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EstaPasta_de_trabalho" defaultThemeVersion="124226"/>
  <bookViews>
    <workbookView xWindow="0" yWindow="240" windowWidth="28800" windowHeight="11985" tabRatio="881" activeTab="1"/>
  </bookViews>
  <sheets>
    <sheet name="CAPA-DADOS" sheetId="21" r:id="rId1"/>
    <sheet name="01_SINTETICO" sheetId="10" r:id="rId2"/>
    <sheet name="02_CRONOGRAMA" sheetId="4" r:id="rId3"/>
    <sheet name="03_COMPOSIÇÕES" sheetId="24" r:id="rId4"/>
    <sheet name="04_PESQUISAS" sheetId="8" r:id="rId5"/>
    <sheet name="CURVA ABC" sheetId="35" r:id="rId6"/>
    <sheet name="05_BDI" sheetId="25" r:id="rId7"/>
    <sheet name="06_ENCARGOS" sheetId="26" r:id="rId8"/>
    <sheet name="INSUMOS_AUX" sheetId="18" r:id="rId9"/>
    <sheet name="INSUMOS SINAPI" sheetId="31" r:id="rId10"/>
    <sheet name="Plan1" sheetId="38" r:id="rId11"/>
  </sheets>
  <definedNames>
    <definedName name="_xlnm._FilterDatabase" localSheetId="1" hidden="1">'01_SINTETICO'!$P$7:$Q$356</definedName>
    <definedName name="_xlnm._FilterDatabase" localSheetId="3" hidden="1">'03_COMPOSIÇÕES'!$A$4:$G$8278</definedName>
    <definedName name="_xlnm._FilterDatabase" localSheetId="5" hidden="1">'CURVA ABC'!$A$6:$I$6</definedName>
    <definedName name="_xlnm._FilterDatabase" localSheetId="8" hidden="1">INSUMOS_AUX!$A$3:$H$434</definedName>
    <definedName name="_xlnm.Print_Area" localSheetId="1">'01_SINTETICO'!$A$1:$J$375</definedName>
    <definedName name="_xlnm.Print_Area" localSheetId="2">'02_CRONOGRAMA'!$B$2:$J$90</definedName>
    <definedName name="_xlnm.Print_Area" localSheetId="4">'04_PESQUISAS'!$A$1:$G$421</definedName>
    <definedName name="_xlnm.Print_Area" localSheetId="6">'05_BDI'!$A$1:$F$45</definedName>
    <definedName name="_xlnm.Print_Area" localSheetId="7">'06_ENCARGOS'!$A:$G</definedName>
    <definedName name="_xlnm.Print_Area" localSheetId="0">'CAPA-DADOS'!$A$1:$M$29</definedName>
    <definedName name="_xlnm.Print_Area" localSheetId="5">'CURVA ABC'!$A$1:$K$249</definedName>
    <definedName name="_xlnm.Print_Area" localSheetId="8">INSUMOS_AUX!$A:$H</definedName>
    <definedName name="BDI_MAT" localSheetId="1">'01_SINTETICO'!$I$360</definedName>
    <definedName name="BDI_MAT" localSheetId="5">'CURVA ABC'!#REF!</definedName>
    <definedName name="BDI_MDO" localSheetId="1">'01_SINTETICO'!$J$360</definedName>
    <definedName name="BDI_MDO" localSheetId="5">'CURVA ABC'!#REF!</definedName>
    <definedName name="MED_DIRETA">'02_CRONOGRAMA'!$M$3</definedName>
    <definedName name="_xlnm.Print_Titles" localSheetId="1">'01_SINTETICO'!$1:$5</definedName>
    <definedName name="_xlnm.Print_Titles" localSheetId="3">'03_COMPOSIÇÕES'!$1:$4</definedName>
    <definedName name="_xlnm.Print_Titles" localSheetId="4">'04_PESQUISAS'!$1:$5</definedName>
    <definedName name="_xlnm.Print_Titles" localSheetId="5">'CURVA ABC'!$1:$5</definedName>
  </definedNames>
  <calcPr calcId="145621"/>
</workbook>
</file>

<file path=xl/calcChain.xml><?xml version="1.0" encoding="utf-8"?>
<calcChain xmlns="http://schemas.openxmlformats.org/spreadsheetml/2006/main">
  <c r="R351" i="10" l="1"/>
  <c r="R350" i="10"/>
  <c r="R348" i="10"/>
  <c r="R347" i="10"/>
  <c r="R344" i="10"/>
  <c r="R343" i="10"/>
  <c r="R336" i="10"/>
  <c r="R335" i="10"/>
  <c r="R326" i="10"/>
  <c r="R325" i="10"/>
  <c r="R310" i="10"/>
  <c r="R309" i="10"/>
  <c r="R305" i="10"/>
  <c r="R304" i="10"/>
  <c r="R296" i="10"/>
  <c r="R295" i="10"/>
  <c r="R282" i="10"/>
  <c r="R281" i="10"/>
  <c r="R279" i="10"/>
  <c r="R278" i="10"/>
  <c r="R273" i="10"/>
  <c r="R272" i="10"/>
  <c r="R256" i="10"/>
  <c r="R255" i="10"/>
  <c r="R214" i="10"/>
  <c r="R213" i="10"/>
  <c r="R194" i="10"/>
  <c r="R193" i="10"/>
  <c r="R181" i="10"/>
  <c r="R180" i="10"/>
  <c r="R168" i="10"/>
  <c r="R167" i="10"/>
  <c r="R155" i="10"/>
  <c r="R154" i="10"/>
  <c r="R139" i="10"/>
  <c r="R138" i="10"/>
  <c r="R134" i="10"/>
  <c r="R133" i="10"/>
  <c r="R131" i="10"/>
  <c r="R130" i="10"/>
  <c r="R127" i="10"/>
  <c r="R126" i="10"/>
  <c r="R122" i="10"/>
  <c r="R121" i="10"/>
  <c r="R118" i="10"/>
  <c r="R117" i="10"/>
  <c r="R110" i="10"/>
  <c r="R109" i="10"/>
  <c r="R100" i="10"/>
  <c r="R99" i="10"/>
  <c r="R97" i="10"/>
  <c r="R96" i="10"/>
  <c r="R92" i="10"/>
  <c r="R91" i="10"/>
  <c r="R78" i="10"/>
  <c r="R77" i="10"/>
  <c r="R64" i="10"/>
  <c r="R63" i="10"/>
  <c r="R56" i="10"/>
  <c r="R55" i="10"/>
  <c r="R52" i="10"/>
  <c r="R51" i="10"/>
  <c r="R45" i="10"/>
  <c r="R44" i="10"/>
  <c r="R39" i="10"/>
  <c r="R38" i="10"/>
  <c r="R35" i="10"/>
  <c r="R34" i="10"/>
  <c r="R31" i="10"/>
  <c r="R30" i="10"/>
  <c r="R17" i="10"/>
  <c r="R16" i="10"/>
  <c r="R13" i="10"/>
  <c r="R12" i="10"/>
  <c r="P9" i="10" l="1"/>
  <c r="P10" i="10"/>
  <c r="P11" i="10"/>
  <c r="P12" i="10"/>
  <c r="Q12" i="10" s="1"/>
  <c r="P13" i="10"/>
  <c r="Q13" i="10" s="1"/>
  <c r="P14" i="10"/>
  <c r="P15" i="10"/>
  <c r="P16" i="10"/>
  <c r="Q16" i="10" s="1"/>
  <c r="P17" i="10"/>
  <c r="Q17" i="10" s="1"/>
  <c r="P18" i="10"/>
  <c r="P19" i="10"/>
  <c r="P20" i="10"/>
  <c r="P21" i="10"/>
  <c r="P22" i="10"/>
  <c r="P23" i="10"/>
  <c r="P24" i="10"/>
  <c r="P25" i="10"/>
  <c r="P26" i="10"/>
  <c r="P27" i="10"/>
  <c r="P28" i="10"/>
  <c r="P29" i="10"/>
  <c r="P30" i="10"/>
  <c r="Q30" i="10" s="1"/>
  <c r="P31" i="10"/>
  <c r="Q31" i="10" s="1"/>
  <c r="P32" i="10"/>
  <c r="P33" i="10"/>
  <c r="P34" i="10"/>
  <c r="Q34" i="10" s="1"/>
  <c r="P35" i="10"/>
  <c r="Q35" i="10" s="1"/>
  <c r="P36" i="10"/>
  <c r="P37" i="10"/>
  <c r="P38" i="10"/>
  <c r="Q38" i="10" s="1"/>
  <c r="P39" i="10"/>
  <c r="Q39" i="10" s="1"/>
  <c r="P40" i="10"/>
  <c r="P41" i="10"/>
  <c r="P42" i="10"/>
  <c r="P43" i="10"/>
  <c r="P44" i="10"/>
  <c r="Q44" i="10" s="1"/>
  <c r="P45" i="10"/>
  <c r="Q45" i="10" s="1"/>
  <c r="P46" i="10"/>
  <c r="P47" i="10"/>
  <c r="P48" i="10"/>
  <c r="P49" i="10"/>
  <c r="P50" i="10"/>
  <c r="P51" i="10"/>
  <c r="Q51" i="10" s="1"/>
  <c r="P52" i="10"/>
  <c r="Q52" i="10" s="1"/>
  <c r="P53" i="10"/>
  <c r="P54" i="10"/>
  <c r="P55" i="10"/>
  <c r="Q55" i="10" s="1"/>
  <c r="P56" i="10"/>
  <c r="Q56" i="10" s="1"/>
  <c r="P57" i="10"/>
  <c r="P58" i="10"/>
  <c r="P59" i="10"/>
  <c r="P60" i="10"/>
  <c r="P61" i="10"/>
  <c r="P62" i="10"/>
  <c r="P63" i="10"/>
  <c r="Q63" i="10" s="1"/>
  <c r="P64" i="10"/>
  <c r="Q64" i="10" s="1"/>
  <c r="P65" i="10"/>
  <c r="P66" i="10"/>
  <c r="P67" i="10"/>
  <c r="P68" i="10"/>
  <c r="P69" i="10"/>
  <c r="P70" i="10"/>
  <c r="P71" i="10"/>
  <c r="P72" i="10"/>
  <c r="P73" i="10"/>
  <c r="P74" i="10"/>
  <c r="P75" i="10"/>
  <c r="P76" i="10"/>
  <c r="P77" i="10"/>
  <c r="Q77" i="10" s="1"/>
  <c r="P78" i="10"/>
  <c r="Q78" i="10" s="1"/>
  <c r="P79" i="10"/>
  <c r="P80" i="10"/>
  <c r="P81" i="10"/>
  <c r="P82" i="10"/>
  <c r="P83" i="10"/>
  <c r="P84" i="10"/>
  <c r="P85" i="10"/>
  <c r="P86" i="10"/>
  <c r="P87" i="10"/>
  <c r="P88" i="10"/>
  <c r="P89" i="10"/>
  <c r="P90" i="10"/>
  <c r="P91" i="10"/>
  <c r="Q91" i="10" s="1"/>
  <c r="P92" i="10"/>
  <c r="Q92" i="10" s="1"/>
  <c r="P93" i="10"/>
  <c r="P94" i="10"/>
  <c r="P95" i="10"/>
  <c r="P96" i="10"/>
  <c r="Q96" i="10" s="1"/>
  <c r="P97" i="10"/>
  <c r="Q97" i="10" s="1"/>
  <c r="P98" i="10"/>
  <c r="P99" i="10"/>
  <c r="Q99" i="10" s="1"/>
  <c r="P100" i="10"/>
  <c r="Q100" i="10" s="1"/>
  <c r="P101" i="10"/>
  <c r="P102" i="10"/>
  <c r="P103" i="10"/>
  <c r="P104" i="10"/>
  <c r="P105" i="10"/>
  <c r="P106" i="10"/>
  <c r="P107" i="10"/>
  <c r="P108" i="10"/>
  <c r="P109" i="10"/>
  <c r="Q109" i="10" s="1"/>
  <c r="P110" i="10"/>
  <c r="Q110" i="10" s="1"/>
  <c r="P111" i="10"/>
  <c r="P112" i="10"/>
  <c r="P113" i="10"/>
  <c r="P114" i="10"/>
  <c r="P115" i="10"/>
  <c r="P116" i="10"/>
  <c r="P117" i="10"/>
  <c r="Q117" i="10" s="1"/>
  <c r="P118" i="10"/>
  <c r="Q118" i="10" s="1"/>
  <c r="P119" i="10"/>
  <c r="P120" i="10"/>
  <c r="P121" i="10"/>
  <c r="Q121" i="10" s="1"/>
  <c r="P122" i="10"/>
  <c r="Q122" i="10" s="1"/>
  <c r="P123" i="10"/>
  <c r="P124" i="10"/>
  <c r="P125" i="10"/>
  <c r="P126" i="10"/>
  <c r="Q126" i="10" s="1"/>
  <c r="P127" i="10"/>
  <c r="Q127" i="10" s="1"/>
  <c r="P128" i="10"/>
  <c r="P129" i="10"/>
  <c r="P130" i="10"/>
  <c r="Q130" i="10" s="1"/>
  <c r="P131" i="10"/>
  <c r="Q131" i="10" s="1"/>
  <c r="P132" i="10"/>
  <c r="P133" i="10"/>
  <c r="Q133" i="10" s="1"/>
  <c r="P134" i="10"/>
  <c r="Q134" i="10" s="1"/>
  <c r="P135" i="10"/>
  <c r="P136" i="10"/>
  <c r="P137" i="10"/>
  <c r="P138" i="10"/>
  <c r="Q138" i="10" s="1"/>
  <c r="P139" i="10"/>
  <c r="Q139" i="10" s="1"/>
  <c r="P140" i="10"/>
  <c r="P141" i="10"/>
  <c r="P142" i="10"/>
  <c r="P143" i="10"/>
  <c r="P144" i="10"/>
  <c r="P145" i="10"/>
  <c r="P146" i="10"/>
  <c r="P147" i="10"/>
  <c r="P148" i="10"/>
  <c r="P149" i="10"/>
  <c r="P150" i="10"/>
  <c r="P151" i="10"/>
  <c r="P152" i="10"/>
  <c r="P153" i="10"/>
  <c r="P154" i="10"/>
  <c r="Q154" i="10" s="1"/>
  <c r="P155" i="10"/>
  <c r="Q155" i="10" s="1"/>
  <c r="P156" i="10"/>
  <c r="P157" i="10"/>
  <c r="P158" i="10"/>
  <c r="P159" i="10"/>
  <c r="P160" i="10"/>
  <c r="P161" i="10"/>
  <c r="P162" i="10"/>
  <c r="P163" i="10"/>
  <c r="P164" i="10"/>
  <c r="P165" i="10"/>
  <c r="P166" i="10"/>
  <c r="P167" i="10"/>
  <c r="Q167" i="10" s="1"/>
  <c r="P168" i="10"/>
  <c r="Q168" i="10" s="1"/>
  <c r="P169" i="10"/>
  <c r="P170" i="10"/>
  <c r="P171" i="10"/>
  <c r="P172" i="10"/>
  <c r="P173" i="10"/>
  <c r="P174" i="10"/>
  <c r="P175" i="10"/>
  <c r="P176" i="10"/>
  <c r="P177" i="10"/>
  <c r="P178" i="10"/>
  <c r="P179" i="10"/>
  <c r="P180" i="10"/>
  <c r="Q180" i="10" s="1"/>
  <c r="P181" i="10"/>
  <c r="Q181" i="10" s="1"/>
  <c r="P182" i="10"/>
  <c r="P183" i="10"/>
  <c r="P184" i="10"/>
  <c r="P185" i="10"/>
  <c r="P186" i="10"/>
  <c r="P187" i="10"/>
  <c r="P188" i="10"/>
  <c r="P189" i="10"/>
  <c r="P190" i="10"/>
  <c r="P191" i="10"/>
  <c r="P192" i="10"/>
  <c r="P193" i="10"/>
  <c r="Q193" i="10" s="1"/>
  <c r="P194" i="10"/>
  <c r="Q194" i="10" s="1"/>
  <c r="P195" i="10"/>
  <c r="P196" i="10"/>
  <c r="P197" i="10"/>
  <c r="P198" i="10"/>
  <c r="P199" i="10"/>
  <c r="P200" i="10"/>
  <c r="P201" i="10"/>
  <c r="P202" i="10"/>
  <c r="P203" i="10"/>
  <c r="P204" i="10"/>
  <c r="P205" i="10"/>
  <c r="P206" i="10"/>
  <c r="P207" i="10"/>
  <c r="P208" i="10"/>
  <c r="P209" i="10"/>
  <c r="P210" i="10"/>
  <c r="P211" i="10"/>
  <c r="P212" i="10"/>
  <c r="P213" i="10"/>
  <c r="Q213" i="10" s="1"/>
  <c r="P214" i="10"/>
  <c r="Q214" i="10" s="1"/>
  <c r="P215" i="10"/>
  <c r="P216" i="10"/>
  <c r="P217" i="10"/>
  <c r="P218" i="10"/>
  <c r="P219" i="10"/>
  <c r="P220" i="10"/>
  <c r="P221" i="10"/>
  <c r="P222" i="10"/>
  <c r="P223" i="10"/>
  <c r="P224" i="10"/>
  <c r="P225" i="10"/>
  <c r="P226" i="10"/>
  <c r="P227" i="10"/>
  <c r="P228" i="10"/>
  <c r="P229" i="10"/>
  <c r="P230" i="10"/>
  <c r="P231" i="10"/>
  <c r="P232" i="10"/>
  <c r="P233" i="10"/>
  <c r="P234" i="10"/>
  <c r="P235" i="10"/>
  <c r="P236" i="10"/>
  <c r="P237" i="10"/>
  <c r="P238" i="10"/>
  <c r="P239" i="10"/>
  <c r="P240" i="10"/>
  <c r="P241" i="10"/>
  <c r="P242" i="10"/>
  <c r="P243" i="10"/>
  <c r="P244" i="10"/>
  <c r="P245" i="10"/>
  <c r="P246" i="10"/>
  <c r="P247" i="10"/>
  <c r="P248" i="10"/>
  <c r="P249" i="10"/>
  <c r="P250" i="10"/>
  <c r="P251" i="10"/>
  <c r="P252" i="10"/>
  <c r="P253" i="10"/>
  <c r="P254" i="10"/>
  <c r="P255" i="10"/>
  <c r="Q255" i="10" s="1"/>
  <c r="P256" i="10"/>
  <c r="Q256" i="10" s="1"/>
  <c r="P257" i="10"/>
  <c r="P258" i="10"/>
  <c r="P259" i="10"/>
  <c r="P260" i="10"/>
  <c r="P261" i="10"/>
  <c r="P262" i="10"/>
  <c r="P263" i="10"/>
  <c r="P264" i="10"/>
  <c r="P265" i="10"/>
  <c r="P266" i="10"/>
  <c r="P267" i="10"/>
  <c r="P268" i="10"/>
  <c r="P269" i="10"/>
  <c r="P270" i="10"/>
  <c r="P271" i="10"/>
  <c r="P272" i="10"/>
  <c r="Q272" i="10" s="1"/>
  <c r="P273" i="10"/>
  <c r="Q273" i="10" s="1"/>
  <c r="P274" i="10"/>
  <c r="P275" i="10"/>
  <c r="P276" i="10"/>
  <c r="P277" i="10"/>
  <c r="P278" i="10"/>
  <c r="Q278" i="10" s="1"/>
  <c r="P279" i="10"/>
  <c r="Q279" i="10" s="1"/>
  <c r="P280" i="10"/>
  <c r="P281" i="10"/>
  <c r="Q281" i="10" s="1"/>
  <c r="P282" i="10"/>
  <c r="Q282" i="10" s="1"/>
  <c r="P283" i="10"/>
  <c r="P284" i="10"/>
  <c r="P285" i="10"/>
  <c r="P286" i="10"/>
  <c r="P287" i="10"/>
  <c r="P288" i="10"/>
  <c r="P289" i="10"/>
  <c r="P290" i="10"/>
  <c r="P291" i="10"/>
  <c r="P292" i="10"/>
  <c r="P293" i="10"/>
  <c r="P294" i="10"/>
  <c r="P295" i="10"/>
  <c r="Q295" i="10" s="1"/>
  <c r="P296" i="10"/>
  <c r="Q296" i="10" s="1"/>
  <c r="P297" i="10"/>
  <c r="P298" i="10"/>
  <c r="P299" i="10"/>
  <c r="P300" i="10"/>
  <c r="P301" i="10"/>
  <c r="P302" i="10"/>
  <c r="P303" i="10"/>
  <c r="P304" i="10"/>
  <c r="Q304" i="10" s="1"/>
  <c r="P305" i="10"/>
  <c r="Q305" i="10" s="1"/>
  <c r="P306" i="10"/>
  <c r="P307" i="10"/>
  <c r="P308" i="10"/>
  <c r="P309" i="10"/>
  <c r="Q309" i="10" s="1"/>
  <c r="P310" i="10"/>
  <c r="Q310" i="10" s="1"/>
  <c r="P311" i="10"/>
  <c r="P312" i="10"/>
  <c r="P313" i="10"/>
  <c r="P314" i="10"/>
  <c r="P315" i="10"/>
  <c r="P316" i="10"/>
  <c r="P317" i="10"/>
  <c r="P318" i="10"/>
  <c r="P319" i="10"/>
  <c r="P320" i="10"/>
  <c r="P321" i="10"/>
  <c r="P322" i="10"/>
  <c r="P323" i="10"/>
  <c r="P324" i="10"/>
  <c r="P325" i="10"/>
  <c r="Q325" i="10" s="1"/>
  <c r="P326" i="10"/>
  <c r="Q326" i="10" s="1"/>
  <c r="P327" i="10"/>
  <c r="P328" i="10"/>
  <c r="P329" i="10"/>
  <c r="P330" i="10"/>
  <c r="P331" i="10"/>
  <c r="P332" i="10"/>
  <c r="P333" i="10"/>
  <c r="P334" i="10"/>
  <c r="P335" i="10"/>
  <c r="Q335" i="10" s="1"/>
  <c r="P336" i="10"/>
  <c r="Q336" i="10" s="1"/>
  <c r="P337" i="10"/>
  <c r="P338" i="10"/>
  <c r="P339" i="10"/>
  <c r="P340" i="10"/>
  <c r="P341" i="10"/>
  <c r="P342" i="10"/>
  <c r="P343" i="10"/>
  <c r="Q343" i="10" s="1"/>
  <c r="P344" i="10"/>
  <c r="Q344" i="10" s="1"/>
  <c r="P345" i="10"/>
  <c r="P346" i="10"/>
  <c r="P347" i="10"/>
  <c r="Q347" i="10" s="1"/>
  <c r="P348" i="10"/>
  <c r="Q348" i="10" s="1"/>
  <c r="P349" i="10"/>
  <c r="P350" i="10"/>
  <c r="Q350" i="10" s="1"/>
  <c r="P351" i="10"/>
  <c r="Q351" i="10" s="1"/>
  <c r="P352" i="10"/>
  <c r="P353" i="10"/>
  <c r="P354" i="10"/>
  <c r="P355" i="10"/>
  <c r="P356" i="10"/>
  <c r="P8" i="10"/>
  <c r="F408" i="18"/>
  <c r="F414" i="18"/>
  <c r="F419" i="18"/>
  <c r="F433" i="18"/>
  <c r="F432" i="18"/>
  <c r="F417" i="18"/>
  <c r="F425" i="18"/>
  <c r="F431" i="18"/>
  <c r="F430" i="18"/>
  <c r="F429" i="18"/>
  <c r="F412" i="18"/>
  <c r="F426" i="18"/>
  <c r="F413" i="18"/>
  <c r="F407" i="18"/>
  <c r="F406" i="18"/>
  <c r="F427" i="18"/>
  <c r="F418" i="18"/>
  <c r="F423" i="18"/>
  <c r="F421" i="18"/>
  <c r="F420" i="18"/>
  <c r="F416" i="18"/>
  <c r="F434" i="18"/>
  <c r="F424" i="18"/>
  <c r="F422" i="18"/>
  <c r="F405" i="18"/>
  <c r="F404" i="18"/>
  <c r="F403" i="18"/>
  <c r="F415" i="18"/>
  <c r="F411" i="18"/>
  <c r="F428" i="18"/>
  <c r="F409" i="18"/>
  <c r="F402" i="18"/>
  <c r="F401" i="18"/>
  <c r="F400" i="18"/>
  <c r="F399" i="18"/>
  <c r="F398" i="18"/>
  <c r="F397" i="18"/>
  <c r="F410" i="18"/>
  <c r="F396" i="18"/>
  <c r="F395" i="18"/>
  <c r="F394" i="18"/>
  <c r="F393" i="18"/>
  <c r="F392" i="18"/>
  <c r="F391" i="18"/>
  <c r="F390" i="18"/>
  <c r="G362" i="18"/>
  <c r="G919" i="24"/>
  <c r="G918" i="24" s="1"/>
  <c r="G246" i="18" l="1"/>
  <c r="F246" i="18" s="1"/>
  <c r="G125" i="18"/>
  <c r="F125" i="18" s="1"/>
  <c r="G244" i="18"/>
  <c r="F244" i="18" s="1"/>
  <c r="G290" i="18"/>
  <c r="F290" i="18" s="1"/>
  <c r="G291" i="18"/>
  <c r="F291" i="18" s="1"/>
  <c r="G28" i="18"/>
  <c r="F28" i="18" s="1"/>
  <c r="G303" i="18"/>
  <c r="F303" i="18" s="1"/>
  <c r="G264" i="18"/>
  <c r="F264" i="18" s="1"/>
  <c r="F8149" i="24" s="1"/>
  <c r="G89" i="18"/>
  <c r="F89" i="18" s="1"/>
  <c r="G52" i="18"/>
  <c r="F52" i="18" s="1"/>
  <c r="G243" i="18"/>
  <c r="F243" i="18" s="1"/>
  <c r="G179" i="18"/>
  <c r="F179" i="18" s="1"/>
  <c r="G267" i="18"/>
  <c r="F267" i="18" s="1"/>
  <c r="G80" i="18"/>
  <c r="F80" i="18" s="1"/>
  <c r="G150" i="18"/>
  <c r="F150" i="18" s="1"/>
  <c r="G6" i="18"/>
  <c r="F6" i="18" s="1"/>
  <c r="F7197" i="24" s="1"/>
  <c r="G146" i="18"/>
  <c r="F146" i="18" s="1"/>
  <c r="G165" i="18"/>
  <c r="F165" i="18" s="1"/>
  <c r="G143" i="18"/>
  <c r="F143" i="18" s="1"/>
  <c r="G116" i="18"/>
  <c r="F116" i="18" s="1"/>
  <c r="F8108" i="24" s="1"/>
  <c r="G97" i="18"/>
  <c r="F97" i="18" s="1"/>
  <c r="G387" i="18"/>
  <c r="G292" i="18"/>
  <c r="F292" i="18" s="1"/>
  <c r="G145" i="18"/>
  <c r="F145" i="18" s="1"/>
  <c r="G88" i="18"/>
  <c r="F88" i="18" s="1"/>
  <c r="G62" i="18"/>
  <c r="F62" i="18" s="1"/>
  <c r="G314" i="18"/>
  <c r="F314" i="18" s="1"/>
  <c r="G77" i="18"/>
  <c r="F77" i="18" s="1"/>
  <c r="G8226" i="24" s="1"/>
  <c r="G144" i="18"/>
  <c r="F144" i="18" s="1"/>
  <c r="G118" i="18"/>
  <c r="F118" i="18" s="1"/>
  <c r="G337" i="18"/>
  <c r="F337" i="18" s="1"/>
  <c r="G275" i="18"/>
  <c r="F275" i="18" s="1"/>
  <c r="G365" i="18"/>
  <c r="G161" i="18"/>
  <c r="F161" i="18" s="1"/>
  <c r="G23" i="18"/>
  <c r="F23" i="18" s="1"/>
  <c r="G93" i="18"/>
  <c r="F93" i="18" s="1"/>
  <c r="F6684" i="24" s="1"/>
  <c r="G241" i="18"/>
  <c r="F241" i="18" s="1"/>
  <c r="G63" i="18"/>
  <c r="F63" i="18" s="1"/>
  <c r="G158" i="18"/>
  <c r="F158" i="18" s="1"/>
  <c r="G95" i="18"/>
  <c r="F95" i="18" s="1"/>
  <c r="F6963" i="24" s="1"/>
  <c r="G407" i="18"/>
  <c r="G242" i="18"/>
  <c r="F242" i="18" s="1"/>
  <c r="G232" i="18"/>
  <c r="F232" i="18" s="1"/>
  <c r="G217" i="18"/>
  <c r="F217" i="18" s="1"/>
  <c r="G344" i="18"/>
  <c r="F344" i="18" s="1"/>
  <c r="G110" i="18"/>
  <c r="F110" i="18" s="1"/>
  <c r="G429" i="18"/>
  <c r="G92" i="18"/>
  <c r="F92" i="18" s="1"/>
  <c r="F6716" i="24" s="1"/>
  <c r="G148" i="18"/>
  <c r="F148" i="18" s="1"/>
  <c r="G112" i="18"/>
  <c r="F112" i="18" s="1"/>
  <c r="G163" i="18"/>
  <c r="F163" i="18" s="1"/>
  <c r="G247" i="18"/>
  <c r="F247" i="18" s="1"/>
  <c r="G183" i="18"/>
  <c r="F183" i="18" s="1"/>
  <c r="G119" i="18"/>
  <c r="F119" i="18" s="1"/>
  <c r="G108" i="18"/>
  <c r="F108" i="18" s="1"/>
  <c r="G26" i="18"/>
  <c r="F26" i="18" s="1"/>
  <c r="G159" i="18"/>
  <c r="F159" i="18" s="1"/>
  <c r="G111" i="18"/>
  <c r="F111" i="18" s="1"/>
  <c r="G226" i="18"/>
  <c r="F226" i="18" s="1"/>
  <c r="G218" i="18"/>
  <c r="F218" i="18" s="1"/>
  <c r="F7260" i="24" s="1"/>
  <c r="G153" i="18"/>
  <c r="F153" i="18" s="1"/>
  <c r="G185" i="18"/>
  <c r="F185" i="18" s="1"/>
  <c r="G210" i="18"/>
  <c r="F210" i="18" s="1"/>
  <c r="G103" i="18"/>
  <c r="F103" i="18" s="1"/>
  <c r="G6853" i="24" s="1"/>
  <c r="G305" i="18"/>
  <c r="F305" i="18" s="1"/>
  <c r="G273" i="18"/>
  <c r="F273" i="18" s="1"/>
  <c r="G114" i="18"/>
  <c r="F114" i="18" s="1"/>
  <c r="G215" i="18"/>
  <c r="F215" i="18" s="1"/>
  <c r="G372" i="18"/>
  <c r="G343" i="18"/>
  <c r="F343" i="18" s="1"/>
  <c r="G127" i="18"/>
  <c r="F127" i="18" s="1"/>
  <c r="G59" i="18"/>
  <c r="F59" i="18" s="1"/>
  <c r="G227" i="18"/>
  <c r="F227" i="18" s="1"/>
  <c r="G433" i="18"/>
  <c r="G34" i="18"/>
  <c r="F34" i="18" s="1"/>
  <c r="G426" i="18"/>
  <c r="G162" i="18"/>
  <c r="F162" i="18" s="1"/>
  <c r="G255" i="18"/>
  <c r="F255" i="18" s="1"/>
  <c r="G250" i="18"/>
  <c r="F250" i="18" s="1"/>
  <c r="G25" i="18"/>
  <c r="F25" i="18" s="1"/>
  <c r="G289" i="18"/>
  <c r="F289" i="18" s="1"/>
  <c r="G213" i="18"/>
  <c r="F213" i="18" s="1"/>
  <c r="G363" i="18"/>
  <c r="G105" i="18"/>
  <c r="F105" i="18" s="1"/>
  <c r="F6855" i="24" s="1"/>
  <c r="G187" i="18"/>
  <c r="F187" i="18" s="1"/>
  <c r="G24" i="18"/>
  <c r="F24" i="18" s="1"/>
  <c r="G427" i="18"/>
  <c r="G224" i="18"/>
  <c r="F224" i="18" s="1"/>
  <c r="F7225" i="24" s="1"/>
  <c r="G121" i="18"/>
  <c r="F121" i="18" s="1"/>
  <c r="G261" i="18"/>
  <c r="F261" i="18" s="1"/>
  <c r="G336" i="18"/>
  <c r="F336" i="18" s="1"/>
  <c r="G359" i="18"/>
  <c r="F359" i="18" s="1"/>
  <c r="G389" i="18"/>
  <c r="G107" i="18"/>
  <c r="F107" i="18" s="1"/>
  <c r="G202" i="18"/>
  <c r="F202" i="18" s="1"/>
  <c r="G417" i="18"/>
  <c r="G412" i="18"/>
  <c r="G302" i="18"/>
  <c r="F302" i="18" s="1"/>
  <c r="G94" i="18"/>
  <c r="F94" i="18" s="1"/>
  <c r="G147" i="18"/>
  <c r="F147" i="18" s="1"/>
  <c r="F8007" i="24" s="1"/>
  <c r="G96" i="18"/>
  <c r="F96" i="18" s="1"/>
  <c r="G434" i="18"/>
  <c r="G371" i="18"/>
  <c r="G380" i="18"/>
  <c r="G61" i="18"/>
  <c r="F61" i="18" s="1"/>
  <c r="G373" i="18"/>
  <c r="G270" i="18"/>
  <c r="F270" i="18" s="1"/>
  <c r="G406" i="18"/>
  <c r="G27" i="18"/>
  <c r="F27" i="18" s="1"/>
  <c r="G386" i="18"/>
  <c r="G315" i="18"/>
  <c r="F315" i="18" s="1"/>
  <c r="G299" i="18"/>
  <c r="F299" i="18" s="1"/>
  <c r="F7724" i="24" s="1"/>
  <c r="G168" i="18"/>
  <c r="F168" i="18" s="1"/>
  <c r="G11" i="18"/>
  <c r="F11" i="18" s="1"/>
  <c r="G377" i="18"/>
  <c r="G151" i="18"/>
  <c r="F151" i="18" s="1"/>
  <c r="G397" i="18"/>
  <c r="G379" i="18"/>
  <c r="G166" i="18"/>
  <c r="F166" i="18" s="1"/>
  <c r="G35" i="18"/>
  <c r="F35" i="18" s="1"/>
  <c r="G216" i="18"/>
  <c r="F216" i="18" s="1"/>
  <c r="G422" i="18"/>
  <c r="G294" i="18"/>
  <c r="F294" i="18" s="1"/>
  <c r="G109" i="18"/>
  <c r="F109" i="18" s="1"/>
  <c r="G240" i="18"/>
  <c r="F240" i="18" s="1"/>
  <c r="G307" i="18"/>
  <c r="F307" i="18" s="1"/>
  <c r="G278" i="18"/>
  <c r="F278" i="18" s="1"/>
  <c r="G258" i="18"/>
  <c r="F258" i="18" s="1"/>
  <c r="F7438" i="24" s="1"/>
  <c r="G432" i="18"/>
  <c r="G12" i="18"/>
  <c r="F12" i="18" s="1"/>
  <c r="G418" i="18"/>
  <c r="G64" i="18"/>
  <c r="F64" i="18" s="1"/>
  <c r="G424" i="18"/>
  <c r="G326" i="18"/>
  <c r="F326" i="18" s="1"/>
  <c r="G115" i="18"/>
  <c r="F115" i="18" s="1"/>
  <c r="G164" i="18"/>
  <c r="F164" i="18" s="1"/>
  <c r="F7366" i="24" s="1"/>
  <c r="G7" i="18"/>
  <c r="F7" i="18" s="1"/>
  <c r="G430" i="18"/>
  <c r="G382" i="18"/>
  <c r="G220" i="18"/>
  <c r="F220" i="18" s="1"/>
  <c r="F7700" i="24" s="1"/>
  <c r="G340" i="18"/>
  <c r="F340" i="18" s="1"/>
  <c r="G225" i="18"/>
  <c r="F225" i="18" s="1"/>
  <c r="G123" i="18"/>
  <c r="F123" i="18" s="1"/>
  <c r="G53" i="18"/>
  <c r="F53" i="18" s="1"/>
  <c r="F7376" i="24" s="1"/>
  <c r="G221" i="18"/>
  <c r="F221" i="18" s="1"/>
  <c r="G78" i="18"/>
  <c r="F78" i="18" s="1"/>
  <c r="G257" i="18"/>
  <c r="F257" i="18" s="1"/>
  <c r="G375" i="18"/>
  <c r="G219" i="18"/>
  <c r="F219" i="18" s="1"/>
  <c r="G149" i="18"/>
  <c r="F149" i="18" s="1"/>
  <c r="G400" i="18"/>
  <c r="G274" i="18"/>
  <c r="F274" i="18" s="1"/>
  <c r="G122" i="18"/>
  <c r="F122" i="18" s="1"/>
  <c r="G313" i="18"/>
  <c r="F313" i="18" s="1"/>
  <c r="G181" i="18"/>
  <c r="F181" i="18" s="1"/>
  <c r="G376" i="18"/>
  <c r="G33" i="18"/>
  <c r="F33" i="18" s="1"/>
  <c r="G245" i="18"/>
  <c r="F245" i="18" s="1"/>
  <c r="G414" i="18"/>
  <c r="G342" i="18"/>
  <c r="F342" i="18" s="1"/>
  <c r="G82" i="18"/>
  <c r="F82" i="18" s="1"/>
  <c r="G408" i="18"/>
  <c r="G18" i="18"/>
  <c r="F18" i="18" s="1"/>
  <c r="G391" i="18"/>
  <c r="G265" i="18"/>
  <c r="F265" i="18" s="1"/>
  <c r="G281" i="18"/>
  <c r="F281" i="18" s="1"/>
  <c r="G311" i="18"/>
  <c r="F311" i="18" s="1"/>
  <c r="G74" i="18"/>
  <c r="F74" i="18" s="1"/>
  <c r="G113" i="18"/>
  <c r="F113" i="18" s="1"/>
  <c r="G160" i="18"/>
  <c r="F160" i="18" s="1"/>
  <c r="G252" i="18"/>
  <c r="F252" i="18" s="1"/>
  <c r="G83" i="18"/>
  <c r="F83" i="18" s="1"/>
  <c r="G8210" i="24" s="1"/>
  <c r="G142" i="18"/>
  <c r="F142" i="18" s="1"/>
  <c r="G8" i="18"/>
  <c r="F8" i="18" s="1"/>
  <c r="G425" i="18"/>
  <c r="G368" i="18"/>
  <c r="G355" i="18"/>
  <c r="F355" i="18" s="1"/>
  <c r="G321" i="18"/>
  <c r="F321" i="18" s="1"/>
  <c r="G98" i="18"/>
  <c r="F98" i="18" s="1"/>
  <c r="G13" i="18"/>
  <c r="G254" i="18"/>
  <c r="F254" i="18" s="1"/>
  <c r="G416" i="18"/>
  <c r="G40" i="18"/>
  <c r="F40" i="18" s="1"/>
  <c r="G410" i="18"/>
  <c r="G390" i="18"/>
  <c r="G191" i="18"/>
  <c r="F191" i="18" s="1"/>
  <c r="G262" i="18"/>
  <c r="F262" i="18" s="1"/>
  <c r="G349" i="18"/>
  <c r="F349" i="18" s="1"/>
  <c r="F7736" i="24" s="1"/>
  <c r="G71" i="18"/>
  <c r="F71" i="18" s="1"/>
  <c r="G323" i="18"/>
  <c r="F323" i="18" s="1"/>
  <c r="G394" i="18"/>
  <c r="G316" i="18"/>
  <c r="F316" i="18" s="1"/>
  <c r="G4" i="18"/>
  <c r="F4" i="18" s="1"/>
  <c r="G106" i="18"/>
  <c r="F106" i="18" s="1"/>
  <c r="G271" i="18"/>
  <c r="F271" i="18" s="1"/>
  <c r="G370" i="18"/>
  <c r="G189" i="18"/>
  <c r="F189" i="18" s="1"/>
  <c r="G126" i="18"/>
  <c r="F126" i="18" s="1"/>
  <c r="G352" i="18"/>
  <c r="F352" i="18" s="1"/>
  <c r="G319" i="18"/>
  <c r="F319" i="18" s="1"/>
  <c r="G56" i="18"/>
  <c r="F56" i="18" s="1"/>
  <c r="G66" i="18"/>
  <c r="F66" i="18" s="1"/>
  <c r="G10" i="18"/>
  <c r="F10" i="18" s="1"/>
  <c r="G197" i="18"/>
  <c r="F197" i="18" s="1"/>
  <c r="G309" i="18"/>
  <c r="F309" i="18" s="1"/>
  <c r="G237" i="18"/>
  <c r="F237" i="18" s="1"/>
  <c r="G222" i="18"/>
  <c r="F222" i="18" s="1"/>
  <c r="G369" i="18"/>
  <c r="G198" i="18"/>
  <c r="F198" i="18" s="1"/>
  <c r="G300" i="18"/>
  <c r="F300" i="18" s="1"/>
  <c r="G70" i="18"/>
  <c r="F70" i="18" s="1"/>
  <c r="G29" i="18"/>
  <c r="F29" i="18" s="1"/>
  <c r="G322" i="18"/>
  <c r="F322" i="18" s="1"/>
  <c r="G102" i="18"/>
  <c r="F102" i="18" s="1"/>
  <c r="G19" i="18"/>
  <c r="F19" i="18" s="1"/>
  <c r="G32" i="18"/>
  <c r="F32" i="18" s="1"/>
  <c r="F7536" i="24" s="1"/>
  <c r="G341" i="18"/>
  <c r="F341" i="18" s="1"/>
  <c r="G259" i="18"/>
  <c r="F259" i="18" s="1"/>
  <c r="G398" i="18"/>
  <c r="G364" i="18"/>
  <c r="G253" i="18"/>
  <c r="F253" i="18" s="1"/>
  <c r="G409" i="18"/>
  <c r="G154" i="18"/>
  <c r="F154" i="18" s="1"/>
  <c r="G117" i="18"/>
  <c r="F117" i="18" s="1"/>
  <c r="G328" i="18"/>
  <c r="F328" i="18" s="1"/>
  <c r="G428" i="18"/>
  <c r="G90" i="18"/>
  <c r="F90" i="18" s="1"/>
  <c r="G367" i="18"/>
  <c r="G423" i="18"/>
  <c r="G58" i="18"/>
  <c r="F58" i="18" s="1"/>
  <c r="G135" i="18"/>
  <c r="F135" i="18" s="1"/>
  <c r="G68" i="18"/>
  <c r="F68" i="18" s="1"/>
  <c r="G347" i="18"/>
  <c r="F347" i="18" s="1"/>
  <c r="G329" i="18"/>
  <c r="F329" i="18" s="1"/>
  <c r="G100" i="18"/>
  <c r="F100" i="18" s="1"/>
  <c r="G334" i="18"/>
  <c r="F334" i="18" s="1"/>
  <c r="F7693" i="24" s="1"/>
  <c r="G354" i="18"/>
  <c r="F354" i="18" s="1"/>
  <c r="G280" i="18"/>
  <c r="F280" i="18" s="1"/>
  <c r="G69" i="18"/>
  <c r="F69" i="18" s="1"/>
  <c r="G420" i="18"/>
  <c r="G36" i="18"/>
  <c r="F36" i="18" s="1"/>
  <c r="G51" i="18"/>
  <c r="F51" i="18" s="1"/>
  <c r="G203" i="18"/>
  <c r="F203" i="18" s="1"/>
  <c r="G67" i="18"/>
  <c r="F67" i="18" s="1"/>
  <c r="F4890" i="24" s="1"/>
  <c r="G14" i="18"/>
  <c r="F14" i="18" s="1"/>
  <c r="G325" i="18"/>
  <c r="F325" i="18" s="1"/>
  <c r="G392" i="18"/>
  <c r="G184" i="18"/>
  <c r="F184" i="18" s="1"/>
  <c r="G298" i="18"/>
  <c r="F298" i="18" s="1"/>
  <c r="G266" i="18"/>
  <c r="F266" i="18" s="1"/>
  <c r="G272" i="18"/>
  <c r="F272" i="18" s="1"/>
  <c r="G318" i="18"/>
  <c r="F318" i="18" s="1"/>
  <c r="G9" i="18"/>
  <c r="F9" i="18" s="1"/>
  <c r="G384" i="18"/>
  <c r="G140" i="18"/>
  <c r="F140" i="18" s="1"/>
  <c r="G366" i="18"/>
  <c r="G304" i="18"/>
  <c r="F304" i="18" s="1"/>
  <c r="G268" i="18"/>
  <c r="F268" i="18" s="1"/>
  <c r="G333" i="18"/>
  <c r="F333" i="18" s="1"/>
  <c r="G192" i="18"/>
  <c r="F192" i="18" s="1"/>
  <c r="F6949" i="24" s="1"/>
  <c r="G239" i="18"/>
  <c r="F239" i="18" s="1"/>
  <c r="G260" i="18"/>
  <c r="F260" i="18" s="1"/>
  <c r="G175" i="18"/>
  <c r="F175" i="18" s="1"/>
  <c r="G310" i="18"/>
  <c r="F310" i="18" s="1"/>
  <c r="F7314" i="24" s="1"/>
  <c r="G60" i="18"/>
  <c r="F60" i="18" s="1"/>
  <c r="G279" i="18"/>
  <c r="F279" i="18" s="1"/>
  <c r="G194" i="18"/>
  <c r="F194" i="18" s="1"/>
  <c r="G350" i="18"/>
  <c r="F350" i="18" s="1"/>
  <c r="F8104" i="24" s="1"/>
  <c r="G251" i="18"/>
  <c r="F251" i="18" s="1"/>
  <c r="G228" i="18"/>
  <c r="F228" i="18" s="1"/>
  <c r="G331" i="18"/>
  <c r="F331" i="18" s="1"/>
  <c r="G308" i="18"/>
  <c r="F308" i="18" s="1"/>
  <c r="G348" i="18"/>
  <c r="F348" i="18" s="1"/>
  <c r="G193" i="18"/>
  <c r="F193" i="18" s="1"/>
  <c r="G39" i="18"/>
  <c r="F39" i="18" s="1"/>
  <c r="G411" i="18"/>
  <c r="G233" i="18"/>
  <c r="F233" i="18" s="1"/>
  <c r="G211" i="18"/>
  <c r="F211" i="18" s="1"/>
  <c r="G301" i="18"/>
  <c r="F301" i="18" s="1"/>
  <c r="G152" i="18"/>
  <c r="F152" i="18" s="1"/>
  <c r="G248" i="18"/>
  <c r="F248" i="18" s="1"/>
  <c r="G86" i="18"/>
  <c r="F86" i="18" s="1"/>
  <c r="G421" i="18"/>
  <c r="G178" i="18"/>
  <c r="F178" i="18" s="1"/>
  <c r="G199" i="18"/>
  <c r="F199" i="18" s="1"/>
  <c r="G249" i="18"/>
  <c r="F249" i="18" s="1"/>
  <c r="G330" i="18"/>
  <c r="F330" i="18" s="1"/>
  <c r="G327" i="18"/>
  <c r="F327" i="18" s="1"/>
  <c r="G385" i="18"/>
  <c r="G196" i="18"/>
  <c r="F196" i="18" s="1"/>
  <c r="G201" i="18"/>
  <c r="F201" i="18" s="1"/>
  <c r="G54" i="18"/>
  <c r="F54" i="18" s="1"/>
  <c r="F7553" i="24" s="1"/>
  <c r="G324" i="18"/>
  <c r="F324" i="18" s="1"/>
  <c r="G317" i="18"/>
  <c r="F317" i="18" s="1"/>
  <c r="G332" i="18"/>
  <c r="F332" i="18" s="1"/>
  <c r="G339" i="18"/>
  <c r="F339" i="18" s="1"/>
  <c r="G30" i="18"/>
  <c r="F30" i="18" s="1"/>
  <c r="G72" i="18"/>
  <c r="F72" i="18" s="1"/>
  <c r="G214" i="18"/>
  <c r="F214" i="18" s="1"/>
  <c r="G16" i="18"/>
  <c r="F16" i="18" s="1"/>
  <c r="G173" i="18"/>
  <c r="F173" i="18" s="1"/>
  <c r="G256" i="18"/>
  <c r="F256" i="18" s="1"/>
  <c r="G374" i="18"/>
  <c r="G124" i="18"/>
  <c r="F124" i="18" s="1"/>
  <c r="G276" i="18"/>
  <c r="F276" i="18" s="1"/>
  <c r="G134" i="18"/>
  <c r="F134" i="18" s="1"/>
  <c r="G87" i="18"/>
  <c r="F87" i="18" s="1"/>
  <c r="G358" i="18"/>
  <c r="F358" i="18" s="1"/>
  <c r="G50" i="18"/>
  <c r="F50" i="18" s="1"/>
  <c r="G99" i="18"/>
  <c r="F99" i="18" s="1"/>
  <c r="G277" i="18"/>
  <c r="F277" i="18" s="1"/>
  <c r="G47" i="18"/>
  <c r="F47" i="18" s="1"/>
  <c r="G5" i="18"/>
  <c r="F5" i="18" s="1"/>
  <c r="G393" i="18"/>
  <c r="G378" i="18"/>
  <c r="G130" i="18"/>
  <c r="F130" i="18" s="1"/>
  <c r="G230" i="18"/>
  <c r="F230" i="18" s="1"/>
  <c r="G155" i="18"/>
  <c r="F155" i="18" s="1"/>
  <c r="G91" i="18"/>
  <c r="F91" i="18" s="1"/>
  <c r="G231" i="18"/>
  <c r="F231" i="18" s="1"/>
  <c r="G20" i="18"/>
  <c r="F20" i="18" s="1"/>
  <c r="G43" i="18"/>
  <c r="F43" i="18" s="1"/>
  <c r="F8073" i="24" s="1"/>
  <c r="G351" i="18"/>
  <c r="F351" i="18" s="1"/>
  <c r="G345" i="18"/>
  <c r="F345" i="18" s="1"/>
  <c r="F6023" i="24" s="1"/>
  <c r="G383" i="18"/>
  <c r="G312" i="18"/>
  <c r="F312" i="18" s="1"/>
  <c r="G129" i="18"/>
  <c r="F129" i="18" s="1"/>
  <c r="G403" i="18"/>
  <c r="G120" i="18"/>
  <c r="F120" i="18" s="1"/>
  <c r="G395" i="18"/>
  <c r="G84" i="18"/>
  <c r="F84" i="18" s="1"/>
  <c r="F8152" i="24" s="1"/>
  <c r="G338" i="18"/>
  <c r="F338" i="18" s="1"/>
  <c r="G205" i="18"/>
  <c r="F205" i="18" s="1"/>
  <c r="F8253" i="24" s="1"/>
  <c r="G45" i="18"/>
  <c r="F45" i="18" s="1"/>
  <c r="G188" i="18"/>
  <c r="F188" i="18" s="1"/>
  <c r="G381" i="18"/>
  <c r="G236" i="18"/>
  <c r="F236" i="18" s="1"/>
  <c r="F8258" i="24" s="1"/>
  <c r="G212" i="18"/>
  <c r="F212" i="18" s="1"/>
  <c r="G285" i="18"/>
  <c r="F285" i="18" s="1"/>
  <c r="F8188" i="24" s="1"/>
  <c r="G190" i="18"/>
  <c r="F190" i="18" s="1"/>
  <c r="F7121" i="24" s="1"/>
  <c r="G419" i="18"/>
  <c r="G48" i="18"/>
  <c r="F48" i="18" s="1"/>
  <c r="G170" i="18"/>
  <c r="F170" i="18" s="1"/>
  <c r="G284" i="18"/>
  <c r="F284" i="18" s="1"/>
  <c r="G306" i="18"/>
  <c r="F306" i="18" s="1"/>
  <c r="G81" i="18"/>
  <c r="F81" i="18" s="1"/>
  <c r="G238" i="18"/>
  <c r="F238" i="18" s="1"/>
  <c r="G206" i="18"/>
  <c r="F206" i="18" s="1"/>
  <c r="G320" i="18"/>
  <c r="F320" i="18" s="1"/>
  <c r="G73" i="18"/>
  <c r="F73" i="18" s="1"/>
  <c r="F919" i="24" s="1"/>
  <c r="F918" i="24" s="1"/>
  <c r="G223" i="18"/>
  <c r="F223" i="18" s="1"/>
  <c r="G85" i="18"/>
  <c r="F85" i="18" s="1"/>
  <c r="F2513" i="24" s="1"/>
  <c r="G195" i="18"/>
  <c r="F195" i="18" s="1"/>
  <c r="G360" i="18"/>
  <c r="F360" i="18" s="1"/>
  <c r="G361" i="18"/>
  <c r="G104" i="18"/>
  <c r="F104" i="18" s="1"/>
  <c r="F6854" i="24" s="1"/>
  <c r="G167" i="18"/>
  <c r="F167" i="18" s="1"/>
  <c r="G176" i="18"/>
  <c r="F176" i="18" s="1"/>
  <c r="G137" i="18"/>
  <c r="F137" i="18" s="1"/>
  <c r="G180" i="18"/>
  <c r="F180" i="18" s="1"/>
  <c r="G413" i="18"/>
  <c r="G235" i="18"/>
  <c r="F235" i="18" s="1"/>
  <c r="F8223" i="24" s="1"/>
  <c r="G282" i="18"/>
  <c r="F282" i="18" s="1"/>
  <c r="F8231" i="24" s="1"/>
  <c r="G234" i="18"/>
  <c r="F234" i="18" s="1"/>
  <c r="G15" i="18"/>
  <c r="F15" i="18" s="1"/>
  <c r="G229" i="18"/>
  <c r="F229" i="18" s="1"/>
  <c r="G79" i="18"/>
  <c r="F79" i="18" s="1"/>
  <c r="G287" i="18"/>
  <c r="F287" i="18" s="1"/>
  <c r="G286" i="18"/>
  <c r="F286" i="18" s="1"/>
  <c r="F8235" i="24" s="1"/>
  <c r="G171" i="18"/>
  <c r="F171" i="18" s="1"/>
  <c r="G169" i="18"/>
  <c r="F169" i="18" s="1"/>
  <c r="G431" i="18"/>
  <c r="G65" i="18"/>
  <c r="F65" i="18" s="1"/>
  <c r="G174" i="18"/>
  <c r="F174" i="18" s="1"/>
  <c r="G263" i="18"/>
  <c r="F263" i="18" s="1"/>
  <c r="G177" i="18"/>
  <c r="F177" i="18" s="1"/>
  <c r="F7219" i="24" s="1"/>
  <c r="G131" i="18"/>
  <c r="F131" i="18" s="1"/>
  <c r="G17" i="18"/>
  <c r="F17" i="18" s="1"/>
  <c r="G57" i="18"/>
  <c r="F57" i="18" s="1"/>
  <c r="G346" i="18"/>
  <c r="F346" i="18" s="1"/>
  <c r="F6081" i="24" s="1"/>
  <c r="G49" i="18"/>
  <c r="F49" i="18" s="1"/>
  <c r="G136" i="18"/>
  <c r="F136" i="18" s="1"/>
  <c r="G42" i="18"/>
  <c r="F42" i="18" s="1"/>
  <c r="G283" i="18"/>
  <c r="F283" i="18" s="1"/>
  <c r="G209" i="18"/>
  <c r="F209" i="18" s="1"/>
  <c r="G405" i="18"/>
  <c r="G75" i="18"/>
  <c r="F75" i="18" s="1"/>
  <c r="G46" i="18"/>
  <c r="F46" i="18" s="1"/>
  <c r="G22" i="18"/>
  <c r="F22" i="18" s="1"/>
  <c r="G8228" i="24" s="1"/>
  <c r="G269" i="18"/>
  <c r="F269" i="18" s="1"/>
  <c r="G101" i="18"/>
  <c r="F101" i="18" s="1"/>
  <c r="G208" i="18"/>
  <c r="F208" i="18" s="1"/>
  <c r="F2062" i="24" s="1"/>
  <c r="G200" i="18"/>
  <c r="F200" i="18" s="1"/>
  <c r="G207" i="18"/>
  <c r="F207" i="18" s="1"/>
  <c r="F7921" i="24" s="1"/>
  <c r="G38" i="18"/>
  <c r="F38" i="18" s="1"/>
  <c r="G156" i="18"/>
  <c r="F156" i="18" s="1"/>
  <c r="G293" i="18"/>
  <c r="F293" i="18" s="1"/>
  <c r="G297" i="18"/>
  <c r="F297" i="18" s="1"/>
  <c r="F8268" i="24" s="1"/>
  <c r="G133" i="18"/>
  <c r="F133" i="18" s="1"/>
  <c r="G41" i="18"/>
  <c r="F41" i="18" s="1"/>
  <c r="F4882" i="24" s="1"/>
  <c r="G141" i="18"/>
  <c r="F141" i="18" s="1"/>
  <c r="G139" i="18"/>
  <c r="F139" i="18" s="1"/>
  <c r="G44" i="18"/>
  <c r="F44" i="18" s="1"/>
  <c r="G404" i="18"/>
  <c r="G399" i="18"/>
  <c r="G172" i="18"/>
  <c r="F172" i="18" s="1"/>
  <c r="G21" i="18"/>
  <c r="F21" i="18" s="1"/>
  <c r="G8227" i="24" s="1"/>
  <c r="G138" i="18"/>
  <c r="F138" i="18" s="1"/>
  <c r="F2619" i="24" s="1"/>
  <c r="G415" i="18"/>
  <c r="G186" i="18"/>
  <c r="F186" i="18" s="1"/>
  <c r="G401" i="18"/>
  <c r="G296" i="18"/>
  <c r="F296" i="18" s="1"/>
  <c r="G76" i="18"/>
  <c r="F76" i="18" s="1"/>
  <c r="G7672" i="24" s="1"/>
  <c r="G31" i="18"/>
  <c r="F31" i="18" s="1"/>
  <c r="F7993" i="24" s="1"/>
  <c r="G335" i="18"/>
  <c r="F335" i="18" s="1"/>
  <c r="F7735" i="24" s="1"/>
  <c r="G182" i="18"/>
  <c r="F182" i="18" s="1"/>
  <c r="G132" i="18"/>
  <c r="F132" i="18" s="1"/>
  <c r="G7739" i="24" s="1"/>
  <c r="G128" i="18"/>
  <c r="F128" i="18" s="1"/>
  <c r="G8037" i="24" s="1"/>
  <c r="G55" i="18"/>
  <c r="F55" i="18" s="1"/>
  <c r="F7983" i="24" s="1"/>
  <c r="G388" i="18"/>
  <c r="G204" i="18"/>
  <c r="F204" i="18" s="1"/>
  <c r="G288" i="18"/>
  <c r="F288" i="18" s="1"/>
  <c r="G353" i="18"/>
  <c r="F353" i="18" s="1"/>
  <c r="G37" i="18"/>
  <c r="F37" i="18" s="1"/>
  <c r="G356" i="18"/>
  <c r="F356" i="18" s="1"/>
  <c r="G157" i="18"/>
  <c r="F157" i="18" s="1"/>
  <c r="G8202" i="24" s="1"/>
  <c r="G295" i="18"/>
  <c r="F295" i="18" s="1"/>
  <c r="F8190" i="24" s="1"/>
  <c r="G357" i="18"/>
  <c r="F357" i="18" s="1"/>
  <c r="G402" i="18"/>
  <c r="G8278" i="24"/>
  <c r="F8278" i="24"/>
  <c r="G8277" i="24"/>
  <c r="F8277" i="24"/>
  <c r="G8276" i="24"/>
  <c r="F8276" i="24"/>
  <c r="G8275" i="24"/>
  <c r="F8275" i="24"/>
  <c r="G8274" i="24"/>
  <c r="F8274" i="24"/>
  <c r="G8273" i="24"/>
  <c r="F8273" i="24"/>
  <c r="G8272" i="24"/>
  <c r="F8272" i="24"/>
  <c r="G8271" i="24"/>
  <c r="G8270" i="24"/>
  <c r="F8270" i="24"/>
  <c r="G8269" i="24"/>
  <c r="F8269" i="24"/>
  <c r="G8268" i="24"/>
  <c r="G8267" i="24"/>
  <c r="G8266" i="24"/>
  <c r="G8265" i="24"/>
  <c r="F8265" i="24"/>
  <c r="G8264" i="24"/>
  <c r="F8264" i="24"/>
  <c r="G8263" i="24"/>
  <c r="G8262" i="24"/>
  <c r="G8261" i="24"/>
  <c r="G8260" i="24"/>
  <c r="F8260" i="24"/>
  <c r="G8259" i="24"/>
  <c r="F8259" i="24"/>
  <c r="G8258" i="24"/>
  <c r="G8257" i="24"/>
  <c r="G8256" i="24"/>
  <c r="G8255" i="24"/>
  <c r="F8255" i="24"/>
  <c r="G8254" i="24"/>
  <c r="G8251" i="24" s="1"/>
  <c r="F8254" i="24"/>
  <c r="G8253" i="24"/>
  <c r="G8252" i="24"/>
  <c r="F8252" i="24"/>
  <c r="G8249" i="24"/>
  <c r="F8248" i="24"/>
  <c r="G8247" i="24"/>
  <c r="F8247" i="24"/>
  <c r="G8246" i="24"/>
  <c r="F8246" i="24"/>
  <c r="G8245" i="24"/>
  <c r="F8245" i="24"/>
  <c r="G8244" i="24"/>
  <c r="F8244" i="24"/>
  <c r="G8243" i="24"/>
  <c r="F8243" i="24"/>
  <c r="G8242" i="24"/>
  <c r="F8242" i="24"/>
  <c r="G8241" i="24"/>
  <c r="G8240" i="24"/>
  <c r="F8240" i="24"/>
  <c r="G8239" i="24"/>
  <c r="F8239" i="24"/>
  <c r="G8238" i="24"/>
  <c r="F8238" i="24"/>
  <c r="G8237" i="24"/>
  <c r="G8236" i="24"/>
  <c r="G8235" i="24"/>
  <c r="G8234" i="24"/>
  <c r="F8234" i="24"/>
  <c r="G8233" i="24"/>
  <c r="G8232" i="24"/>
  <c r="G8231" i="24"/>
  <c r="G8230" i="24"/>
  <c r="F8230" i="24"/>
  <c r="G8229" i="24"/>
  <c r="F8229" i="24"/>
  <c r="F8228" i="24"/>
  <c r="F8227" i="24"/>
  <c r="F8226" i="24"/>
  <c r="F8225" i="24"/>
  <c r="G8224" i="24"/>
  <c r="F8224" i="24"/>
  <c r="G8223" i="24"/>
  <c r="G8222" i="24"/>
  <c r="G8221" i="24"/>
  <c r="F8221" i="24"/>
  <c r="G8220" i="24"/>
  <c r="F8220" i="24"/>
  <c r="G8217" i="24"/>
  <c r="F8217" i="24"/>
  <c r="G8216" i="24"/>
  <c r="F8216" i="24"/>
  <c r="G8215" i="24"/>
  <c r="G8214" i="24"/>
  <c r="G8213" i="24"/>
  <c r="F8213" i="24"/>
  <c r="F8210" i="24"/>
  <c r="G8209" i="24"/>
  <c r="F8209" i="24"/>
  <c r="G8208" i="24"/>
  <c r="F8208" i="24"/>
  <c r="G8207" i="24"/>
  <c r="F8207" i="24"/>
  <c r="G8206" i="24"/>
  <c r="F8206" i="24"/>
  <c r="G8205" i="24"/>
  <c r="F8202" i="24"/>
  <c r="G8201" i="24"/>
  <c r="F8201" i="24"/>
  <c r="G8200" i="24"/>
  <c r="F8200" i="24"/>
  <c r="G8199" i="24"/>
  <c r="F8199" i="24"/>
  <c r="G8198" i="24"/>
  <c r="F8198" i="24"/>
  <c r="G8197" i="24"/>
  <c r="F8197" i="24"/>
  <c r="G8196" i="24"/>
  <c r="F8196" i="24"/>
  <c r="G8195" i="24"/>
  <c r="G8194" i="24"/>
  <c r="F8194" i="24"/>
  <c r="G8193" i="24"/>
  <c r="F8193" i="24"/>
  <c r="G8192" i="24"/>
  <c r="G8191" i="24"/>
  <c r="G8190" i="24"/>
  <c r="G8189" i="24"/>
  <c r="G8188" i="24"/>
  <c r="G8187" i="24"/>
  <c r="G8186" i="24"/>
  <c r="G8185" i="24"/>
  <c r="G8184" i="24"/>
  <c r="F8184" i="24"/>
  <c r="G8183" i="24"/>
  <c r="F8183" i="24"/>
  <c r="G8182" i="24"/>
  <c r="F8182" i="24"/>
  <c r="G8181" i="24"/>
  <c r="G8180" i="24"/>
  <c r="G8179" i="24"/>
  <c r="G8178" i="24"/>
  <c r="F8178" i="24"/>
  <c r="G8177" i="24"/>
  <c r="F8177" i="24"/>
  <c r="F8172" i="24"/>
  <c r="G8171" i="24"/>
  <c r="F8171" i="24"/>
  <c r="G8170" i="24"/>
  <c r="F8170" i="24"/>
  <c r="G8169" i="24"/>
  <c r="F8169" i="24"/>
  <c r="G8168" i="24"/>
  <c r="F8168" i="24"/>
  <c r="G8167" i="24"/>
  <c r="F8167" i="24"/>
  <c r="G8166" i="24"/>
  <c r="F8166" i="24"/>
  <c r="G8165" i="24"/>
  <c r="G8164" i="24"/>
  <c r="F8164" i="24"/>
  <c r="G8163" i="24"/>
  <c r="F8163" i="24"/>
  <c r="G8162" i="24"/>
  <c r="F8162" i="24"/>
  <c r="G8161" i="24"/>
  <c r="F8161" i="24"/>
  <c r="G8160" i="24"/>
  <c r="G8159" i="24"/>
  <c r="G8158" i="24"/>
  <c r="G8157" i="24"/>
  <c r="F8157" i="24"/>
  <c r="G8156" i="24"/>
  <c r="G8155" i="24"/>
  <c r="G8154" i="24"/>
  <c r="G8153" i="24"/>
  <c r="F8153" i="24"/>
  <c r="G8152" i="24"/>
  <c r="G8151" i="24"/>
  <c r="F8151" i="24"/>
  <c r="G8150" i="24"/>
  <c r="F8150" i="24"/>
  <c r="G8149" i="24"/>
  <c r="G8148" i="24"/>
  <c r="F8148" i="24"/>
  <c r="G8147" i="24"/>
  <c r="F8147" i="24"/>
  <c r="G8146" i="24"/>
  <c r="G8145" i="24"/>
  <c r="G8144" i="24"/>
  <c r="F8144" i="24"/>
  <c r="G8143" i="24"/>
  <c r="F8143" i="24"/>
  <c r="G8138" i="24"/>
  <c r="F8138" i="24"/>
  <c r="F8137" i="24"/>
  <c r="G8136" i="24"/>
  <c r="F8136" i="24"/>
  <c r="G8135" i="24"/>
  <c r="F8135" i="24"/>
  <c r="G8134" i="24"/>
  <c r="F8134" i="24"/>
  <c r="G8133" i="24"/>
  <c r="F8133" i="24"/>
  <c r="G8132" i="24"/>
  <c r="F8132" i="24"/>
  <c r="G8131" i="24"/>
  <c r="F8131" i="24"/>
  <c r="G8130" i="24"/>
  <c r="G8129" i="24"/>
  <c r="F8129" i="24"/>
  <c r="G8128" i="24"/>
  <c r="F8128" i="24"/>
  <c r="G8127" i="24"/>
  <c r="F8127" i="24"/>
  <c r="G8126" i="24"/>
  <c r="G8125" i="24"/>
  <c r="G8124" i="24"/>
  <c r="G8123" i="24"/>
  <c r="F8123" i="24"/>
  <c r="G8122" i="24"/>
  <c r="G8121" i="24"/>
  <c r="G8120" i="24"/>
  <c r="G8119" i="24"/>
  <c r="F8119" i="24"/>
  <c r="G8118" i="24"/>
  <c r="F8118" i="24"/>
  <c r="G8117" i="24"/>
  <c r="G8116" i="24"/>
  <c r="G8115" i="24"/>
  <c r="G8114" i="24"/>
  <c r="F8114" i="24"/>
  <c r="G8113" i="24"/>
  <c r="F8113" i="24"/>
  <c r="G8110" i="24"/>
  <c r="F8110" i="24"/>
  <c r="G8109" i="24"/>
  <c r="F8109" i="24"/>
  <c r="G8108" i="24"/>
  <c r="G8107" i="24"/>
  <c r="F8107" i="24"/>
  <c r="G8106" i="24"/>
  <c r="F8106" i="24"/>
  <c r="G8105" i="24"/>
  <c r="F8105" i="24"/>
  <c r="G8104" i="24"/>
  <c r="G8103" i="24"/>
  <c r="F8103" i="24"/>
  <c r="G8102" i="24"/>
  <c r="F8102" i="24"/>
  <c r="G8101" i="24"/>
  <c r="F8101" i="24"/>
  <c r="G8100" i="24"/>
  <c r="F8100" i="24"/>
  <c r="G8099" i="24"/>
  <c r="F8099" i="24"/>
  <c r="G8098" i="24"/>
  <c r="F8098" i="24"/>
  <c r="G8097" i="24"/>
  <c r="G8096" i="24"/>
  <c r="F8096" i="24"/>
  <c r="G8095" i="24"/>
  <c r="F8095" i="24"/>
  <c r="G8094" i="24"/>
  <c r="G8093" i="24"/>
  <c r="G8092" i="24"/>
  <c r="G8091" i="24"/>
  <c r="G8090" i="24"/>
  <c r="G8089" i="24"/>
  <c r="G8088" i="24"/>
  <c r="G8087" i="24"/>
  <c r="G8086" i="24"/>
  <c r="F8086" i="24"/>
  <c r="G8085" i="24"/>
  <c r="F8085" i="24"/>
  <c r="G8084" i="24"/>
  <c r="F8084" i="24"/>
  <c r="G8083" i="24"/>
  <c r="F8083" i="24"/>
  <c r="G8082" i="24"/>
  <c r="F8082" i="24"/>
  <c r="F8081" i="24"/>
  <c r="G8080" i="24"/>
  <c r="F8080" i="24"/>
  <c r="G8079" i="24"/>
  <c r="F8079" i="24"/>
  <c r="G8078" i="24"/>
  <c r="F8078" i="24"/>
  <c r="G8077" i="24"/>
  <c r="F8077" i="24"/>
  <c r="G8076" i="24"/>
  <c r="G8075" i="24"/>
  <c r="F8075" i="24"/>
  <c r="G8074" i="24"/>
  <c r="F8074" i="24"/>
  <c r="G8073" i="24"/>
  <c r="G8072" i="24"/>
  <c r="F8072" i="24"/>
  <c r="G8067" i="24"/>
  <c r="F8066" i="24"/>
  <c r="G8065" i="24"/>
  <c r="F8065" i="24"/>
  <c r="G8064" i="24"/>
  <c r="F8064" i="24"/>
  <c r="G8063" i="24"/>
  <c r="F8063" i="24"/>
  <c r="G8062" i="24"/>
  <c r="F8062" i="24"/>
  <c r="G8061" i="24"/>
  <c r="F8061" i="24"/>
  <c r="G8060" i="24"/>
  <c r="F8060" i="24"/>
  <c r="G8059" i="24"/>
  <c r="G8058" i="24"/>
  <c r="F8058" i="24"/>
  <c r="G8057" i="24"/>
  <c r="F8057" i="24"/>
  <c r="G8056" i="24"/>
  <c r="G8055" i="24"/>
  <c r="G8054" i="24"/>
  <c r="G8053" i="24"/>
  <c r="G8052" i="24"/>
  <c r="F8052" i="24"/>
  <c r="G8051" i="24"/>
  <c r="G8050" i="24"/>
  <c r="G8049" i="24"/>
  <c r="G8048" i="24"/>
  <c r="F8048" i="24"/>
  <c r="G8047" i="24"/>
  <c r="F8047" i="24"/>
  <c r="G8046" i="24"/>
  <c r="F8046" i="24"/>
  <c r="G8045" i="24"/>
  <c r="G8044" i="24"/>
  <c r="G8043" i="24"/>
  <c r="F8043" i="24"/>
  <c r="G8042" i="24"/>
  <c r="F8042" i="24"/>
  <c r="G8039" i="24"/>
  <c r="F8038" i="24"/>
  <c r="F8037" i="24"/>
  <c r="G8036" i="24"/>
  <c r="F8036" i="24"/>
  <c r="G8035" i="24"/>
  <c r="F8035" i="24"/>
  <c r="G8034" i="24"/>
  <c r="F8034" i="24"/>
  <c r="G8033" i="24"/>
  <c r="F8033" i="24"/>
  <c r="G8032" i="24"/>
  <c r="F8032" i="24"/>
  <c r="G8031" i="24"/>
  <c r="F8031" i="24"/>
  <c r="G8030" i="24"/>
  <c r="G8029" i="24"/>
  <c r="F8029" i="24"/>
  <c r="G8028" i="24"/>
  <c r="F8028" i="24"/>
  <c r="G8027" i="24"/>
  <c r="G8026" i="24"/>
  <c r="G8025" i="24"/>
  <c r="G8024" i="24"/>
  <c r="F8024" i="24"/>
  <c r="G8023" i="24"/>
  <c r="G8022" i="24"/>
  <c r="F8022" i="24"/>
  <c r="G8021" i="24"/>
  <c r="G8020" i="24"/>
  <c r="G8019" i="24"/>
  <c r="G8018" i="24"/>
  <c r="F8018" i="24"/>
  <c r="G8017" i="24"/>
  <c r="F8017" i="24"/>
  <c r="G8016" i="24"/>
  <c r="G8015" i="24"/>
  <c r="F8015" i="24"/>
  <c r="G8014" i="24"/>
  <c r="F8014" i="24"/>
  <c r="G8013" i="24"/>
  <c r="G8012" i="24"/>
  <c r="F8012" i="24"/>
  <c r="G8011" i="24"/>
  <c r="F8011" i="24"/>
  <c r="F8008" i="24"/>
  <c r="G8007" i="24"/>
  <c r="G8006" i="24"/>
  <c r="G8005" i="24"/>
  <c r="F8005" i="24"/>
  <c r="G8004" i="24"/>
  <c r="F8004" i="24"/>
  <c r="G8003" i="24"/>
  <c r="F8003" i="24"/>
  <c r="G8002" i="24"/>
  <c r="F8002" i="24"/>
  <c r="G8001" i="24"/>
  <c r="F8001" i="24"/>
  <c r="G8000" i="24"/>
  <c r="F8000" i="24"/>
  <c r="G7999" i="24"/>
  <c r="G7998" i="24"/>
  <c r="F7998" i="24"/>
  <c r="G7997" i="24"/>
  <c r="F7997" i="24"/>
  <c r="G7996" i="24"/>
  <c r="F7996" i="24"/>
  <c r="G7995" i="24"/>
  <c r="G7994" i="24"/>
  <c r="G7993" i="24"/>
  <c r="G7992" i="24"/>
  <c r="G7991" i="24"/>
  <c r="G7990" i="24"/>
  <c r="G7989" i="24"/>
  <c r="G7988" i="24"/>
  <c r="G7987" i="24"/>
  <c r="F7987" i="24"/>
  <c r="G7986" i="24"/>
  <c r="F7986" i="24"/>
  <c r="G7985" i="24"/>
  <c r="F7985" i="24"/>
  <c r="G7984" i="24"/>
  <c r="F7984" i="24"/>
  <c r="G7983" i="24"/>
  <c r="G7982" i="24"/>
  <c r="F7982" i="24"/>
  <c r="G7981" i="24"/>
  <c r="G7980" i="24"/>
  <c r="F7979" i="24"/>
  <c r="G7978" i="24"/>
  <c r="F7978" i="24"/>
  <c r="G7977" i="24"/>
  <c r="F7977" i="24"/>
  <c r="G7974" i="24"/>
  <c r="G7973" i="24"/>
  <c r="F7973" i="24"/>
  <c r="G7972" i="24"/>
  <c r="F7972" i="24"/>
  <c r="G7971" i="24"/>
  <c r="F7971" i="24"/>
  <c r="G7970" i="24"/>
  <c r="F7970" i="24"/>
  <c r="G7969" i="24"/>
  <c r="F7969" i="24"/>
  <c r="G7968" i="24"/>
  <c r="F7968" i="24"/>
  <c r="G7967" i="24"/>
  <c r="F7967" i="24"/>
  <c r="G7966" i="24"/>
  <c r="G7965" i="24"/>
  <c r="F7965" i="24"/>
  <c r="G7964" i="24"/>
  <c r="F7964" i="24"/>
  <c r="G7963" i="24"/>
  <c r="G7962" i="24"/>
  <c r="G7961" i="24"/>
  <c r="G7960" i="24"/>
  <c r="F7960" i="24"/>
  <c r="G7959" i="24"/>
  <c r="F7959" i="24"/>
  <c r="G7958" i="24"/>
  <c r="G7957" i="24"/>
  <c r="G7956" i="24"/>
  <c r="G7955" i="24"/>
  <c r="F7955" i="24"/>
  <c r="G7954" i="24"/>
  <c r="F7954" i="24"/>
  <c r="G7953" i="24"/>
  <c r="F7953" i="24"/>
  <c r="G7952" i="24"/>
  <c r="G7951" i="24"/>
  <c r="G7950" i="24"/>
  <c r="F7950" i="24"/>
  <c r="G7949" i="24"/>
  <c r="F7949" i="24"/>
  <c r="F7946" i="24"/>
  <c r="G7945" i="24"/>
  <c r="F7945" i="24"/>
  <c r="G7944" i="24"/>
  <c r="F7944" i="24"/>
  <c r="G7943" i="24"/>
  <c r="F7943" i="24"/>
  <c r="G7942" i="24"/>
  <c r="F7942" i="24"/>
  <c r="G7941" i="24"/>
  <c r="F7941" i="24"/>
  <c r="G7940" i="24"/>
  <c r="F7940" i="24"/>
  <c r="G7939" i="24"/>
  <c r="F7939" i="24"/>
  <c r="G7938" i="24"/>
  <c r="G7937" i="24"/>
  <c r="F7937" i="24"/>
  <c r="G7936" i="24"/>
  <c r="F7936" i="24"/>
  <c r="G7935" i="24"/>
  <c r="G7934" i="24"/>
  <c r="G7933" i="24"/>
  <c r="G7932" i="24"/>
  <c r="G7931" i="24"/>
  <c r="F7931" i="24"/>
  <c r="G7930" i="24"/>
  <c r="G7929" i="24"/>
  <c r="G7928" i="24"/>
  <c r="G7927" i="24"/>
  <c r="F7927" i="24"/>
  <c r="G7926" i="24"/>
  <c r="F7926" i="24"/>
  <c r="G7925" i="24"/>
  <c r="F7925" i="24"/>
  <c r="G7924" i="24"/>
  <c r="G7923" i="24"/>
  <c r="G7922" i="24"/>
  <c r="F7922" i="24"/>
  <c r="G7921" i="24"/>
  <c r="G7920" i="24"/>
  <c r="F7920" i="24"/>
  <c r="G7917" i="24"/>
  <c r="F7917" i="24"/>
  <c r="G7916" i="24"/>
  <c r="F7916" i="24"/>
  <c r="G7915" i="24"/>
  <c r="F7915" i="24"/>
  <c r="G7914" i="24"/>
  <c r="F7914" i="24"/>
  <c r="G7913" i="24"/>
  <c r="F7913" i="24"/>
  <c r="G7912" i="24"/>
  <c r="F7912" i="24"/>
  <c r="G7911" i="24"/>
  <c r="G7910" i="24"/>
  <c r="F7910" i="24"/>
  <c r="G7909" i="24"/>
  <c r="F7909" i="24"/>
  <c r="G7908" i="24"/>
  <c r="G7907" i="24"/>
  <c r="G7906" i="24"/>
  <c r="G7905" i="24"/>
  <c r="F7905" i="24"/>
  <c r="G7904" i="24"/>
  <c r="G7903" i="24"/>
  <c r="G7902" i="24"/>
  <c r="G7901" i="24"/>
  <c r="G7900" i="24"/>
  <c r="G7899" i="24"/>
  <c r="F7899" i="24"/>
  <c r="G7898" i="24"/>
  <c r="F7898" i="24"/>
  <c r="G7897" i="24"/>
  <c r="F7897" i="24"/>
  <c r="G7896" i="24"/>
  <c r="G7895" i="24"/>
  <c r="F7895" i="24"/>
  <c r="G7894" i="24"/>
  <c r="F7894" i="24"/>
  <c r="G7893" i="24"/>
  <c r="F7893" i="24"/>
  <c r="G7892" i="24"/>
  <c r="F7892" i="24"/>
  <c r="F7887" i="24"/>
  <c r="G7886" i="24"/>
  <c r="F7886" i="24"/>
  <c r="G7885" i="24"/>
  <c r="F7885" i="24"/>
  <c r="G7884" i="24"/>
  <c r="F7884" i="24"/>
  <c r="G7883" i="24"/>
  <c r="F7883" i="24"/>
  <c r="G7882" i="24"/>
  <c r="F7882" i="24"/>
  <c r="G7881" i="24"/>
  <c r="F7881" i="24"/>
  <c r="G7880" i="24"/>
  <c r="G7879" i="24"/>
  <c r="F7879" i="24"/>
  <c r="G7878" i="24"/>
  <c r="F7878" i="24"/>
  <c r="G7877" i="24"/>
  <c r="F7877" i="24"/>
  <c r="G7876" i="24"/>
  <c r="F7876" i="24"/>
  <c r="G7875" i="24"/>
  <c r="F7875" i="24"/>
  <c r="G7874" i="24"/>
  <c r="F7874" i="24"/>
  <c r="G7873" i="24"/>
  <c r="F7873" i="24"/>
  <c r="G7872" i="24"/>
  <c r="G7871" i="24"/>
  <c r="G7870" i="24"/>
  <c r="G7869" i="24"/>
  <c r="G7868" i="24"/>
  <c r="G7867" i="24"/>
  <c r="G7866" i="24"/>
  <c r="G7865" i="24"/>
  <c r="G7864" i="24"/>
  <c r="G7863" i="24"/>
  <c r="F7863" i="24"/>
  <c r="G7862" i="24"/>
  <c r="F7862" i="24"/>
  <c r="G7861" i="24"/>
  <c r="F7861" i="24"/>
  <c r="G7860" i="24"/>
  <c r="F7860" i="24"/>
  <c r="G7859" i="24"/>
  <c r="F7859" i="24"/>
  <c r="G7858" i="24"/>
  <c r="F7858" i="24"/>
  <c r="G7855" i="24"/>
  <c r="F7855" i="24"/>
  <c r="G7854" i="24"/>
  <c r="F7854" i="24"/>
  <c r="G7853" i="24"/>
  <c r="F7853" i="24"/>
  <c r="G7852" i="24"/>
  <c r="F7852" i="24"/>
  <c r="G7851" i="24"/>
  <c r="F7851" i="24"/>
  <c r="G7850" i="24"/>
  <c r="F7850" i="24"/>
  <c r="G7849" i="24"/>
  <c r="F7849" i="24"/>
  <c r="G7848" i="24"/>
  <c r="F7848" i="24"/>
  <c r="G7847" i="24"/>
  <c r="F7847" i="24"/>
  <c r="G7846" i="24"/>
  <c r="F7846" i="24"/>
  <c r="G7845" i="24"/>
  <c r="F7845" i="24"/>
  <c r="G7844" i="24"/>
  <c r="G7843" i="24"/>
  <c r="G7842" i="24"/>
  <c r="G7841" i="24"/>
  <c r="G7840" i="24"/>
  <c r="G7839" i="24"/>
  <c r="G7838" i="24"/>
  <c r="G7837" i="24"/>
  <c r="G7836" i="24"/>
  <c r="G7835" i="24"/>
  <c r="F7835" i="24"/>
  <c r="G7834" i="24"/>
  <c r="F7834" i="24"/>
  <c r="G7833" i="24"/>
  <c r="F7833" i="24"/>
  <c r="G7832" i="24"/>
  <c r="G7831" i="24"/>
  <c r="F7831" i="24"/>
  <c r="G7830" i="24"/>
  <c r="F7830" i="24"/>
  <c r="F7827" i="24"/>
  <c r="G7826" i="24"/>
  <c r="F7826" i="24"/>
  <c r="G7825" i="24"/>
  <c r="F7825" i="24"/>
  <c r="G7824" i="24"/>
  <c r="F7824" i="24"/>
  <c r="G7823" i="24"/>
  <c r="F7823" i="24"/>
  <c r="G7822" i="24"/>
  <c r="F7822" i="24"/>
  <c r="G7821" i="24"/>
  <c r="F7821" i="24"/>
  <c r="G7820" i="24"/>
  <c r="G7819" i="24"/>
  <c r="F7819" i="24"/>
  <c r="G7818" i="24"/>
  <c r="F7818" i="24"/>
  <c r="G7817" i="24"/>
  <c r="F7817" i="24"/>
  <c r="G7816" i="24"/>
  <c r="G7815" i="24"/>
  <c r="G7814" i="24"/>
  <c r="G7813" i="24"/>
  <c r="F7813" i="24"/>
  <c r="G7812" i="24"/>
  <c r="G7811" i="24"/>
  <c r="G7810" i="24"/>
  <c r="G7809" i="24"/>
  <c r="G7808" i="24"/>
  <c r="F7808" i="24"/>
  <c r="G7807" i="24"/>
  <c r="F7807" i="24"/>
  <c r="G7806" i="24"/>
  <c r="F7806" i="24"/>
  <c r="G7805" i="24"/>
  <c r="F7805" i="24"/>
  <c r="G7804" i="24"/>
  <c r="G7803" i="24"/>
  <c r="F7803" i="24"/>
  <c r="G7802" i="24"/>
  <c r="F7802" i="24"/>
  <c r="G7799" i="24"/>
  <c r="F7799" i="24"/>
  <c r="G7798" i="24"/>
  <c r="F7798" i="24"/>
  <c r="G7797" i="24"/>
  <c r="F7797" i="24"/>
  <c r="G7796" i="24"/>
  <c r="F7796" i="24"/>
  <c r="G7795" i="24"/>
  <c r="F7795" i="24"/>
  <c r="G7794" i="24"/>
  <c r="F7794" i="24"/>
  <c r="G7793" i="24"/>
  <c r="F7793" i="24"/>
  <c r="G7792" i="24"/>
  <c r="G7791" i="24"/>
  <c r="F7791" i="24"/>
  <c r="G7790" i="24"/>
  <c r="F7790" i="24"/>
  <c r="G7789" i="24"/>
  <c r="F7789" i="24"/>
  <c r="G7788" i="24"/>
  <c r="G7787" i="24"/>
  <c r="G7786" i="24"/>
  <c r="G7785" i="24"/>
  <c r="G7784" i="24"/>
  <c r="G7783" i="24"/>
  <c r="G7782" i="24"/>
  <c r="G7781" i="24"/>
  <c r="G7780" i="24"/>
  <c r="F7780" i="24"/>
  <c r="G7779" i="24"/>
  <c r="F7779" i="24"/>
  <c r="G7778" i="24"/>
  <c r="F7778" i="24"/>
  <c r="G7777" i="24"/>
  <c r="F7777" i="24"/>
  <c r="G7776" i="24"/>
  <c r="G7775" i="24"/>
  <c r="F7775" i="24"/>
  <c r="G7774" i="24"/>
  <c r="F7774" i="24"/>
  <c r="G7771" i="24"/>
  <c r="F7770" i="24"/>
  <c r="G7769" i="24"/>
  <c r="F7769" i="24"/>
  <c r="G7768" i="24"/>
  <c r="F7768" i="24"/>
  <c r="G7767" i="24"/>
  <c r="F7767" i="24"/>
  <c r="G7766" i="24"/>
  <c r="F7766" i="24"/>
  <c r="G7765" i="24"/>
  <c r="F7765" i="24"/>
  <c r="G7764" i="24"/>
  <c r="F7764" i="24"/>
  <c r="G7763" i="24"/>
  <c r="G7762" i="24"/>
  <c r="F7762" i="24"/>
  <c r="G7761" i="24"/>
  <c r="F7761" i="24"/>
  <c r="G7760" i="24"/>
  <c r="G7759" i="24"/>
  <c r="G7758" i="24"/>
  <c r="G7757" i="24"/>
  <c r="F7757" i="24"/>
  <c r="G7756" i="24"/>
  <c r="G7755" i="24"/>
  <c r="G7754" i="24"/>
  <c r="G7753" i="24"/>
  <c r="F7753" i="24"/>
  <c r="G7752" i="24"/>
  <c r="F7752" i="24"/>
  <c r="G7751" i="24"/>
  <c r="F7751" i="24"/>
  <c r="G7750" i="24"/>
  <c r="F7750" i="24"/>
  <c r="G7749" i="24"/>
  <c r="F7749" i="24"/>
  <c r="G7748" i="24"/>
  <c r="G7747" i="24"/>
  <c r="F7747" i="24"/>
  <c r="G7746" i="24"/>
  <c r="F7746" i="24"/>
  <c r="G7743" i="24"/>
  <c r="F7743" i="24"/>
  <c r="G7742" i="24"/>
  <c r="F7742" i="24"/>
  <c r="F7741" i="24"/>
  <c r="G7740" i="24"/>
  <c r="F7740" i="24"/>
  <c r="F7739" i="24"/>
  <c r="F7738" i="24"/>
  <c r="G7737" i="24"/>
  <c r="G7736" i="24"/>
  <c r="G7735" i="24"/>
  <c r="G7734" i="24"/>
  <c r="F7734" i="24"/>
  <c r="G7733" i="24"/>
  <c r="F7733" i="24"/>
  <c r="G7732" i="24"/>
  <c r="F7732" i="24"/>
  <c r="G7731" i="24"/>
  <c r="F7731" i="24"/>
  <c r="G7730" i="24"/>
  <c r="F7730" i="24"/>
  <c r="G7729" i="24"/>
  <c r="F7729" i="24"/>
  <c r="G7728" i="24"/>
  <c r="G7727" i="24"/>
  <c r="F7727" i="24"/>
  <c r="G7726" i="24"/>
  <c r="F7726" i="24"/>
  <c r="G7725" i="24"/>
  <c r="F7725" i="24"/>
  <c r="G7724" i="24"/>
  <c r="G7723" i="24"/>
  <c r="F7723" i="24"/>
  <c r="G7722" i="24"/>
  <c r="G7721" i="24"/>
  <c r="G7720" i="24"/>
  <c r="G7719" i="24"/>
  <c r="F7719" i="24"/>
  <c r="G7718" i="24"/>
  <c r="F7718" i="24"/>
  <c r="G7717" i="24"/>
  <c r="F7717" i="24"/>
  <c r="G7716" i="24"/>
  <c r="F7716" i="24"/>
  <c r="G7715" i="24"/>
  <c r="F7715" i="24"/>
  <c r="G7714" i="24"/>
  <c r="G7713" i="24"/>
  <c r="G7712" i="24"/>
  <c r="G7711" i="24"/>
  <c r="F7711" i="24"/>
  <c r="G7710" i="24"/>
  <c r="F7710" i="24"/>
  <c r="G7709" i="24"/>
  <c r="F7709" i="24"/>
  <c r="G7708" i="24"/>
  <c r="F7708" i="24"/>
  <c r="G7707" i="24"/>
  <c r="F7707" i="24"/>
  <c r="G7706" i="24"/>
  <c r="F7706" i="24"/>
  <c r="G7705" i="24"/>
  <c r="G7704" i="24"/>
  <c r="F7704" i="24"/>
  <c r="G7703" i="24"/>
  <c r="F7703" i="24"/>
  <c r="G7702" i="24"/>
  <c r="G7701" i="24"/>
  <c r="G7700" i="24"/>
  <c r="G7699" i="24"/>
  <c r="F7699" i="24"/>
  <c r="G7698" i="24"/>
  <c r="G7697" i="24"/>
  <c r="F7697" i="24"/>
  <c r="G7696" i="24"/>
  <c r="F7696" i="24"/>
  <c r="G7693" i="24"/>
  <c r="G7692" i="24"/>
  <c r="F7692" i="24"/>
  <c r="G7691" i="24"/>
  <c r="F7691" i="24"/>
  <c r="G7690" i="24"/>
  <c r="F7690" i="24"/>
  <c r="G7689" i="24"/>
  <c r="F7689" i="24"/>
  <c r="G7688" i="24"/>
  <c r="F7688" i="24"/>
  <c r="G7687" i="24"/>
  <c r="F7687" i="24"/>
  <c r="G7686" i="24"/>
  <c r="G7685" i="24"/>
  <c r="F7685" i="24"/>
  <c r="G7684" i="24"/>
  <c r="F7684" i="24"/>
  <c r="G7683" i="24"/>
  <c r="F7683" i="24"/>
  <c r="G7682" i="24"/>
  <c r="G7681" i="24"/>
  <c r="G7680" i="24"/>
  <c r="F7680" i="24"/>
  <c r="G7679" i="24"/>
  <c r="F7679" i="24"/>
  <c r="G7678" i="24"/>
  <c r="G7677" i="24"/>
  <c r="G7676" i="24"/>
  <c r="F7676" i="24"/>
  <c r="G7675" i="24"/>
  <c r="F7675" i="24"/>
  <c r="G7674" i="24"/>
  <c r="F7674" i="24"/>
  <c r="F7673" i="24"/>
  <c r="F7672" i="24"/>
  <c r="G7671" i="24"/>
  <c r="F7671" i="24"/>
  <c r="G7670" i="24"/>
  <c r="G7669" i="24"/>
  <c r="G7668" i="24"/>
  <c r="F7668" i="24"/>
  <c r="G7667" i="24"/>
  <c r="F7667" i="24"/>
  <c r="G7664" i="24"/>
  <c r="F7664" i="24"/>
  <c r="G7663" i="24"/>
  <c r="F7663" i="24"/>
  <c r="G7662" i="24"/>
  <c r="F7662" i="24"/>
  <c r="G7661" i="24"/>
  <c r="F7661" i="24"/>
  <c r="G7660" i="24"/>
  <c r="F7660" i="24"/>
  <c r="G7659" i="24"/>
  <c r="F7659" i="24"/>
  <c r="G7658" i="24"/>
  <c r="G7657" i="24"/>
  <c r="F7657" i="24"/>
  <c r="G7656" i="24"/>
  <c r="F7656" i="24"/>
  <c r="G7655" i="24"/>
  <c r="G7654" i="24"/>
  <c r="G7653" i="24"/>
  <c r="F7653" i="24"/>
  <c r="G7652" i="24"/>
  <c r="G7651" i="24"/>
  <c r="G7650" i="24"/>
  <c r="G7649" i="24"/>
  <c r="F7649" i="24"/>
  <c r="G7648" i="24"/>
  <c r="F7648" i="24"/>
  <c r="G7647" i="24"/>
  <c r="G7646" i="24"/>
  <c r="G7645" i="24"/>
  <c r="G7644" i="24"/>
  <c r="F7644" i="24"/>
  <c r="G7643" i="24"/>
  <c r="F7643" i="24"/>
  <c r="F7642" i="24"/>
  <c r="F7641" i="24"/>
  <c r="G7640" i="24"/>
  <c r="F7640" i="24"/>
  <c r="G7639" i="24"/>
  <c r="F7639" i="24"/>
  <c r="G7638" i="24"/>
  <c r="G7637" i="24"/>
  <c r="F7637" i="24"/>
  <c r="G7636" i="24"/>
  <c r="F7636" i="24"/>
  <c r="F7631" i="24"/>
  <c r="G7630" i="24"/>
  <c r="F7630" i="24"/>
  <c r="G7629" i="24"/>
  <c r="F7629" i="24"/>
  <c r="G7628" i="24"/>
  <c r="F7628" i="24"/>
  <c r="G7627" i="24"/>
  <c r="F7627" i="24"/>
  <c r="G7626" i="24"/>
  <c r="F7626" i="24"/>
  <c r="G7625" i="24"/>
  <c r="F7625" i="24"/>
  <c r="G7624" i="24"/>
  <c r="G7623" i="24"/>
  <c r="F7623" i="24"/>
  <c r="G7622" i="24"/>
  <c r="F7622" i="24"/>
  <c r="G7621" i="24"/>
  <c r="F7621" i="24"/>
  <c r="G7620" i="24"/>
  <c r="G7619" i="24"/>
  <c r="G7618" i="24"/>
  <c r="G7617" i="24"/>
  <c r="G7616" i="24"/>
  <c r="F7616" i="24"/>
  <c r="G7615" i="24"/>
  <c r="G7614" i="24"/>
  <c r="G7613" i="24"/>
  <c r="G7612" i="24"/>
  <c r="F7612" i="24"/>
  <c r="G7611" i="24"/>
  <c r="F7611" i="24"/>
  <c r="G7610" i="24"/>
  <c r="F7610" i="24"/>
  <c r="G7609" i="24"/>
  <c r="F7609" i="24"/>
  <c r="G7608" i="24"/>
  <c r="G7607" i="24"/>
  <c r="F7607" i="24"/>
  <c r="G7606" i="24"/>
  <c r="F7606" i="24"/>
  <c r="F7603" i="24"/>
  <c r="G7602" i="24"/>
  <c r="F7602" i="24"/>
  <c r="G7601" i="24"/>
  <c r="F7601" i="24"/>
  <c r="G7600" i="24"/>
  <c r="F7600" i="24"/>
  <c r="G7599" i="24"/>
  <c r="F7599" i="24"/>
  <c r="G7598" i="24"/>
  <c r="F7598" i="24"/>
  <c r="G7597" i="24"/>
  <c r="F7597" i="24"/>
  <c r="G7596" i="24"/>
  <c r="G7595" i="24"/>
  <c r="F7595" i="24"/>
  <c r="G7594" i="24"/>
  <c r="F7594" i="24"/>
  <c r="G7593" i="24"/>
  <c r="F7593" i="24"/>
  <c r="G7592" i="24"/>
  <c r="G7591" i="24"/>
  <c r="G7590" i="24"/>
  <c r="F7590" i="24"/>
  <c r="G7589" i="24"/>
  <c r="F7589" i="24"/>
  <c r="G7588" i="24"/>
  <c r="G7587" i="24"/>
  <c r="G7586" i="24"/>
  <c r="G7585" i="24"/>
  <c r="F7585" i="24"/>
  <c r="G7584" i="24"/>
  <c r="F7584" i="24"/>
  <c r="G7583" i="24"/>
  <c r="F7583" i="24"/>
  <c r="G7582" i="24"/>
  <c r="G7581" i="24"/>
  <c r="G7580" i="24"/>
  <c r="F7580" i="24"/>
  <c r="G7579" i="24"/>
  <c r="F7579" i="24"/>
  <c r="G7578" i="24"/>
  <c r="F7578" i="24"/>
  <c r="F7575" i="24"/>
  <c r="G7574" i="24"/>
  <c r="F7574" i="24"/>
  <c r="G7573" i="24"/>
  <c r="F7573" i="24"/>
  <c r="G7572" i="24"/>
  <c r="F7572" i="24"/>
  <c r="G7571" i="24"/>
  <c r="F7571" i="24"/>
  <c r="G7570" i="24"/>
  <c r="F7570" i="24"/>
  <c r="G7569" i="24"/>
  <c r="F7569" i="24"/>
  <c r="G7568" i="24"/>
  <c r="G7567" i="24"/>
  <c r="F7567" i="24"/>
  <c r="G7566" i="24"/>
  <c r="F7566" i="24"/>
  <c r="G7565" i="24"/>
  <c r="F7565" i="24"/>
  <c r="G7564" i="24"/>
  <c r="G7563" i="24"/>
  <c r="G7562" i="24"/>
  <c r="F7562" i="24"/>
  <c r="G7561" i="24"/>
  <c r="F7561" i="24"/>
  <c r="G7560" i="24"/>
  <c r="G7559" i="24"/>
  <c r="G7558" i="24"/>
  <c r="G7557" i="24"/>
  <c r="F7557" i="24"/>
  <c r="G7556" i="24"/>
  <c r="F7556" i="24"/>
  <c r="G7555" i="24"/>
  <c r="F7555" i="24"/>
  <c r="G7554" i="24"/>
  <c r="F7554" i="24"/>
  <c r="G7553" i="24"/>
  <c r="G7552" i="24"/>
  <c r="F7552" i="24"/>
  <c r="G7551" i="24"/>
  <c r="F7551" i="24"/>
  <c r="G7550" i="24"/>
  <c r="G7549" i="24"/>
  <c r="F7549" i="24"/>
  <c r="G7548" i="24"/>
  <c r="F7548" i="24"/>
  <c r="F7545" i="24"/>
  <c r="G7544" i="24"/>
  <c r="F7544" i="24"/>
  <c r="G7543" i="24"/>
  <c r="F7543" i="24"/>
  <c r="G7542" i="24"/>
  <c r="F7542" i="24"/>
  <c r="G7541" i="24"/>
  <c r="F7541" i="24"/>
  <c r="G7540" i="24"/>
  <c r="F7540" i="24"/>
  <c r="G7539" i="24"/>
  <c r="F7539" i="24"/>
  <c r="G7538" i="24"/>
  <c r="G7537" i="24"/>
  <c r="F7537" i="24"/>
  <c r="G7536" i="24"/>
  <c r="G7535" i="24"/>
  <c r="F7535" i="24"/>
  <c r="G7534" i="24"/>
  <c r="G7533" i="24"/>
  <c r="G7532" i="24"/>
  <c r="G7531" i="24"/>
  <c r="G7530" i="24"/>
  <c r="F7530" i="24"/>
  <c r="G7529" i="24"/>
  <c r="G7528" i="24"/>
  <c r="G7527" i="24"/>
  <c r="G7526" i="24"/>
  <c r="F7526" i="24"/>
  <c r="G7525" i="24"/>
  <c r="F7525" i="24"/>
  <c r="G7524" i="24"/>
  <c r="F7524" i="24"/>
  <c r="G7523" i="24"/>
  <c r="F7523" i="24"/>
  <c r="G7522" i="24"/>
  <c r="G7521" i="24"/>
  <c r="F7521" i="24"/>
  <c r="G7520" i="24"/>
  <c r="F7520" i="24"/>
  <c r="G7517" i="24"/>
  <c r="F7517" i="24"/>
  <c r="G7516" i="24"/>
  <c r="F7516" i="24"/>
  <c r="G7515" i="24"/>
  <c r="F7515" i="24"/>
  <c r="G7514" i="24"/>
  <c r="F7514" i="24"/>
  <c r="G7513" i="24"/>
  <c r="F7513" i="24"/>
  <c r="G7512" i="24"/>
  <c r="F7512" i="24"/>
  <c r="G7511" i="24"/>
  <c r="G7510" i="24"/>
  <c r="F7510" i="24"/>
  <c r="G7509" i="24"/>
  <c r="F7509" i="24"/>
  <c r="G7508" i="24"/>
  <c r="G7507" i="24"/>
  <c r="G7506" i="24"/>
  <c r="G7505" i="24"/>
  <c r="G7504" i="24"/>
  <c r="F7504" i="24"/>
  <c r="G7503" i="24"/>
  <c r="G7502" i="24"/>
  <c r="G7501" i="24"/>
  <c r="G7500" i="24"/>
  <c r="F7500" i="24"/>
  <c r="G7499" i="24"/>
  <c r="F7499" i="24"/>
  <c r="G7498" i="24"/>
  <c r="F7498" i="24"/>
  <c r="G7497" i="24"/>
  <c r="F7497" i="24"/>
  <c r="G7496" i="24"/>
  <c r="F7496" i="24"/>
  <c r="G7495" i="24"/>
  <c r="F7495" i="24"/>
  <c r="G7494" i="24"/>
  <c r="G7493" i="24"/>
  <c r="F7493" i="24"/>
  <c r="G7492" i="24"/>
  <c r="F7492" i="24"/>
  <c r="G7491" i="24"/>
  <c r="F7491" i="24"/>
  <c r="G7488" i="24"/>
  <c r="F7488" i="24"/>
  <c r="G7487" i="24"/>
  <c r="F7487" i="24"/>
  <c r="G7486" i="24"/>
  <c r="F7486" i="24"/>
  <c r="G7485" i="24"/>
  <c r="F7485" i="24"/>
  <c r="G7484" i="24"/>
  <c r="F7484" i="24"/>
  <c r="G7483" i="24"/>
  <c r="F7483" i="24"/>
  <c r="G7482" i="24"/>
  <c r="G7481" i="24"/>
  <c r="F7481" i="24"/>
  <c r="G7480" i="24"/>
  <c r="F7480" i="24"/>
  <c r="G7479" i="24"/>
  <c r="F7479" i="24"/>
  <c r="G7478" i="24"/>
  <c r="G7477" i="24"/>
  <c r="G7476" i="24"/>
  <c r="F7476" i="24"/>
  <c r="G7475" i="24"/>
  <c r="F7475" i="24"/>
  <c r="G7474" i="24"/>
  <c r="G7473" i="24"/>
  <c r="G7472" i="24"/>
  <c r="F7472" i="24"/>
  <c r="G7471" i="24"/>
  <c r="F7471" i="24"/>
  <c r="G7470" i="24"/>
  <c r="F7470" i="24"/>
  <c r="G7469" i="24"/>
  <c r="F7469" i="24"/>
  <c r="G7468" i="24"/>
  <c r="F7468" i="24"/>
  <c r="G7467" i="24"/>
  <c r="F7467" i="24"/>
  <c r="G7466" i="24"/>
  <c r="G7465" i="24"/>
  <c r="G7464" i="24"/>
  <c r="F7464" i="24"/>
  <c r="G7463" i="24"/>
  <c r="F7463" i="24"/>
  <c r="G7462" i="24"/>
  <c r="F7462" i="24"/>
  <c r="G7459" i="24"/>
  <c r="F7459" i="24"/>
  <c r="G7458" i="24"/>
  <c r="F7458" i="24"/>
  <c r="G7457" i="24"/>
  <c r="F7457" i="24"/>
  <c r="G7456" i="24"/>
  <c r="F7456" i="24"/>
  <c r="G7455" i="24"/>
  <c r="F7455" i="24"/>
  <c r="G7454" i="24"/>
  <c r="F7454" i="24"/>
  <c r="G7453" i="24"/>
  <c r="G7452" i="24"/>
  <c r="F7452" i="24"/>
  <c r="G7451" i="24"/>
  <c r="F7451" i="24"/>
  <c r="G7450" i="24"/>
  <c r="G7449" i="24"/>
  <c r="G7448" i="24"/>
  <c r="G7447" i="24"/>
  <c r="F7447" i="24"/>
  <c r="G7446" i="24"/>
  <c r="F7446" i="24"/>
  <c r="G7445" i="24"/>
  <c r="G7444" i="24"/>
  <c r="G7443" i="24"/>
  <c r="G7442" i="24"/>
  <c r="F7442" i="24"/>
  <c r="G7441" i="24"/>
  <c r="F7441" i="24"/>
  <c r="G7440" i="24"/>
  <c r="F7440" i="24"/>
  <c r="G7439" i="24"/>
  <c r="F7439" i="24"/>
  <c r="G7438" i="24"/>
  <c r="G7437" i="24"/>
  <c r="F7437" i="24"/>
  <c r="G7436" i="24"/>
  <c r="G7435" i="24"/>
  <c r="G7434" i="24"/>
  <c r="F7434" i="24"/>
  <c r="G7433" i="24"/>
  <c r="F7433" i="24"/>
  <c r="G7430" i="24"/>
  <c r="F7430" i="24"/>
  <c r="F7429" i="24"/>
  <c r="G7428" i="24"/>
  <c r="G7427" i="24"/>
  <c r="F7427" i="24"/>
  <c r="G7426" i="24"/>
  <c r="F7426" i="24"/>
  <c r="G7425" i="24"/>
  <c r="F7425" i="24"/>
  <c r="G7424" i="24"/>
  <c r="F7424" i="24"/>
  <c r="G7423" i="24"/>
  <c r="F7423" i="24"/>
  <c r="G7422" i="24"/>
  <c r="F7422" i="24"/>
  <c r="G7421" i="24"/>
  <c r="G7420" i="24"/>
  <c r="F7420" i="24"/>
  <c r="G7419" i="24"/>
  <c r="F7419" i="24"/>
  <c r="G7418" i="24"/>
  <c r="G7417" i="24"/>
  <c r="G7416" i="24"/>
  <c r="G7415" i="24"/>
  <c r="F7415" i="24"/>
  <c r="G7414" i="24"/>
  <c r="F7414" i="24"/>
  <c r="G7413" i="24"/>
  <c r="F7413" i="24"/>
  <c r="G7412" i="24"/>
  <c r="G7411" i="24"/>
  <c r="G7410" i="24"/>
  <c r="G7409" i="24"/>
  <c r="F7409" i="24"/>
  <c r="G7408" i="24"/>
  <c r="F7408" i="24"/>
  <c r="G7407" i="24"/>
  <c r="F7407" i="24"/>
  <c r="G7406" i="24"/>
  <c r="F7406" i="24"/>
  <c r="G7405" i="24"/>
  <c r="F7405" i="24"/>
  <c r="G7404" i="24"/>
  <c r="G7403" i="24"/>
  <c r="F7403" i="24"/>
  <c r="G7402" i="24"/>
  <c r="F7402" i="24"/>
  <c r="G7401" i="24"/>
  <c r="F7401" i="24"/>
  <c r="F7398" i="24"/>
  <c r="G7397" i="24"/>
  <c r="F7397" i="24"/>
  <c r="G7396" i="24"/>
  <c r="F7396" i="24"/>
  <c r="G7395" i="24"/>
  <c r="F7395" i="24"/>
  <c r="G7394" i="24"/>
  <c r="F7394" i="24"/>
  <c r="G7393" i="24"/>
  <c r="F7393" i="24"/>
  <c r="G7392" i="24"/>
  <c r="F7392" i="24"/>
  <c r="G7391" i="24"/>
  <c r="G7390" i="24"/>
  <c r="F7390" i="24"/>
  <c r="G7389" i="24"/>
  <c r="F7389" i="24"/>
  <c r="G7388" i="24"/>
  <c r="G7387" i="24"/>
  <c r="G7386" i="24"/>
  <c r="G7385" i="24"/>
  <c r="F7385" i="24"/>
  <c r="G7384" i="24"/>
  <c r="F7384" i="24"/>
  <c r="G7383" i="24"/>
  <c r="F7383" i="24"/>
  <c r="G7382" i="24"/>
  <c r="G7381" i="24"/>
  <c r="F7381" i="24"/>
  <c r="G7380" i="24"/>
  <c r="F7380" i="24"/>
  <c r="G7379" i="24"/>
  <c r="F7379" i="24"/>
  <c r="G7378" i="24"/>
  <c r="F7378" i="24"/>
  <c r="F7377" i="24"/>
  <c r="G7376" i="24"/>
  <c r="G7375" i="24"/>
  <c r="F7375" i="24"/>
  <c r="G7374" i="24"/>
  <c r="F7374" i="24"/>
  <c r="G7373" i="24"/>
  <c r="G7372" i="24"/>
  <c r="F7372" i="24"/>
  <c r="G7371" i="24"/>
  <c r="F7371" i="24"/>
  <c r="G7368" i="24"/>
  <c r="F7368" i="24"/>
  <c r="G7367" i="24"/>
  <c r="F7367" i="24"/>
  <c r="G7366" i="24"/>
  <c r="G7365" i="24"/>
  <c r="F7365" i="24"/>
  <c r="F7364" i="24"/>
  <c r="G7363" i="24"/>
  <c r="F7363" i="24"/>
  <c r="G7362" i="24"/>
  <c r="F7362" i="24"/>
  <c r="G7361" i="24"/>
  <c r="F7361" i="24"/>
  <c r="G7360" i="24"/>
  <c r="F7360" i="24"/>
  <c r="G7359" i="24"/>
  <c r="F7359" i="24"/>
  <c r="G7358" i="24"/>
  <c r="F7358" i="24"/>
  <c r="G7357" i="24"/>
  <c r="F7357" i="24"/>
  <c r="G7356" i="24"/>
  <c r="F7356" i="24"/>
  <c r="G7355" i="24"/>
  <c r="G7354" i="24"/>
  <c r="F7354" i="24"/>
  <c r="G7353" i="24"/>
  <c r="F7353" i="24"/>
  <c r="G7352" i="24"/>
  <c r="F7352" i="24"/>
  <c r="G7351" i="24"/>
  <c r="F7351" i="24"/>
  <c r="G7350" i="24"/>
  <c r="G7349" i="24"/>
  <c r="G7348" i="24"/>
  <c r="F7348" i="24"/>
  <c r="G7347" i="24"/>
  <c r="F7347" i="24"/>
  <c r="G7346" i="24"/>
  <c r="F7346" i="24"/>
  <c r="G7345" i="24"/>
  <c r="G7344" i="24"/>
  <c r="G7343" i="24"/>
  <c r="G7342" i="24"/>
  <c r="F7342" i="24"/>
  <c r="G7341" i="24"/>
  <c r="F7341" i="24"/>
  <c r="G7340" i="24"/>
  <c r="F7340" i="24"/>
  <c r="G7339" i="24"/>
  <c r="F7339" i="24"/>
  <c r="G7338" i="24"/>
  <c r="F7338" i="24"/>
  <c r="G7337" i="24"/>
  <c r="F7337" i="24"/>
  <c r="G7336" i="24"/>
  <c r="F7336" i="24"/>
  <c r="G7335" i="24"/>
  <c r="F7335" i="24"/>
  <c r="G7334" i="24"/>
  <c r="G7333" i="24"/>
  <c r="F7333" i="24"/>
  <c r="G7332" i="24"/>
  <c r="F7332" i="24"/>
  <c r="G7331" i="24"/>
  <c r="F7331" i="24"/>
  <c r="G7328" i="24"/>
  <c r="F7328" i="24"/>
  <c r="G7327" i="24"/>
  <c r="F7327" i="24"/>
  <c r="G7326" i="24"/>
  <c r="F7326" i="24"/>
  <c r="F7325" i="24"/>
  <c r="G7324" i="24"/>
  <c r="F7324" i="24"/>
  <c r="G7323" i="24"/>
  <c r="F7323" i="24"/>
  <c r="G7322" i="24"/>
  <c r="F7322" i="24"/>
  <c r="G7321" i="24"/>
  <c r="F7321" i="24"/>
  <c r="G7320" i="24"/>
  <c r="F7320" i="24"/>
  <c r="G7319" i="24"/>
  <c r="F7319" i="24"/>
  <c r="G7318" i="24"/>
  <c r="F7318" i="24"/>
  <c r="G7317" i="24"/>
  <c r="F7317" i="24"/>
  <c r="G7316" i="24"/>
  <c r="G7315" i="24"/>
  <c r="F7315" i="24"/>
  <c r="G7314" i="24"/>
  <c r="G7313" i="24"/>
  <c r="F7313" i="24"/>
  <c r="G7312" i="24"/>
  <c r="F7312" i="24"/>
  <c r="G7311" i="24"/>
  <c r="F7311" i="24"/>
  <c r="G7310" i="24"/>
  <c r="G7309" i="24"/>
  <c r="G7308" i="24"/>
  <c r="F7308" i="24"/>
  <c r="G7307" i="24"/>
  <c r="F7307" i="24"/>
  <c r="G7306" i="24"/>
  <c r="F7306" i="24"/>
  <c r="G7305" i="24"/>
  <c r="G7304" i="24"/>
  <c r="G7303" i="24"/>
  <c r="F7303" i="24"/>
  <c r="G7302" i="24"/>
  <c r="F7302" i="24"/>
  <c r="G7301" i="24"/>
  <c r="F7301" i="24"/>
  <c r="G7300" i="24"/>
  <c r="F7300" i="24"/>
  <c r="G7299" i="24"/>
  <c r="F7299" i="24"/>
  <c r="G7298" i="24"/>
  <c r="F7298" i="24"/>
  <c r="G7297" i="24"/>
  <c r="F7297" i="24"/>
  <c r="G7296" i="24"/>
  <c r="F7296" i="24"/>
  <c r="G7295" i="24"/>
  <c r="F7295" i="24"/>
  <c r="G7294" i="24"/>
  <c r="G7293" i="24"/>
  <c r="F7293" i="24"/>
  <c r="G7292" i="24"/>
  <c r="F7292" i="24"/>
  <c r="G7291" i="24"/>
  <c r="F7291" i="24"/>
  <c r="G7288" i="24"/>
  <c r="F7288" i="24"/>
  <c r="F7287" i="24"/>
  <c r="G7286" i="24"/>
  <c r="G7285" i="24"/>
  <c r="F7285" i="24"/>
  <c r="G7284" i="24"/>
  <c r="F7284" i="24"/>
  <c r="G7283" i="24"/>
  <c r="F7283" i="24"/>
  <c r="G7282" i="24"/>
  <c r="F7282" i="24"/>
  <c r="G7281" i="24"/>
  <c r="F7281" i="24"/>
  <c r="G7280" i="24"/>
  <c r="F7280" i="24"/>
  <c r="G7279" i="24"/>
  <c r="G7278" i="24"/>
  <c r="F7278" i="24"/>
  <c r="G7277" i="24"/>
  <c r="F7277" i="24"/>
  <c r="G7276" i="24"/>
  <c r="G7275" i="24"/>
  <c r="G7274" i="24"/>
  <c r="G7273" i="24"/>
  <c r="F7273" i="24"/>
  <c r="G7272" i="24"/>
  <c r="F7272" i="24"/>
  <c r="G7271" i="24"/>
  <c r="F7271" i="24"/>
  <c r="G7270" i="24"/>
  <c r="G7269" i="24"/>
  <c r="G7268" i="24"/>
  <c r="F7268" i="24"/>
  <c r="G7267" i="24"/>
  <c r="F7267" i="24"/>
  <c r="G7266" i="24"/>
  <c r="F7266" i="24"/>
  <c r="G7265" i="24"/>
  <c r="F7265" i="24"/>
  <c r="G7264" i="24"/>
  <c r="F7264" i="24"/>
  <c r="G7263" i="24"/>
  <c r="F7263" i="24"/>
  <c r="G7262" i="24"/>
  <c r="F7262" i="24"/>
  <c r="G7261" i="24"/>
  <c r="G7260" i="24"/>
  <c r="G7259" i="24"/>
  <c r="F7259" i="24"/>
  <c r="G7258" i="24"/>
  <c r="F7258" i="24"/>
  <c r="G7257" i="24"/>
  <c r="F7257" i="24"/>
  <c r="G7254" i="24"/>
  <c r="F7254" i="24"/>
  <c r="G7253" i="24"/>
  <c r="F7253" i="24"/>
  <c r="F7252" i="24"/>
  <c r="G7251" i="24"/>
  <c r="F7251" i="24"/>
  <c r="G7250" i="24"/>
  <c r="F7250" i="24"/>
  <c r="G7249" i="24"/>
  <c r="F7249" i="24"/>
  <c r="G7248" i="24"/>
  <c r="F7248" i="24"/>
  <c r="G7247" i="24"/>
  <c r="F7247" i="24"/>
  <c r="G7246" i="24"/>
  <c r="F7246" i="24"/>
  <c r="G7245" i="24"/>
  <c r="F7245" i="24"/>
  <c r="G7244" i="24"/>
  <c r="G7243" i="24"/>
  <c r="F7243" i="24"/>
  <c r="G7242" i="24"/>
  <c r="F7242" i="24"/>
  <c r="G7241" i="24"/>
  <c r="F7241" i="24"/>
  <c r="G7240" i="24"/>
  <c r="G7239" i="24"/>
  <c r="G7238" i="24"/>
  <c r="F7238" i="24"/>
  <c r="G7237" i="24"/>
  <c r="F7237" i="24"/>
  <c r="G7236" i="24"/>
  <c r="F7236" i="24"/>
  <c r="G7235" i="24"/>
  <c r="G7234" i="24"/>
  <c r="G7233" i="24"/>
  <c r="F7233" i="24"/>
  <c r="G7232" i="24"/>
  <c r="F7232" i="24"/>
  <c r="G7231" i="24"/>
  <c r="F7231" i="24"/>
  <c r="G7230" i="24"/>
  <c r="F7230" i="24"/>
  <c r="G7229" i="24"/>
  <c r="F7229" i="24"/>
  <c r="G7228" i="24"/>
  <c r="F7228" i="24"/>
  <c r="G7227" i="24"/>
  <c r="F7227" i="24"/>
  <c r="G7226" i="24"/>
  <c r="G7225" i="24"/>
  <c r="G7224" i="24"/>
  <c r="F7224" i="24"/>
  <c r="G7223" i="24"/>
  <c r="F7223" i="24"/>
  <c r="G7222" i="24"/>
  <c r="F7222" i="24"/>
  <c r="G7219" i="24"/>
  <c r="G7218" i="24"/>
  <c r="F7218" i="24"/>
  <c r="G7217" i="24"/>
  <c r="F7217" i="24"/>
  <c r="G7216" i="24"/>
  <c r="F7216" i="24"/>
  <c r="G7215" i="24"/>
  <c r="F7215" i="24"/>
  <c r="G7214" i="24"/>
  <c r="F7214" i="24"/>
  <c r="G7213" i="24"/>
  <c r="F7213" i="24"/>
  <c r="G7212" i="24"/>
  <c r="F7212" i="24"/>
  <c r="G7211" i="24"/>
  <c r="G7210" i="24"/>
  <c r="F7210" i="24"/>
  <c r="G7209" i="24"/>
  <c r="F7209" i="24"/>
  <c r="G7208" i="24"/>
  <c r="G7207" i="24"/>
  <c r="G7206" i="24"/>
  <c r="G7205" i="24"/>
  <c r="F7205" i="24"/>
  <c r="G7204" i="24"/>
  <c r="F7204" i="24"/>
  <c r="G7203" i="24"/>
  <c r="G7202" i="24"/>
  <c r="G7201" i="24"/>
  <c r="G7200" i="24"/>
  <c r="F7200" i="24"/>
  <c r="G7199" i="24"/>
  <c r="F7199" i="24"/>
  <c r="G7198" i="24"/>
  <c r="F7198" i="24"/>
  <c r="G7197" i="24"/>
  <c r="G7196" i="24"/>
  <c r="F7196" i="24"/>
  <c r="G7195" i="24"/>
  <c r="F7195" i="24"/>
  <c r="G7194" i="24"/>
  <c r="G7193" i="24"/>
  <c r="F7193" i="24"/>
  <c r="G7192" i="24"/>
  <c r="F7192" i="24"/>
  <c r="G7191" i="24"/>
  <c r="F7191" i="24"/>
  <c r="G7186" i="24"/>
  <c r="F7186" i="24"/>
  <c r="F7185" i="24"/>
  <c r="F7184" i="24"/>
  <c r="G7183" i="24"/>
  <c r="G7182" i="24"/>
  <c r="F7182" i="24"/>
  <c r="G7181" i="24"/>
  <c r="F7181" i="24"/>
  <c r="G7180" i="24"/>
  <c r="F7180" i="24"/>
  <c r="G7179" i="24"/>
  <c r="F7179" i="24"/>
  <c r="G7178" i="24"/>
  <c r="F7178" i="24"/>
  <c r="G7177" i="24"/>
  <c r="F7177" i="24"/>
  <c r="G7176" i="24"/>
  <c r="G7175" i="24"/>
  <c r="F7175" i="24"/>
  <c r="G7174" i="24"/>
  <c r="F7174" i="24"/>
  <c r="G7173" i="24"/>
  <c r="F7173" i="24"/>
  <c r="G7172" i="24"/>
  <c r="G7171" i="24"/>
  <c r="G7170" i="24"/>
  <c r="G7169" i="24"/>
  <c r="F7169" i="24"/>
  <c r="G7168" i="24"/>
  <c r="F7168" i="24"/>
  <c r="G7167" i="24"/>
  <c r="F7167" i="24"/>
  <c r="G7166" i="24"/>
  <c r="G7165" i="24"/>
  <c r="G7164" i="24"/>
  <c r="F7164" i="24"/>
  <c r="G7163" i="24"/>
  <c r="F7163" i="24"/>
  <c r="G7162" i="24"/>
  <c r="F7162" i="24"/>
  <c r="G7161" i="24"/>
  <c r="F7161" i="24"/>
  <c r="G7160" i="24"/>
  <c r="F7160" i="24"/>
  <c r="G7159" i="24"/>
  <c r="F7159" i="24"/>
  <c r="G7158" i="24"/>
  <c r="F7158" i="24"/>
  <c r="G7157" i="24"/>
  <c r="G7156" i="24"/>
  <c r="F7156" i="24"/>
  <c r="G7155" i="24"/>
  <c r="F7155" i="24"/>
  <c r="G7152" i="24"/>
  <c r="F7152" i="24"/>
  <c r="G7151" i="24"/>
  <c r="F7151" i="24"/>
  <c r="G7150" i="24"/>
  <c r="F7150" i="24"/>
  <c r="G7149" i="24"/>
  <c r="F7149" i="24"/>
  <c r="G7148" i="24"/>
  <c r="F7148" i="24"/>
  <c r="G7147" i="24"/>
  <c r="F7147" i="24"/>
  <c r="G7146" i="24"/>
  <c r="G7145" i="24"/>
  <c r="F7145" i="24"/>
  <c r="G7144" i="24"/>
  <c r="F7144" i="24"/>
  <c r="G7143" i="24"/>
  <c r="F7143" i="24"/>
  <c r="G7142" i="24"/>
  <c r="G7141" i="24"/>
  <c r="G7140" i="24"/>
  <c r="F7140" i="24"/>
  <c r="G7139" i="24"/>
  <c r="F7139" i="24"/>
  <c r="G7138" i="24"/>
  <c r="G7137" i="24"/>
  <c r="G7136" i="24"/>
  <c r="F7136" i="24"/>
  <c r="G7135" i="24"/>
  <c r="F7135" i="24"/>
  <c r="G7134" i="24"/>
  <c r="F7134" i="24"/>
  <c r="G7133" i="24"/>
  <c r="F7133" i="24"/>
  <c r="G7132" i="24"/>
  <c r="F7132" i="24"/>
  <c r="G7131" i="24"/>
  <c r="F7131" i="24"/>
  <c r="G7130" i="24"/>
  <c r="F7130" i="24"/>
  <c r="G7129" i="24"/>
  <c r="F7129" i="24"/>
  <c r="G7128" i="24"/>
  <c r="F7128" i="24"/>
  <c r="G7127" i="24"/>
  <c r="F7127" i="24"/>
  <c r="G7126" i="24"/>
  <c r="G7125" i="24"/>
  <c r="F7125" i="24"/>
  <c r="G7124" i="24"/>
  <c r="F7124" i="24"/>
  <c r="G7121" i="24"/>
  <c r="G7120" i="24"/>
  <c r="F7120" i="24"/>
  <c r="G7119" i="24"/>
  <c r="F7119" i="24"/>
  <c r="G7118" i="24"/>
  <c r="F7118" i="24"/>
  <c r="G7117" i="24"/>
  <c r="F7117" i="24"/>
  <c r="G7116" i="24"/>
  <c r="F7116" i="24"/>
  <c r="G7115" i="24"/>
  <c r="F7115" i="24"/>
  <c r="G7114" i="24"/>
  <c r="G7113" i="24"/>
  <c r="F7113" i="24"/>
  <c r="G7112" i="24"/>
  <c r="F7112" i="24"/>
  <c r="G7111" i="24"/>
  <c r="F7111" i="24"/>
  <c r="G7110" i="24"/>
  <c r="F7110" i="24"/>
  <c r="G7109" i="24"/>
  <c r="G7108" i="24"/>
  <c r="G7107" i="24"/>
  <c r="F7107" i="24"/>
  <c r="G7106" i="24"/>
  <c r="F7106" i="24"/>
  <c r="G7105" i="24"/>
  <c r="G7104" i="24"/>
  <c r="G7103" i="24"/>
  <c r="F7103" i="24"/>
  <c r="G7102" i="24"/>
  <c r="F7102" i="24"/>
  <c r="G7101" i="24"/>
  <c r="F7101" i="24"/>
  <c r="G7100" i="24"/>
  <c r="F7100" i="24"/>
  <c r="G7099" i="24"/>
  <c r="F7099" i="24"/>
  <c r="G7098" i="24"/>
  <c r="F7098" i="24"/>
  <c r="G7097" i="24"/>
  <c r="F7097" i="24"/>
  <c r="G7096" i="24"/>
  <c r="F7096" i="24"/>
  <c r="G7095" i="24"/>
  <c r="G7094" i="24"/>
  <c r="F7094" i="24"/>
  <c r="G7093" i="24"/>
  <c r="F7093" i="24"/>
  <c r="G7092" i="24"/>
  <c r="F7092" i="24"/>
  <c r="G7087" i="24"/>
  <c r="F7087" i="24"/>
  <c r="G7086" i="24"/>
  <c r="F7086" i="24"/>
  <c r="F7085" i="24"/>
  <c r="G7084" i="24"/>
  <c r="F7084" i="24"/>
  <c r="F7083" i="24"/>
  <c r="G7082" i="24"/>
  <c r="G7081" i="24"/>
  <c r="F7081" i="24"/>
  <c r="G7080" i="24"/>
  <c r="F7080" i="24"/>
  <c r="G7079" i="24"/>
  <c r="F7079" i="24"/>
  <c r="G7078" i="24"/>
  <c r="F7078" i="24"/>
  <c r="G7077" i="24"/>
  <c r="F7077" i="24"/>
  <c r="G7076" i="24"/>
  <c r="F7076" i="24"/>
  <c r="G7075" i="24"/>
  <c r="F7075" i="24"/>
  <c r="G7074" i="24"/>
  <c r="G7073" i="24"/>
  <c r="F7073" i="24"/>
  <c r="G7072" i="24"/>
  <c r="F7072" i="24"/>
  <c r="G7071" i="24"/>
  <c r="F7071" i="24"/>
  <c r="G7070" i="24"/>
  <c r="F7070" i="24"/>
  <c r="G7069" i="24"/>
  <c r="G7068" i="24"/>
  <c r="G7067" i="24"/>
  <c r="F7067" i="24"/>
  <c r="G7066" i="24"/>
  <c r="F7066" i="24"/>
  <c r="G7065" i="24"/>
  <c r="F7065" i="24"/>
  <c r="G7064" i="24"/>
  <c r="G7063" i="24"/>
  <c r="G7062" i="24"/>
  <c r="F7062" i="24"/>
  <c r="G7061" i="24"/>
  <c r="F7061" i="24"/>
  <c r="G7060" i="24"/>
  <c r="F7060" i="24"/>
  <c r="G7059" i="24"/>
  <c r="F7059" i="24"/>
  <c r="G7058" i="24"/>
  <c r="F7058" i="24"/>
  <c r="G7057" i="24"/>
  <c r="F7057" i="24"/>
  <c r="G7056" i="24"/>
  <c r="F7056" i="24"/>
  <c r="G7055" i="24"/>
  <c r="G7054" i="24"/>
  <c r="F7054" i="24"/>
  <c r="G7053" i="24"/>
  <c r="F7053" i="24"/>
  <c r="G7052" i="24"/>
  <c r="F7051" i="24"/>
  <c r="G7050" i="24"/>
  <c r="F7050" i="24"/>
  <c r="G7049" i="24"/>
  <c r="F7049" i="24"/>
  <c r="G7048" i="24"/>
  <c r="F7048" i="24"/>
  <c r="G7045" i="24"/>
  <c r="F7045" i="24"/>
  <c r="G7044" i="24"/>
  <c r="F7044" i="24"/>
  <c r="G7043" i="24"/>
  <c r="F7043" i="24"/>
  <c r="G7042" i="24"/>
  <c r="F7042" i="24"/>
  <c r="G7041" i="24"/>
  <c r="F7041" i="24"/>
  <c r="G7040" i="24"/>
  <c r="F7040" i="24"/>
  <c r="G7039" i="24"/>
  <c r="G7038" i="24"/>
  <c r="F7038" i="24"/>
  <c r="G7037" i="24"/>
  <c r="F7037" i="24"/>
  <c r="G7036" i="24"/>
  <c r="F7036" i="24"/>
  <c r="G7035" i="24"/>
  <c r="F7035" i="24"/>
  <c r="G7034" i="24"/>
  <c r="G7033" i="24"/>
  <c r="G7032" i="24"/>
  <c r="F7032" i="24"/>
  <c r="G7031" i="24"/>
  <c r="F7031" i="24"/>
  <c r="G7030" i="24"/>
  <c r="G7029" i="24"/>
  <c r="G7028" i="24"/>
  <c r="F7028" i="24"/>
  <c r="G7027" i="24"/>
  <c r="F7027" i="24"/>
  <c r="G7026" i="24"/>
  <c r="F7026" i="24"/>
  <c r="G7025" i="24"/>
  <c r="F7025" i="24"/>
  <c r="G7024" i="24"/>
  <c r="F7024" i="24"/>
  <c r="G7023" i="24"/>
  <c r="F7023" i="24"/>
  <c r="G7022" i="24"/>
  <c r="F7022" i="24"/>
  <c r="G7021" i="24"/>
  <c r="F7021" i="24"/>
  <c r="G7020" i="24"/>
  <c r="F7020" i="24"/>
  <c r="G7019" i="24"/>
  <c r="G7018" i="24"/>
  <c r="F7018" i="24"/>
  <c r="G7017" i="24"/>
  <c r="F7017" i="24"/>
  <c r="G7016" i="24"/>
  <c r="F7016" i="24"/>
  <c r="G7013" i="24"/>
  <c r="F7013" i="24"/>
  <c r="G7012" i="24"/>
  <c r="F7012" i="24"/>
  <c r="G7011" i="24"/>
  <c r="F7011" i="24"/>
  <c r="G7010" i="24"/>
  <c r="F7010" i="24"/>
  <c r="G7009" i="24"/>
  <c r="F7009" i="24"/>
  <c r="G7008" i="24"/>
  <c r="F7008" i="24"/>
  <c r="G7007" i="24"/>
  <c r="G7006" i="24"/>
  <c r="F7006" i="24"/>
  <c r="G7005" i="24"/>
  <c r="F7005" i="24"/>
  <c r="G7004" i="24"/>
  <c r="F7004" i="24"/>
  <c r="G7003" i="24"/>
  <c r="F7003" i="24"/>
  <c r="G7002" i="24"/>
  <c r="G7001" i="24"/>
  <c r="G7000" i="24"/>
  <c r="F7000" i="24"/>
  <c r="G6999" i="24"/>
  <c r="F6999" i="24"/>
  <c r="G6998" i="24"/>
  <c r="G6997" i="24"/>
  <c r="G6996" i="24"/>
  <c r="F6996" i="24"/>
  <c r="G6995" i="24"/>
  <c r="F6995" i="24"/>
  <c r="G6994" i="24"/>
  <c r="F6994" i="24"/>
  <c r="G6993" i="24"/>
  <c r="F6993" i="24"/>
  <c r="G6992" i="24"/>
  <c r="F6992" i="24"/>
  <c r="G6991" i="24"/>
  <c r="F6991" i="24"/>
  <c r="G6990" i="24"/>
  <c r="F6990" i="24"/>
  <c r="G6989" i="24"/>
  <c r="F6989" i="24"/>
  <c r="G6988" i="24"/>
  <c r="F6988" i="24"/>
  <c r="G6987" i="24"/>
  <c r="G6986" i="24"/>
  <c r="F6986" i="24"/>
  <c r="G6985" i="24"/>
  <c r="F6985" i="24"/>
  <c r="G6984" i="24"/>
  <c r="F6984" i="24"/>
  <c r="G6981" i="24"/>
  <c r="F6981" i="24"/>
  <c r="G6980" i="24"/>
  <c r="F6980" i="24"/>
  <c r="G6979" i="24"/>
  <c r="F6979" i="24"/>
  <c r="G6978" i="24"/>
  <c r="F6978" i="24"/>
  <c r="G6977" i="24"/>
  <c r="F6977" i="24"/>
  <c r="G6976" i="24"/>
  <c r="F6976" i="24"/>
  <c r="G6975" i="24"/>
  <c r="G6974" i="24"/>
  <c r="F6974" i="24"/>
  <c r="G6973" i="24"/>
  <c r="F6973" i="24"/>
  <c r="G6972" i="24"/>
  <c r="F6972" i="24"/>
  <c r="G6971" i="24"/>
  <c r="F6971" i="24"/>
  <c r="G6970" i="24"/>
  <c r="G6969" i="24"/>
  <c r="G6968" i="24"/>
  <c r="F6968" i="24"/>
  <c r="G6967" i="24"/>
  <c r="F6967" i="24"/>
  <c r="G6966" i="24"/>
  <c r="G6965" i="24"/>
  <c r="G6964" i="24"/>
  <c r="F6964" i="24"/>
  <c r="G6963" i="24"/>
  <c r="G6962" i="24"/>
  <c r="F6962" i="24"/>
  <c r="G6961" i="24"/>
  <c r="F6961" i="24"/>
  <c r="G6960" i="24"/>
  <c r="F6960" i="24"/>
  <c r="G6959" i="24"/>
  <c r="F6959" i="24"/>
  <c r="G6958" i="24"/>
  <c r="F6958" i="24"/>
  <c r="G6957" i="24"/>
  <c r="F6957" i="24"/>
  <c r="G6956" i="24"/>
  <c r="F6956" i="24"/>
  <c r="G6955" i="24"/>
  <c r="G6954" i="24"/>
  <c r="F6954" i="24"/>
  <c r="G6953" i="24"/>
  <c r="F6953" i="24"/>
  <c r="G6952" i="24"/>
  <c r="F6952" i="24"/>
  <c r="G6949" i="24"/>
  <c r="G6948" i="24"/>
  <c r="F6948" i="24"/>
  <c r="G6947" i="24"/>
  <c r="F6947" i="24"/>
  <c r="G6946" i="24"/>
  <c r="F6946" i="24"/>
  <c r="G6945" i="24"/>
  <c r="F6945" i="24"/>
  <c r="G6944" i="24"/>
  <c r="F6944" i="24"/>
  <c r="G6943" i="24"/>
  <c r="F6943" i="24"/>
  <c r="G6942" i="24"/>
  <c r="G6941" i="24"/>
  <c r="F6941" i="24"/>
  <c r="G6940" i="24"/>
  <c r="F6940" i="24"/>
  <c r="G6939" i="24"/>
  <c r="F6939" i="24"/>
  <c r="G6938" i="24"/>
  <c r="F6938" i="24"/>
  <c r="G6937" i="24"/>
  <c r="G6936" i="24"/>
  <c r="G6935" i="24"/>
  <c r="F6935" i="24"/>
  <c r="G6934" i="24"/>
  <c r="F6934" i="24"/>
  <c r="G6933" i="24"/>
  <c r="G6932" i="24"/>
  <c r="G6931" i="24"/>
  <c r="F6931" i="24"/>
  <c r="G6930" i="24"/>
  <c r="F6930" i="24"/>
  <c r="G6929" i="24"/>
  <c r="F6929" i="24"/>
  <c r="G6928" i="24"/>
  <c r="F6928" i="24"/>
  <c r="G6927" i="24"/>
  <c r="F6927" i="24"/>
  <c r="G6926" i="24"/>
  <c r="F6926" i="24"/>
  <c r="G6925" i="24"/>
  <c r="F6925" i="24"/>
  <c r="G6924" i="24"/>
  <c r="G6923" i="24"/>
  <c r="F6923" i="24"/>
  <c r="G6922" i="24"/>
  <c r="F6922" i="24"/>
  <c r="G6919" i="24"/>
  <c r="F6919" i="24"/>
  <c r="G6918" i="24"/>
  <c r="F6918" i="24"/>
  <c r="G6917" i="24"/>
  <c r="F6917" i="24"/>
  <c r="G6916" i="24"/>
  <c r="F6916" i="24"/>
  <c r="G6915" i="24"/>
  <c r="F6915" i="24"/>
  <c r="G6914" i="24"/>
  <c r="F6914" i="24"/>
  <c r="G6913" i="24"/>
  <c r="F6913" i="24"/>
  <c r="G6912" i="24"/>
  <c r="G6911" i="24"/>
  <c r="F6911" i="24"/>
  <c r="G6910" i="24"/>
  <c r="F6910" i="24"/>
  <c r="G6909" i="24"/>
  <c r="F6909" i="24"/>
  <c r="G6908" i="24"/>
  <c r="F6908" i="24"/>
  <c r="G6907" i="24"/>
  <c r="G6906" i="24"/>
  <c r="G6905" i="24"/>
  <c r="F6905" i="24"/>
  <c r="G6904" i="24"/>
  <c r="F6904" i="24"/>
  <c r="G6903" i="24"/>
  <c r="G6902" i="24"/>
  <c r="G6901" i="24"/>
  <c r="F6901" i="24"/>
  <c r="G6900" i="24"/>
  <c r="F6900" i="24"/>
  <c r="G6899" i="24"/>
  <c r="F6899" i="24"/>
  <c r="G6898" i="24"/>
  <c r="F6898" i="24"/>
  <c r="G6897" i="24"/>
  <c r="F6897" i="24"/>
  <c r="G6896" i="24"/>
  <c r="F6896" i="24"/>
  <c r="G6895" i="24"/>
  <c r="F6895" i="24"/>
  <c r="G6894" i="24"/>
  <c r="G6893" i="24"/>
  <c r="F6893" i="24"/>
  <c r="G6892" i="24"/>
  <c r="F6892" i="24"/>
  <c r="G6889" i="24"/>
  <c r="F6889" i="24"/>
  <c r="G6888" i="24"/>
  <c r="F6888" i="24"/>
  <c r="G6887" i="24"/>
  <c r="F6887" i="24"/>
  <c r="G6886" i="24"/>
  <c r="F6886" i="24"/>
  <c r="G6885" i="24"/>
  <c r="F6885" i="24"/>
  <c r="G6884" i="24"/>
  <c r="F6884" i="24"/>
  <c r="G6883" i="24"/>
  <c r="F6883" i="24"/>
  <c r="G6882" i="24"/>
  <c r="G6881" i="24"/>
  <c r="F6881" i="24"/>
  <c r="G6880" i="24"/>
  <c r="F6880" i="24"/>
  <c r="G6879" i="24"/>
  <c r="F6879" i="24"/>
  <c r="G6878" i="24"/>
  <c r="G6877" i="24"/>
  <c r="G6876" i="24"/>
  <c r="F6876" i="24"/>
  <c r="G6875" i="24"/>
  <c r="F6875" i="24"/>
  <c r="G6874" i="24"/>
  <c r="G6873" i="24"/>
  <c r="G6872" i="24"/>
  <c r="F6872" i="24"/>
  <c r="G6871" i="24"/>
  <c r="F6871" i="24"/>
  <c r="G6870" i="24"/>
  <c r="F6870" i="24"/>
  <c r="G6869" i="24"/>
  <c r="F6869" i="24"/>
  <c r="G6868" i="24"/>
  <c r="F6868" i="24"/>
  <c r="G6867" i="24"/>
  <c r="F6867" i="24"/>
  <c r="G6866" i="24"/>
  <c r="F6866" i="24"/>
  <c r="G6865" i="24"/>
  <c r="F6865" i="24"/>
  <c r="G6864" i="24"/>
  <c r="G6863" i="24"/>
  <c r="F6863" i="24"/>
  <c r="G6862" i="24"/>
  <c r="F6862" i="24"/>
  <c r="F6857" i="24"/>
  <c r="G6856" i="24"/>
  <c r="F6856" i="24"/>
  <c r="G6855" i="24"/>
  <c r="G6854" i="24"/>
  <c r="F6853" i="24"/>
  <c r="G6852" i="24"/>
  <c r="F6852" i="24"/>
  <c r="G6851" i="24"/>
  <c r="F6851" i="24"/>
  <c r="G6850" i="24"/>
  <c r="F6850" i="24"/>
  <c r="G6849" i="24"/>
  <c r="F6849" i="24"/>
  <c r="G6848" i="24"/>
  <c r="F6848" i="24"/>
  <c r="G6847" i="24"/>
  <c r="F6847" i="24"/>
  <c r="G6846" i="24"/>
  <c r="G6845" i="24"/>
  <c r="F6845" i="24"/>
  <c r="G6844" i="24"/>
  <c r="F6844" i="24"/>
  <c r="G6843" i="24"/>
  <c r="F6843" i="24"/>
  <c r="G6842" i="24"/>
  <c r="F6842" i="24"/>
  <c r="G6841" i="24"/>
  <c r="F6841" i="24"/>
  <c r="G6840" i="24"/>
  <c r="G6839" i="24"/>
  <c r="G6838" i="24"/>
  <c r="F6838" i="24"/>
  <c r="G6837" i="24"/>
  <c r="F6837" i="24"/>
  <c r="G6836" i="24"/>
  <c r="F6836" i="24"/>
  <c r="G6835" i="24"/>
  <c r="G6834" i="24"/>
  <c r="F6834" i="24"/>
  <c r="G6833" i="24"/>
  <c r="F6833" i="24"/>
  <c r="G6832" i="24"/>
  <c r="F6832" i="24"/>
  <c r="G6831" i="24"/>
  <c r="F6831" i="24"/>
  <c r="G6830" i="24"/>
  <c r="F6830" i="24"/>
  <c r="G6829" i="24"/>
  <c r="F6829" i="24"/>
  <c r="G6828" i="24"/>
  <c r="G6827" i="24"/>
  <c r="F6827" i="24"/>
  <c r="G6826" i="24"/>
  <c r="F6826" i="24"/>
  <c r="F6823" i="24"/>
  <c r="G6822" i="24"/>
  <c r="F6822" i="24"/>
  <c r="G6821" i="24"/>
  <c r="F6821" i="24"/>
  <c r="G6820" i="24"/>
  <c r="F6820" i="24"/>
  <c r="G6819" i="24"/>
  <c r="F6819" i="24"/>
  <c r="G6818" i="24"/>
  <c r="F6818" i="24"/>
  <c r="G6817" i="24"/>
  <c r="F6817" i="24"/>
  <c r="G6816" i="24"/>
  <c r="G6815" i="24"/>
  <c r="F6815" i="24"/>
  <c r="G6814" i="24"/>
  <c r="F6814" i="24"/>
  <c r="G6813" i="24"/>
  <c r="F6813" i="24"/>
  <c r="G6812" i="24"/>
  <c r="G6811" i="24"/>
  <c r="G6810" i="24"/>
  <c r="F6810" i="24"/>
  <c r="G6809" i="24"/>
  <c r="F6809" i="24"/>
  <c r="G6808" i="24"/>
  <c r="G6807" i="24"/>
  <c r="G6806" i="24"/>
  <c r="F6806" i="24"/>
  <c r="G6805" i="24"/>
  <c r="F6805" i="24"/>
  <c r="G6804" i="24"/>
  <c r="F6804" i="24"/>
  <c r="G6803" i="24"/>
  <c r="F6803" i="24"/>
  <c r="G6802" i="24"/>
  <c r="F6802" i="24"/>
  <c r="G6801" i="24"/>
  <c r="G6800" i="24"/>
  <c r="F6800" i="24"/>
  <c r="G6799" i="24"/>
  <c r="F6799" i="24"/>
  <c r="G6796" i="24"/>
  <c r="F6796" i="24"/>
  <c r="G6795" i="24"/>
  <c r="F6795" i="24"/>
  <c r="G6794" i="24"/>
  <c r="F6794" i="24"/>
  <c r="G6793" i="24"/>
  <c r="F6793" i="24"/>
  <c r="G6792" i="24"/>
  <c r="F6792" i="24"/>
  <c r="G6791" i="24"/>
  <c r="F6791" i="24"/>
  <c r="G6790" i="24"/>
  <c r="G6789" i="24"/>
  <c r="F6789" i="24"/>
  <c r="G6788" i="24"/>
  <c r="F6788" i="24"/>
  <c r="G6787" i="24"/>
  <c r="F6787" i="24"/>
  <c r="G6786" i="24"/>
  <c r="G6785" i="24"/>
  <c r="G6784" i="24"/>
  <c r="F6784" i="24"/>
  <c r="G6783" i="24"/>
  <c r="F6783" i="24"/>
  <c r="G6782" i="24"/>
  <c r="G6781" i="24"/>
  <c r="G6780" i="24"/>
  <c r="F6780" i="24"/>
  <c r="G6779" i="24"/>
  <c r="F6779" i="24"/>
  <c r="G6778" i="24"/>
  <c r="G6777" i="24"/>
  <c r="F6777" i="24"/>
  <c r="G6776" i="24"/>
  <c r="F6776" i="24"/>
  <c r="G6775" i="24"/>
  <c r="F6775" i="24"/>
  <c r="G6774" i="24"/>
  <c r="F6774" i="24"/>
  <c r="G6773" i="24"/>
  <c r="F6773" i="24"/>
  <c r="G6772" i="24"/>
  <c r="F6772" i="24"/>
  <c r="G6771" i="24"/>
  <c r="F6771" i="24"/>
  <c r="G6770" i="24"/>
  <c r="G6769" i="24"/>
  <c r="F6769" i="24"/>
  <c r="G6768" i="24"/>
  <c r="F6768" i="24"/>
  <c r="G6765" i="24"/>
  <c r="F6765" i="24"/>
  <c r="G6764" i="24"/>
  <c r="F6764" i="24"/>
  <c r="G6763" i="24"/>
  <c r="F6763" i="24"/>
  <c r="G6762" i="24"/>
  <c r="F6762" i="24"/>
  <c r="G6761" i="24"/>
  <c r="F6761" i="24"/>
  <c r="G6760" i="24"/>
  <c r="F6760" i="24"/>
  <c r="G6759" i="24"/>
  <c r="G6758" i="24"/>
  <c r="F6758" i="24"/>
  <c r="G6757" i="24"/>
  <c r="F6757" i="24"/>
  <c r="G6756" i="24"/>
  <c r="F6756" i="24"/>
  <c r="G6755" i="24"/>
  <c r="G6754" i="24"/>
  <c r="G6753" i="24"/>
  <c r="F6753" i="24"/>
  <c r="G6752" i="24"/>
  <c r="F6752" i="24"/>
  <c r="G6751" i="24"/>
  <c r="G6750" i="24"/>
  <c r="G6749" i="24"/>
  <c r="F6749" i="24"/>
  <c r="G6748" i="24"/>
  <c r="F6748" i="24"/>
  <c r="G6747" i="24"/>
  <c r="G6746" i="24"/>
  <c r="F6746" i="24"/>
  <c r="G6745" i="24"/>
  <c r="F6745" i="24"/>
  <c r="G6744" i="24"/>
  <c r="F6744" i="24"/>
  <c r="G6743" i="24"/>
  <c r="F6743" i="24"/>
  <c r="G6742" i="24"/>
  <c r="F6742" i="24"/>
  <c r="G6741" i="24"/>
  <c r="F6741" i="24"/>
  <c r="G6740" i="24"/>
  <c r="F6740" i="24"/>
  <c r="G6739" i="24"/>
  <c r="G6738" i="24"/>
  <c r="F6738" i="24"/>
  <c r="G6737" i="24"/>
  <c r="F6737" i="24"/>
  <c r="G6734" i="24"/>
  <c r="F6734" i="24"/>
  <c r="G6733" i="24"/>
  <c r="F6733" i="24"/>
  <c r="G6732" i="24"/>
  <c r="F6732" i="24"/>
  <c r="G6731" i="24"/>
  <c r="F6731" i="24"/>
  <c r="G6730" i="24"/>
  <c r="F6730" i="24"/>
  <c r="G6729" i="24"/>
  <c r="F6729" i="24"/>
  <c r="G6728" i="24"/>
  <c r="G6727" i="24"/>
  <c r="F6727" i="24"/>
  <c r="G6726" i="24"/>
  <c r="F6726" i="24"/>
  <c r="G6725" i="24"/>
  <c r="F6725" i="24"/>
  <c r="G6724" i="24"/>
  <c r="F6724" i="24"/>
  <c r="G6723" i="24"/>
  <c r="G6722" i="24"/>
  <c r="G6721" i="24"/>
  <c r="F6721" i="24"/>
  <c r="G6720" i="24"/>
  <c r="F6720" i="24"/>
  <c r="G6719" i="24"/>
  <c r="G6718" i="24"/>
  <c r="G6717" i="24"/>
  <c r="F6717" i="24"/>
  <c r="G6716" i="24"/>
  <c r="G6715" i="24"/>
  <c r="F6715" i="24"/>
  <c r="G6714" i="24"/>
  <c r="F6714" i="24"/>
  <c r="G6713" i="24"/>
  <c r="F6713" i="24"/>
  <c r="G6712" i="24"/>
  <c r="F6712" i="24"/>
  <c r="G6711" i="24"/>
  <c r="F6711" i="24"/>
  <c r="G6710" i="24"/>
  <c r="F6710" i="24"/>
  <c r="G6709" i="24"/>
  <c r="F6709" i="24"/>
  <c r="G6708" i="24"/>
  <c r="G6707" i="24"/>
  <c r="F6707" i="24"/>
  <c r="G6706" i="24"/>
  <c r="F6706" i="24"/>
  <c r="G6705" i="24"/>
  <c r="F6705" i="24"/>
  <c r="G6702" i="24"/>
  <c r="F6702" i="24"/>
  <c r="G6701" i="24"/>
  <c r="F6701" i="24"/>
  <c r="G6700" i="24"/>
  <c r="F6700" i="24"/>
  <c r="G6699" i="24"/>
  <c r="F6699" i="24"/>
  <c r="G6698" i="24"/>
  <c r="F6698" i="24"/>
  <c r="G6697" i="24"/>
  <c r="F6697" i="24"/>
  <c r="G6696" i="24"/>
  <c r="G6695" i="24"/>
  <c r="F6695" i="24"/>
  <c r="G6694" i="24"/>
  <c r="F6694" i="24"/>
  <c r="G6693" i="24"/>
  <c r="F6693" i="24"/>
  <c r="G6692" i="24"/>
  <c r="F6692" i="24"/>
  <c r="G6691" i="24"/>
  <c r="G6690" i="24"/>
  <c r="G6689" i="24"/>
  <c r="F6689" i="24"/>
  <c r="G6688" i="24"/>
  <c r="F6688" i="24"/>
  <c r="G6687" i="24"/>
  <c r="G6686" i="24"/>
  <c r="G6685" i="24"/>
  <c r="F6685" i="24"/>
  <c r="G6684" i="24"/>
  <c r="G6683" i="24"/>
  <c r="F6683" i="24"/>
  <c r="G6682" i="24"/>
  <c r="F6682" i="24"/>
  <c r="G6681" i="24"/>
  <c r="F6681" i="24"/>
  <c r="G6680" i="24"/>
  <c r="F6680" i="24"/>
  <c r="G6679" i="24"/>
  <c r="F6679" i="24"/>
  <c r="G6678" i="24"/>
  <c r="F6678" i="24"/>
  <c r="G6677" i="24"/>
  <c r="F6677" i="24"/>
  <c r="G6676" i="24"/>
  <c r="G6675" i="24"/>
  <c r="F6675" i="24"/>
  <c r="G6674" i="24"/>
  <c r="F6674" i="24"/>
  <c r="G6673" i="24"/>
  <c r="F6673" i="24"/>
  <c r="G6670" i="24"/>
  <c r="F6670" i="24"/>
  <c r="G6669" i="24"/>
  <c r="F6669" i="24"/>
  <c r="G6668" i="24"/>
  <c r="F6668" i="24"/>
  <c r="G6667" i="24"/>
  <c r="F6667" i="24"/>
  <c r="G6666" i="24"/>
  <c r="F6666" i="24"/>
  <c r="G6665" i="24"/>
  <c r="F6665" i="24"/>
  <c r="G6664" i="24"/>
  <c r="F6664" i="24"/>
  <c r="G6663" i="24"/>
  <c r="G6662" i="24"/>
  <c r="F6662" i="24"/>
  <c r="G6661" i="24"/>
  <c r="F6661" i="24"/>
  <c r="G6660" i="24"/>
  <c r="F6660" i="24"/>
  <c r="G6659" i="24"/>
  <c r="F6659" i="24"/>
  <c r="G6658" i="24"/>
  <c r="G6657" i="24"/>
  <c r="G6656" i="24"/>
  <c r="F6656" i="24"/>
  <c r="G6655" i="24"/>
  <c r="F6655" i="24"/>
  <c r="G6654" i="24"/>
  <c r="G6653" i="24"/>
  <c r="G6652" i="24"/>
  <c r="F6652" i="24"/>
  <c r="G6651" i="24"/>
  <c r="F6651" i="24"/>
  <c r="G6650" i="24"/>
  <c r="F6650" i="24"/>
  <c r="G6649" i="24"/>
  <c r="F6649" i="24"/>
  <c r="G6648" i="24"/>
  <c r="F6648" i="24"/>
  <c r="G6647" i="24"/>
  <c r="F6647" i="24"/>
  <c r="G6646" i="24"/>
  <c r="F6646" i="24"/>
  <c r="G6645" i="24"/>
  <c r="F6645" i="24"/>
  <c r="G6644" i="24"/>
  <c r="G6643" i="24"/>
  <c r="F6643" i="24"/>
  <c r="G6642" i="24"/>
  <c r="F6642" i="24"/>
  <c r="G6641" i="24"/>
  <c r="F6641" i="24"/>
  <c r="G6638" i="24"/>
  <c r="F6638" i="24"/>
  <c r="G6637" i="24"/>
  <c r="F6637" i="24"/>
  <c r="G6636" i="24"/>
  <c r="F6636" i="24"/>
  <c r="G6635" i="24"/>
  <c r="F6635" i="24"/>
  <c r="G6634" i="24"/>
  <c r="F6634" i="24"/>
  <c r="G6633" i="24"/>
  <c r="F6633" i="24"/>
  <c r="G6632" i="24"/>
  <c r="F6632" i="24"/>
  <c r="G6631" i="24"/>
  <c r="G6630" i="24"/>
  <c r="F6630" i="24"/>
  <c r="G6629" i="24"/>
  <c r="F6629" i="24"/>
  <c r="G6628" i="24"/>
  <c r="F6628" i="24"/>
  <c r="G6627" i="24"/>
  <c r="F6627" i="24"/>
  <c r="G6626" i="24"/>
  <c r="G6625" i="24"/>
  <c r="G6624" i="24"/>
  <c r="F6624" i="24"/>
  <c r="G6623" i="24"/>
  <c r="F6623" i="24"/>
  <c r="G6622" i="24"/>
  <c r="G6621" i="24"/>
  <c r="G6620" i="24"/>
  <c r="F6620" i="24"/>
  <c r="G6619" i="24"/>
  <c r="F6619" i="24"/>
  <c r="G6618" i="24"/>
  <c r="F6618" i="24"/>
  <c r="G6617" i="24"/>
  <c r="F6617" i="24"/>
  <c r="G6616" i="24"/>
  <c r="F6616" i="24"/>
  <c r="G6615" i="24"/>
  <c r="F6615" i="24"/>
  <c r="G6614" i="24"/>
  <c r="F6614" i="24"/>
  <c r="G6613" i="24"/>
  <c r="F6613" i="24"/>
  <c r="G6612" i="24"/>
  <c r="G6611" i="24"/>
  <c r="F6611" i="24"/>
  <c r="G6610" i="24"/>
  <c r="F6610" i="24"/>
  <c r="G6609" i="24"/>
  <c r="F6609" i="24"/>
  <c r="G6606" i="24"/>
  <c r="F6606" i="24"/>
  <c r="G6605" i="24"/>
  <c r="F6605" i="24"/>
  <c r="G6604" i="24"/>
  <c r="F6604" i="24"/>
  <c r="G6603" i="24"/>
  <c r="F6603" i="24"/>
  <c r="G6602" i="24"/>
  <c r="F6602" i="24"/>
  <c r="G6601" i="24"/>
  <c r="F6601" i="24"/>
  <c r="G6600" i="24"/>
  <c r="F6600" i="24"/>
  <c r="G6599" i="24"/>
  <c r="G6598" i="24"/>
  <c r="F6598" i="24"/>
  <c r="G6597" i="24"/>
  <c r="F6597" i="24"/>
  <c r="G6596" i="24"/>
  <c r="F6596" i="24"/>
  <c r="G6595" i="24"/>
  <c r="F6595" i="24"/>
  <c r="G6594" i="24"/>
  <c r="G6593" i="24"/>
  <c r="G6592" i="24"/>
  <c r="F6592" i="24"/>
  <c r="G6591" i="24"/>
  <c r="F6591" i="24"/>
  <c r="G6590" i="24"/>
  <c r="G6589" i="24"/>
  <c r="G6588" i="24"/>
  <c r="F6588" i="24"/>
  <c r="G6587" i="24"/>
  <c r="F6587" i="24"/>
  <c r="G6586" i="24"/>
  <c r="F6586" i="24"/>
  <c r="G6585" i="24"/>
  <c r="F6585" i="24"/>
  <c r="G6584" i="24"/>
  <c r="F6584" i="24"/>
  <c r="G6583" i="24"/>
  <c r="F6583" i="24"/>
  <c r="G6582" i="24"/>
  <c r="F6582" i="24"/>
  <c r="G6581" i="24"/>
  <c r="G6580" i="24"/>
  <c r="F6580" i="24"/>
  <c r="G6579" i="24"/>
  <c r="F6579" i="24"/>
  <c r="G6576" i="24"/>
  <c r="F6576" i="24"/>
  <c r="G6575" i="24"/>
  <c r="F6575" i="24"/>
  <c r="G6574" i="24"/>
  <c r="F6574" i="24"/>
  <c r="G6573" i="24"/>
  <c r="F6573" i="24"/>
  <c r="G6572" i="24"/>
  <c r="F6572" i="24"/>
  <c r="G6571" i="24"/>
  <c r="F6571" i="24"/>
  <c r="G6570" i="24"/>
  <c r="F6570" i="24"/>
  <c r="G6569" i="24"/>
  <c r="G6568" i="24"/>
  <c r="F6568" i="24"/>
  <c r="G6567" i="24"/>
  <c r="F6567" i="24"/>
  <c r="G6566" i="24"/>
  <c r="F6566" i="24"/>
  <c r="G6565" i="24"/>
  <c r="F6565" i="24"/>
  <c r="G6564" i="24"/>
  <c r="G6563" i="24"/>
  <c r="F6563" i="24"/>
  <c r="G6562" i="24"/>
  <c r="F6562" i="24"/>
  <c r="G6561" i="24"/>
  <c r="F6561" i="24"/>
  <c r="G6560" i="24"/>
  <c r="G6559" i="24"/>
  <c r="G6558" i="24"/>
  <c r="F6558" i="24"/>
  <c r="G6557" i="24"/>
  <c r="F6557" i="24"/>
  <c r="G6556" i="24"/>
  <c r="F6556" i="24"/>
  <c r="G6555" i="24"/>
  <c r="F6555" i="24"/>
  <c r="G6554" i="24"/>
  <c r="F6554" i="24"/>
  <c r="G6553" i="24"/>
  <c r="F6553" i="24"/>
  <c r="G6552" i="24"/>
  <c r="F6552" i="24"/>
  <c r="G6551" i="24"/>
  <c r="F6551" i="24"/>
  <c r="G6550" i="24"/>
  <c r="F6550" i="24"/>
  <c r="G6549" i="24"/>
  <c r="F6549" i="24"/>
  <c r="G6548" i="24"/>
  <c r="G6547" i="24"/>
  <c r="F6547" i="24"/>
  <c r="G6546" i="24"/>
  <c r="F6546" i="24"/>
  <c r="G6545" i="24"/>
  <c r="F6545" i="24"/>
  <c r="G6542" i="24"/>
  <c r="F6542" i="24"/>
  <c r="F6541" i="24"/>
  <c r="G6540" i="24"/>
  <c r="F6540" i="24"/>
  <c r="F6539" i="24"/>
  <c r="G6538" i="24"/>
  <c r="G6537" i="24"/>
  <c r="F6537" i="24"/>
  <c r="G6536" i="24"/>
  <c r="F6536" i="24"/>
  <c r="G6535" i="24"/>
  <c r="F6535" i="24"/>
  <c r="G6534" i="24"/>
  <c r="F6534" i="24"/>
  <c r="G6533" i="24"/>
  <c r="F6533" i="24"/>
  <c r="G6532" i="24"/>
  <c r="F6532" i="24"/>
  <c r="G6531" i="24"/>
  <c r="F6531" i="24"/>
  <c r="G6530" i="24"/>
  <c r="F6530" i="24"/>
  <c r="G6529" i="24"/>
  <c r="G6528" i="24"/>
  <c r="F6528" i="24"/>
  <c r="G6527" i="24"/>
  <c r="F6527" i="24"/>
  <c r="G6526" i="24"/>
  <c r="F6526" i="24"/>
  <c r="G6525" i="24"/>
  <c r="F6525" i="24"/>
  <c r="G6524" i="24"/>
  <c r="F6524" i="24"/>
  <c r="G6523" i="24"/>
  <c r="F6523" i="24"/>
  <c r="G6522" i="24"/>
  <c r="G6521" i="24"/>
  <c r="F6521" i="24"/>
  <c r="G6520" i="24"/>
  <c r="F6520" i="24"/>
  <c r="G6519" i="24"/>
  <c r="F6519" i="24"/>
  <c r="G6518" i="24"/>
  <c r="F6518" i="24"/>
  <c r="G6517" i="24"/>
  <c r="F6517" i="24"/>
  <c r="G6516" i="24"/>
  <c r="G6515" i="24"/>
  <c r="G6514" i="24"/>
  <c r="F6514" i="24"/>
  <c r="G6513" i="24"/>
  <c r="F6513" i="24"/>
  <c r="G6512" i="24"/>
  <c r="F6512" i="24"/>
  <c r="G6511" i="24"/>
  <c r="F6511" i="24"/>
  <c r="G6510" i="24"/>
  <c r="F6510" i="24"/>
  <c r="G6509" i="24"/>
  <c r="F6509" i="24"/>
  <c r="G6508" i="24"/>
  <c r="F6508" i="24"/>
  <c r="G6507" i="24"/>
  <c r="F6507" i="24"/>
  <c r="G6506" i="24"/>
  <c r="F6506" i="24"/>
  <c r="G6505" i="24"/>
  <c r="F6504" i="24"/>
  <c r="G6503" i="24"/>
  <c r="F6503" i="24"/>
  <c r="G6502" i="24"/>
  <c r="G6501" i="24"/>
  <c r="F6501" i="24"/>
  <c r="G6500" i="24"/>
  <c r="F6500" i="24"/>
  <c r="F6497" i="24"/>
  <c r="G6496" i="24"/>
  <c r="F6496" i="24"/>
  <c r="G6495" i="24"/>
  <c r="F6495" i="24"/>
  <c r="G6494" i="24"/>
  <c r="F6494" i="24"/>
  <c r="G6493" i="24"/>
  <c r="F6493" i="24"/>
  <c r="G6492" i="24"/>
  <c r="F6492" i="24"/>
  <c r="G6491" i="24"/>
  <c r="F6491" i="24"/>
  <c r="G6490" i="24"/>
  <c r="G6489" i="24"/>
  <c r="F6489" i="24"/>
  <c r="G6488" i="24"/>
  <c r="F6488" i="24"/>
  <c r="G6487" i="24"/>
  <c r="F6487" i="24"/>
  <c r="G6486" i="24"/>
  <c r="G6485" i="24"/>
  <c r="F6485" i="24"/>
  <c r="G6484" i="24"/>
  <c r="F6484" i="24"/>
  <c r="G6483" i="24"/>
  <c r="F6483" i="24"/>
  <c r="G6482" i="24"/>
  <c r="G6481" i="24"/>
  <c r="G6480" i="24"/>
  <c r="F6480" i="24"/>
  <c r="G6479" i="24"/>
  <c r="F6479" i="24"/>
  <c r="G6478" i="24"/>
  <c r="F6478" i="24"/>
  <c r="G6477" i="24"/>
  <c r="F6477" i="24"/>
  <c r="G6476" i="24"/>
  <c r="F6476" i="24"/>
  <c r="G6475" i="24"/>
  <c r="F6475" i="24"/>
  <c r="G6474" i="24"/>
  <c r="F6474" i="24"/>
  <c r="G6473" i="24"/>
  <c r="G6472" i="24"/>
  <c r="F6472" i="24"/>
  <c r="G6471" i="24"/>
  <c r="F6471" i="24"/>
  <c r="G6470" i="24"/>
  <c r="F6470" i="24"/>
  <c r="G6465" i="24"/>
  <c r="G6460" i="24"/>
  <c r="F6460" i="24"/>
  <c r="G6459" i="24"/>
  <c r="F6459" i="24"/>
  <c r="G6458" i="24"/>
  <c r="F6458" i="24"/>
  <c r="G6457" i="24"/>
  <c r="F6457" i="24"/>
  <c r="G6456" i="24"/>
  <c r="F6456" i="24"/>
  <c r="G6455" i="24"/>
  <c r="F6455" i="24"/>
  <c r="G6454" i="24"/>
  <c r="F6454" i="24"/>
  <c r="G6453" i="24"/>
  <c r="G6452" i="24"/>
  <c r="F6452" i="24"/>
  <c r="G6451" i="24"/>
  <c r="F6451" i="24"/>
  <c r="G6450" i="24"/>
  <c r="F6450" i="24"/>
  <c r="G6449" i="24"/>
  <c r="G6448" i="24"/>
  <c r="F6448" i="24"/>
  <c r="G6447" i="24"/>
  <c r="F6447" i="24"/>
  <c r="G6446" i="24"/>
  <c r="F6446" i="24"/>
  <c r="G6445" i="24"/>
  <c r="G6444" i="24"/>
  <c r="G6443" i="24"/>
  <c r="F6443" i="24"/>
  <c r="G6442" i="24"/>
  <c r="F6442" i="24"/>
  <c r="G6441" i="24"/>
  <c r="F6441" i="24"/>
  <c r="G6440" i="24"/>
  <c r="F6440" i="24"/>
  <c r="G6439" i="24"/>
  <c r="F6439" i="24"/>
  <c r="G6438" i="24"/>
  <c r="F6438" i="24"/>
  <c r="G6437" i="24"/>
  <c r="F6437" i="24"/>
  <c r="G6436" i="24"/>
  <c r="G6435" i="24"/>
  <c r="F6435" i="24"/>
  <c r="G6434" i="24"/>
  <c r="F6434" i="24"/>
  <c r="G6431" i="24"/>
  <c r="G6430" i="24"/>
  <c r="F6430" i="24"/>
  <c r="G6429" i="24"/>
  <c r="F6429" i="24"/>
  <c r="G6428" i="24"/>
  <c r="F6428" i="24"/>
  <c r="G6427" i="24"/>
  <c r="F6427" i="24"/>
  <c r="G6426" i="24"/>
  <c r="F6426" i="24"/>
  <c r="G6425" i="24"/>
  <c r="F6425" i="24"/>
  <c r="G6424" i="24"/>
  <c r="F6424" i="24"/>
  <c r="G6423" i="24"/>
  <c r="F6423" i="24"/>
  <c r="G6422" i="24"/>
  <c r="F6422" i="24"/>
  <c r="G6421" i="24"/>
  <c r="F6421" i="24"/>
  <c r="G6420" i="24"/>
  <c r="F6420" i="24"/>
  <c r="G6419" i="24"/>
  <c r="F6419" i="24"/>
  <c r="G6418" i="24"/>
  <c r="F6418" i="24"/>
  <c r="G6417" i="24"/>
  <c r="F6417" i="24"/>
  <c r="G6416" i="24"/>
  <c r="F6416" i="24"/>
  <c r="G6415" i="24"/>
  <c r="G6414" i="24"/>
  <c r="F6414" i="24"/>
  <c r="G6413" i="24"/>
  <c r="F6413" i="24"/>
  <c r="G6412" i="24"/>
  <c r="F6412" i="24"/>
  <c r="G6411" i="24"/>
  <c r="F6411" i="24"/>
  <c r="G6410" i="24"/>
  <c r="F6410" i="24"/>
  <c r="G6409" i="24"/>
  <c r="F6409" i="24"/>
  <c r="G6408" i="24"/>
  <c r="G6407" i="24"/>
  <c r="F6407" i="24"/>
  <c r="G6406" i="24"/>
  <c r="F6406" i="24"/>
  <c r="G6403" i="24"/>
  <c r="F6403" i="24"/>
  <c r="G6402" i="24"/>
  <c r="F6402" i="24"/>
  <c r="G6401" i="24"/>
  <c r="F6401" i="24"/>
  <c r="G6400" i="24"/>
  <c r="F6400" i="24"/>
  <c r="G6399" i="24"/>
  <c r="F6399" i="24"/>
  <c r="G6398" i="24"/>
  <c r="F6398" i="24"/>
  <c r="G6397" i="24"/>
  <c r="F6397" i="24"/>
  <c r="G6396" i="24"/>
  <c r="G6395" i="24"/>
  <c r="F6395" i="24"/>
  <c r="G6394" i="24"/>
  <c r="F6394" i="24"/>
  <c r="G6393" i="24"/>
  <c r="F6393" i="24"/>
  <c r="G6392" i="24"/>
  <c r="G6391" i="24"/>
  <c r="F6391" i="24"/>
  <c r="G6390" i="24"/>
  <c r="F6390" i="24"/>
  <c r="G6389" i="24"/>
  <c r="F6389" i="24"/>
  <c r="G6388" i="24"/>
  <c r="G6387" i="24"/>
  <c r="G6386" i="24"/>
  <c r="F6386" i="24"/>
  <c r="G6385" i="24"/>
  <c r="F6385" i="24"/>
  <c r="G6384" i="24"/>
  <c r="F6384" i="24"/>
  <c r="G6383" i="24"/>
  <c r="F6383" i="24"/>
  <c r="G6382" i="24"/>
  <c r="F6382" i="24"/>
  <c r="G6381" i="24"/>
  <c r="F6381" i="24"/>
  <c r="G6380" i="24"/>
  <c r="F6380" i="24"/>
  <c r="G6379" i="24"/>
  <c r="F6379" i="24"/>
  <c r="G6378" i="24"/>
  <c r="F6378" i="24"/>
  <c r="G6375" i="24"/>
  <c r="G6374" i="24"/>
  <c r="F6374" i="24"/>
  <c r="G6373" i="24"/>
  <c r="F6373" i="24"/>
  <c r="G6372" i="24"/>
  <c r="F6372" i="24"/>
  <c r="G6371" i="24"/>
  <c r="F6371" i="24"/>
  <c r="G6370" i="24"/>
  <c r="F6370" i="24"/>
  <c r="G6369" i="24"/>
  <c r="F6369" i="24"/>
  <c r="G6368" i="24"/>
  <c r="G6367" i="24"/>
  <c r="F6367" i="24"/>
  <c r="G6366" i="24"/>
  <c r="F6366" i="24"/>
  <c r="G6365" i="24"/>
  <c r="F6365" i="24"/>
  <c r="G6364" i="24"/>
  <c r="G6363" i="24"/>
  <c r="F6363" i="24"/>
  <c r="G6362" i="24"/>
  <c r="F6362" i="24"/>
  <c r="G6361" i="24"/>
  <c r="F6361" i="24"/>
  <c r="G6360" i="24"/>
  <c r="G6359" i="24"/>
  <c r="G6358" i="24"/>
  <c r="F6358" i="24"/>
  <c r="G6357" i="24"/>
  <c r="F6357" i="24"/>
  <c r="G6356" i="24"/>
  <c r="F6356" i="24"/>
  <c r="G6355" i="24"/>
  <c r="F6355" i="24"/>
  <c r="G6354" i="24"/>
  <c r="F6354" i="24"/>
  <c r="G6353" i="24"/>
  <c r="F6353" i="24"/>
  <c r="G6352" i="24"/>
  <c r="G6351" i="24"/>
  <c r="F6351" i="24"/>
  <c r="G6350" i="24"/>
  <c r="F6350" i="24"/>
  <c r="G6345" i="24"/>
  <c r="F6345" i="24"/>
  <c r="G6344" i="24"/>
  <c r="F6344" i="24"/>
  <c r="G6343" i="24"/>
  <c r="F6343" i="24"/>
  <c r="G6342" i="24"/>
  <c r="F6342" i="24"/>
  <c r="G6341" i="24"/>
  <c r="F6341" i="24"/>
  <c r="G6340" i="24"/>
  <c r="F6340" i="24"/>
  <c r="G6339" i="24"/>
  <c r="F6339" i="24"/>
  <c r="G6338" i="24"/>
  <c r="G6337" i="24"/>
  <c r="F6337" i="24"/>
  <c r="G6336" i="24"/>
  <c r="F6336" i="24"/>
  <c r="G6335" i="24"/>
  <c r="F6335" i="24"/>
  <c r="G6334" i="24"/>
  <c r="G6333" i="24"/>
  <c r="F6333" i="24"/>
  <c r="G6332" i="24"/>
  <c r="F6332" i="24"/>
  <c r="G6331" i="24"/>
  <c r="F6331" i="24"/>
  <c r="G6330" i="24"/>
  <c r="G6329" i="24"/>
  <c r="G6328" i="24"/>
  <c r="F6328" i="24"/>
  <c r="G6327" i="24"/>
  <c r="F6327" i="24"/>
  <c r="G6326" i="24"/>
  <c r="F6326" i="24"/>
  <c r="G6325" i="24"/>
  <c r="F6325" i="24"/>
  <c r="G6324" i="24"/>
  <c r="F6324" i="24"/>
  <c r="G6323" i="24"/>
  <c r="F6323" i="24"/>
  <c r="G6322" i="24"/>
  <c r="F6322" i="24"/>
  <c r="G6321" i="24"/>
  <c r="G6320" i="24"/>
  <c r="F6320" i="24"/>
  <c r="G6319" i="24"/>
  <c r="F6319" i="24"/>
  <c r="G6316" i="24"/>
  <c r="F6316" i="24"/>
  <c r="G6315" i="24"/>
  <c r="F6315" i="24"/>
  <c r="G6314" i="24"/>
  <c r="F6314" i="24"/>
  <c r="G6313" i="24"/>
  <c r="F6313" i="24"/>
  <c r="G6312" i="24"/>
  <c r="F6312" i="24"/>
  <c r="G6311" i="24"/>
  <c r="F6311" i="24"/>
  <c r="G6310" i="24"/>
  <c r="F6310" i="24"/>
  <c r="G6309" i="24"/>
  <c r="G6308" i="24"/>
  <c r="F6308" i="24"/>
  <c r="G6307" i="24"/>
  <c r="F6307" i="24"/>
  <c r="G6306" i="24"/>
  <c r="G6305" i="24"/>
  <c r="G6304" i="24"/>
  <c r="F6304" i="24"/>
  <c r="G6303" i="24"/>
  <c r="F6303" i="24"/>
  <c r="G6302" i="24"/>
  <c r="F6302" i="24"/>
  <c r="G6301" i="24"/>
  <c r="G6300" i="24"/>
  <c r="G6299" i="24"/>
  <c r="F6299" i="24"/>
  <c r="G6298" i="24"/>
  <c r="F6298" i="24"/>
  <c r="G6297" i="24"/>
  <c r="F6297" i="24"/>
  <c r="G6296" i="24"/>
  <c r="F6296" i="24"/>
  <c r="G6295" i="24"/>
  <c r="F6295" i="24"/>
  <c r="G6294" i="24"/>
  <c r="F6294" i="24"/>
  <c r="G6293" i="24"/>
  <c r="F6293" i="24"/>
  <c r="G6292" i="24"/>
  <c r="G6291" i="24"/>
  <c r="F6291" i="24"/>
  <c r="G6290" i="24"/>
  <c r="F6290" i="24"/>
  <c r="G6287" i="24"/>
  <c r="F6287" i="24"/>
  <c r="F6286" i="24" s="1"/>
  <c r="G6284" i="24"/>
  <c r="F6284" i="24"/>
  <c r="G6283" i="24"/>
  <c r="F6283" i="24"/>
  <c r="G6282" i="24"/>
  <c r="F6282" i="24"/>
  <c r="G6281" i="24"/>
  <c r="F6281" i="24"/>
  <c r="G6280" i="24"/>
  <c r="F6280" i="24"/>
  <c r="G6279" i="24"/>
  <c r="F6279" i="24"/>
  <c r="G6278" i="24"/>
  <c r="F6278" i="24"/>
  <c r="G6277" i="24"/>
  <c r="G6276" i="24"/>
  <c r="F6276" i="24"/>
  <c r="G6275" i="24"/>
  <c r="F6275" i="24"/>
  <c r="G6274" i="24"/>
  <c r="G6273" i="24"/>
  <c r="G6272" i="24"/>
  <c r="F6272" i="24"/>
  <c r="G6271" i="24"/>
  <c r="F6271" i="24"/>
  <c r="G6270" i="24"/>
  <c r="F6270" i="24"/>
  <c r="G6269" i="24"/>
  <c r="G6268" i="24"/>
  <c r="G6267" i="24"/>
  <c r="F6267" i="24"/>
  <c r="G6266" i="24"/>
  <c r="F6266" i="24"/>
  <c r="G6265" i="24"/>
  <c r="F6265" i="24"/>
  <c r="G6264" i="24"/>
  <c r="F6264" i="24"/>
  <c r="G6263" i="24"/>
  <c r="F6263" i="24"/>
  <c r="G6262" i="24"/>
  <c r="F6262" i="24"/>
  <c r="G6261" i="24"/>
  <c r="F6261" i="24"/>
  <c r="G6260" i="24"/>
  <c r="G6259" i="24"/>
  <c r="F6259" i="24"/>
  <c r="G6258" i="24"/>
  <c r="F6258" i="24"/>
  <c r="G6255" i="24"/>
  <c r="F6255" i="24"/>
  <c r="G6254" i="24"/>
  <c r="F6254" i="24"/>
  <c r="G6253" i="24"/>
  <c r="F6253" i="24"/>
  <c r="G6252" i="24"/>
  <c r="F6252" i="24"/>
  <c r="G6251" i="24"/>
  <c r="F6251" i="24"/>
  <c r="G6250" i="24"/>
  <c r="F6250" i="24"/>
  <c r="G6249" i="24"/>
  <c r="F6249" i="24"/>
  <c r="G6248" i="24"/>
  <c r="G6247" i="24"/>
  <c r="F6247" i="24"/>
  <c r="G6246" i="24"/>
  <c r="F6246" i="24"/>
  <c r="G6245" i="24"/>
  <c r="F6245" i="24"/>
  <c r="G6244" i="24"/>
  <c r="G6243" i="24"/>
  <c r="F6243" i="24"/>
  <c r="G6242" i="24"/>
  <c r="F6242" i="24"/>
  <c r="G6241" i="24"/>
  <c r="F6241" i="24"/>
  <c r="G6240" i="24"/>
  <c r="G6239" i="24"/>
  <c r="G6238" i="24"/>
  <c r="F6238" i="24"/>
  <c r="G6237" i="24"/>
  <c r="F6237" i="24"/>
  <c r="G6236" i="24"/>
  <c r="F6236" i="24"/>
  <c r="G6235" i="24"/>
  <c r="F6235" i="24"/>
  <c r="G6234" i="24"/>
  <c r="F6234" i="24"/>
  <c r="G6233" i="24"/>
  <c r="F6233" i="24"/>
  <c r="G6232" i="24"/>
  <c r="F6232" i="24"/>
  <c r="G6231" i="24"/>
  <c r="G6230" i="24"/>
  <c r="F6230" i="24"/>
  <c r="G6229" i="24"/>
  <c r="F6229" i="24"/>
  <c r="G6226" i="24"/>
  <c r="F6226" i="24"/>
  <c r="G6225" i="24"/>
  <c r="F6225" i="24"/>
  <c r="G6224" i="24"/>
  <c r="F6224" i="24"/>
  <c r="G6223" i="24"/>
  <c r="F6223" i="24"/>
  <c r="G6222" i="24"/>
  <c r="F6222" i="24"/>
  <c r="G6221" i="24"/>
  <c r="F6221" i="24"/>
  <c r="G6220" i="24"/>
  <c r="F6220" i="24"/>
  <c r="G6219" i="24"/>
  <c r="G6218" i="24"/>
  <c r="F6218" i="24"/>
  <c r="G6217" i="24"/>
  <c r="F6217" i="24"/>
  <c r="G6216" i="24"/>
  <c r="G6215" i="24"/>
  <c r="G6214" i="24"/>
  <c r="F6214" i="24"/>
  <c r="G6213" i="24"/>
  <c r="F6213" i="24"/>
  <c r="G6212" i="24"/>
  <c r="F6212" i="24"/>
  <c r="G6211" i="24"/>
  <c r="G6210" i="24"/>
  <c r="G6209" i="24"/>
  <c r="F6209" i="24"/>
  <c r="G6208" i="24"/>
  <c r="F6208" i="24"/>
  <c r="G6207" i="24"/>
  <c r="F6207" i="24"/>
  <c r="G6206" i="24"/>
  <c r="F6206" i="24"/>
  <c r="G6205" i="24"/>
  <c r="F6205" i="24"/>
  <c r="G6204" i="24"/>
  <c r="F6204" i="24"/>
  <c r="G6203" i="24"/>
  <c r="F6203" i="24"/>
  <c r="G6202" i="24"/>
  <c r="G6201" i="24"/>
  <c r="F6201" i="24"/>
  <c r="G6200" i="24"/>
  <c r="F6200" i="24"/>
  <c r="G6197" i="24"/>
  <c r="F6197" i="24"/>
  <c r="G6196" i="24"/>
  <c r="F6196" i="24"/>
  <c r="G6195" i="24"/>
  <c r="F6195" i="24"/>
  <c r="G6194" i="24"/>
  <c r="F6194" i="24"/>
  <c r="G6193" i="24"/>
  <c r="F6193" i="24"/>
  <c r="G6192" i="24"/>
  <c r="F6192" i="24"/>
  <c r="G6191" i="24"/>
  <c r="F6191" i="24"/>
  <c r="G6190" i="24"/>
  <c r="G6189" i="24"/>
  <c r="F6189" i="24"/>
  <c r="G6188" i="24"/>
  <c r="F6188" i="24"/>
  <c r="G6187" i="24"/>
  <c r="F6187" i="24"/>
  <c r="G6186" i="24"/>
  <c r="G6185" i="24"/>
  <c r="F6185" i="24"/>
  <c r="G6184" i="24"/>
  <c r="F6184" i="24"/>
  <c r="G6183" i="24"/>
  <c r="F6183" i="24"/>
  <c r="G6182" i="24"/>
  <c r="G6181" i="24"/>
  <c r="G6180" i="24"/>
  <c r="F6180" i="24"/>
  <c r="G6179" i="24"/>
  <c r="F6179" i="24"/>
  <c r="G6178" i="24"/>
  <c r="F6178" i="24"/>
  <c r="G6177" i="24"/>
  <c r="F6177" i="24"/>
  <c r="G6176" i="24"/>
  <c r="F6176" i="24"/>
  <c r="G6175" i="24"/>
  <c r="F6175" i="24"/>
  <c r="G6174" i="24"/>
  <c r="F6174" i="24"/>
  <c r="G6173" i="24"/>
  <c r="G6172" i="24"/>
  <c r="F6172" i="24"/>
  <c r="G6171" i="24"/>
  <c r="F6171" i="24"/>
  <c r="G6168" i="24"/>
  <c r="F6168" i="24"/>
  <c r="G6167" i="24"/>
  <c r="F6167" i="24"/>
  <c r="G6166" i="24"/>
  <c r="F6166" i="24"/>
  <c r="G6165" i="24"/>
  <c r="F6165" i="24"/>
  <c r="G6164" i="24"/>
  <c r="F6164" i="24"/>
  <c r="G6163" i="24"/>
  <c r="F6163" i="24"/>
  <c r="G6162" i="24"/>
  <c r="F6162" i="24"/>
  <c r="G6161" i="24"/>
  <c r="G6160" i="24"/>
  <c r="F6160" i="24"/>
  <c r="G6159" i="24"/>
  <c r="F6159" i="24"/>
  <c r="G6158" i="24"/>
  <c r="G6157" i="24"/>
  <c r="G6156" i="24"/>
  <c r="F6156" i="24"/>
  <c r="G6155" i="24"/>
  <c r="F6155" i="24"/>
  <c r="G6154" i="24"/>
  <c r="F6154" i="24"/>
  <c r="G6153" i="24"/>
  <c r="G6152" i="24"/>
  <c r="G6151" i="24"/>
  <c r="F6151" i="24"/>
  <c r="G6150" i="24"/>
  <c r="F6150" i="24"/>
  <c r="G6149" i="24"/>
  <c r="F6149" i="24"/>
  <c r="G6148" i="24"/>
  <c r="F6148" i="24"/>
  <c r="G6147" i="24"/>
  <c r="F6147" i="24"/>
  <c r="G6146" i="24"/>
  <c r="F6146" i="24"/>
  <c r="G6145" i="24"/>
  <c r="F6145" i="24"/>
  <c r="G6144" i="24"/>
  <c r="G6143" i="24"/>
  <c r="F6143" i="24"/>
  <c r="G6142" i="24"/>
  <c r="F6142" i="24"/>
  <c r="G6139" i="24"/>
  <c r="F6139" i="24"/>
  <c r="G6138" i="24"/>
  <c r="F6138" i="24"/>
  <c r="G6137" i="24"/>
  <c r="F6137" i="24"/>
  <c r="G6136" i="24"/>
  <c r="F6136" i="24"/>
  <c r="G6135" i="24"/>
  <c r="F6135" i="24"/>
  <c r="G6134" i="24"/>
  <c r="F6134" i="24"/>
  <c r="G6133" i="24"/>
  <c r="F6133" i="24"/>
  <c r="G6132" i="24"/>
  <c r="G6131" i="24"/>
  <c r="F6131" i="24"/>
  <c r="G6130" i="24"/>
  <c r="F6130" i="24"/>
  <c r="G6129" i="24"/>
  <c r="F6129" i="24"/>
  <c r="G6128" i="24"/>
  <c r="G6127" i="24"/>
  <c r="F6127" i="24"/>
  <c r="G6126" i="24"/>
  <c r="F6126" i="24"/>
  <c r="G6125" i="24"/>
  <c r="F6125" i="24"/>
  <c r="G6124" i="24"/>
  <c r="G6123" i="24"/>
  <c r="G6122" i="24"/>
  <c r="F6122" i="24"/>
  <c r="G6121" i="24"/>
  <c r="F6121" i="24"/>
  <c r="G6120" i="24"/>
  <c r="F6120" i="24"/>
  <c r="G6119" i="24"/>
  <c r="F6119" i="24"/>
  <c r="G6118" i="24"/>
  <c r="F6118" i="24"/>
  <c r="G6117" i="24"/>
  <c r="F6117" i="24"/>
  <c r="G6116" i="24"/>
  <c r="F6116" i="24"/>
  <c r="G6115" i="24"/>
  <c r="G6114" i="24"/>
  <c r="F6114" i="24"/>
  <c r="G6113" i="24"/>
  <c r="F6113" i="24"/>
  <c r="G6110" i="24"/>
  <c r="F6110" i="24"/>
  <c r="G6109" i="24"/>
  <c r="F6109" i="24"/>
  <c r="G6108" i="24"/>
  <c r="F6108" i="24"/>
  <c r="G6107" i="24"/>
  <c r="F6107" i="24"/>
  <c r="G6106" i="24"/>
  <c r="F6106" i="24"/>
  <c r="G6105" i="24"/>
  <c r="F6105" i="24"/>
  <c r="G6104" i="24"/>
  <c r="F6104" i="24"/>
  <c r="G6103" i="24"/>
  <c r="G6102" i="24"/>
  <c r="F6102" i="24"/>
  <c r="G6101" i="24"/>
  <c r="F6101" i="24"/>
  <c r="G6100" i="24"/>
  <c r="F6100" i="24"/>
  <c r="G6099" i="24"/>
  <c r="G6098" i="24"/>
  <c r="F6098" i="24"/>
  <c r="G6097" i="24"/>
  <c r="F6097" i="24"/>
  <c r="G6096" i="24"/>
  <c r="F6096" i="24"/>
  <c r="G6095" i="24"/>
  <c r="G6094" i="24"/>
  <c r="G6093" i="24"/>
  <c r="F6093" i="24"/>
  <c r="G6092" i="24"/>
  <c r="F6092" i="24"/>
  <c r="G6091" i="24"/>
  <c r="F6091" i="24"/>
  <c r="G6090" i="24"/>
  <c r="F6090" i="24"/>
  <c r="G6089" i="24"/>
  <c r="F6089" i="24"/>
  <c r="G6088" i="24"/>
  <c r="F6088" i="24"/>
  <c r="G6087" i="24"/>
  <c r="F6087" i="24"/>
  <c r="G6086" i="24"/>
  <c r="G6085" i="24"/>
  <c r="F6085" i="24"/>
  <c r="G6084" i="24"/>
  <c r="F6084" i="24"/>
  <c r="G6081" i="24"/>
  <c r="G6080" i="24"/>
  <c r="F6080" i="24"/>
  <c r="G6079" i="24"/>
  <c r="F6079" i="24"/>
  <c r="G6078" i="24"/>
  <c r="F6078" i="24"/>
  <c r="G6077" i="24"/>
  <c r="F6077" i="24"/>
  <c r="G6076" i="24"/>
  <c r="F6076" i="24"/>
  <c r="G6075" i="24"/>
  <c r="F6075" i="24"/>
  <c r="G6074" i="24"/>
  <c r="G6073" i="24"/>
  <c r="F6073" i="24"/>
  <c r="G6072" i="24"/>
  <c r="F6072" i="24"/>
  <c r="G6071" i="24"/>
  <c r="F6071" i="24"/>
  <c r="G6070" i="24"/>
  <c r="G6069" i="24"/>
  <c r="F6069" i="24"/>
  <c r="G6068" i="24"/>
  <c r="F6068" i="24"/>
  <c r="G6067" i="24"/>
  <c r="F6067" i="24"/>
  <c r="G6066" i="24"/>
  <c r="G6065" i="24"/>
  <c r="G6064" i="24"/>
  <c r="F6064" i="24"/>
  <c r="G6063" i="24"/>
  <c r="F6063" i="24"/>
  <c r="G6062" i="24"/>
  <c r="F6062" i="24"/>
  <c r="G6061" i="24"/>
  <c r="F6061" i="24"/>
  <c r="G6060" i="24"/>
  <c r="F6060" i="24"/>
  <c r="G6059" i="24"/>
  <c r="F6059" i="24"/>
  <c r="G6058" i="24"/>
  <c r="G6054" i="24" s="1"/>
  <c r="F6058" i="24"/>
  <c r="G6057" i="24"/>
  <c r="G6056" i="24"/>
  <c r="F6056" i="24"/>
  <c r="G6055" i="24"/>
  <c r="F6055" i="24"/>
  <c r="G6052" i="24"/>
  <c r="F6052" i="24"/>
  <c r="G6051" i="24"/>
  <c r="F6051" i="24"/>
  <c r="G6050" i="24"/>
  <c r="F6050" i="24"/>
  <c r="G6049" i="24"/>
  <c r="F6049" i="24"/>
  <c r="G6048" i="24"/>
  <c r="F6048" i="24"/>
  <c r="G6047" i="24"/>
  <c r="F6047" i="24"/>
  <c r="G6046" i="24"/>
  <c r="F6046" i="24"/>
  <c r="G6045" i="24"/>
  <c r="G6044" i="24"/>
  <c r="F6044" i="24"/>
  <c r="G6043" i="24"/>
  <c r="F6043" i="24"/>
  <c r="G6042" i="24"/>
  <c r="F6042" i="24"/>
  <c r="G6041" i="24"/>
  <c r="G6040" i="24"/>
  <c r="F6040" i="24"/>
  <c r="G6039" i="24"/>
  <c r="F6039" i="24"/>
  <c r="G6038" i="24"/>
  <c r="F6038" i="24"/>
  <c r="G6037" i="24"/>
  <c r="G6036" i="24"/>
  <c r="G6035" i="24"/>
  <c r="F6035" i="24"/>
  <c r="G6034" i="24"/>
  <c r="F6034" i="24"/>
  <c r="G6033" i="24"/>
  <c r="F6033" i="24"/>
  <c r="G6032" i="24"/>
  <c r="F6032" i="24"/>
  <c r="G6031" i="24"/>
  <c r="F6031" i="24"/>
  <c r="G6030" i="24"/>
  <c r="F6030" i="24"/>
  <c r="G6029" i="24"/>
  <c r="F6029" i="24"/>
  <c r="G6028" i="24"/>
  <c r="G6027" i="24"/>
  <c r="F6027" i="24"/>
  <c r="G6026" i="24"/>
  <c r="F6026" i="24"/>
  <c r="G6023" i="24"/>
  <c r="G6022" i="24"/>
  <c r="F6022" i="24"/>
  <c r="G6021" i="24"/>
  <c r="F6021" i="24"/>
  <c r="G6020" i="24"/>
  <c r="F6020" i="24"/>
  <c r="G6019" i="24"/>
  <c r="F6019" i="24"/>
  <c r="G6018" i="24"/>
  <c r="F6018" i="24"/>
  <c r="G6017" i="24"/>
  <c r="F6017" i="24"/>
  <c r="G6016" i="24"/>
  <c r="G6015" i="24"/>
  <c r="F6015" i="24"/>
  <c r="G6014" i="24"/>
  <c r="F6014" i="24"/>
  <c r="G6013" i="24"/>
  <c r="F6013" i="24"/>
  <c r="G6012" i="24"/>
  <c r="G6011" i="24"/>
  <c r="F6011" i="24"/>
  <c r="G6010" i="24"/>
  <c r="F6010" i="24"/>
  <c r="G6009" i="24"/>
  <c r="F6009" i="24"/>
  <c r="G6008" i="24"/>
  <c r="G6007" i="24"/>
  <c r="G6006" i="24"/>
  <c r="F6006" i="24"/>
  <c r="G6005" i="24"/>
  <c r="F6005" i="24"/>
  <c r="G6004" i="24"/>
  <c r="F6004" i="24"/>
  <c r="G6003" i="24"/>
  <c r="F6003" i="24"/>
  <c r="G6002" i="24"/>
  <c r="F6002" i="24"/>
  <c r="G6001" i="24"/>
  <c r="F6001" i="24"/>
  <c r="G6000" i="24"/>
  <c r="F6000" i="24"/>
  <c r="G5999" i="24"/>
  <c r="G5998" i="24"/>
  <c r="F5998" i="24"/>
  <c r="G5997" i="24"/>
  <c r="F5997" i="24"/>
  <c r="G5994" i="24"/>
  <c r="F5994" i="24"/>
  <c r="G5993" i="24"/>
  <c r="F5993" i="24"/>
  <c r="G5992" i="24"/>
  <c r="F5992" i="24"/>
  <c r="G5991" i="24"/>
  <c r="F5991" i="24"/>
  <c r="G5990" i="24"/>
  <c r="F5990" i="24"/>
  <c r="G5989" i="24"/>
  <c r="F5989" i="24"/>
  <c r="G5988" i="24"/>
  <c r="F5988" i="24"/>
  <c r="G5987" i="24"/>
  <c r="G5986" i="24"/>
  <c r="F5986" i="24"/>
  <c r="G5985" i="24"/>
  <c r="F5985" i="24"/>
  <c r="G5984" i="24"/>
  <c r="F5984" i="24"/>
  <c r="G5983" i="24"/>
  <c r="G5982" i="24"/>
  <c r="F5982" i="24"/>
  <c r="G5981" i="24"/>
  <c r="F5981" i="24"/>
  <c r="G5980" i="24"/>
  <c r="F5980" i="24"/>
  <c r="G5979" i="24"/>
  <c r="F5979" i="24"/>
  <c r="G5978" i="24"/>
  <c r="G5977" i="24"/>
  <c r="G5976" i="24"/>
  <c r="F5976" i="24"/>
  <c r="G5975" i="24"/>
  <c r="F5975" i="24"/>
  <c r="G5974" i="24"/>
  <c r="F5974" i="24"/>
  <c r="G5973" i="24"/>
  <c r="F5973" i="24"/>
  <c r="G5972" i="24"/>
  <c r="F5972" i="24"/>
  <c r="G5971" i="24"/>
  <c r="G5970" i="24"/>
  <c r="F5970" i="24"/>
  <c r="G5969" i="24"/>
  <c r="F5969" i="24"/>
  <c r="G5968" i="24"/>
  <c r="F5968" i="24"/>
  <c r="G5967" i="24"/>
  <c r="G5966" i="24"/>
  <c r="F5966" i="24"/>
  <c r="G5965" i="24"/>
  <c r="F5965" i="24"/>
  <c r="G5962" i="24"/>
  <c r="F5962" i="24"/>
  <c r="G5961" i="24"/>
  <c r="F5961" i="24"/>
  <c r="G5960" i="24"/>
  <c r="F5960" i="24"/>
  <c r="G5959" i="24"/>
  <c r="F5959" i="24"/>
  <c r="G5958" i="24"/>
  <c r="F5958" i="24"/>
  <c r="G5957" i="24"/>
  <c r="F5957" i="24"/>
  <c r="G5956" i="24"/>
  <c r="F5956" i="24"/>
  <c r="G5955" i="24"/>
  <c r="G5954" i="24"/>
  <c r="F5954" i="24"/>
  <c r="G5953" i="24"/>
  <c r="F5953" i="24"/>
  <c r="G5952" i="24"/>
  <c r="F5952" i="24"/>
  <c r="G5951" i="24"/>
  <c r="G5950" i="24"/>
  <c r="F5950" i="24"/>
  <c r="G5949" i="24"/>
  <c r="F5949" i="24"/>
  <c r="G5948" i="24"/>
  <c r="F5948" i="24"/>
  <c r="G5947" i="24"/>
  <c r="F5947" i="24"/>
  <c r="G5946" i="24"/>
  <c r="G5945" i="24"/>
  <c r="G5944" i="24"/>
  <c r="F5944" i="24"/>
  <c r="G5943" i="24"/>
  <c r="F5943" i="24"/>
  <c r="G5942" i="24"/>
  <c r="F5942" i="24"/>
  <c r="G5941" i="24"/>
  <c r="F5941" i="24"/>
  <c r="G5940" i="24"/>
  <c r="F5940" i="24"/>
  <c r="G5939" i="24"/>
  <c r="G5938" i="24"/>
  <c r="F5938" i="24"/>
  <c r="G5937" i="24"/>
  <c r="F5937" i="24"/>
  <c r="G5936" i="24"/>
  <c r="F5936" i="24"/>
  <c r="G5935" i="24"/>
  <c r="G5934" i="24"/>
  <c r="F5934" i="24"/>
  <c r="G5933" i="24"/>
  <c r="F5933" i="24"/>
  <c r="G5928" i="24"/>
  <c r="F5928" i="24"/>
  <c r="G5927" i="24"/>
  <c r="F5927" i="24"/>
  <c r="G5926" i="24"/>
  <c r="F5926" i="24"/>
  <c r="G5925" i="24"/>
  <c r="F5925" i="24"/>
  <c r="G5924" i="24"/>
  <c r="F5924" i="24"/>
  <c r="G5923" i="24"/>
  <c r="F5923" i="24"/>
  <c r="G5922" i="24"/>
  <c r="F5922" i="24"/>
  <c r="G5921" i="24"/>
  <c r="G5920" i="24"/>
  <c r="F5920" i="24"/>
  <c r="G5919" i="24"/>
  <c r="F5919" i="24"/>
  <c r="G5918" i="24"/>
  <c r="F5918" i="24"/>
  <c r="G5917" i="24"/>
  <c r="G5916" i="24"/>
  <c r="F5916" i="24"/>
  <c r="G5915" i="24"/>
  <c r="F5915" i="24"/>
  <c r="G5914" i="24"/>
  <c r="F5914" i="24"/>
  <c r="G5913" i="24"/>
  <c r="G5912" i="24"/>
  <c r="G5911" i="24"/>
  <c r="F5911" i="24"/>
  <c r="G5910" i="24"/>
  <c r="F5910" i="24"/>
  <c r="G5909" i="24"/>
  <c r="F5909" i="24"/>
  <c r="G5908" i="24"/>
  <c r="F5908" i="24"/>
  <c r="G5907" i="24"/>
  <c r="F5907" i="24"/>
  <c r="G5906" i="24"/>
  <c r="F5906" i="24"/>
  <c r="G5905" i="24"/>
  <c r="F5905" i="24"/>
  <c r="G5904" i="24"/>
  <c r="G5903" i="24"/>
  <c r="F5903" i="24"/>
  <c r="G5902" i="24"/>
  <c r="F5902" i="24"/>
  <c r="G5899" i="24"/>
  <c r="F5899" i="24"/>
  <c r="G5898" i="24"/>
  <c r="F5898" i="24"/>
  <c r="G5897" i="24"/>
  <c r="F5897" i="24"/>
  <c r="G5896" i="24"/>
  <c r="F5896" i="24"/>
  <c r="G5895" i="24"/>
  <c r="F5895" i="24"/>
  <c r="G5894" i="24"/>
  <c r="F5894" i="24"/>
  <c r="G5893" i="24"/>
  <c r="F5893" i="24"/>
  <c r="G5892" i="24"/>
  <c r="G5891" i="24"/>
  <c r="F5891" i="24"/>
  <c r="G5890" i="24"/>
  <c r="F5890" i="24"/>
  <c r="G5889" i="24"/>
  <c r="F5889" i="24"/>
  <c r="G5888" i="24"/>
  <c r="G5887" i="24"/>
  <c r="F5887" i="24"/>
  <c r="G5886" i="24"/>
  <c r="F5886" i="24"/>
  <c r="G5885" i="24"/>
  <c r="F5885" i="24"/>
  <c r="G5884" i="24"/>
  <c r="G5883" i="24"/>
  <c r="G5882" i="24"/>
  <c r="F5882" i="24"/>
  <c r="G5881" i="24"/>
  <c r="F5881" i="24"/>
  <c r="G5880" i="24"/>
  <c r="F5880" i="24"/>
  <c r="G5879" i="24"/>
  <c r="F5879" i="24"/>
  <c r="G5878" i="24"/>
  <c r="F5878" i="24"/>
  <c r="G5877" i="24"/>
  <c r="F5877" i="24"/>
  <c r="G5876" i="24"/>
  <c r="F5876" i="24"/>
  <c r="G5875" i="24"/>
  <c r="G5874" i="24"/>
  <c r="F5874" i="24"/>
  <c r="G5873" i="24"/>
  <c r="F5873" i="24"/>
  <c r="G5870" i="24"/>
  <c r="F5870" i="24"/>
  <c r="G5869" i="24"/>
  <c r="F5869" i="24"/>
  <c r="G5868" i="24"/>
  <c r="F5868" i="24"/>
  <c r="G5867" i="24"/>
  <c r="F5867" i="24"/>
  <c r="G5866" i="24"/>
  <c r="F5866" i="24"/>
  <c r="G5865" i="24"/>
  <c r="F5865" i="24"/>
  <c r="G5864" i="24"/>
  <c r="F5864" i="24"/>
  <c r="G5863" i="24"/>
  <c r="G5862" i="24"/>
  <c r="F5862" i="24"/>
  <c r="G5861" i="24"/>
  <c r="F5861" i="24"/>
  <c r="G5860" i="24"/>
  <c r="F5860" i="24"/>
  <c r="G5859" i="24"/>
  <c r="G5858" i="24"/>
  <c r="F5858" i="24"/>
  <c r="G5857" i="24"/>
  <c r="F5857" i="24"/>
  <c r="G5856" i="24"/>
  <c r="F5856" i="24"/>
  <c r="G5855" i="24"/>
  <c r="G5854" i="24"/>
  <c r="G5853" i="24"/>
  <c r="F5853" i="24"/>
  <c r="G5852" i="24"/>
  <c r="F5852" i="24"/>
  <c r="G5851" i="24"/>
  <c r="F5851" i="24"/>
  <c r="G5850" i="24"/>
  <c r="F5850" i="24"/>
  <c r="G5849" i="24"/>
  <c r="F5849" i="24"/>
  <c r="G5848" i="24"/>
  <c r="F5848" i="24"/>
  <c r="G5847" i="24"/>
  <c r="F5847" i="24"/>
  <c r="G5846" i="24"/>
  <c r="G5845" i="24"/>
  <c r="F5845" i="24"/>
  <c r="G5844" i="24"/>
  <c r="F5844" i="24"/>
  <c r="G5841" i="24"/>
  <c r="F5841" i="24"/>
  <c r="G5840" i="24"/>
  <c r="F5840" i="24"/>
  <c r="G5839" i="24"/>
  <c r="F5839" i="24"/>
  <c r="G5838" i="24"/>
  <c r="F5838" i="24"/>
  <c r="G5837" i="24"/>
  <c r="F5837" i="24"/>
  <c r="G5836" i="24"/>
  <c r="F5836" i="24"/>
  <c r="G5835" i="24"/>
  <c r="F5835" i="24"/>
  <c r="G5834" i="24"/>
  <c r="G5833" i="24"/>
  <c r="F5833" i="24"/>
  <c r="G5832" i="24"/>
  <c r="F5832" i="24"/>
  <c r="G5831" i="24"/>
  <c r="F5831" i="24"/>
  <c r="G5830" i="24"/>
  <c r="G5829" i="24"/>
  <c r="F5829" i="24"/>
  <c r="G5828" i="24"/>
  <c r="F5828" i="24"/>
  <c r="G5827" i="24"/>
  <c r="F5827" i="24"/>
  <c r="G5826" i="24"/>
  <c r="G5825" i="24"/>
  <c r="G5824" i="24"/>
  <c r="F5824" i="24"/>
  <c r="G5823" i="24"/>
  <c r="F5823" i="24"/>
  <c r="G5822" i="24"/>
  <c r="F5822" i="24"/>
  <c r="G5821" i="24"/>
  <c r="F5821" i="24"/>
  <c r="G5820" i="24"/>
  <c r="F5820" i="24"/>
  <c r="G5819" i="24"/>
  <c r="F5819" i="24"/>
  <c r="G5818" i="24"/>
  <c r="F5818" i="24"/>
  <c r="G5817" i="24"/>
  <c r="G5816" i="24"/>
  <c r="F5816" i="24"/>
  <c r="G5815" i="24"/>
  <c r="F5815" i="24"/>
  <c r="G5812" i="24"/>
  <c r="F5812" i="24"/>
  <c r="G5811" i="24"/>
  <c r="F5811" i="24"/>
  <c r="G5810" i="24"/>
  <c r="F5810" i="24"/>
  <c r="G5809" i="24"/>
  <c r="F5809" i="24"/>
  <c r="G5808" i="24"/>
  <c r="F5808" i="24"/>
  <c r="G5807" i="24"/>
  <c r="F5807" i="24"/>
  <c r="G5806" i="24"/>
  <c r="F5806" i="24"/>
  <c r="G5805" i="24"/>
  <c r="G5804" i="24"/>
  <c r="F5804" i="24"/>
  <c r="G5803" i="24"/>
  <c r="F5803" i="24"/>
  <c r="G5802" i="24"/>
  <c r="F5802" i="24"/>
  <c r="G5801" i="24"/>
  <c r="G5800" i="24"/>
  <c r="F5800" i="24"/>
  <c r="G5799" i="24"/>
  <c r="F5799" i="24"/>
  <c r="G5798" i="24"/>
  <c r="F5798" i="24"/>
  <c r="G5797" i="24"/>
  <c r="G5796" i="24"/>
  <c r="G5795" i="24"/>
  <c r="F5795" i="24"/>
  <c r="G5794" i="24"/>
  <c r="F5794" i="24"/>
  <c r="G5793" i="24"/>
  <c r="F5793" i="24"/>
  <c r="G5792" i="24"/>
  <c r="F5792" i="24"/>
  <c r="G5791" i="24"/>
  <c r="F5791" i="24"/>
  <c r="G5790" i="24"/>
  <c r="F5790" i="24"/>
  <c r="G5789" i="24"/>
  <c r="F5789" i="24"/>
  <c r="G5788" i="24"/>
  <c r="G5787" i="24"/>
  <c r="F5787" i="24"/>
  <c r="G5786" i="24"/>
  <c r="F5786" i="24"/>
  <c r="G5783" i="24"/>
  <c r="F5783" i="24"/>
  <c r="G5782" i="24"/>
  <c r="F5782" i="24"/>
  <c r="G5781" i="24"/>
  <c r="F5781" i="24"/>
  <c r="G5780" i="24"/>
  <c r="F5780" i="24"/>
  <c r="G5779" i="24"/>
  <c r="F5779" i="24"/>
  <c r="G5778" i="24"/>
  <c r="F5778" i="24"/>
  <c r="G5777" i="24"/>
  <c r="F5777" i="24"/>
  <c r="G5776" i="24"/>
  <c r="G5775" i="24"/>
  <c r="F5775" i="24"/>
  <c r="G5774" i="24"/>
  <c r="F5774" i="24"/>
  <c r="G5773" i="24"/>
  <c r="F5773" i="24"/>
  <c r="G5772" i="24"/>
  <c r="G5771" i="24"/>
  <c r="F5771" i="24"/>
  <c r="G5770" i="24"/>
  <c r="F5770" i="24"/>
  <c r="G5769" i="24"/>
  <c r="F5769" i="24"/>
  <c r="G5768" i="24"/>
  <c r="G5767" i="24"/>
  <c r="G5766" i="24"/>
  <c r="F5766" i="24"/>
  <c r="G5765" i="24"/>
  <c r="F5765" i="24"/>
  <c r="G5764" i="24"/>
  <c r="F5764" i="24"/>
  <c r="G5763" i="24"/>
  <c r="F5763" i="24"/>
  <c r="G5762" i="24"/>
  <c r="F5762" i="24"/>
  <c r="G5761" i="24"/>
  <c r="F5761" i="24"/>
  <c r="G5760" i="24"/>
  <c r="F5760" i="24"/>
  <c r="G5759" i="24"/>
  <c r="G5758" i="24"/>
  <c r="F5758" i="24"/>
  <c r="G5757" i="24"/>
  <c r="F5757" i="24"/>
  <c r="G5754" i="24"/>
  <c r="F5754" i="24"/>
  <c r="G5753" i="24"/>
  <c r="F5753" i="24"/>
  <c r="G5752" i="24"/>
  <c r="F5752" i="24"/>
  <c r="G5751" i="24"/>
  <c r="F5751" i="24"/>
  <c r="G5750" i="24"/>
  <c r="F5750" i="24"/>
  <c r="G5749" i="24"/>
  <c r="F5749" i="24"/>
  <c r="G5748" i="24"/>
  <c r="F5748" i="24"/>
  <c r="G5747" i="24"/>
  <c r="G5746" i="24"/>
  <c r="F5746" i="24"/>
  <c r="G5745" i="24"/>
  <c r="F5745" i="24"/>
  <c r="G5744" i="24"/>
  <c r="F5744" i="24"/>
  <c r="G5743" i="24"/>
  <c r="G5742" i="24"/>
  <c r="F5742" i="24"/>
  <c r="G5741" i="24"/>
  <c r="F5741" i="24"/>
  <c r="G5740" i="24"/>
  <c r="F5740" i="24"/>
  <c r="G5739" i="24"/>
  <c r="G5738" i="24"/>
  <c r="G5737" i="24"/>
  <c r="F5737" i="24"/>
  <c r="G5736" i="24"/>
  <c r="F5736" i="24"/>
  <c r="G5735" i="24"/>
  <c r="F5735" i="24"/>
  <c r="G5734" i="24"/>
  <c r="F5734" i="24"/>
  <c r="G5733" i="24"/>
  <c r="F5733" i="24"/>
  <c r="G5732" i="24"/>
  <c r="F5732" i="24"/>
  <c r="G5731" i="24"/>
  <c r="F5731" i="24"/>
  <c r="G5730" i="24"/>
  <c r="G5729" i="24"/>
  <c r="F5729" i="24"/>
  <c r="G5728" i="24"/>
  <c r="F5728" i="24"/>
  <c r="G5725" i="24"/>
  <c r="F5725" i="24"/>
  <c r="G5724" i="24"/>
  <c r="F5724" i="24"/>
  <c r="G5723" i="24"/>
  <c r="F5723" i="24"/>
  <c r="G5722" i="24"/>
  <c r="F5722" i="24"/>
  <c r="G5721" i="24"/>
  <c r="F5721" i="24"/>
  <c r="G5720" i="24"/>
  <c r="F5720" i="24"/>
  <c r="G5719" i="24"/>
  <c r="F5719" i="24"/>
  <c r="G5718" i="24"/>
  <c r="G5717" i="24"/>
  <c r="F5717" i="24"/>
  <c r="G5716" i="24"/>
  <c r="F5716" i="24"/>
  <c r="G5715" i="24"/>
  <c r="F5715" i="24"/>
  <c r="G5714" i="24"/>
  <c r="G5713" i="24"/>
  <c r="F5713" i="24"/>
  <c r="G5712" i="24"/>
  <c r="F5712" i="24"/>
  <c r="G5711" i="24"/>
  <c r="F5711" i="24"/>
  <c r="G5710" i="24"/>
  <c r="G5709" i="24"/>
  <c r="G5708" i="24"/>
  <c r="F5708" i="24"/>
  <c r="G5707" i="24"/>
  <c r="F5707" i="24"/>
  <c r="G5706" i="24"/>
  <c r="F5706" i="24"/>
  <c r="G5705" i="24"/>
  <c r="F5705" i="24"/>
  <c r="G5704" i="24"/>
  <c r="F5704" i="24"/>
  <c r="G5703" i="24"/>
  <c r="F5703" i="24"/>
  <c r="G5702" i="24"/>
  <c r="F5702" i="24"/>
  <c r="G5701" i="24"/>
  <c r="G5700" i="24"/>
  <c r="F5700" i="24"/>
  <c r="G5699" i="24"/>
  <c r="F5699" i="24"/>
  <c r="G5696" i="24"/>
  <c r="F5696" i="24"/>
  <c r="G5695" i="24"/>
  <c r="F5695" i="24"/>
  <c r="G5694" i="24"/>
  <c r="F5694" i="24"/>
  <c r="G5693" i="24"/>
  <c r="F5693" i="24"/>
  <c r="G5692" i="24"/>
  <c r="F5692" i="24"/>
  <c r="G5691" i="24"/>
  <c r="F5691" i="24"/>
  <c r="G5690" i="24"/>
  <c r="F5690" i="24"/>
  <c r="G5689" i="24"/>
  <c r="G5688" i="24"/>
  <c r="F5688" i="24"/>
  <c r="G5687" i="24"/>
  <c r="F5687" i="24"/>
  <c r="G5686" i="24"/>
  <c r="F5686" i="24"/>
  <c r="G5685" i="24"/>
  <c r="G5684" i="24"/>
  <c r="F5684" i="24"/>
  <c r="G5683" i="24"/>
  <c r="F5683" i="24"/>
  <c r="G5682" i="24"/>
  <c r="F5682" i="24"/>
  <c r="G5681" i="24"/>
  <c r="G5680" i="24"/>
  <c r="G5679" i="24"/>
  <c r="F5679" i="24"/>
  <c r="G5678" i="24"/>
  <c r="F5678" i="24"/>
  <c r="G5677" i="24"/>
  <c r="F5677" i="24"/>
  <c r="G5676" i="24"/>
  <c r="F5676" i="24"/>
  <c r="G5675" i="24"/>
  <c r="F5675" i="24"/>
  <c r="G5674" i="24"/>
  <c r="F5674" i="24"/>
  <c r="G5673" i="24"/>
  <c r="F5673" i="24"/>
  <c r="G5672" i="24"/>
  <c r="G5671" i="24"/>
  <c r="F5671" i="24"/>
  <c r="G5670" i="24"/>
  <c r="F5670" i="24"/>
  <c r="G5667" i="24"/>
  <c r="F5667" i="24"/>
  <c r="G5666" i="24"/>
  <c r="F5666" i="24"/>
  <c r="G5665" i="24"/>
  <c r="F5665" i="24"/>
  <c r="G5664" i="24"/>
  <c r="F5664" i="24"/>
  <c r="G5663" i="24"/>
  <c r="F5663" i="24"/>
  <c r="G5662" i="24"/>
  <c r="F5662" i="24"/>
  <c r="G5661" i="24"/>
  <c r="F5661" i="24"/>
  <c r="G5660" i="24"/>
  <c r="G5659" i="24"/>
  <c r="F5659" i="24"/>
  <c r="G5658" i="24"/>
  <c r="F5658" i="24"/>
  <c r="G5657" i="24"/>
  <c r="F5657" i="24"/>
  <c r="G5656" i="24"/>
  <c r="G5655" i="24"/>
  <c r="F5655" i="24"/>
  <c r="G5654" i="24"/>
  <c r="F5654" i="24"/>
  <c r="G5653" i="24"/>
  <c r="F5653" i="24"/>
  <c r="G5652" i="24"/>
  <c r="G5651" i="24"/>
  <c r="G5650" i="24"/>
  <c r="F5650" i="24"/>
  <c r="G5649" i="24"/>
  <c r="F5649" i="24"/>
  <c r="G5648" i="24"/>
  <c r="F5648" i="24"/>
  <c r="G5647" i="24"/>
  <c r="F5647" i="24"/>
  <c r="G5646" i="24"/>
  <c r="F5646" i="24"/>
  <c r="G5645" i="24"/>
  <c r="F5645" i="24"/>
  <c r="G5644" i="24"/>
  <c r="F5644" i="24"/>
  <c r="G5643" i="24"/>
  <c r="G5642" i="24"/>
  <c r="F5642" i="24"/>
  <c r="G5641" i="24"/>
  <c r="F5641" i="24"/>
  <c r="G5638" i="24"/>
  <c r="F5638" i="24"/>
  <c r="G5637" i="24"/>
  <c r="F5637" i="24"/>
  <c r="G5636" i="24"/>
  <c r="F5636" i="24"/>
  <c r="G5635" i="24"/>
  <c r="F5635" i="24"/>
  <c r="G5634" i="24"/>
  <c r="F5634" i="24"/>
  <c r="G5633" i="24"/>
  <c r="F5633" i="24"/>
  <c r="G5632" i="24"/>
  <c r="F5632" i="24"/>
  <c r="G5631" i="24"/>
  <c r="G5630" i="24"/>
  <c r="F5630" i="24"/>
  <c r="G5629" i="24"/>
  <c r="F5629" i="24"/>
  <c r="G5628" i="24"/>
  <c r="F5628" i="24"/>
  <c r="G5627" i="24"/>
  <c r="G5626" i="24"/>
  <c r="F5626" i="24"/>
  <c r="G5625" i="24"/>
  <c r="F5625" i="24"/>
  <c r="G5624" i="24"/>
  <c r="F5624" i="24"/>
  <c r="G5623" i="24"/>
  <c r="G5622" i="24"/>
  <c r="G5621" i="24"/>
  <c r="F5621" i="24"/>
  <c r="G5620" i="24"/>
  <c r="F5620" i="24"/>
  <c r="G5619" i="24"/>
  <c r="F5619" i="24"/>
  <c r="G5618" i="24"/>
  <c r="F5618" i="24"/>
  <c r="G5617" i="24"/>
  <c r="F5617" i="24"/>
  <c r="G5616" i="24"/>
  <c r="F5616" i="24"/>
  <c r="G5615" i="24"/>
  <c r="F5615" i="24"/>
  <c r="G5614" i="24"/>
  <c r="G5613" i="24"/>
  <c r="F5613" i="24"/>
  <c r="G5612" i="24"/>
  <c r="F5612" i="24"/>
  <c r="G5609" i="24"/>
  <c r="F5609" i="24"/>
  <c r="G5608" i="24"/>
  <c r="F5608" i="24"/>
  <c r="G5607" i="24"/>
  <c r="F5607" i="24"/>
  <c r="G5606" i="24"/>
  <c r="F5606" i="24"/>
  <c r="G5605" i="24"/>
  <c r="F5605" i="24"/>
  <c r="G5604" i="24"/>
  <c r="F5604" i="24"/>
  <c r="G5603" i="24"/>
  <c r="F5603" i="24"/>
  <c r="G5602" i="24"/>
  <c r="G5601" i="24"/>
  <c r="F5601" i="24"/>
  <c r="G5600" i="24"/>
  <c r="F5600" i="24"/>
  <c r="G5599" i="24"/>
  <c r="F5599" i="24"/>
  <c r="G5598" i="24"/>
  <c r="G5597" i="24"/>
  <c r="F5597" i="24"/>
  <c r="G5596" i="24"/>
  <c r="F5596" i="24"/>
  <c r="G5595" i="24"/>
  <c r="F5595" i="24"/>
  <c r="G5594" i="24"/>
  <c r="G5593" i="24"/>
  <c r="G5592" i="24"/>
  <c r="F5592" i="24"/>
  <c r="G5591" i="24"/>
  <c r="F5591" i="24"/>
  <c r="G5590" i="24"/>
  <c r="F5590" i="24"/>
  <c r="G5589" i="24"/>
  <c r="F5589" i="24"/>
  <c r="G5588" i="24"/>
  <c r="F5588" i="24"/>
  <c r="G5587" i="24"/>
  <c r="F5587" i="24"/>
  <c r="G5586" i="24"/>
  <c r="F5586" i="24"/>
  <c r="G5585" i="24"/>
  <c r="G5584" i="24"/>
  <c r="F5584" i="24"/>
  <c r="G5583" i="24"/>
  <c r="F5583" i="24"/>
  <c r="G5580" i="24"/>
  <c r="F5580" i="24"/>
  <c r="G5579" i="24"/>
  <c r="F5579" i="24"/>
  <c r="G5578" i="24"/>
  <c r="F5578" i="24"/>
  <c r="G5577" i="24"/>
  <c r="F5577" i="24"/>
  <c r="G5576" i="24"/>
  <c r="F5576" i="24"/>
  <c r="G5575" i="24"/>
  <c r="F5575" i="24"/>
  <c r="G5574" i="24"/>
  <c r="F5574" i="24"/>
  <c r="G5573" i="24"/>
  <c r="G5572" i="24"/>
  <c r="F5572" i="24"/>
  <c r="G5571" i="24"/>
  <c r="F5571" i="24"/>
  <c r="G5570" i="24"/>
  <c r="F5570" i="24"/>
  <c r="G5569" i="24"/>
  <c r="G5568" i="24"/>
  <c r="F5568" i="24"/>
  <c r="G5567" i="24"/>
  <c r="F5567" i="24"/>
  <c r="G5566" i="24"/>
  <c r="F5566" i="24"/>
  <c r="G5565" i="24"/>
  <c r="G5564" i="24"/>
  <c r="G5563" i="24"/>
  <c r="F5563" i="24"/>
  <c r="G5562" i="24"/>
  <c r="F5562" i="24"/>
  <c r="G5561" i="24"/>
  <c r="F5561" i="24"/>
  <c r="G5560" i="24"/>
  <c r="F5560" i="24"/>
  <c r="G5559" i="24"/>
  <c r="F5559" i="24"/>
  <c r="G5558" i="24"/>
  <c r="F5558" i="24"/>
  <c r="G5557" i="24"/>
  <c r="F5557" i="24"/>
  <c r="G5556" i="24"/>
  <c r="G5555" i="24"/>
  <c r="F5555" i="24"/>
  <c r="G5554" i="24"/>
  <c r="F5554" i="24"/>
  <c r="G5551" i="24"/>
  <c r="F5551" i="24"/>
  <c r="G5550" i="24"/>
  <c r="F5550" i="24"/>
  <c r="G5549" i="24"/>
  <c r="F5549" i="24"/>
  <c r="G5548" i="24"/>
  <c r="F5548" i="24"/>
  <c r="G5547" i="24"/>
  <c r="F5547" i="24"/>
  <c r="G5546" i="24"/>
  <c r="F5546" i="24"/>
  <c r="G5545" i="24"/>
  <c r="F5545" i="24"/>
  <c r="G5544" i="24"/>
  <c r="G5543" i="24"/>
  <c r="F5543" i="24"/>
  <c r="G5542" i="24"/>
  <c r="F5542" i="24"/>
  <c r="G5541" i="24"/>
  <c r="F5541" i="24"/>
  <c r="G5540" i="24"/>
  <c r="G5539" i="24"/>
  <c r="F5539" i="24"/>
  <c r="G5538" i="24"/>
  <c r="F5538" i="24"/>
  <c r="G5537" i="24"/>
  <c r="F5537" i="24"/>
  <c r="G5536" i="24"/>
  <c r="G5535" i="24"/>
  <c r="G5534" i="24"/>
  <c r="F5534" i="24"/>
  <c r="G5533" i="24"/>
  <c r="F5533" i="24"/>
  <c r="G5532" i="24"/>
  <c r="F5532" i="24"/>
  <c r="G5531" i="24"/>
  <c r="F5531" i="24"/>
  <c r="G5530" i="24"/>
  <c r="F5530" i="24"/>
  <c r="G5529" i="24"/>
  <c r="F5529" i="24"/>
  <c r="G5528" i="24"/>
  <c r="F5528" i="24"/>
  <c r="G5527" i="24"/>
  <c r="G5526" i="24"/>
  <c r="F5526" i="24"/>
  <c r="G5525" i="24"/>
  <c r="F5525" i="24"/>
  <c r="G5522" i="24"/>
  <c r="F5522" i="24"/>
  <c r="G5521" i="24"/>
  <c r="F5521" i="24"/>
  <c r="G5520" i="24"/>
  <c r="F5520" i="24"/>
  <c r="G5519" i="24"/>
  <c r="F5519" i="24"/>
  <c r="G5518" i="24"/>
  <c r="F5518" i="24"/>
  <c r="G5517" i="24"/>
  <c r="F5517" i="24"/>
  <c r="G5516" i="24"/>
  <c r="F5516" i="24"/>
  <c r="G5515" i="24"/>
  <c r="G5514" i="24"/>
  <c r="F5514" i="24"/>
  <c r="G5513" i="24"/>
  <c r="F5513" i="24"/>
  <c r="G5512" i="24"/>
  <c r="F5512" i="24"/>
  <c r="G5511" i="24"/>
  <c r="G5510" i="24"/>
  <c r="F5510" i="24"/>
  <c r="G5509" i="24"/>
  <c r="F5509" i="24"/>
  <c r="G5508" i="24"/>
  <c r="F5508" i="24"/>
  <c r="G5507" i="24"/>
  <c r="G5506" i="24"/>
  <c r="G5505" i="24"/>
  <c r="F5505" i="24"/>
  <c r="G5504" i="24"/>
  <c r="F5504" i="24"/>
  <c r="G5503" i="24"/>
  <c r="F5503" i="24"/>
  <c r="G5502" i="24"/>
  <c r="F5502" i="24"/>
  <c r="G5501" i="24"/>
  <c r="F5501" i="24"/>
  <c r="G5500" i="24"/>
  <c r="F5500" i="24"/>
  <c r="G5499" i="24"/>
  <c r="F5499" i="24"/>
  <c r="G5498" i="24"/>
  <c r="G5497" i="24"/>
  <c r="F5497" i="24"/>
  <c r="G5496" i="24"/>
  <c r="F5496" i="24"/>
  <c r="G5493" i="24"/>
  <c r="F5493" i="24"/>
  <c r="G5492" i="24"/>
  <c r="F5492" i="24"/>
  <c r="G5491" i="24"/>
  <c r="F5491" i="24"/>
  <c r="G5490" i="24"/>
  <c r="F5490" i="24"/>
  <c r="G5489" i="24"/>
  <c r="F5489" i="24"/>
  <c r="G5488" i="24"/>
  <c r="F5488" i="24"/>
  <c r="G5487" i="24"/>
  <c r="F5487" i="24"/>
  <c r="G5486" i="24"/>
  <c r="G5485" i="24"/>
  <c r="F5485" i="24"/>
  <c r="G5484" i="24"/>
  <c r="F5484" i="24"/>
  <c r="G5483" i="24"/>
  <c r="F5483" i="24"/>
  <c r="G5482" i="24"/>
  <c r="G5481" i="24"/>
  <c r="F5481" i="24"/>
  <c r="G5480" i="24"/>
  <c r="F5480" i="24"/>
  <c r="G5479" i="24"/>
  <c r="F5479" i="24"/>
  <c r="G5478" i="24"/>
  <c r="G5477" i="24"/>
  <c r="F5477" i="24"/>
  <c r="G5476" i="24"/>
  <c r="F5476" i="24"/>
  <c r="G5475" i="24"/>
  <c r="F5475" i="24"/>
  <c r="G5474" i="24"/>
  <c r="F5474" i="24"/>
  <c r="G5473" i="24"/>
  <c r="F5473" i="24"/>
  <c r="G5472" i="24"/>
  <c r="F5472" i="24"/>
  <c r="G5471" i="24"/>
  <c r="F5471" i="24"/>
  <c r="G5470" i="24"/>
  <c r="F5470" i="24"/>
  <c r="G5469" i="24"/>
  <c r="F5469" i="24"/>
  <c r="G5468" i="24"/>
  <c r="F5468" i="24"/>
  <c r="G5467" i="24"/>
  <c r="F5467" i="24"/>
  <c r="G5464" i="24"/>
  <c r="F5464" i="24"/>
  <c r="G5463" i="24"/>
  <c r="F5463" i="24"/>
  <c r="G5462" i="24"/>
  <c r="F5462" i="24"/>
  <c r="G5461" i="24"/>
  <c r="F5461" i="24"/>
  <c r="G5460" i="24"/>
  <c r="F5460" i="24"/>
  <c r="G5459" i="24"/>
  <c r="F5459" i="24"/>
  <c r="G5458" i="24"/>
  <c r="G5457" i="24"/>
  <c r="F5457" i="24"/>
  <c r="G5456" i="24"/>
  <c r="F5456" i="24"/>
  <c r="G5455" i="24"/>
  <c r="F5455" i="24"/>
  <c r="G5454" i="24"/>
  <c r="F5454" i="24"/>
  <c r="G5453" i="24"/>
  <c r="G5452" i="24"/>
  <c r="F5452" i="24"/>
  <c r="G5451" i="24"/>
  <c r="F5451" i="24"/>
  <c r="G5450" i="24"/>
  <c r="F5450" i="24"/>
  <c r="G5449" i="24"/>
  <c r="G5448" i="24"/>
  <c r="G5447" i="24"/>
  <c r="F5447" i="24"/>
  <c r="G5446" i="24"/>
  <c r="F5446" i="24"/>
  <c r="G5445" i="24"/>
  <c r="F5445" i="24"/>
  <c r="G5444" i="24"/>
  <c r="F5444" i="24"/>
  <c r="G5443" i="24"/>
  <c r="F5443" i="24"/>
  <c r="G5442" i="24"/>
  <c r="F5442" i="24"/>
  <c r="G5441" i="24"/>
  <c r="F5441" i="24"/>
  <c r="G5440" i="24"/>
  <c r="G5439" i="24"/>
  <c r="F5439" i="24"/>
  <c r="G5438" i="24"/>
  <c r="F5438" i="24"/>
  <c r="G5435" i="24"/>
  <c r="F5435" i="24"/>
  <c r="G5434" i="24"/>
  <c r="F5434" i="24"/>
  <c r="G5433" i="24"/>
  <c r="F5433" i="24"/>
  <c r="G5432" i="24"/>
  <c r="F5432" i="24"/>
  <c r="G5431" i="24"/>
  <c r="F5431" i="24"/>
  <c r="G5430" i="24"/>
  <c r="F5430" i="24"/>
  <c r="G5429" i="24"/>
  <c r="G5428" i="24"/>
  <c r="F5428" i="24"/>
  <c r="G5427" i="24"/>
  <c r="F5427" i="24"/>
  <c r="G5426" i="24"/>
  <c r="F5426" i="24"/>
  <c r="G5425" i="24"/>
  <c r="G5424" i="24"/>
  <c r="F5424" i="24"/>
  <c r="G5423" i="24"/>
  <c r="F5423" i="24"/>
  <c r="G5422" i="24"/>
  <c r="F5422" i="24"/>
  <c r="G5421" i="24"/>
  <c r="G5420" i="24"/>
  <c r="G5419" i="24"/>
  <c r="F5419" i="24"/>
  <c r="G5418" i="24"/>
  <c r="F5418" i="24"/>
  <c r="G5417" i="24"/>
  <c r="F5417" i="24"/>
  <c r="G5416" i="24"/>
  <c r="F5416" i="24"/>
  <c r="G5415" i="24"/>
  <c r="F5415" i="24"/>
  <c r="G5414" i="24"/>
  <c r="F5414" i="24"/>
  <c r="G5413" i="24"/>
  <c r="F5413" i="24"/>
  <c r="G5412" i="24"/>
  <c r="F5412" i="24"/>
  <c r="G5411" i="24"/>
  <c r="F5411" i="24"/>
  <c r="G5410" i="24"/>
  <c r="G5409" i="24"/>
  <c r="F5409" i="24"/>
  <c r="G5408" i="24"/>
  <c r="F5408" i="24"/>
  <c r="G5405" i="24"/>
  <c r="F5405" i="24"/>
  <c r="G5404" i="24"/>
  <c r="F5404" i="24"/>
  <c r="G5403" i="24"/>
  <c r="F5403" i="24"/>
  <c r="G5402" i="24"/>
  <c r="F5402" i="24"/>
  <c r="G5401" i="24"/>
  <c r="F5401" i="24"/>
  <c r="G5400" i="24"/>
  <c r="F5400" i="24"/>
  <c r="G5399" i="24"/>
  <c r="G5398" i="24"/>
  <c r="F5398" i="24"/>
  <c r="G5397" i="24"/>
  <c r="F5397" i="24"/>
  <c r="G5396" i="24"/>
  <c r="F5396" i="24"/>
  <c r="G5395" i="24"/>
  <c r="G5394" i="24"/>
  <c r="F5394" i="24"/>
  <c r="G5393" i="24"/>
  <c r="F5393" i="24"/>
  <c r="G5392" i="24"/>
  <c r="F5392" i="24"/>
  <c r="G5391" i="24"/>
  <c r="G5390" i="24"/>
  <c r="G5389" i="24"/>
  <c r="F5389" i="24"/>
  <c r="G5388" i="24"/>
  <c r="F5388" i="24"/>
  <c r="G5387" i="24"/>
  <c r="F5387" i="24"/>
  <c r="G5386" i="24"/>
  <c r="F5386" i="24"/>
  <c r="G5385" i="24"/>
  <c r="F5385" i="24"/>
  <c r="G5384" i="24"/>
  <c r="F5384" i="24"/>
  <c r="G5383" i="24"/>
  <c r="F5383" i="24"/>
  <c r="G5382" i="24"/>
  <c r="F5382" i="24"/>
  <c r="G5381" i="24"/>
  <c r="F5381" i="24"/>
  <c r="G5380" i="24"/>
  <c r="G5379" i="24"/>
  <c r="F5379" i="24"/>
  <c r="G5378" i="24"/>
  <c r="F5378" i="24"/>
  <c r="G5375" i="24"/>
  <c r="F5375" i="24"/>
  <c r="G5374" i="24"/>
  <c r="F5374" i="24"/>
  <c r="G5373" i="24"/>
  <c r="F5373" i="24"/>
  <c r="G5372" i="24"/>
  <c r="F5372" i="24"/>
  <c r="G5371" i="24"/>
  <c r="F5371" i="24"/>
  <c r="G5370" i="24"/>
  <c r="F5370" i="24"/>
  <c r="G5369" i="24"/>
  <c r="G5368" i="24"/>
  <c r="F5368" i="24"/>
  <c r="G5367" i="24"/>
  <c r="F5367" i="24"/>
  <c r="G5366" i="24"/>
  <c r="F5366" i="24"/>
  <c r="G5365" i="24"/>
  <c r="G5364" i="24"/>
  <c r="F5364" i="24"/>
  <c r="G5363" i="24"/>
  <c r="F5363" i="24"/>
  <c r="G5362" i="24"/>
  <c r="F5362" i="24"/>
  <c r="G5361" i="24"/>
  <c r="G5360" i="24"/>
  <c r="G5359" i="24"/>
  <c r="F5359" i="24"/>
  <c r="G5358" i="24"/>
  <c r="F5358" i="24"/>
  <c r="G5357" i="24"/>
  <c r="F5357" i="24"/>
  <c r="G5356" i="24"/>
  <c r="F5356" i="24"/>
  <c r="G5355" i="24"/>
  <c r="F5355" i="24"/>
  <c r="G5354" i="24"/>
  <c r="F5354" i="24"/>
  <c r="G5353" i="24"/>
  <c r="F5353" i="24"/>
  <c r="G5352" i="24"/>
  <c r="F5352" i="24"/>
  <c r="G5351" i="24"/>
  <c r="F5351" i="24"/>
  <c r="G5350" i="24"/>
  <c r="G5349" i="24"/>
  <c r="F5349" i="24"/>
  <c r="G5348" i="24"/>
  <c r="F5348" i="24"/>
  <c r="G5345" i="24"/>
  <c r="F5345" i="24"/>
  <c r="G5344" i="24"/>
  <c r="F5344" i="24"/>
  <c r="G5343" i="24"/>
  <c r="F5343" i="24"/>
  <c r="G5342" i="24"/>
  <c r="F5342" i="24"/>
  <c r="G5341" i="24"/>
  <c r="F5341" i="24"/>
  <c r="G5340" i="24"/>
  <c r="F5340" i="24"/>
  <c r="G5339" i="24"/>
  <c r="G5338" i="24"/>
  <c r="F5338" i="24"/>
  <c r="G5337" i="24"/>
  <c r="F5337" i="24"/>
  <c r="G5336" i="24"/>
  <c r="F5336" i="24"/>
  <c r="G5335" i="24"/>
  <c r="G5334" i="24"/>
  <c r="F5334" i="24"/>
  <c r="G5333" i="24"/>
  <c r="F5333" i="24"/>
  <c r="G5332" i="24"/>
  <c r="F5332" i="24"/>
  <c r="G5331" i="24"/>
  <c r="G5330" i="24"/>
  <c r="G5329" i="24"/>
  <c r="F5329" i="24"/>
  <c r="G5328" i="24"/>
  <c r="F5328" i="24"/>
  <c r="G5327" i="24"/>
  <c r="F5327" i="24"/>
  <c r="G5326" i="24"/>
  <c r="F5326" i="24"/>
  <c r="G5325" i="24"/>
  <c r="F5325" i="24"/>
  <c r="G5324" i="24"/>
  <c r="F5324" i="24"/>
  <c r="G5323" i="24"/>
  <c r="F5323" i="24"/>
  <c r="G5322" i="24"/>
  <c r="F5322" i="24"/>
  <c r="G5321" i="24"/>
  <c r="F5321" i="24"/>
  <c r="G5320" i="24"/>
  <c r="G5319" i="24"/>
  <c r="F5319" i="24"/>
  <c r="G5318" i="24"/>
  <c r="F5318" i="24"/>
  <c r="G5315" i="24"/>
  <c r="F5315" i="24"/>
  <c r="G5314" i="24"/>
  <c r="F5314" i="24"/>
  <c r="G5313" i="24"/>
  <c r="F5313" i="24"/>
  <c r="G5312" i="24"/>
  <c r="F5312" i="24"/>
  <c r="G5311" i="24"/>
  <c r="F5311" i="24"/>
  <c r="G5310" i="24"/>
  <c r="F5310" i="24"/>
  <c r="G5309" i="24"/>
  <c r="G5308" i="24"/>
  <c r="F5308" i="24"/>
  <c r="G5307" i="24"/>
  <c r="F5307" i="24"/>
  <c r="G5306" i="24"/>
  <c r="F5306" i="24"/>
  <c r="G5305" i="24"/>
  <c r="G5304" i="24"/>
  <c r="F5304" i="24"/>
  <c r="G5303" i="24"/>
  <c r="F5303" i="24"/>
  <c r="G5302" i="24"/>
  <c r="F5302" i="24"/>
  <c r="G5301" i="24"/>
  <c r="G5300" i="24"/>
  <c r="G5299" i="24"/>
  <c r="F5299" i="24"/>
  <c r="G5298" i="24"/>
  <c r="F5298" i="24"/>
  <c r="G5297" i="24"/>
  <c r="F5297" i="24"/>
  <c r="G5296" i="24"/>
  <c r="F5296" i="24"/>
  <c r="G5295" i="24"/>
  <c r="F5295" i="24"/>
  <c r="G5294" i="24"/>
  <c r="F5294" i="24"/>
  <c r="G5293" i="24"/>
  <c r="F5293" i="24"/>
  <c r="G5292" i="24"/>
  <c r="F5292" i="24"/>
  <c r="G5291" i="24"/>
  <c r="F5291" i="24"/>
  <c r="G5290" i="24"/>
  <c r="F5290" i="24"/>
  <c r="G5289" i="24"/>
  <c r="F5289" i="24"/>
  <c r="G5288" i="24"/>
  <c r="F5288" i="24"/>
  <c r="G5285" i="24"/>
  <c r="F5285" i="24"/>
  <c r="G5284" i="24"/>
  <c r="F5284" i="24"/>
  <c r="G5283" i="24"/>
  <c r="F5283" i="24"/>
  <c r="G5282" i="24"/>
  <c r="F5282" i="24"/>
  <c r="G5281" i="24"/>
  <c r="F5281" i="24"/>
  <c r="G5280" i="24"/>
  <c r="F5280" i="24"/>
  <c r="G5279" i="24"/>
  <c r="F5279" i="24"/>
  <c r="G5278" i="24"/>
  <c r="F5278" i="24"/>
  <c r="G5277" i="24"/>
  <c r="F5277" i="24"/>
  <c r="G5276" i="24"/>
  <c r="F5276" i="24"/>
  <c r="G5275" i="24"/>
  <c r="F5275" i="24"/>
  <c r="G5274" i="24"/>
  <c r="G5273" i="24"/>
  <c r="F5273" i="24"/>
  <c r="G5272" i="24"/>
  <c r="F5272" i="24"/>
  <c r="G5271" i="24"/>
  <c r="G5270" i="24"/>
  <c r="F5270" i="24"/>
  <c r="G5269" i="24"/>
  <c r="F5269" i="24"/>
  <c r="G5268" i="24"/>
  <c r="F5268" i="24"/>
  <c r="G5267" i="24"/>
  <c r="G5266" i="24"/>
  <c r="G5265" i="24"/>
  <c r="F5265" i="24"/>
  <c r="G5264" i="24"/>
  <c r="F5264" i="24"/>
  <c r="G5263" i="24"/>
  <c r="F5263" i="24"/>
  <c r="G5262" i="24"/>
  <c r="F5262" i="24"/>
  <c r="G5261" i="24"/>
  <c r="F5261" i="24"/>
  <c r="G5260" i="24"/>
  <c r="F5260" i="24"/>
  <c r="G5259" i="24"/>
  <c r="F5259" i="24"/>
  <c r="G5258" i="24"/>
  <c r="G5257" i="24"/>
  <c r="F5257" i="24"/>
  <c r="G5256" i="24"/>
  <c r="F5256" i="24"/>
  <c r="G5253" i="24"/>
  <c r="F5253" i="24"/>
  <c r="G5252" i="24"/>
  <c r="F5252" i="24"/>
  <c r="G5251" i="24"/>
  <c r="F5251" i="24"/>
  <c r="G5250" i="24"/>
  <c r="F5250" i="24"/>
  <c r="G5249" i="24"/>
  <c r="F5249" i="24"/>
  <c r="G5248" i="24"/>
  <c r="F5248" i="24"/>
  <c r="G5247" i="24"/>
  <c r="G5246" i="24"/>
  <c r="F5246" i="24"/>
  <c r="G5245" i="24"/>
  <c r="F5245" i="24"/>
  <c r="G5244" i="24"/>
  <c r="G5243" i="24"/>
  <c r="F5243" i="24"/>
  <c r="G5242" i="24"/>
  <c r="F5242" i="24"/>
  <c r="G5241" i="24"/>
  <c r="F5241" i="24"/>
  <c r="G5240" i="24"/>
  <c r="G5239" i="24"/>
  <c r="F5239" i="24"/>
  <c r="G5238" i="24"/>
  <c r="F5238" i="24"/>
  <c r="G5237" i="24"/>
  <c r="F5237" i="24"/>
  <c r="G5236" i="24"/>
  <c r="G5235" i="24"/>
  <c r="F5235" i="24"/>
  <c r="G5234" i="24"/>
  <c r="F5234" i="24"/>
  <c r="G5233" i="24"/>
  <c r="F5233" i="24"/>
  <c r="G5232" i="24"/>
  <c r="F5232" i="24"/>
  <c r="G5231" i="24"/>
  <c r="F5231" i="24"/>
  <c r="G5230" i="24"/>
  <c r="F5230" i="24"/>
  <c r="G5229" i="24"/>
  <c r="F5229" i="24"/>
  <c r="G5228" i="24"/>
  <c r="F5228" i="24"/>
  <c r="G5227" i="24"/>
  <c r="F5227" i="24"/>
  <c r="G5226" i="24"/>
  <c r="F5226" i="24"/>
  <c r="G5225" i="24"/>
  <c r="F5225" i="24"/>
  <c r="G5222" i="24"/>
  <c r="F5222" i="24"/>
  <c r="G5221" i="24"/>
  <c r="F5221" i="24"/>
  <c r="G5220" i="24"/>
  <c r="F5220" i="24"/>
  <c r="G5219" i="24"/>
  <c r="F5219" i="24"/>
  <c r="G5218" i="24"/>
  <c r="F5218" i="24"/>
  <c r="G5217" i="24"/>
  <c r="F5217" i="24"/>
  <c r="G5216" i="24"/>
  <c r="G5215" i="24"/>
  <c r="F5215" i="24"/>
  <c r="G5214" i="24"/>
  <c r="F5214" i="24"/>
  <c r="G5213" i="24"/>
  <c r="F5213" i="24"/>
  <c r="G5212" i="24"/>
  <c r="G5211" i="24"/>
  <c r="F5211" i="24"/>
  <c r="G5210" i="24"/>
  <c r="F5210" i="24"/>
  <c r="G5209" i="24"/>
  <c r="F5209" i="24"/>
  <c r="G5208" i="24"/>
  <c r="F5208" i="24"/>
  <c r="G5207" i="24"/>
  <c r="F5207" i="24"/>
  <c r="G5206" i="24"/>
  <c r="F5206" i="24"/>
  <c r="G5205" i="24"/>
  <c r="F5205" i="24"/>
  <c r="G5204" i="24"/>
  <c r="G5203" i="24"/>
  <c r="F5203" i="24"/>
  <c r="G5202" i="24"/>
  <c r="F5202" i="24"/>
  <c r="G5201" i="24"/>
  <c r="F5201" i="24"/>
  <c r="G5200" i="24"/>
  <c r="F5200" i="24"/>
  <c r="G5199" i="24"/>
  <c r="F5199" i="24"/>
  <c r="G5198" i="24"/>
  <c r="F5198" i="24"/>
  <c r="G5197" i="24"/>
  <c r="F5197" i="24"/>
  <c r="G5196" i="24"/>
  <c r="G5195" i="24"/>
  <c r="F5195" i="24"/>
  <c r="G5194" i="24"/>
  <c r="F5194" i="24"/>
  <c r="G5191" i="24"/>
  <c r="F5191" i="24"/>
  <c r="G5190" i="24"/>
  <c r="F5190" i="24"/>
  <c r="G5189" i="24"/>
  <c r="F5189" i="24"/>
  <c r="G5188" i="24"/>
  <c r="F5188" i="24"/>
  <c r="G5187" i="24"/>
  <c r="F5187" i="24"/>
  <c r="G5186" i="24"/>
  <c r="F5186" i="24"/>
  <c r="G5185" i="24"/>
  <c r="F5185" i="24"/>
  <c r="G5184" i="24"/>
  <c r="F5184" i="24"/>
  <c r="G5183" i="24"/>
  <c r="F5183" i="24"/>
  <c r="G5182" i="24"/>
  <c r="F5182" i="24"/>
  <c r="G5181" i="24"/>
  <c r="F5181" i="24"/>
  <c r="G5180" i="24"/>
  <c r="G5179" i="24"/>
  <c r="F5179" i="24"/>
  <c r="G5178" i="24"/>
  <c r="F5178" i="24"/>
  <c r="G5177" i="24"/>
  <c r="F5177" i="24"/>
  <c r="G5176" i="24"/>
  <c r="G5175" i="24"/>
  <c r="F5175" i="24"/>
  <c r="G5174" i="24"/>
  <c r="F5174" i="24"/>
  <c r="G5173" i="24"/>
  <c r="F5173" i="24"/>
  <c r="G5172" i="24"/>
  <c r="F5172" i="24"/>
  <c r="G5171" i="24"/>
  <c r="F5171" i="24"/>
  <c r="G5170" i="24"/>
  <c r="F5170" i="24"/>
  <c r="G5169" i="24"/>
  <c r="F5169" i="24"/>
  <c r="G5168" i="24"/>
  <c r="F5168" i="24"/>
  <c r="G5167" i="24"/>
  <c r="F5167" i="24"/>
  <c r="G5166" i="24"/>
  <c r="F5166" i="24"/>
  <c r="G5165" i="24"/>
  <c r="F5165" i="24"/>
  <c r="G5162" i="24"/>
  <c r="F5162" i="24"/>
  <c r="G5161" i="24"/>
  <c r="F5161" i="24"/>
  <c r="G5160" i="24"/>
  <c r="F5160" i="24"/>
  <c r="G5159" i="24"/>
  <c r="F5159" i="24"/>
  <c r="G5158" i="24"/>
  <c r="F5158" i="24"/>
  <c r="G5157" i="24"/>
  <c r="F5157" i="24"/>
  <c r="G5156" i="24"/>
  <c r="G5155" i="24"/>
  <c r="F5155" i="24"/>
  <c r="G5154" i="24"/>
  <c r="F5154" i="24"/>
  <c r="G5153" i="24"/>
  <c r="G5152" i="24"/>
  <c r="G5151" i="24"/>
  <c r="F5151" i="24"/>
  <c r="G5150" i="24"/>
  <c r="F5150" i="24"/>
  <c r="G5149" i="24"/>
  <c r="F5149" i="24"/>
  <c r="G5148" i="24"/>
  <c r="F5148" i="24"/>
  <c r="G5147" i="24"/>
  <c r="F5147" i="24"/>
  <c r="G5146" i="24"/>
  <c r="F5146" i="24"/>
  <c r="G5145" i="24"/>
  <c r="F5145" i="24"/>
  <c r="G5144" i="24"/>
  <c r="G5143" i="24"/>
  <c r="F5143" i="24"/>
  <c r="G5142" i="24"/>
  <c r="F5142" i="24"/>
  <c r="G5141" i="24"/>
  <c r="F5141" i="24"/>
  <c r="G5140" i="24"/>
  <c r="F5140" i="24"/>
  <c r="G5139" i="24"/>
  <c r="F5139" i="24"/>
  <c r="G5138" i="24"/>
  <c r="F5138" i="24"/>
  <c r="G5137" i="24"/>
  <c r="F5137" i="24"/>
  <c r="G5136" i="24"/>
  <c r="G5135" i="24"/>
  <c r="F5135" i="24"/>
  <c r="G5134" i="24"/>
  <c r="F5134" i="24"/>
  <c r="G5131" i="24"/>
  <c r="F5131" i="24"/>
  <c r="G5130" i="24"/>
  <c r="F5130" i="24"/>
  <c r="G5129" i="24"/>
  <c r="F5129" i="24"/>
  <c r="G5128" i="24"/>
  <c r="F5128" i="24"/>
  <c r="G5127" i="24"/>
  <c r="F5127" i="24"/>
  <c r="G5126" i="24"/>
  <c r="F5126" i="24"/>
  <c r="G5125" i="24"/>
  <c r="F5125" i="24"/>
  <c r="G5124" i="24"/>
  <c r="F5124" i="24"/>
  <c r="G5123" i="24"/>
  <c r="F5123" i="24"/>
  <c r="G5122" i="24"/>
  <c r="G5121" i="24"/>
  <c r="G5120" i="24"/>
  <c r="F5120" i="24"/>
  <c r="G5119" i="24"/>
  <c r="F5119" i="24"/>
  <c r="G5118" i="24"/>
  <c r="G5117" i="24"/>
  <c r="F5117" i="24"/>
  <c r="G5116" i="24"/>
  <c r="F5116" i="24"/>
  <c r="G5115" i="24"/>
  <c r="F5115" i="24"/>
  <c r="G5114" i="24"/>
  <c r="G5113" i="24"/>
  <c r="G5112" i="24"/>
  <c r="F5112" i="24"/>
  <c r="G5111" i="24"/>
  <c r="F5111" i="24"/>
  <c r="G5110" i="24"/>
  <c r="F5110" i="24"/>
  <c r="G5109" i="24"/>
  <c r="F5109" i="24"/>
  <c r="G5108" i="24"/>
  <c r="F5108" i="24"/>
  <c r="G5107" i="24"/>
  <c r="F5107" i="24"/>
  <c r="G5106" i="24"/>
  <c r="F5106" i="24"/>
  <c r="G5105" i="24"/>
  <c r="G5104" i="24"/>
  <c r="F5104" i="24"/>
  <c r="G5103" i="24"/>
  <c r="F5103" i="24"/>
  <c r="G5100" i="24"/>
  <c r="F5100" i="24"/>
  <c r="G5099" i="24"/>
  <c r="F5099" i="24"/>
  <c r="G5098" i="24"/>
  <c r="F5098" i="24"/>
  <c r="G5097" i="24"/>
  <c r="F5097" i="24"/>
  <c r="G5096" i="24"/>
  <c r="F5096" i="24"/>
  <c r="G5095" i="24"/>
  <c r="F5095" i="24"/>
  <c r="G5094" i="24"/>
  <c r="G5093" i="24"/>
  <c r="F5093" i="24"/>
  <c r="G5092" i="24"/>
  <c r="F5092" i="24"/>
  <c r="G5091" i="24"/>
  <c r="F5091" i="24"/>
  <c r="G5090" i="24"/>
  <c r="G5089" i="24"/>
  <c r="F5089" i="24"/>
  <c r="G5088" i="24"/>
  <c r="F5088" i="24"/>
  <c r="G5087" i="24"/>
  <c r="G5086" i="24"/>
  <c r="F5086" i="24"/>
  <c r="G5085" i="24"/>
  <c r="F5085" i="24"/>
  <c r="G5084" i="24"/>
  <c r="F5084" i="24"/>
  <c r="G5083" i="24"/>
  <c r="G5082" i="24"/>
  <c r="G5081" i="24"/>
  <c r="F5081" i="24"/>
  <c r="G5080" i="24"/>
  <c r="F5080" i="24"/>
  <c r="G5079" i="24"/>
  <c r="F5079" i="24"/>
  <c r="G5078" i="24"/>
  <c r="F5078" i="24"/>
  <c r="G5077" i="24"/>
  <c r="F5077" i="24"/>
  <c r="G5076" i="24"/>
  <c r="F5076" i="24"/>
  <c r="G5075" i="24"/>
  <c r="G5071" i="24" s="1"/>
  <c r="F5075" i="24"/>
  <c r="G5074" i="24"/>
  <c r="G5073" i="24"/>
  <c r="F5073" i="24"/>
  <c r="G5072" i="24"/>
  <c r="F5072" i="24"/>
  <c r="G5069" i="24"/>
  <c r="F5069" i="24"/>
  <c r="G5068" i="24"/>
  <c r="F5068" i="24"/>
  <c r="G5067" i="24"/>
  <c r="F5067" i="24"/>
  <c r="G5066" i="24"/>
  <c r="F5066" i="24"/>
  <c r="G5065" i="24"/>
  <c r="F5065" i="24"/>
  <c r="G5064" i="24"/>
  <c r="F5064" i="24"/>
  <c r="G5063" i="24"/>
  <c r="G5062" i="24"/>
  <c r="F5062" i="24"/>
  <c r="G5061" i="24"/>
  <c r="F5061" i="24"/>
  <c r="G5060" i="24"/>
  <c r="G5059" i="24"/>
  <c r="F5059" i="24"/>
  <c r="G5058" i="24"/>
  <c r="F5058" i="24"/>
  <c r="G5057" i="24"/>
  <c r="F5057" i="24"/>
  <c r="G5056" i="24"/>
  <c r="G5055" i="24"/>
  <c r="F5055" i="24"/>
  <c r="G5054" i="24"/>
  <c r="F5054" i="24"/>
  <c r="G5053" i="24"/>
  <c r="F5053" i="24"/>
  <c r="G5052" i="24"/>
  <c r="G5051" i="24"/>
  <c r="F5051" i="24"/>
  <c r="G5050" i="24"/>
  <c r="F5050" i="24"/>
  <c r="G5049" i="24"/>
  <c r="F5049" i="24"/>
  <c r="G5048" i="24"/>
  <c r="F5048" i="24"/>
  <c r="G5047" i="24"/>
  <c r="F5047" i="24"/>
  <c r="G5046" i="24"/>
  <c r="F5046" i="24"/>
  <c r="G5045" i="24"/>
  <c r="F5045" i="24"/>
  <c r="G5044" i="24"/>
  <c r="F5044" i="24"/>
  <c r="G5043" i="24"/>
  <c r="F5043" i="24"/>
  <c r="G5042" i="24"/>
  <c r="F5042" i="24"/>
  <c r="G5041" i="24"/>
  <c r="F5041" i="24"/>
  <c r="G5038" i="24"/>
  <c r="F5038" i="24"/>
  <c r="G5037" i="24"/>
  <c r="F5037" i="24"/>
  <c r="G5036" i="24"/>
  <c r="F5036" i="24"/>
  <c r="G5035" i="24"/>
  <c r="F5035" i="24"/>
  <c r="G5034" i="24"/>
  <c r="F5034" i="24"/>
  <c r="G5033" i="24"/>
  <c r="F5033" i="24"/>
  <c r="G5032" i="24"/>
  <c r="G5031" i="24"/>
  <c r="F5031" i="24"/>
  <c r="G5030" i="24"/>
  <c r="F5030" i="24"/>
  <c r="G5029" i="24"/>
  <c r="F5029" i="24"/>
  <c r="G5028" i="24"/>
  <c r="G5027" i="24"/>
  <c r="F5027" i="24"/>
  <c r="G5026" i="24"/>
  <c r="F5026" i="24"/>
  <c r="G5025" i="24"/>
  <c r="F5025" i="24"/>
  <c r="G5024" i="24"/>
  <c r="F5024" i="24"/>
  <c r="G5023" i="24"/>
  <c r="F5023" i="24"/>
  <c r="G5022" i="24"/>
  <c r="F5022" i="24"/>
  <c r="G5021" i="24"/>
  <c r="F5021" i="24"/>
  <c r="G5020" i="24"/>
  <c r="G5019" i="24"/>
  <c r="F5019" i="24"/>
  <c r="G5018" i="24"/>
  <c r="F5018" i="24"/>
  <c r="G5017" i="24"/>
  <c r="F5017" i="24"/>
  <c r="G5016" i="24"/>
  <c r="F5016" i="24"/>
  <c r="G5015" i="24"/>
  <c r="F5015" i="24"/>
  <c r="G5014" i="24"/>
  <c r="F5014" i="24"/>
  <c r="G5013" i="24"/>
  <c r="F5013" i="24"/>
  <c r="G5012" i="24"/>
  <c r="G5011" i="24"/>
  <c r="F5011" i="24"/>
  <c r="G5010" i="24"/>
  <c r="F5010" i="24"/>
  <c r="G5007" i="24"/>
  <c r="F5007" i="24"/>
  <c r="G5006" i="24"/>
  <c r="F5006" i="24"/>
  <c r="G5005" i="24"/>
  <c r="F5005" i="24"/>
  <c r="G5004" i="24"/>
  <c r="F5004" i="24"/>
  <c r="G5003" i="24"/>
  <c r="F5003" i="24"/>
  <c r="G5002" i="24"/>
  <c r="F5002" i="24"/>
  <c r="G5001" i="24"/>
  <c r="F5001" i="24"/>
  <c r="G5000" i="24"/>
  <c r="G4999" i="24"/>
  <c r="F4999" i="24"/>
  <c r="G4998" i="24"/>
  <c r="F4998" i="24"/>
  <c r="G4997" i="24"/>
  <c r="F4997" i="24"/>
  <c r="G4996" i="24"/>
  <c r="G4995" i="24"/>
  <c r="F4995" i="24"/>
  <c r="G4994" i="24"/>
  <c r="F4994" i="24"/>
  <c r="G4993" i="24"/>
  <c r="F4993" i="24"/>
  <c r="G4992" i="24"/>
  <c r="F4992" i="24"/>
  <c r="G4991" i="24"/>
  <c r="F4991" i="24"/>
  <c r="G4990" i="24"/>
  <c r="G4989" i="24"/>
  <c r="F4989" i="24"/>
  <c r="G4988" i="24"/>
  <c r="F4988" i="24"/>
  <c r="G4987" i="24"/>
  <c r="F4987" i="24"/>
  <c r="G4986" i="24"/>
  <c r="F4986" i="24"/>
  <c r="G4985" i="24"/>
  <c r="F4985" i="24"/>
  <c r="G4984" i="24"/>
  <c r="G4983" i="24"/>
  <c r="F4983" i="24"/>
  <c r="G4982" i="24"/>
  <c r="F4982" i="24"/>
  <c r="G4981" i="24"/>
  <c r="F4981" i="24"/>
  <c r="G4980" i="24"/>
  <c r="G4979" i="24"/>
  <c r="F4979" i="24"/>
  <c r="G4978" i="24"/>
  <c r="F4978" i="24"/>
  <c r="G4975" i="24"/>
  <c r="F4975" i="24"/>
  <c r="G4974" i="24"/>
  <c r="F4974" i="24"/>
  <c r="G4973" i="24"/>
  <c r="F4973" i="24"/>
  <c r="G4972" i="24"/>
  <c r="F4972" i="24"/>
  <c r="G4971" i="24"/>
  <c r="F4971" i="24"/>
  <c r="G4970" i="24"/>
  <c r="F4970" i="24"/>
  <c r="G4969" i="24"/>
  <c r="F4969" i="24"/>
  <c r="G4968" i="24"/>
  <c r="G4967" i="24"/>
  <c r="F4967" i="24"/>
  <c r="G4966" i="24"/>
  <c r="F4966" i="24"/>
  <c r="G4965" i="24"/>
  <c r="F4965" i="24"/>
  <c r="G4964" i="24"/>
  <c r="G4963" i="24"/>
  <c r="F4963" i="24"/>
  <c r="G4962" i="24"/>
  <c r="F4962" i="24"/>
  <c r="G4961" i="24"/>
  <c r="F4961" i="24"/>
  <c r="G4960" i="24"/>
  <c r="F4960" i="24"/>
  <c r="G4959" i="24"/>
  <c r="G4958" i="24"/>
  <c r="G4957" i="24"/>
  <c r="F4957" i="24"/>
  <c r="G4956" i="24"/>
  <c r="F4956" i="24"/>
  <c r="G4955" i="24"/>
  <c r="F4955" i="24"/>
  <c r="G4954" i="24"/>
  <c r="F4954" i="24"/>
  <c r="G4953" i="24"/>
  <c r="F4953" i="24"/>
  <c r="G4952" i="24"/>
  <c r="G4951" i="24"/>
  <c r="F4951" i="24"/>
  <c r="G4950" i="24"/>
  <c r="F4950" i="24"/>
  <c r="G4949" i="24"/>
  <c r="F4949" i="24"/>
  <c r="G4948" i="24"/>
  <c r="G4947" i="24"/>
  <c r="F4947" i="24"/>
  <c r="G4946" i="24"/>
  <c r="F4946" i="24"/>
  <c r="G4943" i="24"/>
  <c r="F4943" i="24"/>
  <c r="G4942" i="24"/>
  <c r="F4942" i="24"/>
  <c r="G4941" i="24"/>
  <c r="F4941" i="24"/>
  <c r="G4940" i="24"/>
  <c r="F4940" i="24"/>
  <c r="G4939" i="24"/>
  <c r="F4939" i="24"/>
  <c r="G4938" i="24"/>
  <c r="F4938" i="24"/>
  <c r="G4937" i="24"/>
  <c r="F4937" i="24"/>
  <c r="G4936" i="24"/>
  <c r="G4935" i="24"/>
  <c r="F4935" i="24"/>
  <c r="G4934" i="24"/>
  <c r="F4934" i="24"/>
  <c r="G4933" i="24"/>
  <c r="F4933" i="24"/>
  <c r="G4932" i="24"/>
  <c r="G4931" i="24"/>
  <c r="F4931" i="24"/>
  <c r="G4930" i="24"/>
  <c r="F4930" i="24"/>
  <c r="G4929" i="24"/>
  <c r="F4929" i="24"/>
  <c r="G4928" i="24"/>
  <c r="F4928" i="24"/>
  <c r="G4927" i="24"/>
  <c r="F4927" i="24"/>
  <c r="G4926" i="24"/>
  <c r="G4925" i="24"/>
  <c r="F4925" i="24"/>
  <c r="G4924" i="24"/>
  <c r="F4924" i="24"/>
  <c r="G4923" i="24"/>
  <c r="F4923" i="24"/>
  <c r="G4922" i="24"/>
  <c r="F4922" i="24"/>
  <c r="G4921" i="24"/>
  <c r="F4921" i="24"/>
  <c r="G4920" i="24"/>
  <c r="G4919" i="24"/>
  <c r="F4919" i="24"/>
  <c r="G4918" i="24"/>
  <c r="F4918" i="24"/>
  <c r="G4917" i="24"/>
  <c r="F4917" i="24"/>
  <c r="G4916" i="24"/>
  <c r="G4915" i="24"/>
  <c r="F4915" i="24"/>
  <c r="G4914" i="24"/>
  <c r="F4914" i="24"/>
  <c r="G4911" i="24"/>
  <c r="F4911" i="24"/>
  <c r="G4910" i="24"/>
  <c r="F4910" i="24"/>
  <c r="G4909" i="24"/>
  <c r="F4909" i="24"/>
  <c r="G4908" i="24"/>
  <c r="F4908" i="24"/>
  <c r="G4907" i="24"/>
  <c r="F4907" i="24"/>
  <c r="G4906" i="24"/>
  <c r="F4906" i="24"/>
  <c r="G4905" i="24"/>
  <c r="G4904" i="24"/>
  <c r="F4904" i="24"/>
  <c r="G4903" i="24"/>
  <c r="F4903" i="24"/>
  <c r="G4902" i="24"/>
  <c r="F4902" i="24"/>
  <c r="G4901" i="24"/>
  <c r="G4900" i="24"/>
  <c r="F4900" i="24"/>
  <c r="G4899" i="24"/>
  <c r="F4899" i="24"/>
  <c r="G4898" i="24"/>
  <c r="F4898" i="24"/>
  <c r="G4897" i="24"/>
  <c r="G4896" i="24"/>
  <c r="G4895" i="24"/>
  <c r="F4895" i="24"/>
  <c r="G4894" i="24"/>
  <c r="F4894" i="24"/>
  <c r="G4893" i="24"/>
  <c r="F4893" i="24"/>
  <c r="G4892" i="24"/>
  <c r="F4892" i="24"/>
  <c r="G4891" i="24"/>
  <c r="F4891" i="24"/>
  <c r="G4890" i="24"/>
  <c r="G4889" i="24"/>
  <c r="F4889" i="24"/>
  <c r="G4888" i="24"/>
  <c r="F4888" i="24"/>
  <c r="G4887" i="24"/>
  <c r="G4886" i="24"/>
  <c r="F4886" i="24"/>
  <c r="G4885" i="24"/>
  <c r="F4885" i="24"/>
  <c r="G4882" i="24"/>
  <c r="G4881" i="24"/>
  <c r="F4881" i="24"/>
  <c r="G4880" i="24"/>
  <c r="F4880" i="24"/>
  <c r="G4879" i="24"/>
  <c r="F4879" i="24"/>
  <c r="G4878" i="24"/>
  <c r="F4878" i="24"/>
  <c r="G4877" i="24"/>
  <c r="F4877" i="24"/>
  <c r="G4876" i="24"/>
  <c r="F4876" i="24"/>
  <c r="G4875" i="24"/>
  <c r="F4875" i="24"/>
  <c r="G4874" i="24"/>
  <c r="F4874" i="24"/>
  <c r="G4873" i="24"/>
  <c r="F4873" i="24"/>
  <c r="G4872" i="24"/>
  <c r="F4872" i="24"/>
  <c r="G4871" i="24"/>
  <c r="F4871" i="24"/>
  <c r="G4870" i="24"/>
  <c r="F4870" i="24"/>
  <c r="G4869" i="24"/>
  <c r="F4869" i="24"/>
  <c r="G4868" i="24"/>
  <c r="F4868" i="24"/>
  <c r="G4867" i="24"/>
  <c r="F4867" i="24"/>
  <c r="G4866" i="24"/>
  <c r="G4865" i="24"/>
  <c r="F4865" i="24"/>
  <c r="G4864" i="24"/>
  <c r="F4864" i="24"/>
  <c r="G4863" i="24"/>
  <c r="F4863" i="24"/>
  <c r="G4862" i="24"/>
  <c r="F4862" i="24"/>
  <c r="G4861" i="24"/>
  <c r="F4861" i="24"/>
  <c r="G4860" i="24"/>
  <c r="F4860" i="24"/>
  <c r="G4859" i="24"/>
  <c r="F4859" i="24"/>
  <c r="G4858" i="24"/>
  <c r="F4858" i="24"/>
  <c r="G4857" i="24"/>
  <c r="G4856" i="24"/>
  <c r="F4856" i="24"/>
  <c r="G4855" i="24"/>
  <c r="F4855" i="24"/>
  <c r="G4852" i="24"/>
  <c r="F4852" i="24"/>
  <c r="G4851" i="24"/>
  <c r="F4851" i="24"/>
  <c r="G4850" i="24"/>
  <c r="F4850" i="24"/>
  <c r="G4849" i="24"/>
  <c r="F4849" i="24"/>
  <c r="G4848" i="24"/>
  <c r="F4848" i="24"/>
  <c r="G4847" i="24"/>
  <c r="F4847" i="24"/>
  <c r="G4846" i="24"/>
  <c r="G4845" i="24"/>
  <c r="F4845" i="24"/>
  <c r="G4844" i="24"/>
  <c r="F4844" i="24"/>
  <c r="G4843" i="24"/>
  <c r="F4843" i="24"/>
  <c r="G4842" i="24"/>
  <c r="G4841" i="24"/>
  <c r="F4841" i="24"/>
  <c r="G4840" i="24"/>
  <c r="F4840" i="24"/>
  <c r="G4839" i="24"/>
  <c r="F4839" i="24"/>
  <c r="G4838" i="24"/>
  <c r="G4837" i="24"/>
  <c r="F4837" i="24"/>
  <c r="G4836" i="24"/>
  <c r="F4836" i="24"/>
  <c r="G4835" i="24"/>
  <c r="F4835" i="24"/>
  <c r="G4834" i="24"/>
  <c r="F4834" i="24"/>
  <c r="G4833" i="24"/>
  <c r="F4833" i="24"/>
  <c r="G4832" i="24"/>
  <c r="F4832" i="24"/>
  <c r="G4831" i="24"/>
  <c r="F4831" i="24"/>
  <c r="G4830" i="24"/>
  <c r="F4830" i="24"/>
  <c r="G4829" i="24"/>
  <c r="F4829" i="24"/>
  <c r="G4828" i="24"/>
  <c r="G4827" i="24"/>
  <c r="F4827" i="24"/>
  <c r="G4826" i="24"/>
  <c r="F4826" i="24"/>
  <c r="G4825" i="24"/>
  <c r="F4825" i="24"/>
  <c r="G4822" i="24"/>
  <c r="F4822" i="24"/>
  <c r="G4821" i="24"/>
  <c r="F4821" i="24"/>
  <c r="G4820" i="24"/>
  <c r="F4820" i="24"/>
  <c r="G4819" i="24"/>
  <c r="F4819" i="24"/>
  <c r="G4818" i="24"/>
  <c r="F4818" i="24"/>
  <c r="G4817" i="24"/>
  <c r="F4817" i="24"/>
  <c r="G4816" i="24"/>
  <c r="G4815" i="24"/>
  <c r="F4815" i="24"/>
  <c r="G4814" i="24"/>
  <c r="F4814" i="24"/>
  <c r="G4813" i="24"/>
  <c r="F4813" i="24"/>
  <c r="G4812" i="24"/>
  <c r="G4811" i="24"/>
  <c r="F4811" i="24"/>
  <c r="G4810" i="24"/>
  <c r="F4810" i="24"/>
  <c r="G4809" i="24"/>
  <c r="F4809" i="24"/>
  <c r="G4808" i="24"/>
  <c r="G4807" i="24"/>
  <c r="F4807" i="24"/>
  <c r="G4806" i="24"/>
  <c r="F4806" i="24"/>
  <c r="G4805" i="24"/>
  <c r="F4805" i="24"/>
  <c r="G4804" i="24"/>
  <c r="F4804" i="24"/>
  <c r="G4803" i="24"/>
  <c r="F4803" i="24"/>
  <c r="G4802" i="24"/>
  <c r="F4802" i="24"/>
  <c r="G4801" i="24"/>
  <c r="F4801" i="24"/>
  <c r="G4800" i="24"/>
  <c r="F4800" i="24"/>
  <c r="G4799" i="24"/>
  <c r="F4799" i="24"/>
  <c r="G4798" i="24"/>
  <c r="F4798" i="24"/>
  <c r="G4797" i="24"/>
  <c r="F4797" i="24"/>
  <c r="G4796" i="24"/>
  <c r="F4796" i="24"/>
  <c r="G4793" i="24"/>
  <c r="F4793" i="24"/>
  <c r="G4792" i="24"/>
  <c r="F4792" i="24"/>
  <c r="G4791" i="24"/>
  <c r="F4791" i="24"/>
  <c r="G4790" i="24"/>
  <c r="F4790" i="24"/>
  <c r="G4789" i="24"/>
  <c r="F4789" i="24"/>
  <c r="G4788" i="24"/>
  <c r="F4788" i="24"/>
  <c r="G4787" i="24"/>
  <c r="F4787" i="24"/>
  <c r="G4786" i="24"/>
  <c r="F4786" i="24"/>
  <c r="G4785" i="24"/>
  <c r="F4785" i="24"/>
  <c r="G4784" i="24"/>
  <c r="F4784" i="24"/>
  <c r="G4783" i="24"/>
  <c r="F4783" i="24"/>
  <c r="G4782" i="24"/>
  <c r="F4782" i="24"/>
  <c r="G4781" i="24"/>
  <c r="F4781" i="24"/>
  <c r="G4780" i="24"/>
  <c r="F4780" i="24"/>
  <c r="G4779" i="24"/>
  <c r="F4779" i="24"/>
  <c r="G4778" i="24"/>
  <c r="G4777" i="24"/>
  <c r="F4777" i="24"/>
  <c r="G4776" i="24"/>
  <c r="F4776" i="24"/>
  <c r="G4775" i="24"/>
  <c r="F4775" i="24"/>
  <c r="G4774" i="24"/>
  <c r="F4774" i="24"/>
  <c r="G4773" i="24"/>
  <c r="F4773" i="24"/>
  <c r="G4772" i="24"/>
  <c r="F4772" i="24"/>
  <c r="G4771" i="24"/>
  <c r="F4771" i="24"/>
  <c r="G4770" i="24"/>
  <c r="G4769" i="24"/>
  <c r="F4769" i="24"/>
  <c r="G4768" i="24"/>
  <c r="F4768" i="24"/>
  <c r="G4767" i="24"/>
  <c r="F4767" i="24"/>
  <c r="G4764" i="24"/>
  <c r="F4764" i="24"/>
  <c r="G4763" i="24"/>
  <c r="F4763" i="24"/>
  <c r="G4762" i="24"/>
  <c r="F4762" i="24"/>
  <c r="G4761" i="24"/>
  <c r="F4761" i="24"/>
  <c r="G4760" i="24"/>
  <c r="F4760" i="24"/>
  <c r="G4759" i="24"/>
  <c r="F4759" i="24"/>
  <c r="G4758" i="24"/>
  <c r="G4757" i="24"/>
  <c r="F4757" i="24"/>
  <c r="G4756" i="24"/>
  <c r="F4756" i="24"/>
  <c r="G4755" i="24"/>
  <c r="F4755" i="24"/>
  <c r="G4754" i="24"/>
  <c r="G4753" i="24"/>
  <c r="F4753" i="24"/>
  <c r="G4752" i="24"/>
  <c r="F4752" i="24"/>
  <c r="G4751" i="24"/>
  <c r="F4751" i="24"/>
  <c r="G4750" i="24"/>
  <c r="G4749" i="24"/>
  <c r="G4748" i="24"/>
  <c r="F4748" i="24"/>
  <c r="G4747" i="24"/>
  <c r="F4747" i="24"/>
  <c r="G4746" i="24"/>
  <c r="F4746" i="24"/>
  <c r="G4745" i="24"/>
  <c r="F4745" i="24"/>
  <c r="G4744" i="24"/>
  <c r="F4744" i="24"/>
  <c r="G4743" i="24"/>
  <c r="F4743" i="24"/>
  <c r="G4742" i="24"/>
  <c r="F4742" i="24"/>
  <c r="G4741" i="24"/>
  <c r="F4741" i="24"/>
  <c r="G4740" i="24"/>
  <c r="G4739" i="24"/>
  <c r="F4739" i="24"/>
  <c r="G4738" i="24"/>
  <c r="F4738" i="24"/>
  <c r="G4733" i="24"/>
  <c r="F4733" i="24"/>
  <c r="G4732" i="24"/>
  <c r="F4732" i="24"/>
  <c r="G4731" i="24"/>
  <c r="F4731" i="24"/>
  <c r="G4730" i="24"/>
  <c r="F4730" i="24"/>
  <c r="G4729" i="24"/>
  <c r="F4729" i="24"/>
  <c r="G4728" i="24"/>
  <c r="F4728" i="24"/>
  <c r="G4727" i="24"/>
  <c r="F4727" i="24"/>
  <c r="G4726" i="24"/>
  <c r="G4725" i="24"/>
  <c r="F4725" i="24"/>
  <c r="G4724" i="24"/>
  <c r="F4724" i="24"/>
  <c r="G4723" i="24"/>
  <c r="F4723" i="24"/>
  <c r="G4722" i="24"/>
  <c r="G4721" i="24"/>
  <c r="F4721" i="24"/>
  <c r="G4720" i="24"/>
  <c r="F4720" i="24"/>
  <c r="G4719" i="24"/>
  <c r="F4719" i="24"/>
  <c r="G4718" i="24"/>
  <c r="F4718" i="24"/>
  <c r="G4717" i="24"/>
  <c r="F4717" i="24"/>
  <c r="G4716" i="24"/>
  <c r="F4716" i="24"/>
  <c r="G4715" i="24"/>
  <c r="F4715" i="24"/>
  <c r="G4714" i="24"/>
  <c r="F4714" i="24"/>
  <c r="G4713" i="24"/>
  <c r="F4713" i="24"/>
  <c r="G4712" i="24"/>
  <c r="F4712" i="24"/>
  <c r="G4711" i="24"/>
  <c r="F4711" i="24"/>
  <c r="G4710" i="24"/>
  <c r="F4710" i="24"/>
  <c r="G4709" i="24"/>
  <c r="F4709" i="24"/>
  <c r="G4708" i="24"/>
  <c r="F4708" i="24"/>
  <c r="G4707" i="24"/>
  <c r="F4707" i="24"/>
  <c r="G4704" i="24"/>
  <c r="F4704" i="24"/>
  <c r="G4703" i="24"/>
  <c r="F4703" i="24"/>
  <c r="G4702" i="24"/>
  <c r="F4702" i="24"/>
  <c r="G4701" i="24"/>
  <c r="F4701" i="24"/>
  <c r="G4700" i="24"/>
  <c r="F4700" i="24"/>
  <c r="G4699" i="24"/>
  <c r="F4699" i="24"/>
  <c r="G4698" i="24"/>
  <c r="F4698" i="24"/>
  <c r="G4697" i="24"/>
  <c r="F4697" i="24"/>
  <c r="G4696" i="24"/>
  <c r="F4696" i="24"/>
  <c r="G4695" i="24"/>
  <c r="F4695" i="24"/>
  <c r="G4694" i="24"/>
  <c r="F4694" i="24"/>
  <c r="G4693" i="24"/>
  <c r="F4693" i="24"/>
  <c r="G4692" i="24"/>
  <c r="F4692" i="24"/>
  <c r="G4691" i="24"/>
  <c r="F4691" i="24"/>
  <c r="G4690" i="24"/>
  <c r="F4690" i="24"/>
  <c r="G4689" i="24"/>
  <c r="F4689" i="24"/>
  <c r="G4688" i="24"/>
  <c r="F4688" i="24"/>
  <c r="G4687" i="24"/>
  <c r="F4687" i="24"/>
  <c r="G4686" i="24"/>
  <c r="F4686" i="24"/>
  <c r="G4685" i="24"/>
  <c r="F4685" i="24"/>
  <c r="G4684" i="24"/>
  <c r="F4684" i="24"/>
  <c r="G4683" i="24"/>
  <c r="F4683" i="24"/>
  <c r="G4682" i="24"/>
  <c r="F4682" i="24"/>
  <c r="G4681" i="24"/>
  <c r="F4681" i="24"/>
  <c r="G4680" i="24"/>
  <c r="F4680" i="24"/>
  <c r="G4679" i="24"/>
  <c r="F4679" i="24"/>
  <c r="G4678" i="24"/>
  <c r="G4677" i="24" s="1"/>
  <c r="F4678" i="24"/>
  <c r="G4675" i="24"/>
  <c r="F4675" i="24"/>
  <c r="G4674" i="24"/>
  <c r="F4674" i="24"/>
  <c r="G4673" i="24"/>
  <c r="F4673" i="24"/>
  <c r="G4672" i="24"/>
  <c r="F4672" i="24"/>
  <c r="G4671" i="24"/>
  <c r="F4671" i="24"/>
  <c r="G4670" i="24"/>
  <c r="F4670" i="24"/>
  <c r="G4669" i="24"/>
  <c r="F4669" i="24"/>
  <c r="G4668" i="24"/>
  <c r="F4668" i="24"/>
  <c r="G4667" i="24"/>
  <c r="F4667" i="24"/>
  <c r="G4666" i="24"/>
  <c r="F4666" i="24"/>
  <c r="G4665" i="24"/>
  <c r="F4665" i="24"/>
  <c r="G4664" i="24"/>
  <c r="F4664" i="24"/>
  <c r="G4663" i="24"/>
  <c r="F4663" i="24"/>
  <c r="G4662" i="24"/>
  <c r="F4662" i="24"/>
  <c r="G4661" i="24"/>
  <c r="F4661" i="24"/>
  <c r="G4660" i="24"/>
  <c r="F4660" i="24"/>
  <c r="G4659" i="24"/>
  <c r="F4659" i="24"/>
  <c r="G4658" i="24"/>
  <c r="F4658" i="24"/>
  <c r="G4657" i="24"/>
  <c r="F4657" i="24"/>
  <c r="G4656" i="24"/>
  <c r="F4656" i="24"/>
  <c r="G4655" i="24"/>
  <c r="F4655" i="24"/>
  <c r="G4654" i="24"/>
  <c r="F4654" i="24"/>
  <c r="G4653" i="24"/>
  <c r="F4653" i="24"/>
  <c r="G4652" i="24"/>
  <c r="F4652" i="24"/>
  <c r="G4651" i="24"/>
  <c r="F4651" i="24"/>
  <c r="G4650" i="24"/>
  <c r="F4650" i="24"/>
  <c r="G4649" i="24"/>
  <c r="F4649" i="24"/>
  <c r="G4646" i="24"/>
  <c r="F4646" i="24"/>
  <c r="G4645" i="24"/>
  <c r="F4645" i="24"/>
  <c r="G4644" i="24"/>
  <c r="F4644" i="24"/>
  <c r="G4643" i="24"/>
  <c r="F4643" i="24"/>
  <c r="G4642" i="24"/>
  <c r="F4642" i="24"/>
  <c r="G4641" i="24"/>
  <c r="F4641" i="24"/>
  <c r="G4640" i="24"/>
  <c r="F4640" i="24"/>
  <c r="G4639" i="24"/>
  <c r="F4639" i="24"/>
  <c r="G4638" i="24"/>
  <c r="F4638" i="24"/>
  <c r="G4637" i="24"/>
  <c r="F4637" i="24"/>
  <c r="G4636" i="24"/>
  <c r="F4636" i="24"/>
  <c r="G4635" i="24"/>
  <c r="F4635" i="24"/>
  <c r="G4634" i="24"/>
  <c r="F4634" i="24"/>
  <c r="G4633" i="24"/>
  <c r="F4633" i="24"/>
  <c r="G4632" i="24"/>
  <c r="F4632" i="24"/>
  <c r="G4631" i="24"/>
  <c r="F4631" i="24"/>
  <c r="G4630" i="24"/>
  <c r="F4630" i="24"/>
  <c r="G4629" i="24"/>
  <c r="F4629" i="24"/>
  <c r="G4628" i="24"/>
  <c r="F4628" i="24"/>
  <c r="G4627" i="24"/>
  <c r="F4627" i="24"/>
  <c r="G4626" i="24"/>
  <c r="F4626" i="24"/>
  <c r="G4625" i="24"/>
  <c r="F4625" i="24"/>
  <c r="G4624" i="24"/>
  <c r="F4624" i="24"/>
  <c r="G4623" i="24"/>
  <c r="F4623" i="24"/>
  <c r="G4622" i="24"/>
  <c r="F4622" i="24"/>
  <c r="G4621" i="24"/>
  <c r="F4621" i="24"/>
  <c r="G4620" i="24"/>
  <c r="F4620" i="24"/>
  <c r="G4617" i="24"/>
  <c r="F4617" i="24"/>
  <c r="G4616" i="24"/>
  <c r="F4616" i="24"/>
  <c r="G4615" i="24"/>
  <c r="F4615" i="24"/>
  <c r="G4614" i="24"/>
  <c r="F4614" i="24"/>
  <c r="G4613" i="24"/>
  <c r="F4613" i="24"/>
  <c r="G4612" i="24"/>
  <c r="F4612" i="24"/>
  <c r="G4611" i="24"/>
  <c r="F4611" i="24"/>
  <c r="G4610" i="24"/>
  <c r="F4610" i="24"/>
  <c r="G4609" i="24"/>
  <c r="F4609" i="24"/>
  <c r="G4608" i="24"/>
  <c r="F4608" i="24"/>
  <c r="G4607" i="24"/>
  <c r="F4607" i="24"/>
  <c r="G4606" i="24"/>
  <c r="F4606" i="24"/>
  <c r="G4605" i="24"/>
  <c r="F4605" i="24"/>
  <c r="G4604" i="24"/>
  <c r="F4604" i="24"/>
  <c r="G4603" i="24"/>
  <c r="F4603" i="24"/>
  <c r="G4602" i="24"/>
  <c r="F4602" i="24"/>
  <c r="G4601" i="24"/>
  <c r="F4601" i="24"/>
  <c r="G4600" i="24"/>
  <c r="F4600" i="24"/>
  <c r="G4599" i="24"/>
  <c r="F4599" i="24"/>
  <c r="G4598" i="24"/>
  <c r="F4598" i="24"/>
  <c r="G4597" i="24"/>
  <c r="F4597" i="24"/>
  <c r="G4596" i="24"/>
  <c r="F4596" i="24"/>
  <c r="G4595" i="24"/>
  <c r="F4595" i="24"/>
  <c r="G4594" i="24"/>
  <c r="F4594" i="24"/>
  <c r="G4593" i="24"/>
  <c r="F4593" i="24"/>
  <c r="G4592" i="24"/>
  <c r="F4592" i="24"/>
  <c r="G4591" i="24"/>
  <c r="F4591" i="24"/>
  <c r="G4588" i="24"/>
  <c r="F4588" i="24"/>
  <c r="G4587" i="24"/>
  <c r="F4587" i="24"/>
  <c r="G4586" i="24"/>
  <c r="F4586" i="24"/>
  <c r="G4585" i="24"/>
  <c r="F4585" i="24"/>
  <c r="G4584" i="24"/>
  <c r="F4584" i="24"/>
  <c r="G4583" i="24"/>
  <c r="F4583" i="24"/>
  <c r="G4582" i="24"/>
  <c r="F4582" i="24"/>
  <c r="G4581" i="24"/>
  <c r="F4581" i="24"/>
  <c r="G4580" i="24"/>
  <c r="F4580" i="24"/>
  <c r="G4579" i="24"/>
  <c r="F4579" i="24"/>
  <c r="G4578" i="24"/>
  <c r="F4578" i="24"/>
  <c r="G4577" i="24"/>
  <c r="F4577" i="24"/>
  <c r="G4576" i="24"/>
  <c r="F4576" i="24"/>
  <c r="G4575" i="24"/>
  <c r="F4575" i="24"/>
  <c r="G4574" i="24"/>
  <c r="F4574" i="24"/>
  <c r="G4573" i="24"/>
  <c r="F4573" i="24"/>
  <c r="G4572" i="24"/>
  <c r="F4572" i="24"/>
  <c r="G4571" i="24"/>
  <c r="F4571" i="24"/>
  <c r="G4570" i="24"/>
  <c r="F4570" i="24"/>
  <c r="G4569" i="24"/>
  <c r="F4569" i="24"/>
  <c r="G4568" i="24"/>
  <c r="F4568" i="24"/>
  <c r="G4567" i="24"/>
  <c r="F4567" i="24"/>
  <c r="G4566" i="24"/>
  <c r="F4566" i="24"/>
  <c r="G4565" i="24"/>
  <c r="F4565" i="24"/>
  <c r="G4564" i="24"/>
  <c r="F4564" i="24"/>
  <c r="G4563" i="24"/>
  <c r="F4563" i="24"/>
  <c r="G4562" i="24"/>
  <c r="G4561" i="24" s="1"/>
  <c r="F4562" i="24"/>
  <c r="G4559" i="24"/>
  <c r="F4559" i="24"/>
  <c r="G4558" i="24"/>
  <c r="F4558" i="24"/>
  <c r="G4557" i="24"/>
  <c r="F4557" i="24"/>
  <c r="G4556" i="24"/>
  <c r="F4556" i="24"/>
  <c r="G4555" i="24"/>
  <c r="F4555" i="24"/>
  <c r="G4554" i="24"/>
  <c r="F4554" i="24"/>
  <c r="G4553" i="24"/>
  <c r="F4553" i="24"/>
  <c r="G4552" i="24"/>
  <c r="F4552" i="24"/>
  <c r="G4551" i="24"/>
  <c r="F4551" i="24"/>
  <c r="G4550" i="24"/>
  <c r="F4550" i="24"/>
  <c r="G4549" i="24"/>
  <c r="F4549" i="24"/>
  <c r="G4548" i="24"/>
  <c r="F4548" i="24"/>
  <c r="G4547" i="24"/>
  <c r="F4547" i="24"/>
  <c r="G4546" i="24"/>
  <c r="F4546" i="24"/>
  <c r="G4545" i="24"/>
  <c r="F4545" i="24"/>
  <c r="G4544" i="24"/>
  <c r="F4544" i="24"/>
  <c r="G4543" i="24"/>
  <c r="F4543" i="24"/>
  <c r="G4542" i="24"/>
  <c r="F4542" i="24"/>
  <c r="G4541" i="24"/>
  <c r="F4541" i="24"/>
  <c r="G4540" i="24"/>
  <c r="F4540" i="24"/>
  <c r="G4539" i="24"/>
  <c r="F4539" i="24"/>
  <c r="G4538" i="24"/>
  <c r="F4538" i="24"/>
  <c r="G4537" i="24"/>
  <c r="F4537" i="24"/>
  <c r="G4536" i="24"/>
  <c r="F4536" i="24"/>
  <c r="G4535" i="24"/>
  <c r="F4535" i="24"/>
  <c r="G4534" i="24"/>
  <c r="F4534" i="24"/>
  <c r="G4533" i="24"/>
  <c r="F4533" i="24"/>
  <c r="G4530" i="24"/>
  <c r="F4530" i="24"/>
  <c r="G4529" i="24"/>
  <c r="F4529" i="24"/>
  <c r="G4528" i="24"/>
  <c r="F4528" i="24"/>
  <c r="G4527" i="24"/>
  <c r="F4527" i="24"/>
  <c r="G4526" i="24"/>
  <c r="F4526" i="24"/>
  <c r="G4525" i="24"/>
  <c r="F4525" i="24"/>
  <c r="G4524" i="24"/>
  <c r="F4524" i="24"/>
  <c r="G4523" i="24"/>
  <c r="F4523" i="24"/>
  <c r="G4522" i="24"/>
  <c r="F4522" i="24"/>
  <c r="G4521" i="24"/>
  <c r="F4521" i="24"/>
  <c r="G4520" i="24"/>
  <c r="F4520" i="24"/>
  <c r="G4519" i="24"/>
  <c r="F4519" i="24"/>
  <c r="G4518" i="24"/>
  <c r="F4518" i="24"/>
  <c r="G4517" i="24"/>
  <c r="F4517" i="24"/>
  <c r="G4516" i="24"/>
  <c r="F4516" i="24"/>
  <c r="G4515" i="24"/>
  <c r="F4515" i="24"/>
  <c r="G4514" i="24"/>
  <c r="F4514" i="24"/>
  <c r="G4513" i="24"/>
  <c r="F4513" i="24"/>
  <c r="G4512" i="24"/>
  <c r="F4512" i="24"/>
  <c r="G4511" i="24"/>
  <c r="F4511" i="24"/>
  <c r="G4510" i="24"/>
  <c r="F4510" i="24"/>
  <c r="G4509" i="24"/>
  <c r="F4509" i="24"/>
  <c r="G4508" i="24"/>
  <c r="F4508" i="24"/>
  <c r="G4507" i="24"/>
  <c r="F4507" i="24"/>
  <c r="G4506" i="24"/>
  <c r="F4506" i="24"/>
  <c r="G4505" i="24"/>
  <c r="F4505" i="24"/>
  <c r="G4504" i="24"/>
  <c r="F4504" i="24"/>
  <c r="G4501" i="24"/>
  <c r="F4501" i="24"/>
  <c r="G4500" i="24"/>
  <c r="F4500" i="24"/>
  <c r="G4499" i="24"/>
  <c r="F4499" i="24"/>
  <c r="G4498" i="24"/>
  <c r="F4498" i="24"/>
  <c r="G4497" i="24"/>
  <c r="F4497" i="24"/>
  <c r="G4496" i="24"/>
  <c r="F4496" i="24"/>
  <c r="G4495" i="24"/>
  <c r="F4495" i="24"/>
  <c r="G4494" i="24"/>
  <c r="F4494" i="24"/>
  <c r="G4493" i="24"/>
  <c r="F4493" i="24"/>
  <c r="G4492" i="24"/>
  <c r="F4492" i="24"/>
  <c r="G4491" i="24"/>
  <c r="F4491" i="24"/>
  <c r="G4490" i="24"/>
  <c r="F4490" i="24"/>
  <c r="G4489" i="24"/>
  <c r="F4489" i="24"/>
  <c r="G4488" i="24"/>
  <c r="F4488" i="24"/>
  <c r="G4487" i="24"/>
  <c r="F4487" i="24"/>
  <c r="G4486" i="24"/>
  <c r="F4486" i="24"/>
  <c r="G4485" i="24"/>
  <c r="F4485" i="24"/>
  <c r="G4484" i="24"/>
  <c r="F4484" i="24"/>
  <c r="G4483" i="24"/>
  <c r="F4483" i="24"/>
  <c r="G4482" i="24"/>
  <c r="F4482" i="24"/>
  <c r="G4481" i="24"/>
  <c r="F4481" i="24"/>
  <c r="G4480" i="24"/>
  <c r="F4480" i="24"/>
  <c r="G4479" i="24"/>
  <c r="F4479" i="24"/>
  <c r="G4478" i="24"/>
  <c r="F4478" i="24"/>
  <c r="G4477" i="24"/>
  <c r="F4477" i="24"/>
  <c r="G4476" i="24"/>
  <c r="F4476" i="24"/>
  <c r="G4475" i="24"/>
  <c r="F4475" i="24"/>
  <c r="G4474" i="24"/>
  <c r="F4474" i="24"/>
  <c r="G4471" i="24"/>
  <c r="F4471" i="24"/>
  <c r="G4470" i="24"/>
  <c r="F4470" i="24"/>
  <c r="G4469" i="24"/>
  <c r="F4469" i="24"/>
  <c r="G4468" i="24"/>
  <c r="F4468" i="24"/>
  <c r="G4467" i="24"/>
  <c r="F4467" i="24"/>
  <c r="G4466" i="24"/>
  <c r="F4466" i="24"/>
  <c r="G4465" i="24"/>
  <c r="F4465" i="24"/>
  <c r="G4464" i="24"/>
  <c r="F4464" i="24"/>
  <c r="G4463" i="24"/>
  <c r="F4463" i="24"/>
  <c r="G4462" i="24"/>
  <c r="F4462" i="24"/>
  <c r="G4461" i="24"/>
  <c r="F4461" i="24"/>
  <c r="G4460" i="24"/>
  <c r="F4460" i="24"/>
  <c r="G4459" i="24"/>
  <c r="F4459" i="24"/>
  <c r="G4458" i="24"/>
  <c r="F4458" i="24"/>
  <c r="G4457" i="24"/>
  <c r="F4457" i="24"/>
  <c r="G4456" i="24"/>
  <c r="F4456" i="24"/>
  <c r="G4455" i="24"/>
  <c r="F4455" i="24"/>
  <c r="G4454" i="24"/>
  <c r="F4454" i="24"/>
  <c r="G4453" i="24"/>
  <c r="F4453" i="24"/>
  <c r="G4452" i="24"/>
  <c r="F4452" i="24"/>
  <c r="G4451" i="24"/>
  <c r="F4451" i="24"/>
  <c r="G4450" i="24"/>
  <c r="F4450" i="24"/>
  <c r="G4449" i="24"/>
  <c r="F4449" i="24"/>
  <c r="G4448" i="24"/>
  <c r="F4448" i="24"/>
  <c r="G4447" i="24"/>
  <c r="F4447" i="24"/>
  <c r="G4446" i="24"/>
  <c r="F4446" i="24"/>
  <c r="G4445" i="24"/>
  <c r="F4445" i="24"/>
  <c r="G4444" i="24"/>
  <c r="F4444" i="24"/>
  <c r="G4441" i="24"/>
  <c r="F4441" i="24"/>
  <c r="G4440" i="24"/>
  <c r="F4440" i="24"/>
  <c r="G4439" i="24"/>
  <c r="F4439" i="24"/>
  <c r="G4438" i="24"/>
  <c r="F4438" i="24"/>
  <c r="G4437" i="24"/>
  <c r="F4437" i="24"/>
  <c r="G4436" i="24"/>
  <c r="F4436" i="24"/>
  <c r="G4435" i="24"/>
  <c r="F4435" i="24"/>
  <c r="G4434" i="24"/>
  <c r="F4434" i="24"/>
  <c r="G4433" i="24"/>
  <c r="F4433" i="24"/>
  <c r="G4432" i="24"/>
  <c r="F4432" i="24"/>
  <c r="G4431" i="24"/>
  <c r="F4431" i="24"/>
  <c r="G4430" i="24"/>
  <c r="F4430" i="24"/>
  <c r="G4429" i="24"/>
  <c r="F4429" i="24"/>
  <c r="G4428" i="24"/>
  <c r="F4428" i="24"/>
  <c r="G4427" i="24"/>
  <c r="F4427" i="24"/>
  <c r="G4426" i="24"/>
  <c r="F4426" i="24"/>
  <c r="G4425" i="24"/>
  <c r="F4425" i="24"/>
  <c r="G4424" i="24"/>
  <c r="F4424" i="24"/>
  <c r="G4423" i="24"/>
  <c r="F4423" i="24"/>
  <c r="G4422" i="24"/>
  <c r="F4422" i="24"/>
  <c r="G4421" i="24"/>
  <c r="F4421" i="24"/>
  <c r="G4420" i="24"/>
  <c r="F4420" i="24"/>
  <c r="G4419" i="24"/>
  <c r="F4419" i="24"/>
  <c r="G4418" i="24"/>
  <c r="F4418" i="24"/>
  <c r="G4417" i="24"/>
  <c r="F4417" i="24"/>
  <c r="G4416" i="24"/>
  <c r="F4416" i="24"/>
  <c r="G4415" i="24"/>
  <c r="F4415" i="24"/>
  <c r="G4414" i="24"/>
  <c r="F4414" i="24"/>
  <c r="G4413" i="24"/>
  <c r="F4413" i="24"/>
  <c r="G4410" i="24"/>
  <c r="F4410" i="24"/>
  <c r="G4409" i="24"/>
  <c r="F4409" i="24"/>
  <c r="G4408" i="24"/>
  <c r="F4408" i="24"/>
  <c r="G4407" i="24"/>
  <c r="F4407" i="24"/>
  <c r="G4406" i="24"/>
  <c r="F4406" i="24"/>
  <c r="G4405" i="24"/>
  <c r="F4405" i="24"/>
  <c r="G4404" i="24"/>
  <c r="F4404" i="24"/>
  <c r="G4403" i="24"/>
  <c r="F4403" i="24"/>
  <c r="G4402" i="24"/>
  <c r="F4402" i="24"/>
  <c r="G4401" i="24"/>
  <c r="F4401" i="24"/>
  <c r="G4400" i="24"/>
  <c r="F4400" i="24"/>
  <c r="G4399" i="24"/>
  <c r="F4399" i="24"/>
  <c r="G4398" i="24"/>
  <c r="F4398" i="24"/>
  <c r="G4397" i="24"/>
  <c r="F4397" i="24"/>
  <c r="G4396" i="24"/>
  <c r="F4396" i="24"/>
  <c r="G4395" i="24"/>
  <c r="F4395" i="24"/>
  <c r="G4394" i="24"/>
  <c r="F4394" i="24"/>
  <c r="G4393" i="24"/>
  <c r="F4393" i="24"/>
  <c r="G4392" i="24"/>
  <c r="F4392" i="24"/>
  <c r="G4391" i="24"/>
  <c r="F4391" i="24"/>
  <c r="G4390" i="24"/>
  <c r="F4390" i="24"/>
  <c r="G4389" i="24"/>
  <c r="F4389" i="24"/>
  <c r="G4388" i="24"/>
  <c r="F4388" i="24"/>
  <c r="G4387" i="24"/>
  <c r="F4387" i="24"/>
  <c r="G4386" i="24"/>
  <c r="F4386" i="24"/>
  <c r="G4385" i="24"/>
  <c r="F4385" i="24"/>
  <c r="G4384" i="24"/>
  <c r="F4384" i="24"/>
  <c r="G4381" i="24"/>
  <c r="F4381" i="24"/>
  <c r="G4380" i="24"/>
  <c r="F4380" i="24"/>
  <c r="G4379" i="24"/>
  <c r="F4379" i="24"/>
  <c r="G4378" i="24"/>
  <c r="F4378" i="24"/>
  <c r="G4377" i="24"/>
  <c r="F4377" i="24"/>
  <c r="G4376" i="24"/>
  <c r="F4376" i="24"/>
  <c r="G4375" i="24"/>
  <c r="F4375" i="24"/>
  <c r="G4374" i="24"/>
  <c r="F4374" i="24"/>
  <c r="G4373" i="24"/>
  <c r="F4373" i="24"/>
  <c r="G4372" i="24"/>
  <c r="F4372" i="24"/>
  <c r="G4371" i="24"/>
  <c r="F4371" i="24"/>
  <c r="G4370" i="24"/>
  <c r="F4370" i="24"/>
  <c r="G4369" i="24"/>
  <c r="F4369" i="24"/>
  <c r="G4368" i="24"/>
  <c r="F4368" i="24"/>
  <c r="G4367" i="24"/>
  <c r="F4367" i="24"/>
  <c r="G4366" i="24"/>
  <c r="F4366" i="24"/>
  <c r="G4365" i="24"/>
  <c r="F4365" i="24"/>
  <c r="G4364" i="24"/>
  <c r="F4364" i="24"/>
  <c r="G4363" i="24"/>
  <c r="F4363" i="24"/>
  <c r="G4362" i="24"/>
  <c r="F4362" i="24"/>
  <c r="G4361" i="24"/>
  <c r="F4361" i="24"/>
  <c r="G4360" i="24"/>
  <c r="F4360" i="24"/>
  <c r="G4359" i="24"/>
  <c r="F4359" i="24"/>
  <c r="G4358" i="24"/>
  <c r="F4358" i="24"/>
  <c r="G4357" i="24"/>
  <c r="F4357" i="24"/>
  <c r="G4356" i="24"/>
  <c r="F4356" i="24"/>
  <c r="G4355" i="24"/>
  <c r="F4355" i="24"/>
  <c r="G4354" i="24"/>
  <c r="F4354" i="24"/>
  <c r="G4353" i="24"/>
  <c r="F4353" i="24"/>
  <c r="G4350" i="24"/>
  <c r="F4350" i="24"/>
  <c r="G4349" i="24"/>
  <c r="F4349" i="24"/>
  <c r="G4348" i="24"/>
  <c r="F4348" i="24"/>
  <c r="G4347" i="24"/>
  <c r="F4347" i="24"/>
  <c r="G4346" i="24"/>
  <c r="F4346" i="24"/>
  <c r="G4345" i="24"/>
  <c r="F4345" i="24"/>
  <c r="G4344" i="24"/>
  <c r="F4344" i="24"/>
  <c r="G4343" i="24"/>
  <c r="F4343" i="24"/>
  <c r="G4342" i="24"/>
  <c r="F4342" i="24"/>
  <c r="G4341" i="24"/>
  <c r="F4341" i="24"/>
  <c r="G4340" i="24"/>
  <c r="F4340" i="24"/>
  <c r="G4339" i="24"/>
  <c r="F4339" i="24"/>
  <c r="G4338" i="24"/>
  <c r="F4338" i="24"/>
  <c r="G4337" i="24"/>
  <c r="F4337" i="24"/>
  <c r="G4336" i="24"/>
  <c r="F4336" i="24"/>
  <c r="G4335" i="24"/>
  <c r="F4335" i="24"/>
  <c r="G4334" i="24"/>
  <c r="F4334" i="24"/>
  <c r="G4333" i="24"/>
  <c r="F4333" i="24"/>
  <c r="G4332" i="24"/>
  <c r="F4332" i="24"/>
  <c r="G4331" i="24"/>
  <c r="F4331" i="24"/>
  <c r="G4330" i="24"/>
  <c r="F4330" i="24"/>
  <c r="G4329" i="24"/>
  <c r="F4329" i="24"/>
  <c r="G4328" i="24"/>
  <c r="F4328" i="24"/>
  <c r="G4327" i="24"/>
  <c r="F4327" i="24"/>
  <c r="G4326" i="24"/>
  <c r="F4326" i="24"/>
  <c r="G4325" i="24"/>
  <c r="F4325" i="24"/>
  <c r="G4324" i="24"/>
  <c r="F4324" i="24"/>
  <c r="G4323" i="24"/>
  <c r="F4323" i="24"/>
  <c r="G4322" i="24"/>
  <c r="G4320" i="24" s="1"/>
  <c r="F4322" i="24"/>
  <c r="G4321" i="24"/>
  <c r="F4321" i="24"/>
  <c r="G4318" i="24"/>
  <c r="F4318" i="24"/>
  <c r="G4317" i="24"/>
  <c r="F4317" i="24"/>
  <c r="G4316" i="24"/>
  <c r="F4316" i="24"/>
  <c r="G4315" i="24"/>
  <c r="F4315" i="24"/>
  <c r="G4314" i="24"/>
  <c r="F4314" i="24"/>
  <c r="G4313" i="24"/>
  <c r="F4313" i="24"/>
  <c r="G4312" i="24"/>
  <c r="F4312" i="24"/>
  <c r="G4311" i="24"/>
  <c r="F4311" i="24"/>
  <c r="G4310" i="24"/>
  <c r="F4310" i="24"/>
  <c r="G4309" i="24"/>
  <c r="F4309" i="24"/>
  <c r="G4308" i="24"/>
  <c r="F4308" i="24"/>
  <c r="G4307" i="24"/>
  <c r="F4307" i="24"/>
  <c r="G4306" i="24"/>
  <c r="F4306" i="24"/>
  <c r="G4305" i="24"/>
  <c r="F4305" i="24"/>
  <c r="G4304" i="24"/>
  <c r="F4304" i="24"/>
  <c r="G4303" i="24"/>
  <c r="F4303" i="24"/>
  <c r="G4302" i="24"/>
  <c r="F4302" i="24"/>
  <c r="G4301" i="24"/>
  <c r="F4301" i="24"/>
  <c r="G4300" i="24"/>
  <c r="F4300" i="24"/>
  <c r="G4299" i="24"/>
  <c r="F4299" i="24"/>
  <c r="G4298" i="24"/>
  <c r="F4298" i="24"/>
  <c r="G4297" i="24"/>
  <c r="F4297" i="24"/>
  <c r="G4296" i="24"/>
  <c r="F4296" i="24"/>
  <c r="G4295" i="24"/>
  <c r="F4295" i="24"/>
  <c r="G4294" i="24"/>
  <c r="F4294" i="24"/>
  <c r="G4293" i="24"/>
  <c r="F4293" i="24"/>
  <c r="G4292" i="24"/>
  <c r="F4292" i="24"/>
  <c r="G4291" i="24"/>
  <c r="F4291" i="24"/>
  <c r="G4290" i="24"/>
  <c r="F4290" i="24"/>
  <c r="G4289" i="24"/>
  <c r="F4289" i="24"/>
  <c r="G4286" i="24"/>
  <c r="F4286" i="24"/>
  <c r="G4285" i="24"/>
  <c r="F4285" i="24"/>
  <c r="G4284" i="24"/>
  <c r="F4284" i="24"/>
  <c r="G4283" i="24"/>
  <c r="F4283" i="24"/>
  <c r="G4282" i="24"/>
  <c r="F4282" i="24"/>
  <c r="G4281" i="24"/>
  <c r="F4281" i="24"/>
  <c r="G4280" i="24"/>
  <c r="F4280" i="24"/>
  <c r="G4279" i="24"/>
  <c r="F4279" i="24"/>
  <c r="G4278" i="24"/>
  <c r="F4278" i="24"/>
  <c r="G4277" i="24"/>
  <c r="F4277" i="24"/>
  <c r="G4276" i="24"/>
  <c r="F4276" i="24"/>
  <c r="G4275" i="24"/>
  <c r="F4275" i="24"/>
  <c r="G4274" i="24"/>
  <c r="F4274" i="24"/>
  <c r="G4273" i="24"/>
  <c r="F4273" i="24"/>
  <c r="G4272" i="24"/>
  <c r="F4272" i="24"/>
  <c r="G4271" i="24"/>
  <c r="F4271" i="24"/>
  <c r="G4270" i="24"/>
  <c r="F4270" i="24"/>
  <c r="G4269" i="24"/>
  <c r="F4269" i="24"/>
  <c r="G4268" i="24"/>
  <c r="F4268" i="24"/>
  <c r="G4267" i="24"/>
  <c r="F4267" i="24"/>
  <c r="G4266" i="24"/>
  <c r="F4266" i="24"/>
  <c r="G4265" i="24"/>
  <c r="F4265" i="24"/>
  <c r="G4264" i="24"/>
  <c r="F4264" i="24"/>
  <c r="G4263" i="24"/>
  <c r="F4263" i="24"/>
  <c r="G4262" i="24"/>
  <c r="F4262" i="24"/>
  <c r="G4261" i="24"/>
  <c r="F4261" i="24"/>
  <c r="G4260" i="24"/>
  <c r="F4260" i="24"/>
  <c r="G4259" i="24"/>
  <c r="F4259" i="24"/>
  <c r="G4256" i="24"/>
  <c r="F4256" i="24"/>
  <c r="G4255" i="24"/>
  <c r="F4255" i="24"/>
  <c r="G4254" i="24"/>
  <c r="F4254" i="24"/>
  <c r="G4253" i="24"/>
  <c r="F4253" i="24"/>
  <c r="G4252" i="24"/>
  <c r="F4252" i="24"/>
  <c r="G4251" i="24"/>
  <c r="F4251" i="24"/>
  <c r="G4250" i="24"/>
  <c r="F4250" i="24"/>
  <c r="G4249" i="24"/>
  <c r="F4249" i="24"/>
  <c r="G4248" i="24"/>
  <c r="F4248" i="24"/>
  <c r="G4247" i="24"/>
  <c r="F4247" i="24"/>
  <c r="G4246" i="24"/>
  <c r="F4246" i="24"/>
  <c r="G4245" i="24"/>
  <c r="F4245" i="24"/>
  <c r="G4244" i="24"/>
  <c r="F4244" i="24"/>
  <c r="G4243" i="24"/>
  <c r="F4243" i="24"/>
  <c r="G4242" i="24"/>
  <c r="F4242" i="24"/>
  <c r="G4241" i="24"/>
  <c r="F4241" i="24"/>
  <c r="G4240" i="24"/>
  <c r="F4240" i="24"/>
  <c r="G4239" i="24"/>
  <c r="F4239" i="24"/>
  <c r="G4238" i="24"/>
  <c r="F4238" i="24"/>
  <c r="G4237" i="24"/>
  <c r="F4237" i="24"/>
  <c r="G4236" i="24"/>
  <c r="F4236" i="24"/>
  <c r="G4235" i="24"/>
  <c r="F4235" i="24"/>
  <c r="G4234" i="24"/>
  <c r="F4234" i="24"/>
  <c r="G4233" i="24"/>
  <c r="F4233" i="24"/>
  <c r="G4232" i="24"/>
  <c r="F4232" i="24"/>
  <c r="G4231" i="24"/>
  <c r="F4231" i="24"/>
  <c r="G4230" i="24"/>
  <c r="F4230" i="24"/>
  <c r="G4229" i="24"/>
  <c r="F4229" i="24"/>
  <c r="G4226" i="24"/>
  <c r="F4226" i="24"/>
  <c r="G4225" i="24"/>
  <c r="F4225" i="24"/>
  <c r="G4224" i="24"/>
  <c r="F4224" i="24"/>
  <c r="G4223" i="24"/>
  <c r="F4223" i="24"/>
  <c r="G4222" i="24"/>
  <c r="F4222" i="24"/>
  <c r="G4221" i="24"/>
  <c r="F4221" i="24"/>
  <c r="G4220" i="24"/>
  <c r="F4220" i="24"/>
  <c r="G4219" i="24"/>
  <c r="F4219" i="24"/>
  <c r="G4218" i="24"/>
  <c r="F4218" i="24"/>
  <c r="G4217" i="24"/>
  <c r="F4217" i="24"/>
  <c r="G4216" i="24"/>
  <c r="F4216" i="24"/>
  <c r="G4215" i="24"/>
  <c r="F4215" i="24"/>
  <c r="G4214" i="24"/>
  <c r="F4214" i="24"/>
  <c r="G4213" i="24"/>
  <c r="F4213" i="24"/>
  <c r="G4212" i="24"/>
  <c r="F4212" i="24"/>
  <c r="G4211" i="24"/>
  <c r="F4211" i="24"/>
  <c r="G4210" i="24"/>
  <c r="F4210" i="24"/>
  <c r="G4209" i="24"/>
  <c r="F4209" i="24"/>
  <c r="G4208" i="24"/>
  <c r="F4208" i="24"/>
  <c r="G4207" i="24"/>
  <c r="F4207" i="24"/>
  <c r="G4206" i="24"/>
  <c r="F4206" i="24"/>
  <c r="G4205" i="24"/>
  <c r="F4205" i="24"/>
  <c r="G4204" i="24"/>
  <c r="F4204" i="24"/>
  <c r="G4203" i="24"/>
  <c r="F4203" i="24"/>
  <c r="G4202" i="24"/>
  <c r="F4202" i="24"/>
  <c r="G4201" i="24"/>
  <c r="F4201" i="24"/>
  <c r="G4200" i="24"/>
  <c r="G4199" i="24" s="1"/>
  <c r="F4200" i="24"/>
  <c r="G4195" i="24"/>
  <c r="F4195" i="24"/>
  <c r="G4194" i="24"/>
  <c r="F4194" i="24"/>
  <c r="G4193" i="24"/>
  <c r="F4193" i="24"/>
  <c r="G4192" i="24"/>
  <c r="F4192" i="24"/>
  <c r="G4191" i="24"/>
  <c r="F4191" i="24"/>
  <c r="G4190" i="24"/>
  <c r="F4190" i="24"/>
  <c r="G4189" i="24"/>
  <c r="F4189" i="24"/>
  <c r="G4188" i="24"/>
  <c r="F4188" i="24"/>
  <c r="G4187" i="24"/>
  <c r="F4187" i="24"/>
  <c r="G4186" i="24"/>
  <c r="F4186" i="24"/>
  <c r="G4185" i="24"/>
  <c r="F4185" i="24"/>
  <c r="G4184" i="24"/>
  <c r="F4184" i="24"/>
  <c r="G4183" i="24"/>
  <c r="F4183" i="24"/>
  <c r="G4182" i="24"/>
  <c r="F4182" i="24"/>
  <c r="G4181" i="24"/>
  <c r="F4181" i="24"/>
  <c r="G4180" i="24"/>
  <c r="F4180" i="24"/>
  <c r="G4179" i="24"/>
  <c r="F4179" i="24"/>
  <c r="G4178" i="24"/>
  <c r="F4178" i="24"/>
  <c r="G4177" i="24"/>
  <c r="F4177" i="24"/>
  <c r="G4176" i="24"/>
  <c r="F4176" i="24"/>
  <c r="G4175" i="24"/>
  <c r="F4175" i="24"/>
  <c r="G4174" i="24"/>
  <c r="F4174" i="24"/>
  <c r="G4173" i="24"/>
  <c r="F4173" i="24"/>
  <c r="G4172" i="24"/>
  <c r="F4172" i="24"/>
  <c r="G4171" i="24"/>
  <c r="F4171" i="24"/>
  <c r="G4170" i="24"/>
  <c r="F4170" i="24"/>
  <c r="G4169" i="24"/>
  <c r="F4169" i="24"/>
  <c r="G4166" i="24"/>
  <c r="F4166" i="24"/>
  <c r="G4165" i="24"/>
  <c r="F4165" i="24"/>
  <c r="G4164" i="24"/>
  <c r="F4164" i="24"/>
  <c r="G4163" i="24"/>
  <c r="F4163" i="24"/>
  <c r="G4162" i="24"/>
  <c r="F4162" i="24"/>
  <c r="G4161" i="24"/>
  <c r="F4161" i="24"/>
  <c r="G4160" i="24"/>
  <c r="F4160" i="24"/>
  <c r="G4159" i="24"/>
  <c r="F4159" i="24"/>
  <c r="G4158" i="24"/>
  <c r="F4158" i="24"/>
  <c r="G4157" i="24"/>
  <c r="F4157" i="24"/>
  <c r="G4156" i="24"/>
  <c r="F4156" i="24"/>
  <c r="G4155" i="24"/>
  <c r="F4155" i="24"/>
  <c r="G4154" i="24"/>
  <c r="F4154" i="24"/>
  <c r="G4153" i="24"/>
  <c r="F4153" i="24"/>
  <c r="G4152" i="24"/>
  <c r="F4152" i="24"/>
  <c r="G4151" i="24"/>
  <c r="F4151" i="24"/>
  <c r="G4150" i="24"/>
  <c r="F4150" i="24"/>
  <c r="G4149" i="24"/>
  <c r="F4149" i="24"/>
  <c r="G4148" i="24"/>
  <c r="F4148" i="24"/>
  <c r="G4147" i="24"/>
  <c r="F4147" i="24"/>
  <c r="G4146" i="24"/>
  <c r="F4146" i="24"/>
  <c r="G4145" i="24"/>
  <c r="F4145" i="24"/>
  <c r="G4144" i="24"/>
  <c r="F4144" i="24"/>
  <c r="G4143" i="24"/>
  <c r="F4143" i="24"/>
  <c r="G4142" i="24"/>
  <c r="F4142" i="24"/>
  <c r="G4141" i="24"/>
  <c r="F4141" i="24"/>
  <c r="G4140" i="24"/>
  <c r="F4140" i="24"/>
  <c r="G4137" i="24"/>
  <c r="F4137" i="24"/>
  <c r="G4136" i="24"/>
  <c r="F4136" i="24"/>
  <c r="G4135" i="24"/>
  <c r="F4135" i="24"/>
  <c r="G4134" i="24"/>
  <c r="F4134" i="24"/>
  <c r="G4133" i="24"/>
  <c r="F4133" i="24"/>
  <c r="G4132" i="24"/>
  <c r="F4132" i="24"/>
  <c r="G4131" i="24"/>
  <c r="F4131" i="24"/>
  <c r="G4130" i="24"/>
  <c r="F4130" i="24"/>
  <c r="G4129" i="24"/>
  <c r="F4129" i="24"/>
  <c r="G4128" i="24"/>
  <c r="F4128" i="24"/>
  <c r="G4127" i="24"/>
  <c r="F4127" i="24"/>
  <c r="G4126" i="24"/>
  <c r="F4126" i="24"/>
  <c r="G4125" i="24"/>
  <c r="F4125" i="24"/>
  <c r="G4124" i="24"/>
  <c r="F4124" i="24"/>
  <c r="G4123" i="24"/>
  <c r="F4123" i="24"/>
  <c r="G4122" i="24"/>
  <c r="F4122" i="24"/>
  <c r="G4121" i="24"/>
  <c r="F4121" i="24"/>
  <c r="G4120" i="24"/>
  <c r="F4120" i="24"/>
  <c r="G4119" i="24"/>
  <c r="F4119" i="24"/>
  <c r="G4118" i="24"/>
  <c r="F4118" i="24"/>
  <c r="G4117" i="24"/>
  <c r="F4117" i="24"/>
  <c r="G4116" i="24"/>
  <c r="F4116" i="24"/>
  <c r="G4115" i="24"/>
  <c r="F4115" i="24"/>
  <c r="G4114" i="24"/>
  <c r="F4114" i="24"/>
  <c r="G4113" i="24"/>
  <c r="F4113" i="24"/>
  <c r="G4112" i="24"/>
  <c r="F4112" i="24"/>
  <c r="G4111" i="24"/>
  <c r="F4111" i="24"/>
  <c r="G4108" i="24"/>
  <c r="F4108" i="24"/>
  <c r="G4107" i="24"/>
  <c r="F4107" i="24"/>
  <c r="G4106" i="24"/>
  <c r="F4106" i="24"/>
  <c r="G4105" i="24"/>
  <c r="F4105" i="24"/>
  <c r="G4104" i="24"/>
  <c r="F4104" i="24"/>
  <c r="G4103" i="24"/>
  <c r="F4103" i="24"/>
  <c r="G4102" i="24"/>
  <c r="F4102" i="24"/>
  <c r="G4101" i="24"/>
  <c r="F4101" i="24"/>
  <c r="G4100" i="24"/>
  <c r="F4100" i="24"/>
  <c r="G4099" i="24"/>
  <c r="F4099" i="24"/>
  <c r="G4098" i="24"/>
  <c r="F4098" i="24"/>
  <c r="G4097" i="24"/>
  <c r="F4097" i="24"/>
  <c r="G4096" i="24"/>
  <c r="F4096" i="24"/>
  <c r="G4095" i="24"/>
  <c r="F4095" i="24"/>
  <c r="G4094" i="24"/>
  <c r="F4094" i="24"/>
  <c r="G4093" i="24"/>
  <c r="F4093" i="24"/>
  <c r="G4092" i="24"/>
  <c r="F4092" i="24"/>
  <c r="G4091" i="24"/>
  <c r="F4091" i="24"/>
  <c r="G4090" i="24"/>
  <c r="F4090" i="24"/>
  <c r="G4089" i="24"/>
  <c r="F4089" i="24"/>
  <c r="G4088" i="24"/>
  <c r="F4088" i="24"/>
  <c r="G4087" i="24"/>
  <c r="F4087" i="24"/>
  <c r="G4086" i="24"/>
  <c r="F4086" i="24"/>
  <c r="G4085" i="24"/>
  <c r="F4085" i="24"/>
  <c r="G4084" i="24"/>
  <c r="F4084" i="24"/>
  <c r="G4083" i="24"/>
  <c r="F4083" i="24"/>
  <c r="G4082" i="24"/>
  <c r="G4081" i="24" s="1"/>
  <c r="F4082" i="24"/>
  <c r="G4079" i="24"/>
  <c r="F4079" i="24"/>
  <c r="G4078" i="24"/>
  <c r="F4078" i="24"/>
  <c r="G4077" i="24"/>
  <c r="F4077" i="24"/>
  <c r="G4076" i="24"/>
  <c r="F4076" i="24"/>
  <c r="G4075" i="24"/>
  <c r="F4075" i="24"/>
  <c r="G4074" i="24"/>
  <c r="F4074" i="24"/>
  <c r="G4073" i="24"/>
  <c r="F4073" i="24"/>
  <c r="G4072" i="24"/>
  <c r="F4072" i="24"/>
  <c r="G4071" i="24"/>
  <c r="F4071" i="24"/>
  <c r="G4070" i="24"/>
  <c r="F4070" i="24"/>
  <c r="G4069" i="24"/>
  <c r="F4069" i="24"/>
  <c r="G4068" i="24"/>
  <c r="F4068" i="24"/>
  <c r="G4067" i="24"/>
  <c r="F4067" i="24"/>
  <c r="G4066" i="24"/>
  <c r="F4066" i="24"/>
  <c r="G4065" i="24"/>
  <c r="F4065" i="24"/>
  <c r="G4064" i="24"/>
  <c r="F4064" i="24"/>
  <c r="G4063" i="24"/>
  <c r="F4063" i="24"/>
  <c r="G4062" i="24"/>
  <c r="F4062" i="24"/>
  <c r="G4061" i="24"/>
  <c r="F4061" i="24"/>
  <c r="G4060" i="24"/>
  <c r="F4060" i="24"/>
  <c r="G4059" i="24"/>
  <c r="F4059" i="24"/>
  <c r="G4058" i="24"/>
  <c r="F4058" i="24"/>
  <c r="G4057" i="24"/>
  <c r="F4057" i="24"/>
  <c r="G4056" i="24"/>
  <c r="F4056" i="24"/>
  <c r="G4055" i="24"/>
  <c r="F4055" i="24"/>
  <c r="G4054" i="24"/>
  <c r="F4054" i="24"/>
  <c r="G4053" i="24"/>
  <c r="F4053" i="24"/>
  <c r="G4050" i="24"/>
  <c r="F4050" i="24"/>
  <c r="G4049" i="24"/>
  <c r="F4049" i="24"/>
  <c r="G4048" i="24"/>
  <c r="F4048" i="24"/>
  <c r="G4047" i="24"/>
  <c r="F4047" i="24"/>
  <c r="G4046" i="24"/>
  <c r="F4046" i="24"/>
  <c r="G4045" i="24"/>
  <c r="F4045" i="24"/>
  <c r="G4044" i="24"/>
  <c r="F4044" i="24"/>
  <c r="G4043" i="24"/>
  <c r="F4043" i="24"/>
  <c r="G4042" i="24"/>
  <c r="F4042" i="24"/>
  <c r="G4041" i="24"/>
  <c r="F4041" i="24"/>
  <c r="G4040" i="24"/>
  <c r="F4040" i="24"/>
  <c r="G4039" i="24"/>
  <c r="F4039" i="24"/>
  <c r="G4038" i="24"/>
  <c r="F4038" i="24"/>
  <c r="G4037" i="24"/>
  <c r="F4037" i="24"/>
  <c r="G4036" i="24"/>
  <c r="F4036" i="24"/>
  <c r="G4035" i="24"/>
  <c r="F4035" i="24"/>
  <c r="G4034" i="24"/>
  <c r="F4034" i="24"/>
  <c r="G4033" i="24"/>
  <c r="F4033" i="24"/>
  <c r="G4032" i="24"/>
  <c r="F4032" i="24"/>
  <c r="G4031" i="24"/>
  <c r="F4031" i="24"/>
  <c r="G4030" i="24"/>
  <c r="F4030" i="24"/>
  <c r="G4029" i="24"/>
  <c r="F4029" i="24"/>
  <c r="G4028" i="24"/>
  <c r="F4028" i="24"/>
  <c r="G4027" i="24"/>
  <c r="F4027" i="24"/>
  <c r="G4026" i="24"/>
  <c r="F4026" i="24"/>
  <c r="G4025" i="24"/>
  <c r="F4025" i="24"/>
  <c r="G4024" i="24"/>
  <c r="F4024" i="24"/>
  <c r="G4021" i="24"/>
  <c r="F4021" i="24"/>
  <c r="G4020" i="24"/>
  <c r="F4020" i="24"/>
  <c r="G4019" i="24"/>
  <c r="F4019" i="24"/>
  <c r="G4018" i="24"/>
  <c r="F4018" i="24"/>
  <c r="G4017" i="24"/>
  <c r="F4017" i="24"/>
  <c r="G4016" i="24"/>
  <c r="F4016" i="24"/>
  <c r="G4015" i="24"/>
  <c r="F4015" i="24"/>
  <c r="G4014" i="24"/>
  <c r="F4014" i="24"/>
  <c r="G4013" i="24"/>
  <c r="F4013" i="24"/>
  <c r="G4012" i="24"/>
  <c r="F4012" i="24"/>
  <c r="G4011" i="24"/>
  <c r="F4011" i="24"/>
  <c r="G4010" i="24"/>
  <c r="F4010" i="24"/>
  <c r="G4009" i="24"/>
  <c r="F4009" i="24"/>
  <c r="G4008" i="24"/>
  <c r="F4008" i="24"/>
  <c r="G4007" i="24"/>
  <c r="F4007" i="24"/>
  <c r="G4006" i="24"/>
  <c r="F4006" i="24"/>
  <c r="G4005" i="24"/>
  <c r="F4005" i="24"/>
  <c r="G4004" i="24"/>
  <c r="F4004" i="24"/>
  <c r="G4003" i="24"/>
  <c r="F4003" i="24"/>
  <c r="G4002" i="24"/>
  <c r="F4002" i="24"/>
  <c r="G4001" i="24"/>
  <c r="F4001" i="24"/>
  <c r="G4000" i="24"/>
  <c r="F4000" i="24"/>
  <c r="G3999" i="24"/>
  <c r="F3999" i="24"/>
  <c r="G3998" i="24"/>
  <c r="F3998" i="24"/>
  <c r="G3997" i="24"/>
  <c r="F3997" i="24"/>
  <c r="G3996" i="24"/>
  <c r="F3996" i="24"/>
  <c r="G3995" i="24"/>
  <c r="F3995" i="24"/>
  <c r="G3992" i="24"/>
  <c r="F3992" i="24"/>
  <c r="G3991" i="24"/>
  <c r="F3991" i="24"/>
  <c r="G3990" i="24"/>
  <c r="F3990" i="24"/>
  <c r="G3989" i="24"/>
  <c r="F3989" i="24"/>
  <c r="G3988" i="24"/>
  <c r="F3988" i="24"/>
  <c r="G3987" i="24"/>
  <c r="F3987" i="24"/>
  <c r="G3986" i="24"/>
  <c r="F3986" i="24"/>
  <c r="G3985" i="24"/>
  <c r="F3985" i="24"/>
  <c r="G3984" i="24"/>
  <c r="F3984" i="24"/>
  <c r="G3983" i="24"/>
  <c r="F3983" i="24"/>
  <c r="G3982" i="24"/>
  <c r="F3982" i="24"/>
  <c r="G3981" i="24"/>
  <c r="F3981" i="24"/>
  <c r="G3980" i="24"/>
  <c r="F3980" i="24"/>
  <c r="G3979" i="24"/>
  <c r="F3979" i="24"/>
  <c r="G3978" i="24"/>
  <c r="F3978" i="24"/>
  <c r="G3977" i="24"/>
  <c r="F3977" i="24"/>
  <c r="G3976" i="24"/>
  <c r="F3976" i="24"/>
  <c r="G3975" i="24"/>
  <c r="F3975" i="24"/>
  <c r="G3974" i="24"/>
  <c r="F3974" i="24"/>
  <c r="G3973" i="24"/>
  <c r="F3973" i="24"/>
  <c r="G3972" i="24"/>
  <c r="F3972" i="24"/>
  <c r="G3971" i="24"/>
  <c r="F3971" i="24"/>
  <c r="G3970" i="24"/>
  <c r="F3970" i="24"/>
  <c r="G3969" i="24"/>
  <c r="F3969" i="24"/>
  <c r="G3968" i="24"/>
  <c r="F3968" i="24"/>
  <c r="G3967" i="24"/>
  <c r="F3967" i="24"/>
  <c r="G3966" i="24"/>
  <c r="F3966" i="24"/>
  <c r="G3963" i="24"/>
  <c r="F3963" i="24"/>
  <c r="G3962" i="24"/>
  <c r="F3962" i="24"/>
  <c r="G3961" i="24"/>
  <c r="F3961" i="24"/>
  <c r="G3960" i="24"/>
  <c r="F3960" i="24"/>
  <c r="G3959" i="24"/>
  <c r="F3959" i="24"/>
  <c r="G3958" i="24"/>
  <c r="F3958" i="24"/>
  <c r="G3957" i="24"/>
  <c r="F3957" i="24"/>
  <c r="G3956" i="24"/>
  <c r="F3956" i="24"/>
  <c r="G3955" i="24"/>
  <c r="F3955" i="24"/>
  <c r="G3954" i="24"/>
  <c r="F3954" i="24"/>
  <c r="G3953" i="24"/>
  <c r="F3953" i="24"/>
  <c r="G3952" i="24"/>
  <c r="F3952" i="24"/>
  <c r="G3951" i="24"/>
  <c r="F3951" i="24"/>
  <c r="G3950" i="24"/>
  <c r="F3950" i="24"/>
  <c r="G3949" i="24"/>
  <c r="F3949" i="24"/>
  <c r="G3948" i="24"/>
  <c r="F3948" i="24"/>
  <c r="G3947" i="24"/>
  <c r="F3947" i="24"/>
  <c r="G3946" i="24"/>
  <c r="F3946" i="24"/>
  <c r="G3945" i="24"/>
  <c r="F3945" i="24"/>
  <c r="G3944" i="24"/>
  <c r="F3944" i="24"/>
  <c r="G3943" i="24"/>
  <c r="F3943" i="24"/>
  <c r="G3942" i="24"/>
  <c r="F3942" i="24"/>
  <c r="G3941" i="24"/>
  <c r="F3941" i="24"/>
  <c r="G3940" i="24"/>
  <c r="F3940" i="24"/>
  <c r="G3939" i="24"/>
  <c r="F3939" i="24"/>
  <c r="G3938" i="24"/>
  <c r="F3938" i="24"/>
  <c r="G3935" i="24"/>
  <c r="F3935" i="24"/>
  <c r="G3934" i="24"/>
  <c r="F3934" i="24"/>
  <c r="G3933" i="24"/>
  <c r="F3933" i="24"/>
  <c r="G3932" i="24"/>
  <c r="F3932" i="24"/>
  <c r="G3931" i="24"/>
  <c r="F3931" i="24"/>
  <c r="G3930" i="24"/>
  <c r="F3930" i="24"/>
  <c r="G3929" i="24"/>
  <c r="F3929" i="24"/>
  <c r="G3928" i="24"/>
  <c r="F3928" i="24"/>
  <c r="G3927" i="24"/>
  <c r="F3927" i="24"/>
  <c r="G3926" i="24"/>
  <c r="F3926" i="24"/>
  <c r="G3925" i="24"/>
  <c r="F3925" i="24"/>
  <c r="G3924" i="24"/>
  <c r="F3924" i="24"/>
  <c r="G3923" i="24"/>
  <c r="F3923" i="24"/>
  <c r="G3922" i="24"/>
  <c r="F3922" i="24"/>
  <c r="G3921" i="24"/>
  <c r="F3921" i="24"/>
  <c r="G3920" i="24"/>
  <c r="F3920" i="24"/>
  <c r="G3919" i="24"/>
  <c r="F3919" i="24"/>
  <c r="G3918" i="24"/>
  <c r="F3918" i="24"/>
  <c r="G3917" i="24"/>
  <c r="F3917" i="24"/>
  <c r="G3916" i="24"/>
  <c r="F3916" i="24"/>
  <c r="G3915" i="24"/>
  <c r="F3915" i="24"/>
  <c r="G3914" i="24"/>
  <c r="F3914" i="24"/>
  <c r="G3913" i="24"/>
  <c r="F3913" i="24"/>
  <c r="G3912" i="24"/>
  <c r="F3912" i="24"/>
  <c r="G3911" i="24"/>
  <c r="F3911" i="24"/>
  <c r="G3910" i="24"/>
  <c r="F3910" i="24"/>
  <c r="G3909" i="24"/>
  <c r="F3909" i="24"/>
  <c r="G3906" i="24"/>
  <c r="F3906" i="24"/>
  <c r="G3905" i="24"/>
  <c r="F3905" i="24"/>
  <c r="G3904" i="24"/>
  <c r="F3904" i="24"/>
  <c r="G3903" i="24"/>
  <c r="F3903" i="24"/>
  <c r="G3902" i="24"/>
  <c r="F3902" i="24"/>
  <c r="G3901" i="24"/>
  <c r="F3901" i="24"/>
  <c r="G3900" i="24"/>
  <c r="F3900" i="24"/>
  <c r="G3899" i="24"/>
  <c r="F3899" i="24"/>
  <c r="G3898" i="24"/>
  <c r="F3898" i="24"/>
  <c r="G3897" i="24"/>
  <c r="F3897" i="24"/>
  <c r="G3896" i="24"/>
  <c r="F3896" i="24"/>
  <c r="G3895" i="24"/>
  <c r="F3895" i="24"/>
  <c r="G3894" i="24"/>
  <c r="F3894" i="24"/>
  <c r="G3893" i="24"/>
  <c r="F3893" i="24"/>
  <c r="G3892" i="24"/>
  <c r="F3892" i="24"/>
  <c r="G3891" i="24"/>
  <c r="F3891" i="24"/>
  <c r="G3890" i="24"/>
  <c r="F3890" i="24"/>
  <c r="G3889" i="24"/>
  <c r="F3889" i="24"/>
  <c r="G3888" i="24"/>
  <c r="F3888" i="24"/>
  <c r="G3887" i="24"/>
  <c r="F3887" i="24"/>
  <c r="G3886" i="24"/>
  <c r="F3886" i="24"/>
  <c r="G3885" i="24"/>
  <c r="F3885" i="24"/>
  <c r="G3884" i="24"/>
  <c r="F3884" i="24"/>
  <c r="G3883" i="24"/>
  <c r="F3883" i="24"/>
  <c r="G3882" i="24"/>
  <c r="F3882" i="24"/>
  <c r="G3881" i="24"/>
  <c r="F3881" i="24"/>
  <c r="G3880" i="24"/>
  <c r="F3880" i="24"/>
  <c r="G3875" i="24"/>
  <c r="F3875" i="24"/>
  <c r="G3874" i="24"/>
  <c r="F3874" i="24"/>
  <c r="G3873" i="24"/>
  <c r="F3873" i="24"/>
  <c r="G3872" i="24"/>
  <c r="F3872" i="24"/>
  <c r="G3871" i="24"/>
  <c r="F3871" i="24"/>
  <c r="G3870" i="24"/>
  <c r="F3870" i="24"/>
  <c r="G3869" i="24"/>
  <c r="F3869" i="24"/>
  <c r="G3868" i="24"/>
  <c r="F3868" i="24"/>
  <c r="G3867" i="24"/>
  <c r="F3867" i="24"/>
  <c r="G3866" i="24"/>
  <c r="F3866" i="24"/>
  <c r="G3865" i="24"/>
  <c r="F3865" i="24"/>
  <c r="G3864" i="24"/>
  <c r="F3864" i="24"/>
  <c r="G3863" i="24"/>
  <c r="F3863" i="24"/>
  <c r="G3862" i="24"/>
  <c r="F3862" i="24"/>
  <c r="G3861" i="24"/>
  <c r="F3861" i="24"/>
  <c r="G3860" i="24"/>
  <c r="F3860" i="24"/>
  <c r="G3859" i="24"/>
  <c r="F3859" i="24"/>
  <c r="G3858" i="24"/>
  <c r="F3858" i="24"/>
  <c r="G3857" i="24"/>
  <c r="F3857" i="24"/>
  <c r="G3856" i="24"/>
  <c r="F3856" i="24"/>
  <c r="G3855" i="24"/>
  <c r="F3855" i="24"/>
  <c r="G3854" i="24"/>
  <c r="F3854" i="24"/>
  <c r="G3853" i="24"/>
  <c r="F3853" i="24"/>
  <c r="G3852" i="24"/>
  <c r="F3852" i="24"/>
  <c r="G3851" i="24"/>
  <c r="F3851" i="24"/>
  <c r="G3850" i="24"/>
  <c r="G3848" i="24" s="1"/>
  <c r="F3850" i="24"/>
  <c r="G3849" i="24"/>
  <c r="F3849" i="24"/>
  <c r="G3846" i="24"/>
  <c r="F3846" i="24"/>
  <c r="G3845" i="24"/>
  <c r="F3845" i="24"/>
  <c r="G3844" i="24"/>
  <c r="F3844" i="24"/>
  <c r="G3843" i="24"/>
  <c r="F3843" i="24"/>
  <c r="G3842" i="24"/>
  <c r="F3842" i="24"/>
  <c r="G3841" i="24"/>
  <c r="F3841" i="24"/>
  <c r="G3840" i="24"/>
  <c r="F3840" i="24"/>
  <c r="G3839" i="24"/>
  <c r="F3839" i="24"/>
  <c r="G3838" i="24"/>
  <c r="F3838" i="24"/>
  <c r="G3837" i="24"/>
  <c r="F3837" i="24"/>
  <c r="G3836" i="24"/>
  <c r="F3836" i="24"/>
  <c r="G3835" i="24"/>
  <c r="F3835" i="24"/>
  <c r="G3834" i="24"/>
  <c r="F3834" i="24"/>
  <c r="G3833" i="24"/>
  <c r="F3833" i="24"/>
  <c r="G3832" i="24"/>
  <c r="F3832" i="24"/>
  <c r="G3831" i="24"/>
  <c r="F3831" i="24"/>
  <c r="G3830" i="24"/>
  <c r="F3830" i="24"/>
  <c r="G3829" i="24"/>
  <c r="F3829" i="24"/>
  <c r="G3828" i="24"/>
  <c r="F3828" i="24"/>
  <c r="G3827" i="24"/>
  <c r="F3827" i="24"/>
  <c r="G3826" i="24"/>
  <c r="F3826" i="24"/>
  <c r="G3825" i="24"/>
  <c r="F3825" i="24"/>
  <c r="G3824" i="24"/>
  <c r="F3824" i="24"/>
  <c r="G3823" i="24"/>
  <c r="F3823" i="24"/>
  <c r="G3822" i="24"/>
  <c r="F3822" i="24"/>
  <c r="G3821" i="24"/>
  <c r="F3821" i="24"/>
  <c r="G3820" i="24"/>
  <c r="F3820" i="24"/>
  <c r="G3817" i="24"/>
  <c r="F3817" i="24"/>
  <c r="G3816" i="24"/>
  <c r="F3816" i="24"/>
  <c r="G3815" i="24"/>
  <c r="F3815" i="24"/>
  <c r="G3814" i="24"/>
  <c r="F3814" i="24"/>
  <c r="G3813" i="24"/>
  <c r="F3813" i="24"/>
  <c r="G3812" i="24"/>
  <c r="F3812" i="24"/>
  <c r="G3811" i="24"/>
  <c r="F3811" i="24"/>
  <c r="G3810" i="24"/>
  <c r="F3810" i="24"/>
  <c r="G3809" i="24"/>
  <c r="F3809" i="24"/>
  <c r="G3808" i="24"/>
  <c r="F3808" i="24"/>
  <c r="G3807" i="24"/>
  <c r="F3807" i="24"/>
  <c r="G3806" i="24"/>
  <c r="F3806" i="24"/>
  <c r="G3805" i="24"/>
  <c r="F3805" i="24"/>
  <c r="G3804" i="24"/>
  <c r="F3804" i="24"/>
  <c r="G3803" i="24"/>
  <c r="F3803" i="24"/>
  <c r="G3802" i="24"/>
  <c r="F3802" i="24"/>
  <c r="G3801" i="24"/>
  <c r="F3801" i="24"/>
  <c r="G3800" i="24"/>
  <c r="F3800" i="24"/>
  <c r="G3799" i="24"/>
  <c r="F3799" i="24"/>
  <c r="G3798" i="24"/>
  <c r="F3798" i="24"/>
  <c r="G3797" i="24"/>
  <c r="F3797" i="24"/>
  <c r="G3796" i="24"/>
  <c r="F3796" i="24"/>
  <c r="G3795" i="24"/>
  <c r="F3795" i="24"/>
  <c r="G3794" i="24"/>
  <c r="F3794" i="24"/>
  <c r="G3793" i="24"/>
  <c r="F3793" i="24"/>
  <c r="G3792" i="24"/>
  <c r="F3792" i="24"/>
  <c r="G3791" i="24"/>
  <c r="F3791" i="24"/>
  <c r="G3788" i="24"/>
  <c r="F3788" i="24"/>
  <c r="G3787" i="24"/>
  <c r="F3787" i="24"/>
  <c r="G3786" i="24"/>
  <c r="F3786" i="24"/>
  <c r="G3785" i="24"/>
  <c r="F3785" i="24"/>
  <c r="G3784" i="24"/>
  <c r="F3784" i="24"/>
  <c r="G3783" i="24"/>
  <c r="F3783" i="24"/>
  <c r="G3782" i="24"/>
  <c r="F3782" i="24"/>
  <c r="G3781" i="24"/>
  <c r="F3781" i="24"/>
  <c r="G3780" i="24"/>
  <c r="F3780" i="24"/>
  <c r="G3779" i="24"/>
  <c r="F3779" i="24"/>
  <c r="G3778" i="24"/>
  <c r="F3778" i="24"/>
  <c r="G3777" i="24"/>
  <c r="F3777" i="24"/>
  <c r="G3776" i="24"/>
  <c r="F3776" i="24"/>
  <c r="G3775" i="24"/>
  <c r="F3775" i="24"/>
  <c r="G3774" i="24"/>
  <c r="F3774" i="24"/>
  <c r="G3773" i="24"/>
  <c r="F3773" i="24"/>
  <c r="G3772" i="24"/>
  <c r="F3772" i="24"/>
  <c r="G3771" i="24"/>
  <c r="F3771" i="24"/>
  <c r="G3770" i="24"/>
  <c r="F3770" i="24"/>
  <c r="G3769" i="24"/>
  <c r="F3769" i="24"/>
  <c r="G3768" i="24"/>
  <c r="F3768" i="24"/>
  <c r="G3767" i="24"/>
  <c r="F3767" i="24"/>
  <c r="G3766" i="24"/>
  <c r="F3766" i="24"/>
  <c r="G3765" i="24"/>
  <c r="F3765" i="24"/>
  <c r="G3764" i="24"/>
  <c r="F3764" i="24"/>
  <c r="G3763" i="24"/>
  <c r="F3763" i="24"/>
  <c r="G3762" i="24"/>
  <c r="F3762" i="24"/>
  <c r="G3759" i="24"/>
  <c r="F3759" i="24"/>
  <c r="G3758" i="24"/>
  <c r="F3758" i="24"/>
  <c r="G3757" i="24"/>
  <c r="F3757" i="24"/>
  <c r="G3756" i="24"/>
  <c r="F3756" i="24"/>
  <c r="G3755" i="24"/>
  <c r="F3755" i="24"/>
  <c r="G3754" i="24"/>
  <c r="F3754" i="24"/>
  <c r="G3753" i="24"/>
  <c r="F3753" i="24"/>
  <c r="G3752" i="24"/>
  <c r="F3752" i="24"/>
  <c r="G3751" i="24"/>
  <c r="F3751" i="24"/>
  <c r="G3750" i="24"/>
  <c r="F3750" i="24"/>
  <c r="G3749" i="24"/>
  <c r="F3749" i="24"/>
  <c r="G3748" i="24"/>
  <c r="F3748" i="24"/>
  <c r="G3747" i="24"/>
  <c r="F3747" i="24"/>
  <c r="G3746" i="24"/>
  <c r="F3746" i="24"/>
  <c r="G3745" i="24"/>
  <c r="F3745" i="24"/>
  <c r="G3744" i="24"/>
  <c r="F3744" i="24"/>
  <c r="G3743" i="24"/>
  <c r="F3743" i="24"/>
  <c r="G3742" i="24"/>
  <c r="F3742" i="24"/>
  <c r="G3741" i="24"/>
  <c r="F3741" i="24"/>
  <c r="G3740" i="24"/>
  <c r="F3740" i="24"/>
  <c r="G3739" i="24"/>
  <c r="F3739" i="24"/>
  <c r="G3738" i="24"/>
  <c r="F3738" i="24"/>
  <c r="G3737" i="24"/>
  <c r="F3737" i="24"/>
  <c r="G3736" i="24"/>
  <c r="F3736" i="24"/>
  <c r="G3735" i="24"/>
  <c r="F3735" i="24"/>
  <c r="G3734" i="24"/>
  <c r="G3732" i="24" s="1"/>
  <c r="F3734" i="24"/>
  <c r="G3733" i="24"/>
  <c r="F3733" i="24"/>
  <c r="G3730" i="24"/>
  <c r="F3730" i="24"/>
  <c r="G3729" i="24"/>
  <c r="F3729" i="24"/>
  <c r="G3728" i="24"/>
  <c r="F3728" i="24"/>
  <c r="G3727" i="24"/>
  <c r="F3727" i="24"/>
  <c r="G3726" i="24"/>
  <c r="F3726" i="24"/>
  <c r="G3725" i="24"/>
  <c r="F3725" i="24"/>
  <c r="G3724" i="24"/>
  <c r="F3724" i="24"/>
  <c r="G3723" i="24"/>
  <c r="F3723" i="24"/>
  <c r="G3722" i="24"/>
  <c r="F3722" i="24"/>
  <c r="G3721" i="24"/>
  <c r="F3721" i="24"/>
  <c r="G3720" i="24"/>
  <c r="F3720" i="24"/>
  <c r="G3719" i="24"/>
  <c r="F3719" i="24"/>
  <c r="G3718" i="24"/>
  <c r="F3718" i="24"/>
  <c r="G3717" i="24"/>
  <c r="F3717" i="24"/>
  <c r="G3716" i="24"/>
  <c r="F3716" i="24"/>
  <c r="G3715" i="24"/>
  <c r="F3715" i="24"/>
  <c r="G3714" i="24"/>
  <c r="F3714" i="24"/>
  <c r="G3713" i="24"/>
  <c r="F3713" i="24"/>
  <c r="G3712" i="24"/>
  <c r="F3712" i="24"/>
  <c r="G3711" i="24"/>
  <c r="F3711" i="24"/>
  <c r="G3710" i="24"/>
  <c r="F3710" i="24"/>
  <c r="G3709" i="24"/>
  <c r="F3709" i="24"/>
  <c r="G3708" i="24"/>
  <c r="F3708" i="24"/>
  <c r="G3707" i="24"/>
  <c r="F3707" i="24"/>
  <c r="G3706" i="24"/>
  <c r="F3706" i="24"/>
  <c r="G3705" i="24"/>
  <c r="F3705" i="24"/>
  <c r="G3702" i="24"/>
  <c r="F3702" i="24"/>
  <c r="G3701" i="24"/>
  <c r="F3701" i="24"/>
  <c r="G3700" i="24"/>
  <c r="F3700" i="24"/>
  <c r="G3699" i="24"/>
  <c r="F3699" i="24"/>
  <c r="G3698" i="24"/>
  <c r="F3698" i="24"/>
  <c r="G3697" i="24"/>
  <c r="F3697" i="24"/>
  <c r="G3696" i="24"/>
  <c r="F3696" i="24"/>
  <c r="G3695" i="24"/>
  <c r="F3695" i="24"/>
  <c r="G3694" i="24"/>
  <c r="F3694" i="24"/>
  <c r="G3693" i="24"/>
  <c r="F3693" i="24"/>
  <c r="G3692" i="24"/>
  <c r="F3692" i="24"/>
  <c r="G3691" i="24"/>
  <c r="F3691" i="24"/>
  <c r="G3690" i="24"/>
  <c r="F3690" i="24"/>
  <c r="G3689" i="24"/>
  <c r="F3689" i="24"/>
  <c r="G3688" i="24"/>
  <c r="F3688" i="24"/>
  <c r="G3687" i="24"/>
  <c r="F3687" i="24"/>
  <c r="G3686" i="24"/>
  <c r="F3686" i="24"/>
  <c r="G3685" i="24"/>
  <c r="F3685" i="24"/>
  <c r="G3684" i="24"/>
  <c r="F3684" i="24"/>
  <c r="G3683" i="24"/>
  <c r="F3683" i="24"/>
  <c r="G3682" i="24"/>
  <c r="F3682" i="24"/>
  <c r="G3681" i="24"/>
  <c r="F3681" i="24"/>
  <c r="G3680" i="24"/>
  <c r="F3680" i="24"/>
  <c r="G3679" i="24"/>
  <c r="F3679" i="24"/>
  <c r="G3678" i="24"/>
  <c r="F3678" i="24"/>
  <c r="G3677" i="24"/>
  <c r="F3677" i="24"/>
  <c r="G3676" i="24"/>
  <c r="F3676" i="24"/>
  <c r="G3673" i="24"/>
  <c r="G3672" i="24"/>
  <c r="F3672" i="24"/>
  <c r="G3671" i="24"/>
  <c r="F3671" i="24"/>
  <c r="G3670" i="24"/>
  <c r="F3670" i="24"/>
  <c r="G3669" i="24"/>
  <c r="F3669" i="24"/>
  <c r="G3668" i="24"/>
  <c r="F3668" i="24"/>
  <c r="G3667" i="24"/>
  <c r="F3667" i="24"/>
  <c r="G3666" i="24"/>
  <c r="G3665" i="24"/>
  <c r="F3665" i="24"/>
  <c r="G3664" i="24"/>
  <c r="F3664" i="24"/>
  <c r="G3663" i="24"/>
  <c r="F3663" i="24"/>
  <c r="G3662" i="24"/>
  <c r="G3661" i="24"/>
  <c r="F3661" i="24"/>
  <c r="G3660" i="24"/>
  <c r="F3660" i="24"/>
  <c r="G3659" i="24"/>
  <c r="F3659" i="24"/>
  <c r="G3658" i="24"/>
  <c r="G3657" i="24"/>
  <c r="G3656" i="24"/>
  <c r="F3656" i="24"/>
  <c r="G3655" i="24"/>
  <c r="F3655" i="24"/>
  <c r="G3654" i="24"/>
  <c r="F3654" i="24"/>
  <c r="G3653" i="24"/>
  <c r="F3653" i="24"/>
  <c r="G3652" i="24"/>
  <c r="F3652" i="24"/>
  <c r="G3651" i="24"/>
  <c r="F3651" i="24"/>
  <c r="G3650" i="24"/>
  <c r="F3650" i="24"/>
  <c r="G3649" i="24"/>
  <c r="G3648" i="24"/>
  <c r="F3648" i="24"/>
  <c r="G3647" i="24"/>
  <c r="F3647" i="24"/>
  <c r="G3644" i="24"/>
  <c r="G3643" i="24"/>
  <c r="F3643" i="24"/>
  <c r="G3642" i="24"/>
  <c r="F3642" i="24"/>
  <c r="G3641" i="24"/>
  <c r="F3641" i="24"/>
  <c r="G3640" i="24"/>
  <c r="F3640" i="24"/>
  <c r="G3639" i="24"/>
  <c r="F3639" i="24"/>
  <c r="G3638" i="24"/>
  <c r="F3638" i="24"/>
  <c r="G3637" i="24"/>
  <c r="G3636" i="24"/>
  <c r="F3636" i="24"/>
  <c r="G3635" i="24"/>
  <c r="F3635" i="24"/>
  <c r="G3634" i="24"/>
  <c r="F3634" i="24"/>
  <c r="G3633" i="24"/>
  <c r="G3632" i="24"/>
  <c r="F3632" i="24"/>
  <c r="G3631" i="24"/>
  <c r="F3631" i="24"/>
  <c r="G3630" i="24"/>
  <c r="F3630" i="24"/>
  <c r="G3629" i="24"/>
  <c r="G3628" i="24"/>
  <c r="G3627" i="24"/>
  <c r="F3627" i="24"/>
  <c r="G3626" i="24"/>
  <c r="F3626" i="24"/>
  <c r="G3625" i="24"/>
  <c r="F3625" i="24"/>
  <c r="G3624" i="24"/>
  <c r="F3624" i="24"/>
  <c r="G3623" i="24"/>
  <c r="F3623" i="24"/>
  <c r="G3622" i="24"/>
  <c r="F3622" i="24"/>
  <c r="G3621" i="24"/>
  <c r="F3621" i="24"/>
  <c r="G3620" i="24"/>
  <c r="G3619" i="24"/>
  <c r="F3619" i="24"/>
  <c r="G3618" i="24"/>
  <c r="F3618" i="24"/>
  <c r="G3615" i="24"/>
  <c r="F3615" i="24"/>
  <c r="G3614" i="24"/>
  <c r="F3614" i="24"/>
  <c r="G3613" i="24"/>
  <c r="F3613" i="24"/>
  <c r="G3612" i="24"/>
  <c r="F3612" i="24"/>
  <c r="G3611" i="24"/>
  <c r="F3611" i="24"/>
  <c r="G3610" i="24"/>
  <c r="F3610" i="24"/>
  <c r="G3609" i="24"/>
  <c r="F3609" i="24"/>
  <c r="G3608" i="24"/>
  <c r="G3607" i="24"/>
  <c r="F3607" i="24"/>
  <c r="G3606" i="24"/>
  <c r="F3606" i="24"/>
  <c r="G3605" i="24"/>
  <c r="F3605" i="24"/>
  <c r="G3604" i="24"/>
  <c r="G3603" i="24"/>
  <c r="F3603" i="24"/>
  <c r="G3602" i="24"/>
  <c r="F3602" i="24"/>
  <c r="G3601" i="24"/>
  <c r="F3601" i="24"/>
  <c r="G3600" i="24"/>
  <c r="G3599" i="24"/>
  <c r="G3598" i="24"/>
  <c r="F3598" i="24"/>
  <c r="G3597" i="24"/>
  <c r="F3597" i="24"/>
  <c r="G3596" i="24"/>
  <c r="F3596" i="24"/>
  <c r="G3595" i="24"/>
  <c r="F3595" i="24"/>
  <c r="G3594" i="24"/>
  <c r="F3594" i="24"/>
  <c r="G3593" i="24"/>
  <c r="F3593" i="24"/>
  <c r="G3592" i="24"/>
  <c r="F3592" i="24"/>
  <c r="G3591" i="24"/>
  <c r="G3590" i="24"/>
  <c r="F3590" i="24"/>
  <c r="G3589" i="24"/>
  <c r="F3589" i="24"/>
  <c r="G3586" i="24"/>
  <c r="F3586" i="24"/>
  <c r="G3585" i="24"/>
  <c r="F3585" i="24"/>
  <c r="G3584" i="24"/>
  <c r="F3584" i="24"/>
  <c r="G3583" i="24"/>
  <c r="F3583" i="24"/>
  <c r="G3582" i="24"/>
  <c r="F3582" i="24"/>
  <c r="G3581" i="24"/>
  <c r="F3581" i="24"/>
  <c r="G3580" i="24"/>
  <c r="G3579" i="24"/>
  <c r="F3579" i="24"/>
  <c r="G3578" i="24"/>
  <c r="F3578" i="24"/>
  <c r="G3577" i="24"/>
  <c r="F3577" i="24"/>
  <c r="G3576" i="24"/>
  <c r="G3575" i="24"/>
  <c r="F3575" i="24"/>
  <c r="G3574" i="24"/>
  <c r="F3574" i="24"/>
  <c r="G3573" i="24"/>
  <c r="F3573" i="24"/>
  <c r="G3572" i="24"/>
  <c r="G3571" i="24"/>
  <c r="G3570" i="24"/>
  <c r="F3570" i="24"/>
  <c r="G3569" i="24"/>
  <c r="F3569" i="24"/>
  <c r="G3568" i="24"/>
  <c r="F3568" i="24"/>
  <c r="G3567" i="24"/>
  <c r="F3567" i="24"/>
  <c r="G3566" i="24"/>
  <c r="F3566" i="24"/>
  <c r="G3565" i="24"/>
  <c r="F3565" i="24"/>
  <c r="G3564" i="24"/>
  <c r="F3564" i="24"/>
  <c r="G3563" i="24"/>
  <c r="F3563" i="24"/>
  <c r="G3562" i="24"/>
  <c r="G3561" i="24"/>
  <c r="F3561" i="24"/>
  <c r="G3560" i="24"/>
  <c r="F3560" i="24"/>
  <c r="G3555" i="24"/>
  <c r="F3555" i="24"/>
  <c r="G3554" i="24"/>
  <c r="F3554" i="24"/>
  <c r="G3553" i="24"/>
  <c r="F3553" i="24"/>
  <c r="G3552" i="24"/>
  <c r="F3552" i="24"/>
  <c r="G3551" i="24"/>
  <c r="F3551" i="24"/>
  <c r="G3550" i="24"/>
  <c r="F3550" i="24"/>
  <c r="G3549" i="24"/>
  <c r="F3549" i="24"/>
  <c r="G3548" i="24"/>
  <c r="G3547" i="24"/>
  <c r="F3547" i="24"/>
  <c r="G3546" i="24"/>
  <c r="F3546" i="24"/>
  <c r="G3545" i="24"/>
  <c r="F3545" i="24"/>
  <c r="G3544" i="24"/>
  <c r="G3543" i="24"/>
  <c r="F3543" i="24"/>
  <c r="G3542" i="24"/>
  <c r="F3542" i="24"/>
  <c r="G3541" i="24"/>
  <c r="F3541" i="24"/>
  <c r="G3540" i="24"/>
  <c r="G3539" i="24"/>
  <c r="G3538" i="24"/>
  <c r="F3538" i="24"/>
  <c r="G3537" i="24"/>
  <c r="F3537" i="24"/>
  <c r="G3536" i="24"/>
  <c r="F3536" i="24"/>
  <c r="G3535" i="24"/>
  <c r="F3535" i="24"/>
  <c r="G3534" i="24"/>
  <c r="F3534" i="24"/>
  <c r="G3533" i="24"/>
  <c r="F3533" i="24"/>
  <c r="G3532" i="24"/>
  <c r="F3532" i="24"/>
  <c r="G3531" i="24"/>
  <c r="G3530" i="24"/>
  <c r="F3530" i="24"/>
  <c r="G3529" i="24"/>
  <c r="F3529" i="24"/>
  <c r="G3526" i="24"/>
  <c r="F3526" i="24"/>
  <c r="G3525" i="24"/>
  <c r="F3525" i="24"/>
  <c r="G3524" i="24"/>
  <c r="F3524" i="24"/>
  <c r="G3523" i="24"/>
  <c r="F3523" i="24"/>
  <c r="G3522" i="24"/>
  <c r="F3522" i="24"/>
  <c r="G3521" i="24"/>
  <c r="F3521" i="24"/>
  <c r="G3520" i="24"/>
  <c r="F3520" i="24"/>
  <c r="G3519" i="24"/>
  <c r="G3518" i="24"/>
  <c r="F3518" i="24"/>
  <c r="G3517" i="24"/>
  <c r="F3517" i="24"/>
  <c r="G3516" i="24"/>
  <c r="F3516" i="24"/>
  <c r="G3515" i="24"/>
  <c r="G3514" i="24"/>
  <c r="F3514" i="24"/>
  <c r="G3513" i="24"/>
  <c r="F3513" i="24"/>
  <c r="G3512" i="24"/>
  <c r="F3512" i="24"/>
  <c r="G3511" i="24"/>
  <c r="G3510" i="24"/>
  <c r="G3509" i="24"/>
  <c r="F3509" i="24"/>
  <c r="G3508" i="24"/>
  <c r="F3508" i="24"/>
  <c r="G3507" i="24"/>
  <c r="F3507" i="24"/>
  <c r="G3506" i="24"/>
  <c r="F3506" i="24"/>
  <c r="G3505" i="24"/>
  <c r="F3505" i="24"/>
  <c r="G3504" i="24"/>
  <c r="F3504" i="24"/>
  <c r="G3503" i="24"/>
  <c r="F3503" i="24"/>
  <c r="G3502" i="24"/>
  <c r="G3501" i="24"/>
  <c r="F3501" i="24"/>
  <c r="G3500" i="24"/>
  <c r="F3500" i="24"/>
  <c r="G3497" i="24"/>
  <c r="F3497" i="24"/>
  <c r="G3496" i="24"/>
  <c r="F3496" i="24"/>
  <c r="G3495" i="24"/>
  <c r="F3495" i="24"/>
  <c r="G3494" i="24"/>
  <c r="F3494" i="24"/>
  <c r="G3493" i="24"/>
  <c r="F3493" i="24"/>
  <c r="G3492" i="24"/>
  <c r="F3492" i="24"/>
  <c r="G3491" i="24"/>
  <c r="F3491" i="24"/>
  <c r="G3490" i="24"/>
  <c r="G3489" i="24"/>
  <c r="F3489" i="24"/>
  <c r="G3488" i="24"/>
  <c r="F3488" i="24"/>
  <c r="G3487" i="24"/>
  <c r="F3487" i="24"/>
  <c r="G3486" i="24"/>
  <c r="G3485" i="24"/>
  <c r="F3485" i="24"/>
  <c r="G3484" i="24"/>
  <c r="F3484" i="24"/>
  <c r="G3483" i="24"/>
  <c r="F3483" i="24"/>
  <c r="G3482" i="24"/>
  <c r="G3481" i="24"/>
  <c r="G3480" i="24"/>
  <c r="F3480" i="24"/>
  <c r="G3479" i="24"/>
  <c r="F3479" i="24"/>
  <c r="G3478" i="24"/>
  <c r="F3478" i="24"/>
  <c r="G3477" i="24"/>
  <c r="F3477" i="24"/>
  <c r="G3476" i="24"/>
  <c r="F3476" i="24"/>
  <c r="G3475" i="24"/>
  <c r="F3475" i="24"/>
  <c r="G3474" i="24"/>
  <c r="F3474" i="24"/>
  <c r="G3473" i="24"/>
  <c r="G3472" i="24"/>
  <c r="F3472" i="24"/>
  <c r="G3471" i="24"/>
  <c r="F3471" i="24"/>
  <c r="G3468" i="24"/>
  <c r="F3468" i="24"/>
  <c r="G3467" i="24"/>
  <c r="F3467" i="24"/>
  <c r="G3466" i="24"/>
  <c r="F3466" i="24"/>
  <c r="G3465" i="24"/>
  <c r="F3465" i="24"/>
  <c r="G3464" i="24"/>
  <c r="F3464" i="24"/>
  <c r="G3463" i="24"/>
  <c r="F3463" i="24"/>
  <c r="G3462" i="24"/>
  <c r="F3462" i="24"/>
  <c r="G3461" i="24"/>
  <c r="G3460" i="24"/>
  <c r="F3460" i="24"/>
  <c r="G3459" i="24"/>
  <c r="F3459" i="24"/>
  <c r="G3458" i="24"/>
  <c r="F3458" i="24"/>
  <c r="G3457" i="24"/>
  <c r="G3456" i="24"/>
  <c r="F3456" i="24"/>
  <c r="G3455" i="24"/>
  <c r="F3455" i="24"/>
  <c r="G3454" i="24"/>
  <c r="F3454" i="24"/>
  <c r="G3453" i="24"/>
  <c r="G3452" i="24"/>
  <c r="G3451" i="24"/>
  <c r="F3451" i="24"/>
  <c r="G3450" i="24"/>
  <c r="F3450" i="24"/>
  <c r="G3449" i="24"/>
  <c r="F3449" i="24"/>
  <c r="G3448" i="24"/>
  <c r="F3448" i="24"/>
  <c r="G3447" i="24"/>
  <c r="F3447" i="24"/>
  <c r="G3446" i="24"/>
  <c r="F3446" i="24"/>
  <c r="G3445" i="24"/>
  <c r="F3445" i="24"/>
  <c r="G3444" i="24"/>
  <c r="G3443" i="24"/>
  <c r="F3443" i="24"/>
  <c r="G3442" i="24"/>
  <c r="F3442" i="24"/>
  <c r="G3439" i="24"/>
  <c r="F3439" i="24"/>
  <c r="G3438" i="24"/>
  <c r="F3438" i="24"/>
  <c r="G3437" i="24"/>
  <c r="F3437" i="24"/>
  <c r="G3436" i="24"/>
  <c r="F3436" i="24"/>
  <c r="G3435" i="24"/>
  <c r="F3435" i="24"/>
  <c r="G3434" i="24"/>
  <c r="F3434" i="24"/>
  <c r="G3433" i="24"/>
  <c r="F3433" i="24"/>
  <c r="G3432" i="24"/>
  <c r="G3431" i="24"/>
  <c r="F3431" i="24"/>
  <c r="G3430" i="24"/>
  <c r="F3430" i="24"/>
  <c r="G3429" i="24"/>
  <c r="F3429" i="24"/>
  <c r="G3428" i="24"/>
  <c r="G3427" i="24"/>
  <c r="F3427" i="24"/>
  <c r="G3426" i="24"/>
  <c r="F3426" i="24"/>
  <c r="G3425" i="24"/>
  <c r="F3425" i="24"/>
  <c r="G3424" i="24"/>
  <c r="G3423" i="24"/>
  <c r="G3422" i="24"/>
  <c r="F3422" i="24"/>
  <c r="G3421" i="24"/>
  <c r="F3421" i="24"/>
  <c r="G3420" i="24"/>
  <c r="F3420" i="24"/>
  <c r="G3419" i="24"/>
  <c r="F3419" i="24"/>
  <c r="G3418" i="24"/>
  <c r="F3418" i="24"/>
  <c r="G3417" i="24"/>
  <c r="F3417" i="24"/>
  <c r="G3416" i="24"/>
  <c r="F3416" i="24"/>
  <c r="G3415" i="24"/>
  <c r="G3414" i="24"/>
  <c r="F3414" i="24"/>
  <c r="G3413" i="24"/>
  <c r="F3413" i="24"/>
  <c r="G3410" i="24"/>
  <c r="F3410" i="24"/>
  <c r="G3409" i="24"/>
  <c r="F3409" i="24"/>
  <c r="G3408" i="24"/>
  <c r="F3408" i="24"/>
  <c r="G3407" i="24"/>
  <c r="F3407" i="24"/>
  <c r="G3406" i="24"/>
  <c r="F3406" i="24"/>
  <c r="G3405" i="24"/>
  <c r="F3405" i="24"/>
  <c r="G3404" i="24"/>
  <c r="F3404" i="24"/>
  <c r="G3403" i="24"/>
  <c r="G3402" i="24"/>
  <c r="F3402" i="24"/>
  <c r="G3401" i="24"/>
  <c r="F3401" i="24"/>
  <c r="G3400" i="24"/>
  <c r="F3400" i="24"/>
  <c r="G3399" i="24"/>
  <c r="G3398" i="24"/>
  <c r="F3398" i="24"/>
  <c r="G3397" i="24"/>
  <c r="F3397" i="24"/>
  <c r="G3396" i="24"/>
  <c r="F3396" i="24"/>
  <c r="G3395" i="24"/>
  <c r="G3394" i="24"/>
  <c r="G3393" i="24"/>
  <c r="F3393" i="24"/>
  <c r="G3392" i="24"/>
  <c r="F3392" i="24"/>
  <c r="G3391" i="24"/>
  <c r="F3391" i="24"/>
  <c r="G3390" i="24"/>
  <c r="F3390" i="24"/>
  <c r="G3389" i="24"/>
  <c r="F3389" i="24"/>
  <c r="G3388" i="24"/>
  <c r="F3388" i="24"/>
  <c r="G3387" i="24"/>
  <c r="G3386" i="24"/>
  <c r="F3386" i="24"/>
  <c r="G3385" i="24"/>
  <c r="F3385" i="24"/>
  <c r="G3382" i="24"/>
  <c r="F3382" i="24"/>
  <c r="G3381" i="24"/>
  <c r="F3381" i="24"/>
  <c r="G3380" i="24"/>
  <c r="F3380" i="24"/>
  <c r="G3379" i="24"/>
  <c r="F3379" i="24"/>
  <c r="G3378" i="24"/>
  <c r="F3378" i="24"/>
  <c r="G3377" i="24"/>
  <c r="F3377" i="24"/>
  <c r="G3376" i="24"/>
  <c r="F3376" i="24"/>
  <c r="G3375" i="24"/>
  <c r="G3374" i="24"/>
  <c r="F3374" i="24"/>
  <c r="G3373" i="24"/>
  <c r="F3373" i="24"/>
  <c r="G3372" i="24"/>
  <c r="F3372" i="24"/>
  <c r="G3371" i="24"/>
  <c r="G3370" i="24"/>
  <c r="F3370" i="24"/>
  <c r="G3369" i="24"/>
  <c r="F3369" i="24"/>
  <c r="G3368" i="24"/>
  <c r="F3368" i="24"/>
  <c r="G3367" i="24"/>
  <c r="G3366" i="24"/>
  <c r="G3365" i="24"/>
  <c r="F3365" i="24"/>
  <c r="G3364" i="24"/>
  <c r="F3364" i="24"/>
  <c r="G3363" i="24"/>
  <c r="F3363" i="24"/>
  <c r="G3362" i="24"/>
  <c r="F3362" i="24"/>
  <c r="G3361" i="24"/>
  <c r="F3361" i="24"/>
  <c r="G3360" i="24"/>
  <c r="F3360" i="24"/>
  <c r="G3359" i="24"/>
  <c r="F3359" i="24"/>
  <c r="G3358" i="24"/>
  <c r="G3357" i="24"/>
  <c r="F3357" i="24"/>
  <c r="G3356" i="24"/>
  <c r="F3356" i="24"/>
  <c r="G3353" i="24"/>
  <c r="F3353" i="24"/>
  <c r="G3352" i="24"/>
  <c r="F3352" i="24"/>
  <c r="G3351" i="24"/>
  <c r="F3351" i="24"/>
  <c r="G3350" i="24"/>
  <c r="F3350" i="24"/>
  <c r="G3349" i="24"/>
  <c r="F3349" i="24"/>
  <c r="G3348" i="24"/>
  <c r="F3348" i="24"/>
  <c r="G3347" i="24"/>
  <c r="F3347" i="24"/>
  <c r="G3346" i="24"/>
  <c r="G3345" i="24"/>
  <c r="F3345" i="24"/>
  <c r="G3344" i="24"/>
  <c r="F3344" i="24"/>
  <c r="G3343" i="24"/>
  <c r="F3343" i="24"/>
  <c r="G3342" i="24"/>
  <c r="G3341" i="24"/>
  <c r="F3341" i="24"/>
  <c r="G3340" i="24"/>
  <c r="F3340" i="24"/>
  <c r="G3339" i="24"/>
  <c r="F3339" i="24"/>
  <c r="G3338" i="24"/>
  <c r="G3337" i="24"/>
  <c r="G3336" i="24"/>
  <c r="F3336" i="24"/>
  <c r="G3335" i="24"/>
  <c r="F3335" i="24"/>
  <c r="G3334" i="24"/>
  <c r="F3334" i="24"/>
  <c r="G3333" i="24"/>
  <c r="F3333" i="24"/>
  <c r="G3332" i="24"/>
  <c r="F3332" i="24"/>
  <c r="G3331" i="24"/>
  <c r="F3331" i="24"/>
  <c r="G3330" i="24"/>
  <c r="F3330" i="24"/>
  <c r="G3329" i="24"/>
  <c r="G3328" i="24"/>
  <c r="F3328" i="24"/>
  <c r="G3327" i="24"/>
  <c r="F3327" i="24"/>
  <c r="G3324" i="24"/>
  <c r="F3324" i="24"/>
  <c r="G3323" i="24"/>
  <c r="F3323" i="24"/>
  <c r="G3322" i="24"/>
  <c r="F3322" i="24"/>
  <c r="G3321" i="24"/>
  <c r="F3321" i="24"/>
  <c r="G3320" i="24"/>
  <c r="F3320" i="24"/>
  <c r="G3319" i="24"/>
  <c r="F3319" i="24"/>
  <c r="G3318" i="24"/>
  <c r="F3318" i="24"/>
  <c r="G3317" i="24"/>
  <c r="G3316" i="24"/>
  <c r="F3316" i="24"/>
  <c r="G3315" i="24"/>
  <c r="F3315" i="24"/>
  <c r="G3314" i="24"/>
  <c r="F3314" i="24"/>
  <c r="G3313" i="24"/>
  <c r="G3312" i="24"/>
  <c r="F3312" i="24"/>
  <c r="G3311" i="24"/>
  <c r="F3311" i="24"/>
  <c r="G3310" i="24"/>
  <c r="F3310" i="24"/>
  <c r="G3309" i="24"/>
  <c r="G3308" i="24"/>
  <c r="G3307" i="24"/>
  <c r="F3307" i="24"/>
  <c r="G3306" i="24"/>
  <c r="F3306" i="24"/>
  <c r="G3305" i="24"/>
  <c r="F3305" i="24"/>
  <c r="G3304" i="24"/>
  <c r="F3304" i="24"/>
  <c r="G3303" i="24"/>
  <c r="F3303" i="24"/>
  <c r="G3302" i="24"/>
  <c r="F3302" i="24"/>
  <c r="G3301" i="24"/>
  <c r="G3297" i="24" s="1"/>
  <c r="F3301" i="24"/>
  <c r="G3300" i="24"/>
  <c r="G3299" i="24"/>
  <c r="F3299" i="24"/>
  <c r="G3298" i="24"/>
  <c r="F3298" i="24"/>
  <c r="G3295" i="24"/>
  <c r="F3295" i="24"/>
  <c r="G3294" i="24"/>
  <c r="F3294" i="24"/>
  <c r="G3293" i="24"/>
  <c r="F3293" i="24"/>
  <c r="G3292" i="24"/>
  <c r="F3292" i="24"/>
  <c r="G3291" i="24"/>
  <c r="F3291" i="24"/>
  <c r="G3290" i="24"/>
  <c r="F3290" i="24"/>
  <c r="G3289" i="24"/>
  <c r="F3289" i="24"/>
  <c r="G3288" i="24"/>
  <c r="G3287" i="24"/>
  <c r="F3287" i="24"/>
  <c r="G3286" i="24"/>
  <c r="F3286" i="24"/>
  <c r="G3285" i="24"/>
  <c r="F3285" i="24"/>
  <c r="G3284" i="24"/>
  <c r="G3283" i="24"/>
  <c r="F3283" i="24"/>
  <c r="G3282" i="24"/>
  <c r="F3282" i="24"/>
  <c r="G3281" i="24"/>
  <c r="F3281" i="24"/>
  <c r="G3280" i="24"/>
  <c r="G3279" i="24"/>
  <c r="G3278" i="24"/>
  <c r="F3278" i="24"/>
  <c r="G3277" i="24"/>
  <c r="F3277" i="24"/>
  <c r="G3276" i="24"/>
  <c r="F3276" i="24"/>
  <c r="G3275" i="24"/>
  <c r="F3275" i="24"/>
  <c r="G3274" i="24"/>
  <c r="F3274" i="24"/>
  <c r="G3273" i="24"/>
  <c r="F3273" i="24"/>
  <c r="G3272" i="24"/>
  <c r="F3272" i="24"/>
  <c r="G3271" i="24"/>
  <c r="G3270" i="24"/>
  <c r="F3270" i="24"/>
  <c r="G3269" i="24"/>
  <c r="F3269" i="24"/>
  <c r="G3266" i="24"/>
  <c r="F3266" i="24"/>
  <c r="G3265" i="24"/>
  <c r="F3265" i="24"/>
  <c r="G3264" i="24"/>
  <c r="F3264" i="24"/>
  <c r="G3263" i="24"/>
  <c r="F3263" i="24"/>
  <c r="G3262" i="24"/>
  <c r="F3262" i="24"/>
  <c r="G3261" i="24"/>
  <c r="F3261" i="24"/>
  <c r="G3260" i="24"/>
  <c r="G3259" i="24"/>
  <c r="F3259" i="24"/>
  <c r="G3258" i="24"/>
  <c r="F3258" i="24"/>
  <c r="G3257" i="24"/>
  <c r="F3257" i="24"/>
  <c r="G3256" i="24"/>
  <c r="G3255" i="24"/>
  <c r="F3255" i="24"/>
  <c r="G3254" i="24"/>
  <c r="F3254" i="24"/>
  <c r="G3253" i="24"/>
  <c r="F3253" i="24"/>
  <c r="G3252" i="24"/>
  <c r="G3251" i="24"/>
  <c r="G3250" i="24"/>
  <c r="F3250" i="24"/>
  <c r="G3249" i="24"/>
  <c r="F3249" i="24"/>
  <c r="G3248" i="24"/>
  <c r="F3248" i="24"/>
  <c r="G3247" i="24"/>
  <c r="F3247" i="24"/>
  <c r="G3246" i="24"/>
  <c r="F3246" i="24"/>
  <c r="G3245" i="24"/>
  <c r="F3245" i="24"/>
  <c r="G3244" i="24"/>
  <c r="F3244" i="24"/>
  <c r="G3243" i="24"/>
  <c r="F3243" i="24"/>
  <c r="G3242" i="24"/>
  <c r="G3241" i="24"/>
  <c r="F3241" i="24"/>
  <c r="G3240" i="24"/>
  <c r="F3240" i="24"/>
  <c r="G3235" i="24"/>
  <c r="F3235" i="24"/>
  <c r="G3234" i="24"/>
  <c r="F3234" i="24"/>
  <c r="G3233" i="24"/>
  <c r="F3233" i="24"/>
  <c r="G3232" i="24"/>
  <c r="F3232" i="24"/>
  <c r="G3231" i="24"/>
  <c r="F3231" i="24"/>
  <c r="G3230" i="24"/>
  <c r="F3230" i="24"/>
  <c r="G3229" i="24"/>
  <c r="F3229" i="24"/>
  <c r="G3228" i="24"/>
  <c r="G3227" i="24"/>
  <c r="F3227" i="24"/>
  <c r="G3226" i="24"/>
  <c r="F3226" i="24"/>
  <c r="G3225" i="24"/>
  <c r="F3225" i="24"/>
  <c r="G3224" i="24"/>
  <c r="G3223" i="24"/>
  <c r="F3223" i="24"/>
  <c r="G3222" i="24"/>
  <c r="F3222" i="24"/>
  <c r="G3221" i="24"/>
  <c r="F3221" i="24"/>
  <c r="G3220" i="24"/>
  <c r="G3219" i="24"/>
  <c r="G3218" i="24"/>
  <c r="F3218" i="24"/>
  <c r="G3217" i="24"/>
  <c r="F3217" i="24"/>
  <c r="G3216" i="24"/>
  <c r="F3216" i="24"/>
  <c r="G3215" i="24"/>
  <c r="F3215" i="24"/>
  <c r="G3214" i="24"/>
  <c r="F3214" i="24"/>
  <c r="G3213" i="24"/>
  <c r="F3213" i="24"/>
  <c r="G3212" i="24"/>
  <c r="F3212" i="24"/>
  <c r="G3211" i="24"/>
  <c r="G3210" i="24"/>
  <c r="F3210" i="24"/>
  <c r="G3209" i="24"/>
  <c r="F3209" i="24"/>
  <c r="G3206" i="24"/>
  <c r="F3206" i="24"/>
  <c r="G3205" i="24"/>
  <c r="F3205" i="24"/>
  <c r="G3204" i="24"/>
  <c r="F3204" i="24"/>
  <c r="G3203" i="24"/>
  <c r="F3203" i="24"/>
  <c r="G3202" i="24"/>
  <c r="F3202" i="24"/>
  <c r="G3201" i="24"/>
  <c r="F3201" i="24"/>
  <c r="G3200" i="24"/>
  <c r="F3200" i="24"/>
  <c r="G3199" i="24"/>
  <c r="G3198" i="24"/>
  <c r="F3198" i="24"/>
  <c r="G3197" i="24"/>
  <c r="F3197" i="24"/>
  <c r="G3196" i="24"/>
  <c r="F3196" i="24"/>
  <c r="G3195" i="24"/>
  <c r="G3194" i="24"/>
  <c r="F3194" i="24"/>
  <c r="G3193" i="24"/>
  <c r="F3193" i="24"/>
  <c r="G3192" i="24"/>
  <c r="F3192" i="24"/>
  <c r="G3191" i="24"/>
  <c r="G3190" i="24"/>
  <c r="G3189" i="24"/>
  <c r="F3189" i="24"/>
  <c r="G3188" i="24"/>
  <c r="F3188" i="24"/>
  <c r="G3187" i="24"/>
  <c r="F3187" i="24"/>
  <c r="G3186" i="24"/>
  <c r="F3186" i="24"/>
  <c r="G3185" i="24"/>
  <c r="F3185" i="24"/>
  <c r="G3184" i="24"/>
  <c r="F3184" i="24"/>
  <c r="G3183" i="24"/>
  <c r="F3183" i="24"/>
  <c r="G3182" i="24"/>
  <c r="G3181" i="24"/>
  <c r="F3181" i="24"/>
  <c r="G3180" i="24"/>
  <c r="F3180" i="24"/>
  <c r="G3177" i="24"/>
  <c r="F3177" i="24"/>
  <c r="G3176" i="24"/>
  <c r="F3176" i="24"/>
  <c r="G3175" i="24"/>
  <c r="F3175" i="24"/>
  <c r="G3174" i="24"/>
  <c r="F3174" i="24"/>
  <c r="G3173" i="24"/>
  <c r="F3173" i="24"/>
  <c r="G3172" i="24"/>
  <c r="F3172" i="24"/>
  <c r="G3171" i="24"/>
  <c r="F3171" i="24"/>
  <c r="G3170" i="24"/>
  <c r="G3169" i="24"/>
  <c r="F3169" i="24"/>
  <c r="G3168" i="24"/>
  <c r="F3168" i="24"/>
  <c r="G3167" i="24"/>
  <c r="F3167" i="24"/>
  <c r="G3166" i="24"/>
  <c r="G3165" i="24"/>
  <c r="F3165" i="24"/>
  <c r="G3164" i="24"/>
  <c r="F3164" i="24"/>
  <c r="G3163" i="24"/>
  <c r="F3163" i="24"/>
  <c r="G3162" i="24"/>
  <c r="G3161" i="24"/>
  <c r="G3160" i="24"/>
  <c r="F3160" i="24"/>
  <c r="G3159" i="24"/>
  <c r="F3159" i="24"/>
  <c r="G3158" i="24"/>
  <c r="F3158" i="24"/>
  <c r="G3157" i="24"/>
  <c r="F3157" i="24"/>
  <c r="G3156" i="24"/>
  <c r="F3156" i="24"/>
  <c r="G3155" i="24"/>
  <c r="F3155" i="24"/>
  <c r="G3154" i="24"/>
  <c r="F3154" i="24"/>
  <c r="G3153" i="24"/>
  <c r="G3152" i="24"/>
  <c r="F3152" i="24"/>
  <c r="G3151" i="24"/>
  <c r="F3151" i="24"/>
  <c r="G3148" i="24"/>
  <c r="F3148" i="24"/>
  <c r="G3147" i="24"/>
  <c r="F3147" i="24"/>
  <c r="G3146" i="24"/>
  <c r="F3146" i="24"/>
  <c r="G3145" i="24"/>
  <c r="F3145" i="24"/>
  <c r="G3144" i="24"/>
  <c r="F3144" i="24"/>
  <c r="G3143" i="24"/>
  <c r="F3143" i="24"/>
  <c r="G3142" i="24"/>
  <c r="F3142" i="24"/>
  <c r="G3141" i="24"/>
  <c r="F3141" i="24"/>
  <c r="G3140" i="24"/>
  <c r="F3140" i="24"/>
  <c r="G3139" i="24"/>
  <c r="F3139" i="24"/>
  <c r="G3138" i="24"/>
  <c r="F3138" i="24"/>
  <c r="G3137" i="24"/>
  <c r="G3136" i="24"/>
  <c r="F3136" i="24"/>
  <c r="G3135" i="24"/>
  <c r="F3135" i="24"/>
  <c r="G3134" i="24"/>
  <c r="F3134" i="24"/>
  <c r="G3133" i="24"/>
  <c r="G3132" i="24"/>
  <c r="G3131" i="24"/>
  <c r="F3131" i="24"/>
  <c r="G3130" i="24"/>
  <c r="F3130" i="24"/>
  <c r="G3129" i="24"/>
  <c r="F3129" i="24"/>
  <c r="G3128" i="24"/>
  <c r="F3128" i="24"/>
  <c r="G3127" i="24"/>
  <c r="F3127" i="24"/>
  <c r="G3126" i="24"/>
  <c r="F3126" i="24"/>
  <c r="G3125" i="24"/>
  <c r="F3125" i="24"/>
  <c r="G3124" i="24"/>
  <c r="G3123" i="24"/>
  <c r="F3123" i="24"/>
  <c r="G3122" i="24"/>
  <c r="F3122" i="24"/>
  <c r="G3119" i="24"/>
  <c r="F3119" i="24"/>
  <c r="G3118" i="24"/>
  <c r="F3118" i="24"/>
  <c r="G3117" i="24"/>
  <c r="F3117" i="24"/>
  <c r="G3116" i="24"/>
  <c r="F3116" i="24"/>
  <c r="G3115" i="24"/>
  <c r="F3115" i="24"/>
  <c r="G3114" i="24"/>
  <c r="F3114" i="24"/>
  <c r="G3113" i="24"/>
  <c r="F3113" i="24"/>
  <c r="G3112" i="24"/>
  <c r="G3111" i="24"/>
  <c r="F3111" i="24"/>
  <c r="G3110" i="24"/>
  <c r="F3110" i="24"/>
  <c r="G3109" i="24"/>
  <c r="F3109" i="24"/>
  <c r="G3108" i="24"/>
  <c r="G3107" i="24"/>
  <c r="F3107" i="24"/>
  <c r="G3106" i="24"/>
  <c r="F3106" i="24"/>
  <c r="G3105" i="24"/>
  <c r="F3105" i="24"/>
  <c r="G3104" i="24"/>
  <c r="G3103" i="24"/>
  <c r="G3102" i="24"/>
  <c r="F3102" i="24"/>
  <c r="G3101" i="24"/>
  <c r="F3101" i="24"/>
  <c r="G3100" i="24"/>
  <c r="F3100" i="24"/>
  <c r="G3099" i="24"/>
  <c r="F3099" i="24"/>
  <c r="G3098" i="24"/>
  <c r="F3098" i="24"/>
  <c r="G3097" i="24"/>
  <c r="F3097" i="24"/>
  <c r="G3096" i="24"/>
  <c r="F3096" i="24"/>
  <c r="G3095" i="24"/>
  <c r="G3094" i="24"/>
  <c r="F3094" i="24"/>
  <c r="G3093" i="24"/>
  <c r="F3093" i="24"/>
  <c r="G3090" i="24"/>
  <c r="F3090" i="24"/>
  <c r="G3089" i="24"/>
  <c r="F3089" i="24"/>
  <c r="G3088" i="24"/>
  <c r="F3088" i="24"/>
  <c r="G3087" i="24"/>
  <c r="F3087" i="24"/>
  <c r="G3086" i="24"/>
  <c r="F3086" i="24"/>
  <c r="G3085" i="24"/>
  <c r="F3085" i="24"/>
  <c r="G3084" i="24"/>
  <c r="F3084" i="24"/>
  <c r="G3083" i="24"/>
  <c r="F3083" i="24"/>
  <c r="G3082" i="24"/>
  <c r="F3082" i="24"/>
  <c r="G3081" i="24"/>
  <c r="F3081" i="24"/>
  <c r="G3080" i="24"/>
  <c r="F3080" i="24"/>
  <c r="G3079" i="24"/>
  <c r="G3078" i="24"/>
  <c r="F3078" i="24"/>
  <c r="G3077" i="24"/>
  <c r="F3077" i="24"/>
  <c r="G3076" i="24"/>
  <c r="F3076" i="24"/>
  <c r="G3075" i="24"/>
  <c r="G3074" i="24"/>
  <c r="G3073" i="24"/>
  <c r="F3073" i="24"/>
  <c r="G3072" i="24"/>
  <c r="F3072" i="24"/>
  <c r="G3071" i="24"/>
  <c r="F3071" i="24"/>
  <c r="G3070" i="24"/>
  <c r="F3070" i="24"/>
  <c r="G3069" i="24"/>
  <c r="F3069" i="24"/>
  <c r="G3068" i="24"/>
  <c r="F3068" i="24"/>
  <c r="G3067" i="24"/>
  <c r="F3067" i="24"/>
  <c r="G3066" i="24"/>
  <c r="G3065" i="24"/>
  <c r="F3065" i="24"/>
  <c r="G3064" i="24"/>
  <c r="F3064" i="24"/>
  <c r="G3061" i="24"/>
  <c r="F3061" i="24"/>
  <c r="G3060" i="24"/>
  <c r="F3060" i="24"/>
  <c r="G3059" i="24"/>
  <c r="F3059" i="24"/>
  <c r="G3058" i="24"/>
  <c r="F3058" i="24"/>
  <c r="G3057" i="24"/>
  <c r="F3057" i="24"/>
  <c r="G3056" i="24"/>
  <c r="F3056" i="24"/>
  <c r="G3055" i="24"/>
  <c r="F3055" i="24"/>
  <c r="G3054" i="24"/>
  <c r="G3053" i="24"/>
  <c r="F3053" i="24"/>
  <c r="G3052" i="24"/>
  <c r="F3052" i="24"/>
  <c r="G3051" i="24"/>
  <c r="F3051" i="24"/>
  <c r="G3050" i="24"/>
  <c r="G3049" i="24"/>
  <c r="F3049" i="24"/>
  <c r="G3048" i="24"/>
  <c r="F3048" i="24"/>
  <c r="G3047" i="24"/>
  <c r="F3047" i="24"/>
  <c r="G3046" i="24"/>
  <c r="G3045" i="24"/>
  <c r="G3044" i="24"/>
  <c r="F3044" i="24"/>
  <c r="G3043" i="24"/>
  <c r="F3043" i="24"/>
  <c r="G3042" i="24"/>
  <c r="F3042" i="24"/>
  <c r="G3041" i="24"/>
  <c r="F3041" i="24"/>
  <c r="G3040" i="24"/>
  <c r="F3040" i="24"/>
  <c r="G3039" i="24"/>
  <c r="F3039" i="24"/>
  <c r="G3038" i="24"/>
  <c r="F3038" i="24"/>
  <c r="G3037" i="24"/>
  <c r="G3036" i="24"/>
  <c r="F3036" i="24"/>
  <c r="G3035" i="24"/>
  <c r="F3035" i="24"/>
  <c r="G3032" i="24"/>
  <c r="F3032" i="24"/>
  <c r="G3031" i="24"/>
  <c r="F3031" i="24"/>
  <c r="G3030" i="24"/>
  <c r="F3030" i="24"/>
  <c r="G3029" i="24"/>
  <c r="F3029" i="24"/>
  <c r="G3028" i="24"/>
  <c r="F3028" i="24"/>
  <c r="G3027" i="24"/>
  <c r="F3027" i="24"/>
  <c r="G3026" i="24"/>
  <c r="F3026" i="24"/>
  <c r="G3025" i="24"/>
  <c r="F3025" i="24"/>
  <c r="G3024" i="24"/>
  <c r="F3024" i="24"/>
  <c r="G3023" i="24"/>
  <c r="F3023" i="24"/>
  <c r="G3022" i="24"/>
  <c r="F3022" i="24"/>
  <c r="G3021" i="24"/>
  <c r="G3020" i="24"/>
  <c r="F3020" i="24"/>
  <c r="G3019" i="24"/>
  <c r="F3019" i="24"/>
  <c r="G3018" i="24"/>
  <c r="F3018" i="24"/>
  <c r="G3017" i="24"/>
  <c r="G3016" i="24"/>
  <c r="G3015" i="24"/>
  <c r="F3015" i="24"/>
  <c r="G3014" i="24"/>
  <c r="F3014" i="24"/>
  <c r="G3013" i="24"/>
  <c r="F3013" i="24"/>
  <c r="G3012" i="24"/>
  <c r="F3012" i="24"/>
  <c r="G3011" i="24"/>
  <c r="F3011" i="24"/>
  <c r="G3010" i="24"/>
  <c r="F3010" i="24"/>
  <c r="G3009" i="24"/>
  <c r="F3009" i="24"/>
  <c r="G3008" i="24"/>
  <c r="G3007" i="24"/>
  <c r="F3007" i="24"/>
  <c r="G3006" i="24"/>
  <c r="F3006" i="24"/>
  <c r="G3003" i="24"/>
  <c r="F3003" i="24"/>
  <c r="G3002" i="24"/>
  <c r="F3002" i="24"/>
  <c r="G3001" i="24"/>
  <c r="F3001" i="24"/>
  <c r="G3000" i="24"/>
  <c r="F3000" i="24"/>
  <c r="G2999" i="24"/>
  <c r="F2999" i="24"/>
  <c r="G2998" i="24"/>
  <c r="F2998" i="24"/>
  <c r="G2997" i="24"/>
  <c r="F2997" i="24"/>
  <c r="G2996" i="24"/>
  <c r="F2996" i="24"/>
  <c r="G2995" i="24"/>
  <c r="F2995" i="24"/>
  <c r="G2994" i="24"/>
  <c r="F2994" i="24"/>
  <c r="G2993" i="24"/>
  <c r="G2992" i="24"/>
  <c r="F2992" i="24"/>
  <c r="G2991" i="24"/>
  <c r="F2991" i="24"/>
  <c r="G2990" i="24"/>
  <c r="F2990" i="24"/>
  <c r="G2989" i="24"/>
  <c r="G2988" i="24"/>
  <c r="G2987" i="24"/>
  <c r="F2987" i="24"/>
  <c r="G2986" i="24"/>
  <c r="F2986" i="24"/>
  <c r="G2985" i="24"/>
  <c r="F2985" i="24"/>
  <c r="G2984" i="24"/>
  <c r="F2984" i="24"/>
  <c r="G2983" i="24"/>
  <c r="F2983" i="24"/>
  <c r="G2982" i="24"/>
  <c r="F2982" i="24"/>
  <c r="G2981" i="24"/>
  <c r="F2981" i="24"/>
  <c r="G2980" i="24"/>
  <c r="F2980" i="24"/>
  <c r="G2979" i="24"/>
  <c r="F2979" i="24"/>
  <c r="G2978" i="24"/>
  <c r="G2977" i="24"/>
  <c r="F2977" i="24"/>
  <c r="G2976" i="24"/>
  <c r="F2976" i="24"/>
  <c r="G2973" i="24"/>
  <c r="F2973" i="24"/>
  <c r="G2972" i="24"/>
  <c r="F2972" i="24"/>
  <c r="G2971" i="24"/>
  <c r="F2971" i="24"/>
  <c r="G2970" i="24"/>
  <c r="F2970" i="24"/>
  <c r="G2969" i="24"/>
  <c r="F2969" i="24"/>
  <c r="G2968" i="24"/>
  <c r="F2968" i="24"/>
  <c r="G2967" i="24"/>
  <c r="F2967" i="24"/>
  <c r="G2966" i="24"/>
  <c r="G2965" i="24"/>
  <c r="F2965" i="24"/>
  <c r="G2964" i="24"/>
  <c r="F2964" i="24"/>
  <c r="G2963" i="24"/>
  <c r="F2963" i="24"/>
  <c r="G2962" i="24"/>
  <c r="G2961" i="24"/>
  <c r="F2961" i="24"/>
  <c r="G2960" i="24"/>
  <c r="F2960" i="24"/>
  <c r="G2959" i="24"/>
  <c r="F2959" i="24"/>
  <c r="G2958" i="24"/>
  <c r="G2957" i="24"/>
  <c r="G2956" i="24"/>
  <c r="F2956" i="24"/>
  <c r="G2955" i="24"/>
  <c r="F2955" i="24"/>
  <c r="G2954" i="24"/>
  <c r="F2954" i="24"/>
  <c r="G2953" i="24"/>
  <c r="F2953" i="24"/>
  <c r="G2952" i="24"/>
  <c r="F2952" i="24"/>
  <c r="G2951" i="24"/>
  <c r="F2951" i="24"/>
  <c r="G2950" i="24"/>
  <c r="F2950" i="24"/>
  <c r="G2949" i="24"/>
  <c r="F2949" i="24"/>
  <c r="G2948" i="24"/>
  <c r="G2947" i="24"/>
  <c r="F2947" i="24"/>
  <c r="G2946" i="24"/>
  <c r="F2946" i="24"/>
  <c r="G2943" i="24"/>
  <c r="F2943" i="24"/>
  <c r="G2942" i="24"/>
  <c r="F2942" i="24"/>
  <c r="G2941" i="24"/>
  <c r="F2941" i="24"/>
  <c r="G2940" i="24"/>
  <c r="F2940" i="24"/>
  <c r="G2939" i="24"/>
  <c r="F2939" i="24"/>
  <c r="G2938" i="24"/>
  <c r="F2938" i="24"/>
  <c r="G2937" i="24"/>
  <c r="F2937" i="24"/>
  <c r="G2936" i="24"/>
  <c r="F2936" i="24"/>
  <c r="G2935" i="24"/>
  <c r="F2935" i="24"/>
  <c r="G2934" i="24"/>
  <c r="F2934" i="24"/>
  <c r="G2933" i="24"/>
  <c r="G2932" i="24"/>
  <c r="F2932" i="24"/>
  <c r="G2931" i="24"/>
  <c r="F2931" i="24"/>
  <c r="G2930" i="24"/>
  <c r="F2930" i="24"/>
  <c r="G2929" i="24"/>
  <c r="G2928" i="24"/>
  <c r="G2927" i="24"/>
  <c r="F2927" i="24"/>
  <c r="G2926" i="24"/>
  <c r="F2926" i="24"/>
  <c r="G2925" i="24"/>
  <c r="F2925" i="24"/>
  <c r="G2924" i="24"/>
  <c r="F2924" i="24"/>
  <c r="G2923" i="24"/>
  <c r="F2923" i="24"/>
  <c r="G2922" i="24"/>
  <c r="F2922" i="24"/>
  <c r="G2921" i="24"/>
  <c r="F2921" i="24"/>
  <c r="G2920" i="24"/>
  <c r="F2920" i="24"/>
  <c r="G2919" i="24"/>
  <c r="F2919" i="24"/>
  <c r="G2918" i="24"/>
  <c r="F2918" i="24"/>
  <c r="G2917" i="24"/>
  <c r="F2917" i="24"/>
  <c r="G2916" i="24"/>
  <c r="F2916" i="24"/>
  <c r="G2913" i="24"/>
  <c r="F2913" i="24"/>
  <c r="G2912" i="24"/>
  <c r="F2912" i="24"/>
  <c r="G2911" i="24"/>
  <c r="F2911" i="24"/>
  <c r="G2910" i="24"/>
  <c r="F2910" i="24"/>
  <c r="G2909" i="24"/>
  <c r="F2909" i="24"/>
  <c r="G2908" i="24"/>
  <c r="F2908" i="24"/>
  <c r="G2907" i="24"/>
  <c r="F2907" i="24"/>
  <c r="G2906" i="24"/>
  <c r="F2906" i="24"/>
  <c r="G2905" i="24"/>
  <c r="F2905" i="24"/>
  <c r="G2904" i="24"/>
  <c r="F2904" i="24"/>
  <c r="G2903" i="24"/>
  <c r="F2903" i="24"/>
  <c r="G2902" i="24"/>
  <c r="F2902" i="24"/>
  <c r="G2901" i="24"/>
  <c r="F2901" i="24"/>
  <c r="G2900" i="24"/>
  <c r="F2900" i="24"/>
  <c r="G2899" i="24"/>
  <c r="F2899" i="24"/>
  <c r="G2898" i="24"/>
  <c r="F2898" i="24"/>
  <c r="G2897" i="24"/>
  <c r="G2896" i="24"/>
  <c r="F2896" i="24"/>
  <c r="G2895" i="24"/>
  <c r="F2895" i="24"/>
  <c r="G2894" i="24"/>
  <c r="F2894" i="24"/>
  <c r="G2893" i="24"/>
  <c r="F2893" i="24"/>
  <c r="G2892" i="24"/>
  <c r="G2891" i="24"/>
  <c r="G2890" i="24"/>
  <c r="F2890" i="24"/>
  <c r="G2889" i="24"/>
  <c r="F2889" i="24"/>
  <c r="G2888" i="24"/>
  <c r="F2888" i="24"/>
  <c r="G2887" i="24"/>
  <c r="F2887" i="24"/>
  <c r="G2886" i="24"/>
  <c r="F2886" i="24"/>
  <c r="G2885" i="24"/>
  <c r="F2885" i="24"/>
  <c r="G2884" i="24"/>
  <c r="F2884" i="24"/>
  <c r="G2883" i="24"/>
  <c r="F2883" i="24"/>
  <c r="G2882" i="24"/>
  <c r="F2882" i="24"/>
  <c r="G2881" i="24"/>
  <c r="G2880" i="24"/>
  <c r="F2880" i="24"/>
  <c r="G2877" i="24"/>
  <c r="F2877" i="24"/>
  <c r="G2876" i="24"/>
  <c r="F2876" i="24"/>
  <c r="G2875" i="24"/>
  <c r="F2875" i="24"/>
  <c r="G2874" i="24"/>
  <c r="F2874" i="24"/>
  <c r="G2873" i="24"/>
  <c r="F2873" i="24"/>
  <c r="G2872" i="24"/>
  <c r="F2872" i="24"/>
  <c r="G2871" i="24"/>
  <c r="F2871" i="24"/>
  <c r="G2870" i="24"/>
  <c r="F2870" i="24"/>
  <c r="G2869" i="24"/>
  <c r="F2869" i="24"/>
  <c r="G2868" i="24"/>
  <c r="F2868" i="24"/>
  <c r="G2867" i="24"/>
  <c r="G2866" i="24"/>
  <c r="F2866" i="24"/>
  <c r="G2865" i="24"/>
  <c r="F2865" i="24"/>
  <c r="G2864" i="24"/>
  <c r="F2864" i="24"/>
  <c r="G2863" i="24"/>
  <c r="G2862" i="24"/>
  <c r="G2861" i="24"/>
  <c r="F2861" i="24"/>
  <c r="G2860" i="24"/>
  <c r="F2860" i="24"/>
  <c r="G2859" i="24"/>
  <c r="F2859" i="24"/>
  <c r="G2858" i="24"/>
  <c r="F2858" i="24"/>
  <c r="G2857" i="24"/>
  <c r="F2857" i="24"/>
  <c r="G2856" i="24"/>
  <c r="F2856" i="24"/>
  <c r="G2855" i="24"/>
  <c r="F2855" i="24"/>
  <c r="G2854" i="24"/>
  <c r="F2854" i="24"/>
  <c r="G2853" i="24"/>
  <c r="F2853" i="24"/>
  <c r="G2852" i="24"/>
  <c r="F2852" i="24"/>
  <c r="G2851" i="24"/>
  <c r="F2851" i="24"/>
  <c r="G2848" i="24"/>
  <c r="F2848" i="24"/>
  <c r="G2847" i="24"/>
  <c r="F2847" i="24"/>
  <c r="G2846" i="24"/>
  <c r="F2846" i="24"/>
  <c r="G2845" i="24"/>
  <c r="F2845" i="24"/>
  <c r="G2844" i="24"/>
  <c r="F2844" i="24"/>
  <c r="G2843" i="24"/>
  <c r="F2843" i="24"/>
  <c r="G2842" i="24"/>
  <c r="F2842" i="24"/>
  <c r="G2841" i="24"/>
  <c r="F2841" i="24"/>
  <c r="G2840" i="24"/>
  <c r="F2840" i="24"/>
  <c r="G2839" i="24"/>
  <c r="F2839" i="24"/>
  <c r="G2838" i="24"/>
  <c r="F2838" i="24"/>
  <c r="G2837" i="24"/>
  <c r="G2836" i="24"/>
  <c r="F2836" i="24"/>
  <c r="G2835" i="24"/>
  <c r="F2835" i="24"/>
  <c r="G2834" i="24"/>
  <c r="F2834" i="24"/>
  <c r="G2833" i="24"/>
  <c r="G2832" i="24"/>
  <c r="G2831" i="24"/>
  <c r="F2831" i="24"/>
  <c r="G2830" i="24"/>
  <c r="F2830" i="24"/>
  <c r="G2829" i="24"/>
  <c r="F2829" i="24"/>
  <c r="G2828" i="24"/>
  <c r="F2828" i="24"/>
  <c r="G2827" i="24"/>
  <c r="F2827" i="24"/>
  <c r="G2826" i="24"/>
  <c r="F2826" i="24"/>
  <c r="G2825" i="24"/>
  <c r="F2825" i="24"/>
  <c r="G2824" i="24"/>
  <c r="G2823" i="24"/>
  <c r="F2823" i="24"/>
  <c r="G2822" i="24"/>
  <c r="F2822" i="24"/>
  <c r="G2817" i="24"/>
  <c r="F2817" i="24"/>
  <c r="G2816" i="24"/>
  <c r="F2816" i="24"/>
  <c r="G2815" i="24"/>
  <c r="F2815" i="24"/>
  <c r="G2814" i="24"/>
  <c r="F2814" i="24"/>
  <c r="G2813" i="24"/>
  <c r="F2813" i="24"/>
  <c r="G2812" i="24"/>
  <c r="F2812" i="24"/>
  <c r="G2811" i="24"/>
  <c r="F2811" i="24"/>
  <c r="G2810" i="24"/>
  <c r="F2810" i="24"/>
  <c r="G2809" i="24"/>
  <c r="F2809" i="24"/>
  <c r="G2808" i="24"/>
  <c r="F2808" i="24"/>
  <c r="G2807" i="24"/>
  <c r="G2806" i="24"/>
  <c r="F2806" i="24"/>
  <c r="G2805" i="24"/>
  <c r="F2805" i="24"/>
  <c r="G2804" i="24"/>
  <c r="F2804" i="24"/>
  <c r="G2803" i="24"/>
  <c r="G2802" i="24"/>
  <c r="G2801" i="24"/>
  <c r="F2801" i="24"/>
  <c r="G2800" i="24"/>
  <c r="F2800" i="24"/>
  <c r="G2799" i="24"/>
  <c r="F2799" i="24"/>
  <c r="G2798" i="24"/>
  <c r="F2798" i="24"/>
  <c r="G2797" i="24"/>
  <c r="F2797" i="24"/>
  <c r="G2796" i="24"/>
  <c r="F2796" i="24"/>
  <c r="G2795" i="24"/>
  <c r="F2795" i="24"/>
  <c r="G2794" i="24"/>
  <c r="F2794" i="24"/>
  <c r="G2793" i="24"/>
  <c r="F2793" i="24"/>
  <c r="G2792" i="24"/>
  <c r="F2792" i="24"/>
  <c r="G2791" i="24"/>
  <c r="F2791" i="24"/>
  <c r="G2790" i="24"/>
  <c r="F2790" i="24"/>
  <c r="G2787" i="24"/>
  <c r="F2787" i="24"/>
  <c r="F2786" i="24"/>
  <c r="G2785" i="24"/>
  <c r="F2785" i="24"/>
  <c r="G2784" i="24"/>
  <c r="F2784" i="24"/>
  <c r="G2783" i="24"/>
  <c r="F2783" i="24"/>
  <c r="G2782" i="24"/>
  <c r="F2782" i="24"/>
  <c r="G2781" i="24"/>
  <c r="F2781" i="24"/>
  <c r="G2780" i="24"/>
  <c r="F2780" i="24"/>
  <c r="G2779" i="24"/>
  <c r="F2779" i="24"/>
  <c r="G2778" i="24"/>
  <c r="F2778" i="24"/>
  <c r="G2777" i="24"/>
  <c r="F2777" i="24"/>
  <c r="G2776" i="24"/>
  <c r="F2776" i="24"/>
  <c r="G2775" i="24"/>
  <c r="F2775" i="24"/>
  <c r="G2774" i="24"/>
  <c r="F2774" i="24"/>
  <c r="G2773" i="24"/>
  <c r="F2773" i="24"/>
  <c r="G2772" i="24"/>
  <c r="F2772" i="24"/>
  <c r="G2771" i="24"/>
  <c r="F2771" i="24"/>
  <c r="G2770" i="24"/>
  <c r="F2770" i="24"/>
  <c r="G2769" i="24"/>
  <c r="F2769" i="24"/>
  <c r="G2768" i="24"/>
  <c r="F2768" i="24"/>
  <c r="G2767" i="24"/>
  <c r="F2767" i="24"/>
  <c r="G2766" i="24"/>
  <c r="F2766" i="24"/>
  <c r="G2765" i="24"/>
  <c r="F2765" i="24"/>
  <c r="G2764" i="24"/>
  <c r="F2764" i="24"/>
  <c r="G2763" i="24"/>
  <c r="F2763" i="24"/>
  <c r="G2762" i="24"/>
  <c r="F2762" i="24"/>
  <c r="G2761" i="24"/>
  <c r="F2761" i="24"/>
  <c r="G2760" i="24"/>
  <c r="F2760" i="24"/>
  <c r="G2759" i="24"/>
  <c r="F2759" i="24"/>
  <c r="G2758" i="24"/>
  <c r="F2758" i="24"/>
  <c r="G2757" i="24"/>
  <c r="F2757" i="24"/>
  <c r="G2756" i="24"/>
  <c r="F2756" i="24"/>
  <c r="G2753" i="24"/>
  <c r="F2753" i="24"/>
  <c r="G2752" i="24"/>
  <c r="F2752" i="24"/>
  <c r="G2751" i="24"/>
  <c r="F2751" i="24"/>
  <c r="G2750" i="24"/>
  <c r="F2750" i="24"/>
  <c r="G2749" i="24"/>
  <c r="F2749" i="24"/>
  <c r="G2748" i="24"/>
  <c r="F2748" i="24"/>
  <c r="G2747" i="24"/>
  <c r="F2747" i="24"/>
  <c r="G2746" i="24"/>
  <c r="F2746" i="24"/>
  <c r="G2745" i="24"/>
  <c r="F2745" i="24"/>
  <c r="G2744" i="24"/>
  <c r="F2744" i="24"/>
  <c r="G2743" i="24"/>
  <c r="F2743" i="24"/>
  <c r="G2742" i="24"/>
  <c r="F2742" i="24"/>
  <c r="G2741" i="24"/>
  <c r="F2741" i="24"/>
  <c r="G2740" i="24"/>
  <c r="F2740" i="24"/>
  <c r="G2739" i="24"/>
  <c r="F2739" i="24"/>
  <c r="G2738" i="24"/>
  <c r="F2738" i="24"/>
  <c r="G2737" i="24"/>
  <c r="F2737" i="24"/>
  <c r="G2736" i="24"/>
  <c r="F2736" i="24"/>
  <c r="G2735" i="24"/>
  <c r="F2735" i="24"/>
  <c r="G2734" i="24"/>
  <c r="F2734" i="24"/>
  <c r="G2733" i="24"/>
  <c r="F2733" i="24"/>
  <c r="G2732" i="24"/>
  <c r="F2732" i="24"/>
  <c r="G2731" i="24"/>
  <c r="F2731" i="24"/>
  <c r="G2730" i="24"/>
  <c r="F2730" i="24"/>
  <c r="G2729" i="24"/>
  <c r="F2729" i="24"/>
  <c r="G2728" i="24"/>
  <c r="F2728" i="24"/>
  <c r="G2727" i="24"/>
  <c r="F2727" i="24"/>
  <c r="G2726" i="24"/>
  <c r="F2726" i="24"/>
  <c r="G2721" i="24"/>
  <c r="F2721" i="24"/>
  <c r="G2720" i="24"/>
  <c r="F2720" i="24"/>
  <c r="G2719" i="24"/>
  <c r="F2719" i="24"/>
  <c r="F2718" i="24"/>
  <c r="G2717" i="24"/>
  <c r="F2717" i="24"/>
  <c r="G2716" i="24"/>
  <c r="F2716" i="24"/>
  <c r="G2715" i="24"/>
  <c r="F2715" i="24"/>
  <c r="G2714" i="24"/>
  <c r="F2714" i="24"/>
  <c r="G2713" i="24"/>
  <c r="F2713" i="24"/>
  <c r="G2712" i="24"/>
  <c r="F2712" i="24"/>
  <c r="G2711" i="24"/>
  <c r="F2711" i="24"/>
  <c r="G2710" i="24"/>
  <c r="F2710" i="24"/>
  <c r="G2709" i="24"/>
  <c r="F2709" i="24"/>
  <c r="G2708" i="24"/>
  <c r="F2708" i="24"/>
  <c r="G2707" i="24"/>
  <c r="G2706" i="24"/>
  <c r="F2706" i="24"/>
  <c r="G2705" i="24"/>
  <c r="F2705" i="24"/>
  <c r="G2704" i="24"/>
  <c r="F2704" i="24"/>
  <c r="G2703" i="24"/>
  <c r="G2702" i="24"/>
  <c r="G2701" i="24"/>
  <c r="F2701" i="24"/>
  <c r="G2700" i="24"/>
  <c r="F2700" i="24"/>
  <c r="G2699" i="24"/>
  <c r="F2699" i="24"/>
  <c r="G2698" i="24"/>
  <c r="F2698" i="24"/>
  <c r="G2697" i="24"/>
  <c r="F2697" i="24"/>
  <c r="G2696" i="24"/>
  <c r="F2696" i="24"/>
  <c r="G2695" i="24"/>
  <c r="F2695" i="24"/>
  <c r="G2694" i="24"/>
  <c r="F2694" i="24"/>
  <c r="G2693" i="24"/>
  <c r="F2693" i="24"/>
  <c r="G2692" i="24"/>
  <c r="F2692" i="24"/>
  <c r="G2687" i="24"/>
  <c r="F2687" i="24"/>
  <c r="F2686" i="24"/>
  <c r="G2685" i="24"/>
  <c r="F2685" i="24"/>
  <c r="G2684" i="24"/>
  <c r="F2684" i="24"/>
  <c r="G2683" i="24"/>
  <c r="F2683" i="24"/>
  <c r="G2682" i="24"/>
  <c r="F2682" i="24"/>
  <c r="G2681" i="24"/>
  <c r="F2681" i="24"/>
  <c r="G2680" i="24"/>
  <c r="F2680" i="24"/>
  <c r="G2679" i="24"/>
  <c r="F2679" i="24"/>
  <c r="G2678" i="24"/>
  <c r="F2678" i="24"/>
  <c r="G2677" i="24"/>
  <c r="F2677" i="24"/>
  <c r="G2676" i="24"/>
  <c r="F2676" i="24"/>
  <c r="G2675" i="24"/>
  <c r="F2675" i="24"/>
  <c r="G2674" i="24"/>
  <c r="F2674" i="24"/>
  <c r="G2673" i="24"/>
  <c r="F2673" i="24"/>
  <c r="G2672" i="24"/>
  <c r="F2672" i="24"/>
  <c r="G2671" i="24"/>
  <c r="F2671" i="24"/>
  <c r="G2670" i="24"/>
  <c r="F2670" i="24"/>
  <c r="G2669" i="24"/>
  <c r="F2669" i="24"/>
  <c r="G2668" i="24"/>
  <c r="F2668" i="24"/>
  <c r="G2667" i="24"/>
  <c r="F2667" i="24"/>
  <c r="G2666" i="24"/>
  <c r="F2666" i="24"/>
  <c r="G2665" i="24"/>
  <c r="F2665" i="24"/>
  <c r="G2664" i="24"/>
  <c r="F2664" i="24"/>
  <c r="G2663" i="24"/>
  <c r="F2663" i="24"/>
  <c r="G2662" i="24"/>
  <c r="F2662" i="24"/>
  <c r="G2661" i="24"/>
  <c r="F2661" i="24"/>
  <c r="G2660" i="24"/>
  <c r="F2660" i="24"/>
  <c r="G2659" i="24"/>
  <c r="F2659" i="24"/>
  <c r="G2658" i="24"/>
  <c r="F2658" i="24"/>
  <c r="G2657" i="24"/>
  <c r="F2657" i="24"/>
  <c r="G2656" i="24"/>
  <c r="F2656" i="24"/>
  <c r="G2653" i="24"/>
  <c r="F2653" i="24"/>
  <c r="G2652" i="24"/>
  <c r="F2652" i="24"/>
  <c r="G2651" i="24"/>
  <c r="F2651" i="24"/>
  <c r="G2650" i="24"/>
  <c r="F2650" i="24"/>
  <c r="G2649" i="24"/>
  <c r="F2649" i="24"/>
  <c r="G2648" i="24"/>
  <c r="F2648" i="24"/>
  <c r="G2647" i="24"/>
  <c r="F2647" i="24"/>
  <c r="G2646" i="24"/>
  <c r="F2646" i="24"/>
  <c r="G2645" i="24"/>
  <c r="F2645" i="24"/>
  <c r="G2644" i="24"/>
  <c r="F2644" i="24"/>
  <c r="G2643" i="24"/>
  <c r="F2643" i="24"/>
  <c r="G2642" i="24"/>
  <c r="F2642" i="24"/>
  <c r="G2641" i="24"/>
  <c r="F2641" i="24"/>
  <c r="G2640" i="24"/>
  <c r="F2640" i="24"/>
  <c r="G2639" i="24"/>
  <c r="F2639" i="24"/>
  <c r="G2638" i="24"/>
  <c r="F2638" i="24"/>
  <c r="G2637" i="24"/>
  <c r="F2637" i="24"/>
  <c r="G2636" i="24"/>
  <c r="F2636" i="24"/>
  <c r="G2635" i="24"/>
  <c r="F2635" i="24"/>
  <c r="G2634" i="24"/>
  <c r="F2634" i="24"/>
  <c r="G2633" i="24"/>
  <c r="F2633" i="24"/>
  <c r="G2632" i="24"/>
  <c r="F2632" i="24"/>
  <c r="G2631" i="24"/>
  <c r="F2631" i="24"/>
  <c r="G2630" i="24"/>
  <c r="F2630" i="24"/>
  <c r="G2629" i="24"/>
  <c r="F2629" i="24"/>
  <c r="G2628" i="24"/>
  <c r="F2628" i="24"/>
  <c r="G2627" i="24"/>
  <c r="F2627" i="24"/>
  <c r="G2626" i="24"/>
  <c r="F2626" i="24"/>
  <c r="G2625" i="24"/>
  <c r="F2625" i="24"/>
  <c r="F2620" i="24"/>
  <c r="G2619" i="24"/>
  <c r="G2618" i="24"/>
  <c r="F2618" i="24"/>
  <c r="G2617" i="24"/>
  <c r="F2617" i="24"/>
  <c r="G2616" i="24"/>
  <c r="F2616" i="24"/>
  <c r="G2615" i="24"/>
  <c r="F2615" i="24"/>
  <c r="G2614" i="24"/>
  <c r="F2614" i="24"/>
  <c r="G2613" i="24"/>
  <c r="F2613" i="24"/>
  <c r="G2612" i="24"/>
  <c r="F2612" i="24"/>
  <c r="G2611" i="24"/>
  <c r="F2611" i="24"/>
  <c r="G2610" i="24"/>
  <c r="F2610" i="24"/>
  <c r="G2609" i="24"/>
  <c r="F2609" i="24"/>
  <c r="G2608" i="24"/>
  <c r="G2607" i="24"/>
  <c r="F2607" i="24"/>
  <c r="G2606" i="24"/>
  <c r="F2606" i="24"/>
  <c r="G2605" i="24"/>
  <c r="F2605" i="24"/>
  <c r="G2604" i="24"/>
  <c r="G2603" i="24"/>
  <c r="G2602" i="24"/>
  <c r="F2602" i="24"/>
  <c r="G2601" i="24"/>
  <c r="F2601" i="24"/>
  <c r="G2600" i="24"/>
  <c r="F2600" i="24"/>
  <c r="G2599" i="24"/>
  <c r="F2599" i="24"/>
  <c r="G2598" i="24"/>
  <c r="F2598" i="24"/>
  <c r="G2597" i="24"/>
  <c r="F2597" i="24"/>
  <c r="G2596" i="24"/>
  <c r="F2596" i="24"/>
  <c r="G2595" i="24"/>
  <c r="F2595" i="24"/>
  <c r="G2594" i="24"/>
  <c r="F2594" i="24"/>
  <c r="F2591" i="24"/>
  <c r="G2590" i="24"/>
  <c r="F2590" i="24"/>
  <c r="G2589" i="24"/>
  <c r="F2589" i="24"/>
  <c r="G2588" i="24"/>
  <c r="F2588" i="24"/>
  <c r="G2587" i="24"/>
  <c r="F2587" i="24"/>
  <c r="G2586" i="24"/>
  <c r="F2586" i="24"/>
  <c r="G2585" i="24"/>
  <c r="F2585" i="24"/>
  <c r="G2584" i="24"/>
  <c r="F2584" i="24"/>
  <c r="G2583" i="24"/>
  <c r="F2583" i="24"/>
  <c r="G2582" i="24"/>
  <c r="F2582" i="24"/>
  <c r="G2581" i="24"/>
  <c r="F2581" i="24"/>
  <c r="G2580" i="24"/>
  <c r="F2580" i="24"/>
  <c r="G2579" i="24"/>
  <c r="F2579" i="24"/>
  <c r="G2578" i="24"/>
  <c r="F2578" i="24"/>
  <c r="G2577" i="24"/>
  <c r="F2577" i="24"/>
  <c r="G2576" i="24"/>
  <c r="F2576" i="24"/>
  <c r="G2575" i="24"/>
  <c r="F2575" i="24"/>
  <c r="G2574" i="24"/>
  <c r="F2574" i="24"/>
  <c r="G2573" i="24"/>
  <c r="F2573" i="24"/>
  <c r="G2572" i="24"/>
  <c r="F2572" i="24"/>
  <c r="G2571" i="24"/>
  <c r="F2571" i="24"/>
  <c r="G2570" i="24"/>
  <c r="F2570" i="24"/>
  <c r="G2569" i="24"/>
  <c r="F2569" i="24"/>
  <c r="G2568" i="24"/>
  <c r="F2568" i="24"/>
  <c r="G2567" i="24"/>
  <c r="F2567" i="24"/>
  <c r="G2566" i="24"/>
  <c r="F2566" i="24"/>
  <c r="G2565" i="24"/>
  <c r="F2565" i="24"/>
  <c r="G2562" i="24"/>
  <c r="G2561" i="24"/>
  <c r="F2561" i="24"/>
  <c r="G2560" i="24"/>
  <c r="F2560" i="24"/>
  <c r="G2559" i="24"/>
  <c r="F2559" i="24"/>
  <c r="G2558" i="24"/>
  <c r="F2558" i="24"/>
  <c r="G2557" i="24"/>
  <c r="F2557" i="24"/>
  <c r="G2556" i="24"/>
  <c r="F2556" i="24"/>
  <c r="G2555" i="24"/>
  <c r="F2555" i="24"/>
  <c r="G2554" i="24"/>
  <c r="F2554" i="24"/>
  <c r="G2553" i="24"/>
  <c r="G2552" i="24"/>
  <c r="F2552" i="24"/>
  <c r="G2551" i="24"/>
  <c r="F2551" i="24"/>
  <c r="G2550" i="24"/>
  <c r="F2550" i="24"/>
  <c r="G2549" i="24"/>
  <c r="G2548" i="24"/>
  <c r="F2548" i="24"/>
  <c r="G2547" i="24"/>
  <c r="F2547" i="24"/>
  <c r="G2546" i="24"/>
  <c r="F2546" i="24"/>
  <c r="G2545" i="24"/>
  <c r="G2544" i="24"/>
  <c r="G2543" i="24"/>
  <c r="F2543" i="24"/>
  <c r="G2542" i="24"/>
  <c r="F2542" i="24"/>
  <c r="G2541" i="24"/>
  <c r="F2541" i="24"/>
  <c r="G2540" i="24"/>
  <c r="F2540" i="24"/>
  <c r="G2539" i="24"/>
  <c r="F2539" i="24"/>
  <c r="G2538" i="24"/>
  <c r="G2537" i="24"/>
  <c r="F2537" i="24"/>
  <c r="G2536" i="24"/>
  <c r="F2536" i="24"/>
  <c r="G2531" i="24"/>
  <c r="F2531" i="24"/>
  <c r="G2530" i="24"/>
  <c r="F2530" i="24"/>
  <c r="G2529" i="24"/>
  <c r="F2529" i="24"/>
  <c r="G2528" i="24"/>
  <c r="F2528" i="24"/>
  <c r="G2527" i="24"/>
  <c r="F2527" i="24"/>
  <c r="G2526" i="24"/>
  <c r="F2526" i="24"/>
  <c r="G2525" i="24"/>
  <c r="F2525" i="24"/>
  <c r="G2524" i="24"/>
  <c r="G2523" i="24"/>
  <c r="F2523" i="24"/>
  <c r="G2522" i="24"/>
  <c r="F2522" i="24"/>
  <c r="G2521" i="24"/>
  <c r="F2521" i="24"/>
  <c r="G2520" i="24"/>
  <c r="G2519" i="24"/>
  <c r="F2519" i="24"/>
  <c r="G2518" i="24"/>
  <c r="F2518" i="24"/>
  <c r="G2517" i="24"/>
  <c r="F2517" i="24"/>
  <c r="G2516" i="24"/>
  <c r="G2515" i="24"/>
  <c r="G2514" i="24"/>
  <c r="F2514" i="24"/>
  <c r="G2513" i="24"/>
  <c r="G2512" i="24"/>
  <c r="F2512" i="24"/>
  <c r="G2511" i="24"/>
  <c r="F2511" i="24"/>
  <c r="G2510" i="24"/>
  <c r="F2510" i="24"/>
  <c r="G2509" i="24"/>
  <c r="F2509" i="24"/>
  <c r="G2508" i="24"/>
  <c r="G2507" i="24"/>
  <c r="F2507" i="24"/>
  <c r="G2506" i="24"/>
  <c r="F2506" i="24"/>
  <c r="G2505" i="24"/>
  <c r="F2505" i="24"/>
  <c r="G2502" i="24"/>
  <c r="F2502" i="24"/>
  <c r="G2501" i="24"/>
  <c r="F2501" i="24"/>
  <c r="G2500" i="24"/>
  <c r="F2500" i="24"/>
  <c r="G2499" i="24"/>
  <c r="F2499" i="24"/>
  <c r="G2498" i="24"/>
  <c r="F2498" i="24"/>
  <c r="G2497" i="24"/>
  <c r="F2497" i="24"/>
  <c r="G2496" i="24"/>
  <c r="F2496" i="24"/>
  <c r="G2495" i="24"/>
  <c r="G2494" i="24"/>
  <c r="F2494" i="24"/>
  <c r="G2493" i="24"/>
  <c r="F2493" i="24"/>
  <c r="G2492" i="24"/>
  <c r="F2492" i="24"/>
  <c r="G2491" i="24"/>
  <c r="G2490" i="24"/>
  <c r="F2490" i="24"/>
  <c r="G2489" i="24"/>
  <c r="F2489" i="24"/>
  <c r="G2488" i="24"/>
  <c r="F2488" i="24"/>
  <c r="G2487" i="24"/>
  <c r="G2486" i="24"/>
  <c r="G2485" i="24"/>
  <c r="F2485" i="24"/>
  <c r="G2484" i="24"/>
  <c r="F2484" i="24"/>
  <c r="G2483" i="24"/>
  <c r="F2483" i="24"/>
  <c r="G2482" i="24"/>
  <c r="F2482" i="24"/>
  <c r="G2481" i="24"/>
  <c r="F2481" i="24"/>
  <c r="G2480" i="24"/>
  <c r="F2480" i="24"/>
  <c r="G2479" i="24"/>
  <c r="G2478" i="24"/>
  <c r="F2478" i="24"/>
  <c r="G2477" i="24"/>
  <c r="F2477" i="24"/>
  <c r="G2476" i="24"/>
  <c r="F2476" i="24"/>
  <c r="G2471" i="24"/>
  <c r="F2471" i="24"/>
  <c r="G2470" i="24"/>
  <c r="F2470" i="24"/>
  <c r="G2469" i="24"/>
  <c r="F2469" i="24"/>
  <c r="G2468" i="24"/>
  <c r="F2468" i="24"/>
  <c r="G2467" i="24"/>
  <c r="F2467" i="24"/>
  <c r="G2466" i="24"/>
  <c r="F2466" i="24"/>
  <c r="G2465" i="24"/>
  <c r="F2465" i="24"/>
  <c r="G2464" i="24"/>
  <c r="F2464" i="24"/>
  <c r="G2463" i="24"/>
  <c r="G2462" i="24"/>
  <c r="F2462" i="24"/>
  <c r="G2461" i="24"/>
  <c r="F2461" i="24"/>
  <c r="G2460" i="24"/>
  <c r="F2460" i="24"/>
  <c r="G2459" i="24"/>
  <c r="G2458" i="24"/>
  <c r="F2458" i="24"/>
  <c r="G2457" i="24"/>
  <c r="F2457" i="24"/>
  <c r="G2456" i="24"/>
  <c r="F2456" i="24"/>
  <c r="G2455" i="24"/>
  <c r="G2454" i="24"/>
  <c r="G2453" i="24"/>
  <c r="F2453" i="24"/>
  <c r="G2452" i="24"/>
  <c r="F2452" i="24"/>
  <c r="G2451" i="24"/>
  <c r="F2451" i="24"/>
  <c r="G2450" i="24"/>
  <c r="F2450" i="24"/>
  <c r="G2449" i="24"/>
  <c r="F2449" i="24"/>
  <c r="G2448" i="24"/>
  <c r="F2448" i="24"/>
  <c r="G2447" i="24"/>
  <c r="G2446" i="24"/>
  <c r="F2446" i="24"/>
  <c r="G2445" i="24"/>
  <c r="F2445" i="24"/>
  <c r="G2444" i="24"/>
  <c r="F2444" i="24"/>
  <c r="G2441" i="24"/>
  <c r="F2441" i="24"/>
  <c r="G2440" i="24"/>
  <c r="F2440" i="24"/>
  <c r="G2439" i="24"/>
  <c r="F2439" i="24"/>
  <c r="G2438" i="24"/>
  <c r="F2438" i="24"/>
  <c r="G2437" i="24"/>
  <c r="F2437" i="24"/>
  <c r="G2436" i="24"/>
  <c r="F2436" i="24"/>
  <c r="G2435" i="24"/>
  <c r="F2435" i="24"/>
  <c r="G2434" i="24"/>
  <c r="F2434" i="24"/>
  <c r="G2433" i="24"/>
  <c r="F2433" i="24"/>
  <c r="G2432" i="24"/>
  <c r="F2432" i="24"/>
  <c r="G2431" i="24"/>
  <c r="F2431" i="24"/>
  <c r="G2430" i="24"/>
  <c r="F2430" i="24"/>
  <c r="G2429" i="24"/>
  <c r="F2429" i="24"/>
  <c r="G2428" i="24"/>
  <c r="F2428" i="24"/>
  <c r="G2427" i="24"/>
  <c r="F2427" i="24"/>
  <c r="G2426" i="24"/>
  <c r="F2426" i="24"/>
  <c r="G2425" i="24"/>
  <c r="F2425" i="24"/>
  <c r="G2424" i="24"/>
  <c r="F2424" i="24"/>
  <c r="G2423" i="24"/>
  <c r="F2423" i="24"/>
  <c r="G2422" i="24"/>
  <c r="F2422" i="24"/>
  <c r="G2421" i="24"/>
  <c r="F2421" i="24"/>
  <c r="G2420" i="24"/>
  <c r="F2420" i="24"/>
  <c r="G2419" i="24"/>
  <c r="F2419" i="24"/>
  <c r="G2418" i="24"/>
  <c r="F2418" i="24"/>
  <c r="G2417" i="24"/>
  <c r="F2417" i="24"/>
  <c r="G2416" i="24"/>
  <c r="F2416" i="24"/>
  <c r="G2415" i="24"/>
  <c r="F2415" i="24"/>
  <c r="G2414" i="24"/>
  <c r="F2414" i="24"/>
  <c r="G2413" i="24"/>
  <c r="F2413" i="24"/>
  <c r="G2412" i="24"/>
  <c r="F2412" i="24"/>
  <c r="G2411" i="24"/>
  <c r="F2411" i="24"/>
  <c r="G2410" i="24"/>
  <c r="F2410" i="24"/>
  <c r="G2409" i="24"/>
  <c r="F2409" i="24"/>
  <c r="G2408" i="24"/>
  <c r="F2408" i="24"/>
  <c r="G2405" i="24"/>
  <c r="F2405" i="24"/>
  <c r="G2404" i="24"/>
  <c r="F2404" i="24"/>
  <c r="G2403" i="24"/>
  <c r="F2403" i="24"/>
  <c r="G2402" i="24"/>
  <c r="F2402" i="24"/>
  <c r="G2401" i="24"/>
  <c r="F2401" i="24"/>
  <c r="G2400" i="24"/>
  <c r="F2400" i="24"/>
  <c r="G2399" i="24"/>
  <c r="F2399" i="24"/>
  <c r="G2398" i="24"/>
  <c r="F2398" i="24"/>
  <c r="G2397" i="24"/>
  <c r="F2397" i="24"/>
  <c r="G2396" i="24"/>
  <c r="F2396" i="24"/>
  <c r="G2395" i="24"/>
  <c r="F2395" i="24"/>
  <c r="G2394" i="24"/>
  <c r="F2394" i="24"/>
  <c r="G2393" i="24"/>
  <c r="F2393" i="24"/>
  <c r="G2392" i="24"/>
  <c r="F2392" i="24"/>
  <c r="G2391" i="24"/>
  <c r="F2391" i="24"/>
  <c r="G2390" i="24"/>
  <c r="F2390" i="24"/>
  <c r="G2389" i="24"/>
  <c r="F2389" i="24"/>
  <c r="G2388" i="24"/>
  <c r="F2388" i="24"/>
  <c r="G2387" i="24"/>
  <c r="F2387" i="24"/>
  <c r="G2386" i="24"/>
  <c r="F2386" i="24"/>
  <c r="G2385" i="24"/>
  <c r="F2385" i="24"/>
  <c r="G2384" i="24"/>
  <c r="F2384" i="24"/>
  <c r="G2383" i="24"/>
  <c r="F2383" i="24"/>
  <c r="G2382" i="24"/>
  <c r="F2382" i="24"/>
  <c r="G2381" i="24"/>
  <c r="F2381" i="24"/>
  <c r="G2380" i="24"/>
  <c r="F2380" i="24"/>
  <c r="G2379" i="24"/>
  <c r="F2379" i="24"/>
  <c r="G2378" i="24"/>
  <c r="F2378" i="24"/>
  <c r="G2377" i="24"/>
  <c r="F2377" i="24"/>
  <c r="G2374" i="24"/>
  <c r="F2374" i="24"/>
  <c r="G2373" i="24"/>
  <c r="F2373" i="24"/>
  <c r="G2372" i="24"/>
  <c r="F2372" i="24"/>
  <c r="G2371" i="24"/>
  <c r="F2371" i="24"/>
  <c r="G2370" i="24"/>
  <c r="F2370" i="24"/>
  <c r="G2369" i="24"/>
  <c r="F2369" i="24"/>
  <c r="G2368" i="24"/>
  <c r="F2368" i="24"/>
  <c r="G2367" i="24"/>
  <c r="F2367" i="24"/>
  <c r="G2366" i="24"/>
  <c r="F2366" i="24"/>
  <c r="G2365" i="24"/>
  <c r="F2365" i="24"/>
  <c r="G2364" i="24"/>
  <c r="F2364" i="24"/>
  <c r="G2363" i="24"/>
  <c r="F2363" i="24"/>
  <c r="G2362" i="24"/>
  <c r="F2362" i="24"/>
  <c r="G2361" i="24"/>
  <c r="F2361" i="24"/>
  <c r="G2360" i="24"/>
  <c r="F2360" i="24"/>
  <c r="G2359" i="24"/>
  <c r="F2359" i="24"/>
  <c r="G2358" i="24"/>
  <c r="F2358" i="24"/>
  <c r="G2357" i="24"/>
  <c r="F2357" i="24"/>
  <c r="G2356" i="24"/>
  <c r="F2356" i="24"/>
  <c r="G2355" i="24"/>
  <c r="F2355" i="24"/>
  <c r="G2354" i="24"/>
  <c r="F2354" i="24"/>
  <c r="G2353" i="24"/>
  <c r="F2353" i="24"/>
  <c r="G2352" i="24"/>
  <c r="F2352" i="24"/>
  <c r="G2351" i="24"/>
  <c r="F2351" i="24"/>
  <c r="G2350" i="24"/>
  <c r="F2350" i="24"/>
  <c r="G2349" i="24"/>
  <c r="F2349" i="24"/>
  <c r="G2348" i="24"/>
  <c r="F2348" i="24"/>
  <c r="G2347" i="24"/>
  <c r="F2347" i="24"/>
  <c r="G2346" i="24"/>
  <c r="F2346" i="24"/>
  <c r="G2343" i="24"/>
  <c r="F2343" i="24"/>
  <c r="G2342" i="24"/>
  <c r="F2342" i="24"/>
  <c r="G2341" i="24"/>
  <c r="F2341" i="24"/>
  <c r="G2340" i="24"/>
  <c r="F2340" i="24"/>
  <c r="G2339" i="24"/>
  <c r="F2339" i="24"/>
  <c r="G2338" i="24"/>
  <c r="F2338" i="24"/>
  <c r="G2337" i="24"/>
  <c r="F2337" i="24"/>
  <c r="G2336" i="24"/>
  <c r="F2336" i="24"/>
  <c r="G2335" i="24"/>
  <c r="F2335" i="24"/>
  <c r="G2334" i="24"/>
  <c r="F2334" i="24"/>
  <c r="G2333" i="24"/>
  <c r="F2333" i="24"/>
  <c r="G2332" i="24"/>
  <c r="F2332" i="24"/>
  <c r="G2331" i="24"/>
  <c r="F2331" i="24"/>
  <c r="G2330" i="24"/>
  <c r="F2330" i="24"/>
  <c r="G2329" i="24"/>
  <c r="F2329" i="24"/>
  <c r="G2328" i="24"/>
  <c r="F2328" i="24"/>
  <c r="G2327" i="24"/>
  <c r="F2327" i="24"/>
  <c r="G2326" i="24"/>
  <c r="F2326" i="24"/>
  <c r="G2325" i="24"/>
  <c r="F2325" i="24"/>
  <c r="G2324" i="24"/>
  <c r="F2324" i="24"/>
  <c r="G2323" i="24"/>
  <c r="F2323" i="24"/>
  <c r="G2322" i="24"/>
  <c r="F2322" i="24"/>
  <c r="G2321" i="24"/>
  <c r="F2321" i="24"/>
  <c r="G2320" i="24"/>
  <c r="F2320" i="24"/>
  <c r="G2319" i="24"/>
  <c r="F2319" i="24"/>
  <c r="G2318" i="24"/>
  <c r="F2318" i="24"/>
  <c r="G2317" i="24"/>
  <c r="F2317" i="24"/>
  <c r="G2316" i="24"/>
  <c r="F2316" i="24"/>
  <c r="G2313" i="24"/>
  <c r="F2313" i="24"/>
  <c r="G2312" i="24"/>
  <c r="F2312" i="24"/>
  <c r="G2311" i="24"/>
  <c r="F2311" i="24"/>
  <c r="G2310" i="24"/>
  <c r="F2310" i="24"/>
  <c r="G2309" i="24"/>
  <c r="F2309" i="24"/>
  <c r="G2308" i="24"/>
  <c r="F2308" i="24"/>
  <c r="G2307" i="24"/>
  <c r="F2307" i="24"/>
  <c r="G2306" i="24"/>
  <c r="F2306" i="24"/>
  <c r="G2305" i="24"/>
  <c r="F2305" i="24"/>
  <c r="G2304" i="24"/>
  <c r="F2304" i="24"/>
  <c r="G2303" i="24"/>
  <c r="F2303" i="24"/>
  <c r="G2302" i="24"/>
  <c r="F2302" i="24"/>
  <c r="G2301" i="24"/>
  <c r="F2301" i="24"/>
  <c r="G2300" i="24"/>
  <c r="F2300" i="24"/>
  <c r="G2299" i="24"/>
  <c r="F2299" i="24"/>
  <c r="G2298" i="24"/>
  <c r="F2298" i="24"/>
  <c r="G2297" i="24"/>
  <c r="F2297" i="24"/>
  <c r="G2296" i="24"/>
  <c r="F2296" i="24"/>
  <c r="G2295" i="24"/>
  <c r="F2295" i="24"/>
  <c r="G2294" i="24"/>
  <c r="F2294" i="24"/>
  <c r="G2293" i="24"/>
  <c r="F2293" i="24"/>
  <c r="G2292" i="24"/>
  <c r="F2292" i="24"/>
  <c r="G2291" i="24"/>
  <c r="F2291" i="24"/>
  <c r="G2290" i="24"/>
  <c r="F2290" i="24"/>
  <c r="G2289" i="24"/>
  <c r="F2289" i="24"/>
  <c r="G2288" i="24"/>
  <c r="F2288" i="24"/>
  <c r="G2287" i="24"/>
  <c r="F2287" i="24"/>
  <c r="G2286" i="24"/>
  <c r="F2286" i="24"/>
  <c r="G2285" i="24"/>
  <c r="F2285" i="24"/>
  <c r="G2280" i="24"/>
  <c r="G2279" i="24"/>
  <c r="F2279" i="24"/>
  <c r="G2278" i="24"/>
  <c r="F2278" i="24"/>
  <c r="G2277" i="24"/>
  <c r="F2277" i="24"/>
  <c r="G2276" i="24"/>
  <c r="F2276" i="24"/>
  <c r="G2275" i="24"/>
  <c r="F2275" i="24"/>
  <c r="G2274" i="24"/>
  <c r="F2274" i="24"/>
  <c r="G2273" i="24"/>
  <c r="F2273" i="24"/>
  <c r="G2272" i="24"/>
  <c r="F2272" i="24"/>
  <c r="G2271" i="24"/>
  <c r="F2271" i="24"/>
  <c r="G2270" i="24"/>
  <c r="F2270" i="24"/>
  <c r="G2269" i="24"/>
  <c r="F2269" i="24"/>
  <c r="G2268" i="24"/>
  <c r="F2268" i="24"/>
  <c r="G2267" i="24"/>
  <c r="G2266" i="24"/>
  <c r="F2266" i="24"/>
  <c r="G2265" i="24"/>
  <c r="F2265" i="24"/>
  <c r="G2264" i="24"/>
  <c r="F2264" i="24"/>
  <c r="G2263" i="24"/>
  <c r="F2263" i="24"/>
  <c r="G2262" i="24"/>
  <c r="G2261" i="24"/>
  <c r="F2261" i="24"/>
  <c r="G2260" i="24"/>
  <c r="F2260" i="24"/>
  <c r="G2259" i="24"/>
  <c r="F2259" i="24"/>
  <c r="G2258" i="24"/>
  <c r="F2258" i="24"/>
  <c r="G2257" i="24"/>
  <c r="F2257" i="24"/>
  <c r="G2256" i="24"/>
  <c r="F2256" i="24"/>
  <c r="G2255" i="24"/>
  <c r="F2255" i="24"/>
  <c r="G2254" i="24"/>
  <c r="F2254" i="24"/>
  <c r="G2253" i="24"/>
  <c r="F2253" i="24"/>
  <c r="G2252" i="24"/>
  <c r="F2252" i="24"/>
  <c r="G2251" i="24"/>
  <c r="F2251" i="24"/>
  <c r="G2250" i="24"/>
  <c r="F2250" i="24"/>
  <c r="G2247" i="24"/>
  <c r="F2247" i="24"/>
  <c r="G2246" i="24"/>
  <c r="F2246" i="24"/>
  <c r="G2245" i="24"/>
  <c r="F2245" i="24"/>
  <c r="G2244" i="24"/>
  <c r="F2244" i="24"/>
  <c r="G2243" i="24"/>
  <c r="F2243" i="24"/>
  <c r="G2242" i="24"/>
  <c r="F2242" i="24"/>
  <c r="G2241" i="24"/>
  <c r="F2241" i="24"/>
  <c r="G2240" i="24"/>
  <c r="F2240" i="24"/>
  <c r="G2239" i="24"/>
  <c r="F2239" i="24"/>
  <c r="G2238" i="24"/>
  <c r="F2238" i="24"/>
  <c r="G2237" i="24"/>
  <c r="F2237" i="24"/>
  <c r="G2236" i="24"/>
  <c r="F2236" i="24"/>
  <c r="G2235" i="24"/>
  <c r="F2235" i="24"/>
  <c r="G2234" i="24"/>
  <c r="G2233" i="24"/>
  <c r="F2233" i="24"/>
  <c r="G2232" i="24"/>
  <c r="F2232" i="24"/>
  <c r="G2231" i="24"/>
  <c r="F2231" i="24"/>
  <c r="G2230" i="24"/>
  <c r="G2229" i="24"/>
  <c r="G2228" i="24"/>
  <c r="F2228" i="24"/>
  <c r="G2227" i="24"/>
  <c r="F2227" i="24"/>
  <c r="G2226" i="24"/>
  <c r="F2226" i="24"/>
  <c r="G2225" i="24"/>
  <c r="F2225" i="24"/>
  <c r="G2224" i="24"/>
  <c r="F2224" i="24"/>
  <c r="G2223" i="24"/>
  <c r="F2223" i="24"/>
  <c r="G2222" i="24"/>
  <c r="F2222" i="24"/>
  <c r="G2221" i="24"/>
  <c r="F2221" i="24"/>
  <c r="G2220" i="24"/>
  <c r="F2220" i="24"/>
  <c r="G2219" i="24"/>
  <c r="F2219" i="24"/>
  <c r="G2216" i="24"/>
  <c r="F2216" i="24"/>
  <c r="G2215" i="24"/>
  <c r="F2215" i="24"/>
  <c r="G2214" i="24"/>
  <c r="F2214" i="24"/>
  <c r="G2213" i="24"/>
  <c r="F2213" i="24"/>
  <c r="G2212" i="24"/>
  <c r="F2212" i="24"/>
  <c r="G2211" i="24"/>
  <c r="F2211" i="24"/>
  <c r="G2210" i="24"/>
  <c r="F2210" i="24"/>
  <c r="G2209" i="24"/>
  <c r="F2209" i="24"/>
  <c r="G2208" i="24"/>
  <c r="F2208" i="24"/>
  <c r="G2207" i="24"/>
  <c r="F2207" i="24"/>
  <c r="G2206" i="24"/>
  <c r="F2206" i="24"/>
  <c r="G2205" i="24"/>
  <c r="F2205" i="24"/>
  <c r="G2204" i="24"/>
  <c r="G2203" i="24"/>
  <c r="F2203" i="24"/>
  <c r="G2202" i="24"/>
  <c r="F2202" i="24"/>
  <c r="G2201" i="24"/>
  <c r="F2201" i="24"/>
  <c r="G2200" i="24"/>
  <c r="G2199" i="24"/>
  <c r="G2198" i="24"/>
  <c r="F2198" i="24"/>
  <c r="G2197" i="24"/>
  <c r="F2197" i="24"/>
  <c r="G2196" i="24"/>
  <c r="F2196" i="24"/>
  <c r="G2195" i="24"/>
  <c r="F2195" i="24"/>
  <c r="G2194" i="24"/>
  <c r="F2194" i="24"/>
  <c r="G2193" i="24"/>
  <c r="F2193" i="24"/>
  <c r="G2192" i="24"/>
  <c r="F2192" i="24"/>
  <c r="G2191" i="24"/>
  <c r="F2191" i="24"/>
  <c r="G2190" i="24"/>
  <c r="F2190" i="24"/>
  <c r="G2189" i="24"/>
  <c r="F2189" i="24"/>
  <c r="G2188" i="24"/>
  <c r="F2188" i="24"/>
  <c r="G2185" i="24"/>
  <c r="F2185" i="24"/>
  <c r="G2184" i="24"/>
  <c r="F2184" i="24"/>
  <c r="G2183" i="24"/>
  <c r="F2183" i="24"/>
  <c r="G2182" i="24"/>
  <c r="F2182" i="24"/>
  <c r="G2181" i="24"/>
  <c r="F2181" i="24"/>
  <c r="G2180" i="24"/>
  <c r="F2180" i="24"/>
  <c r="G2179" i="24"/>
  <c r="F2179" i="24"/>
  <c r="G2178" i="24"/>
  <c r="F2178" i="24"/>
  <c r="G2177" i="24"/>
  <c r="F2177" i="24"/>
  <c r="G2176" i="24"/>
  <c r="F2176" i="24"/>
  <c r="G2175" i="24"/>
  <c r="F2175" i="24"/>
  <c r="G2174" i="24"/>
  <c r="F2174" i="24"/>
  <c r="G2173" i="24"/>
  <c r="F2173" i="24"/>
  <c r="G2172" i="24"/>
  <c r="F2172" i="24"/>
  <c r="G2171" i="24"/>
  <c r="F2171" i="24"/>
  <c r="G2170" i="24"/>
  <c r="G2169" i="24"/>
  <c r="F2169" i="24"/>
  <c r="G2168" i="24"/>
  <c r="F2168" i="24"/>
  <c r="G2167" i="24"/>
  <c r="F2167" i="24"/>
  <c r="G2166" i="24"/>
  <c r="F2166" i="24"/>
  <c r="G2165" i="24"/>
  <c r="F2165" i="24"/>
  <c r="G2164" i="24"/>
  <c r="G2163" i="24"/>
  <c r="F2163" i="24"/>
  <c r="G2162" i="24"/>
  <c r="F2162" i="24"/>
  <c r="G2161" i="24"/>
  <c r="F2161" i="24"/>
  <c r="G2160" i="24"/>
  <c r="F2160" i="24"/>
  <c r="G2159" i="24"/>
  <c r="F2159" i="24"/>
  <c r="G2158" i="24"/>
  <c r="F2158" i="24"/>
  <c r="G2157" i="24"/>
  <c r="F2157" i="24"/>
  <c r="G2156" i="24"/>
  <c r="F2156" i="24"/>
  <c r="G2155" i="24"/>
  <c r="F2155" i="24"/>
  <c r="G2154" i="24"/>
  <c r="F2154" i="24"/>
  <c r="G2153" i="24"/>
  <c r="F2153" i="24"/>
  <c r="G2152" i="24"/>
  <c r="F2152" i="24"/>
  <c r="G2149" i="24"/>
  <c r="F2149" i="24"/>
  <c r="G2148" i="24"/>
  <c r="F2148" i="24"/>
  <c r="G2147" i="24"/>
  <c r="F2147" i="24"/>
  <c r="G2146" i="24"/>
  <c r="F2146" i="24"/>
  <c r="G2145" i="24"/>
  <c r="F2145" i="24"/>
  <c r="G2144" i="24"/>
  <c r="F2144" i="24"/>
  <c r="G2143" i="24"/>
  <c r="F2143" i="24"/>
  <c r="G2142" i="24"/>
  <c r="F2142" i="24"/>
  <c r="G2141" i="24"/>
  <c r="F2141" i="24"/>
  <c r="G2140" i="24"/>
  <c r="F2140" i="24"/>
  <c r="G2139" i="24"/>
  <c r="F2139" i="24"/>
  <c r="G2138" i="24"/>
  <c r="F2138" i="24"/>
  <c r="G2137" i="24"/>
  <c r="F2137" i="24"/>
  <c r="G2136" i="24"/>
  <c r="G2135" i="24"/>
  <c r="F2135" i="24"/>
  <c r="G2134" i="24"/>
  <c r="F2134" i="24"/>
  <c r="G2133" i="24"/>
  <c r="F2133" i="24"/>
  <c r="G2132" i="24"/>
  <c r="G2131" i="24"/>
  <c r="G2130" i="24"/>
  <c r="F2130" i="24"/>
  <c r="G2129" i="24"/>
  <c r="F2129" i="24"/>
  <c r="G2128" i="24"/>
  <c r="F2128" i="24"/>
  <c r="G2127" i="24"/>
  <c r="F2127" i="24"/>
  <c r="G2126" i="24"/>
  <c r="F2126" i="24"/>
  <c r="G2125" i="24"/>
  <c r="F2125" i="24"/>
  <c r="G2124" i="24"/>
  <c r="F2124" i="24"/>
  <c r="G2123" i="24"/>
  <c r="F2123" i="24"/>
  <c r="G2122" i="24"/>
  <c r="F2122" i="24"/>
  <c r="G2121" i="24"/>
  <c r="F2121" i="24"/>
  <c r="G2120" i="24"/>
  <c r="F2120" i="24"/>
  <c r="G2119" i="24"/>
  <c r="F2119" i="24"/>
  <c r="G2116" i="24"/>
  <c r="F2116" i="24"/>
  <c r="G2115" i="24"/>
  <c r="F2115" i="24"/>
  <c r="G2114" i="24"/>
  <c r="F2114" i="24"/>
  <c r="G2113" i="24"/>
  <c r="F2113" i="24"/>
  <c r="G2112" i="24"/>
  <c r="F2112" i="24"/>
  <c r="G2111" i="24"/>
  <c r="F2111" i="24"/>
  <c r="G2110" i="24"/>
  <c r="F2110" i="24"/>
  <c r="G2109" i="24"/>
  <c r="F2109" i="24"/>
  <c r="G2108" i="24"/>
  <c r="F2108" i="24"/>
  <c r="G2107" i="24"/>
  <c r="F2107" i="24"/>
  <c r="G2106" i="24"/>
  <c r="F2106" i="24"/>
  <c r="G2105" i="24"/>
  <c r="F2105" i="24"/>
  <c r="G2104" i="24"/>
  <c r="G2103" i="24"/>
  <c r="F2103" i="24"/>
  <c r="G2102" i="24"/>
  <c r="F2102" i="24"/>
  <c r="G2101" i="24"/>
  <c r="F2101" i="24"/>
  <c r="G2100" i="24"/>
  <c r="F2100" i="24"/>
  <c r="G2099" i="24"/>
  <c r="F2099" i="24"/>
  <c r="G2098" i="24"/>
  <c r="F2098" i="24"/>
  <c r="G2097" i="24"/>
  <c r="F2097" i="24"/>
  <c r="G2096" i="24"/>
  <c r="F2096" i="24"/>
  <c r="G2095" i="24"/>
  <c r="F2095" i="24"/>
  <c r="G2094" i="24"/>
  <c r="F2094" i="24"/>
  <c r="G2093" i="24"/>
  <c r="F2093" i="24"/>
  <c r="G2092" i="24"/>
  <c r="F2092" i="24"/>
  <c r="G2091" i="24"/>
  <c r="F2091" i="24"/>
  <c r="G2090" i="24"/>
  <c r="F2090" i="24"/>
  <c r="G2087" i="24"/>
  <c r="F2087" i="24"/>
  <c r="G2086" i="24"/>
  <c r="F2086" i="24"/>
  <c r="G2085" i="24"/>
  <c r="F2085" i="24"/>
  <c r="G2084" i="24"/>
  <c r="F2084" i="24"/>
  <c r="G2083" i="24"/>
  <c r="F2083" i="24"/>
  <c r="G2082" i="24"/>
  <c r="F2082" i="24"/>
  <c r="G2081" i="24"/>
  <c r="F2081" i="24"/>
  <c r="G2080" i="24"/>
  <c r="F2080" i="24"/>
  <c r="G2079" i="24"/>
  <c r="F2079" i="24"/>
  <c r="G2078" i="24"/>
  <c r="F2078" i="24"/>
  <c r="G2077" i="24"/>
  <c r="F2077" i="24"/>
  <c r="G2076" i="24"/>
  <c r="G2075" i="24"/>
  <c r="F2075" i="24"/>
  <c r="G2074" i="24"/>
  <c r="F2074" i="24"/>
  <c r="G2073" i="24"/>
  <c r="F2073" i="24"/>
  <c r="G2072" i="24"/>
  <c r="F2072" i="24"/>
  <c r="G2071" i="24"/>
  <c r="F2071" i="24"/>
  <c r="G2070" i="24"/>
  <c r="F2070" i="24"/>
  <c r="G2069" i="24"/>
  <c r="F2069" i="24"/>
  <c r="G2068" i="24"/>
  <c r="F2068" i="24"/>
  <c r="G2067" i="24"/>
  <c r="F2067" i="24"/>
  <c r="G2066" i="24"/>
  <c r="F2066" i="24"/>
  <c r="G2065" i="24"/>
  <c r="F2065" i="24"/>
  <c r="G2064" i="24"/>
  <c r="F2064" i="24"/>
  <c r="G2063" i="24"/>
  <c r="F2063" i="24"/>
  <c r="G2062" i="24"/>
  <c r="G2061" i="24"/>
  <c r="F2061" i="24"/>
  <c r="G2058" i="24"/>
  <c r="F2058" i="24"/>
  <c r="G2057" i="24"/>
  <c r="F2057" i="24"/>
  <c r="G2056" i="24"/>
  <c r="F2056" i="24"/>
  <c r="G2055" i="24"/>
  <c r="F2055" i="24"/>
  <c r="G2054" i="24"/>
  <c r="F2054" i="24"/>
  <c r="G2053" i="24"/>
  <c r="F2053" i="24"/>
  <c r="G2052" i="24"/>
  <c r="F2052" i="24"/>
  <c r="G2051" i="24"/>
  <c r="F2051" i="24"/>
  <c r="G2050" i="24"/>
  <c r="F2050" i="24"/>
  <c r="G2049" i="24"/>
  <c r="F2049" i="24"/>
  <c r="G2048" i="24"/>
  <c r="F2048" i="24"/>
  <c r="G2047" i="24"/>
  <c r="F2047" i="24"/>
  <c r="G2046" i="24"/>
  <c r="F2046" i="24"/>
  <c r="G2045" i="24"/>
  <c r="F2045" i="24"/>
  <c r="G2044" i="24"/>
  <c r="F2044" i="24"/>
  <c r="G2043" i="24"/>
  <c r="F2043" i="24"/>
  <c r="G2042" i="24"/>
  <c r="G2041" i="24"/>
  <c r="F2041" i="24"/>
  <c r="G2040" i="24"/>
  <c r="F2040" i="24"/>
  <c r="G2039" i="24"/>
  <c r="F2039" i="24"/>
  <c r="G2038" i="24"/>
  <c r="F2038" i="24"/>
  <c r="G2037" i="24"/>
  <c r="F2037" i="24"/>
  <c r="G2036" i="24"/>
  <c r="F2036" i="24"/>
  <c r="G2035" i="24"/>
  <c r="F2035" i="24"/>
  <c r="G2034" i="24"/>
  <c r="F2034" i="24"/>
  <c r="G2033" i="24"/>
  <c r="F2033" i="24"/>
  <c r="G2032" i="24"/>
  <c r="F2032" i="24"/>
  <c r="G2031" i="24"/>
  <c r="F2031" i="24"/>
  <c r="G2030" i="24"/>
  <c r="F2030" i="24"/>
  <c r="G2029" i="24"/>
  <c r="F2029" i="24"/>
  <c r="G2028" i="24"/>
  <c r="F2028" i="24"/>
  <c r="G2027" i="24"/>
  <c r="F2027" i="24"/>
  <c r="G2026" i="24"/>
  <c r="F2026" i="24"/>
  <c r="G2025" i="24"/>
  <c r="F2025" i="24"/>
  <c r="G2024" i="24"/>
  <c r="F2024" i="24"/>
  <c r="G2023" i="24"/>
  <c r="F2023" i="24"/>
  <c r="G2022" i="24"/>
  <c r="F2022" i="24"/>
  <c r="G2021" i="24"/>
  <c r="F2021" i="24"/>
  <c r="G2016" i="24"/>
  <c r="F2016" i="24"/>
  <c r="G2015" i="24"/>
  <c r="F2015" i="24"/>
  <c r="G2014" i="24"/>
  <c r="F2014" i="24"/>
  <c r="G2013" i="24"/>
  <c r="F2013" i="24"/>
  <c r="G2012" i="24"/>
  <c r="F2012" i="24"/>
  <c r="G2011" i="24"/>
  <c r="F2011" i="24"/>
  <c r="G2010" i="24"/>
  <c r="F2010" i="24"/>
  <c r="G2009" i="24"/>
  <c r="F2009" i="24"/>
  <c r="G2008" i="24"/>
  <c r="F2008" i="24"/>
  <c r="G2007" i="24"/>
  <c r="F2007" i="24"/>
  <c r="G2006" i="24"/>
  <c r="F2006" i="24"/>
  <c r="G2005" i="24"/>
  <c r="F2005" i="24"/>
  <c r="G2004" i="24"/>
  <c r="G2003" i="24"/>
  <c r="F2003" i="24"/>
  <c r="G2002" i="24"/>
  <c r="F2002" i="24"/>
  <c r="G2001" i="24"/>
  <c r="F2001" i="24"/>
  <c r="G2000" i="24"/>
  <c r="F2000" i="24"/>
  <c r="G1999" i="24"/>
  <c r="F1999" i="24"/>
  <c r="G1998" i="24"/>
  <c r="F1998" i="24"/>
  <c r="G1997" i="24"/>
  <c r="F1997" i="24"/>
  <c r="G1996" i="24"/>
  <c r="F1996" i="24"/>
  <c r="G1995" i="24"/>
  <c r="F1995" i="24"/>
  <c r="G1994" i="24"/>
  <c r="F1994" i="24"/>
  <c r="G1993" i="24"/>
  <c r="F1993" i="24"/>
  <c r="G1992" i="24"/>
  <c r="F1992" i="24"/>
  <c r="G1991" i="24"/>
  <c r="F1991" i="24"/>
  <c r="G1990" i="24"/>
  <c r="F1990" i="24"/>
  <c r="G1985" i="24"/>
  <c r="G1984" i="24" s="1"/>
  <c r="F1985" i="24"/>
  <c r="F1984" i="24" s="1"/>
  <c r="G1982" i="24"/>
  <c r="F1982" i="24"/>
  <c r="G1981" i="24"/>
  <c r="F1981" i="24"/>
  <c r="G1980" i="24"/>
  <c r="F1980" i="24"/>
  <c r="G1979" i="24"/>
  <c r="F1979" i="24"/>
  <c r="G1978" i="24"/>
  <c r="F1978" i="24"/>
  <c r="G1977" i="24"/>
  <c r="F1977" i="24"/>
  <c r="G1976" i="24"/>
  <c r="F1976" i="24"/>
  <c r="G1975" i="24"/>
  <c r="F1975" i="24"/>
  <c r="G1974" i="24"/>
  <c r="F1974" i="24"/>
  <c r="G1973" i="24"/>
  <c r="F1973" i="24"/>
  <c r="G1972" i="24"/>
  <c r="F1972" i="24"/>
  <c r="G1971" i="24"/>
  <c r="F1971" i="24"/>
  <c r="G1970" i="24"/>
  <c r="F1970" i="24"/>
  <c r="G1969" i="24"/>
  <c r="F1969" i="24"/>
  <c r="G1968" i="24"/>
  <c r="F1968" i="24"/>
  <c r="G1967" i="24"/>
  <c r="F1967" i="24"/>
  <c r="G1966" i="24"/>
  <c r="F1966" i="24"/>
  <c r="G1965" i="24"/>
  <c r="F1965" i="24"/>
  <c r="G1964" i="24"/>
  <c r="F1964" i="24"/>
  <c r="G1963" i="24"/>
  <c r="G1962" i="24"/>
  <c r="F1962" i="24"/>
  <c r="G1961" i="24"/>
  <c r="F1961" i="24"/>
  <c r="G1960" i="24"/>
  <c r="F1960" i="24"/>
  <c r="G1959" i="24"/>
  <c r="F1959" i="24"/>
  <c r="G1958" i="24"/>
  <c r="G1957" i="24"/>
  <c r="F1957" i="24"/>
  <c r="G1956" i="24"/>
  <c r="F1956" i="24"/>
  <c r="G1955" i="24"/>
  <c r="F1955" i="24"/>
  <c r="G1954" i="24"/>
  <c r="F1954" i="24"/>
  <c r="G1953" i="24"/>
  <c r="F1953" i="24"/>
  <c r="G1952" i="24"/>
  <c r="F1952" i="24"/>
  <c r="G1951" i="24"/>
  <c r="F1951" i="24"/>
  <c r="G1950" i="24"/>
  <c r="F1950" i="24"/>
  <c r="G1949" i="24"/>
  <c r="F1949" i="24"/>
  <c r="G1948" i="24"/>
  <c r="F1948" i="24"/>
  <c r="G1945" i="24"/>
  <c r="F1945" i="24"/>
  <c r="G1944" i="24"/>
  <c r="F1944" i="24"/>
  <c r="G1943" i="24"/>
  <c r="F1943" i="24"/>
  <c r="G1942" i="24"/>
  <c r="F1942" i="24"/>
  <c r="G1941" i="24"/>
  <c r="F1941" i="24"/>
  <c r="G1940" i="24"/>
  <c r="F1940" i="24"/>
  <c r="G1939" i="24"/>
  <c r="F1939" i="24"/>
  <c r="G1938" i="24"/>
  <c r="F1938" i="24"/>
  <c r="G1937" i="24"/>
  <c r="F1937" i="24"/>
  <c r="G1936" i="24"/>
  <c r="F1936" i="24"/>
  <c r="G1935" i="24"/>
  <c r="F1935" i="24"/>
  <c r="G1934" i="24"/>
  <c r="F1934" i="24"/>
  <c r="G1933" i="24"/>
  <c r="F1933" i="24"/>
  <c r="G1932" i="24"/>
  <c r="G1931" i="24"/>
  <c r="F1931" i="24"/>
  <c r="G1930" i="24"/>
  <c r="F1930" i="24"/>
  <c r="G1929" i="24"/>
  <c r="F1929" i="24"/>
  <c r="G1928" i="24"/>
  <c r="F1928" i="24"/>
  <c r="G1927" i="24"/>
  <c r="F1927" i="24"/>
  <c r="G1926" i="24"/>
  <c r="F1926" i="24"/>
  <c r="G1925" i="24"/>
  <c r="F1925" i="24"/>
  <c r="G1924" i="24"/>
  <c r="F1924" i="24"/>
  <c r="G1923" i="24"/>
  <c r="F1923" i="24"/>
  <c r="G1922" i="24"/>
  <c r="F1922" i="24"/>
  <c r="G1921" i="24"/>
  <c r="F1921" i="24"/>
  <c r="G1920" i="24"/>
  <c r="F1920" i="24"/>
  <c r="G1919" i="24"/>
  <c r="F1919" i="24"/>
  <c r="G1918" i="24"/>
  <c r="F1918" i="24"/>
  <c r="G1917" i="24"/>
  <c r="F1917" i="24"/>
  <c r="G1916" i="24"/>
  <c r="F1916" i="24"/>
  <c r="G1915" i="24"/>
  <c r="F1915" i="24"/>
  <c r="G1910" i="24"/>
  <c r="F1910" i="24"/>
  <c r="G1909" i="24"/>
  <c r="F1909" i="24"/>
  <c r="G1908" i="24"/>
  <c r="F1908" i="24"/>
  <c r="G1907" i="24"/>
  <c r="F1907" i="24"/>
  <c r="G1906" i="24"/>
  <c r="F1906" i="24"/>
  <c r="G1905" i="24"/>
  <c r="F1905" i="24"/>
  <c r="G1904" i="24"/>
  <c r="F1904" i="24"/>
  <c r="G1903" i="24"/>
  <c r="F1903" i="24"/>
  <c r="G1902" i="24"/>
  <c r="F1902" i="24"/>
  <c r="G1901" i="24"/>
  <c r="F1901" i="24"/>
  <c r="G1900" i="24"/>
  <c r="F1900" i="24"/>
  <c r="G1899" i="24"/>
  <c r="F1899" i="24"/>
  <c r="G1898" i="24"/>
  <c r="F1898" i="24"/>
  <c r="G1897" i="24"/>
  <c r="G1896" i="24"/>
  <c r="F1896" i="24"/>
  <c r="G1895" i="24"/>
  <c r="F1895" i="24"/>
  <c r="G1894" i="24"/>
  <c r="F1894" i="24"/>
  <c r="G1893" i="24"/>
  <c r="F1893" i="24"/>
  <c r="G1892" i="24"/>
  <c r="F1892" i="24"/>
  <c r="G1891" i="24"/>
  <c r="F1891" i="24"/>
  <c r="G1890" i="24"/>
  <c r="F1890" i="24"/>
  <c r="G1889" i="24"/>
  <c r="F1889" i="24"/>
  <c r="G1888" i="24"/>
  <c r="F1888" i="24"/>
  <c r="G1887" i="24"/>
  <c r="F1887" i="24"/>
  <c r="G1886" i="24"/>
  <c r="F1886" i="24"/>
  <c r="G1885" i="24"/>
  <c r="F1885" i="24"/>
  <c r="G1884" i="24"/>
  <c r="F1884" i="24"/>
  <c r="G1881" i="24"/>
  <c r="F1881" i="24"/>
  <c r="G1880" i="24"/>
  <c r="F1880" i="24"/>
  <c r="G1879" i="24"/>
  <c r="F1879" i="24"/>
  <c r="G1878" i="24"/>
  <c r="F1878" i="24"/>
  <c r="G1877" i="24"/>
  <c r="F1877" i="24"/>
  <c r="G1876" i="24"/>
  <c r="F1876" i="24"/>
  <c r="G1875" i="24"/>
  <c r="F1875" i="24"/>
  <c r="G1874" i="24"/>
  <c r="F1874" i="24"/>
  <c r="G1873" i="24"/>
  <c r="F1873" i="24"/>
  <c r="G1872" i="24"/>
  <c r="F1872" i="24"/>
  <c r="G1871" i="24"/>
  <c r="F1871" i="24"/>
  <c r="G1870" i="24"/>
  <c r="F1870" i="24"/>
  <c r="G1869" i="24"/>
  <c r="F1869" i="24"/>
  <c r="G1868" i="24"/>
  <c r="F1868" i="24"/>
  <c r="G1867" i="24"/>
  <c r="F1867" i="24"/>
  <c r="G1866" i="24"/>
  <c r="F1866" i="24"/>
  <c r="G1865" i="24"/>
  <c r="F1865" i="24"/>
  <c r="G1864" i="24"/>
  <c r="F1864" i="24"/>
  <c r="G1863" i="24"/>
  <c r="F1863" i="24"/>
  <c r="G1862" i="24"/>
  <c r="F1862" i="24"/>
  <c r="G1861" i="24"/>
  <c r="F1861" i="24"/>
  <c r="G1860" i="24"/>
  <c r="F1860" i="24"/>
  <c r="G1859" i="24"/>
  <c r="F1859" i="24"/>
  <c r="G1858" i="24"/>
  <c r="F1858" i="24"/>
  <c r="G1857" i="24"/>
  <c r="F1857" i="24"/>
  <c r="G1856" i="24"/>
  <c r="F1856" i="24"/>
  <c r="G1855" i="24"/>
  <c r="F1855" i="24"/>
  <c r="G1854" i="24"/>
  <c r="F1854" i="24"/>
  <c r="G1853" i="24"/>
  <c r="F1853" i="24"/>
  <c r="G1850" i="24"/>
  <c r="G1849" i="24"/>
  <c r="F1849" i="24"/>
  <c r="G1848" i="24"/>
  <c r="F1848" i="24"/>
  <c r="G1847" i="24"/>
  <c r="F1847" i="24"/>
  <c r="G1846" i="24"/>
  <c r="F1846" i="24"/>
  <c r="G1845" i="24"/>
  <c r="F1845" i="24"/>
  <c r="G1844" i="24"/>
  <c r="F1844" i="24"/>
  <c r="G1843" i="24"/>
  <c r="F1843" i="24"/>
  <c r="G1842" i="24"/>
  <c r="F1842" i="24"/>
  <c r="G1841" i="24"/>
  <c r="F1841" i="24"/>
  <c r="G1840" i="24"/>
  <c r="F1840" i="24"/>
  <c r="G1839" i="24"/>
  <c r="F1839" i="24"/>
  <c r="G1838" i="24"/>
  <c r="F1838" i="24"/>
  <c r="G1837" i="24"/>
  <c r="F1837" i="24"/>
  <c r="G1836" i="24"/>
  <c r="F1836" i="24"/>
  <c r="G1835" i="24"/>
  <c r="F1835" i="24"/>
  <c r="G1834" i="24"/>
  <c r="F1834" i="24"/>
  <c r="G1833" i="24"/>
  <c r="F1833" i="24"/>
  <c r="G1832" i="24"/>
  <c r="F1832" i="24"/>
  <c r="G1831" i="24"/>
  <c r="F1831" i="24"/>
  <c r="G1830" i="24"/>
  <c r="F1830" i="24"/>
  <c r="G1829" i="24"/>
  <c r="F1829" i="24"/>
  <c r="G1828" i="24"/>
  <c r="F1828" i="24"/>
  <c r="G1827" i="24"/>
  <c r="F1827" i="24"/>
  <c r="G1826" i="24"/>
  <c r="F1826" i="24"/>
  <c r="G1825" i="24"/>
  <c r="F1825" i="24"/>
  <c r="G1824" i="24"/>
  <c r="F1824" i="24"/>
  <c r="G1823" i="24"/>
  <c r="F1823" i="24"/>
  <c r="G1820" i="24"/>
  <c r="F1820" i="24"/>
  <c r="G1819" i="24"/>
  <c r="F1819" i="24"/>
  <c r="G1818" i="24"/>
  <c r="F1818" i="24"/>
  <c r="G1817" i="24"/>
  <c r="F1817" i="24"/>
  <c r="G1816" i="24"/>
  <c r="F1816" i="24"/>
  <c r="G1815" i="24"/>
  <c r="F1815" i="24"/>
  <c r="G1814" i="24"/>
  <c r="F1814" i="24"/>
  <c r="G1813" i="24"/>
  <c r="F1813" i="24"/>
  <c r="G1812" i="24"/>
  <c r="F1812" i="24"/>
  <c r="G1811" i="24"/>
  <c r="F1811" i="24"/>
  <c r="G1810" i="24"/>
  <c r="F1810" i="24"/>
  <c r="G1809" i="24"/>
  <c r="F1809" i="24"/>
  <c r="G1808" i="24"/>
  <c r="F1808" i="24"/>
  <c r="G1807" i="24"/>
  <c r="F1807" i="24"/>
  <c r="G1806" i="24"/>
  <c r="F1806" i="24"/>
  <c r="G1805" i="24"/>
  <c r="F1805" i="24"/>
  <c r="G1804" i="24"/>
  <c r="F1804" i="24"/>
  <c r="G1803" i="24"/>
  <c r="F1803" i="24"/>
  <c r="G1802" i="24"/>
  <c r="F1802" i="24"/>
  <c r="G1801" i="24"/>
  <c r="F1801" i="24"/>
  <c r="G1800" i="24"/>
  <c r="F1800" i="24"/>
  <c r="G1799" i="24"/>
  <c r="F1799" i="24"/>
  <c r="G1798" i="24"/>
  <c r="F1798" i="24"/>
  <c r="G1797" i="24"/>
  <c r="F1797" i="24"/>
  <c r="G1796" i="24"/>
  <c r="F1796" i="24"/>
  <c r="G1795" i="24"/>
  <c r="F1795" i="24"/>
  <c r="G1794" i="24"/>
  <c r="F1794" i="24"/>
  <c r="G1793" i="24"/>
  <c r="F1793" i="24"/>
  <c r="G1790" i="24"/>
  <c r="F1790" i="24"/>
  <c r="G1789" i="24"/>
  <c r="F1789" i="24"/>
  <c r="G1788" i="24"/>
  <c r="F1788" i="24"/>
  <c r="G1787" i="24"/>
  <c r="F1787" i="24"/>
  <c r="G1786" i="24"/>
  <c r="F1786" i="24"/>
  <c r="G1785" i="24"/>
  <c r="F1785" i="24"/>
  <c r="G1784" i="24"/>
  <c r="F1784" i="24"/>
  <c r="G1783" i="24"/>
  <c r="F1783" i="24"/>
  <c r="G1782" i="24"/>
  <c r="F1782" i="24"/>
  <c r="G1781" i="24"/>
  <c r="F1781" i="24"/>
  <c r="G1780" i="24"/>
  <c r="F1780" i="24"/>
  <c r="G1779" i="24"/>
  <c r="F1779" i="24"/>
  <c r="G1778" i="24"/>
  <c r="F1778" i="24"/>
  <c r="G1777" i="24"/>
  <c r="F1777" i="24"/>
  <c r="G1776" i="24"/>
  <c r="F1776" i="24"/>
  <c r="G1775" i="24"/>
  <c r="F1775" i="24"/>
  <c r="G1774" i="24"/>
  <c r="F1774" i="24"/>
  <c r="G1773" i="24"/>
  <c r="F1773" i="24"/>
  <c r="G1772" i="24"/>
  <c r="F1772" i="24"/>
  <c r="G1771" i="24"/>
  <c r="F1771" i="24"/>
  <c r="G1770" i="24"/>
  <c r="F1770" i="24"/>
  <c r="G1769" i="24"/>
  <c r="F1769" i="24"/>
  <c r="G1768" i="24"/>
  <c r="F1768" i="24"/>
  <c r="G1767" i="24"/>
  <c r="F1767" i="24"/>
  <c r="G1766" i="24"/>
  <c r="F1766" i="24"/>
  <c r="G1765" i="24"/>
  <c r="F1765" i="24"/>
  <c r="G1764" i="24"/>
  <c r="F1764" i="24"/>
  <c r="G1763" i="24"/>
  <c r="F1763" i="24"/>
  <c r="G1760" i="24"/>
  <c r="F1760" i="24"/>
  <c r="G1759" i="24"/>
  <c r="F1759" i="24"/>
  <c r="G1758" i="24"/>
  <c r="F1758" i="24"/>
  <c r="G1757" i="24"/>
  <c r="F1757" i="24"/>
  <c r="G1756" i="24"/>
  <c r="F1756" i="24"/>
  <c r="G1755" i="24"/>
  <c r="F1755" i="24"/>
  <c r="G1754" i="24"/>
  <c r="F1754" i="24"/>
  <c r="G1753" i="24"/>
  <c r="F1753" i="24"/>
  <c r="G1752" i="24"/>
  <c r="F1752" i="24"/>
  <c r="G1751" i="24"/>
  <c r="F1751" i="24"/>
  <c r="G1750" i="24"/>
  <c r="F1750" i="24"/>
  <c r="G1749" i="24"/>
  <c r="F1749" i="24"/>
  <c r="G1748" i="24"/>
  <c r="F1748" i="24"/>
  <c r="G1747" i="24"/>
  <c r="F1747" i="24"/>
  <c r="G1746" i="24"/>
  <c r="F1746" i="24"/>
  <c r="G1745" i="24"/>
  <c r="F1745" i="24"/>
  <c r="G1744" i="24"/>
  <c r="F1744" i="24"/>
  <c r="G1743" i="24"/>
  <c r="F1743" i="24"/>
  <c r="G1742" i="24"/>
  <c r="F1742" i="24"/>
  <c r="G1741" i="24"/>
  <c r="F1741" i="24"/>
  <c r="G1740" i="24"/>
  <c r="F1740" i="24"/>
  <c r="G1739" i="24"/>
  <c r="F1739" i="24"/>
  <c r="G1738" i="24"/>
  <c r="F1738" i="24"/>
  <c r="G1737" i="24"/>
  <c r="F1737" i="24"/>
  <c r="G1736" i="24"/>
  <c r="F1736" i="24"/>
  <c r="G1735" i="24"/>
  <c r="F1735" i="24"/>
  <c r="G1734" i="24"/>
  <c r="F1734" i="24"/>
  <c r="G1731" i="24"/>
  <c r="F1731" i="24"/>
  <c r="G1730" i="24"/>
  <c r="F1730" i="24"/>
  <c r="G1729" i="24"/>
  <c r="F1729" i="24"/>
  <c r="G1728" i="24"/>
  <c r="F1728" i="24"/>
  <c r="G1727" i="24"/>
  <c r="F1727" i="24"/>
  <c r="G1726" i="24"/>
  <c r="F1726" i="24"/>
  <c r="G1725" i="24"/>
  <c r="F1725" i="24"/>
  <c r="G1724" i="24"/>
  <c r="F1724" i="24"/>
  <c r="G1723" i="24"/>
  <c r="F1723" i="24"/>
  <c r="G1722" i="24"/>
  <c r="F1722" i="24"/>
  <c r="G1721" i="24"/>
  <c r="F1721" i="24"/>
  <c r="G1720" i="24"/>
  <c r="F1720" i="24"/>
  <c r="G1719" i="24"/>
  <c r="F1719" i="24"/>
  <c r="G1718" i="24"/>
  <c r="F1718" i="24"/>
  <c r="G1717" i="24"/>
  <c r="F1717" i="24"/>
  <c r="G1716" i="24"/>
  <c r="F1716" i="24"/>
  <c r="G1715" i="24"/>
  <c r="F1715" i="24"/>
  <c r="G1714" i="24"/>
  <c r="F1714" i="24"/>
  <c r="G1713" i="24"/>
  <c r="F1713" i="24"/>
  <c r="G1712" i="24"/>
  <c r="F1712" i="24"/>
  <c r="G1711" i="24"/>
  <c r="F1711" i="24"/>
  <c r="G1710" i="24"/>
  <c r="F1710" i="24"/>
  <c r="G1709" i="24"/>
  <c r="F1709" i="24"/>
  <c r="G1708" i="24"/>
  <c r="F1708" i="24"/>
  <c r="G1707" i="24"/>
  <c r="F1707" i="24"/>
  <c r="G1706" i="24"/>
  <c r="F1706" i="24"/>
  <c r="G1705" i="24"/>
  <c r="F1705" i="24"/>
  <c r="G1702" i="24"/>
  <c r="F1702" i="24"/>
  <c r="G1701" i="24"/>
  <c r="F1701" i="24"/>
  <c r="G1700" i="24"/>
  <c r="F1700" i="24"/>
  <c r="G1699" i="24"/>
  <c r="F1699" i="24"/>
  <c r="G1698" i="24"/>
  <c r="F1698" i="24"/>
  <c r="G1697" i="24"/>
  <c r="F1697" i="24"/>
  <c r="G1696" i="24"/>
  <c r="F1696" i="24"/>
  <c r="G1695" i="24"/>
  <c r="F1695" i="24"/>
  <c r="G1694" i="24"/>
  <c r="F1694" i="24"/>
  <c r="G1693" i="24"/>
  <c r="F1693" i="24"/>
  <c r="G1692" i="24"/>
  <c r="F1692" i="24"/>
  <c r="G1691" i="24"/>
  <c r="F1691" i="24"/>
  <c r="G1690" i="24"/>
  <c r="F1690" i="24"/>
  <c r="G1689" i="24"/>
  <c r="F1689" i="24"/>
  <c r="G1688" i="24"/>
  <c r="F1688" i="24"/>
  <c r="G1687" i="24"/>
  <c r="F1687" i="24"/>
  <c r="G1686" i="24"/>
  <c r="F1686" i="24"/>
  <c r="G1685" i="24"/>
  <c r="F1685" i="24"/>
  <c r="G1684" i="24"/>
  <c r="F1684" i="24"/>
  <c r="G1683" i="24"/>
  <c r="F1683" i="24"/>
  <c r="G1682" i="24"/>
  <c r="F1682" i="24"/>
  <c r="G1681" i="24"/>
  <c r="F1681" i="24"/>
  <c r="G1680" i="24"/>
  <c r="F1680" i="24"/>
  <c r="G1679" i="24"/>
  <c r="F1679" i="24"/>
  <c r="G1678" i="24"/>
  <c r="F1678" i="24"/>
  <c r="G1677" i="24"/>
  <c r="F1677" i="24"/>
  <c r="G1676" i="24"/>
  <c r="F1676" i="24"/>
  <c r="G1673" i="24"/>
  <c r="F1673" i="24"/>
  <c r="G1672" i="24"/>
  <c r="F1672" i="24"/>
  <c r="G1671" i="24"/>
  <c r="F1671" i="24"/>
  <c r="G1670" i="24"/>
  <c r="F1670" i="24"/>
  <c r="G1669" i="24"/>
  <c r="F1669" i="24"/>
  <c r="G1668" i="24"/>
  <c r="F1668" i="24"/>
  <c r="G1667" i="24"/>
  <c r="F1667" i="24"/>
  <c r="G1666" i="24"/>
  <c r="F1666" i="24"/>
  <c r="G1665" i="24"/>
  <c r="F1665" i="24"/>
  <c r="G1664" i="24"/>
  <c r="F1664" i="24"/>
  <c r="G1663" i="24"/>
  <c r="F1663" i="24"/>
  <c r="G1662" i="24"/>
  <c r="F1662" i="24"/>
  <c r="G1661" i="24"/>
  <c r="F1661" i="24"/>
  <c r="G1660" i="24"/>
  <c r="F1660" i="24"/>
  <c r="G1659" i="24"/>
  <c r="F1659" i="24"/>
  <c r="G1658" i="24"/>
  <c r="F1658" i="24"/>
  <c r="G1657" i="24"/>
  <c r="F1657" i="24"/>
  <c r="G1656" i="24"/>
  <c r="F1656" i="24"/>
  <c r="G1655" i="24"/>
  <c r="F1655" i="24"/>
  <c r="G1654" i="24"/>
  <c r="F1654" i="24"/>
  <c r="G1653" i="24"/>
  <c r="F1653" i="24"/>
  <c r="G1652" i="24"/>
  <c r="F1652" i="24"/>
  <c r="G1651" i="24"/>
  <c r="F1651" i="24"/>
  <c r="G1650" i="24"/>
  <c r="F1650" i="24"/>
  <c r="G1649" i="24"/>
  <c r="F1649" i="24"/>
  <c r="G1648" i="24"/>
  <c r="F1648" i="24"/>
  <c r="G1647" i="24"/>
  <c r="F1647" i="24"/>
  <c r="G1644" i="24"/>
  <c r="F1644" i="24"/>
  <c r="G1643" i="24"/>
  <c r="F1643" i="24"/>
  <c r="G1642" i="24"/>
  <c r="F1642" i="24"/>
  <c r="G1641" i="24"/>
  <c r="F1641" i="24"/>
  <c r="G1640" i="24"/>
  <c r="F1640" i="24"/>
  <c r="G1639" i="24"/>
  <c r="F1639" i="24"/>
  <c r="G1638" i="24"/>
  <c r="F1638" i="24"/>
  <c r="G1637" i="24"/>
  <c r="F1637" i="24"/>
  <c r="G1636" i="24"/>
  <c r="F1636" i="24"/>
  <c r="G1635" i="24"/>
  <c r="F1635" i="24"/>
  <c r="G1634" i="24"/>
  <c r="F1634" i="24"/>
  <c r="G1633" i="24"/>
  <c r="F1633" i="24"/>
  <c r="G1632" i="24"/>
  <c r="F1632" i="24"/>
  <c r="G1631" i="24"/>
  <c r="F1631" i="24"/>
  <c r="G1630" i="24"/>
  <c r="F1630" i="24"/>
  <c r="G1629" i="24"/>
  <c r="F1629" i="24"/>
  <c r="G1628" i="24"/>
  <c r="F1628" i="24"/>
  <c r="G1627" i="24"/>
  <c r="F1627" i="24"/>
  <c r="G1626" i="24"/>
  <c r="F1626" i="24"/>
  <c r="G1625" i="24"/>
  <c r="F1625" i="24"/>
  <c r="G1624" i="24"/>
  <c r="F1624" i="24"/>
  <c r="G1623" i="24"/>
  <c r="F1623" i="24"/>
  <c r="G1622" i="24"/>
  <c r="F1622" i="24"/>
  <c r="G1621" i="24"/>
  <c r="F1621" i="24"/>
  <c r="G1620" i="24"/>
  <c r="F1620" i="24"/>
  <c r="G1619" i="24"/>
  <c r="F1619" i="24"/>
  <c r="G1618" i="24"/>
  <c r="F1618" i="24"/>
  <c r="G1617" i="24"/>
  <c r="F1617" i="24"/>
  <c r="G1616" i="24"/>
  <c r="F1616" i="24"/>
  <c r="G1615" i="24"/>
  <c r="F1615" i="24"/>
  <c r="G1612" i="24"/>
  <c r="F1612" i="24"/>
  <c r="G1611" i="24"/>
  <c r="F1611" i="24"/>
  <c r="G1610" i="24"/>
  <c r="F1610" i="24"/>
  <c r="G1609" i="24"/>
  <c r="F1609" i="24"/>
  <c r="G1608" i="24"/>
  <c r="F1608" i="24"/>
  <c r="G1607" i="24"/>
  <c r="F1607" i="24"/>
  <c r="G1606" i="24"/>
  <c r="F1606" i="24"/>
  <c r="G1605" i="24"/>
  <c r="F1605" i="24"/>
  <c r="G1604" i="24"/>
  <c r="F1604" i="24"/>
  <c r="G1603" i="24"/>
  <c r="F1603" i="24"/>
  <c r="G1602" i="24"/>
  <c r="F1602" i="24"/>
  <c r="G1601" i="24"/>
  <c r="F1601" i="24"/>
  <c r="G1600" i="24"/>
  <c r="F1600" i="24"/>
  <c r="G1599" i="24"/>
  <c r="F1599" i="24"/>
  <c r="G1598" i="24"/>
  <c r="F1598" i="24"/>
  <c r="G1597" i="24"/>
  <c r="F1597" i="24"/>
  <c r="G1596" i="24"/>
  <c r="F1596" i="24"/>
  <c r="G1595" i="24"/>
  <c r="F1595" i="24"/>
  <c r="G1594" i="24"/>
  <c r="F1594" i="24"/>
  <c r="G1593" i="24"/>
  <c r="F1593" i="24"/>
  <c r="G1592" i="24"/>
  <c r="F1592" i="24"/>
  <c r="G1591" i="24"/>
  <c r="F1591" i="24"/>
  <c r="G1590" i="24"/>
  <c r="F1590" i="24"/>
  <c r="G1589" i="24"/>
  <c r="F1589" i="24"/>
  <c r="G1588" i="24"/>
  <c r="F1588" i="24"/>
  <c r="G1587" i="24"/>
  <c r="F1587" i="24"/>
  <c r="G1586" i="24"/>
  <c r="F1586" i="24"/>
  <c r="G1583" i="24"/>
  <c r="F1583" i="24"/>
  <c r="G1582" i="24"/>
  <c r="F1582" i="24"/>
  <c r="G1581" i="24"/>
  <c r="F1581" i="24"/>
  <c r="G1580" i="24"/>
  <c r="F1580" i="24"/>
  <c r="G1579" i="24"/>
  <c r="F1579" i="24"/>
  <c r="G1578" i="24"/>
  <c r="F1578" i="24"/>
  <c r="G1577" i="24"/>
  <c r="F1577" i="24"/>
  <c r="G1576" i="24"/>
  <c r="F1576" i="24"/>
  <c r="G1575" i="24"/>
  <c r="F1575" i="24"/>
  <c r="G1574" i="24"/>
  <c r="F1574" i="24"/>
  <c r="G1573" i="24"/>
  <c r="F1573" i="24"/>
  <c r="G1572" i="24"/>
  <c r="F1572" i="24"/>
  <c r="G1571" i="24"/>
  <c r="F1571" i="24"/>
  <c r="G1570" i="24"/>
  <c r="F1570" i="24"/>
  <c r="G1569" i="24"/>
  <c r="F1569" i="24"/>
  <c r="G1568" i="24"/>
  <c r="F1568" i="24"/>
  <c r="G1567" i="24"/>
  <c r="F1567" i="24"/>
  <c r="G1566" i="24"/>
  <c r="F1566" i="24"/>
  <c r="G1565" i="24"/>
  <c r="F1565" i="24"/>
  <c r="G1564" i="24"/>
  <c r="F1564" i="24"/>
  <c r="G1563" i="24"/>
  <c r="F1563" i="24"/>
  <c r="G1562" i="24"/>
  <c r="F1562" i="24"/>
  <c r="G1561" i="24"/>
  <c r="F1561" i="24"/>
  <c r="G1560" i="24"/>
  <c r="F1560" i="24"/>
  <c r="G1559" i="24"/>
  <c r="F1559" i="24"/>
  <c r="G1558" i="24"/>
  <c r="F1558" i="24"/>
  <c r="G1557" i="24"/>
  <c r="F1557" i="24"/>
  <c r="G1556" i="24"/>
  <c r="F1556" i="24"/>
  <c r="G1555" i="24"/>
  <c r="F1555" i="24"/>
  <c r="G1550" i="24"/>
  <c r="F1550" i="24"/>
  <c r="G1549" i="24"/>
  <c r="F1549" i="24"/>
  <c r="G1548" i="24"/>
  <c r="F1548" i="24"/>
  <c r="G1547" i="24"/>
  <c r="F1547" i="24"/>
  <c r="G1546" i="24"/>
  <c r="F1546" i="24"/>
  <c r="G1545" i="24"/>
  <c r="F1545" i="24"/>
  <c r="G1544" i="24"/>
  <c r="F1544" i="24"/>
  <c r="G1543" i="24"/>
  <c r="F1543" i="24"/>
  <c r="G1542" i="24"/>
  <c r="F1542" i="24"/>
  <c r="G1541" i="24"/>
  <c r="F1541" i="24"/>
  <c r="G1540" i="24"/>
  <c r="F1540" i="24"/>
  <c r="G1539" i="24"/>
  <c r="F1539" i="24"/>
  <c r="G1538" i="24"/>
  <c r="F1538" i="24"/>
  <c r="G1537" i="24"/>
  <c r="F1537" i="24"/>
  <c r="G1536" i="24"/>
  <c r="F1536" i="24"/>
  <c r="G1535" i="24"/>
  <c r="F1535" i="24"/>
  <c r="G1534" i="24"/>
  <c r="F1534" i="24"/>
  <c r="G1533" i="24"/>
  <c r="F1533" i="24"/>
  <c r="G1532" i="24"/>
  <c r="F1532" i="24"/>
  <c r="G1531" i="24"/>
  <c r="F1531" i="24"/>
  <c r="G1530" i="24"/>
  <c r="F1530" i="24"/>
  <c r="G1529" i="24"/>
  <c r="F1529" i="24"/>
  <c r="G1528" i="24"/>
  <c r="F1528" i="24"/>
  <c r="G1527" i="24"/>
  <c r="F1527" i="24"/>
  <c r="G1526" i="24"/>
  <c r="F1526" i="24"/>
  <c r="G1525" i="24"/>
  <c r="F1525" i="24"/>
  <c r="G1524" i="24"/>
  <c r="F1524" i="24"/>
  <c r="G1523" i="24"/>
  <c r="F1523" i="24"/>
  <c r="G1522" i="24"/>
  <c r="F1522" i="24"/>
  <c r="G1519" i="24"/>
  <c r="G1518" i="24"/>
  <c r="F1518" i="24"/>
  <c r="G1517" i="24"/>
  <c r="F1517" i="24"/>
  <c r="G1516" i="24"/>
  <c r="F1516" i="24"/>
  <c r="G1515" i="24"/>
  <c r="F1515" i="24"/>
  <c r="G1514" i="24"/>
  <c r="F1514" i="24"/>
  <c r="G1513" i="24"/>
  <c r="F1513" i="24"/>
  <c r="G1512" i="24"/>
  <c r="F1512" i="24"/>
  <c r="G1511" i="24"/>
  <c r="F1511" i="24"/>
  <c r="G1510" i="24"/>
  <c r="F1510" i="24"/>
  <c r="G1509" i="24"/>
  <c r="F1509" i="24"/>
  <c r="G1508" i="24"/>
  <c r="F1508" i="24"/>
  <c r="G1507" i="24"/>
  <c r="F1507" i="24"/>
  <c r="G1506" i="24"/>
  <c r="F1506" i="24"/>
  <c r="G1505" i="24"/>
  <c r="F1505" i="24"/>
  <c r="G1504" i="24"/>
  <c r="F1504" i="24"/>
  <c r="G1503" i="24"/>
  <c r="F1503" i="24"/>
  <c r="G1502" i="24"/>
  <c r="F1502" i="24"/>
  <c r="G1501" i="24"/>
  <c r="F1501" i="24"/>
  <c r="G1500" i="24"/>
  <c r="F1500" i="24"/>
  <c r="G1499" i="24"/>
  <c r="F1499" i="24"/>
  <c r="G1498" i="24"/>
  <c r="F1498" i="24"/>
  <c r="G1497" i="24"/>
  <c r="F1497" i="24"/>
  <c r="G1496" i="24"/>
  <c r="F1496" i="24"/>
  <c r="G1495" i="24"/>
  <c r="F1495" i="24"/>
  <c r="G1494" i="24"/>
  <c r="F1494" i="24"/>
  <c r="G1493" i="24"/>
  <c r="F1493" i="24"/>
  <c r="G1492" i="24"/>
  <c r="F1492" i="24"/>
  <c r="G1491" i="24"/>
  <c r="F1491" i="24"/>
  <c r="G1488" i="24"/>
  <c r="G1487" i="24"/>
  <c r="F1487" i="24"/>
  <c r="G1486" i="24"/>
  <c r="F1486" i="24"/>
  <c r="G1485" i="24"/>
  <c r="F1485" i="24"/>
  <c r="G1484" i="24"/>
  <c r="F1484" i="24"/>
  <c r="G1483" i="24"/>
  <c r="F1483" i="24"/>
  <c r="G1482" i="24"/>
  <c r="F1482" i="24"/>
  <c r="G1481" i="24"/>
  <c r="F1481" i="24"/>
  <c r="G1480" i="24"/>
  <c r="F1480" i="24"/>
  <c r="G1479" i="24"/>
  <c r="F1479" i="24"/>
  <c r="G1478" i="24"/>
  <c r="F1478" i="24"/>
  <c r="G1477" i="24"/>
  <c r="F1477" i="24"/>
  <c r="G1476" i="24"/>
  <c r="F1476" i="24"/>
  <c r="G1475" i="24"/>
  <c r="F1475" i="24"/>
  <c r="G1474" i="24"/>
  <c r="F1474" i="24"/>
  <c r="G1473" i="24"/>
  <c r="F1473" i="24"/>
  <c r="G1472" i="24"/>
  <c r="F1472" i="24"/>
  <c r="G1471" i="24"/>
  <c r="F1471" i="24"/>
  <c r="G1470" i="24"/>
  <c r="F1470" i="24"/>
  <c r="G1469" i="24"/>
  <c r="F1469" i="24"/>
  <c r="G1468" i="24"/>
  <c r="F1468" i="24"/>
  <c r="G1467" i="24"/>
  <c r="F1467" i="24"/>
  <c r="G1466" i="24"/>
  <c r="F1466" i="24"/>
  <c r="G1465" i="24"/>
  <c r="F1465" i="24"/>
  <c r="G1464" i="24"/>
  <c r="F1464" i="24"/>
  <c r="G1463" i="24"/>
  <c r="F1463" i="24"/>
  <c r="G1462" i="24"/>
  <c r="F1462" i="24"/>
  <c r="G1461" i="24"/>
  <c r="F1461" i="24"/>
  <c r="G1460" i="24"/>
  <c r="F1460" i="24"/>
  <c r="G1457" i="24"/>
  <c r="F1457" i="24"/>
  <c r="G1456" i="24"/>
  <c r="F1456" i="24"/>
  <c r="G1455" i="24"/>
  <c r="F1455" i="24"/>
  <c r="G1454" i="24"/>
  <c r="F1454" i="24"/>
  <c r="G1453" i="24"/>
  <c r="F1453" i="24"/>
  <c r="G1452" i="24"/>
  <c r="F1452" i="24"/>
  <c r="G1451" i="24"/>
  <c r="F1451" i="24"/>
  <c r="G1450" i="24"/>
  <c r="F1450" i="24"/>
  <c r="G1449" i="24"/>
  <c r="F1449" i="24"/>
  <c r="G1448" i="24"/>
  <c r="F1448" i="24"/>
  <c r="G1447" i="24"/>
  <c r="F1447" i="24"/>
  <c r="G1446" i="24"/>
  <c r="F1446" i="24"/>
  <c r="G1445" i="24"/>
  <c r="F1445" i="24"/>
  <c r="G1444" i="24"/>
  <c r="F1444" i="24"/>
  <c r="G1443" i="24"/>
  <c r="F1443" i="24"/>
  <c r="G1442" i="24"/>
  <c r="F1442" i="24"/>
  <c r="G1441" i="24"/>
  <c r="F1441" i="24"/>
  <c r="G1440" i="24"/>
  <c r="F1440" i="24"/>
  <c r="G1439" i="24"/>
  <c r="F1439" i="24"/>
  <c r="G1438" i="24"/>
  <c r="F1438" i="24"/>
  <c r="G1437" i="24"/>
  <c r="F1437" i="24"/>
  <c r="G1436" i="24"/>
  <c r="F1436" i="24"/>
  <c r="G1435" i="24"/>
  <c r="F1435" i="24"/>
  <c r="G1434" i="24"/>
  <c r="F1434" i="24"/>
  <c r="G1433" i="24"/>
  <c r="F1433" i="24"/>
  <c r="G1432" i="24"/>
  <c r="F1432" i="24"/>
  <c r="G1431" i="24"/>
  <c r="F1431" i="24"/>
  <c r="G1430" i="24"/>
  <c r="F1430" i="24"/>
  <c r="G1429" i="24"/>
  <c r="F1429" i="24"/>
  <c r="G1428" i="24"/>
  <c r="F1428" i="24"/>
  <c r="G1427" i="24"/>
  <c r="F1427" i="24"/>
  <c r="G1426" i="24"/>
  <c r="F1426" i="24"/>
  <c r="G1423" i="24"/>
  <c r="F1423" i="24"/>
  <c r="G1422" i="24"/>
  <c r="F1422" i="24"/>
  <c r="G1421" i="24"/>
  <c r="F1421" i="24"/>
  <c r="G1420" i="24"/>
  <c r="F1420" i="24"/>
  <c r="G1419" i="24"/>
  <c r="F1419" i="24"/>
  <c r="G1418" i="24"/>
  <c r="F1418" i="24"/>
  <c r="G1417" i="24"/>
  <c r="F1417" i="24"/>
  <c r="G1416" i="24"/>
  <c r="F1416" i="24"/>
  <c r="G1415" i="24"/>
  <c r="F1415" i="24"/>
  <c r="G1414" i="24"/>
  <c r="F1414" i="24"/>
  <c r="G1413" i="24"/>
  <c r="F1413" i="24"/>
  <c r="G1412" i="24"/>
  <c r="F1412" i="24"/>
  <c r="G1411" i="24"/>
  <c r="F1411" i="24"/>
  <c r="G1410" i="24"/>
  <c r="F1410" i="24"/>
  <c r="G1409" i="24"/>
  <c r="F1409" i="24"/>
  <c r="G1408" i="24"/>
  <c r="F1408" i="24"/>
  <c r="G1407" i="24"/>
  <c r="F1407" i="24"/>
  <c r="G1406" i="24"/>
  <c r="F1406" i="24"/>
  <c r="G1405" i="24"/>
  <c r="F1405" i="24"/>
  <c r="G1404" i="24"/>
  <c r="F1404" i="24"/>
  <c r="G1403" i="24"/>
  <c r="F1403" i="24"/>
  <c r="G1402" i="24"/>
  <c r="F1402" i="24"/>
  <c r="G1401" i="24"/>
  <c r="F1401" i="24"/>
  <c r="G1400" i="24"/>
  <c r="F1400" i="24"/>
  <c r="G1399" i="24"/>
  <c r="F1399" i="24"/>
  <c r="G1398" i="24"/>
  <c r="F1398" i="24"/>
  <c r="G1397" i="24"/>
  <c r="F1397" i="24"/>
  <c r="G1396" i="24"/>
  <c r="F1396" i="24"/>
  <c r="G1395" i="24"/>
  <c r="F1395" i="24"/>
  <c r="G1394" i="24"/>
  <c r="F1394" i="24"/>
  <c r="G1393" i="24"/>
  <c r="F1393" i="24"/>
  <c r="G1392" i="24"/>
  <c r="F1392" i="24"/>
  <c r="G1391" i="24"/>
  <c r="F1391" i="24"/>
  <c r="G1388" i="24"/>
  <c r="F1388" i="24"/>
  <c r="G1387" i="24"/>
  <c r="F1387" i="24"/>
  <c r="G1386" i="24"/>
  <c r="F1386" i="24"/>
  <c r="G1385" i="24"/>
  <c r="F1385" i="24"/>
  <c r="G1384" i="24"/>
  <c r="F1384" i="24"/>
  <c r="G1383" i="24"/>
  <c r="F1383" i="24"/>
  <c r="G1382" i="24"/>
  <c r="F1382" i="24"/>
  <c r="G1381" i="24"/>
  <c r="F1381" i="24"/>
  <c r="G1380" i="24"/>
  <c r="F1380" i="24"/>
  <c r="G1379" i="24"/>
  <c r="F1379" i="24"/>
  <c r="G1378" i="24"/>
  <c r="F1378" i="24"/>
  <c r="G1377" i="24"/>
  <c r="F1377" i="24"/>
  <c r="G1376" i="24"/>
  <c r="F1376" i="24"/>
  <c r="G1375" i="24"/>
  <c r="F1375" i="24"/>
  <c r="G1374" i="24"/>
  <c r="F1374" i="24"/>
  <c r="G1373" i="24"/>
  <c r="F1373" i="24"/>
  <c r="G1372" i="24"/>
  <c r="F1372" i="24"/>
  <c r="G1371" i="24"/>
  <c r="F1371" i="24"/>
  <c r="G1370" i="24"/>
  <c r="F1370" i="24"/>
  <c r="G1369" i="24"/>
  <c r="F1369" i="24"/>
  <c r="G1368" i="24"/>
  <c r="F1368" i="24"/>
  <c r="G1367" i="24"/>
  <c r="F1367" i="24"/>
  <c r="G1366" i="24"/>
  <c r="F1366" i="24"/>
  <c r="G1365" i="24"/>
  <c r="F1365" i="24"/>
  <c r="G1364" i="24"/>
  <c r="F1364" i="24"/>
  <c r="G1363" i="24"/>
  <c r="F1363" i="24"/>
  <c r="G1362" i="24"/>
  <c r="F1362" i="24"/>
  <c r="G1361" i="24"/>
  <c r="F1361" i="24"/>
  <c r="G1360" i="24"/>
  <c r="F1360" i="24"/>
  <c r="G1359" i="24"/>
  <c r="F1359" i="24"/>
  <c r="G1358" i="24"/>
  <c r="F1358" i="24"/>
  <c r="G1357" i="24"/>
  <c r="F1357" i="24"/>
  <c r="G1356" i="24"/>
  <c r="F1356" i="24"/>
  <c r="G1353" i="24"/>
  <c r="F1353" i="24"/>
  <c r="G1352" i="24"/>
  <c r="F1352" i="24"/>
  <c r="G1351" i="24"/>
  <c r="F1351" i="24"/>
  <c r="G1350" i="24"/>
  <c r="F1350" i="24"/>
  <c r="G1349" i="24"/>
  <c r="F1349" i="24"/>
  <c r="G1348" i="24"/>
  <c r="F1348" i="24"/>
  <c r="G1347" i="24"/>
  <c r="F1347" i="24"/>
  <c r="G1346" i="24"/>
  <c r="F1346" i="24"/>
  <c r="G1345" i="24"/>
  <c r="F1345" i="24"/>
  <c r="G1344" i="24"/>
  <c r="F1344" i="24"/>
  <c r="G1343" i="24"/>
  <c r="F1343" i="24"/>
  <c r="G1342" i="24"/>
  <c r="F1342" i="24"/>
  <c r="G1341" i="24"/>
  <c r="F1341" i="24"/>
  <c r="G1340" i="24"/>
  <c r="F1340" i="24"/>
  <c r="G1339" i="24"/>
  <c r="F1339" i="24"/>
  <c r="G1338" i="24"/>
  <c r="F1338" i="24"/>
  <c r="G1337" i="24"/>
  <c r="F1337" i="24"/>
  <c r="G1336" i="24"/>
  <c r="F1336" i="24"/>
  <c r="G1335" i="24"/>
  <c r="F1335" i="24"/>
  <c r="G1334" i="24"/>
  <c r="F1334" i="24"/>
  <c r="G1333" i="24"/>
  <c r="F1333" i="24"/>
  <c r="G1332" i="24"/>
  <c r="F1332" i="24"/>
  <c r="G1331" i="24"/>
  <c r="F1331" i="24"/>
  <c r="G1330" i="24"/>
  <c r="F1330" i="24"/>
  <c r="G1329" i="24"/>
  <c r="F1329" i="24"/>
  <c r="G1328" i="24"/>
  <c r="F1328" i="24"/>
  <c r="G1327" i="24"/>
  <c r="F1327" i="24"/>
  <c r="G1326" i="24"/>
  <c r="F1326" i="24"/>
  <c r="G1325" i="24"/>
  <c r="F1325" i="24"/>
  <c r="G1322" i="24"/>
  <c r="F1322" i="24"/>
  <c r="G1321" i="24"/>
  <c r="F1321" i="24"/>
  <c r="G1320" i="24"/>
  <c r="F1320" i="24"/>
  <c r="G1319" i="24"/>
  <c r="F1319" i="24"/>
  <c r="G1318" i="24"/>
  <c r="F1318" i="24"/>
  <c r="G1317" i="24"/>
  <c r="F1317" i="24"/>
  <c r="G1316" i="24"/>
  <c r="F1316" i="24"/>
  <c r="G1315" i="24"/>
  <c r="F1315" i="24"/>
  <c r="G1314" i="24"/>
  <c r="F1314" i="24"/>
  <c r="G1313" i="24"/>
  <c r="F1313" i="24"/>
  <c r="G1312" i="24"/>
  <c r="F1312" i="24"/>
  <c r="G1311" i="24"/>
  <c r="F1311" i="24"/>
  <c r="G1310" i="24"/>
  <c r="F1310" i="24"/>
  <c r="G1309" i="24"/>
  <c r="F1309" i="24"/>
  <c r="G1308" i="24"/>
  <c r="F1308" i="24"/>
  <c r="G1307" i="24"/>
  <c r="F1307" i="24"/>
  <c r="G1306" i="24"/>
  <c r="F1306" i="24"/>
  <c r="G1305" i="24"/>
  <c r="F1305" i="24"/>
  <c r="G1304" i="24"/>
  <c r="F1304" i="24"/>
  <c r="G1303" i="24"/>
  <c r="F1303" i="24"/>
  <c r="G1302" i="24"/>
  <c r="F1302" i="24"/>
  <c r="G1301" i="24"/>
  <c r="F1301" i="24"/>
  <c r="G1300" i="24"/>
  <c r="F1300" i="24"/>
  <c r="G1299" i="24"/>
  <c r="F1299" i="24"/>
  <c r="G1298" i="24"/>
  <c r="F1298" i="24"/>
  <c r="G1297" i="24"/>
  <c r="F1297" i="24"/>
  <c r="G1296" i="24"/>
  <c r="F1296" i="24"/>
  <c r="G1295" i="24"/>
  <c r="F1295" i="24"/>
  <c r="G1294" i="24"/>
  <c r="F1294" i="24"/>
  <c r="G1293" i="24"/>
  <c r="F1293" i="24"/>
  <c r="G1292" i="24"/>
  <c r="F1292" i="24"/>
  <c r="G1291" i="24"/>
  <c r="F1291" i="24"/>
  <c r="G1290" i="24"/>
  <c r="F1290" i="24"/>
  <c r="G1287" i="24"/>
  <c r="F1287" i="24"/>
  <c r="G1286" i="24"/>
  <c r="F1286" i="24"/>
  <c r="G1285" i="24"/>
  <c r="F1285" i="24"/>
  <c r="G1284" i="24"/>
  <c r="F1284" i="24"/>
  <c r="G1283" i="24"/>
  <c r="F1283" i="24"/>
  <c r="G1282" i="24"/>
  <c r="F1282" i="24"/>
  <c r="G1281" i="24"/>
  <c r="F1281" i="24"/>
  <c r="G1280" i="24"/>
  <c r="F1280" i="24"/>
  <c r="G1279" i="24"/>
  <c r="F1279" i="24"/>
  <c r="G1278" i="24"/>
  <c r="F1278" i="24"/>
  <c r="G1277" i="24"/>
  <c r="F1277" i="24"/>
  <c r="G1276" i="24"/>
  <c r="F1276" i="24"/>
  <c r="G1275" i="24"/>
  <c r="F1275" i="24"/>
  <c r="G1274" i="24"/>
  <c r="F1274" i="24"/>
  <c r="G1273" i="24"/>
  <c r="F1273" i="24"/>
  <c r="G1272" i="24"/>
  <c r="F1272" i="24"/>
  <c r="G1271" i="24"/>
  <c r="F1271" i="24"/>
  <c r="G1270" i="24"/>
  <c r="F1270" i="24"/>
  <c r="G1269" i="24"/>
  <c r="F1269" i="24"/>
  <c r="G1268" i="24"/>
  <c r="F1268" i="24"/>
  <c r="G1267" i="24"/>
  <c r="F1267" i="24"/>
  <c r="G1266" i="24"/>
  <c r="F1266" i="24"/>
  <c r="G1265" i="24"/>
  <c r="F1265" i="24"/>
  <c r="G1264" i="24"/>
  <c r="F1264" i="24"/>
  <c r="G1263" i="24"/>
  <c r="F1263" i="24"/>
  <c r="G1262" i="24"/>
  <c r="F1262" i="24"/>
  <c r="G1261" i="24"/>
  <c r="F1261" i="24"/>
  <c r="G1260" i="24"/>
  <c r="F1260" i="24"/>
  <c r="G1259" i="24"/>
  <c r="F1259" i="24"/>
  <c r="G1256" i="24"/>
  <c r="F1256" i="24"/>
  <c r="G1255" i="24"/>
  <c r="F1255" i="24"/>
  <c r="G1254" i="24"/>
  <c r="F1254" i="24"/>
  <c r="G1253" i="24"/>
  <c r="F1253" i="24"/>
  <c r="G1252" i="24"/>
  <c r="F1252" i="24"/>
  <c r="G1251" i="24"/>
  <c r="F1251" i="24"/>
  <c r="G1250" i="24"/>
  <c r="F1250" i="24"/>
  <c r="G1249" i="24"/>
  <c r="F1249" i="24"/>
  <c r="G1248" i="24"/>
  <c r="F1248" i="24"/>
  <c r="G1247" i="24"/>
  <c r="F1247" i="24"/>
  <c r="G1246" i="24"/>
  <c r="F1246" i="24"/>
  <c r="G1245" i="24"/>
  <c r="F1245" i="24"/>
  <c r="G1244" i="24"/>
  <c r="F1244" i="24"/>
  <c r="G1243" i="24"/>
  <c r="F1243" i="24"/>
  <c r="G1242" i="24"/>
  <c r="F1242" i="24"/>
  <c r="G1241" i="24"/>
  <c r="F1241" i="24"/>
  <c r="G1240" i="24"/>
  <c r="F1240" i="24"/>
  <c r="G1239" i="24"/>
  <c r="F1239" i="24"/>
  <c r="G1238" i="24"/>
  <c r="F1238" i="24"/>
  <c r="G1237" i="24"/>
  <c r="F1237" i="24"/>
  <c r="G1236" i="24"/>
  <c r="F1236" i="24"/>
  <c r="G1235" i="24"/>
  <c r="F1235" i="24"/>
  <c r="G1234" i="24"/>
  <c r="F1234" i="24"/>
  <c r="G1233" i="24"/>
  <c r="F1233" i="24"/>
  <c r="G1232" i="24"/>
  <c r="F1232" i="24"/>
  <c r="G1231" i="24"/>
  <c r="F1231" i="24"/>
  <c r="G1230" i="24"/>
  <c r="F1230" i="24"/>
  <c r="G1229" i="24"/>
  <c r="F1229" i="24"/>
  <c r="G1228" i="24"/>
  <c r="F1228" i="24"/>
  <c r="G1225" i="24"/>
  <c r="F1225" i="24"/>
  <c r="G1224" i="24"/>
  <c r="F1224" i="24"/>
  <c r="G1223" i="24"/>
  <c r="F1223" i="24"/>
  <c r="G1222" i="24"/>
  <c r="F1222" i="24"/>
  <c r="G1221" i="24"/>
  <c r="F1221" i="24"/>
  <c r="G1220" i="24"/>
  <c r="F1220" i="24"/>
  <c r="G1219" i="24"/>
  <c r="F1219" i="24"/>
  <c r="G1218" i="24"/>
  <c r="F1218" i="24"/>
  <c r="G1217" i="24"/>
  <c r="F1217" i="24"/>
  <c r="G1216" i="24"/>
  <c r="F1216" i="24"/>
  <c r="G1215" i="24"/>
  <c r="F1215" i="24"/>
  <c r="G1214" i="24"/>
  <c r="F1214" i="24"/>
  <c r="G1213" i="24"/>
  <c r="F1213" i="24"/>
  <c r="G1212" i="24"/>
  <c r="F1212" i="24"/>
  <c r="G1211" i="24"/>
  <c r="F1211" i="24"/>
  <c r="G1210" i="24"/>
  <c r="F1210" i="24"/>
  <c r="G1209" i="24"/>
  <c r="F1209" i="24"/>
  <c r="G1208" i="24"/>
  <c r="F1208" i="24"/>
  <c r="G1207" i="24"/>
  <c r="F1207" i="24"/>
  <c r="G1206" i="24"/>
  <c r="F1206" i="24"/>
  <c r="G1205" i="24"/>
  <c r="F1205" i="24"/>
  <c r="G1204" i="24"/>
  <c r="F1204" i="24"/>
  <c r="G1203" i="24"/>
  <c r="F1203" i="24"/>
  <c r="G1202" i="24"/>
  <c r="F1202" i="24"/>
  <c r="G1201" i="24"/>
  <c r="F1201" i="24"/>
  <c r="G1200" i="24"/>
  <c r="F1200" i="24"/>
  <c r="G1199" i="24"/>
  <c r="F1199" i="24"/>
  <c r="G1198" i="24"/>
  <c r="F1198" i="24"/>
  <c r="G1197" i="24"/>
  <c r="F1197" i="24"/>
  <c r="G1196" i="24"/>
  <c r="F1196" i="24"/>
  <c r="G1195" i="24"/>
  <c r="F1195" i="24"/>
  <c r="G1194" i="24"/>
  <c r="F1194" i="24"/>
  <c r="G1193" i="24"/>
  <c r="F1193" i="24"/>
  <c r="G1192" i="24"/>
  <c r="F1192" i="24"/>
  <c r="G1189" i="24"/>
  <c r="F1189" i="24"/>
  <c r="G1188" i="24"/>
  <c r="F1188" i="24"/>
  <c r="G1187" i="24"/>
  <c r="F1187" i="24"/>
  <c r="G1186" i="24"/>
  <c r="F1186" i="24"/>
  <c r="G1185" i="24"/>
  <c r="F1185" i="24"/>
  <c r="G1184" i="24"/>
  <c r="F1184" i="24"/>
  <c r="G1183" i="24"/>
  <c r="F1183" i="24"/>
  <c r="G1182" i="24"/>
  <c r="F1182" i="24"/>
  <c r="G1181" i="24"/>
  <c r="F1181" i="24"/>
  <c r="G1180" i="24"/>
  <c r="F1180" i="24"/>
  <c r="G1179" i="24"/>
  <c r="F1179" i="24"/>
  <c r="G1178" i="24"/>
  <c r="F1178" i="24"/>
  <c r="G1177" i="24"/>
  <c r="F1177" i="24"/>
  <c r="G1176" i="24"/>
  <c r="F1176" i="24"/>
  <c r="G1175" i="24"/>
  <c r="F1175" i="24"/>
  <c r="G1174" i="24"/>
  <c r="F1174" i="24"/>
  <c r="G1173" i="24"/>
  <c r="F1173" i="24"/>
  <c r="G1172" i="24"/>
  <c r="F1172" i="24"/>
  <c r="G1171" i="24"/>
  <c r="F1171" i="24"/>
  <c r="G1170" i="24"/>
  <c r="F1170" i="24"/>
  <c r="G1169" i="24"/>
  <c r="F1169" i="24"/>
  <c r="G1168" i="24"/>
  <c r="F1168" i="24"/>
  <c r="G1167" i="24"/>
  <c r="F1167" i="24"/>
  <c r="G1166" i="24"/>
  <c r="F1166" i="24"/>
  <c r="G1165" i="24"/>
  <c r="F1165" i="24"/>
  <c r="G1164" i="24"/>
  <c r="F1164" i="24"/>
  <c r="G1163" i="24"/>
  <c r="F1163" i="24"/>
  <c r="G1162" i="24"/>
  <c r="F1162" i="24"/>
  <c r="G1161" i="24"/>
  <c r="F1161" i="24"/>
  <c r="G1160" i="24"/>
  <c r="F1160" i="24"/>
  <c r="G1159" i="24"/>
  <c r="F1159" i="24"/>
  <c r="G1158" i="24"/>
  <c r="F1158" i="24"/>
  <c r="G1157" i="24"/>
  <c r="F1157" i="24"/>
  <c r="G1152" i="24"/>
  <c r="G1151" i="24"/>
  <c r="F1151" i="24"/>
  <c r="G1150" i="24"/>
  <c r="F1150" i="24"/>
  <c r="G1149" i="24"/>
  <c r="F1149" i="24"/>
  <c r="G1148" i="24"/>
  <c r="F1148" i="24"/>
  <c r="G1147" i="24"/>
  <c r="F1147" i="24"/>
  <c r="G1146" i="24"/>
  <c r="F1146" i="24"/>
  <c r="G1145" i="24"/>
  <c r="F1145" i="24"/>
  <c r="G1144" i="24"/>
  <c r="F1144" i="24"/>
  <c r="G1143" i="24"/>
  <c r="F1143" i="24"/>
  <c r="G1142" i="24"/>
  <c r="F1142" i="24"/>
  <c r="G1141" i="24"/>
  <c r="F1141" i="24"/>
  <c r="G1140" i="24"/>
  <c r="F1140" i="24"/>
  <c r="G1139" i="24"/>
  <c r="F1139" i="24"/>
  <c r="G1138" i="24"/>
  <c r="F1138" i="24"/>
  <c r="G1137" i="24"/>
  <c r="F1137" i="24"/>
  <c r="G1136" i="24"/>
  <c r="F1136" i="24"/>
  <c r="G1135" i="24"/>
  <c r="F1135" i="24"/>
  <c r="G1134" i="24"/>
  <c r="F1134" i="24"/>
  <c r="G1133" i="24"/>
  <c r="F1133" i="24"/>
  <c r="G1132" i="24"/>
  <c r="F1132" i="24"/>
  <c r="G1131" i="24"/>
  <c r="F1131" i="24"/>
  <c r="G1130" i="24"/>
  <c r="F1130" i="24"/>
  <c r="G1129" i="24"/>
  <c r="F1129" i="24"/>
  <c r="G1128" i="24"/>
  <c r="F1128" i="24"/>
  <c r="G1127" i="24"/>
  <c r="F1127" i="24"/>
  <c r="G1126" i="24"/>
  <c r="F1126" i="24"/>
  <c r="G1125" i="24"/>
  <c r="F1125" i="24"/>
  <c r="G1124" i="24"/>
  <c r="F1124" i="24"/>
  <c r="G1121" i="24"/>
  <c r="G1120" i="24"/>
  <c r="F1120" i="24"/>
  <c r="G1119" i="24"/>
  <c r="F1119" i="24"/>
  <c r="G1118" i="24"/>
  <c r="F1118" i="24"/>
  <c r="G1117" i="24"/>
  <c r="F1117" i="24"/>
  <c r="G1116" i="24"/>
  <c r="F1116" i="24"/>
  <c r="G1115" i="24"/>
  <c r="F1115" i="24"/>
  <c r="G1114" i="24"/>
  <c r="F1114" i="24"/>
  <c r="G1113" i="24"/>
  <c r="F1113" i="24"/>
  <c r="G1112" i="24"/>
  <c r="F1112" i="24"/>
  <c r="G1111" i="24"/>
  <c r="F1111" i="24"/>
  <c r="G1110" i="24"/>
  <c r="F1110" i="24"/>
  <c r="G1109" i="24"/>
  <c r="F1109" i="24"/>
  <c r="G1108" i="24"/>
  <c r="F1108" i="24"/>
  <c r="G1107" i="24"/>
  <c r="F1107" i="24"/>
  <c r="G1106" i="24"/>
  <c r="F1106" i="24"/>
  <c r="G1105" i="24"/>
  <c r="F1105" i="24"/>
  <c r="G1104" i="24"/>
  <c r="F1104" i="24"/>
  <c r="G1103" i="24"/>
  <c r="F1103" i="24"/>
  <c r="G1102" i="24"/>
  <c r="F1102" i="24"/>
  <c r="G1101" i="24"/>
  <c r="F1101" i="24"/>
  <c r="G1100" i="24"/>
  <c r="F1100" i="24"/>
  <c r="G1099" i="24"/>
  <c r="F1099" i="24"/>
  <c r="G1098" i="24"/>
  <c r="F1098" i="24"/>
  <c r="G1097" i="24"/>
  <c r="F1097" i="24"/>
  <c r="G1096" i="24"/>
  <c r="F1096" i="24"/>
  <c r="G1095" i="24"/>
  <c r="F1095" i="24"/>
  <c r="G1094" i="24"/>
  <c r="F1094" i="24"/>
  <c r="G1093" i="24"/>
  <c r="F1093" i="24"/>
  <c r="G1092" i="24"/>
  <c r="F1092" i="24"/>
  <c r="G1091" i="24"/>
  <c r="F1091" i="24"/>
  <c r="G1090" i="24"/>
  <c r="F1090" i="24"/>
  <c r="G1087" i="24"/>
  <c r="F1087" i="24"/>
  <c r="G1086" i="24"/>
  <c r="F1086" i="24"/>
  <c r="G1085" i="24"/>
  <c r="F1085" i="24"/>
  <c r="G1084" i="24"/>
  <c r="F1084" i="24"/>
  <c r="G1083" i="24"/>
  <c r="F1083" i="24"/>
  <c r="G1082" i="24"/>
  <c r="F1082" i="24"/>
  <c r="G1081" i="24"/>
  <c r="F1081" i="24"/>
  <c r="G1080" i="24"/>
  <c r="F1080" i="24"/>
  <c r="G1079" i="24"/>
  <c r="F1079" i="24"/>
  <c r="G1078" i="24"/>
  <c r="F1078" i="24"/>
  <c r="G1077" i="24"/>
  <c r="F1077" i="24"/>
  <c r="G1076" i="24"/>
  <c r="F1076" i="24"/>
  <c r="G1075" i="24"/>
  <c r="F1075" i="24"/>
  <c r="G1074" i="24"/>
  <c r="F1074" i="24"/>
  <c r="G1073" i="24"/>
  <c r="F1073" i="24"/>
  <c r="G1072" i="24"/>
  <c r="F1072" i="24"/>
  <c r="G1071" i="24"/>
  <c r="F1071" i="24"/>
  <c r="G1070" i="24"/>
  <c r="F1070" i="24"/>
  <c r="G1069" i="24"/>
  <c r="F1069" i="24"/>
  <c r="G1068" i="24"/>
  <c r="F1068" i="24"/>
  <c r="G1067" i="24"/>
  <c r="F1067" i="24"/>
  <c r="G1066" i="24"/>
  <c r="F1066" i="24"/>
  <c r="G1065" i="24"/>
  <c r="F1065" i="24"/>
  <c r="G1064" i="24"/>
  <c r="F1064" i="24"/>
  <c r="G1063" i="24"/>
  <c r="F1063" i="24"/>
  <c r="G1062" i="24"/>
  <c r="F1062" i="24"/>
  <c r="G1061" i="24"/>
  <c r="F1061" i="24"/>
  <c r="G1060" i="24"/>
  <c r="F1060" i="24"/>
  <c r="G1059" i="24"/>
  <c r="F1059" i="24"/>
  <c r="G1058" i="24"/>
  <c r="F1058" i="24"/>
  <c r="G1057" i="24"/>
  <c r="F1057" i="24"/>
  <c r="G1056" i="24"/>
  <c r="F1056" i="24"/>
  <c r="G1053" i="24"/>
  <c r="F1053" i="24"/>
  <c r="G1052" i="24"/>
  <c r="F1052" i="24"/>
  <c r="G1051" i="24"/>
  <c r="F1051" i="24"/>
  <c r="G1050" i="24"/>
  <c r="F1050" i="24"/>
  <c r="G1049" i="24"/>
  <c r="F1049" i="24"/>
  <c r="G1048" i="24"/>
  <c r="F1048" i="24"/>
  <c r="G1047" i="24"/>
  <c r="F1047" i="24"/>
  <c r="G1046" i="24"/>
  <c r="F1046" i="24"/>
  <c r="G1045" i="24"/>
  <c r="F1045" i="24"/>
  <c r="G1044" i="24"/>
  <c r="F1044" i="24"/>
  <c r="G1043" i="24"/>
  <c r="F1043" i="24"/>
  <c r="G1042" i="24"/>
  <c r="F1042" i="24"/>
  <c r="G1041" i="24"/>
  <c r="F1041" i="24"/>
  <c r="G1040" i="24"/>
  <c r="F1040" i="24"/>
  <c r="G1039" i="24"/>
  <c r="F1039" i="24"/>
  <c r="G1038" i="24"/>
  <c r="F1038" i="24"/>
  <c r="G1037" i="24"/>
  <c r="F1037" i="24"/>
  <c r="G1036" i="24"/>
  <c r="F1036" i="24"/>
  <c r="G1035" i="24"/>
  <c r="F1035" i="24"/>
  <c r="G1034" i="24"/>
  <c r="F1034" i="24"/>
  <c r="G1033" i="24"/>
  <c r="F1033" i="24"/>
  <c r="G1032" i="24"/>
  <c r="F1032" i="24"/>
  <c r="G1031" i="24"/>
  <c r="F1031" i="24"/>
  <c r="G1030" i="24"/>
  <c r="F1030" i="24"/>
  <c r="G1029" i="24"/>
  <c r="F1029" i="24"/>
  <c r="G1028" i="24"/>
  <c r="F1028" i="24"/>
  <c r="G1027" i="24"/>
  <c r="F1027" i="24"/>
  <c r="G1026" i="24"/>
  <c r="F1026" i="24"/>
  <c r="G1025" i="24"/>
  <c r="F1025" i="24"/>
  <c r="G1024" i="24"/>
  <c r="F1024" i="24"/>
  <c r="G1023" i="24"/>
  <c r="F1023" i="24"/>
  <c r="G1020" i="24"/>
  <c r="F1020" i="24"/>
  <c r="G1019" i="24"/>
  <c r="F1019" i="24"/>
  <c r="G1018" i="24"/>
  <c r="F1018" i="24"/>
  <c r="G1017" i="24"/>
  <c r="F1017" i="24"/>
  <c r="G1016" i="24"/>
  <c r="F1016" i="24"/>
  <c r="G1015" i="24"/>
  <c r="F1015" i="24"/>
  <c r="G1014" i="24"/>
  <c r="F1014" i="24"/>
  <c r="G1013" i="24"/>
  <c r="F1013" i="24"/>
  <c r="G1012" i="24"/>
  <c r="F1012" i="24"/>
  <c r="G1011" i="24"/>
  <c r="F1011" i="24"/>
  <c r="G1010" i="24"/>
  <c r="F1010" i="24"/>
  <c r="G1009" i="24"/>
  <c r="F1009" i="24"/>
  <c r="G1008" i="24"/>
  <c r="F1008" i="24"/>
  <c r="G1007" i="24"/>
  <c r="F1007" i="24"/>
  <c r="G1006" i="24"/>
  <c r="F1006" i="24"/>
  <c r="G1005" i="24"/>
  <c r="F1005" i="24"/>
  <c r="G1004" i="24"/>
  <c r="F1004" i="24"/>
  <c r="G1003" i="24"/>
  <c r="F1003" i="24"/>
  <c r="G1002" i="24"/>
  <c r="F1002" i="24"/>
  <c r="G1001" i="24"/>
  <c r="F1001" i="24"/>
  <c r="G1000" i="24"/>
  <c r="F1000" i="24"/>
  <c r="G999" i="24"/>
  <c r="F999" i="24"/>
  <c r="G998" i="24"/>
  <c r="F998" i="24"/>
  <c r="G997" i="24"/>
  <c r="F997" i="24"/>
  <c r="G996" i="24"/>
  <c r="F996" i="24"/>
  <c r="G995" i="24"/>
  <c r="F995" i="24"/>
  <c r="G994" i="24"/>
  <c r="F994" i="24"/>
  <c r="G993" i="24"/>
  <c r="F993" i="24"/>
  <c r="G992" i="24"/>
  <c r="F992" i="24"/>
  <c r="G989" i="24"/>
  <c r="F989" i="24"/>
  <c r="G988" i="24"/>
  <c r="F988" i="24"/>
  <c r="G987" i="24"/>
  <c r="F987" i="24"/>
  <c r="G986" i="24"/>
  <c r="F986" i="24"/>
  <c r="G985" i="24"/>
  <c r="F985" i="24"/>
  <c r="G984" i="24"/>
  <c r="F984" i="24"/>
  <c r="G983" i="24"/>
  <c r="F983" i="24"/>
  <c r="G982" i="24"/>
  <c r="F982" i="24"/>
  <c r="G981" i="24"/>
  <c r="F981" i="24"/>
  <c r="G980" i="24"/>
  <c r="F980" i="24"/>
  <c r="G979" i="24"/>
  <c r="F979" i="24"/>
  <c r="G978" i="24"/>
  <c r="F978" i="24"/>
  <c r="G977" i="24"/>
  <c r="F977" i="24"/>
  <c r="G976" i="24"/>
  <c r="F976" i="24"/>
  <c r="G975" i="24"/>
  <c r="F975" i="24"/>
  <c r="G974" i="24"/>
  <c r="F974" i="24"/>
  <c r="G973" i="24"/>
  <c r="F973" i="24"/>
  <c r="G972" i="24"/>
  <c r="F972" i="24"/>
  <c r="G971" i="24"/>
  <c r="F971" i="24"/>
  <c r="G970" i="24"/>
  <c r="F970" i="24"/>
  <c r="G969" i="24"/>
  <c r="F969" i="24"/>
  <c r="G968" i="24"/>
  <c r="F968" i="24"/>
  <c r="G967" i="24"/>
  <c r="F967" i="24"/>
  <c r="G966" i="24"/>
  <c r="F966" i="24"/>
  <c r="G965" i="24"/>
  <c r="F965" i="24"/>
  <c r="G964" i="24"/>
  <c r="F964" i="24"/>
  <c r="G963" i="24"/>
  <c r="F963" i="24"/>
  <c r="G962" i="24"/>
  <c r="F962" i="24"/>
  <c r="G961" i="24"/>
  <c r="F961" i="24"/>
  <c r="G960" i="24"/>
  <c r="F960" i="24"/>
  <c r="G959" i="24"/>
  <c r="F959" i="24"/>
  <c r="G958" i="24"/>
  <c r="F958" i="24"/>
  <c r="G953" i="24"/>
  <c r="G952" i="24"/>
  <c r="F952" i="24"/>
  <c r="G951" i="24"/>
  <c r="F951" i="24"/>
  <c r="G950" i="24"/>
  <c r="F950" i="24"/>
  <c r="G949" i="24"/>
  <c r="F949" i="24"/>
  <c r="G948" i="24"/>
  <c r="F948" i="24"/>
  <c r="G947" i="24"/>
  <c r="F947" i="24"/>
  <c r="G946" i="24"/>
  <c r="F946" i="24"/>
  <c r="G945" i="24"/>
  <c r="F945" i="24"/>
  <c r="G944" i="24"/>
  <c r="F944" i="24"/>
  <c r="G943" i="24"/>
  <c r="F943" i="24"/>
  <c r="G942" i="24"/>
  <c r="F942" i="24"/>
  <c r="G941" i="24"/>
  <c r="F941" i="24"/>
  <c r="G940" i="24"/>
  <c r="F940" i="24"/>
  <c r="G939" i="24"/>
  <c r="F939" i="24"/>
  <c r="G938" i="24"/>
  <c r="F938" i="24"/>
  <c r="G937" i="24"/>
  <c r="F937" i="24"/>
  <c r="G936" i="24"/>
  <c r="F936" i="24"/>
  <c r="G935" i="24"/>
  <c r="F935" i="24"/>
  <c r="G934" i="24"/>
  <c r="F934" i="24"/>
  <c r="G933" i="24"/>
  <c r="F933" i="24"/>
  <c r="G932" i="24"/>
  <c r="F932" i="24"/>
  <c r="G930" i="24"/>
  <c r="F930" i="24"/>
  <c r="G929" i="24"/>
  <c r="F929" i="24"/>
  <c r="G928" i="24"/>
  <c r="F928" i="24"/>
  <c r="G927" i="24"/>
  <c r="F927" i="24"/>
  <c r="G926" i="24"/>
  <c r="F926" i="24"/>
  <c r="G925" i="24"/>
  <c r="F925" i="24"/>
  <c r="G924" i="24"/>
  <c r="F924" i="24"/>
  <c r="G923" i="24"/>
  <c r="F923" i="24"/>
  <c r="G922" i="24"/>
  <c r="F922" i="24"/>
  <c r="G914" i="24"/>
  <c r="F914" i="24"/>
  <c r="G913" i="24"/>
  <c r="F913" i="24"/>
  <c r="G912" i="24"/>
  <c r="F912" i="24"/>
  <c r="G911" i="24"/>
  <c r="F911" i="24"/>
  <c r="G910" i="24"/>
  <c r="F910" i="24"/>
  <c r="G909" i="24"/>
  <c r="F909" i="24"/>
  <c r="G908" i="24"/>
  <c r="F908" i="24"/>
  <c r="G907" i="24"/>
  <c r="F907" i="24"/>
  <c r="G906" i="24"/>
  <c r="F906" i="24"/>
  <c r="G905" i="24"/>
  <c r="F905" i="24"/>
  <c r="G904" i="24"/>
  <c r="F904" i="24"/>
  <c r="G903" i="24"/>
  <c r="F903" i="24"/>
  <c r="G902" i="24"/>
  <c r="F902" i="24"/>
  <c r="G901" i="24"/>
  <c r="F901" i="24"/>
  <c r="G900" i="24"/>
  <c r="F900" i="24"/>
  <c r="G899" i="24"/>
  <c r="F899" i="24"/>
  <c r="G898" i="24"/>
  <c r="F898" i="24"/>
  <c r="G897" i="24"/>
  <c r="F897" i="24"/>
  <c r="G896" i="24"/>
  <c r="F896" i="24"/>
  <c r="G895" i="24"/>
  <c r="F895" i="24"/>
  <c r="G894" i="24"/>
  <c r="F894" i="24"/>
  <c r="G893" i="24"/>
  <c r="F893" i="24"/>
  <c r="G892" i="24"/>
  <c r="F892" i="24"/>
  <c r="G891" i="24"/>
  <c r="F891" i="24"/>
  <c r="G890" i="24"/>
  <c r="F890" i="24"/>
  <c r="G889" i="24"/>
  <c r="F889" i="24"/>
  <c r="G888" i="24"/>
  <c r="F888" i="24"/>
  <c r="G887" i="24"/>
  <c r="F887" i="24"/>
  <c r="G886" i="24"/>
  <c r="F886" i="24"/>
  <c r="G885" i="24"/>
  <c r="F885" i="24"/>
  <c r="G884" i="24"/>
  <c r="F884" i="24"/>
  <c r="G883" i="24"/>
  <c r="F883" i="24"/>
  <c r="G882" i="24"/>
  <c r="F882" i="24"/>
  <c r="G881" i="24"/>
  <c r="F881" i="24"/>
  <c r="G880" i="24"/>
  <c r="F880" i="24"/>
  <c r="G879" i="24"/>
  <c r="F879" i="24"/>
  <c r="G878" i="24"/>
  <c r="F878" i="24"/>
  <c r="G877" i="24"/>
  <c r="F877" i="24"/>
  <c r="G876" i="24"/>
  <c r="F876" i="24"/>
  <c r="G875" i="24"/>
  <c r="F875" i="24"/>
  <c r="G874" i="24"/>
  <c r="F874" i="24"/>
  <c r="G873" i="24"/>
  <c r="F873" i="24"/>
  <c r="G872" i="24"/>
  <c r="F872" i="24"/>
  <c r="G871" i="24"/>
  <c r="F871" i="24"/>
  <c r="G870" i="24"/>
  <c r="F870" i="24"/>
  <c r="G867" i="24"/>
  <c r="F867" i="24"/>
  <c r="G866" i="24"/>
  <c r="F866" i="24"/>
  <c r="G865" i="24"/>
  <c r="F865" i="24"/>
  <c r="G864" i="24"/>
  <c r="F864" i="24"/>
  <c r="G863" i="24"/>
  <c r="F863" i="24"/>
  <c r="G862" i="24"/>
  <c r="F862" i="24"/>
  <c r="G861" i="24"/>
  <c r="F861" i="24"/>
  <c r="G860" i="24"/>
  <c r="F860" i="24"/>
  <c r="G859" i="24"/>
  <c r="F859" i="24"/>
  <c r="G858" i="24"/>
  <c r="F858" i="24"/>
  <c r="G857" i="24"/>
  <c r="F857" i="24"/>
  <c r="G856" i="24"/>
  <c r="F856" i="24"/>
  <c r="G855" i="24"/>
  <c r="F855" i="24"/>
  <c r="G854" i="24"/>
  <c r="F854" i="24"/>
  <c r="G853" i="24"/>
  <c r="F853" i="24"/>
  <c r="G852" i="24"/>
  <c r="F852" i="24"/>
  <c r="G851" i="24"/>
  <c r="F851" i="24"/>
  <c r="G850" i="24"/>
  <c r="F850" i="24"/>
  <c r="G849" i="24"/>
  <c r="F849" i="24"/>
  <c r="G848" i="24"/>
  <c r="F848" i="24"/>
  <c r="G847" i="24"/>
  <c r="F847" i="24"/>
  <c r="G846" i="24"/>
  <c r="F846" i="24"/>
  <c r="G845" i="24"/>
  <c r="F845" i="24"/>
  <c r="G844" i="24"/>
  <c r="F844" i="24"/>
  <c r="G843" i="24"/>
  <c r="F843" i="24"/>
  <c r="G842" i="24"/>
  <c r="F842" i="24"/>
  <c r="G841" i="24"/>
  <c r="F841" i="24"/>
  <c r="G840" i="24"/>
  <c r="F840" i="24"/>
  <c r="G839" i="24"/>
  <c r="F839" i="24"/>
  <c r="G838" i="24"/>
  <c r="F838" i="24"/>
  <c r="G837" i="24"/>
  <c r="F837" i="24"/>
  <c r="G836" i="24"/>
  <c r="F836" i="24"/>
  <c r="G835" i="24"/>
  <c r="F835" i="24"/>
  <c r="G832" i="24"/>
  <c r="F832" i="24"/>
  <c r="G831" i="24"/>
  <c r="F831" i="24"/>
  <c r="G830" i="24"/>
  <c r="F830" i="24"/>
  <c r="G829" i="24"/>
  <c r="F829" i="24"/>
  <c r="G828" i="24"/>
  <c r="F828" i="24"/>
  <c r="G827" i="24"/>
  <c r="F827" i="24"/>
  <c r="G826" i="24"/>
  <c r="F826" i="24"/>
  <c r="G825" i="24"/>
  <c r="F825" i="24"/>
  <c r="G824" i="24"/>
  <c r="F824" i="24"/>
  <c r="G823" i="24"/>
  <c r="F823" i="24"/>
  <c r="G822" i="24"/>
  <c r="F822" i="24"/>
  <c r="G821" i="24"/>
  <c r="F821" i="24"/>
  <c r="G820" i="24"/>
  <c r="F820" i="24"/>
  <c r="G819" i="24"/>
  <c r="F819" i="24"/>
  <c r="G818" i="24"/>
  <c r="F818" i="24"/>
  <c r="G817" i="24"/>
  <c r="F817" i="24"/>
  <c r="G816" i="24"/>
  <c r="F816" i="24"/>
  <c r="G815" i="24"/>
  <c r="F815" i="24"/>
  <c r="G814" i="24"/>
  <c r="F814" i="24"/>
  <c r="G813" i="24"/>
  <c r="F813" i="24"/>
  <c r="G812" i="24"/>
  <c r="F812" i="24"/>
  <c r="G811" i="24"/>
  <c r="F811" i="24"/>
  <c r="G810" i="24"/>
  <c r="F810" i="24"/>
  <c r="G809" i="24"/>
  <c r="F809" i="24"/>
  <c r="G808" i="24"/>
  <c r="F808" i="24"/>
  <c r="G807" i="24"/>
  <c r="F807" i="24"/>
  <c r="G806" i="24"/>
  <c r="F806" i="24"/>
  <c r="G805" i="24"/>
  <c r="F805" i="24"/>
  <c r="G804" i="24"/>
  <c r="F804" i="24"/>
  <c r="G803" i="24"/>
  <c r="F803" i="24"/>
  <c r="G802" i="24"/>
  <c r="F802" i="24"/>
  <c r="G801" i="24"/>
  <c r="F801" i="24"/>
  <c r="G800" i="24"/>
  <c r="F800" i="24"/>
  <c r="G799" i="24"/>
  <c r="F799" i="24"/>
  <c r="G798" i="24"/>
  <c r="F798" i="24"/>
  <c r="G797" i="24"/>
  <c r="F797" i="24"/>
  <c r="G796" i="24"/>
  <c r="F796" i="24"/>
  <c r="G795" i="24"/>
  <c r="F795" i="24"/>
  <c r="G794" i="24"/>
  <c r="F794" i="24"/>
  <c r="G793" i="24"/>
  <c r="F793" i="24"/>
  <c r="G792" i="24"/>
  <c r="F792" i="24"/>
  <c r="G791" i="24"/>
  <c r="F791" i="24"/>
  <c r="G790" i="24"/>
  <c r="F790" i="24"/>
  <c r="G789" i="24"/>
  <c r="F789" i="24"/>
  <c r="G786" i="24"/>
  <c r="F786" i="24"/>
  <c r="G785" i="24"/>
  <c r="F785" i="24"/>
  <c r="G784" i="24"/>
  <c r="F784" i="24"/>
  <c r="G783" i="24"/>
  <c r="F783" i="24"/>
  <c r="G782" i="24"/>
  <c r="F782" i="24"/>
  <c r="G781" i="24"/>
  <c r="F781" i="24"/>
  <c r="G780" i="24"/>
  <c r="F780" i="24"/>
  <c r="G779" i="24"/>
  <c r="F779" i="24"/>
  <c r="G778" i="24"/>
  <c r="F778" i="24"/>
  <c r="G777" i="24"/>
  <c r="F777" i="24"/>
  <c r="G776" i="24"/>
  <c r="F776" i="24"/>
  <c r="G775" i="24"/>
  <c r="F775" i="24"/>
  <c r="G774" i="24"/>
  <c r="F774" i="24"/>
  <c r="G773" i="24"/>
  <c r="F773" i="24"/>
  <c r="G772" i="24"/>
  <c r="F772" i="24"/>
  <c r="G771" i="24"/>
  <c r="F771" i="24"/>
  <c r="G770" i="24"/>
  <c r="F770" i="24"/>
  <c r="G769" i="24"/>
  <c r="F769" i="24"/>
  <c r="G768" i="24"/>
  <c r="F768" i="24"/>
  <c r="G767" i="24"/>
  <c r="F767" i="24"/>
  <c r="G766" i="24"/>
  <c r="F766" i="24"/>
  <c r="G765" i="24"/>
  <c r="F765" i="24"/>
  <c r="G764" i="24"/>
  <c r="F764" i="24"/>
  <c r="G763" i="24"/>
  <c r="F763" i="24"/>
  <c r="G762" i="24"/>
  <c r="F762" i="24"/>
  <c r="G761" i="24"/>
  <c r="F761" i="24"/>
  <c r="G760" i="24"/>
  <c r="F760" i="24"/>
  <c r="G759" i="24"/>
  <c r="F759" i="24"/>
  <c r="G758" i="24"/>
  <c r="F758" i="24"/>
  <c r="G757" i="24"/>
  <c r="F757" i="24"/>
  <c r="G756" i="24"/>
  <c r="F756" i="24"/>
  <c r="G755" i="24"/>
  <c r="F755" i="24"/>
  <c r="G754" i="24"/>
  <c r="F754" i="24"/>
  <c r="G753" i="24"/>
  <c r="F753" i="24"/>
  <c r="G752" i="24"/>
  <c r="F752" i="24"/>
  <c r="G751" i="24"/>
  <c r="F751" i="24"/>
  <c r="G750" i="24"/>
  <c r="F750" i="24"/>
  <c r="G749" i="24"/>
  <c r="F749" i="24"/>
  <c r="G748" i="24"/>
  <c r="F748" i="24"/>
  <c r="G747" i="24"/>
  <c r="F747" i="24"/>
  <c r="G746" i="24"/>
  <c r="F746" i="24"/>
  <c r="G745" i="24"/>
  <c r="F745" i="24"/>
  <c r="G744" i="24"/>
  <c r="F744" i="24"/>
  <c r="G743" i="24"/>
  <c r="F743" i="24"/>
  <c r="G742" i="24"/>
  <c r="F742" i="24"/>
  <c r="G739" i="24"/>
  <c r="F739" i="24"/>
  <c r="G738" i="24"/>
  <c r="F738" i="24"/>
  <c r="G737" i="24"/>
  <c r="F737" i="24"/>
  <c r="G736" i="24"/>
  <c r="F736" i="24"/>
  <c r="G735" i="24"/>
  <c r="F735" i="24"/>
  <c r="G734" i="24"/>
  <c r="F734" i="24"/>
  <c r="G733" i="24"/>
  <c r="F733" i="24"/>
  <c r="G732" i="24"/>
  <c r="F732" i="24"/>
  <c r="G731" i="24"/>
  <c r="F731" i="24"/>
  <c r="G730" i="24"/>
  <c r="F730" i="24"/>
  <c r="G729" i="24"/>
  <c r="F729" i="24"/>
  <c r="G728" i="24"/>
  <c r="F728" i="24"/>
  <c r="G727" i="24"/>
  <c r="F727" i="24"/>
  <c r="G726" i="24"/>
  <c r="F726" i="24"/>
  <c r="G725" i="24"/>
  <c r="F725" i="24"/>
  <c r="G724" i="24"/>
  <c r="F724" i="24"/>
  <c r="G723" i="24"/>
  <c r="F723" i="24"/>
  <c r="G722" i="24"/>
  <c r="F722" i="24"/>
  <c r="G721" i="24"/>
  <c r="F721" i="24"/>
  <c r="G720" i="24"/>
  <c r="F720" i="24"/>
  <c r="G719" i="24"/>
  <c r="F719" i="24"/>
  <c r="G718" i="24"/>
  <c r="F718" i="24"/>
  <c r="G717" i="24"/>
  <c r="F717" i="24"/>
  <c r="G716" i="24"/>
  <c r="F716" i="24"/>
  <c r="G715" i="24"/>
  <c r="F715" i="24"/>
  <c r="G714" i="24"/>
  <c r="F714" i="24"/>
  <c r="G713" i="24"/>
  <c r="F713" i="24"/>
  <c r="G712" i="24"/>
  <c r="F712" i="24"/>
  <c r="G711" i="24"/>
  <c r="F711" i="24"/>
  <c r="G710" i="24"/>
  <c r="F710" i="24"/>
  <c r="G709" i="24"/>
  <c r="F709" i="24"/>
  <c r="G708" i="24"/>
  <c r="F708" i="24"/>
  <c r="G707" i="24"/>
  <c r="F707" i="24"/>
  <c r="G706" i="24"/>
  <c r="F706" i="24"/>
  <c r="G705" i="24"/>
  <c r="F705" i="24"/>
  <c r="G700" i="24"/>
  <c r="F700" i="24"/>
  <c r="G699" i="24"/>
  <c r="F699" i="24"/>
  <c r="G698" i="24"/>
  <c r="F698" i="24"/>
  <c r="G697" i="24"/>
  <c r="F697" i="24"/>
  <c r="G696" i="24"/>
  <c r="F696" i="24"/>
  <c r="G695" i="24"/>
  <c r="F695" i="24"/>
  <c r="G694" i="24"/>
  <c r="F694" i="24"/>
  <c r="G693" i="24"/>
  <c r="F693" i="24"/>
  <c r="G692" i="24"/>
  <c r="F692" i="24"/>
  <c r="G691" i="24"/>
  <c r="F691" i="24"/>
  <c r="G690" i="24"/>
  <c r="F690" i="24"/>
  <c r="G689" i="24"/>
  <c r="F689" i="24"/>
  <c r="G688" i="24"/>
  <c r="F688" i="24"/>
  <c r="G687" i="24"/>
  <c r="F687" i="24"/>
  <c r="G686" i="24"/>
  <c r="F686" i="24"/>
  <c r="G685" i="24"/>
  <c r="F685" i="24"/>
  <c r="G684" i="24"/>
  <c r="F684" i="24"/>
  <c r="G683" i="24"/>
  <c r="F683" i="24"/>
  <c r="G682" i="24"/>
  <c r="F682" i="24"/>
  <c r="G681" i="24"/>
  <c r="F681" i="24"/>
  <c r="G680" i="24"/>
  <c r="F680" i="24"/>
  <c r="G679" i="24"/>
  <c r="F679" i="24"/>
  <c r="G678" i="24"/>
  <c r="F678" i="24"/>
  <c r="G677" i="24"/>
  <c r="F677" i="24"/>
  <c r="G676" i="24"/>
  <c r="F676" i="24"/>
  <c r="G675" i="24"/>
  <c r="F675" i="24"/>
  <c r="G674" i="24"/>
  <c r="F674" i="24"/>
  <c r="G673" i="24"/>
  <c r="F673" i="24"/>
  <c r="G672" i="24"/>
  <c r="F672" i="24"/>
  <c r="G671" i="24"/>
  <c r="F671" i="24"/>
  <c r="G670" i="24"/>
  <c r="F670" i="24"/>
  <c r="G669" i="24"/>
  <c r="F669" i="24"/>
  <c r="G668" i="24"/>
  <c r="F668" i="24"/>
  <c r="G665" i="24"/>
  <c r="F665" i="24"/>
  <c r="G664" i="24"/>
  <c r="F664" i="24"/>
  <c r="G663" i="24"/>
  <c r="F663" i="24"/>
  <c r="G662" i="24"/>
  <c r="F662" i="24"/>
  <c r="G661" i="24"/>
  <c r="F661" i="24"/>
  <c r="G660" i="24"/>
  <c r="F660" i="24"/>
  <c r="G659" i="24"/>
  <c r="F659" i="24"/>
  <c r="G658" i="24"/>
  <c r="F658" i="24"/>
  <c r="G657" i="24"/>
  <c r="F657" i="24"/>
  <c r="G656" i="24"/>
  <c r="F656" i="24"/>
  <c r="G655" i="24"/>
  <c r="F655" i="24"/>
  <c r="G654" i="24"/>
  <c r="F654" i="24"/>
  <c r="G653" i="24"/>
  <c r="F653" i="24"/>
  <c r="G652" i="24"/>
  <c r="F652" i="24"/>
  <c r="G651" i="24"/>
  <c r="F651" i="24"/>
  <c r="G650" i="24"/>
  <c r="F650" i="24"/>
  <c r="G649" i="24"/>
  <c r="F649" i="24"/>
  <c r="G648" i="24"/>
  <c r="F648" i="24"/>
  <c r="G647" i="24"/>
  <c r="F647" i="24"/>
  <c r="G646" i="24"/>
  <c r="F646" i="24"/>
  <c r="G645" i="24"/>
  <c r="F645" i="24"/>
  <c r="G644" i="24"/>
  <c r="F644" i="24"/>
  <c r="G643" i="24"/>
  <c r="F643" i="24"/>
  <c r="G642" i="24"/>
  <c r="F642" i="24"/>
  <c r="G641" i="24"/>
  <c r="F641" i="24"/>
  <c r="G640" i="24"/>
  <c r="F640" i="24"/>
  <c r="G639" i="24"/>
  <c r="F639" i="24"/>
  <c r="G638" i="24"/>
  <c r="F638" i="24"/>
  <c r="G637" i="24"/>
  <c r="F637" i="24"/>
  <c r="G636" i="24"/>
  <c r="F636" i="24"/>
  <c r="G635" i="24"/>
  <c r="F635" i="24"/>
  <c r="G634" i="24"/>
  <c r="F634" i="24"/>
  <c r="G633" i="24"/>
  <c r="F633" i="24"/>
  <c r="G632" i="24"/>
  <c r="F632" i="24"/>
  <c r="G631" i="24"/>
  <c r="F631" i="24"/>
  <c r="G630" i="24"/>
  <c r="F630" i="24"/>
  <c r="G627" i="24"/>
  <c r="F627" i="24"/>
  <c r="G626" i="24"/>
  <c r="F626" i="24"/>
  <c r="G625" i="24"/>
  <c r="F625" i="24"/>
  <c r="G624" i="24"/>
  <c r="F624" i="24"/>
  <c r="G623" i="24"/>
  <c r="F623" i="24"/>
  <c r="G622" i="24"/>
  <c r="F622" i="24"/>
  <c r="G621" i="24"/>
  <c r="F621" i="24"/>
  <c r="G620" i="24"/>
  <c r="F620" i="24"/>
  <c r="G619" i="24"/>
  <c r="F619" i="24"/>
  <c r="G618" i="24"/>
  <c r="F618" i="24"/>
  <c r="G617" i="24"/>
  <c r="F617" i="24"/>
  <c r="G616" i="24"/>
  <c r="F616" i="24"/>
  <c r="G615" i="24"/>
  <c r="F615" i="24"/>
  <c r="G614" i="24"/>
  <c r="F614" i="24"/>
  <c r="G613" i="24"/>
  <c r="F613" i="24"/>
  <c r="G612" i="24"/>
  <c r="F612" i="24"/>
  <c r="G611" i="24"/>
  <c r="F611" i="24"/>
  <c r="G610" i="24"/>
  <c r="F610" i="24"/>
  <c r="G609" i="24"/>
  <c r="F609" i="24"/>
  <c r="G608" i="24"/>
  <c r="F608" i="24"/>
  <c r="G607" i="24"/>
  <c r="F607" i="24"/>
  <c r="G606" i="24"/>
  <c r="F606" i="24"/>
  <c r="G605" i="24"/>
  <c r="F605" i="24"/>
  <c r="G604" i="24"/>
  <c r="F604" i="24"/>
  <c r="G603" i="24"/>
  <c r="F603" i="24"/>
  <c r="G602" i="24"/>
  <c r="F602" i="24"/>
  <c r="G601" i="24"/>
  <c r="F601" i="24"/>
  <c r="G600" i="24"/>
  <c r="F600" i="24"/>
  <c r="G599" i="24"/>
  <c r="F599" i="24"/>
  <c r="G598" i="24"/>
  <c r="F598" i="24"/>
  <c r="G597" i="24"/>
  <c r="F597" i="24"/>
  <c r="G596" i="24"/>
  <c r="F596" i="24"/>
  <c r="G595" i="24"/>
  <c r="F595" i="24"/>
  <c r="G592" i="24"/>
  <c r="F592" i="24"/>
  <c r="G591" i="24"/>
  <c r="F591" i="24"/>
  <c r="G590" i="24"/>
  <c r="F590" i="24"/>
  <c r="G589" i="24"/>
  <c r="F589" i="24"/>
  <c r="G588" i="24"/>
  <c r="F588" i="24"/>
  <c r="G587" i="24"/>
  <c r="F587" i="24"/>
  <c r="G586" i="24"/>
  <c r="F586" i="24"/>
  <c r="G585" i="24"/>
  <c r="F585" i="24"/>
  <c r="G584" i="24"/>
  <c r="F584" i="24"/>
  <c r="G583" i="24"/>
  <c r="F583" i="24"/>
  <c r="G582" i="24"/>
  <c r="F582" i="24"/>
  <c r="G581" i="24"/>
  <c r="F581" i="24"/>
  <c r="G580" i="24"/>
  <c r="F580" i="24"/>
  <c r="G579" i="24"/>
  <c r="F579" i="24"/>
  <c r="G578" i="24"/>
  <c r="F578" i="24"/>
  <c r="G577" i="24"/>
  <c r="F577" i="24"/>
  <c r="G576" i="24"/>
  <c r="F576" i="24"/>
  <c r="G575" i="24"/>
  <c r="F575" i="24"/>
  <c r="G574" i="24"/>
  <c r="F574" i="24"/>
  <c r="G573" i="24"/>
  <c r="F573" i="24"/>
  <c r="G572" i="24"/>
  <c r="F572" i="24"/>
  <c r="G571" i="24"/>
  <c r="F571" i="24"/>
  <c r="G570" i="24"/>
  <c r="F570" i="24"/>
  <c r="G569" i="24"/>
  <c r="F569" i="24"/>
  <c r="G568" i="24"/>
  <c r="F568" i="24"/>
  <c r="G567" i="24"/>
  <c r="F567" i="24"/>
  <c r="G566" i="24"/>
  <c r="F566" i="24"/>
  <c r="G565" i="24"/>
  <c r="F565" i="24"/>
  <c r="G560" i="24"/>
  <c r="F560" i="24"/>
  <c r="G559" i="24"/>
  <c r="F559" i="24"/>
  <c r="G558" i="24"/>
  <c r="F558" i="24"/>
  <c r="G557" i="24"/>
  <c r="F557" i="24"/>
  <c r="G556" i="24"/>
  <c r="F556" i="24"/>
  <c r="G555" i="24"/>
  <c r="F555" i="24"/>
  <c r="G554" i="24"/>
  <c r="F554" i="24"/>
  <c r="G553" i="24"/>
  <c r="F553" i="24"/>
  <c r="G552" i="24"/>
  <c r="F552" i="24"/>
  <c r="G551" i="24"/>
  <c r="F551" i="24"/>
  <c r="G550" i="24"/>
  <c r="F550" i="24"/>
  <c r="G549" i="24"/>
  <c r="F549" i="24"/>
  <c r="G548" i="24"/>
  <c r="F548" i="24"/>
  <c r="G547" i="24"/>
  <c r="F547" i="24"/>
  <c r="G546" i="24"/>
  <c r="F546" i="24"/>
  <c r="G545" i="24"/>
  <c r="F545" i="24"/>
  <c r="G544" i="24"/>
  <c r="F544" i="24"/>
  <c r="G543" i="24"/>
  <c r="F543" i="24"/>
  <c r="G542" i="24"/>
  <c r="F542" i="24"/>
  <c r="G541" i="24"/>
  <c r="F541" i="24"/>
  <c r="G540" i="24"/>
  <c r="F540" i="24"/>
  <c r="G539" i="24"/>
  <c r="F539" i="24"/>
  <c r="G538" i="24"/>
  <c r="F538" i="24"/>
  <c r="G537" i="24"/>
  <c r="F537" i="24"/>
  <c r="G536" i="24"/>
  <c r="F536" i="24"/>
  <c r="G535" i="24"/>
  <c r="F535" i="24"/>
  <c r="G534" i="24"/>
  <c r="F534" i="24"/>
  <c r="G533" i="24"/>
  <c r="F533" i="24"/>
  <c r="G532" i="24"/>
  <c r="F532" i="24"/>
  <c r="G531" i="24"/>
  <c r="F531" i="24"/>
  <c r="G530" i="24"/>
  <c r="F530" i="24"/>
  <c r="G529" i="24"/>
  <c r="F529" i="24"/>
  <c r="G528" i="24"/>
  <c r="F528" i="24"/>
  <c r="G527" i="24"/>
  <c r="F527" i="24"/>
  <c r="G526" i="24"/>
  <c r="F526" i="24"/>
  <c r="G523" i="24"/>
  <c r="F523" i="24"/>
  <c r="G522" i="24"/>
  <c r="F522" i="24"/>
  <c r="G521" i="24"/>
  <c r="F521" i="24"/>
  <c r="G520" i="24"/>
  <c r="F520" i="24"/>
  <c r="G519" i="24"/>
  <c r="F519" i="24"/>
  <c r="G518" i="24"/>
  <c r="F518" i="24"/>
  <c r="G517" i="24"/>
  <c r="F517" i="24"/>
  <c r="G516" i="24"/>
  <c r="F516" i="24"/>
  <c r="G515" i="24"/>
  <c r="F515" i="24"/>
  <c r="G514" i="24"/>
  <c r="F514" i="24"/>
  <c r="G513" i="24"/>
  <c r="F513" i="24"/>
  <c r="G512" i="24"/>
  <c r="F512" i="24"/>
  <c r="G511" i="24"/>
  <c r="F511" i="24"/>
  <c r="G510" i="24"/>
  <c r="F510" i="24"/>
  <c r="G509" i="24"/>
  <c r="F509" i="24"/>
  <c r="G508" i="24"/>
  <c r="F508" i="24"/>
  <c r="G507" i="24"/>
  <c r="F507" i="24"/>
  <c r="G506" i="24"/>
  <c r="F506" i="24"/>
  <c r="G505" i="24"/>
  <c r="F505" i="24"/>
  <c r="G504" i="24"/>
  <c r="F504" i="24"/>
  <c r="G503" i="24"/>
  <c r="F503" i="24"/>
  <c r="G502" i="24"/>
  <c r="F502" i="24"/>
  <c r="G501" i="24"/>
  <c r="F501" i="24"/>
  <c r="G500" i="24"/>
  <c r="F500" i="24"/>
  <c r="G499" i="24"/>
  <c r="F499" i="24"/>
  <c r="G498" i="24"/>
  <c r="F498" i="24"/>
  <c r="G497" i="24"/>
  <c r="F497" i="24"/>
  <c r="G496" i="24"/>
  <c r="F496" i="24"/>
  <c r="G495" i="24"/>
  <c r="F495" i="24"/>
  <c r="G494" i="24"/>
  <c r="F494" i="24"/>
  <c r="G493" i="24"/>
  <c r="F493" i="24"/>
  <c r="G492" i="24"/>
  <c r="F492" i="24"/>
  <c r="G491" i="24"/>
  <c r="F491" i="24"/>
  <c r="G490" i="24"/>
  <c r="F490" i="24"/>
  <c r="G489" i="24"/>
  <c r="F489" i="24"/>
  <c r="G488" i="24"/>
  <c r="F488" i="24"/>
  <c r="G483" i="24"/>
  <c r="F483" i="24"/>
  <c r="G482" i="24"/>
  <c r="F482" i="24"/>
  <c r="G481" i="24"/>
  <c r="F481" i="24"/>
  <c r="G480" i="24"/>
  <c r="F480" i="24"/>
  <c r="G479" i="24"/>
  <c r="F479" i="24"/>
  <c r="G478" i="24"/>
  <c r="F478" i="24"/>
  <c r="G477" i="24"/>
  <c r="F477" i="24"/>
  <c r="G476" i="24"/>
  <c r="F476" i="24"/>
  <c r="G473" i="24"/>
  <c r="F473" i="24"/>
  <c r="G472" i="24"/>
  <c r="F472" i="24"/>
  <c r="G471" i="24"/>
  <c r="F471" i="24"/>
  <c r="G470" i="24"/>
  <c r="F470" i="24"/>
  <c r="G469" i="24"/>
  <c r="F469" i="24"/>
  <c r="G468" i="24"/>
  <c r="F468" i="24"/>
  <c r="G467" i="24"/>
  <c r="F467" i="24"/>
  <c r="G466" i="24"/>
  <c r="F466" i="24"/>
  <c r="G465" i="24"/>
  <c r="F465" i="24"/>
  <c r="G464" i="24"/>
  <c r="F464" i="24"/>
  <c r="G463" i="24"/>
  <c r="F463" i="24"/>
  <c r="G462" i="24"/>
  <c r="F462" i="24"/>
  <c r="G461" i="24"/>
  <c r="F461" i="24"/>
  <c r="G460" i="24"/>
  <c r="F460" i="24"/>
  <c r="G459" i="24"/>
  <c r="F459" i="24"/>
  <c r="G458" i="24"/>
  <c r="F458" i="24"/>
  <c r="G457" i="24"/>
  <c r="F457" i="24"/>
  <c r="G456" i="24"/>
  <c r="F456" i="24"/>
  <c r="G455" i="24"/>
  <c r="F455" i="24"/>
  <c r="G454" i="24"/>
  <c r="F454" i="24"/>
  <c r="G453" i="24"/>
  <c r="F453" i="24"/>
  <c r="G452" i="24"/>
  <c r="F452" i="24"/>
  <c r="G451" i="24"/>
  <c r="F451" i="24"/>
  <c r="G450" i="24"/>
  <c r="F450" i="24"/>
  <c r="G449" i="24"/>
  <c r="F449" i="24"/>
  <c r="G448" i="24"/>
  <c r="F448" i="24"/>
  <c r="G447" i="24"/>
  <c r="F447" i="24"/>
  <c r="G446" i="24"/>
  <c r="F446" i="24"/>
  <c r="G441" i="24"/>
  <c r="F441" i="24"/>
  <c r="G440" i="24"/>
  <c r="F440" i="24"/>
  <c r="G439" i="24"/>
  <c r="F439" i="24"/>
  <c r="G438" i="24"/>
  <c r="F438" i="24"/>
  <c r="G437" i="24"/>
  <c r="F437" i="24"/>
  <c r="G436" i="24"/>
  <c r="F436" i="24"/>
  <c r="G435" i="24"/>
  <c r="F435" i="24"/>
  <c r="G434" i="24"/>
  <c r="F434" i="24"/>
  <c r="G433" i="24"/>
  <c r="F433" i="24"/>
  <c r="G432" i="24"/>
  <c r="F432" i="24"/>
  <c r="G431" i="24"/>
  <c r="F431" i="24"/>
  <c r="G430" i="24"/>
  <c r="F430" i="24"/>
  <c r="G429" i="24"/>
  <c r="F429" i="24"/>
  <c r="G428" i="24"/>
  <c r="F428" i="24"/>
  <c r="G427" i="24"/>
  <c r="F427" i="24"/>
  <c r="G426" i="24"/>
  <c r="F426" i="24"/>
  <c r="G425" i="24"/>
  <c r="F425" i="24"/>
  <c r="G424" i="24"/>
  <c r="F424" i="24"/>
  <c r="G423" i="24"/>
  <c r="F423" i="24"/>
  <c r="G422" i="24"/>
  <c r="F422" i="24"/>
  <c r="G421" i="24"/>
  <c r="F421" i="24"/>
  <c r="G420" i="24"/>
  <c r="F420" i="24"/>
  <c r="G419" i="24"/>
  <c r="F419" i="24"/>
  <c r="G418" i="24"/>
  <c r="F418" i="24"/>
  <c r="G417" i="24"/>
  <c r="F417" i="24"/>
  <c r="G416" i="24"/>
  <c r="F416" i="24"/>
  <c r="G413" i="24"/>
  <c r="F413" i="24"/>
  <c r="G412" i="24"/>
  <c r="F412" i="24"/>
  <c r="G411" i="24"/>
  <c r="F411" i="24"/>
  <c r="G410" i="24"/>
  <c r="F410" i="24"/>
  <c r="G409" i="24"/>
  <c r="F409" i="24"/>
  <c r="G408" i="24"/>
  <c r="F408" i="24"/>
  <c r="G407" i="24"/>
  <c r="F407" i="24"/>
  <c r="G406" i="24"/>
  <c r="F406" i="24"/>
  <c r="G405" i="24"/>
  <c r="F405" i="24"/>
  <c r="G404" i="24"/>
  <c r="F404" i="24"/>
  <c r="G403" i="24"/>
  <c r="F403" i="24"/>
  <c r="G402" i="24"/>
  <c r="F402" i="24"/>
  <c r="G401" i="24"/>
  <c r="F401" i="24"/>
  <c r="G400" i="24"/>
  <c r="F400" i="24"/>
  <c r="G399" i="24"/>
  <c r="F399" i="24"/>
  <c r="G398" i="24"/>
  <c r="F398" i="24"/>
  <c r="G397" i="24"/>
  <c r="F397" i="24"/>
  <c r="G396" i="24"/>
  <c r="F396" i="24"/>
  <c r="G395" i="24"/>
  <c r="F395" i="24"/>
  <c r="G394" i="24"/>
  <c r="F394" i="24"/>
  <c r="G393" i="24"/>
  <c r="F393" i="24"/>
  <c r="G392" i="24"/>
  <c r="F392" i="24"/>
  <c r="G391" i="24"/>
  <c r="F391" i="24"/>
  <c r="G390" i="24"/>
  <c r="F390" i="24"/>
  <c r="G389" i="24"/>
  <c r="F389" i="24"/>
  <c r="G386" i="24"/>
  <c r="F386" i="24"/>
  <c r="G385" i="24"/>
  <c r="F385" i="24"/>
  <c r="G384" i="24"/>
  <c r="F384" i="24"/>
  <c r="G383" i="24"/>
  <c r="F383" i="24"/>
  <c r="G382" i="24"/>
  <c r="F382" i="24"/>
  <c r="G381" i="24"/>
  <c r="F381" i="24"/>
  <c r="G380" i="24"/>
  <c r="F380" i="24"/>
  <c r="G379" i="24"/>
  <c r="F379" i="24"/>
  <c r="G378" i="24"/>
  <c r="F378" i="24"/>
  <c r="G377" i="24"/>
  <c r="F377" i="24"/>
  <c r="G376" i="24"/>
  <c r="F376" i="24"/>
  <c r="G375" i="24"/>
  <c r="F375" i="24"/>
  <c r="G374" i="24"/>
  <c r="F374" i="24"/>
  <c r="G373" i="24"/>
  <c r="F373" i="24"/>
  <c r="G372" i="24"/>
  <c r="F372" i="24"/>
  <c r="G371" i="24"/>
  <c r="F371" i="24"/>
  <c r="G370" i="24"/>
  <c r="F370" i="24"/>
  <c r="G369" i="24"/>
  <c r="F369" i="24"/>
  <c r="G368" i="24"/>
  <c r="F368" i="24"/>
  <c r="G367" i="24"/>
  <c r="F367" i="24"/>
  <c r="G366" i="24"/>
  <c r="F366" i="24"/>
  <c r="G365" i="24"/>
  <c r="F365" i="24"/>
  <c r="G364" i="24"/>
  <c r="F364" i="24"/>
  <c r="G363" i="24"/>
  <c r="F363" i="24"/>
  <c r="G362" i="24"/>
  <c r="F362" i="24"/>
  <c r="G361" i="24"/>
  <c r="F361" i="24"/>
  <c r="G358" i="24"/>
  <c r="F358" i="24"/>
  <c r="G357" i="24"/>
  <c r="F357" i="24"/>
  <c r="G356" i="24"/>
  <c r="F356" i="24"/>
  <c r="G355" i="24"/>
  <c r="F355" i="24"/>
  <c r="G354" i="24"/>
  <c r="F354" i="24"/>
  <c r="G353" i="24"/>
  <c r="F353" i="24"/>
  <c r="G352" i="24"/>
  <c r="F352" i="24"/>
  <c r="G351" i="24"/>
  <c r="F351" i="24"/>
  <c r="G350" i="24"/>
  <c r="F350" i="24"/>
  <c r="G349" i="24"/>
  <c r="F349" i="24"/>
  <c r="G348" i="24"/>
  <c r="F348" i="24"/>
  <c r="G347" i="24"/>
  <c r="F347" i="24"/>
  <c r="G346" i="24"/>
  <c r="F346" i="24"/>
  <c r="G345" i="24"/>
  <c r="F345" i="24"/>
  <c r="G344" i="24"/>
  <c r="F344" i="24"/>
  <c r="G343" i="24"/>
  <c r="F343" i="24"/>
  <c r="G342" i="24"/>
  <c r="F342" i="24"/>
  <c r="G341" i="24"/>
  <c r="F341" i="24"/>
  <c r="G340" i="24"/>
  <c r="F340" i="24"/>
  <c r="G339" i="24"/>
  <c r="F339" i="24"/>
  <c r="G338" i="24"/>
  <c r="F338" i="24"/>
  <c r="G337" i="24"/>
  <c r="F337" i="24"/>
  <c r="G336" i="24"/>
  <c r="F336" i="24"/>
  <c r="G335" i="24"/>
  <c r="F335" i="24"/>
  <c r="G334" i="24"/>
  <c r="F334" i="24"/>
  <c r="G331" i="24"/>
  <c r="F331" i="24"/>
  <c r="G330" i="24"/>
  <c r="F330" i="24"/>
  <c r="G329" i="24"/>
  <c r="F329" i="24"/>
  <c r="G328" i="24"/>
  <c r="F328" i="24"/>
  <c r="G327" i="24"/>
  <c r="F327" i="24"/>
  <c r="G326" i="24"/>
  <c r="F326" i="24"/>
  <c r="G325" i="24"/>
  <c r="F325" i="24"/>
  <c r="G324" i="24"/>
  <c r="F324" i="24"/>
  <c r="G323" i="24"/>
  <c r="F323" i="24"/>
  <c r="G322" i="24"/>
  <c r="F322" i="24"/>
  <c r="G321" i="24"/>
  <c r="F321" i="24"/>
  <c r="G320" i="24"/>
  <c r="F320" i="24"/>
  <c r="G319" i="24"/>
  <c r="F319" i="24"/>
  <c r="G318" i="24"/>
  <c r="F318" i="24"/>
  <c r="G317" i="24"/>
  <c r="F317" i="24"/>
  <c r="G316" i="24"/>
  <c r="F316" i="24"/>
  <c r="G315" i="24"/>
  <c r="F315" i="24"/>
  <c r="G314" i="24"/>
  <c r="F314" i="24"/>
  <c r="G313" i="24"/>
  <c r="F313" i="24"/>
  <c r="G312" i="24"/>
  <c r="F312" i="24"/>
  <c r="G311" i="24"/>
  <c r="F311" i="24"/>
  <c r="G310" i="24"/>
  <c r="F310" i="24"/>
  <c r="G309" i="24"/>
  <c r="F309" i="24"/>
  <c r="G308" i="24"/>
  <c r="F308" i="24"/>
  <c r="G307" i="24"/>
  <c r="F307" i="24"/>
  <c r="G304" i="24"/>
  <c r="F304" i="24"/>
  <c r="G303" i="24"/>
  <c r="F303" i="24"/>
  <c r="G302" i="24"/>
  <c r="F302" i="24"/>
  <c r="G301" i="24"/>
  <c r="F301" i="24"/>
  <c r="G300" i="24"/>
  <c r="F300" i="24"/>
  <c r="G299" i="24"/>
  <c r="F299" i="24"/>
  <c r="G298" i="24"/>
  <c r="F298" i="24"/>
  <c r="G297" i="24"/>
  <c r="F297" i="24"/>
  <c r="G296" i="24"/>
  <c r="F296" i="24"/>
  <c r="G295" i="24"/>
  <c r="F295" i="24"/>
  <c r="G294" i="24"/>
  <c r="F294" i="24"/>
  <c r="G293" i="24"/>
  <c r="F293" i="24"/>
  <c r="G292" i="24"/>
  <c r="F292" i="24"/>
  <c r="G291" i="24"/>
  <c r="F291" i="24"/>
  <c r="G290" i="24"/>
  <c r="F290" i="24"/>
  <c r="G289" i="24"/>
  <c r="F289" i="24"/>
  <c r="G288" i="24"/>
  <c r="F288" i="24"/>
  <c r="G287" i="24"/>
  <c r="F287" i="24"/>
  <c r="G286" i="24"/>
  <c r="F286" i="24"/>
  <c r="G285" i="24"/>
  <c r="F285" i="24"/>
  <c r="G284" i="24"/>
  <c r="F284" i="24"/>
  <c r="G283" i="24"/>
  <c r="F283" i="24"/>
  <c r="G282" i="24"/>
  <c r="F282" i="24"/>
  <c r="G281" i="24"/>
  <c r="F281" i="24"/>
  <c r="G280" i="24"/>
  <c r="F280" i="24"/>
  <c r="G277" i="24"/>
  <c r="F277" i="24"/>
  <c r="G276" i="24"/>
  <c r="F276" i="24"/>
  <c r="G275" i="24"/>
  <c r="F275" i="24"/>
  <c r="G274" i="24"/>
  <c r="F274" i="24"/>
  <c r="G273" i="24"/>
  <c r="F273" i="24"/>
  <c r="G272" i="24"/>
  <c r="F272" i="24"/>
  <c r="G271" i="24"/>
  <c r="F271" i="24"/>
  <c r="G270" i="24"/>
  <c r="F270" i="24"/>
  <c r="G269" i="24"/>
  <c r="F269" i="24"/>
  <c r="G268" i="24"/>
  <c r="F268" i="24"/>
  <c r="G267" i="24"/>
  <c r="F267" i="24"/>
  <c r="G266" i="24"/>
  <c r="F266" i="24"/>
  <c r="G265" i="24"/>
  <c r="F265" i="24"/>
  <c r="G264" i="24"/>
  <c r="F264" i="24"/>
  <c r="G263" i="24"/>
  <c r="F263" i="24"/>
  <c r="G262" i="24"/>
  <c r="F262" i="24"/>
  <c r="G261" i="24"/>
  <c r="F261" i="24"/>
  <c r="G260" i="24"/>
  <c r="F260" i="24"/>
  <c r="G259" i="24"/>
  <c r="F259" i="24"/>
  <c r="G258" i="24"/>
  <c r="F258" i="24"/>
  <c r="G257" i="24"/>
  <c r="F257" i="24"/>
  <c r="G256" i="24"/>
  <c r="F256" i="24"/>
  <c r="G255" i="24"/>
  <c r="F255" i="24"/>
  <c r="G254" i="24"/>
  <c r="F254" i="24"/>
  <c r="G253" i="24"/>
  <c r="F253" i="24"/>
  <c r="G250" i="24"/>
  <c r="F250" i="24"/>
  <c r="G249" i="24"/>
  <c r="F249" i="24"/>
  <c r="G248" i="24"/>
  <c r="F248" i="24"/>
  <c r="G247" i="24"/>
  <c r="F247" i="24"/>
  <c r="G246" i="24"/>
  <c r="F246" i="24"/>
  <c r="G245" i="24"/>
  <c r="F245" i="24"/>
  <c r="G244" i="24"/>
  <c r="F244" i="24"/>
  <c r="G243" i="24"/>
  <c r="F243" i="24"/>
  <c r="G242" i="24"/>
  <c r="F242" i="24"/>
  <c r="G241" i="24"/>
  <c r="F241" i="24"/>
  <c r="G240" i="24"/>
  <c r="F240" i="24"/>
  <c r="G239" i="24"/>
  <c r="F239" i="24"/>
  <c r="G238" i="24"/>
  <c r="F238" i="24"/>
  <c r="G237" i="24"/>
  <c r="F237" i="24"/>
  <c r="G236" i="24"/>
  <c r="F236" i="24"/>
  <c r="G235" i="24"/>
  <c r="F235" i="24"/>
  <c r="G234" i="24"/>
  <c r="F234" i="24"/>
  <c r="G233" i="24"/>
  <c r="F233" i="24"/>
  <c r="G232" i="24"/>
  <c r="F232" i="24"/>
  <c r="G231" i="24"/>
  <c r="F231" i="24"/>
  <c r="G230" i="24"/>
  <c r="F230" i="24"/>
  <c r="G229" i="24"/>
  <c r="F229" i="24"/>
  <c r="G228" i="24"/>
  <c r="F228" i="24"/>
  <c r="G227" i="24"/>
  <c r="F227" i="24"/>
  <c r="G226" i="24"/>
  <c r="F226" i="24"/>
  <c r="G223" i="24"/>
  <c r="F223" i="24"/>
  <c r="G222" i="24"/>
  <c r="F222" i="24"/>
  <c r="G221" i="24"/>
  <c r="F221" i="24"/>
  <c r="G220" i="24"/>
  <c r="F220" i="24"/>
  <c r="G219" i="24"/>
  <c r="F219" i="24"/>
  <c r="G218" i="24"/>
  <c r="F218" i="24"/>
  <c r="G217" i="24"/>
  <c r="F217" i="24"/>
  <c r="G216" i="24"/>
  <c r="F216" i="24"/>
  <c r="G215" i="24"/>
  <c r="F215" i="24"/>
  <c r="G214" i="24"/>
  <c r="F214" i="24"/>
  <c r="G213" i="24"/>
  <c r="F213" i="24"/>
  <c r="G212" i="24"/>
  <c r="F212" i="24"/>
  <c r="G211" i="24"/>
  <c r="F211" i="24"/>
  <c r="G210" i="24"/>
  <c r="F210" i="24"/>
  <c r="G209" i="24"/>
  <c r="F209" i="24"/>
  <c r="G208" i="24"/>
  <c r="F208" i="24"/>
  <c r="G207" i="24"/>
  <c r="F207" i="24"/>
  <c r="G206" i="24"/>
  <c r="F206" i="24"/>
  <c r="G205" i="24"/>
  <c r="F205" i="24"/>
  <c r="G204" i="24"/>
  <c r="F204" i="24"/>
  <c r="G203" i="24"/>
  <c r="F203" i="24"/>
  <c r="G202" i="24"/>
  <c r="F202" i="24"/>
  <c r="G201" i="24"/>
  <c r="F201" i="24"/>
  <c r="G200" i="24"/>
  <c r="F200" i="24"/>
  <c r="G199" i="24"/>
  <c r="F199" i="24"/>
  <c r="G198" i="24"/>
  <c r="F198" i="24"/>
  <c r="G195" i="24"/>
  <c r="F195" i="24"/>
  <c r="G194" i="24"/>
  <c r="F194" i="24"/>
  <c r="G193" i="24"/>
  <c r="F193" i="24"/>
  <c r="G192" i="24"/>
  <c r="F192" i="24"/>
  <c r="G191" i="24"/>
  <c r="F191" i="24"/>
  <c r="G190" i="24"/>
  <c r="F190" i="24"/>
  <c r="G189" i="24"/>
  <c r="F189" i="24"/>
  <c r="G188" i="24"/>
  <c r="F188" i="24"/>
  <c r="G187" i="24"/>
  <c r="F187" i="24"/>
  <c r="G186" i="24"/>
  <c r="F186" i="24"/>
  <c r="G185" i="24"/>
  <c r="F185" i="24"/>
  <c r="G184" i="24"/>
  <c r="F184" i="24"/>
  <c r="G183" i="24"/>
  <c r="F183" i="24"/>
  <c r="G182" i="24"/>
  <c r="F182" i="24"/>
  <c r="G181" i="24"/>
  <c r="F181" i="24"/>
  <c r="G180" i="24"/>
  <c r="F180" i="24"/>
  <c r="G179" i="24"/>
  <c r="F179" i="24"/>
  <c r="G178" i="24"/>
  <c r="F178" i="24"/>
  <c r="G177" i="24"/>
  <c r="F177" i="24"/>
  <c r="G176" i="24"/>
  <c r="F176" i="24"/>
  <c r="G175" i="24"/>
  <c r="F175" i="24"/>
  <c r="G174" i="24"/>
  <c r="F174" i="24"/>
  <c r="G173" i="24"/>
  <c r="F173" i="24"/>
  <c r="G172" i="24"/>
  <c r="F172" i="24"/>
  <c r="G171" i="24"/>
  <c r="F171" i="24"/>
  <c r="G170" i="24"/>
  <c r="F170" i="24"/>
  <c r="G167" i="24"/>
  <c r="F167" i="24"/>
  <c r="G166" i="24"/>
  <c r="F166" i="24"/>
  <c r="G165" i="24"/>
  <c r="F165" i="24"/>
  <c r="G164" i="24"/>
  <c r="F164" i="24"/>
  <c r="G163" i="24"/>
  <c r="F163" i="24"/>
  <c r="G162" i="24"/>
  <c r="F162" i="24"/>
  <c r="G161" i="24"/>
  <c r="F161" i="24"/>
  <c r="G160" i="24"/>
  <c r="F160" i="24"/>
  <c r="G159" i="24"/>
  <c r="F159" i="24"/>
  <c r="G158" i="24"/>
  <c r="F158" i="24"/>
  <c r="G157" i="24"/>
  <c r="F157" i="24"/>
  <c r="G156" i="24"/>
  <c r="F156" i="24"/>
  <c r="G155" i="24"/>
  <c r="F155" i="24"/>
  <c r="G154" i="24"/>
  <c r="F154" i="24"/>
  <c r="G153" i="24"/>
  <c r="F153" i="24"/>
  <c r="G152" i="24"/>
  <c r="F152" i="24"/>
  <c r="G151" i="24"/>
  <c r="F151" i="24"/>
  <c r="G150" i="24"/>
  <c r="F150" i="24"/>
  <c r="G149" i="24"/>
  <c r="F149" i="24"/>
  <c r="G148" i="24"/>
  <c r="F148" i="24"/>
  <c r="G147" i="24"/>
  <c r="F147" i="24"/>
  <c r="G146" i="24"/>
  <c r="F146" i="24"/>
  <c r="G145" i="24"/>
  <c r="F145" i="24"/>
  <c r="G144" i="24"/>
  <c r="F144" i="24"/>
  <c r="G143" i="24"/>
  <c r="F143" i="24"/>
  <c r="G142" i="24"/>
  <c r="F142" i="24"/>
  <c r="G139" i="24"/>
  <c r="F139" i="24"/>
  <c r="G138" i="24"/>
  <c r="F138" i="24"/>
  <c r="G137" i="24"/>
  <c r="F137" i="24"/>
  <c r="G136" i="24"/>
  <c r="F136" i="24"/>
  <c r="G135" i="24"/>
  <c r="F135" i="24"/>
  <c r="G134" i="24"/>
  <c r="F134" i="24"/>
  <c r="G133" i="24"/>
  <c r="F133" i="24"/>
  <c r="G132" i="24"/>
  <c r="F132" i="24"/>
  <c r="G131" i="24"/>
  <c r="F131" i="24"/>
  <c r="G130" i="24"/>
  <c r="F130" i="24"/>
  <c r="G129" i="24"/>
  <c r="F129" i="24"/>
  <c r="G128" i="24"/>
  <c r="F128" i="24"/>
  <c r="G127" i="24"/>
  <c r="F127" i="24"/>
  <c r="G126" i="24"/>
  <c r="F126" i="24"/>
  <c r="G125" i="24"/>
  <c r="F125" i="24"/>
  <c r="G124" i="24"/>
  <c r="F124" i="24"/>
  <c r="G123" i="24"/>
  <c r="F123" i="24"/>
  <c r="G122" i="24"/>
  <c r="F122" i="24"/>
  <c r="G121" i="24"/>
  <c r="F121" i="24"/>
  <c r="G120" i="24"/>
  <c r="F120" i="24"/>
  <c r="G119" i="24"/>
  <c r="F119" i="24"/>
  <c r="G118" i="24"/>
  <c r="F118" i="24"/>
  <c r="G117" i="24"/>
  <c r="F117" i="24"/>
  <c r="G116" i="24"/>
  <c r="F116" i="24"/>
  <c r="G115" i="24"/>
  <c r="F115" i="24"/>
  <c r="G114" i="24"/>
  <c r="F114" i="24"/>
  <c r="G109" i="24"/>
  <c r="F109" i="24"/>
  <c r="G108" i="24"/>
  <c r="F108" i="24"/>
  <c r="G107" i="24"/>
  <c r="F107" i="24"/>
  <c r="G106" i="24"/>
  <c r="F106" i="24"/>
  <c r="G105" i="24"/>
  <c r="F105" i="24"/>
  <c r="G104" i="24"/>
  <c r="F104" i="24"/>
  <c r="G103" i="24"/>
  <c r="F103" i="24"/>
  <c r="G102" i="24"/>
  <c r="F102" i="24"/>
  <c r="G101" i="24"/>
  <c r="F101" i="24"/>
  <c r="G100" i="24"/>
  <c r="F100" i="24"/>
  <c r="G99" i="24"/>
  <c r="F99" i="24"/>
  <c r="G98" i="24"/>
  <c r="F98" i="24"/>
  <c r="G97" i="24"/>
  <c r="F97" i="24"/>
  <c r="G96" i="24"/>
  <c r="F96" i="24"/>
  <c r="G95" i="24"/>
  <c r="F95" i="24"/>
  <c r="G94" i="24"/>
  <c r="F94" i="24"/>
  <c r="G93" i="24"/>
  <c r="F93" i="24"/>
  <c r="G92" i="24"/>
  <c r="F92" i="24"/>
  <c r="G91" i="24"/>
  <c r="F91" i="24"/>
  <c r="G90" i="24"/>
  <c r="F90" i="24"/>
  <c r="G89" i="24"/>
  <c r="F89" i="24"/>
  <c r="G88" i="24"/>
  <c r="F88" i="24"/>
  <c r="G87" i="24"/>
  <c r="F87" i="24"/>
  <c r="G86" i="24"/>
  <c r="F86" i="24"/>
  <c r="G85" i="24"/>
  <c r="F85" i="24"/>
  <c r="G84" i="24"/>
  <c r="F84" i="24"/>
  <c r="G83" i="24"/>
  <c r="F83" i="24"/>
  <c r="G82" i="24"/>
  <c r="F82" i="24"/>
  <c r="G81" i="24"/>
  <c r="F81" i="24"/>
  <c r="G80" i="24"/>
  <c r="F80" i="24"/>
  <c r="G79" i="24"/>
  <c r="F79" i="24"/>
  <c r="G78" i="24"/>
  <c r="F78" i="24"/>
  <c r="G75" i="24"/>
  <c r="F75" i="24"/>
  <c r="G74" i="24"/>
  <c r="F74" i="24"/>
  <c r="G73" i="24"/>
  <c r="F73" i="24"/>
  <c r="G72" i="24"/>
  <c r="F72" i="24"/>
  <c r="G71" i="24"/>
  <c r="F71" i="24"/>
  <c r="G70" i="24"/>
  <c r="F70" i="24"/>
  <c r="G69" i="24"/>
  <c r="F69" i="24"/>
  <c r="G68" i="24"/>
  <c r="F68" i="24"/>
  <c r="G67" i="24"/>
  <c r="F67" i="24"/>
  <c r="G66" i="24"/>
  <c r="F66" i="24"/>
  <c r="G65" i="24"/>
  <c r="F65" i="24"/>
  <c r="G64" i="24"/>
  <c r="F64" i="24"/>
  <c r="G63" i="24"/>
  <c r="F63" i="24"/>
  <c r="G62" i="24"/>
  <c r="F62" i="24"/>
  <c r="G61" i="24"/>
  <c r="F61" i="24"/>
  <c r="G60" i="24"/>
  <c r="F60" i="24"/>
  <c r="G59" i="24"/>
  <c r="F59" i="24"/>
  <c r="G58" i="24"/>
  <c r="F58" i="24"/>
  <c r="G57" i="24"/>
  <c r="F57" i="24"/>
  <c r="G56" i="24"/>
  <c r="F56" i="24"/>
  <c r="G55" i="24"/>
  <c r="F55" i="24"/>
  <c r="G54" i="24"/>
  <c r="F54" i="24"/>
  <c r="G53" i="24"/>
  <c r="F53" i="24"/>
  <c r="G52" i="24"/>
  <c r="F52" i="24"/>
  <c r="G51" i="24"/>
  <c r="F51" i="24"/>
  <c r="G50" i="24"/>
  <c r="F50" i="24"/>
  <c r="G49" i="24"/>
  <c r="F49" i="24"/>
  <c r="G48" i="24"/>
  <c r="F48" i="24"/>
  <c r="G47" i="24"/>
  <c r="F47" i="24"/>
  <c r="G46" i="24"/>
  <c r="F46" i="24"/>
  <c r="G45" i="24"/>
  <c r="F45" i="24"/>
  <c r="G44" i="24"/>
  <c r="F44" i="24"/>
  <c r="G43" i="24"/>
  <c r="F43" i="24"/>
  <c r="G42" i="24"/>
  <c r="F42" i="24"/>
  <c r="G41" i="24"/>
  <c r="F41" i="24"/>
  <c r="G40" i="24"/>
  <c r="F40" i="24"/>
  <c r="G35" i="24"/>
  <c r="G34" i="24" s="1"/>
  <c r="G32" i="24"/>
  <c r="G31" i="24" s="1"/>
  <c r="G29" i="24"/>
  <c r="F29" i="24"/>
  <c r="G28" i="24"/>
  <c r="F28" i="24"/>
  <c r="G27" i="24"/>
  <c r="F27" i="24"/>
  <c r="G26" i="24"/>
  <c r="F26" i="24"/>
  <c r="G25" i="24"/>
  <c r="F25" i="24"/>
  <c r="G24" i="24"/>
  <c r="F24" i="24"/>
  <c r="G23" i="24"/>
  <c r="F23" i="24"/>
  <c r="G22" i="24"/>
  <c r="F22" i="24"/>
  <c r="G21" i="24"/>
  <c r="F21" i="24"/>
  <c r="G20" i="24"/>
  <c r="F20" i="24"/>
  <c r="G17" i="24"/>
  <c r="F17" i="24"/>
  <c r="G16" i="24"/>
  <c r="F16" i="24"/>
  <c r="G15" i="24"/>
  <c r="F15" i="24"/>
  <c r="G14" i="24"/>
  <c r="F14" i="24"/>
  <c r="G13" i="24"/>
  <c r="F13" i="24"/>
  <c r="G12" i="24"/>
  <c r="F12" i="24"/>
  <c r="G11" i="24"/>
  <c r="F11" i="24"/>
  <c r="G10" i="24"/>
  <c r="F10" i="24"/>
  <c r="G9" i="24"/>
  <c r="F9" i="24"/>
  <c r="G7015" i="24"/>
  <c r="G6464" i="24"/>
  <c r="G6286" i="24"/>
  <c r="G5582" i="24"/>
  <c r="G4443" i="24"/>
  <c r="G3965" i="24"/>
  <c r="G8" i="24"/>
  <c r="F8" i="24"/>
  <c r="F13" i="18" l="1"/>
  <c r="F7701" i="24" s="1"/>
  <c r="F8124" i="24"/>
  <c r="F7531" i="24"/>
  <c r="F7617" i="24"/>
  <c r="F7785" i="24"/>
  <c r="F7841" i="24"/>
  <c r="F7869" i="24"/>
  <c r="F8091" i="24"/>
  <c r="F8117" i="24"/>
  <c r="F8158" i="24"/>
  <c r="F8181" i="24"/>
  <c r="F8189" i="24"/>
  <c r="F8053" i="24"/>
  <c r="G2624" i="24"/>
  <c r="G3675" i="24"/>
  <c r="G3704" i="24"/>
  <c r="G3761" i="24"/>
  <c r="G3790" i="24"/>
  <c r="G3819" i="24"/>
  <c r="G3879" i="24"/>
  <c r="G3908" i="24"/>
  <c r="G3937" i="24"/>
  <c r="G3994" i="24"/>
  <c r="G4023" i="24"/>
  <c r="G4052" i="24"/>
  <c r="G4110" i="24"/>
  <c r="G4139" i="24"/>
  <c r="G4168" i="24"/>
  <c r="G4228" i="24"/>
  <c r="G4258" i="24"/>
  <c r="G4352" i="24"/>
  <c r="G4288" i="24"/>
  <c r="G4383" i="24"/>
  <c r="G4412" i="24"/>
  <c r="G4473" i="24"/>
  <c r="G4503" i="24"/>
  <c r="G4532" i="24"/>
  <c r="G4590" i="24"/>
  <c r="G4619" i="24"/>
  <c r="G4648" i="24"/>
  <c r="G2975" i="24"/>
  <c r="G3588" i="24"/>
  <c r="G4706" i="24"/>
  <c r="G4824" i="24"/>
  <c r="G4945" i="24"/>
  <c r="G5193" i="24"/>
  <c r="G5317" i="24"/>
  <c r="G5437" i="24"/>
  <c r="G5698" i="24"/>
  <c r="G5814" i="24"/>
  <c r="G5932" i="24"/>
  <c r="G6170" i="24"/>
  <c r="G6377" i="24"/>
  <c r="G6578" i="24"/>
  <c r="G6704" i="24"/>
  <c r="G6891" i="24"/>
  <c r="G7432" i="24"/>
  <c r="G8204" i="24"/>
  <c r="G2821" i="24"/>
  <c r="G3121" i="24"/>
  <c r="G3441" i="24"/>
  <c r="G5872" i="24"/>
  <c r="G5901" i="24"/>
  <c r="G5964" i="24"/>
  <c r="G5996" i="24"/>
  <c r="G6025" i="24"/>
  <c r="G6083" i="24"/>
  <c r="G6112" i="24"/>
  <c r="G6199" i="24"/>
  <c r="G5164" i="24"/>
  <c r="G5224" i="24"/>
  <c r="G5255" i="24"/>
  <c r="G5287" i="24"/>
  <c r="G5347" i="24"/>
  <c r="G5377" i="24"/>
  <c r="G5407" i="24"/>
  <c r="G5466" i="24"/>
  <c r="G5495" i="24"/>
  <c r="G5553" i="24"/>
  <c r="G5611" i="24"/>
  <c r="G5640" i="24"/>
  <c r="G5669" i="24"/>
  <c r="G5727" i="24"/>
  <c r="G5756" i="24"/>
  <c r="G5785" i="24"/>
  <c r="G5843" i="24"/>
  <c r="G6141" i="24"/>
  <c r="G6228" i="24"/>
  <c r="G6257" i="24"/>
  <c r="G6318" i="24"/>
  <c r="G6349" i="24"/>
  <c r="G6405" i="24"/>
  <c r="G4737" i="24"/>
  <c r="G4766" i="24"/>
  <c r="G4795" i="24"/>
  <c r="G4854" i="24"/>
  <c r="G4884" i="24"/>
  <c r="G4913" i="24"/>
  <c r="G4977" i="24"/>
  <c r="G5009" i="24"/>
  <c r="G5040" i="24"/>
  <c r="G5102" i="24"/>
  <c r="G5133" i="24"/>
  <c r="G6289" i="24"/>
  <c r="G6433" i="24"/>
  <c r="G6608" i="24"/>
  <c r="G6640" i="24"/>
  <c r="G6672" i="24"/>
  <c r="G6736" i="24"/>
  <c r="G6767" i="24"/>
  <c r="G6861" i="24"/>
  <c r="G6921" i="24"/>
  <c r="G6951" i="24"/>
  <c r="G6983" i="24"/>
  <c r="G7091" i="24"/>
  <c r="G7123" i="24"/>
  <c r="G7190" i="24"/>
  <c r="G7461" i="24"/>
  <c r="G7490" i="24"/>
  <c r="G7948" i="24"/>
  <c r="G8212" i="24"/>
  <c r="G2725" i="24"/>
  <c r="G2850" i="24"/>
  <c r="G2879" i="24"/>
  <c r="G2945" i="24"/>
  <c r="G3005" i="24"/>
  <c r="G3063" i="24"/>
  <c r="G3092" i="24"/>
  <c r="G3179" i="24"/>
  <c r="G3208" i="24"/>
  <c r="G3239" i="24"/>
  <c r="G3326" i="24"/>
  <c r="G3355" i="24"/>
  <c r="G3412" i="24"/>
  <c r="G3470" i="24"/>
  <c r="G3528" i="24"/>
  <c r="G3559" i="24"/>
  <c r="G2187" i="24"/>
  <c r="G2789" i="24"/>
  <c r="G2915" i="24"/>
  <c r="G3034" i="24"/>
  <c r="G3150" i="24"/>
  <c r="G3268" i="24"/>
  <c r="G3384" i="24"/>
  <c r="G3499" i="24"/>
  <c r="G1947" i="24"/>
  <c r="G306" i="24"/>
  <c r="G475" i="24"/>
  <c r="F1704" i="24"/>
  <c r="F1792" i="24"/>
  <c r="G2060" i="24"/>
  <c r="G169" i="24"/>
  <c r="G225" i="24"/>
  <c r="G333" i="24"/>
  <c r="G445" i="24"/>
  <c r="G487" i="24"/>
  <c r="G629" i="24"/>
  <c r="G788" i="24"/>
  <c r="G834" i="24"/>
  <c r="G2089" i="24"/>
  <c r="G2151" i="24"/>
  <c r="F1675" i="24"/>
  <c r="F1733" i="24"/>
  <c r="G1914" i="24"/>
  <c r="G2020" i="24"/>
  <c r="G2118" i="24"/>
  <c r="G2218" i="24"/>
  <c r="G3617" i="24"/>
  <c r="G6544" i="24"/>
  <c r="G7773" i="24"/>
  <c r="G7829" i="24"/>
  <c r="G7891" i="24"/>
  <c r="G667" i="24"/>
  <c r="G869" i="24"/>
  <c r="G1852" i="24"/>
  <c r="G1883" i="24"/>
  <c r="G1989" i="24"/>
  <c r="G5524" i="24"/>
  <c r="F8160" i="24"/>
  <c r="F8191" i="24"/>
  <c r="F8126" i="24"/>
  <c r="F8093" i="24"/>
  <c r="F8055" i="24"/>
  <c r="F7843" i="24"/>
  <c r="F7592" i="24"/>
  <c r="F7533" i="24"/>
  <c r="F7417" i="24"/>
  <c r="F7387" i="24"/>
  <c r="F7310" i="24"/>
  <c r="F6840" i="24"/>
  <c r="F6691" i="24"/>
  <c r="F6626" i="24"/>
  <c r="F8026" i="24"/>
  <c r="F7995" i="24"/>
  <c r="F7962" i="24"/>
  <c r="F7907" i="24"/>
  <c r="F7787" i="24"/>
  <c r="F7721" i="24"/>
  <c r="F7651" i="24"/>
  <c r="F7449" i="24"/>
  <c r="F6970" i="24"/>
  <c r="F6907" i="24"/>
  <c r="F6786" i="24"/>
  <c r="F6723" i="24"/>
  <c r="F6658" i="24"/>
  <c r="F8215" i="24"/>
  <c r="F7871" i="24"/>
  <c r="F7815" i="24"/>
  <c r="F7682" i="24"/>
  <c r="F7619" i="24"/>
  <c r="F7478" i="24"/>
  <c r="F7142" i="24"/>
  <c r="F7002" i="24"/>
  <c r="F6937" i="24"/>
  <c r="F6878" i="24"/>
  <c r="F6812" i="24"/>
  <c r="F6755" i="24"/>
  <c r="F6564" i="24"/>
  <c r="F6244" i="24"/>
  <c r="F6449" i="24"/>
  <c r="F6157" i="24"/>
  <c r="F6099" i="24"/>
  <c r="F6041" i="24"/>
  <c r="F5983" i="24"/>
  <c r="F5951" i="24"/>
  <c r="F5917" i="24"/>
  <c r="F5859" i="24"/>
  <c r="F5801" i="24"/>
  <c r="F5743" i="24"/>
  <c r="F5685" i="24"/>
  <c r="F5627" i="24"/>
  <c r="F5569" i="24"/>
  <c r="F8267" i="24"/>
  <c r="F7564" i="24"/>
  <c r="F7350" i="24"/>
  <c r="F6594" i="24"/>
  <c r="F6522" i="24"/>
  <c r="F6364" i="24"/>
  <c r="F6273" i="24"/>
  <c r="F6128" i="24"/>
  <c r="F6070" i="24"/>
  <c r="F6012" i="24"/>
  <c r="F5888" i="24"/>
  <c r="F5830" i="24"/>
  <c r="F5772" i="24"/>
  <c r="F5714" i="24"/>
  <c r="F5656" i="24"/>
  <c r="F5598" i="24"/>
  <c r="F5540" i="24"/>
  <c r="F7275" i="24"/>
  <c r="F7240" i="24"/>
  <c r="F6305" i="24"/>
  <c r="F6215" i="24"/>
  <c r="F5511" i="24"/>
  <c r="F3662" i="24"/>
  <c r="F2549" i="24"/>
  <c r="F2491" i="24"/>
  <c r="F2459" i="24"/>
  <c r="F7759" i="24"/>
  <c r="F5482" i="24"/>
  <c r="F5240" i="24"/>
  <c r="F5180" i="24"/>
  <c r="F5118" i="24"/>
  <c r="F5056" i="24"/>
  <c r="F4996" i="24"/>
  <c r="F4964" i="24"/>
  <c r="F4932" i="24"/>
  <c r="F4842" i="24"/>
  <c r="F4812" i="24"/>
  <c r="F4754" i="24"/>
  <c r="F4722" i="24"/>
  <c r="F7207" i="24"/>
  <c r="F7069" i="24"/>
  <c r="F7034" i="24"/>
  <c r="F6486" i="24"/>
  <c r="F6334" i="24"/>
  <c r="F6186" i="24"/>
  <c r="F2520" i="24"/>
  <c r="G8248" i="24"/>
  <c r="G2591" i="24"/>
  <c r="G2564" i="24" s="1"/>
  <c r="G2786" i="24"/>
  <c r="G2755" i="24" s="1"/>
  <c r="G2718" i="24"/>
  <c r="G2691" i="24" s="1"/>
  <c r="G2686" i="24"/>
  <c r="G2655" i="24" s="1"/>
  <c r="G2620" i="24"/>
  <c r="G2593" i="24" s="1"/>
  <c r="F7698" i="24"/>
  <c r="F6502" i="24"/>
  <c r="F8262" i="24"/>
  <c r="F7989" i="24"/>
  <c r="F7902" i="24"/>
  <c r="F7587" i="24"/>
  <c r="F7528" i="24"/>
  <c r="F7202" i="24"/>
  <c r="F7165" i="24"/>
  <c r="F7029" i="24"/>
  <c r="F6589" i="24"/>
  <c r="F6559" i="24"/>
  <c r="F7957" i="24"/>
  <c r="F7929" i="24"/>
  <c r="F7866" i="24"/>
  <c r="F7810" i="24"/>
  <c r="F7782" i="24"/>
  <c r="F7646" i="24"/>
  <c r="F7382" i="24"/>
  <c r="F6835" i="24"/>
  <c r="F6686" i="24"/>
  <c r="F6621" i="24"/>
  <c r="F8232" i="24"/>
  <c r="F8155" i="24"/>
  <c r="F8020" i="24"/>
  <c r="F7444" i="24"/>
  <c r="F7344" i="24"/>
  <c r="F7269" i="24"/>
  <c r="F7234" i="24"/>
  <c r="F7063" i="24"/>
  <c r="F6965" i="24"/>
  <c r="F6902" i="24"/>
  <c r="F6781" i="24"/>
  <c r="F6718" i="24"/>
  <c r="F6653" i="24"/>
  <c r="F6515" i="24"/>
  <c r="F6444" i="24"/>
  <c r="F6359" i="24"/>
  <c r="F6329" i="24"/>
  <c r="F6268" i="24"/>
  <c r="F7838" i="24"/>
  <c r="F7754" i="24"/>
  <c r="F7502" i="24"/>
  <c r="F7473" i="24"/>
  <c r="F6932" i="24"/>
  <c r="F6123" i="24"/>
  <c r="F6065" i="24"/>
  <c r="F6007" i="24"/>
  <c r="F5977" i="24"/>
  <c r="F5945" i="24"/>
  <c r="F5883" i="24"/>
  <c r="F5825" i="24"/>
  <c r="F5767" i="24"/>
  <c r="F5709" i="24"/>
  <c r="F5651" i="24"/>
  <c r="F5593" i="24"/>
  <c r="F5582" i="24" s="1"/>
  <c r="F8088" i="24"/>
  <c r="F7559" i="24"/>
  <c r="F7411" i="24"/>
  <c r="F7104" i="24"/>
  <c r="F6750" i="24"/>
  <c r="F6239" i="24"/>
  <c r="F6152" i="24"/>
  <c r="F6094" i="24"/>
  <c r="F6036" i="24"/>
  <c r="F5912" i="24"/>
  <c r="F5854" i="24"/>
  <c r="F5796" i="24"/>
  <c r="F5738" i="24"/>
  <c r="F5680" i="24"/>
  <c r="F5622" i="24"/>
  <c r="F5564" i="24"/>
  <c r="F5506" i="24"/>
  <c r="F8186" i="24"/>
  <c r="F6997" i="24"/>
  <c r="F6481" i="24"/>
  <c r="F6181" i="24"/>
  <c r="F5535" i="24"/>
  <c r="F2515" i="24"/>
  <c r="F6873" i="24"/>
  <c r="F6415" i="24"/>
  <c r="F6387" i="24"/>
  <c r="F5448" i="24"/>
  <c r="F5420" i="24"/>
  <c r="F5390" i="24"/>
  <c r="F5360" i="24"/>
  <c r="F5330" i="24"/>
  <c r="F5300" i="24"/>
  <c r="F5266" i="24"/>
  <c r="F5204" i="24"/>
  <c r="F5144" i="24"/>
  <c r="F5082" i="24"/>
  <c r="F5020" i="24"/>
  <c r="F4990" i="24"/>
  <c r="F4958" i="24"/>
  <c r="F4926" i="24"/>
  <c r="F4896" i="24"/>
  <c r="F4866" i="24"/>
  <c r="F4778" i="24"/>
  <c r="F7304" i="24"/>
  <c r="F7137" i="24"/>
  <c r="F6807" i="24"/>
  <c r="F6300" i="24"/>
  <c r="F6210" i="24"/>
  <c r="F3657" i="24"/>
  <c r="F2544" i="24"/>
  <c r="F2486" i="24"/>
  <c r="F2454" i="24"/>
  <c r="F8233" i="24"/>
  <c r="F7445" i="24"/>
  <c r="F7345" i="24"/>
  <c r="F7270" i="24"/>
  <c r="F7235" i="24"/>
  <c r="F7064" i="24"/>
  <c r="F6966" i="24"/>
  <c r="F6903" i="24"/>
  <c r="F6782" i="24"/>
  <c r="F6719" i="24"/>
  <c r="F6654" i="24"/>
  <c r="F7755" i="24"/>
  <c r="F7615" i="24"/>
  <c r="F7503" i="24"/>
  <c r="F7474" i="24"/>
  <c r="F7412" i="24"/>
  <c r="F7305" i="24"/>
  <c r="F7138" i="24"/>
  <c r="F7105" i="24"/>
  <c r="F6998" i="24"/>
  <c r="F6933" i="24"/>
  <c r="F6874" i="24"/>
  <c r="F6808" i="24"/>
  <c r="F6751" i="24"/>
  <c r="F8263" i="24"/>
  <c r="F7203" i="24"/>
  <c r="F7166" i="24"/>
  <c r="F7030" i="24"/>
  <c r="F6590" i="24"/>
  <c r="F6560" i="24"/>
  <c r="F8122" i="24"/>
  <c r="F7783" i="24"/>
  <c r="F6622" i="24"/>
  <c r="F6445" i="24"/>
  <c r="F6240" i="24"/>
  <c r="F6153" i="24"/>
  <c r="F6095" i="24"/>
  <c r="F6037" i="24"/>
  <c r="F5913" i="24"/>
  <c r="F5855" i="24"/>
  <c r="F5797" i="24"/>
  <c r="F5739" i="24"/>
  <c r="F5681" i="24"/>
  <c r="F5623" i="24"/>
  <c r="F5565" i="24"/>
  <c r="F8051" i="24"/>
  <c r="F6516" i="24"/>
  <c r="F6360" i="24"/>
  <c r="F6269" i="24"/>
  <c r="F6124" i="24"/>
  <c r="F6066" i="24"/>
  <c r="F6008" i="24"/>
  <c r="F5978" i="24"/>
  <c r="F5946" i="24"/>
  <c r="F5884" i="24"/>
  <c r="F5826" i="24"/>
  <c r="F5768" i="24"/>
  <c r="F5710" i="24"/>
  <c r="F5652" i="24"/>
  <c r="F5594" i="24"/>
  <c r="F5536" i="24"/>
  <c r="F6301" i="24"/>
  <c r="F6211" i="24"/>
  <c r="F5507" i="24"/>
  <c r="F3658" i="24"/>
  <c r="F2545" i="24"/>
  <c r="F2487" i="24"/>
  <c r="F2455" i="24"/>
  <c r="F5478" i="24"/>
  <c r="F5236" i="24"/>
  <c r="F5176" i="24"/>
  <c r="F5114" i="24"/>
  <c r="F5052" i="24"/>
  <c r="F4838" i="24"/>
  <c r="F4808" i="24"/>
  <c r="F4750" i="24"/>
  <c r="F6687" i="24"/>
  <c r="F6482" i="24"/>
  <c r="F6330" i="24"/>
  <c r="F6182" i="24"/>
  <c r="F2516" i="24"/>
  <c r="F8222" i="24"/>
  <c r="F8256" i="24"/>
  <c r="F7804" i="24"/>
  <c r="F7776" i="24"/>
  <c r="F7550" i="24"/>
  <c r="F7404" i="24"/>
  <c r="F7157" i="24"/>
  <c r="F7019" i="24"/>
  <c r="F6770" i="24"/>
  <c r="F6644" i="24"/>
  <c r="F6581" i="24"/>
  <c r="F8076" i="24"/>
  <c r="F7832" i="24"/>
  <c r="F7608" i="24"/>
  <c r="F7334" i="24"/>
  <c r="F7126" i="24"/>
  <c r="F7095" i="24"/>
  <c r="F6864" i="24"/>
  <c r="F6739" i="24"/>
  <c r="F6676" i="24"/>
  <c r="F8013" i="24"/>
  <c r="F7702" i="24"/>
  <c r="F7669" i="24"/>
  <c r="F7638" i="24"/>
  <c r="F7581" i="24"/>
  <c r="F7494" i="24"/>
  <c r="F7465" i="24"/>
  <c r="F7435" i="24"/>
  <c r="F7373" i="24"/>
  <c r="F7261" i="24"/>
  <c r="F7226" i="24"/>
  <c r="F6955" i="24"/>
  <c r="F6894" i="24"/>
  <c r="F6708" i="24"/>
  <c r="F6548" i="24"/>
  <c r="F6505" i="24"/>
  <c r="F6436" i="24"/>
  <c r="F6321" i="24"/>
  <c r="F6260" i="24"/>
  <c r="F7923" i="24"/>
  <c r="F7748" i="24"/>
  <c r="F7194" i="24"/>
  <c r="F6924" i="24"/>
  <c r="F6115" i="24"/>
  <c r="F6057" i="24"/>
  <c r="F5999" i="24"/>
  <c r="F5967" i="24"/>
  <c r="F5935" i="24"/>
  <c r="F5875" i="24"/>
  <c r="F5817" i="24"/>
  <c r="F5759" i="24"/>
  <c r="F5701" i="24"/>
  <c r="F5643" i="24"/>
  <c r="F5585" i="24"/>
  <c r="F8145" i="24"/>
  <c r="F7980" i="24"/>
  <c r="F7951" i="24"/>
  <c r="F7522" i="24"/>
  <c r="F6828" i="24"/>
  <c r="F6231" i="24"/>
  <c r="F6144" i="24"/>
  <c r="F6086" i="24"/>
  <c r="F6028" i="24"/>
  <c r="F5904" i="24"/>
  <c r="F5846" i="24"/>
  <c r="F5788" i="24"/>
  <c r="F5730" i="24"/>
  <c r="F5672" i="24"/>
  <c r="F5614" i="24"/>
  <c r="F5556" i="24"/>
  <c r="F7052" i="24"/>
  <c r="F6987" i="24"/>
  <c r="F6473" i="24"/>
  <c r="F6173" i="24"/>
  <c r="F5527" i="24"/>
  <c r="F2479" i="24"/>
  <c r="F2447" i="24"/>
  <c r="F5498" i="24"/>
  <c r="F5440" i="24"/>
  <c r="F5410" i="24"/>
  <c r="F5380" i="24"/>
  <c r="F5350" i="24"/>
  <c r="F5320" i="24"/>
  <c r="F5258" i="24"/>
  <c r="F5196" i="24"/>
  <c r="F5136" i="24"/>
  <c r="F5074" i="24"/>
  <c r="F5012" i="24"/>
  <c r="F4980" i="24"/>
  <c r="F4948" i="24"/>
  <c r="F4916" i="24"/>
  <c r="F4828" i="24"/>
  <c r="F4770" i="24"/>
  <c r="F4740" i="24"/>
  <c r="F7294" i="24"/>
  <c r="F6801" i="24"/>
  <c r="F6612" i="24"/>
  <c r="F6352" i="24"/>
  <c r="F6292" i="24"/>
  <c r="F6202" i="24"/>
  <c r="F3649" i="24"/>
  <c r="F2538" i="24"/>
  <c r="F2508" i="24"/>
  <c r="G7979" i="24"/>
  <c r="G7051" i="24"/>
  <c r="F7082" i="24"/>
  <c r="F7737" i="24"/>
  <c r="F7183" i="24"/>
  <c r="F6538" i="24"/>
  <c r="F8006" i="24"/>
  <c r="F8271" i="24"/>
  <c r="F8241" i="24"/>
  <c r="F8130" i="24"/>
  <c r="F7938" i="24"/>
  <c r="F7792" i="24"/>
  <c r="F7763" i="24"/>
  <c r="F7728" i="24"/>
  <c r="F7658" i="24"/>
  <c r="F7596" i="24"/>
  <c r="F7316" i="24"/>
  <c r="F7279" i="24"/>
  <c r="F7211" i="24"/>
  <c r="F7007" i="24"/>
  <c r="F6942" i="24"/>
  <c r="F6846" i="24"/>
  <c r="F6569" i="24"/>
  <c r="F8195" i="24"/>
  <c r="F8165" i="24"/>
  <c r="F8097" i="24"/>
  <c r="F8059" i="24"/>
  <c r="F7999" i="24"/>
  <c r="F7880" i="24"/>
  <c r="F7820" i="24"/>
  <c r="F7624" i="24"/>
  <c r="F7511" i="24"/>
  <c r="F7421" i="24"/>
  <c r="F7391" i="24"/>
  <c r="F7355" i="24"/>
  <c r="F7176" i="24"/>
  <c r="F7114" i="24"/>
  <c r="F7074" i="24"/>
  <c r="F7039" i="24"/>
  <c r="F6790" i="24"/>
  <c r="F6599" i="24"/>
  <c r="F8030" i="24"/>
  <c r="F7966" i="24"/>
  <c r="F7911" i="24"/>
  <c r="F7686" i="24"/>
  <c r="F7482" i="24"/>
  <c r="F7453" i="24"/>
  <c r="F7146" i="24"/>
  <c r="F6882" i="24"/>
  <c r="F6816" i="24"/>
  <c r="F6759" i="24"/>
  <c r="F6696" i="24"/>
  <c r="F6631" i="24"/>
  <c r="F6529" i="24"/>
  <c r="F6309" i="24"/>
  <c r="F6248" i="24"/>
  <c r="F7538" i="24"/>
  <c r="F6912" i="24"/>
  <c r="F6728" i="24"/>
  <c r="F6453" i="24"/>
  <c r="F6103" i="24"/>
  <c r="F6045" i="24"/>
  <c r="F5987" i="24"/>
  <c r="F5955" i="24"/>
  <c r="F5921" i="24"/>
  <c r="F5863" i="24"/>
  <c r="F5805" i="24"/>
  <c r="F5747" i="24"/>
  <c r="F5689" i="24"/>
  <c r="F5631" i="24"/>
  <c r="F5573" i="24"/>
  <c r="F7568" i="24"/>
  <c r="F6663" i="24"/>
  <c r="F6368" i="24"/>
  <c r="F6219" i="24"/>
  <c r="F6132" i="24"/>
  <c r="F6074" i="24"/>
  <c r="F6016" i="24"/>
  <c r="F5892" i="24"/>
  <c r="F5834" i="24"/>
  <c r="F5776" i="24"/>
  <c r="F5718" i="24"/>
  <c r="F5660" i="24"/>
  <c r="F5602" i="24"/>
  <c r="F5544" i="24"/>
  <c r="F7244" i="24"/>
  <c r="F6975" i="24"/>
  <c r="F6277" i="24"/>
  <c r="F6161" i="24"/>
  <c r="F5515" i="24"/>
  <c r="F3666" i="24"/>
  <c r="F2553" i="24"/>
  <c r="F2495" i="24"/>
  <c r="F2463" i="24"/>
  <c r="F5486" i="24"/>
  <c r="F5458" i="24"/>
  <c r="F5216" i="24"/>
  <c r="F5156" i="24"/>
  <c r="F5094" i="24"/>
  <c r="F5032" i="24"/>
  <c r="F5000" i="24"/>
  <c r="F4968" i="24"/>
  <c r="F4936" i="24"/>
  <c r="F4846" i="24"/>
  <c r="F4816" i="24"/>
  <c r="F4758" i="24"/>
  <c r="F4726" i="24"/>
  <c r="F6490" i="24"/>
  <c r="F6338" i="24"/>
  <c r="F6190" i="24"/>
  <c r="F2524" i="24"/>
  <c r="F7654" i="24"/>
  <c r="F5274" i="24"/>
  <c r="F5212" i="24"/>
  <c r="F5152" i="24"/>
  <c r="F5090" i="24"/>
  <c r="F5028" i="24"/>
  <c r="F5971" i="24"/>
  <c r="F5939" i="24"/>
  <c r="F4984" i="24"/>
  <c r="F4952" i="24"/>
  <c r="F4920" i="24"/>
  <c r="F7286" i="24"/>
  <c r="F7428" i="24"/>
  <c r="F7655" i="24"/>
  <c r="F5244" i="24"/>
  <c r="F5122" i="24"/>
  <c r="F5060" i="24"/>
  <c r="F1897" i="24"/>
  <c r="F1883" i="24" s="1"/>
  <c r="F1963" i="24"/>
  <c r="F2131" i="24"/>
  <c r="F2199" i="24"/>
  <c r="F2229" i="24"/>
  <c r="F2267" i="24"/>
  <c r="F2603" i="24"/>
  <c r="F2702" i="24"/>
  <c r="F2803" i="24"/>
  <c r="F2807" i="24"/>
  <c r="F2833" i="24"/>
  <c r="F2837" i="24"/>
  <c r="F2863" i="24"/>
  <c r="F2867" i="24"/>
  <c r="F2881" i="24"/>
  <c r="F2891" i="24"/>
  <c r="F2897" i="24"/>
  <c r="F2929" i="24"/>
  <c r="F2933" i="24"/>
  <c r="F2957" i="24"/>
  <c r="F2989" i="24"/>
  <c r="F2993" i="24"/>
  <c r="F3017" i="24"/>
  <c r="F3021" i="24"/>
  <c r="F3037" i="24"/>
  <c r="F3045" i="24"/>
  <c r="F3075" i="24"/>
  <c r="F3079" i="24"/>
  <c r="F3095" i="24"/>
  <c r="F3103" i="24"/>
  <c r="F3133" i="24"/>
  <c r="F3137" i="24"/>
  <c r="F3153" i="24"/>
  <c r="F3161" i="24"/>
  <c r="F3191" i="24"/>
  <c r="F3195" i="24"/>
  <c r="F3199" i="24"/>
  <c r="F3211" i="24"/>
  <c r="F3219" i="24"/>
  <c r="F3251" i="24"/>
  <c r="F3271" i="24"/>
  <c r="F3279" i="24"/>
  <c r="F3309" i="24"/>
  <c r="F3313" i="24"/>
  <c r="F3317" i="24"/>
  <c r="F3329" i="24"/>
  <c r="F3337" i="24"/>
  <c r="F3367" i="24"/>
  <c r="F3371" i="24"/>
  <c r="F3375" i="24"/>
  <c r="F3387" i="24"/>
  <c r="F3395" i="24"/>
  <c r="F3399" i="24"/>
  <c r="F3403" i="24"/>
  <c r="F3415" i="24"/>
  <c r="F3423" i="24"/>
  <c r="F3453" i="24"/>
  <c r="F3457" i="24"/>
  <c r="F3461" i="24"/>
  <c r="F3473" i="24"/>
  <c r="F3481" i="24"/>
  <c r="F3511" i="24"/>
  <c r="F3515" i="24"/>
  <c r="F3519" i="24"/>
  <c r="F3531" i="24"/>
  <c r="F3539" i="24"/>
  <c r="F3571" i="24"/>
  <c r="F3591" i="24"/>
  <c r="F3599" i="24"/>
  <c r="F3629" i="24"/>
  <c r="F3633" i="24"/>
  <c r="F3637" i="24"/>
  <c r="G3646" i="24"/>
  <c r="F4887" i="24"/>
  <c r="F5063" i="24"/>
  <c r="F5105" i="24"/>
  <c r="F5113" i="24"/>
  <c r="F5247" i="24"/>
  <c r="F5301" i="24"/>
  <c r="F5305" i="24"/>
  <c r="F5309" i="24"/>
  <c r="F5361" i="24"/>
  <c r="F5365" i="24"/>
  <c r="F5369" i="24"/>
  <c r="F5421" i="24"/>
  <c r="F5425" i="24"/>
  <c r="F5429" i="24"/>
  <c r="F6388" i="24"/>
  <c r="F6392" i="24"/>
  <c r="F6396" i="24"/>
  <c r="F6408" i="24"/>
  <c r="G1490" i="24"/>
  <c r="F1932" i="24"/>
  <c r="F1914" i="24" s="1"/>
  <c r="F1958" i="24"/>
  <c r="F1947" i="24" s="1"/>
  <c r="F2004" i="24"/>
  <c r="F1989" i="24" s="1"/>
  <c r="F2042" i="24"/>
  <c r="F2076" i="24"/>
  <c r="F2060" i="24" s="1"/>
  <c r="F2104" i="24"/>
  <c r="F2089" i="24" s="1"/>
  <c r="F2132" i="24"/>
  <c r="F2136" i="24"/>
  <c r="F2164" i="24"/>
  <c r="F2170" i="24"/>
  <c r="F2200" i="24"/>
  <c r="F2204" i="24"/>
  <c r="F2230" i="24"/>
  <c r="F2234" i="24"/>
  <c r="F2262" i="24"/>
  <c r="G2249" i="24"/>
  <c r="F2604" i="24"/>
  <c r="F2608" i="24"/>
  <c r="F2703" i="24"/>
  <c r="F2707" i="24"/>
  <c r="F2802" i="24"/>
  <c r="F2824" i="24"/>
  <c r="F2832" i="24"/>
  <c r="F2862" i="24"/>
  <c r="F2892" i="24"/>
  <c r="F2928" i="24"/>
  <c r="F2948" i="24"/>
  <c r="F2958" i="24"/>
  <c r="F2962" i="24"/>
  <c r="F2966" i="24"/>
  <c r="F2978" i="24"/>
  <c r="F2988" i="24"/>
  <c r="F3008" i="24"/>
  <c r="F3016" i="24"/>
  <c r="F3046" i="24"/>
  <c r="F3050" i="24"/>
  <c r="F3054" i="24"/>
  <c r="F3066" i="24"/>
  <c r="F3074" i="24"/>
  <c r="F3104" i="24"/>
  <c r="F3108" i="24"/>
  <c r="F3112" i="24"/>
  <c r="F3124" i="24"/>
  <c r="F3132" i="24"/>
  <c r="F3162" i="24"/>
  <c r="F3166" i="24"/>
  <c r="F3170" i="24"/>
  <c r="F3182" i="24"/>
  <c r="F3190" i="24"/>
  <c r="F3220" i="24"/>
  <c r="F3224" i="24"/>
  <c r="F3228" i="24"/>
  <c r="F3242" i="24"/>
  <c r="F3252" i="24"/>
  <c r="F3256" i="24"/>
  <c r="F3260" i="24"/>
  <c r="F3280" i="24"/>
  <c r="F3284" i="24"/>
  <c r="F3288" i="24"/>
  <c r="F3300" i="24"/>
  <c r="F3308" i="24"/>
  <c r="F3338" i="24"/>
  <c r="F3342" i="24"/>
  <c r="F3346" i="24"/>
  <c r="F3358" i="24"/>
  <c r="F3366" i="24"/>
  <c r="F3394" i="24"/>
  <c r="F3424" i="24"/>
  <c r="F3428" i="24"/>
  <c r="F3432" i="24"/>
  <c r="F3444" i="24"/>
  <c r="F3452" i="24"/>
  <c r="F3482" i="24"/>
  <c r="F3486" i="24"/>
  <c r="F3490" i="24"/>
  <c r="F3502" i="24"/>
  <c r="F3510" i="24"/>
  <c r="F3540" i="24"/>
  <c r="F3544" i="24"/>
  <c r="F3548" i="24"/>
  <c r="F3562" i="24"/>
  <c r="F3572" i="24"/>
  <c r="F3576" i="24"/>
  <c r="F3580" i="24"/>
  <c r="F3600" i="24"/>
  <c r="F3604" i="24"/>
  <c r="F3608" i="24"/>
  <c r="F3620" i="24"/>
  <c r="F3628" i="24"/>
  <c r="F4749" i="24"/>
  <c r="F4857" i="24"/>
  <c r="F4897" i="24"/>
  <c r="F4901" i="24"/>
  <c r="F4905" i="24"/>
  <c r="F4959" i="24"/>
  <c r="F5083" i="24"/>
  <c r="F5087" i="24"/>
  <c r="F5121" i="24"/>
  <c r="F5153" i="24"/>
  <c r="F5267" i="24"/>
  <c r="F5271" i="24"/>
  <c r="F5331" i="24"/>
  <c r="F5335" i="24"/>
  <c r="F5339" i="24"/>
  <c r="F5391" i="24"/>
  <c r="F5395" i="24"/>
  <c r="F5399" i="24"/>
  <c r="F5449" i="24"/>
  <c r="F5453" i="24"/>
  <c r="G6504" i="24"/>
  <c r="F6778" i="24"/>
  <c r="F6747" i="24"/>
  <c r="G7827" i="24"/>
  <c r="G7801" i="24" s="1"/>
  <c r="G7887" i="24"/>
  <c r="G7857" i="24" s="1"/>
  <c r="G8066" i="24"/>
  <c r="G8041" i="24" s="1"/>
  <c r="G39" i="24"/>
  <c r="G77" i="24"/>
  <c r="F6839" i="24"/>
  <c r="F8205" i="24"/>
  <c r="F8204" i="24" s="1"/>
  <c r="F8021" i="24"/>
  <c r="F8044" i="24"/>
  <c r="F6593" i="24"/>
  <c r="F6625" i="24"/>
  <c r="F6657" i="24"/>
  <c r="F6785" i="24"/>
  <c r="F6811" i="24"/>
  <c r="F7170" i="24"/>
  <c r="F7206" i="24"/>
  <c r="F7343" i="24"/>
  <c r="F7410" i="24"/>
  <c r="F7532" i="24"/>
  <c r="F7563" i="24"/>
  <c r="F7586" i="24"/>
  <c r="F7588" i="24"/>
  <c r="F7613" i="24"/>
  <c r="F7928" i="24"/>
  <c r="F7930" i="24"/>
  <c r="F8115" i="24"/>
  <c r="F8159" i="24"/>
  <c r="G8225" i="24"/>
  <c r="G8219" i="24" s="1"/>
  <c r="F8236" i="24"/>
  <c r="F7274" i="24"/>
  <c r="F7309" i="24"/>
  <c r="F6690" i="24"/>
  <c r="F6722" i="24"/>
  <c r="F6754" i="24"/>
  <c r="F7141" i="24"/>
  <c r="F7201" i="24"/>
  <c r="F7443" i="24"/>
  <c r="F7501" i="24"/>
  <c r="F7527" i="24"/>
  <c r="F7529" i="24"/>
  <c r="F7558" i="24"/>
  <c r="F7560" i="24"/>
  <c r="F7645" i="24"/>
  <c r="F7647" i="24"/>
  <c r="F7678" i="24"/>
  <c r="F7714" i="24"/>
  <c r="F7809" i="24"/>
  <c r="F7811" i="24"/>
  <c r="F7837" i="24"/>
  <c r="F7839" i="24"/>
  <c r="F7865" i="24"/>
  <c r="F7867" i="24"/>
  <c r="F7994" i="24"/>
  <c r="F8049" i="24"/>
  <c r="G8081" i="24"/>
  <c r="G8071" i="24" s="1"/>
  <c r="F8156" i="24"/>
  <c r="F8179" i="24"/>
  <c r="F6906" i="24"/>
  <c r="F6936" i="24"/>
  <c r="F7068" i="24"/>
  <c r="F7416" i="24"/>
  <c r="G7673" i="24"/>
  <c r="G7666" i="24" s="1"/>
  <c r="F7933" i="24"/>
  <c r="F7961" i="24"/>
  <c r="F8019" i="24"/>
  <c r="F8087" i="24"/>
  <c r="F8089" i="24"/>
  <c r="F8185" i="24"/>
  <c r="F8187" i="24"/>
  <c r="F8261" i="24"/>
  <c r="F7448" i="24"/>
  <c r="F7506" i="24"/>
  <c r="F7591" i="24"/>
  <c r="F8154" i="24"/>
  <c r="F6877" i="24"/>
  <c r="F6969" i="24"/>
  <c r="F7001" i="24"/>
  <c r="F7033" i="24"/>
  <c r="F7055" i="24"/>
  <c r="F7108" i="24"/>
  <c r="F7239" i="24"/>
  <c r="F7349" i="24"/>
  <c r="F7386" i="24"/>
  <c r="G7642" i="24"/>
  <c r="F7712" i="24"/>
  <c r="F7781" i="24"/>
  <c r="F7901" i="24"/>
  <c r="F7903" i="24"/>
  <c r="F7956" i="24"/>
  <c r="F7958" i="24"/>
  <c r="F7988" i="24"/>
  <c r="F7990" i="24"/>
  <c r="F8016" i="24"/>
  <c r="F8120" i="24"/>
  <c r="G19" i="24"/>
  <c r="G197" i="24"/>
  <c r="G388" i="24"/>
  <c r="G564" i="24"/>
  <c r="F8214" i="24"/>
  <c r="F7109" i="24"/>
  <c r="F7171" i="24"/>
  <c r="G7377" i="24"/>
  <c r="F7477" i="24"/>
  <c r="F7505" i="24"/>
  <c r="F7507" i="24"/>
  <c r="F7614" i="24"/>
  <c r="G7641" i="24"/>
  <c r="F7677" i="24"/>
  <c r="F7681" i="24"/>
  <c r="F7705" i="24"/>
  <c r="F7713" i="24"/>
  <c r="F7932" i="24"/>
  <c r="F7934" i="24"/>
  <c r="F7992" i="24"/>
  <c r="F8023" i="24"/>
  <c r="F8050" i="24"/>
  <c r="F8054" i="24"/>
  <c r="F8121" i="24"/>
  <c r="F8125" i="24"/>
  <c r="F8237" i="24"/>
  <c r="F8266" i="24"/>
  <c r="G8176" i="24"/>
  <c r="G113" i="24"/>
  <c r="G279" i="24"/>
  <c r="G415" i="24"/>
  <c r="G525" i="24"/>
  <c r="G704" i="24"/>
  <c r="F1156" i="24"/>
  <c r="F1762" i="24"/>
  <c r="G1123" i="24"/>
  <c r="F6158" i="24"/>
  <c r="F6216" i="24"/>
  <c r="F6274" i="24"/>
  <c r="F6306" i="24"/>
  <c r="G6497" i="24"/>
  <c r="G6469" i="24" s="1"/>
  <c r="G6539" i="24"/>
  <c r="G6541" i="24"/>
  <c r="G6823" i="24"/>
  <c r="G6798" i="24" s="1"/>
  <c r="G6857" i="24"/>
  <c r="G6825" i="24" s="1"/>
  <c r="G7083" i="24"/>
  <c r="G7085" i="24"/>
  <c r="G7185" i="24"/>
  <c r="G7287" i="24"/>
  <c r="G7256" i="24" s="1"/>
  <c r="G7325" i="24"/>
  <c r="G7290" i="24" s="1"/>
  <c r="G7429" i="24"/>
  <c r="G7400" i="24" s="1"/>
  <c r="G7545" i="24"/>
  <c r="G7519" i="24" s="1"/>
  <c r="G7575" i="24"/>
  <c r="G7547" i="24" s="1"/>
  <c r="G7603" i="24"/>
  <c r="G7577" i="24" s="1"/>
  <c r="G7631" i="24"/>
  <c r="G7605" i="24" s="1"/>
  <c r="G7741" i="24"/>
  <c r="F7784" i="24"/>
  <c r="F7786" i="24"/>
  <c r="F7788" i="24"/>
  <c r="F7812" i="24"/>
  <c r="F7814" i="24"/>
  <c r="F7816" i="24"/>
  <c r="F7836" i="24"/>
  <c r="F7840" i="24"/>
  <c r="F7842" i="24"/>
  <c r="F7844" i="24"/>
  <c r="F7864" i="24"/>
  <c r="F7868" i="24"/>
  <c r="F7870" i="24"/>
  <c r="F7872" i="24"/>
  <c r="F7896" i="24"/>
  <c r="F7900" i="24"/>
  <c r="F7904" i="24"/>
  <c r="F7906" i="24"/>
  <c r="F7908" i="24"/>
  <c r="F7924" i="24"/>
  <c r="F7952" i="24"/>
  <c r="G8008" i="24"/>
  <c r="G8038" i="24"/>
  <c r="G8010" i="24" s="1"/>
  <c r="F8045" i="24"/>
  <c r="G8137" i="24"/>
  <c r="G8112" i="24" s="1"/>
  <c r="F8257" i="24"/>
  <c r="G931" i="24"/>
  <c r="G7" i="24"/>
  <c r="F7172" i="24"/>
  <c r="F7208" i="24"/>
  <c r="F7276" i="24"/>
  <c r="F7388" i="24"/>
  <c r="F7418" i="24"/>
  <c r="F7436" i="24"/>
  <c r="F7450" i="24"/>
  <c r="F7466" i="24"/>
  <c r="F7508" i="24"/>
  <c r="F7534" i="24"/>
  <c r="F7582" i="24"/>
  <c r="F7618" i="24"/>
  <c r="F7620" i="24"/>
  <c r="F7650" i="24"/>
  <c r="F7652" i="24"/>
  <c r="F7670" i="24"/>
  <c r="F7720" i="24"/>
  <c r="F7722" i="24"/>
  <c r="F7756" i="24"/>
  <c r="F7758" i="24"/>
  <c r="F7760" i="24"/>
  <c r="G7946" i="24"/>
  <c r="G7919" i="24" s="1"/>
  <c r="F7981" i="24"/>
  <c r="F7991" i="24"/>
  <c r="F8025" i="24"/>
  <c r="F8027" i="24"/>
  <c r="F8090" i="24"/>
  <c r="F8092" i="24"/>
  <c r="F8094" i="24"/>
  <c r="F8116" i="24"/>
  <c r="F8146" i="24"/>
  <c r="F8180" i="24"/>
  <c r="F8192" i="24"/>
  <c r="G7184" i="24"/>
  <c r="G7252" i="24"/>
  <c r="G7221" i="24" s="1"/>
  <c r="G7364" i="24"/>
  <c r="G7330" i="24" s="1"/>
  <c r="G7398" i="24"/>
  <c r="G7738" i="24"/>
  <c r="G7770" i="24"/>
  <c r="G7745" i="24" s="1"/>
  <c r="F7935" i="24"/>
  <c r="F7963" i="24"/>
  <c r="F8056" i="24"/>
  <c r="G8172" i="24"/>
  <c r="G8142" i="24" s="1"/>
  <c r="F1425" i="24"/>
  <c r="F4288" i="24"/>
  <c r="G141" i="24"/>
  <c r="G252" i="24"/>
  <c r="G360" i="24"/>
  <c r="G594" i="24"/>
  <c r="G741" i="24"/>
  <c r="G921" i="24"/>
  <c r="F4320" i="24"/>
  <c r="F4352" i="24"/>
  <c r="F4412" i="24"/>
  <c r="F4532" i="24"/>
  <c r="F4648" i="24"/>
  <c r="F1022" i="24"/>
  <c r="G1521" i="24"/>
  <c r="G1646" i="24"/>
  <c r="G2315" i="24"/>
  <c r="G1089" i="24"/>
  <c r="G1459" i="24"/>
  <c r="G1258" i="24"/>
  <c r="G1022" i="24"/>
  <c r="G1191" i="24"/>
  <c r="G2443" i="24"/>
  <c r="G1390" i="24"/>
  <c r="G957" i="24"/>
  <c r="F594" i="24"/>
  <c r="F141" i="24"/>
  <c r="G1055" i="24"/>
  <c r="G1156" i="24"/>
  <c r="G1324" i="24"/>
  <c r="G1733" i="24"/>
  <c r="F1852" i="24"/>
  <c r="G2284" i="24"/>
  <c r="G2376" i="24"/>
  <c r="G991" i="24"/>
  <c r="G1585" i="24"/>
  <c r="G1675" i="24"/>
  <c r="G2504" i="24"/>
  <c r="F252" i="24"/>
  <c r="G1227" i="24"/>
  <c r="G1289" i="24"/>
  <c r="G1425" i="24"/>
  <c r="G1554" i="24"/>
  <c r="G1792" i="24"/>
  <c r="G1822" i="24"/>
  <c r="G2345" i="24"/>
  <c r="G2475" i="24"/>
  <c r="G2535" i="24"/>
  <c r="F1554" i="24"/>
  <c r="F19" i="24"/>
  <c r="F834" i="24"/>
  <c r="F921" i="24"/>
  <c r="G1355" i="24"/>
  <c r="G1614" i="24"/>
  <c r="G1704" i="24"/>
  <c r="G1762" i="24"/>
  <c r="G2407" i="24"/>
  <c r="F39" i="24"/>
  <c r="F5814" i="24"/>
  <c r="F360" i="24"/>
  <c r="F113" i="24"/>
  <c r="F225" i="24"/>
  <c r="F279" i="24"/>
  <c r="F333" i="24"/>
  <c r="F741" i="24"/>
  <c r="F1585" i="24"/>
  <c r="F1646" i="24"/>
  <c r="F2655" i="24"/>
  <c r="F2755" i="24"/>
  <c r="F3675" i="24"/>
  <c r="F3761" i="24"/>
  <c r="F169" i="24"/>
  <c r="F388" i="24"/>
  <c r="F415" i="24"/>
  <c r="F475" i="24"/>
  <c r="F1289" i="24"/>
  <c r="F1324" i="24"/>
  <c r="F1355" i="24"/>
  <c r="F1390" i="24"/>
  <c r="F445" i="24"/>
  <c r="F525" i="24"/>
  <c r="F564" i="24"/>
  <c r="F667" i="24"/>
  <c r="F704" i="24"/>
  <c r="F957" i="24"/>
  <c r="F1055" i="24"/>
  <c r="F1258" i="24"/>
  <c r="F3819" i="24"/>
  <c r="F4023" i="24"/>
  <c r="F4139" i="24"/>
  <c r="F77" i="24"/>
  <c r="F197" i="24"/>
  <c r="F629" i="24"/>
  <c r="F788" i="24"/>
  <c r="F991" i="24"/>
  <c r="F1227" i="24"/>
  <c r="F2407" i="24"/>
  <c r="F3965" i="24"/>
  <c r="F4199" i="24"/>
  <c r="F306" i="24"/>
  <c r="F1614" i="24"/>
  <c r="F4590" i="24"/>
  <c r="F1521" i="24"/>
  <c r="F2315" i="24"/>
  <c r="F2345" i="24"/>
  <c r="F3879" i="24"/>
  <c r="F4081" i="24"/>
  <c r="F487" i="24"/>
  <c r="F869" i="24"/>
  <c r="F1191" i="24"/>
  <c r="F2725" i="24"/>
  <c r="F4383" i="24"/>
  <c r="F4443" i="24"/>
  <c r="F4503" i="24"/>
  <c r="F4561" i="24"/>
  <c r="F4619" i="24"/>
  <c r="F3937" i="24"/>
  <c r="F4473" i="24"/>
  <c r="F4677" i="24"/>
  <c r="F7" i="24"/>
  <c r="F2284" i="24"/>
  <c r="F2624" i="24"/>
  <c r="F3732" i="24"/>
  <c r="F3790" i="24"/>
  <c r="F3908" i="24"/>
  <c r="F4052" i="24"/>
  <c r="F4110" i="24"/>
  <c r="F4168" i="24"/>
  <c r="F4258" i="24"/>
  <c r="F2020" i="24"/>
  <c r="F2376" i="24"/>
  <c r="F2564" i="24"/>
  <c r="F3704" i="24"/>
  <c r="F3848" i="24"/>
  <c r="F3994" i="24"/>
  <c r="F4228" i="24"/>
  <c r="E59" i="8"/>
  <c r="F59" i="8" s="1"/>
  <c r="G56" i="8" s="1"/>
  <c r="F6825" i="24" l="1"/>
  <c r="F6469" i="24"/>
  <c r="F5843" i="24"/>
  <c r="F6891" i="24"/>
  <c r="F8212" i="24"/>
  <c r="F5317" i="24"/>
  <c r="F4854" i="24"/>
  <c r="F5164" i="24"/>
  <c r="F5347" i="24"/>
  <c r="F6704" i="24"/>
  <c r="F5932" i="24"/>
  <c r="F5727" i="24"/>
  <c r="F6433" i="24"/>
  <c r="F4977" i="24"/>
  <c r="G7976" i="24"/>
  <c r="F6544" i="24"/>
  <c r="F3355" i="24"/>
  <c r="F6377" i="24"/>
  <c r="F3528" i="24"/>
  <c r="F2850" i="24"/>
  <c r="F4824" i="24"/>
  <c r="F5009" i="24"/>
  <c r="F5255" i="24"/>
  <c r="F6983" i="24"/>
  <c r="F6228" i="24"/>
  <c r="F6112" i="24"/>
  <c r="F5466" i="24"/>
  <c r="F5524" i="24"/>
  <c r="F6736" i="24"/>
  <c r="F5756" i="24"/>
  <c r="F6767" i="24"/>
  <c r="F6141" i="24"/>
  <c r="F7577" i="24"/>
  <c r="F5698" i="24"/>
  <c r="F6921" i="24"/>
  <c r="F7123" i="24"/>
  <c r="F7290" i="24"/>
  <c r="F5040" i="24"/>
  <c r="F2218" i="24"/>
  <c r="F2151" i="24"/>
  <c r="F2915" i="24"/>
  <c r="F3470" i="24"/>
  <c r="F4913" i="24"/>
  <c r="F4884" i="24"/>
  <c r="F3150" i="24"/>
  <c r="F3092" i="24"/>
  <c r="F3034" i="24"/>
  <c r="F2975" i="24"/>
  <c r="F2789" i="24"/>
  <c r="F5224" i="24"/>
  <c r="F5193" i="24"/>
  <c r="F2443" i="24"/>
  <c r="F5611" i="24"/>
  <c r="F7666" i="24"/>
  <c r="F7461" i="24"/>
  <c r="F7370" i="24"/>
  <c r="F6608" i="24"/>
  <c r="F5377" i="24"/>
  <c r="F3588" i="24"/>
  <c r="F3268" i="24"/>
  <c r="F3063" i="24"/>
  <c r="F2821" i="24"/>
  <c r="F3441" i="24"/>
  <c r="F3239" i="24"/>
  <c r="F3121" i="24"/>
  <c r="F2945" i="24"/>
  <c r="F2691" i="24"/>
  <c r="F2187" i="24"/>
  <c r="F5407" i="24"/>
  <c r="F5287" i="24"/>
  <c r="F5964" i="24"/>
  <c r="F3559" i="24"/>
  <c r="F3499" i="24"/>
  <c r="F3412" i="24"/>
  <c r="F3384" i="24"/>
  <c r="F3326" i="24"/>
  <c r="F3297" i="24"/>
  <c r="F3208" i="24"/>
  <c r="F3179" i="24"/>
  <c r="F3005" i="24"/>
  <c r="F2879" i="24"/>
  <c r="F2593" i="24"/>
  <c r="F2118" i="24"/>
  <c r="F5071" i="24"/>
  <c r="F7015" i="24"/>
  <c r="F4737" i="24"/>
  <c r="F4945" i="24"/>
  <c r="F5133" i="24"/>
  <c r="F5495" i="24"/>
  <c r="F6170" i="24"/>
  <c r="F5553" i="24"/>
  <c r="F5785" i="24"/>
  <c r="F6083" i="24"/>
  <c r="F5996" i="24"/>
  <c r="F6318" i="24"/>
  <c r="F6861" i="24"/>
  <c r="F6640" i="24"/>
  <c r="F4795" i="24"/>
  <c r="F6199" i="24"/>
  <c r="F6499" i="24"/>
  <c r="F5669" i="24"/>
  <c r="F5901" i="24"/>
  <c r="F6798" i="24"/>
  <c r="F2475" i="24"/>
  <c r="F6289" i="24"/>
  <c r="F4766" i="24"/>
  <c r="F5437" i="24"/>
  <c r="F2504" i="24"/>
  <c r="F5640" i="24"/>
  <c r="F5872" i="24"/>
  <c r="F6054" i="24"/>
  <c r="F6951" i="24"/>
  <c r="F6578" i="24"/>
  <c r="F4706" i="24"/>
  <c r="F5102" i="24"/>
  <c r="F6257" i="24"/>
  <c r="F6025" i="24"/>
  <c r="F6672" i="24"/>
  <c r="F8142" i="24"/>
  <c r="F7256" i="24"/>
  <c r="F7330" i="24"/>
  <c r="G7695" i="24"/>
  <c r="G7154" i="24"/>
  <c r="F8112" i="24"/>
  <c r="F7519" i="24"/>
  <c r="F7190" i="24"/>
  <c r="F7091" i="24"/>
  <c r="F7221" i="24"/>
  <c r="G7370" i="24"/>
  <c r="F7490" i="24"/>
  <c r="F7400" i="24"/>
  <c r="F7154" i="24"/>
  <c r="F7047" i="24"/>
  <c r="F7547" i="24"/>
  <c r="G7635" i="24"/>
  <c r="F8251" i="24"/>
  <c r="F8176" i="24"/>
  <c r="F8071" i="24"/>
  <c r="F7976" i="24"/>
  <c r="F7857" i="24"/>
  <c r="F7919" i="24"/>
  <c r="F7829" i="24"/>
  <c r="F7695" i="24"/>
  <c r="F7773" i="24"/>
  <c r="F7605" i="24"/>
  <c r="F7801" i="24"/>
  <c r="F7891" i="24"/>
  <c r="F7635" i="24"/>
  <c r="F7432" i="24"/>
  <c r="G7047" i="24"/>
  <c r="G6499" i="24"/>
  <c r="H158" i="18"/>
  <c r="F8249" i="24"/>
  <c r="F8219" i="24" s="1"/>
  <c r="H167" i="18"/>
  <c r="J2" i="35" l="1"/>
  <c r="J3" i="35"/>
  <c r="G3" i="24"/>
  <c r="G2" i="24"/>
  <c r="F222" i="35"/>
  <c r="F83" i="35"/>
  <c r="F189" i="35"/>
  <c r="F166" i="35"/>
  <c r="F171" i="35"/>
  <c r="F144" i="35"/>
  <c r="F187" i="35"/>
  <c r="F81" i="35"/>
  <c r="F105" i="35"/>
  <c r="F173" i="35"/>
  <c r="F133" i="35"/>
  <c r="F119" i="35"/>
  <c r="F24" i="35"/>
  <c r="F76" i="35"/>
  <c r="F170" i="35"/>
  <c r="F169" i="35"/>
  <c r="F158" i="35"/>
  <c r="F61" i="35"/>
  <c r="F167" i="35"/>
  <c r="F32" i="35"/>
  <c r="F172" i="35"/>
  <c r="F135" i="35"/>
  <c r="F127" i="35"/>
  <c r="H281" i="18" l="1"/>
  <c r="H98" i="18"/>
  <c r="H75" i="10" l="1"/>
  <c r="E378" i="8"/>
  <c r="F378" i="8" s="1"/>
  <c r="G375" i="8" s="1"/>
  <c r="E370" i="8"/>
  <c r="F370" i="8" s="1"/>
  <c r="G367" i="8" s="1"/>
  <c r="E354" i="8"/>
  <c r="F354" i="8" s="1"/>
  <c r="G351" i="8" s="1"/>
  <c r="E338" i="8"/>
  <c r="F338" i="8" s="1"/>
  <c r="G335" i="8" s="1"/>
  <c r="E330" i="8"/>
  <c r="F330" i="8" s="1"/>
  <c r="G327" i="8" s="1"/>
  <c r="E322" i="8"/>
  <c r="F322" i="8" s="1"/>
  <c r="G319" i="8" s="1"/>
  <c r="E314" i="8"/>
  <c r="F314" i="8" s="1"/>
  <c r="G311" i="8" s="1"/>
  <c r="E306" i="8"/>
  <c r="F306" i="8" s="1"/>
  <c r="G303" i="8" s="1"/>
  <c r="E298" i="8"/>
  <c r="F298" i="8" s="1"/>
  <c r="G295" i="8" s="1"/>
  <c r="E274" i="8"/>
  <c r="F274" i="8" s="1"/>
  <c r="G271" i="8" s="1"/>
  <c r="E258" i="8"/>
  <c r="F258" i="8" s="1"/>
  <c r="G255" i="8" s="1"/>
  <c r="E250" i="8"/>
  <c r="F250" i="8" s="1"/>
  <c r="G247" i="8" s="1"/>
  <c r="E242" i="8"/>
  <c r="F242" i="8" s="1"/>
  <c r="G239" i="8" s="1"/>
  <c r="E419" i="8"/>
  <c r="F419" i="8" s="1"/>
  <c r="G416" i="8" s="1"/>
  <c r="E411" i="8"/>
  <c r="F411" i="8" s="1"/>
  <c r="G408" i="8" s="1"/>
  <c r="E402" i="8"/>
  <c r="F402" i="8" s="1"/>
  <c r="G399" i="8" s="1"/>
  <c r="J75" i="10" l="1"/>
  <c r="L75" i="10" s="1"/>
  <c r="N68" i="35"/>
  <c r="P68" i="35" s="1"/>
  <c r="H68" i="35" s="1"/>
  <c r="E394" i="8" l="1"/>
  <c r="F394" i="8" s="1"/>
  <c r="G391" i="8" s="1"/>
  <c r="E386" i="8"/>
  <c r="F386" i="8" s="1"/>
  <c r="G383" i="8" s="1"/>
  <c r="E178" i="8" l="1"/>
  <c r="G175" i="8" s="1"/>
  <c r="E170" i="8"/>
  <c r="F170" i="8" s="1"/>
  <c r="G167" i="8" l="1"/>
  <c r="F178" i="8"/>
  <c r="E106" i="8" l="1"/>
  <c r="G103" i="8" s="1"/>
  <c r="E98" i="8"/>
  <c r="G95" i="8" s="1"/>
  <c r="E162" i="8"/>
  <c r="G159" i="8" s="1"/>
  <c r="E90" i="8"/>
  <c r="G87" i="8" s="1"/>
  <c r="E362" i="8"/>
  <c r="F362" i="8" s="1"/>
  <c r="G359" i="8" s="1"/>
  <c r="E346" i="8"/>
  <c r="F346" i="8" s="1"/>
  <c r="G343" i="8" s="1"/>
  <c r="E282" i="8"/>
  <c r="F282" i="8" s="1"/>
  <c r="G279" i="8" s="1"/>
  <c r="D266" i="8"/>
  <c r="E266" i="8" s="1"/>
  <c r="F266" i="8" s="1"/>
  <c r="G263" i="8" s="1"/>
  <c r="E234" i="8"/>
  <c r="F234" i="8" s="1"/>
  <c r="G231" i="8" s="1"/>
  <c r="E226" i="8"/>
  <c r="F226" i="8" s="1"/>
  <c r="G223" i="8" s="1"/>
  <c r="E218" i="8"/>
  <c r="F218" i="8" s="1"/>
  <c r="G215" i="8" s="1"/>
  <c r="E210" i="8"/>
  <c r="F210" i="8" s="1"/>
  <c r="G207" i="8" s="1"/>
  <c r="E202" i="8"/>
  <c r="F202" i="8" s="1"/>
  <c r="G199" i="8" s="1"/>
  <c r="E194" i="8"/>
  <c r="F194" i="8" s="1"/>
  <c r="G191" i="8" s="1"/>
  <c r="E186" i="8"/>
  <c r="F186" i="8" s="1"/>
  <c r="G183" i="8" s="1"/>
  <c r="F7974" i="24" l="1"/>
  <c r="F7948" i="24" s="1"/>
  <c r="F35" i="24"/>
  <c r="F34" i="24" s="1"/>
  <c r="F1121" i="24"/>
  <c r="F1089" i="24" s="1"/>
  <c r="F1850" i="24"/>
  <c r="F1822" i="24" s="1"/>
  <c r="F2280" i="24"/>
  <c r="F2249" i="24" s="1"/>
  <c r="F3644" i="24"/>
  <c r="F3617" i="24" s="1"/>
  <c r="F6465" i="24"/>
  <c r="F6464" i="24" s="1"/>
  <c r="F953" i="24"/>
  <c r="F931" i="24" s="1"/>
  <c r="F2562" i="24"/>
  <c r="F2535" i="24" s="1"/>
  <c r="F8039" i="24"/>
  <c r="F8010" i="24" s="1"/>
  <c r="F3673" i="24"/>
  <c r="F3646" i="24" s="1"/>
  <c r="F6431" i="24"/>
  <c r="F6405" i="24" s="1"/>
  <c r="F32" i="24"/>
  <c r="F31" i="24" s="1"/>
  <c r="F7771" i="24"/>
  <c r="F7745" i="24" s="1"/>
  <c r="F8067" i="24"/>
  <c r="F8041" i="24" s="1"/>
  <c r="F6375" i="24"/>
  <c r="F6349" i="24" s="1"/>
  <c r="F1519" i="24"/>
  <c r="F1490" i="24" s="1"/>
  <c r="G75" i="10" s="1"/>
  <c r="Q75" i="10" s="1"/>
  <c r="R75" i="10" s="1"/>
  <c r="F1488" i="24"/>
  <c r="F1459" i="24" s="1"/>
  <c r="F1152" i="24"/>
  <c r="F1123" i="24" s="1"/>
  <c r="E290" i="8"/>
  <c r="F290" i="8" s="1"/>
  <c r="G287" i="8" s="1"/>
  <c r="M68" i="35" l="1"/>
  <c r="O68" i="35" s="1"/>
  <c r="G68" i="35" s="1"/>
  <c r="I68" i="35" s="1"/>
  <c r="I75" i="10"/>
  <c r="K75" i="10" s="1"/>
  <c r="M75" i="10" s="1"/>
  <c r="C84" i="4" l="1"/>
  <c r="C82" i="4"/>
  <c r="C80" i="4"/>
  <c r="C78" i="4"/>
  <c r="C76" i="4"/>
  <c r="C74" i="4"/>
  <c r="C72" i="4"/>
  <c r="C70" i="4"/>
  <c r="C68" i="4"/>
  <c r="C66" i="4"/>
  <c r="C64" i="4"/>
  <c r="C62" i="4"/>
  <c r="C60" i="4"/>
  <c r="C58" i="4"/>
  <c r="C56" i="4"/>
  <c r="C54" i="4"/>
  <c r="L52" i="4"/>
  <c r="M52" i="4" s="1"/>
  <c r="C52" i="4"/>
  <c r="C50" i="4"/>
  <c r="C48" i="4"/>
  <c r="C46" i="4"/>
  <c r="C44" i="4"/>
  <c r="C42" i="4"/>
  <c r="H402" i="18"/>
  <c r="H357" i="18"/>
  <c r="H37" i="18"/>
  <c r="H353" i="18"/>
  <c r="G396" i="18"/>
  <c r="H396" i="18" s="1"/>
  <c r="H356" i="18"/>
  <c r="H157" i="18"/>
  <c r="H204" i="18"/>
  <c r="H288" i="18"/>
  <c r="H295" i="18"/>
  <c r="H39" i="18" l="1"/>
  <c r="H9" i="10"/>
  <c r="G280" i="10"/>
  <c r="Q280" i="10" s="1"/>
  <c r="R280" i="10" s="1"/>
  <c r="H403" i="18"/>
  <c r="H76" i="18"/>
  <c r="H374" i="18"/>
  <c r="H211" i="18"/>
  <c r="G10" i="10"/>
  <c r="G269" i="10"/>
  <c r="G11" i="10"/>
  <c r="G95" i="10"/>
  <c r="H276" i="18"/>
  <c r="G353" i="10"/>
  <c r="H280" i="10"/>
  <c r="H269" i="10"/>
  <c r="H95" i="10"/>
  <c r="H53" i="10"/>
  <c r="H11" i="10"/>
  <c r="H10" i="10"/>
  <c r="Q10" i="10" l="1"/>
  <c r="R10" i="10" s="1"/>
  <c r="Q95" i="10"/>
  <c r="R95" i="10" s="1"/>
  <c r="Q11" i="10"/>
  <c r="R11" i="10" s="1"/>
  <c r="Q269" i="10"/>
  <c r="R269" i="10" s="1"/>
  <c r="J10" i="10"/>
  <c r="L10" i="10" s="1"/>
  <c r="I11" i="10"/>
  <c r="K11" i="10" s="1"/>
  <c r="M117" i="35"/>
  <c r="O117" i="35" s="1"/>
  <c r="I280" i="10"/>
  <c r="K280" i="10" s="1"/>
  <c r="K279" i="10" s="1"/>
  <c r="M63" i="35"/>
  <c r="O63" i="35" s="1"/>
  <c r="J9" i="10"/>
  <c r="L9" i="10" s="1"/>
  <c r="N7" i="35"/>
  <c r="P7" i="35" s="1"/>
  <c r="J269" i="10"/>
  <c r="L269" i="10" s="1"/>
  <c r="N104" i="35"/>
  <c r="P104" i="35" s="1"/>
  <c r="J11" i="10"/>
  <c r="L11" i="10" s="1"/>
  <c r="N117" i="35"/>
  <c r="P117" i="35" s="1"/>
  <c r="J280" i="10"/>
  <c r="J279" i="10" s="1"/>
  <c r="N63" i="35"/>
  <c r="P63" i="35" s="1"/>
  <c r="I95" i="10"/>
  <c r="K95" i="10" s="1"/>
  <c r="M88" i="35"/>
  <c r="O88" i="35" s="1"/>
  <c r="G88" i="35" s="1"/>
  <c r="I10" i="10"/>
  <c r="K10" i="10" s="1"/>
  <c r="J53" i="10"/>
  <c r="L53" i="10" s="1"/>
  <c r="N106" i="35"/>
  <c r="P106" i="35" s="1"/>
  <c r="H106" i="35" s="1"/>
  <c r="I269" i="10"/>
  <c r="K269" i="10" s="1"/>
  <c r="M104" i="35"/>
  <c r="O104" i="35" s="1"/>
  <c r="I353" i="10"/>
  <c r="K353" i="10" s="1"/>
  <c r="M80" i="35"/>
  <c r="O80" i="35" s="1"/>
  <c r="J95" i="10"/>
  <c r="L95" i="10" s="1"/>
  <c r="N88" i="35"/>
  <c r="P88" i="35" s="1"/>
  <c r="H88" i="35" s="1"/>
  <c r="G53" i="10"/>
  <c r="Q53" i="10" s="1"/>
  <c r="R53" i="10" s="1"/>
  <c r="H137" i="10"/>
  <c r="H356" i="10"/>
  <c r="H337" i="10"/>
  <c r="H164" i="18"/>
  <c r="H296" i="18"/>
  <c r="H337" i="18"/>
  <c r="H77" i="18"/>
  <c r="H367" i="18"/>
  <c r="H391" i="18"/>
  <c r="H283" i="18"/>
  <c r="H287" i="18"/>
  <c r="H128" i="18"/>
  <c r="H320" i="18"/>
  <c r="H96" i="18"/>
  <c r="H78" i="18"/>
  <c r="H241" i="18"/>
  <c r="H269" i="18"/>
  <c r="H376" i="18"/>
  <c r="H99" i="18"/>
  <c r="H377" i="18"/>
  <c r="H334" i="18"/>
  <c r="H387" i="18"/>
  <c r="H289" i="18"/>
  <c r="H46" i="18"/>
  <c r="H354" i="18"/>
  <c r="H11" i="18"/>
  <c r="H136" i="18"/>
  <c r="H45" i="18"/>
  <c r="H284" i="18"/>
  <c r="H8" i="18"/>
  <c r="H338" i="18"/>
  <c r="H294" i="18"/>
  <c r="H14" i="18"/>
  <c r="H67" i="18"/>
  <c r="H426" i="18"/>
  <c r="H180" i="18"/>
  <c r="H121" i="18"/>
  <c r="H275" i="18"/>
  <c r="H277" i="18"/>
  <c r="H228" i="18"/>
  <c r="H425" i="18"/>
  <c r="H350" i="18"/>
  <c r="H397" i="18"/>
  <c r="H163" i="18"/>
  <c r="H12" i="18"/>
  <c r="H225" i="18"/>
  <c r="H120" i="18"/>
  <c r="H10" i="18"/>
  <c r="H224" i="18"/>
  <c r="H248" i="18"/>
  <c r="H249" i="18"/>
  <c r="H171" i="18"/>
  <c r="H130" i="18"/>
  <c r="H236" i="18"/>
  <c r="H134" i="18"/>
  <c r="H232" i="18"/>
  <c r="H184" i="18"/>
  <c r="H332" i="18"/>
  <c r="H375" i="18"/>
  <c r="H75" i="18"/>
  <c r="H187" i="18"/>
  <c r="H125" i="18"/>
  <c r="H149" i="18"/>
  <c r="H268" i="18"/>
  <c r="H29" i="18"/>
  <c r="H307" i="18"/>
  <c r="H352" i="18"/>
  <c r="H189" i="18"/>
  <c r="H66" i="18"/>
  <c r="H188" i="18"/>
  <c r="H355" i="18"/>
  <c r="H406" i="18"/>
  <c r="H366" i="18"/>
  <c r="H207" i="18"/>
  <c r="H36" i="18"/>
  <c r="H65" i="18"/>
  <c r="H266" i="18"/>
  <c r="H293" i="18"/>
  <c r="H371" i="18"/>
  <c r="H291" i="18"/>
  <c r="H161" i="18"/>
  <c r="H386" i="18"/>
  <c r="H280" i="18"/>
  <c r="H153" i="18"/>
  <c r="H407" i="18"/>
  <c r="H210" i="18"/>
  <c r="H216" i="18"/>
  <c r="H143" i="18"/>
  <c r="H199" i="18"/>
  <c r="H300" i="18"/>
  <c r="H91" i="18"/>
  <c r="H181" i="18"/>
  <c r="H247" i="18"/>
  <c r="H344" i="18"/>
  <c r="H351" i="18"/>
  <c r="H97" i="18"/>
  <c r="H43" i="18"/>
  <c r="H215" i="18"/>
  <c r="H303" i="18"/>
  <c r="H226" i="18"/>
  <c r="H341" i="18"/>
  <c r="H48" i="18"/>
  <c r="H316" i="18"/>
  <c r="H196" i="18"/>
  <c r="H155" i="18"/>
  <c r="H323" i="18"/>
  <c r="H400" i="18"/>
  <c r="H256" i="18"/>
  <c r="H17" i="18"/>
  <c r="H22" i="18"/>
  <c r="H324" i="18"/>
  <c r="H137" i="18"/>
  <c r="H177" i="18"/>
  <c r="H60" i="18"/>
  <c r="H319" i="18"/>
  <c r="H194" i="18"/>
  <c r="H413" i="18"/>
  <c r="H257" i="18"/>
  <c r="H362" i="18"/>
  <c r="H393" i="18"/>
  <c r="H197" i="18"/>
  <c r="H42" i="18"/>
  <c r="H239" i="18"/>
  <c r="H57" i="18"/>
  <c r="H179" i="18"/>
  <c r="H51" i="18"/>
  <c r="H313" i="18"/>
  <c r="H31" i="18"/>
  <c r="H305" i="18"/>
  <c r="H105" i="18"/>
  <c r="H380" i="18"/>
  <c r="H223" i="18"/>
  <c r="H404" i="18"/>
  <c r="H408" i="18"/>
  <c r="H292" i="18"/>
  <c r="H264" i="18"/>
  <c r="H95" i="18"/>
  <c r="H349" i="18"/>
  <c r="H32" i="18"/>
  <c r="H129" i="18"/>
  <c r="H373" i="18"/>
  <c r="H240" i="18"/>
  <c r="H23" i="18"/>
  <c r="H172" i="18"/>
  <c r="H218" i="18"/>
  <c r="H6" i="18"/>
  <c r="H83" i="18"/>
  <c r="H409" i="18"/>
  <c r="H133" i="18"/>
  <c r="H364" i="18"/>
  <c r="H198" i="18"/>
  <c r="H290" i="18"/>
  <c r="H419" i="18"/>
  <c r="H379" i="18"/>
  <c r="H201" i="18"/>
  <c r="H49" i="18"/>
  <c r="H71" i="18"/>
  <c r="H118" i="18"/>
  <c r="H135" i="18"/>
  <c r="H115" i="18"/>
  <c r="H365" i="18"/>
  <c r="H38" i="18"/>
  <c r="H56" i="18"/>
  <c r="H327" i="18"/>
  <c r="H113" i="18"/>
  <c r="H433" i="18"/>
  <c r="H182" i="18"/>
  <c r="H175" i="18"/>
  <c r="H372" i="18"/>
  <c r="H395" i="18"/>
  <c r="H299" i="18"/>
  <c r="H310" i="18"/>
  <c r="H112" i="18"/>
  <c r="H144" i="18"/>
  <c r="H170" i="18"/>
  <c r="H227" i="18"/>
  <c r="H132" i="18"/>
  <c r="H329" i="18"/>
  <c r="H206" i="18"/>
  <c r="H363" i="18"/>
  <c r="H422" i="18"/>
  <c r="H203" i="18"/>
  <c r="H317" i="18"/>
  <c r="H267" i="18"/>
  <c r="H15" i="18"/>
  <c r="H230" i="18"/>
  <c r="H193" i="18"/>
  <c r="H64" i="18"/>
  <c r="H79" i="18"/>
  <c r="H252" i="18"/>
  <c r="H315" i="18"/>
  <c r="H20" i="18"/>
  <c r="H145" i="18"/>
  <c r="H414" i="18"/>
  <c r="H346" i="18"/>
  <c r="H246" i="18"/>
  <c r="H297" i="18"/>
  <c r="H424" i="18"/>
  <c r="H431" i="18"/>
  <c r="H190" i="18"/>
  <c r="H202" i="18"/>
  <c r="H392" i="18"/>
  <c r="H308" i="18"/>
  <c r="H411" i="18"/>
  <c r="H298" i="18"/>
  <c r="H331" i="18"/>
  <c r="H285" i="18"/>
  <c r="H107" i="18"/>
  <c r="H217" i="18"/>
  <c r="H360" i="18"/>
  <c r="H220" i="18"/>
  <c r="H23" i="10"/>
  <c r="H25" i="10"/>
  <c r="H28" i="10"/>
  <c r="H26" i="10"/>
  <c r="H24" i="10"/>
  <c r="H93" i="10"/>
  <c r="H22" i="10"/>
  <c r="H330" i="10"/>
  <c r="H342" i="10"/>
  <c r="H349" i="10"/>
  <c r="H293" i="10"/>
  <c r="H321" i="10"/>
  <c r="H323" i="10"/>
  <c r="H324" i="10"/>
  <c r="H331" i="10"/>
  <c r="H332" i="10"/>
  <c r="H333" i="10"/>
  <c r="H334" i="10"/>
  <c r="H339" i="10"/>
  <c r="H352" i="10"/>
  <c r="H33" i="10"/>
  <c r="H116" i="10"/>
  <c r="H21" i="10"/>
  <c r="H184" i="10"/>
  <c r="H174" i="10"/>
  <c r="J174" i="10" s="1"/>
  <c r="L174" i="10" s="1"/>
  <c r="H274" i="10"/>
  <c r="H275" i="10"/>
  <c r="H276" i="10"/>
  <c r="H65" i="10"/>
  <c r="H15" i="10"/>
  <c r="H233" i="18"/>
  <c r="H156" i="18"/>
  <c r="H417" i="18"/>
  <c r="H339" i="18"/>
  <c r="H173" i="18"/>
  <c r="H100" i="18"/>
  <c r="H428" i="18"/>
  <c r="H304" i="18"/>
  <c r="H221" i="18"/>
  <c r="H116" i="18"/>
  <c r="H343" i="18"/>
  <c r="H124" i="18"/>
  <c r="H126" i="18"/>
  <c r="H325" i="18"/>
  <c r="H410" i="18"/>
  <c r="H301" i="18"/>
  <c r="H238" i="18"/>
  <c r="H253" i="18"/>
  <c r="H69" i="18"/>
  <c r="H390" i="18"/>
  <c r="H109" i="18"/>
  <c r="H302" i="18"/>
  <c r="H429" i="18"/>
  <c r="H270" i="18"/>
  <c r="H122" i="18"/>
  <c r="H214" i="18"/>
  <c r="H152" i="18"/>
  <c r="H261" i="18"/>
  <c r="H41" i="18"/>
  <c r="H131" i="18"/>
  <c r="H151" i="18"/>
  <c r="H146" i="18"/>
  <c r="H383" i="18"/>
  <c r="H234" i="18"/>
  <c r="H9" i="18"/>
  <c r="H368" i="18"/>
  <c r="H19" i="18"/>
  <c r="H286" i="18"/>
  <c r="H7" i="18"/>
  <c r="H119" i="18"/>
  <c r="H18" i="18"/>
  <c r="H212" i="18"/>
  <c r="H312" i="18"/>
  <c r="H70" i="18"/>
  <c r="H138" i="18"/>
  <c r="H369" i="18"/>
  <c r="H342" i="18"/>
  <c r="H378" i="18"/>
  <c r="H259" i="18"/>
  <c r="H348" i="18"/>
  <c r="H81" i="18"/>
  <c r="H34" i="18"/>
  <c r="H255" i="18"/>
  <c r="H139" i="18"/>
  <c r="H401" i="18"/>
  <c r="H326" i="18"/>
  <c r="H90" i="18"/>
  <c r="H219" i="18"/>
  <c r="H195" i="18"/>
  <c r="H53" i="18"/>
  <c r="H384" i="18"/>
  <c r="H127" i="18"/>
  <c r="H423" i="18"/>
  <c r="H80" i="18"/>
  <c r="H58" i="18"/>
  <c r="H92" i="18"/>
  <c r="H309" i="18"/>
  <c r="H16" i="18"/>
  <c r="H44" i="18"/>
  <c r="H110" i="18"/>
  <c r="H86" i="18"/>
  <c r="H147" i="18"/>
  <c r="H333" i="18"/>
  <c r="H265" i="18"/>
  <c r="H55" i="18"/>
  <c r="H162" i="18"/>
  <c r="H263" i="18"/>
  <c r="H274" i="18"/>
  <c r="H185" i="18"/>
  <c r="H168" i="18"/>
  <c r="H63" i="18"/>
  <c r="H388" i="18"/>
  <c r="H54" i="18"/>
  <c r="H27" i="18"/>
  <c r="H166" i="18"/>
  <c r="H104" i="18"/>
  <c r="H148" i="18"/>
  <c r="H150" i="18"/>
  <c r="H243" i="18"/>
  <c r="H111" i="18"/>
  <c r="H330" i="18"/>
  <c r="H242" i="18"/>
  <c r="H28" i="18"/>
  <c r="H40" i="18"/>
  <c r="H174" i="18"/>
  <c r="H278" i="18"/>
  <c r="H272" i="18"/>
  <c r="H394" i="18"/>
  <c r="H273" i="18"/>
  <c r="H385" i="18"/>
  <c r="H432" i="18"/>
  <c r="H93" i="18"/>
  <c r="H123" i="18"/>
  <c r="H260" i="18"/>
  <c r="H430" i="18"/>
  <c r="H205" i="18"/>
  <c r="H101" i="18"/>
  <c r="H209" i="18"/>
  <c r="H361" i="18"/>
  <c r="H30" i="18"/>
  <c r="H271" i="18"/>
  <c r="H389" i="18"/>
  <c r="H24" i="18"/>
  <c r="H183" i="18"/>
  <c r="H33" i="18"/>
  <c r="H359" i="18"/>
  <c r="H61" i="18"/>
  <c r="H418" i="18"/>
  <c r="H222" i="18"/>
  <c r="H142" i="18"/>
  <c r="H282" i="18"/>
  <c r="H82" i="18"/>
  <c r="H229" i="18"/>
  <c r="H412" i="18"/>
  <c r="H52" i="18"/>
  <c r="H13" i="18"/>
  <c r="H74" i="18"/>
  <c r="H322" i="18"/>
  <c r="H250" i="18"/>
  <c r="H213" i="18"/>
  <c r="H381" i="18"/>
  <c r="H254" i="18"/>
  <c r="H85" i="18"/>
  <c r="H47" i="18"/>
  <c r="H102" i="18"/>
  <c r="H244" i="18"/>
  <c r="H398" i="18"/>
  <c r="H279" i="18"/>
  <c r="H84" i="18"/>
  <c r="H347" i="18"/>
  <c r="H59" i="18"/>
  <c r="H415" i="18"/>
  <c r="H321" i="18"/>
  <c r="H87" i="18"/>
  <c r="H328" i="18"/>
  <c r="H191" i="18"/>
  <c r="H88" i="18"/>
  <c r="H245" i="18"/>
  <c r="H382" i="18"/>
  <c r="H178" i="18"/>
  <c r="H399" i="18"/>
  <c r="H262" i="18"/>
  <c r="H176" i="18"/>
  <c r="H318" i="18"/>
  <c r="H165" i="18"/>
  <c r="H208" i="18"/>
  <c r="H160" i="18"/>
  <c r="H314" i="18"/>
  <c r="H140" i="18"/>
  <c r="H340" i="18"/>
  <c r="H72" i="18"/>
  <c r="H192" i="18"/>
  <c r="H237" i="18"/>
  <c r="H35" i="18"/>
  <c r="H420" i="18"/>
  <c r="H405" i="18"/>
  <c r="H154" i="18"/>
  <c r="H73" i="18"/>
  <c r="H25" i="18"/>
  <c r="H159" i="18"/>
  <c r="H94" i="18"/>
  <c r="H434" i="18"/>
  <c r="H117" i="18"/>
  <c r="H416" i="18"/>
  <c r="H106" i="18"/>
  <c r="H258" i="18"/>
  <c r="H311" i="18"/>
  <c r="H68" i="18"/>
  <c r="H235" i="18"/>
  <c r="H103" i="18"/>
  <c r="H114" i="18"/>
  <c r="H141" i="18"/>
  <c r="H370" i="18"/>
  <c r="H358" i="18"/>
  <c r="H200" i="18"/>
  <c r="H335" i="18"/>
  <c r="H108" i="18"/>
  <c r="H26" i="18"/>
  <c r="H336" i="18"/>
  <c r="H89" i="18"/>
  <c r="H4" i="18"/>
  <c r="H421" i="18"/>
  <c r="H62" i="18"/>
  <c r="H5" i="18"/>
  <c r="H345" i="18"/>
  <c r="H231" i="18"/>
  <c r="H21" i="18"/>
  <c r="H427" i="18"/>
  <c r="H186" i="18"/>
  <c r="H169" i="18"/>
  <c r="H251" i="18"/>
  <c r="H306" i="18"/>
  <c r="H50" i="18"/>
  <c r="H8" i="10"/>
  <c r="L280" i="10" l="1"/>
  <c r="M10" i="10"/>
  <c r="M95" i="10"/>
  <c r="M269" i="10"/>
  <c r="H283" i="10"/>
  <c r="N206" i="35" s="1"/>
  <c r="P206" i="35" s="1"/>
  <c r="H317" i="10"/>
  <c r="H60" i="10"/>
  <c r="J60" i="10" s="1"/>
  <c r="L60" i="10" s="1"/>
  <c r="H94" i="10"/>
  <c r="J94" i="10" s="1"/>
  <c r="I279" i="10"/>
  <c r="M11" i="10"/>
  <c r="H354" i="10"/>
  <c r="J354" i="10" s="1"/>
  <c r="L354" i="10" s="1"/>
  <c r="H355" i="10"/>
  <c r="J355" i="10" s="1"/>
  <c r="L355" i="10" s="1"/>
  <c r="J283" i="10"/>
  <c r="L283" i="10" s="1"/>
  <c r="J333" i="10"/>
  <c r="L333" i="10" s="1"/>
  <c r="J332" i="10"/>
  <c r="L332" i="10" s="1"/>
  <c r="N98" i="35"/>
  <c r="P98" i="35" s="1"/>
  <c r="J324" i="10"/>
  <c r="L324" i="10" s="1"/>
  <c r="J25" i="10"/>
  <c r="L25" i="10" s="1"/>
  <c r="J137" i="10"/>
  <c r="L137" i="10" s="1"/>
  <c r="N103" i="35"/>
  <c r="P103" i="35" s="1"/>
  <c r="I88" i="35"/>
  <c r="H117" i="35"/>
  <c r="H7" i="35"/>
  <c r="G117" i="35"/>
  <c r="J276" i="10"/>
  <c r="L276" i="10" s="1"/>
  <c r="J339" i="10"/>
  <c r="L339" i="10" s="1"/>
  <c r="N199" i="35"/>
  <c r="P199" i="35" s="1"/>
  <c r="J331" i="10"/>
  <c r="L331" i="10" s="1"/>
  <c r="J323" i="10"/>
  <c r="L323" i="10" s="1"/>
  <c r="J293" i="10"/>
  <c r="L293" i="10" s="1"/>
  <c r="N118" i="35"/>
  <c r="P118" i="35" s="1"/>
  <c r="J93" i="10"/>
  <c r="L93" i="10" s="1"/>
  <c r="N21" i="35"/>
  <c r="P21" i="35" s="1"/>
  <c r="J23" i="10"/>
  <c r="L23" i="10" s="1"/>
  <c r="N101" i="35"/>
  <c r="P101" i="35" s="1"/>
  <c r="H101" i="35" s="1"/>
  <c r="I53" i="10"/>
  <c r="K53" i="10" s="1"/>
  <c r="M53" i="10" s="1"/>
  <c r="M106" i="35"/>
  <c r="O106" i="35" s="1"/>
  <c r="G106" i="35" s="1"/>
  <c r="I106" i="35" s="1"/>
  <c r="J15" i="10"/>
  <c r="L15" i="10" s="1"/>
  <c r="N60" i="35"/>
  <c r="P60" i="35" s="1"/>
  <c r="J65" i="10"/>
  <c r="L65" i="10" s="1"/>
  <c r="N56" i="35"/>
  <c r="P56" i="35" s="1"/>
  <c r="H56" i="35" s="1"/>
  <c r="J184" i="10"/>
  <c r="L184" i="10" s="1"/>
  <c r="J21" i="10"/>
  <c r="L21" i="10" s="1"/>
  <c r="J8" i="10"/>
  <c r="J7" i="10" s="1"/>
  <c r="N8" i="35"/>
  <c r="P8" i="35" s="1"/>
  <c r="H8" i="35" s="1"/>
  <c r="J275" i="10"/>
  <c r="L275" i="10" s="1"/>
  <c r="J116" i="10"/>
  <c r="L116" i="10" s="1"/>
  <c r="J33" i="10"/>
  <c r="L33" i="10" s="1"/>
  <c r="J352" i="10"/>
  <c r="L352" i="10" s="1"/>
  <c r="N93" i="35"/>
  <c r="P93" i="35" s="1"/>
  <c r="J334" i="10"/>
  <c r="L334" i="10" s="1"/>
  <c r="J349" i="10"/>
  <c r="L349" i="10" s="1"/>
  <c r="L348" i="10" s="1"/>
  <c r="N84" i="35"/>
  <c r="P84" i="35" s="1"/>
  <c r="J24" i="10"/>
  <c r="L24" i="10" s="1"/>
  <c r="N35" i="35"/>
  <c r="P35" i="35" s="1"/>
  <c r="H35" i="35" s="1"/>
  <c r="J274" i="10"/>
  <c r="L274" i="10" s="1"/>
  <c r="J321" i="10"/>
  <c r="L321" i="10" s="1"/>
  <c r="J342" i="10"/>
  <c r="L342" i="10" s="1"/>
  <c r="N41" i="35"/>
  <c r="P41" i="35" s="1"/>
  <c r="J330" i="10"/>
  <c r="L330" i="10" s="1"/>
  <c r="J22" i="10"/>
  <c r="L22" i="10" s="1"/>
  <c r="J26" i="10"/>
  <c r="L26" i="10" s="1"/>
  <c r="J28" i="10"/>
  <c r="L28" i="10" s="1"/>
  <c r="N67" i="35"/>
  <c r="P67" i="35" s="1"/>
  <c r="H67" i="35" s="1"/>
  <c r="J337" i="10"/>
  <c r="L337" i="10" s="1"/>
  <c r="N92" i="35"/>
  <c r="P92" i="35" s="1"/>
  <c r="J356" i="10"/>
  <c r="L356" i="10" s="1"/>
  <c r="N115" i="35"/>
  <c r="P115" i="35" s="1"/>
  <c r="L279" i="10"/>
  <c r="H313" i="10"/>
  <c r="H41" i="10"/>
  <c r="H113" i="10"/>
  <c r="H114" i="10"/>
  <c r="H340" i="10"/>
  <c r="H311" i="10"/>
  <c r="H57" i="10"/>
  <c r="H46" i="10"/>
  <c r="H102" i="10"/>
  <c r="H66" i="10"/>
  <c r="H120" i="10"/>
  <c r="H32" i="10"/>
  <c r="H59" i="10"/>
  <c r="H316" i="10"/>
  <c r="H115" i="10"/>
  <c r="H72" i="10"/>
  <c r="H119" i="10"/>
  <c r="H49" i="10"/>
  <c r="H107" i="10"/>
  <c r="H322" i="10"/>
  <c r="H161" i="10"/>
  <c r="H303" i="10"/>
  <c r="H20" i="10"/>
  <c r="H36" i="10"/>
  <c r="H71" i="10"/>
  <c r="H50" i="10"/>
  <c r="H112" i="10"/>
  <c r="H14" i="10"/>
  <c r="H111" i="10"/>
  <c r="H312" i="10"/>
  <c r="G61" i="10"/>
  <c r="H284" i="10"/>
  <c r="G337" i="10"/>
  <c r="Q337" i="10" s="1"/>
  <c r="R337" i="10" s="1"/>
  <c r="G317" i="10"/>
  <c r="G267" i="10"/>
  <c r="G321" i="10"/>
  <c r="Q321" i="10" s="1"/>
  <c r="R321" i="10" s="1"/>
  <c r="G289" i="10"/>
  <c r="G216" i="10"/>
  <c r="G288" i="10"/>
  <c r="G314" i="10"/>
  <c r="G306" i="10"/>
  <c r="G290" i="10"/>
  <c r="G249" i="10"/>
  <c r="G334" i="10"/>
  <c r="Q334" i="10" s="1"/>
  <c r="R334" i="10" s="1"/>
  <c r="G346" i="10"/>
  <c r="G319" i="10"/>
  <c r="G294" i="10"/>
  <c r="G230" i="10"/>
  <c r="G197" i="10"/>
  <c r="G226" i="10"/>
  <c r="G236" i="10"/>
  <c r="G215" i="10"/>
  <c r="G261" i="10"/>
  <c r="G243" i="10"/>
  <c r="G228" i="10"/>
  <c r="G178" i="10"/>
  <c r="G135" i="10"/>
  <c r="G264" i="10"/>
  <c r="G250" i="10"/>
  <c r="G219" i="10"/>
  <c r="G158" i="10"/>
  <c r="G177" i="10"/>
  <c r="G187" i="10"/>
  <c r="G165" i="10"/>
  <c r="G149" i="10"/>
  <c r="G164" i="10"/>
  <c r="G148" i="10"/>
  <c r="G124" i="10"/>
  <c r="G71" i="10"/>
  <c r="Q71" i="10" s="1"/>
  <c r="R71" i="10" s="1"/>
  <c r="G150" i="10"/>
  <c r="G129" i="10"/>
  <c r="G50" i="10"/>
  <c r="Q50" i="10" s="1"/>
  <c r="R50" i="10" s="1"/>
  <c r="G125" i="10"/>
  <c r="G104" i="10"/>
  <c r="G80" i="10"/>
  <c r="G106" i="10"/>
  <c r="G87" i="10"/>
  <c r="G47" i="10"/>
  <c r="G113" i="10"/>
  <c r="Q113" i="10" s="1"/>
  <c r="R113" i="10" s="1"/>
  <c r="G74" i="10"/>
  <c r="G84" i="10"/>
  <c r="G72" i="10"/>
  <c r="Q72" i="10" s="1"/>
  <c r="R72" i="10" s="1"/>
  <c r="G40" i="10"/>
  <c r="G69" i="10"/>
  <c r="G41" i="10"/>
  <c r="G49" i="10"/>
  <c r="Q49" i="10" s="1"/>
  <c r="R49" i="10" s="1"/>
  <c r="G37" i="10"/>
  <c r="G19" i="10"/>
  <c r="G20" i="10"/>
  <c r="H86" i="10"/>
  <c r="H84" i="10"/>
  <c r="H81" i="10"/>
  <c r="H108" i="10"/>
  <c r="H142" i="10"/>
  <c r="H98" i="10"/>
  <c r="H58" i="10"/>
  <c r="H27" i="10"/>
  <c r="N203" i="35" s="1"/>
  <c r="P203" i="35" s="1"/>
  <c r="H135" i="10"/>
  <c r="G333" i="10"/>
  <c r="Q333" i="10" s="1"/>
  <c r="R333" i="10" s="1"/>
  <c r="G312" i="10"/>
  <c r="Q312" i="10" s="1"/>
  <c r="R312" i="10" s="1"/>
  <c r="G263" i="10"/>
  <c r="G324" i="10"/>
  <c r="Q324" i="10" s="1"/>
  <c r="R324" i="10" s="1"/>
  <c r="G302" i="10"/>
  <c r="G285" i="10"/>
  <c r="G331" i="10"/>
  <c r="Q331" i="10" s="1"/>
  <c r="R331" i="10" s="1"/>
  <c r="G349" i="10"/>
  <c r="Q349" i="10" s="1"/>
  <c r="R349" i="10" s="1"/>
  <c r="G313" i="10"/>
  <c r="Q313" i="10" s="1"/>
  <c r="R313" i="10" s="1"/>
  <c r="G303" i="10"/>
  <c r="Q303" i="10" s="1"/>
  <c r="R303" i="10" s="1"/>
  <c r="G286" i="10"/>
  <c r="G245" i="10"/>
  <c r="G316" i="10"/>
  <c r="Q316" i="10" s="1"/>
  <c r="R316" i="10" s="1"/>
  <c r="G341" i="10"/>
  <c r="G315" i="10"/>
  <c r="G291" i="10"/>
  <c r="G270" i="10"/>
  <c r="G222" i="10"/>
  <c r="G248" i="10"/>
  <c r="G275" i="10"/>
  <c r="Q275" i="10" s="1"/>
  <c r="R275" i="10" s="1"/>
  <c r="G224" i="10"/>
  <c r="G283" i="10"/>
  <c r="Q283" i="10" s="1"/>
  <c r="R283" i="10" s="1"/>
  <c r="G260" i="10"/>
  <c r="G217" i="10"/>
  <c r="G195" i="10"/>
  <c r="G172" i="10"/>
  <c r="G105" i="10"/>
  <c r="G159" i="10"/>
  <c r="G123" i="10"/>
  <c r="G141" i="10"/>
  <c r="G128" i="10"/>
  <c r="G27" i="10"/>
  <c r="G119" i="10"/>
  <c r="Q119" i="10" s="1"/>
  <c r="R119" i="10" s="1"/>
  <c r="G103" i="10"/>
  <c r="G68" i="10"/>
  <c r="G102" i="10"/>
  <c r="G67" i="10"/>
  <c r="G15" i="10"/>
  <c r="Q15" i="10" s="1"/>
  <c r="R15" i="10" s="1"/>
  <c r="G90" i="10"/>
  <c r="G73" i="10"/>
  <c r="G82" i="10"/>
  <c r="G70" i="10"/>
  <c r="G111" i="10"/>
  <c r="Q111" i="10" s="1"/>
  <c r="R111" i="10" s="1"/>
  <c r="G60" i="10"/>
  <c r="Q60" i="10" s="1"/>
  <c r="R60" i="10" s="1"/>
  <c r="G29" i="10"/>
  <c r="G28" i="10"/>
  <c r="Q28" i="10" s="1"/>
  <c r="R28" i="10" s="1"/>
  <c r="G36" i="10"/>
  <c r="Q36" i="10" s="1"/>
  <c r="R36" i="10" s="1"/>
  <c r="G43" i="10"/>
  <c r="G14" i="10"/>
  <c r="Q14" i="10" s="1"/>
  <c r="R14" i="10" s="1"/>
  <c r="H101" i="10"/>
  <c r="H37" i="10"/>
  <c r="G8" i="10"/>
  <c r="Q8" i="10" s="1"/>
  <c r="R8" i="10" s="1"/>
  <c r="H82" i="10"/>
  <c r="H83" i="10"/>
  <c r="H80" i="10"/>
  <c r="H105" i="10"/>
  <c r="H346" i="10"/>
  <c r="N151" i="35" s="1"/>
  <c r="P151" i="35" s="1"/>
  <c r="H128" i="10"/>
  <c r="H70" i="10"/>
  <c r="G33" i="10"/>
  <c r="Q33" i="10" s="1"/>
  <c r="R33" i="10" s="1"/>
  <c r="G345" i="10"/>
  <c r="G332" i="10"/>
  <c r="Q332" i="10" s="1"/>
  <c r="R332" i="10" s="1"/>
  <c r="G301" i="10"/>
  <c r="G259" i="10"/>
  <c r="G323" i="10"/>
  <c r="Q323" i="10" s="1"/>
  <c r="R323" i="10" s="1"/>
  <c r="G298" i="10"/>
  <c r="G276" i="10"/>
  <c r="Q276" i="10" s="1"/>
  <c r="R276" i="10" s="1"/>
  <c r="G330" i="10"/>
  <c r="Q330" i="10" s="1"/>
  <c r="R330" i="10" s="1"/>
  <c r="G340" i="10"/>
  <c r="Q340" i="10" s="1"/>
  <c r="R340" i="10" s="1"/>
  <c r="G311" i="10"/>
  <c r="Q311" i="10" s="1"/>
  <c r="R311" i="10" s="1"/>
  <c r="G299" i="10"/>
  <c r="G277" i="10"/>
  <c r="G241" i="10"/>
  <c r="G356" i="10"/>
  <c r="Q356" i="10" s="1"/>
  <c r="R356" i="10" s="1"/>
  <c r="G339" i="10"/>
  <c r="Q339" i="10" s="1"/>
  <c r="R339" i="10" s="1"/>
  <c r="G307" i="10"/>
  <c r="G287" i="10"/>
  <c r="G266" i="10"/>
  <c r="G225" i="10"/>
  <c r="G274" i="10"/>
  <c r="Q274" i="10" s="1"/>
  <c r="R274" i="10" s="1"/>
  <c r="G237" i="10"/>
  <c r="G271" i="10"/>
  <c r="G227" i="10"/>
  <c r="G188" i="10"/>
  <c r="G153" i="10"/>
  <c r="G85" i="10"/>
  <c r="G142" i="10"/>
  <c r="Q142" i="10" s="1"/>
  <c r="R142" i="10" s="1"/>
  <c r="G94" i="10"/>
  <c r="G146" i="10"/>
  <c r="G136" i="10"/>
  <c r="G120" i="10"/>
  <c r="G18" i="10"/>
  <c r="G112" i="10"/>
  <c r="Q112" i="10" s="1"/>
  <c r="R112" i="10" s="1"/>
  <c r="G101" i="10"/>
  <c r="Q101" i="10" s="1"/>
  <c r="R101" i="10" s="1"/>
  <c r="G59" i="10"/>
  <c r="Q59" i="10" s="1"/>
  <c r="R59" i="10" s="1"/>
  <c r="G98" i="10"/>
  <c r="G66" i="10"/>
  <c r="Q66" i="10" s="1"/>
  <c r="R66" i="10" s="1"/>
  <c r="G116" i="10"/>
  <c r="Q116" i="10" s="1"/>
  <c r="R116" i="10" s="1"/>
  <c r="G88" i="10"/>
  <c r="G81" i="10"/>
  <c r="Q81" i="10" s="1"/>
  <c r="R81" i="10" s="1"/>
  <c r="G58" i="10"/>
  <c r="Q58" i="10" s="1"/>
  <c r="R58" i="10" s="1"/>
  <c r="G107" i="10"/>
  <c r="G57" i="10"/>
  <c r="G26" i="10"/>
  <c r="Q26" i="10" s="1"/>
  <c r="R26" i="10" s="1"/>
  <c r="G24" i="10"/>
  <c r="Q24" i="10" s="1"/>
  <c r="R24" i="10" s="1"/>
  <c r="G32" i="10"/>
  <c r="Q32" i="10" s="1"/>
  <c r="R32" i="10" s="1"/>
  <c r="G25" i="10"/>
  <c r="Q25" i="10" s="1"/>
  <c r="R25" i="10" s="1"/>
  <c r="G42" i="10"/>
  <c r="H73" i="10"/>
  <c r="G9" i="10"/>
  <c r="Q9" i="10" s="1"/>
  <c r="R9" i="10" s="1"/>
  <c r="H87" i="10"/>
  <c r="H88" i="10"/>
  <c r="N215" i="35" s="1"/>
  <c r="P215" i="35" s="1"/>
  <c r="H90" i="10"/>
  <c r="H104" i="10"/>
  <c r="H341" i="10"/>
  <c r="H308" i="10"/>
  <c r="H123" i="10"/>
  <c r="H18" i="10"/>
  <c r="G342" i="10"/>
  <c r="Q342" i="10" s="1"/>
  <c r="R342" i="10" s="1"/>
  <c r="G318" i="10"/>
  <c r="G297" i="10"/>
  <c r="G322" i="10"/>
  <c r="Q322" i="10" s="1"/>
  <c r="R322" i="10" s="1"/>
  <c r="G293" i="10"/>
  <c r="Q293" i="10" s="1"/>
  <c r="R293" i="10" s="1"/>
  <c r="G220" i="10"/>
  <c r="G328" i="10"/>
  <c r="G320" i="10"/>
  <c r="G308" i="10"/>
  <c r="Q308" i="10" s="1"/>
  <c r="R308" i="10" s="1"/>
  <c r="G292" i="10"/>
  <c r="G253" i="10"/>
  <c r="G338" i="10"/>
  <c r="G352" i="10"/>
  <c r="Q352" i="10" s="1"/>
  <c r="R352" i="10" s="1"/>
  <c r="G329" i="10"/>
  <c r="G300" i="10"/>
  <c r="G284" i="10"/>
  <c r="Q284" i="10" s="1"/>
  <c r="R284" i="10" s="1"/>
  <c r="G204" i="10"/>
  <c r="G235" i="10"/>
  <c r="G262" i="10"/>
  <c r="G265" i="10"/>
  <c r="G247" i="10"/>
  <c r="G232" i="10"/>
  <c r="G184" i="10"/>
  <c r="Q184" i="10" s="1"/>
  <c r="R184" i="10" s="1"/>
  <c r="G268" i="10"/>
  <c r="G238" i="10"/>
  <c r="G185" i="10"/>
  <c r="G191" i="10"/>
  <c r="G171" i="10"/>
  <c r="G151" i="10"/>
  <c r="G186" i="10"/>
  <c r="G152" i="10"/>
  <c r="G137" i="10"/>
  <c r="Q137" i="10" s="1"/>
  <c r="R137" i="10" s="1"/>
  <c r="G89" i="10"/>
  <c r="G140" i="10"/>
  <c r="G144" i="10"/>
  <c r="G114" i="10"/>
  <c r="Q114" i="10" s="1"/>
  <c r="R114" i="10" s="1"/>
  <c r="G108" i="10"/>
  <c r="Q108" i="10" s="1"/>
  <c r="R108" i="10" s="1"/>
  <c r="G65" i="10"/>
  <c r="Q65" i="10" s="1"/>
  <c r="R65" i="10" s="1"/>
  <c r="G132" i="10"/>
  <c r="G93" i="10"/>
  <c r="Q93" i="10" s="1"/>
  <c r="R93" i="10" s="1"/>
  <c r="G54" i="10"/>
  <c r="G115" i="10"/>
  <c r="G83" i="10"/>
  <c r="Q83" i="10" s="1"/>
  <c r="R83" i="10" s="1"/>
  <c r="G86" i="10"/>
  <c r="Q86" i="10" s="1"/>
  <c r="R86" i="10" s="1"/>
  <c r="G79" i="10"/>
  <c r="G46" i="10"/>
  <c r="Q46" i="10" s="1"/>
  <c r="R46" i="10" s="1"/>
  <c r="G76" i="10"/>
  <c r="G48" i="10"/>
  <c r="G62" i="10"/>
  <c r="G22" i="10"/>
  <c r="Q22" i="10" s="1"/>
  <c r="R22" i="10" s="1"/>
  <c r="G21" i="10"/>
  <c r="Q21" i="10" s="1"/>
  <c r="R21" i="10" s="1"/>
  <c r="G23" i="10"/>
  <c r="Q23" i="10" s="1"/>
  <c r="R23" i="10" s="1"/>
  <c r="H345" i="10"/>
  <c r="H79" i="10"/>
  <c r="H89" i="10"/>
  <c r="H85" i="10"/>
  <c r="H103" i="10"/>
  <c r="H338" i="10"/>
  <c r="H40" i="10"/>
  <c r="M280" i="10"/>
  <c r="Q102" i="10" l="1"/>
  <c r="R102" i="10" s="1"/>
  <c r="Q317" i="10"/>
  <c r="R317" i="10" s="1"/>
  <c r="Q27" i="10"/>
  <c r="R27" i="10" s="1"/>
  <c r="Q41" i="10"/>
  <c r="R41" i="10" s="1"/>
  <c r="Q345" i="10"/>
  <c r="R345" i="10" s="1"/>
  <c r="Q37" i="10"/>
  <c r="R37" i="10" s="1"/>
  <c r="Q80" i="10"/>
  <c r="R80" i="10" s="1"/>
  <c r="Q18" i="10"/>
  <c r="R18" i="10" s="1"/>
  <c r="Q123" i="10"/>
  <c r="R123" i="10" s="1"/>
  <c r="Q98" i="10"/>
  <c r="R98" i="10" s="1"/>
  <c r="Q94" i="10"/>
  <c r="R94" i="10" s="1"/>
  <c r="Q73" i="10"/>
  <c r="R73" i="10" s="1"/>
  <c r="Q104" i="10"/>
  <c r="R104" i="10" s="1"/>
  <c r="Q82" i="10"/>
  <c r="R82" i="10" s="1"/>
  <c r="Q115" i="10"/>
  <c r="R115" i="10" s="1"/>
  <c r="Q79" i="10"/>
  <c r="R79" i="10" s="1"/>
  <c r="Q57" i="10"/>
  <c r="R57" i="10" s="1"/>
  <c r="Q88" i="10"/>
  <c r="R88" i="10" s="1"/>
  <c r="Q120" i="10"/>
  <c r="R120" i="10" s="1"/>
  <c r="Q90" i="10"/>
  <c r="R90" i="10" s="1"/>
  <c r="Q128" i="10"/>
  <c r="R128" i="10" s="1"/>
  <c r="Q105" i="10"/>
  <c r="R105" i="10" s="1"/>
  <c r="Q20" i="10"/>
  <c r="R20" i="10" s="1"/>
  <c r="Q84" i="10"/>
  <c r="R84" i="10" s="1"/>
  <c r="Q87" i="10"/>
  <c r="R87" i="10" s="1"/>
  <c r="Q135" i="10"/>
  <c r="R135" i="10" s="1"/>
  <c r="Q346" i="10"/>
  <c r="R346" i="10" s="1"/>
  <c r="Q40" i="10"/>
  <c r="R40" i="10" s="1"/>
  <c r="Q89" i="10"/>
  <c r="R89" i="10" s="1"/>
  <c r="Q338" i="10"/>
  <c r="R338" i="10" s="1"/>
  <c r="Q107" i="10"/>
  <c r="R107" i="10" s="1"/>
  <c r="Q85" i="10"/>
  <c r="R85" i="10" s="1"/>
  <c r="Q70" i="10"/>
  <c r="R70" i="10" s="1"/>
  <c r="Q103" i="10"/>
  <c r="R103" i="10" s="1"/>
  <c r="Q341" i="10"/>
  <c r="R341" i="10" s="1"/>
  <c r="M211" i="35"/>
  <c r="O211" i="35" s="1"/>
  <c r="N121" i="35"/>
  <c r="P121" i="35" s="1"/>
  <c r="H121" i="35" s="1"/>
  <c r="M249" i="35"/>
  <c r="O249" i="35" s="1"/>
  <c r="G249" i="35" s="1"/>
  <c r="J317" i="10"/>
  <c r="L317" i="10" s="1"/>
  <c r="N70" i="35"/>
  <c r="P70" i="35" s="1"/>
  <c r="L94" i="10"/>
  <c r="L92" i="10" s="1"/>
  <c r="J92" i="10"/>
  <c r="N28" i="35"/>
  <c r="P28" i="35" s="1"/>
  <c r="H28" i="35" s="1"/>
  <c r="L8" i="10"/>
  <c r="L7" i="10" s="1"/>
  <c r="J348" i="10"/>
  <c r="I117" i="35"/>
  <c r="G354" i="10"/>
  <c r="G355" i="10"/>
  <c r="Q355" i="10" s="1"/>
  <c r="R355" i="10" s="1"/>
  <c r="I76" i="10"/>
  <c r="K76" i="10" s="1"/>
  <c r="M128" i="35"/>
  <c r="O128" i="35" s="1"/>
  <c r="I132" i="10"/>
  <c r="I131" i="10" s="1"/>
  <c r="M19" i="35"/>
  <c r="O19" i="35" s="1"/>
  <c r="I137" i="10"/>
  <c r="K137" i="10" s="1"/>
  <c r="M137" i="10" s="1"/>
  <c r="M103" i="35"/>
  <c r="O103" i="35" s="1"/>
  <c r="I151" i="10"/>
  <c r="K151" i="10" s="1"/>
  <c r="M156" i="35"/>
  <c r="O156" i="35" s="1"/>
  <c r="I265" i="10"/>
  <c r="K265" i="10" s="1"/>
  <c r="M232" i="35"/>
  <c r="O232" i="35" s="1"/>
  <c r="I300" i="10"/>
  <c r="K300" i="10" s="1"/>
  <c r="M243" i="35"/>
  <c r="O243" i="35" s="1"/>
  <c r="I328" i="10"/>
  <c r="K328" i="10" s="1"/>
  <c r="M184" i="35"/>
  <c r="O184" i="35" s="1"/>
  <c r="J341" i="10"/>
  <c r="L341" i="10" s="1"/>
  <c r="N102" i="35"/>
  <c r="P102" i="35" s="1"/>
  <c r="J87" i="10"/>
  <c r="L87" i="10" s="1"/>
  <c r="N26" i="35"/>
  <c r="P26" i="35" s="1"/>
  <c r="I25" i="10"/>
  <c r="K25" i="10" s="1"/>
  <c r="M25" i="10" s="1"/>
  <c r="M215" i="35"/>
  <c r="O215" i="35" s="1"/>
  <c r="I57" i="10"/>
  <c r="K57" i="10" s="1"/>
  <c r="M30" i="35"/>
  <c r="O30" i="35" s="1"/>
  <c r="I88" i="10"/>
  <c r="K88" i="10" s="1"/>
  <c r="M214" i="35"/>
  <c r="O214" i="35" s="1"/>
  <c r="I59" i="10"/>
  <c r="K59" i="10" s="1"/>
  <c r="M47" i="35"/>
  <c r="O47" i="35" s="1"/>
  <c r="I120" i="10"/>
  <c r="K120" i="10" s="1"/>
  <c r="M82" i="35"/>
  <c r="O82" i="35" s="1"/>
  <c r="I142" i="10"/>
  <c r="K142" i="10" s="1"/>
  <c r="M195" i="35"/>
  <c r="O195" i="35" s="1"/>
  <c r="I188" i="10"/>
  <c r="K188" i="10" s="1"/>
  <c r="M217" i="35"/>
  <c r="O217" i="35" s="1"/>
  <c r="I274" i="10"/>
  <c r="K274" i="10" s="1"/>
  <c r="M151" i="35"/>
  <c r="O151" i="35" s="1"/>
  <c r="I266" i="10"/>
  <c r="K266" i="10" s="1"/>
  <c r="M181" i="35"/>
  <c r="O181" i="35" s="1"/>
  <c r="I307" i="10"/>
  <c r="K307" i="10" s="1"/>
  <c r="M183" i="35"/>
  <c r="O183" i="35" s="1"/>
  <c r="I277" i="10"/>
  <c r="K277" i="10" s="1"/>
  <c r="M248" i="35"/>
  <c r="O248" i="35" s="1"/>
  <c r="I330" i="10"/>
  <c r="K330" i="10" s="1"/>
  <c r="M330" i="10" s="1"/>
  <c r="M208" i="35"/>
  <c r="O208" i="35" s="1"/>
  <c r="I259" i="10"/>
  <c r="K259" i="10" s="1"/>
  <c r="M91" i="35"/>
  <c r="O91" i="35" s="1"/>
  <c r="I33" i="10"/>
  <c r="K33" i="10" s="1"/>
  <c r="M33" i="10" s="1"/>
  <c r="J105" i="10"/>
  <c r="L105" i="10" s="1"/>
  <c r="N71" i="35"/>
  <c r="P71" i="35" s="1"/>
  <c r="I8" i="10"/>
  <c r="K8" i="10" s="1"/>
  <c r="M8" i="35"/>
  <c r="O8" i="35" s="1"/>
  <c r="I43" i="10"/>
  <c r="K43" i="10" s="1"/>
  <c r="M146" i="35"/>
  <c r="O146" i="35" s="1"/>
  <c r="I60" i="10"/>
  <c r="K60" i="10" s="1"/>
  <c r="M60" i="10" s="1"/>
  <c r="M28" i="35"/>
  <c r="O28" i="35" s="1"/>
  <c r="G28" i="35" s="1"/>
  <c r="I73" i="10"/>
  <c r="K73" i="10" s="1"/>
  <c r="M123" i="35"/>
  <c r="O123" i="35" s="1"/>
  <c r="I102" i="10"/>
  <c r="K102" i="10" s="1"/>
  <c r="M42" i="35"/>
  <c r="O42" i="35" s="1"/>
  <c r="I27" i="10"/>
  <c r="K27" i="10" s="1"/>
  <c r="M202" i="35"/>
  <c r="O202" i="35" s="1"/>
  <c r="I123" i="10"/>
  <c r="K123" i="10" s="1"/>
  <c r="M38" i="35"/>
  <c r="O38" i="35" s="1"/>
  <c r="I105" i="10"/>
  <c r="K105" i="10" s="1"/>
  <c r="M105" i="10" s="1"/>
  <c r="M71" i="35"/>
  <c r="O71" i="35" s="1"/>
  <c r="I172" i="10"/>
  <c r="K172" i="10" s="1"/>
  <c r="M245" i="35"/>
  <c r="O245" i="35" s="1"/>
  <c r="I248" i="10"/>
  <c r="K248" i="10" s="1"/>
  <c r="M178" i="35"/>
  <c r="O178" i="35" s="1"/>
  <c r="I291" i="10"/>
  <c r="K291" i="10" s="1"/>
  <c r="M213" i="35"/>
  <c r="O213" i="35" s="1"/>
  <c r="I245" i="10"/>
  <c r="K245" i="10" s="1"/>
  <c r="M37" i="35"/>
  <c r="O37" i="35" s="1"/>
  <c r="I349" i="10"/>
  <c r="K349" i="10" s="1"/>
  <c r="M84" i="35"/>
  <c r="O84" i="35" s="1"/>
  <c r="I324" i="10"/>
  <c r="K324" i="10" s="1"/>
  <c r="M324" i="10" s="1"/>
  <c r="M203" i="35"/>
  <c r="O203" i="35" s="1"/>
  <c r="J135" i="10"/>
  <c r="L135" i="10" s="1"/>
  <c r="N96" i="35"/>
  <c r="P96" i="35" s="1"/>
  <c r="H96" i="35" s="1"/>
  <c r="J142" i="10"/>
  <c r="L142" i="10" s="1"/>
  <c r="J86" i="10"/>
  <c r="L86" i="10" s="1"/>
  <c r="N34" i="35"/>
  <c r="P34" i="35" s="1"/>
  <c r="I49" i="10"/>
  <c r="K49" i="10" s="1"/>
  <c r="M116" i="35"/>
  <c r="O116" i="35" s="1"/>
  <c r="I72" i="10"/>
  <c r="K72" i="10" s="1"/>
  <c r="M12" i="35"/>
  <c r="O12" i="35" s="1"/>
  <c r="I47" i="10"/>
  <c r="K47" i="10" s="1"/>
  <c r="M97" i="35"/>
  <c r="O97" i="35" s="1"/>
  <c r="I104" i="10"/>
  <c r="K104" i="10" s="1"/>
  <c r="M31" i="35"/>
  <c r="O31" i="35" s="1"/>
  <c r="I150" i="10"/>
  <c r="K150" i="10" s="1"/>
  <c r="M140" i="35"/>
  <c r="O140" i="35" s="1"/>
  <c r="I164" i="10"/>
  <c r="K164" i="10" s="1"/>
  <c r="M152" i="35"/>
  <c r="O152" i="35" s="1"/>
  <c r="I187" i="10"/>
  <c r="K187" i="10" s="1"/>
  <c r="M64" i="35"/>
  <c r="O64" i="35" s="1"/>
  <c r="I264" i="10"/>
  <c r="K264" i="10" s="1"/>
  <c r="M201" i="35"/>
  <c r="O201" i="35" s="1"/>
  <c r="I228" i="10"/>
  <c r="K228" i="10" s="1"/>
  <c r="I215" i="10"/>
  <c r="K215" i="10" s="1"/>
  <c r="M129" i="35"/>
  <c r="O129" i="35" s="1"/>
  <c r="I197" i="10"/>
  <c r="K197" i="10" s="1"/>
  <c r="M153" i="35"/>
  <c r="O153" i="35" s="1"/>
  <c r="I346" i="10"/>
  <c r="K346" i="10" s="1"/>
  <c r="M150" i="35"/>
  <c r="O150" i="35" s="1"/>
  <c r="I306" i="10"/>
  <c r="K306" i="10" s="1"/>
  <c r="M94" i="35"/>
  <c r="O94" i="35" s="1"/>
  <c r="I289" i="10"/>
  <c r="K289" i="10" s="1"/>
  <c r="M235" i="35"/>
  <c r="O235" i="35" s="1"/>
  <c r="I317" i="10"/>
  <c r="K317" i="10" s="1"/>
  <c r="J312" i="10"/>
  <c r="L312" i="10" s="1"/>
  <c r="N125" i="35"/>
  <c r="P125" i="35" s="1"/>
  <c r="J50" i="10"/>
  <c r="L50" i="10" s="1"/>
  <c r="N100" i="35"/>
  <c r="P100" i="35" s="1"/>
  <c r="H100" i="35" s="1"/>
  <c r="J20" i="10"/>
  <c r="L20" i="10" s="1"/>
  <c r="N209" i="35"/>
  <c r="P209" i="35" s="1"/>
  <c r="J107" i="10"/>
  <c r="L107" i="10" s="1"/>
  <c r="N14" i="35"/>
  <c r="P14" i="35" s="1"/>
  <c r="J72" i="10"/>
  <c r="L72" i="10" s="1"/>
  <c r="N12" i="35"/>
  <c r="P12" i="35" s="1"/>
  <c r="J32" i="10"/>
  <c r="J31" i="10" s="1"/>
  <c r="N73" i="35"/>
  <c r="P73" i="35" s="1"/>
  <c r="J46" i="10"/>
  <c r="L46" i="10" s="1"/>
  <c r="N27" i="35"/>
  <c r="P27" i="35" s="1"/>
  <c r="J340" i="10"/>
  <c r="L340" i="10" s="1"/>
  <c r="N164" i="35"/>
  <c r="P164" i="35" s="1"/>
  <c r="J313" i="10"/>
  <c r="L313" i="10" s="1"/>
  <c r="N86" i="35"/>
  <c r="P86" i="35" s="1"/>
  <c r="H98" i="35"/>
  <c r="H60" i="35"/>
  <c r="H118" i="35"/>
  <c r="H103" i="35"/>
  <c r="H21" i="35"/>
  <c r="H70" i="35"/>
  <c r="J79" i="10"/>
  <c r="L79" i="10" s="1"/>
  <c r="N95" i="35"/>
  <c r="P95" i="35" s="1"/>
  <c r="I83" i="10"/>
  <c r="K83" i="10" s="1"/>
  <c r="M22" i="35"/>
  <c r="O22" i="35" s="1"/>
  <c r="I114" i="10"/>
  <c r="K114" i="10" s="1"/>
  <c r="M136" i="35"/>
  <c r="O136" i="35" s="1"/>
  <c r="I238" i="10"/>
  <c r="K238" i="10" s="1"/>
  <c r="M179" i="35"/>
  <c r="O179" i="35" s="1"/>
  <c r="I184" i="10"/>
  <c r="K184" i="10" s="1"/>
  <c r="M233" i="35"/>
  <c r="O233" i="35" s="1"/>
  <c r="I262" i="10"/>
  <c r="K262" i="10" s="1"/>
  <c r="M230" i="35"/>
  <c r="O230" i="35" s="1"/>
  <c r="I253" i="10"/>
  <c r="K253" i="10" s="1"/>
  <c r="M112" i="35"/>
  <c r="O112" i="35" s="1"/>
  <c r="J103" i="10"/>
  <c r="L103" i="10" s="1"/>
  <c r="N75" i="35"/>
  <c r="P75" i="35" s="1"/>
  <c r="J345" i="10"/>
  <c r="L345" i="10" s="1"/>
  <c r="N54" i="35"/>
  <c r="P54" i="35" s="1"/>
  <c r="H54" i="35" s="1"/>
  <c r="I22" i="10"/>
  <c r="K22" i="10" s="1"/>
  <c r="M22" i="10" s="1"/>
  <c r="M218" i="35"/>
  <c r="O218" i="35" s="1"/>
  <c r="I46" i="10"/>
  <c r="K46" i="10" s="1"/>
  <c r="M27" i="35"/>
  <c r="O27" i="35" s="1"/>
  <c r="I115" i="10"/>
  <c r="K115" i="10" s="1"/>
  <c r="M176" i="35"/>
  <c r="O176" i="35" s="1"/>
  <c r="I65" i="10"/>
  <c r="K65" i="10" s="1"/>
  <c r="M56" i="35"/>
  <c r="O56" i="35" s="1"/>
  <c r="G56" i="35" s="1"/>
  <c r="I56" i="35" s="1"/>
  <c r="I144" i="10"/>
  <c r="K144" i="10" s="1"/>
  <c r="M62" i="35"/>
  <c r="O62" i="35" s="1"/>
  <c r="G22" i="35" s="1"/>
  <c r="I152" i="10"/>
  <c r="K152" i="10" s="1"/>
  <c r="M204" i="35"/>
  <c r="O204" i="35" s="1"/>
  <c r="I171" i="10"/>
  <c r="K171" i="10" s="1"/>
  <c r="M225" i="35"/>
  <c r="O225" i="35" s="1"/>
  <c r="I185" i="10"/>
  <c r="K185" i="10" s="1"/>
  <c r="M223" i="35"/>
  <c r="O223" i="35" s="1"/>
  <c r="I235" i="10"/>
  <c r="K235" i="10" s="1"/>
  <c r="I329" i="10"/>
  <c r="K329" i="10" s="1"/>
  <c r="M72" i="35"/>
  <c r="O72" i="35" s="1"/>
  <c r="I292" i="10"/>
  <c r="K292" i="10" s="1"/>
  <c r="M212" i="35"/>
  <c r="O212" i="35" s="1"/>
  <c r="G212" i="35" s="1"/>
  <c r="I220" i="10"/>
  <c r="K220" i="10" s="1"/>
  <c r="I297" i="10"/>
  <c r="K297" i="10" s="1"/>
  <c r="M185" i="35"/>
  <c r="O185" i="35" s="1"/>
  <c r="G104" i="35" s="1"/>
  <c r="J18" i="10"/>
  <c r="L18" i="10" s="1"/>
  <c r="N65" i="35"/>
  <c r="P65" i="35" s="1"/>
  <c r="J104" i="10"/>
  <c r="L104" i="10" s="1"/>
  <c r="N31" i="35"/>
  <c r="P31" i="35" s="1"/>
  <c r="I9" i="10"/>
  <c r="K9" i="10" s="1"/>
  <c r="M9" i="10" s="1"/>
  <c r="M7" i="35"/>
  <c r="O7" i="35" s="1"/>
  <c r="I32" i="10"/>
  <c r="K32" i="10" s="1"/>
  <c r="M73" i="35"/>
  <c r="O73" i="35" s="1"/>
  <c r="I107" i="10"/>
  <c r="K107" i="10" s="1"/>
  <c r="M107" i="10" s="1"/>
  <c r="M14" i="35"/>
  <c r="O14" i="35" s="1"/>
  <c r="G14" i="35" s="1"/>
  <c r="I116" i="10"/>
  <c r="K116" i="10" s="1"/>
  <c r="M116" i="10" s="1"/>
  <c r="M242" i="35"/>
  <c r="O242" i="35" s="1"/>
  <c r="I101" i="10"/>
  <c r="K101" i="10" s="1"/>
  <c r="M55" i="35"/>
  <c r="O55" i="35" s="1"/>
  <c r="I136" i="10"/>
  <c r="K136" i="10" s="1"/>
  <c r="M17" i="35"/>
  <c r="O17" i="35" s="1"/>
  <c r="I85" i="10"/>
  <c r="K85" i="10" s="1"/>
  <c r="M23" i="35"/>
  <c r="O23" i="35" s="1"/>
  <c r="I339" i="10"/>
  <c r="K339" i="10" s="1"/>
  <c r="M339" i="10" s="1"/>
  <c r="M199" i="35"/>
  <c r="O199" i="35" s="1"/>
  <c r="I299" i="10"/>
  <c r="K299" i="10" s="1"/>
  <c r="M110" i="35"/>
  <c r="O110" i="35" s="1"/>
  <c r="I276" i="10"/>
  <c r="K276" i="10" s="1"/>
  <c r="M276" i="10" s="1"/>
  <c r="M238" i="35"/>
  <c r="O238" i="35" s="1"/>
  <c r="I301" i="10"/>
  <c r="K301" i="10" s="1"/>
  <c r="M247" i="35"/>
  <c r="O247" i="35" s="1"/>
  <c r="G248" i="35" s="1"/>
  <c r="J70" i="10"/>
  <c r="L70" i="10" s="1"/>
  <c r="N13" i="35"/>
  <c r="P13" i="35" s="1"/>
  <c r="J80" i="10"/>
  <c r="L80" i="10" s="1"/>
  <c r="N50" i="35"/>
  <c r="P50" i="35" s="1"/>
  <c r="J37" i="10"/>
  <c r="L37" i="10" s="1"/>
  <c r="N87" i="35"/>
  <c r="P87" i="35" s="1"/>
  <c r="H87" i="35" s="1"/>
  <c r="I36" i="10"/>
  <c r="K36" i="10" s="1"/>
  <c r="M111" i="35"/>
  <c r="O111" i="35" s="1"/>
  <c r="G111" i="35" s="1"/>
  <c r="I111" i="10"/>
  <c r="K111" i="10" s="1"/>
  <c r="M52" i="35"/>
  <c r="O52" i="35" s="1"/>
  <c r="I90" i="10"/>
  <c r="K90" i="10" s="1"/>
  <c r="M108" i="35"/>
  <c r="O108" i="35" s="1"/>
  <c r="G108" i="35" s="1"/>
  <c r="I68" i="10"/>
  <c r="K68" i="10" s="1"/>
  <c r="M78" i="35"/>
  <c r="O78" i="35" s="1"/>
  <c r="I128" i="10"/>
  <c r="K128" i="10" s="1"/>
  <c r="M48" i="35"/>
  <c r="O48" i="35" s="1"/>
  <c r="I275" i="10"/>
  <c r="K275" i="10" s="1"/>
  <c r="M275" i="10" s="1"/>
  <c r="I222" i="10"/>
  <c r="K222" i="10" s="1"/>
  <c r="M154" i="35"/>
  <c r="O154" i="35" s="1"/>
  <c r="I315" i="10"/>
  <c r="K315" i="10" s="1"/>
  <c r="M109" i="35"/>
  <c r="O109" i="35" s="1"/>
  <c r="I286" i="10"/>
  <c r="K286" i="10" s="1"/>
  <c r="M210" i="35"/>
  <c r="O210" i="35" s="1"/>
  <c r="I331" i="10"/>
  <c r="K331" i="10" s="1"/>
  <c r="M331" i="10" s="1"/>
  <c r="M182" i="35"/>
  <c r="O182" i="35" s="1"/>
  <c r="I263" i="10"/>
  <c r="K263" i="10" s="1"/>
  <c r="M236" i="35"/>
  <c r="O236" i="35" s="1"/>
  <c r="J27" i="10"/>
  <c r="L27" i="10" s="1"/>
  <c r="J108" i="10"/>
  <c r="L108" i="10" s="1"/>
  <c r="N9" i="35"/>
  <c r="P9" i="35" s="1"/>
  <c r="I20" i="10"/>
  <c r="K20" i="10" s="1"/>
  <c r="M209" i="35"/>
  <c r="O209" i="35" s="1"/>
  <c r="I41" i="10"/>
  <c r="K41" i="10" s="1"/>
  <c r="M163" i="35"/>
  <c r="O163" i="35" s="1"/>
  <c r="I84" i="10"/>
  <c r="K84" i="10" s="1"/>
  <c r="M43" i="35"/>
  <c r="O43" i="35" s="1"/>
  <c r="G43" i="35" s="1"/>
  <c r="I87" i="10"/>
  <c r="K87" i="10" s="1"/>
  <c r="M26" i="35"/>
  <c r="O26" i="35" s="1"/>
  <c r="I125" i="10"/>
  <c r="K125" i="10" s="1"/>
  <c r="M33" i="35"/>
  <c r="O33" i="35" s="1"/>
  <c r="I71" i="10"/>
  <c r="K71" i="10" s="1"/>
  <c r="M69" i="35"/>
  <c r="O69" i="35" s="1"/>
  <c r="G69" i="35" s="1"/>
  <c r="I219" i="10"/>
  <c r="K219" i="10" s="1"/>
  <c r="M29" i="35"/>
  <c r="O29" i="35" s="1"/>
  <c r="I135" i="10"/>
  <c r="K135" i="10" s="1"/>
  <c r="M96" i="35"/>
  <c r="O96" i="35" s="1"/>
  <c r="G96" i="35" s="1"/>
  <c r="I243" i="10"/>
  <c r="K243" i="10" s="1"/>
  <c r="I236" i="10"/>
  <c r="K236" i="10" s="1"/>
  <c r="M193" i="35"/>
  <c r="O193" i="35" s="1"/>
  <c r="I230" i="10"/>
  <c r="K230" i="10" s="1"/>
  <c r="M177" i="35"/>
  <c r="O177" i="35" s="1"/>
  <c r="I334" i="10"/>
  <c r="K334" i="10" s="1"/>
  <c r="M334" i="10" s="1"/>
  <c r="I314" i="10"/>
  <c r="K314" i="10" s="1"/>
  <c r="M59" i="35"/>
  <c r="O59" i="35" s="1"/>
  <c r="I321" i="10"/>
  <c r="K321" i="10" s="1"/>
  <c r="M321" i="10" s="1"/>
  <c r="M198" i="35"/>
  <c r="O198" i="35" s="1"/>
  <c r="I337" i="10"/>
  <c r="K337" i="10" s="1"/>
  <c r="M92" i="35"/>
  <c r="O92" i="35" s="1"/>
  <c r="J111" i="10"/>
  <c r="L111" i="10" s="1"/>
  <c r="N52" i="35"/>
  <c r="P52" i="35" s="1"/>
  <c r="J303" i="10"/>
  <c r="L303" i="10" s="1"/>
  <c r="N18" i="35"/>
  <c r="P18" i="35" s="1"/>
  <c r="H18" i="35" s="1"/>
  <c r="J49" i="10"/>
  <c r="L49" i="10" s="1"/>
  <c r="N116" i="35"/>
  <c r="P116" i="35" s="1"/>
  <c r="J115" i="10"/>
  <c r="L115" i="10" s="1"/>
  <c r="J120" i="10"/>
  <c r="L120" i="10" s="1"/>
  <c r="N82" i="35"/>
  <c r="P82" i="35" s="1"/>
  <c r="J57" i="10"/>
  <c r="L57" i="10" s="1"/>
  <c r="N30" i="35"/>
  <c r="P30" i="35" s="1"/>
  <c r="J114" i="10"/>
  <c r="L114" i="10" s="1"/>
  <c r="N136" i="35"/>
  <c r="P136" i="35" s="1"/>
  <c r="J338" i="10"/>
  <c r="N45" i="35"/>
  <c r="P45" i="35" s="1"/>
  <c r="I21" i="10"/>
  <c r="K21" i="10" s="1"/>
  <c r="M21" i="10" s="1"/>
  <c r="M226" i="35"/>
  <c r="O226" i="35" s="1"/>
  <c r="I62" i="10"/>
  <c r="K62" i="10" s="1"/>
  <c r="M20" i="35"/>
  <c r="O20" i="35" s="1"/>
  <c r="I108" i="10"/>
  <c r="K108" i="10" s="1"/>
  <c r="M9" i="35"/>
  <c r="O9" i="35" s="1"/>
  <c r="I191" i="10"/>
  <c r="K191" i="10" s="1"/>
  <c r="M137" i="35"/>
  <c r="O137" i="35" s="1"/>
  <c r="I232" i="10"/>
  <c r="K232" i="10" s="1"/>
  <c r="I204" i="10"/>
  <c r="K204" i="10" s="1"/>
  <c r="M220" i="35"/>
  <c r="O220" i="35" s="1"/>
  <c r="I352" i="10"/>
  <c r="K352" i="10" s="1"/>
  <c r="M93" i="35"/>
  <c r="O93" i="35" s="1"/>
  <c r="I308" i="10"/>
  <c r="K308" i="10" s="1"/>
  <c r="M74" i="35"/>
  <c r="O74" i="35" s="1"/>
  <c r="I293" i="10"/>
  <c r="K293" i="10" s="1"/>
  <c r="M293" i="10" s="1"/>
  <c r="M118" i="35"/>
  <c r="O118" i="35" s="1"/>
  <c r="I318" i="10"/>
  <c r="K318" i="10" s="1"/>
  <c r="M227" i="35"/>
  <c r="O227" i="35" s="1"/>
  <c r="J123" i="10"/>
  <c r="L123" i="10" s="1"/>
  <c r="N38" i="35"/>
  <c r="P38" i="35" s="1"/>
  <c r="J90" i="10"/>
  <c r="L90" i="10" s="1"/>
  <c r="N108" i="35"/>
  <c r="P108" i="35" s="1"/>
  <c r="H108" i="35" s="1"/>
  <c r="J73" i="10"/>
  <c r="L73" i="10" s="1"/>
  <c r="I24" i="10"/>
  <c r="K24" i="10" s="1"/>
  <c r="M24" i="10" s="1"/>
  <c r="M35" i="35"/>
  <c r="O35" i="35" s="1"/>
  <c r="G35" i="35" s="1"/>
  <c r="I35" i="35" s="1"/>
  <c r="I58" i="10"/>
  <c r="K58" i="10" s="1"/>
  <c r="M40" i="35"/>
  <c r="O40" i="35" s="1"/>
  <c r="I66" i="10"/>
  <c r="K66" i="10" s="1"/>
  <c r="M51" i="35"/>
  <c r="O51" i="35" s="1"/>
  <c r="I112" i="10"/>
  <c r="K112" i="10" s="1"/>
  <c r="M124" i="35"/>
  <c r="O124" i="35" s="1"/>
  <c r="I146" i="10"/>
  <c r="K146" i="10" s="1"/>
  <c r="M194" i="35"/>
  <c r="O194" i="35" s="1"/>
  <c r="I153" i="10"/>
  <c r="K153" i="10" s="1"/>
  <c r="M175" i="35"/>
  <c r="O175" i="35" s="1"/>
  <c r="I271" i="10"/>
  <c r="K271" i="10" s="1"/>
  <c r="M90" i="35"/>
  <c r="O90" i="35" s="1"/>
  <c r="I237" i="10"/>
  <c r="K237" i="10" s="1"/>
  <c r="M192" i="35"/>
  <c r="O192" i="35" s="1"/>
  <c r="I225" i="10"/>
  <c r="K225" i="10" s="1"/>
  <c r="M234" i="35"/>
  <c r="O234" i="35" s="1"/>
  <c r="I356" i="10"/>
  <c r="K356" i="10" s="1"/>
  <c r="M356" i="10" s="1"/>
  <c r="M115" i="35"/>
  <c r="O115" i="35" s="1"/>
  <c r="I311" i="10"/>
  <c r="K311" i="10" s="1"/>
  <c r="M145" i="35"/>
  <c r="O145" i="35" s="1"/>
  <c r="I298" i="10"/>
  <c r="K298" i="10" s="1"/>
  <c r="M131" i="35"/>
  <c r="O131" i="35" s="1"/>
  <c r="I332" i="10"/>
  <c r="K332" i="10" s="1"/>
  <c r="M332" i="10" s="1"/>
  <c r="M98" i="35"/>
  <c r="O98" i="35" s="1"/>
  <c r="J128" i="10"/>
  <c r="L128" i="10" s="1"/>
  <c r="N48" i="35"/>
  <c r="P48" i="35" s="1"/>
  <c r="H48" i="35" s="1"/>
  <c r="J83" i="10"/>
  <c r="L83" i="10" s="1"/>
  <c r="N22" i="35"/>
  <c r="P22" i="35" s="1"/>
  <c r="J101" i="10"/>
  <c r="L101" i="10" s="1"/>
  <c r="N55" i="35"/>
  <c r="P55" i="35" s="1"/>
  <c r="I28" i="10"/>
  <c r="K28" i="10" s="1"/>
  <c r="M28" i="10" s="1"/>
  <c r="M67" i="35"/>
  <c r="O67" i="35" s="1"/>
  <c r="G67" i="35" s="1"/>
  <c r="I67" i="35" s="1"/>
  <c r="I70" i="10"/>
  <c r="K70" i="10" s="1"/>
  <c r="M13" i="35"/>
  <c r="O13" i="35" s="1"/>
  <c r="I15" i="10"/>
  <c r="K15" i="10" s="1"/>
  <c r="M15" i="10" s="1"/>
  <c r="M60" i="35"/>
  <c r="O60" i="35" s="1"/>
  <c r="I103" i="10"/>
  <c r="K103" i="10" s="1"/>
  <c r="M75" i="35"/>
  <c r="O75" i="35" s="1"/>
  <c r="I141" i="10"/>
  <c r="K141" i="10" s="1"/>
  <c r="M180" i="35"/>
  <c r="O180" i="35" s="1"/>
  <c r="I159" i="10"/>
  <c r="K159" i="10" s="1"/>
  <c r="M244" i="35"/>
  <c r="O244" i="35" s="1"/>
  <c r="I195" i="10"/>
  <c r="K195" i="10" s="1"/>
  <c r="M138" i="35"/>
  <c r="O138" i="35" s="1"/>
  <c r="I260" i="10"/>
  <c r="K260" i="10" s="1"/>
  <c r="M216" i="35"/>
  <c r="O216" i="35" s="1"/>
  <c r="I224" i="10"/>
  <c r="K224" i="10" s="1"/>
  <c r="M161" i="35"/>
  <c r="O161" i="35" s="1"/>
  <c r="I270" i="10"/>
  <c r="K270" i="10" s="1"/>
  <c r="M228" i="35"/>
  <c r="O228" i="35" s="1"/>
  <c r="I341" i="10"/>
  <c r="K341" i="10" s="1"/>
  <c r="M102" i="35"/>
  <c r="O102" i="35" s="1"/>
  <c r="I303" i="10"/>
  <c r="K303" i="10" s="1"/>
  <c r="M18" i="35"/>
  <c r="O18" i="35" s="1"/>
  <c r="G18" i="35" s="1"/>
  <c r="I285" i="10"/>
  <c r="K285" i="10" s="1"/>
  <c r="M200" i="35"/>
  <c r="O200" i="35" s="1"/>
  <c r="I312" i="10"/>
  <c r="K312" i="10" s="1"/>
  <c r="M125" i="35"/>
  <c r="O125" i="35" s="1"/>
  <c r="J58" i="10"/>
  <c r="L58" i="10" s="1"/>
  <c r="N40" i="35"/>
  <c r="P40" i="35" s="1"/>
  <c r="J81" i="10"/>
  <c r="L81" i="10" s="1"/>
  <c r="N46" i="35"/>
  <c r="P46" i="35" s="1"/>
  <c r="H46" i="35" s="1"/>
  <c r="I19" i="10"/>
  <c r="K19" i="10" s="1"/>
  <c r="M44" i="35"/>
  <c r="O44" i="35" s="1"/>
  <c r="I69" i="10"/>
  <c r="K69" i="10" s="1"/>
  <c r="M16" i="35"/>
  <c r="O16" i="35" s="1"/>
  <c r="I74" i="10"/>
  <c r="K74" i="10" s="1"/>
  <c r="M11" i="35"/>
  <c r="O11" i="35" s="1"/>
  <c r="I106" i="10"/>
  <c r="K106" i="10" s="1"/>
  <c r="M49" i="35"/>
  <c r="O49" i="35" s="1"/>
  <c r="I50" i="10"/>
  <c r="K50" i="10" s="1"/>
  <c r="M100" i="35"/>
  <c r="O100" i="35" s="1"/>
  <c r="G100" i="35" s="1"/>
  <c r="I124" i="10"/>
  <c r="K124" i="10" s="1"/>
  <c r="M39" i="35"/>
  <c r="O39" i="35" s="1"/>
  <c r="I149" i="10"/>
  <c r="K149" i="10" s="1"/>
  <c r="M162" i="35"/>
  <c r="O162" i="35" s="1"/>
  <c r="I177" i="10"/>
  <c r="K177" i="10" s="1"/>
  <c r="M141" i="35"/>
  <c r="O141" i="35" s="1"/>
  <c r="I178" i="10"/>
  <c r="K178" i="10" s="1"/>
  <c r="M239" i="35"/>
  <c r="O239" i="35" s="1"/>
  <c r="I261" i="10"/>
  <c r="K261" i="10" s="1"/>
  <c r="M36" i="35"/>
  <c r="O36" i="35" s="1"/>
  <c r="I294" i="10"/>
  <c r="K294" i="10" s="1"/>
  <c r="M149" i="35"/>
  <c r="O149" i="35" s="1"/>
  <c r="I249" i="10"/>
  <c r="K249" i="10" s="1"/>
  <c r="M139" i="35"/>
  <c r="O139" i="35" s="1"/>
  <c r="I288" i="10"/>
  <c r="K288" i="10" s="1"/>
  <c r="M53" i="35"/>
  <c r="O53" i="35" s="1"/>
  <c r="J284" i="10"/>
  <c r="L284" i="10" s="1"/>
  <c r="N107" i="35"/>
  <c r="P107" i="35" s="1"/>
  <c r="J14" i="10"/>
  <c r="L14" i="10" s="1"/>
  <c r="N120" i="35"/>
  <c r="P120" i="35" s="1"/>
  <c r="H120" i="35" s="1"/>
  <c r="J71" i="10"/>
  <c r="L71" i="10" s="1"/>
  <c r="N69" i="35"/>
  <c r="P69" i="35" s="1"/>
  <c r="H69" i="35" s="1"/>
  <c r="J161" i="10"/>
  <c r="L161" i="10" s="1"/>
  <c r="J119" i="10"/>
  <c r="L119" i="10" s="1"/>
  <c r="J316" i="10"/>
  <c r="L316" i="10" s="1"/>
  <c r="N219" i="35"/>
  <c r="P219" i="35" s="1"/>
  <c r="H219" i="35" s="1"/>
  <c r="J66" i="10"/>
  <c r="L66" i="10" s="1"/>
  <c r="N51" i="35"/>
  <c r="P51" i="35" s="1"/>
  <c r="J113" i="10"/>
  <c r="L113" i="10" s="1"/>
  <c r="N25" i="35"/>
  <c r="P25" i="35" s="1"/>
  <c r="H25" i="35" s="1"/>
  <c r="H206" i="35"/>
  <c r="J85" i="10"/>
  <c r="L85" i="10" s="1"/>
  <c r="N23" i="35"/>
  <c r="P23" i="35" s="1"/>
  <c r="I79" i="10"/>
  <c r="K79" i="10" s="1"/>
  <c r="M95" i="35"/>
  <c r="O95" i="35" s="1"/>
  <c r="I54" i="10"/>
  <c r="K54" i="10" s="1"/>
  <c r="M122" i="35"/>
  <c r="O122" i="35" s="1"/>
  <c r="I140" i="10"/>
  <c r="K140" i="10" s="1"/>
  <c r="M197" i="35"/>
  <c r="O197" i="35" s="1"/>
  <c r="I268" i="10"/>
  <c r="K268" i="10" s="1"/>
  <c r="M99" i="35"/>
  <c r="O99" i="35" s="1"/>
  <c r="J40" i="10"/>
  <c r="L40" i="10" s="1"/>
  <c r="N196" i="35"/>
  <c r="P196" i="35" s="1"/>
  <c r="J89" i="10"/>
  <c r="L89" i="10" s="1"/>
  <c r="N66" i="35"/>
  <c r="P66" i="35" s="1"/>
  <c r="I23" i="10"/>
  <c r="K23" i="10" s="1"/>
  <c r="M23" i="10" s="1"/>
  <c r="M101" i="35"/>
  <c r="O101" i="35" s="1"/>
  <c r="G101" i="35" s="1"/>
  <c r="I101" i="35" s="1"/>
  <c r="I48" i="10"/>
  <c r="K48" i="10" s="1"/>
  <c r="M79" i="35"/>
  <c r="O79" i="35" s="1"/>
  <c r="I86" i="10"/>
  <c r="K86" i="10" s="1"/>
  <c r="M34" i="35"/>
  <c r="O34" i="35" s="1"/>
  <c r="I93" i="10"/>
  <c r="K93" i="10" s="1"/>
  <c r="M21" i="35"/>
  <c r="O21" i="35" s="1"/>
  <c r="I89" i="10"/>
  <c r="K89" i="10" s="1"/>
  <c r="M66" i="35"/>
  <c r="O66" i="35" s="1"/>
  <c r="I186" i="10"/>
  <c r="K186" i="10" s="1"/>
  <c r="M241" i="35"/>
  <c r="O241" i="35" s="1"/>
  <c r="I247" i="10"/>
  <c r="K247" i="10" s="1"/>
  <c r="M207" i="35"/>
  <c r="O207" i="35" s="1"/>
  <c r="I284" i="10"/>
  <c r="K284" i="10" s="1"/>
  <c r="M107" i="35"/>
  <c r="O107" i="35" s="1"/>
  <c r="I338" i="10"/>
  <c r="K338" i="10" s="1"/>
  <c r="M45" i="35"/>
  <c r="O45" i="35" s="1"/>
  <c r="I320" i="10"/>
  <c r="K320" i="10" s="1"/>
  <c r="M224" i="35"/>
  <c r="O224" i="35" s="1"/>
  <c r="I322" i="10"/>
  <c r="K322" i="10" s="1"/>
  <c r="I342" i="10"/>
  <c r="K342" i="10" s="1"/>
  <c r="M342" i="10" s="1"/>
  <c r="M41" i="35"/>
  <c r="O41" i="35" s="1"/>
  <c r="J308" i="10"/>
  <c r="L308" i="10" s="1"/>
  <c r="N74" i="35"/>
  <c r="P74" i="35" s="1"/>
  <c r="J88" i="10"/>
  <c r="L88" i="10" s="1"/>
  <c r="I42" i="10"/>
  <c r="K42" i="10" s="1"/>
  <c r="M113" i="35"/>
  <c r="O113" i="35" s="1"/>
  <c r="G113" i="35" s="1"/>
  <c r="I26" i="10"/>
  <c r="K26" i="10" s="1"/>
  <c r="M26" i="10" s="1"/>
  <c r="M155" i="35"/>
  <c r="O155" i="35" s="1"/>
  <c r="I81" i="10"/>
  <c r="K81" i="10" s="1"/>
  <c r="M46" i="35"/>
  <c r="O46" i="35" s="1"/>
  <c r="I98" i="10"/>
  <c r="K98" i="10" s="1"/>
  <c r="M57" i="35"/>
  <c r="O57" i="35" s="1"/>
  <c r="I18" i="10"/>
  <c r="K18" i="10" s="1"/>
  <c r="M65" i="35"/>
  <c r="O65" i="35" s="1"/>
  <c r="I94" i="10"/>
  <c r="K94" i="10" s="1"/>
  <c r="M94" i="10" s="1"/>
  <c r="M70" i="35"/>
  <c r="O70" i="35" s="1"/>
  <c r="I227" i="10"/>
  <c r="K227" i="10" s="1"/>
  <c r="M237" i="35"/>
  <c r="O237" i="35" s="1"/>
  <c r="I287" i="10"/>
  <c r="K287" i="10" s="1"/>
  <c r="I241" i="10"/>
  <c r="K241" i="10" s="1"/>
  <c r="M89" i="35"/>
  <c r="O89" i="35" s="1"/>
  <c r="I340" i="10"/>
  <c r="K340" i="10" s="1"/>
  <c r="M164" i="35"/>
  <c r="O164" i="35" s="1"/>
  <c r="I323" i="10"/>
  <c r="K323" i="10" s="1"/>
  <c r="M323" i="10" s="1"/>
  <c r="M206" i="35"/>
  <c r="O206" i="35" s="1"/>
  <c r="I345" i="10"/>
  <c r="K345" i="10" s="1"/>
  <c r="M54" i="35"/>
  <c r="O54" i="35" s="1"/>
  <c r="J346" i="10"/>
  <c r="L346" i="10" s="1"/>
  <c r="J82" i="10"/>
  <c r="L82" i="10" s="1"/>
  <c r="N85" i="35"/>
  <c r="P85" i="35" s="1"/>
  <c r="H85" i="35" s="1"/>
  <c r="I14" i="10"/>
  <c r="M120" i="35"/>
  <c r="O120" i="35" s="1"/>
  <c r="G120" i="35" s="1"/>
  <c r="I29" i="10"/>
  <c r="K29" i="10" s="1"/>
  <c r="M160" i="35"/>
  <c r="O160" i="35" s="1"/>
  <c r="I82" i="10"/>
  <c r="K82" i="10" s="1"/>
  <c r="M85" i="35"/>
  <c r="O85" i="35" s="1"/>
  <c r="G85" i="35" s="1"/>
  <c r="I67" i="10"/>
  <c r="K67" i="10" s="1"/>
  <c r="M58" i="35"/>
  <c r="O58" i="35" s="1"/>
  <c r="G58" i="35" s="1"/>
  <c r="I119" i="10"/>
  <c r="K119" i="10" s="1"/>
  <c r="M130" i="35"/>
  <c r="O130" i="35" s="1"/>
  <c r="I217" i="10"/>
  <c r="K217" i="10" s="1"/>
  <c r="M114" i="35"/>
  <c r="O114" i="35" s="1"/>
  <c r="I283" i="10"/>
  <c r="K283" i="10" s="1"/>
  <c r="M205" i="35"/>
  <c r="O205" i="35" s="1"/>
  <c r="I316" i="10"/>
  <c r="K316" i="10" s="1"/>
  <c r="M219" i="35"/>
  <c r="O219" i="35" s="1"/>
  <c r="I313" i="10"/>
  <c r="K313" i="10" s="1"/>
  <c r="M86" i="35"/>
  <c r="O86" i="35" s="1"/>
  <c r="I302" i="10"/>
  <c r="K302" i="10" s="1"/>
  <c r="M190" i="35"/>
  <c r="O190" i="35" s="1"/>
  <c r="I333" i="10"/>
  <c r="K333" i="10" s="1"/>
  <c r="M333" i="10" s="1"/>
  <c r="M159" i="35"/>
  <c r="O159" i="35" s="1"/>
  <c r="J98" i="10"/>
  <c r="L98" i="10" s="1"/>
  <c r="N57" i="35"/>
  <c r="P57" i="35" s="1"/>
  <c r="J84" i="10"/>
  <c r="L84" i="10" s="1"/>
  <c r="N43" i="35"/>
  <c r="P43" i="35" s="1"/>
  <c r="H43" i="35" s="1"/>
  <c r="I37" i="10"/>
  <c r="K37" i="10" s="1"/>
  <c r="M87" i="35"/>
  <c r="O87" i="35" s="1"/>
  <c r="G87" i="35" s="1"/>
  <c r="I40" i="10"/>
  <c r="K40" i="10" s="1"/>
  <c r="M40" i="10" s="1"/>
  <c r="M196" i="35"/>
  <c r="O196" i="35" s="1"/>
  <c r="G197" i="35" s="1"/>
  <c r="I113" i="10"/>
  <c r="K113" i="10" s="1"/>
  <c r="M25" i="35"/>
  <c r="O25" i="35" s="1"/>
  <c r="I80" i="10"/>
  <c r="K80" i="10" s="1"/>
  <c r="M50" i="35"/>
  <c r="O50" i="35" s="1"/>
  <c r="I129" i="10"/>
  <c r="K129" i="10" s="1"/>
  <c r="M15" i="35"/>
  <c r="O15" i="35" s="1"/>
  <c r="I148" i="10"/>
  <c r="K148" i="10" s="1"/>
  <c r="M246" i="35"/>
  <c r="O246" i="35" s="1"/>
  <c r="I165" i="10"/>
  <c r="K165" i="10" s="1"/>
  <c r="M240" i="35"/>
  <c r="O240" i="35" s="1"/>
  <c r="I158" i="10"/>
  <c r="K158" i="10" s="1"/>
  <c r="M229" i="35"/>
  <c r="O229" i="35" s="1"/>
  <c r="I250" i="10"/>
  <c r="K250" i="10" s="1"/>
  <c r="M191" i="35"/>
  <c r="O191" i="35" s="1"/>
  <c r="I226" i="10"/>
  <c r="K226" i="10" s="1"/>
  <c r="M174" i="35"/>
  <c r="O174" i="35" s="1"/>
  <c r="I319" i="10"/>
  <c r="K319" i="10" s="1"/>
  <c r="I290" i="10"/>
  <c r="K290" i="10" s="1"/>
  <c r="M231" i="35"/>
  <c r="O231" i="35" s="1"/>
  <c r="I216" i="10"/>
  <c r="K216" i="10" s="1"/>
  <c r="M77" i="35"/>
  <c r="O77" i="35" s="1"/>
  <c r="I267" i="10"/>
  <c r="K267" i="10" s="1"/>
  <c r="M142" i="35"/>
  <c r="O142" i="35" s="1"/>
  <c r="I61" i="10"/>
  <c r="K61" i="10" s="1"/>
  <c r="M10" i="35"/>
  <c r="O10" i="35" s="1"/>
  <c r="J112" i="10"/>
  <c r="L112" i="10" s="1"/>
  <c r="N124" i="35"/>
  <c r="P124" i="35" s="1"/>
  <c r="J36" i="10"/>
  <c r="L36" i="10" s="1"/>
  <c r="N111" i="35"/>
  <c r="P111" i="35" s="1"/>
  <c r="H111" i="35" s="1"/>
  <c r="J322" i="10"/>
  <c r="L322" i="10" s="1"/>
  <c r="J59" i="10"/>
  <c r="L59" i="10" s="1"/>
  <c r="N47" i="35"/>
  <c r="P47" i="35" s="1"/>
  <c r="J102" i="10"/>
  <c r="L102" i="10" s="1"/>
  <c r="N42" i="35"/>
  <c r="P42" i="35" s="1"/>
  <c r="J311" i="10"/>
  <c r="L311" i="10" s="1"/>
  <c r="J41" i="10"/>
  <c r="L41" i="10" s="1"/>
  <c r="M279" i="10"/>
  <c r="D66" i="4" s="1"/>
  <c r="I67" i="4" s="1"/>
  <c r="M184" i="10"/>
  <c r="G242" i="10"/>
  <c r="G207" i="10"/>
  <c r="G252" i="10"/>
  <c r="G211" i="10"/>
  <c r="G240" i="10"/>
  <c r="G206" i="10"/>
  <c r="G246" i="10"/>
  <c r="G209" i="10"/>
  <c r="G203" i="10"/>
  <c r="G145" i="10"/>
  <c r="G234" i="10"/>
  <c r="G175" i="10"/>
  <c r="G189" i="10"/>
  <c r="G162" i="10"/>
  <c r="G163" i="10"/>
  <c r="G176" i="10"/>
  <c r="G190" i="10"/>
  <c r="G192" i="10"/>
  <c r="G166" i="10"/>
  <c r="G179" i="10"/>
  <c r="G239" i="10"/>
  <c r="G205" i="10"/>
  <c r="G147" i="10"/>
  <c r="G157" i="10"/>
  <c r="G183" i="10"/>
  <c r="G170" i="10"/>
  <c r="G251" i="10"/>
  <c r="G210" i="10"/>
  <c r="G208" i="10"/>
  <c r="G244" i="10"/>
  <c r="G258" i="10"/>
  <c r="G199" i="10"/>
  <c r="G223" i="10"/>
  <c r="G202" i="10"/>
  <c r="G231" i="10"/>
  <c r="G169" i="10"/>
  <c r="G156" i="10"/>
  <c r="G182" i="10"/>
  <c r="G196" i="10"/>
  <c r="G218" i="10"/>
  <c r="G254" i="10"/>
  <c r="G212" i="10"/>
  <c r="G229" i="10"/>
  <c r="G201" i="10"/>
  <c r="G221" i="10"/>
  <c r="G198" i="10"/>
  <c r="G257" i="10"/>
  <c r="G233" i="10"/>
  <c r="G143" i="10"/>
  <c r="G173" i="10"/>
  <c r="G160" i="10"/>
  <c r="G327" i="10"/>
  <c r="G200" i="10"/>
  <c r="M87" i="10"/>
  <c r="G174" i="10"/>
  <c r="Q174" i="10" s="1"/>
  <c r="R174" i="10" s="1"/>
  <c r="G161" i="10"/>
  <c r="Q161" i="10" s="1"/>
  <c r="R161" i="10" s="1"/>
  <c r="M167" i="35" l="1"/>
  <c r="O167" i="35" s="1"/>
  <c r="M148" i="35"/>
  <c r="O148" i="35" s="1"/>
  <c r="G148" i="35" s="1"/>
  <c r="Q354" i="10"/>
  <c r="R354" i="10" s="1"/>
  <c r="M222" i="35"/>
  <c r="O222" i="35" s="1"/>
  <c r="M135" i="35"/>
  <c r="O135" i="35" s="1"/>
  <c r="M144" i="35"/>
  <c r="O144" i="35" s="1"/>
  <c r="M189" i="35"/>
  <c r="O189" i="35" s="1"/>
  <c r="M173" i="35"/>
  <c r="O173" i="35" s="1"/>
  <c r="M127" i="35"/>
  <c r="O127" i="35" s="1"/>
  <c r="H30" i="35"/>
  <c r="G38" i="35"/>
  <c r="M20" i="10"/>
  <c r="M108" i="10"/>
  <c r="L118" i="10"/>
  <c r="G163" i="35"/>
  <c r="G223" i="35"/>
  <c r="H125" i="35"/>
  <c r="G140" i="35"/>
  <c r="I348" i="10"/>
  <c r="G12" i="35"/>
  <c r="G201" i="35"/>
  <c r="G181" i="35"/>
  <c r="G156" i="35"/>
  <c r="G210" i="35"/>
  <c r="M317" i="10"/>
  <c r="I35" i="10"/>
  <c r="I28" i="35"/>
  <c r="H52" i="35"/>
  <c r="G48" i="35"/>
  <c r="I48" i="35" s="1"/>
  <c r="G33" i="35"/>
  <c r="G241" i="35"/>
  <c r="G47" i="35"/>
  <c r="I231" i="10"/>
  <c r="K231" i="10" s="1"/>
  <c r="I246" i="10"/>
  <c r="K246" i="10" s="1"/>
  <c r="I252" i="10"/>
  <c r="K252" i="10" s="1"/>
  <c r="I355" i="10"/>
  <c r="K355" i="10" s="1"/>
  <c r="M355" i="10" s="1"/>
  <c r="I221" i="10"/>
  <c r="K221" i="10" s="1"/>
  <c r="I258" i="10"/>
  <c r="K258" i="10" s="1"/>
  <c r="I234" i="10"/>
  <c r="K234" i="10" s="1"/>
  <c r="I174" i="10"/>
  <c r="K174" i="10" s="1"/>
  <c r="M174" i="10" s="1"/>
  <c r="I182" i="10"/>
  <c r="K182" i="10" s="1"/>
  <c r="I244" i="10"/>
  <c r="K244" i="10" s="1"/>
  <c r="I170" i="10"/>
  <c r="K170" i="10" s="1"/>
  <c r="I205" i="10"/>
  <c r="K205" i="10" s="1"/>
  <c r="I192" i="10"/>
  <c r="K192" i="10" s="1"/>
  <c r="G192" i="35"/>
  <c r="G161" i="35"/>
  <c r="G225" i="35"/>
  <c r="M147" i="35"/>
  <c r="O147" i="35" s="1"/>
  <c r="G147" i="35" s="1"/>
  <c r="I233" i="10"/>
  <c r="K233" i="10" s="1"/>
  <c r="I254" i="10"/>
  <c r="K254" i="10" s="1"/>
  <c r="I251" i="10"/>
  <c r="K251" i="10" s="1"/>
  <c r="I257" i="10"/>
  <c r="K257" i="10" s="1"/>
  <c r="I223" i="10"/>
  <c r="K223" i="10" s="1"/>
  <c r="I183" i="10"/>
  <c r="K183" i="10" s="1"/>
  <c r="I239" i="10"/>
  <c r="K239" i="10" s="1"/>
  <c r="I190" i="10"/>
  <c r="K190" i="10" s="1"/>
  <c r="I189" i="10"/>
  <c r="K189" i="10" s="1"/>
  <c r="I203" i="10"/>
  <c r="K203" i="10" s="1"/>
  <c r="I240" i="10"/>
  <c r="K240" i="10" s="1"/>
  <c r="I242" i="10"/>
  <c r="K242" i="10" s="1"/>
  <c r="M187" i="35"/>
  <c r="O187" i="35" s="1"/>
  <c r="M158" i="35"/>
  <c r="O158" i="35" s="1"/>
  <c r="G202" i="35"/>
  <c r="G153" i="35"/>
  <c r="M121" i="35"/>
  <c r="O121" i="35" s="1"/>
  <c r="G121" i="35" s="1"/>
  <c r="I121" i="35" s="1"/>
  <c r="I327" i="10"/>
  <c r="I326" i="10" s="1"/>
  <c r="I173" i="10"/>
  <c r="K173" i="10" s="1"/>
  <c r="I229" i="10"/>
  <c r="K229" i="10" s="1"/>
  <c r="I218" i="10"/>
  <c r="K218" i="10" s="1"/>
  <c r="I169" i="10"/>
  <c r="K169" i="10" s="1"/>
  <c r="I179" i="10"/>
  <c r="K179" i="10" s="1"/>
  <c r="I176" i="10"/>
  <c r="K176" i="10" s="1"/>
  <c r="I175" i="10"/>
  <c r="K175" i="10" s="1"/>
  <c r="G175" i="35"/>
  <c r="M133" i="35"/>
  <c r="O133" i="35" s="1"/>
  <c r="G162" i="35"/>
  <c r="G177" i="35"/>
  <c r="G122" i="35"/>
  <c r="G196" i="35"/>
  <c r="G125" i="35"/>
  <c r="H124" i="35"/>
  <c r="G194" i="35"/>
  <c r="G164" i="35"/>
  <c r="G159" i="35"/>
  <c r="G224" i="35"/>
  <c r="H196" i="35"/>
  <c r="G216" i="35"/>
  <c r="G142" i="35"/>
  <c r="G174" i="35"/>
  <c r="G137" i="35"/>
  <c r="G179" i="35"/>
  <c r="G203" i="35"/>
  <c r="G124" i="35"/>
  <c r="I124" i="35" s="1"/>
  <c r="G182" i="35"/>
  <c r="G129" i="35"/>
  <c r="J13" i="10"/>
  <c r="L32" i="10"/>
  <c r="L31" i="10" s="1"/>
  <c r="M341" i="10"/>
  <c r="M142" i="10"/>
  <c r="I134" i="10"/>
  <c r="M66" i="10"/>
  <c r="M303" i="10"/>
  <c r="M71" i="10"/>
  <c r="M90" i="10"/>
  <c r="J344" i="10"/>
  <c r="M114" i="10"/>
  <c r="M49" i="10"/>
  <c r="M73" i="10"/>
  <c r="M120" i="10"/>
  <c r="M340" i="10"/>
  <c r="M88" i="10"/>
  <c r="M284" i="10"/>
  <c r="M85" i="10"/>
  <c r="I100" i="10"/>
  <c r="J118" i="10"/>
  <c r="I296" i="10"/>
  <c r="M41" i="10"/>
  <c r="M112" i="10"/>
  <c r="M80" i="10"/>
  <c r="M81" i="10"/>
  <c r="I354" i="10"/>
  <c r="K354" i="10" s="1"/>
  <c r="M354" i="10" s="1"/>
  <c r="K132" i="10"/>
  <c r="K131" i="10" s="1"/>
  <c r="I127" i="10"/>
  <c r="G42" i="35"/>
  <c r="G30" i="35"/>
  <c r="I30" i="35" s="1"/>
  <c r="I96" i="35"/>
  <c r="H47" i="35"/>
  <c r="M50" i="10"/>
  <c r="M58" i="10"/>
  <c r="J336" i="10"/>
  <c r="M27" i="10"/>
  <c r="M70" i="10"/>
  <c r="M103" i="10"/>
  <c r="M312" i="10"/>
  <c r="I18" i="35"/>
  <c r="G31" i="35"/>
  <c r="J67" i="4"/>
  <c r="G67" i="4"/>
  <c r="M115" i="10"/>
  <c r="M83" i="10"/>
  <c r="M346" i="10"/>
  <c r="M104" i="10"/>
  <c r="M72" i="10"/>
  <c r="I122" i="10"/>
  <c r="I45" i="10"/>
  <c r="I305" i="10"/>
  <c r="I273" i="10"/>
  <c r="L338" i="10"/>
  <c r="L336" i="10" s="1"/>
  <c r="M59" i="10"/>
  <c r="M113" i="10"/>
  <c r="M316" i="10"/>
  <c r="I344" i="10"/>
  <c r="I336" i="10"/>
  <c r="I64" i="10"/>
  <c r="J78" i="10"/>
  <c r="I7" i="10"/>
  <c r="I52" i="10"/>
  <c r="M102" i="10"/>
  <c r="M84" i="10"/>
  <c r="M313" i="10"/>
  <c r="I13" i="10"/>
  <c r="M308" i="10"/>
  <c r="M86" i="10"/>
  <c r="I110" i="10"/>
  <c r="J35" i="10"/>
  <c r="I31" i="10"/>
  <c r="J97" i="10"/>
  <c r="M82" i="10"/>
  <c r="M89" i="10"/>
  <c r="I282" i="10"/>
  <c r="I17" i="10"/>
  <c r="I310" i="10"/>
  <c r="I100" i="35"/>
  <c r="G103" i="35"/>
  <c r="I103" i="35" s="1"/>
  <c r="G55" i="35"/>
  <c r="G27" i="35"/>
  <c r="J110" i="10"/>
  <c r="K39" i="10"/>
  <c r="G82" i="35"/>
  <c r="I56" i="10"/>
  <c r="I92" i="10"/>
  <c r="I118" i="10"/>
  <c r="I97" i="10"/>
  <c r="I78" i="10"/>
  <c r="I85" i="35"/>
  <c r="K14" i="10"/>
  <c r="K13" i="10" s="1"/>
  <c r="G130" i="35"/>
  <c r="G77" i="35"/>
  <c r="G50" i="35"/>
  <c r="I43" i="35"/>
  <c r="G89" i="35"/>
  <c r="M322" i="10"/>
  <c r="I111" i="35"/>
  <c r="I143" i="10"/>
  <c r="K143" i="10" s="1"/>
  <c r="M126" i="35"/>
  <c r="O126" i="35" s="1"/>
  <c r="I210" i="10"/>
  <c r="K210" i="10" s="1"/>
  <c r="M188" i="35"/>
  <c r="O188" i="35" s="1"/>
  <c r="G152" i="35" s="1"/>
  <c r="I145" i="10"/>
  <c r="K145" i="10" s="1"/>
  <c r="M134" i="35"/>
  <c r="O134" i="35" s="1"/>
  <c r="G134" i="35" s="1"/>
  <c r="I206" i="10"/>
  <c r="K206" i="10" s="1"/>
  <c r="M186" i="35"/>
  <c r="O186" i="35" s="1"/>
  <c r="G186" i="35" s="1"/>
  <c r="G240" i="35"/>
  <c r="G10" i="35"/>
  <c r="G44" i="35"/>
  <c r="G102" i="35"/>
  <c r="G139" i="35"/>
  <c r="G46" i="35"/>
  <c r="I46" i="35" s="1"/>
  <c r="G60" i="35"/>
  <c r="I60" i="35" s="1"/>
  <c r="G146" i="35"/>
  <c r="G160" i="35"/>
  <c r="G235" i="35"/>
  <c r="G107" i="35"/>
  <c r="G195" i="35"/>
  <c r="G13" i="35"/>
  <c r="G51" i="35"/>
  <c r="G207" i="35"/>
  <c r="G228" i="35"/>
  <c r="G220" i="35"/>
  <c r="G138" i="35"/>
  <c r="G36" i="35"/>
  <c r="G178" i="35"/>
  <c r="G71" i="35"/>
  <c r="G78" i="35"/>
  <c r="G200" i="35"/>
  <c r="G239" i="35"/>
  <c r="G54" i="35"/>
  <c r="I54" i="35" s="1"/>
  <c r="G243" i="35"/>
  <c r="G57" i="35"/>
  <c r="G73" i="35"/>
  <c r="G94" i="35"/>
  <c r="G213" i="35"/>
  <c r="G190" i="35"/>
  <c r="G199" i="35"/>
  <c r="G226" i="35"/>
  <c r="G59" i="35"/>
  <c r="G219" i="35"/>
  <c r="I219" i="35" s="1"/>
  <c r="H42" i="35"/>
  <c r="G72" i="35"/>
  <c r="G231" i="35"/>
  <c r="G236" i="35"/>
  <c r="G114" i="35"/>
  <c r="G25" i="35"/>
  <c r="I25" i="35" s="1"/>
  <c r="G184" i="35"/>
  <c r="G214" i="35"/>
  <c r="G93" i="35"/>
  <c r="G246" i="35"/>
  <c r="G29" i="35"/>
  <c r="G151" i="35"/>
  <c r="G244" i="35"/>
  <c r="I160" i="10"/>
  <c r="K160" i="10" s="1"/>
  <c r="M61" i="35"/>
  <c r="O61" i="35" s="1"/>
  <c r="G61" i="35" s="1"/>
  <c r="I196" i="10"/>
  <c r="K196" i="10" s="1"/>
  <c r="M24" i="35"/>
  <c r="O24" i="35" s="1"/>
  <c r="I208" i="10"/>
  <c r="K208" i="10" s="1"/>
  <c r="M170" i="35"/>
  <c r="O170" i="35" s="1"/>
  <c r="I212" i="10"/>
  <c r="K212" i="10" s="1"/>
  <c r="M221" i="35"/>
  <c r="O221" i="35" s="1"/>
  <c r="G136" i="35" s="1"/>
  <c r="I199" i="10"/>
  <c r="K199" i="10" s="1"/>
  <c r="M132" i="35"/>
  <c r="O132" i="35" s="1"/>
  <c r="G209" i="35"/>
  <c r="G232" i="35"/>
  <c r="G185" i="35"/>
  <c r="G230" i="35"/>
  <c r="G80" i="35"/>
  <c r="G247" i="35"/>
  <c r="G16" i="35"/>
  <c r="G206" i="35"/>
  <c r="I206" i="35" s="1"/>
  <c r="G64" i="35"/>
  <c r="G131" i="35"/>
  <c r="I120" i="35"/>
  <c r="G45" i="35"/>
  <c r="G238" i="35"/>
  <c r="G34" i="35"/>
  <c r="G65" i="35"/>
  <c r="H55" i="35"/>
  <c r="G20" i="35"/>
  <c r="G110" i="35"/>
  <c r="G208" i="35"/>
  <c r="G26" i="35"/>
  <c r="G66" i="35"/>
  <c r="G149" i="35"/>
  <c r="G198" i="35"/>
  <c r="G19" i="35"/>
  <c r="G95" i="35"/>
  <c r="H40" i="35"/>
  <c r="I200" i="10"/>
  <c r="K200" i="10" s="1"/>
  <c r="M172" i="35"/>
  <c r="O172" i="35" s="1"/>
  <c r="I156" i="10"/>
  <c r="K156" i="10" s="1"/>
  <c r="M32" i="35"/>
  <c r="O32" i="35" s="1"/>
  <c r="G32" i="35" s="1"/>
  <c r="I157" i="10"/>
  <c r="K157" i="10" s="1"/>
  <c r="M166" i="35"/>
  <c r="O166" i="35" s="1"/>
  <c r="I166" i="10"/>
  <c r="K166" i="10" s="1"/>
  <c r="M76" i="35"/>
  <c r="O76" i="35" s="1"/>
  <c r="G75" i="35" s="1"/>
  <c r="I163" i="10"/>
  <c r="K163" i="10" s="1"/>
  <c r="M169" i="35"/>
  <c r="O169" i="35" s="1"/>
  <c r="G37" i="35" s="1"/>
  <c r="I209" i="10"/>
  <c r="K209" i="10" s="1"/>
  <c r="M165" i="35"/>
  <c r="O165" i="35" s="1"/>
  <c r="G180" i="35" s="1"/>
  <c r="I211" i="10"/>
  <c r="K211" i="10" s="1"/>
  <c r="M83" i="35"/>
  <c r="O83" i="35" s="1"/>
  <c r="G83" i="35" s="1"/>
  <c r="I207" i="10"/>
  <c r="K207" i="10" s="1"/>
  <c r="M143" i="35"/>
  <c r="O143" i="35" s="1"/>
  <c r="G143" i="35" s="1"/>
  <c r="H13" i="35"/>
  <c r="H51" i="35"/>
  <c r="G204" i="35"/>
  <c r="G229" i="35"/>
  <c r="G217" i="35"/>
  <c r="G84" i="35"/>
  <c r="G245" i="35"/>
  <c r="G63" i="35"/>
  <c r="G193" i="35"/>
  <c r="G91" i="35"/>
  <c r="G176" i="35"/>
  <c r="G118" i="35"/>
  <c r="I118" i="35" s="1"/>
  <c r="G227" i="35"/>
  <c r="H116" i="35"/>
  <c r="G53" i="35"/>
  <c r="G90" i="35"/>
  <c r="I69" i="35"/>
  <c r="G92" i="35"/>
  <c r="G237" i="35"/>
  <c r="G191" i="35"/>
  <c r="G211" i="35"/>
  <c r="I108" i="35"/>
  <c r="H50" i="35"/>
  <c r="G11" i="35"/>
  <c r="G8" i="35"/>
  <c r="I8" i="35" s="1"/>
  <c r="G7" i="35"/>
  <c r="I7" i="35" s="1"/>
  <c r="H34" i="35"/>
  <c r="H65" i="35"/>
  <c r="G150" i="35"/>
  <c r="G205" i="35"/>
  <c r="G112" i="35"/>
  <c r="G98" i="35"/>
  <c r="I98" i="35" s="1"/>
  <c r="G234" i="35"/>
  <c r="H95" i="35"/>
  <c r="H57" i="35"/>
  <c r="H73" i="35"/>
  <c r="G15" i="35"/>
  <c r="G155" i="35"/>
  <c r="G154" i="35"/>
  <c r="G145" i="35"/>
  <c r="G23" i="35"/>
  <c r="G141" i="35"/>
  <c r="G17" i="35"/>
  <c r="G97" i="35"/>
  <c r="G116" i="35"/>
  <c r="G39" i="35"/>
  <c r="G115" i="35"/>
  <c r="G86" i="35"/>
  <c r="G218" i="35"/>
  <c r="G52" i="35"/>
  <c r="G74" i="35"/>
  <c r="G215" i="35"/>
  <c r="H102" i="35"/>
  <c r="G99" i="35"/>
  <c r="G183" i="35"/>
  <c r="G233" i="35"/>
  <c r="G62" i="35"/>
  <c r="I198" i="10"/>
  <c r="K198" i="10" s="1"/>
  <c r="M119" i="35"/>
  <c r="O119" i="35" s="1"/>
  <c r="I161" i="10"/>
  <c r="K161" i="10" s="1"/>
  <c r="M161" i="10" s="1"/>
  <c r="M157" i="35"/>
  <c r="O157" i="35" s="1"/>
  <c r="I201" i="10"/>
  <c r="K201" i="10" s="1"/>
  <c r="M105" i="35"/>
  <c r="O105" i="35" s="1"/>
  <c r="I202" i="10"/>
  <c r="K202" i="10" s="1"/>
  <c r="M81" i="35"/>
  <c r="O81" i="35" s="1"/>
  <c r="G9" i="35" s="1"/>
  <c r="I147" i="10"/>
  <c r="K147" i="10" s="1"/>
  <c r="M171" i="35"/>
  <c r="O171" i="35" s="1"/>
  <c r="I162" i="10"/>
  <c r="K162" i="10" s="1"/>
  <c r="M168" i="35"/>
  <c r="O168" i="35" s="1"/>
  <c r="G128" i="35" s="1"/>
  <c r="I39" i="10"/>
  <c r="I87" i="35"/>
  <c r="G109" i="35"/>
  <c r="G21" i="35"/>
  <c r="I21" i="35" s="1"/>
  <c r="G70" i="35"/>
  <c r="I70" i="35" s="1"/>
  <c r="H74" i="35"/>
  <c r="H215" i="35"/>
  <c r="G40" i="35"/>
  <c r="G41" i="35"/>
  <c r="G242" i="35"/>
  <c r="G49" i="35"/>
  <c r="G79" i="35"/>
  <c r="H26" i="35"/>
  <c r="H66" i="35"/>
  <c r="G123" i="35"/>
  <c r="K296" i="10"/>
  <c r="K305" i="10"/>
  <c r="L97" i="10"/>
  <c r="L35" i="10"/>
  <c r="L344" i="10"/>
  <c r="L78" i="10"/>
  <c r="K7" i="10"/>
  <c r="L13" i="10"/>
  <c r="K52" i="10"/>
  <c r="L110" i="10"/>
  <c r="M8" i="10"/>
  <c r="M36" i="10"/>
  <c r="K35" i="10"/>
  <c r="M101" i="10"/>
  <c r="K100" i="10"/>
  <c r="M46" i="10"/>
  <c r="K45" i="10"/>
  <c r="K348" i="10"/>
  <c r="M349" i="10"/>
  <c r="M274" i="10"/>
  <c r="K273" i="10"/>
  <c r="M37" i="10"/>
  <c r="K17" i="10"/>
  <c r="M18" i="10"/>
  <c r="M135" i="10"/>
  <c r="K134" i="10"/>
  <c r="K78" i="10"/>
  <c r="M79" i="10"/>
  <c r="M352" i="10"/>
  <c r="K336" i="10"/>
  <c r="M337" i="10"/>
  <c r="K110" i="10"/>
  <c r="M111" i="10"/>
  <c r="K31" i="10"/>
  <c r="M65" i="10"/>
  <c r="K64" i="10"/>
  <c r="K282" i="10"/>
  <c r="M283" i="10"/>
  <c r="M119" i="10"/>
  <c r="K118" i="10"/>
  <c r="K97" i="10"/>
  <c r="M98" i="10"/>
  <c r="M128" i="10"/>
  <c r="K127" i="10"/>
  <c r="K122" i="10"/>
  <c r="M123" i="10"/>
  <c r="M57" i="10"/>
  <c r="K56" i="10"/>
  <c r="M345" i="10"/>
  <c r="K344" i="10"/>
  <c r="K92" i="10"/>
  <c r="M93" i="10"/>
  <c r="K310" i="10"/>
  <c r="M311" i="10"/>
  <c r="H29" i="10"/>
  <c r="Q29" i="10" s="1"/>
  <c r="R29" i="10" s="1"/>
  <c r="H140" i="10"/>
  <c r="Q140" i="10" s="1"/>
  <c r="R140" i="10" s="1"/>
  <c r="H141" i="10"/>
  <c r="Q141" i="10" s="1"/>
  <c r="R141" i="10" s="1"/>
  <c r="H146" i="10"/>
  <c r="Q146" i="10" s="1"/>
  <c r="R146" i="10" s="1"/>
  <c r="H148" i="10"/>
  <c r="Q148" i="10" s="1"/>
  <c r="R148" i="10" s="1"/>
  <c r="H150" i="10"/>
  <c r="Q150" i="10" s="1"/>
  <c r="R150" i="10" s="1"/>
  <c r="H152" i="10"/>
  <c r="Q152" i="10" s="1"/>
  <c r="R152" i="10" s="1"/>
  <c r="H158" i="10"/>
  <c r="Q158" i="10" s="1"/>
  <c r="R158" i="10" s="1"/>
  <c r="H165" i="10"/>
  <c r="Q165" i="10" s="1"/>
  <c r="R165" i="10" s="1"/>
  <c r="H171" i="10"/>
  <c r="Q171" i="10" s="1"/>
  <c r="R171" i="10" s="1"/>
  <c r="H178" i="10"/>
  <c r="Q178" i="10" s="1"/>
  <c r="R178" i="10" s="1"/>
  <c r="H144" i="10"/>
  <c r="Q144" i="10" s="1"/>
  <c r="R144" i="10" s="1"/>
  <c r="H149" i="10"/>
  <c r="Q149" i="10" s="1"/>
  <c r="R149" i="10" s="1"/>
  <c r="H151" i="10"/>
  <c r="Q151" i="10" s="1"/>
  <c r="R151" i="10" s="1"/>
  <c r="H153" i="10"/>
  <c r="Q153" i="10" s="1"/>
  <c r="R153" i="10" s="1"/>
  <c r="H159" i="10"/>
  <c r="Q159" i="10" s="1"/>
  <c r="R159" i="10" s="1"/>
  <c r="H164" i="10"/>
  <c r="Q164" i="10" s="1"/>
  <c r="R164" i="10" s="1"/>
  <c r="H172" i="10"/>
  <c r="Q172" i="10" s="1"/>
  <c r="R172" i="10" s="1"/>
  <c r="H177" i="10"/>
  <c r="Q177" i="10" s="1"/>
  <c r="R177" i="10" s="1"/>
  <c r="H186" i="10"/>
  <c r="Q186" i="10" s="1"/>
  <c r="R186" i="10" s="1"/>
  <c r="H188" i="10"/>
  <c r="Q188" i="10" s="1"/>
  <c r="R188" i="10" s="1"/>
  <c r="H195" i="10"/>
  <c r="Q195" i="10" s="1"/>
  <c r="R195" i="10" s="1"/>
  <c r="H197" i="10"/>
  <c r="Q197" i="10" s="1"/>
  <c r="R197" i="10" s="1"/>
  <c r="H204" i="10"/>
  <c r="Q204" i="10" s="1"/>
  <c r="R204" i="10" s="1"/>
  <c r="H215" i="10"/>
  <c r="Q215" i="10" s="1"/>
  <c r="R215" i="10" s="1"/>
  <c r="H217" i="10"/>
  <c r="Q217" i="10" s="1"/>
  <c r="R217" i="10" s="1"/>
  <c r="H225" i="10"/>
  <c r="Q225" i="10" s="1"/>
  <c r="R225" i="10" s="1"/>
  <c r="H227" i="10"/>
  <c r="Q227" i="10" s="1"/>
  <c r="R227" i="10" s="1"/>
  <c r="H235" i="10"/>
  <c r="Q235" i="10" s="1"/>
  <c r="R235" i="10" s="1"/>
  <c r="H236" i="10"/>
  <c r="Q236" i="10" s="1"/>
  <c r="R236" i="10" s="1"/>
  <c r="H237" i="10"/>
  <c r="Q237" i="10" s="1"/>
  <c r="R237" i="10" s="1"/>
  <c r="H241" i="10"/>
  <c r="Q241" i="10" s="1"/>
  <c r="R241" i="10" s="1"/>
  <c r="H243" i="10"/>
  <c r="Q243" i="10" s="1"/>
  <c r="R243" i="10" s="1"/>
  <c r="H245" i="10"/>
  <c r="Q245" i="10" s="1"/>
  <c r="R245" i="10" s="1"/>
  <c r="H247" i="10"/>
  <c r="Q247" i="10" s="1"/>
  <c r="R247" i="10" s="1"/>
  <c r="H249" i="10"/>
  <c r="Q249" i="10" s="1"/>
  <c r="R249" i="10" s="1"/>
  <c r="H253" i="10"/>
  <c r="Q253" i="10" s="1"/>
  <c r="R253" i="10" s="1"/>
  <c r="H259" i="10"/>
  <c r="Q259" i="10" s="1"/>
  <c r="R259" i="10" s="1"/>
  <c r="H261" i="10"/>
  <c r="Q261" i="10" s="1"/>
  <c r="R261" i="10" s="1"/>
  <c r="H263" i="10"/>
  <c r="Q263" i="10" s="1"/>
  <c r="R263" i="10" s="1"/>
  <c r="H265" i="10"/>
  <c r="Q265" i="10" s="1"/>
  <c r="R265" i="10" s="1"/>
  <c r="H267" i="10"/>
  <c r="Q267" i="10" s="1"/>
  <c r="R267" i="10" s="1"/>
  <c r="H271" i="10"/>
  <c r="Q271" i="10" s="1"/>
  <c r="R271" i="10" s="1"/>
  <c r="H328" i="10"/>
  <c r="Q328" i="10" s="1"/>
  <c r="R328" i="10" s="1"/>
  <c r="H185" i="10"/>
  <c r="Q185" i="10" s="1"/>
  <c r="R185" i="10" s="1"/>
  <c r="H187" i="10"/>
  <c r="Q187" i="10" s="1"/>
  <c r="R187" i="10" s="1"/>
  <c r="H191" i="10"/>
  <c r="Q191" i="10" s="1"/>
  <c r="R191" i="10" s="1"/>
  <c r="H216" i="10"/>
  <c r="Q216" i="10" s="1"/>
  <c r="R216" i="10" s="1"/>
  <c r="H219" i="10"/>
  <c r="Q219" i="10" s="1"/>
  <c r="R219" i="10" s="1"/>
  <c r="H220" i="10"/>
  <c r="Q220" i="10" s="1"/>
  <c r="R220" i="10" s="1"/>
  <c r="H222" i="10"/>
  <c r="Q222" i="10" s="1"/>
  <c r="R222" i="10" s="1"/>
  <c r="H224" i="10"/>
  <c r="Q224" i="10" s="1"/>
  <c r="R224" i="10" s="1"/>
  <c r="H226" i="10"/>
  <c r="Q226" i="10" s="1"/>
  <c r="R226" i="10" s="1"/>
  <c r="H228" i="10"/>
  <c r="Q228" i="10" s="1"/>
  <c r="R228" i="10" s="1"/>
  <c r="H230" i="10"/>
  <c r="Q230" i="10" s="1"/>
  <c r="R230" i="10" s="1"/>
  <c r="H232" i="10"/>
  <c r="Q232" i="10" s="1"/>
  <c r="R232" i="10" s="1"/>
  <c r="H238" i="10"/>
  <c r="Q238" i="10" s="1"/>
  <c r="R238" i="10" s="1"/>
  <c r="H248" i="10"/>
  <c r="Q248" i="10" s="1"/>
  <c r="R248" i="10" s="1"/>
  <c r="H250" i="10"/>
  <c r="Q250" i="10" s="1"/>
  <c r="R250" i="10" s="1"/>
  <c r="H260" i="10"/>
  <c r="Q260" i="10" s="1"/>
  <c r="R260" i="10" s="1"/>
  <c r="H262" i="10"/>
  <c r="Q262" i="10" s="1"/>
  <c r="R262" i="10" s="1"/>
  <c r="H264" i="10"/>
  <c r="Q264" i="10" s="1"/>
  <c r="R264" i="10" s="1"/>
  <c r="H266" i="10"/>
  <c r="Q266" i="10" s="1"/>
  <c r="R266" i="10" s="1"/>
  <c r="H268" i="10"/>
  <c r="Q268" i="10" s="1"/>
  <c r="R268" i="10" s="1"/>
  <c r="H270" i="10"/>
  <c r="Q270" i="10" s="1"/>
  <c r="R270" i="10" s="1"/>
  <c r="H277" i="10"/>
  <c r="Q277" i="10" s="1"/>
  <c r="R277" i="10" s="1"/>
  <c r="H285" i="10"/>
  <c r="Q285" i="10" s="1"/>
  <c r="R285" i="10" s="1"/>
  <c r="H291" i="10"/>
  <c r="Q291" i="10" s="1"/>
  <c r="R291" i="10" s="1"/>
  <c r="H297" i="10"/>
  <c r="Q297" i="10" s="1"/>
  <c r="R297" i="10" s="1"/>
  <c r="H298" i="10"/>
  <c r="Q298" i="10" s="1"/>
  <c r="R298" i="10" s="1"/>
  <c r="H299" i="10"/>
  <c r="Q299" i="10" s="1"/>
  <c r="R299" i="10" s="1"/>
  <c r="H300" i="10"/>
  <c r="Q300" i="10" s="1"/>
  <c r="R300" i="10" s="1"/>
  <c r="H301" i="10"/>
  <c r="Q301" i="10" s="1"/>
  <c r="R301" i="10" s="1"/>
  <c r="H306" i="10"/>
  <c r="Q306" i="10" s="1"/>
  <c r="R306" i="10" s="1"/>
  <c r="H307" i="10"/>
  <c r="Q307" i="10" s="1"/>
  <c r="R307" i="10" s="1"/>
  <c r="H318" i="10"/>
  <c r="Q318" i="10" s="1"/>
  <c r="R318" i="10" s="1"/>
  <c r="H320" i="10"/>
  <c r="Q320" i="10" s="1"/>
  <c r="R320" i="10" s="1"/>
  <c r="H286" i="10"/>
  <c r="Q286" i="10" s="1"/>
  <c r="R286" i="10" s="1"/>
  <c r="H287" i="10"/>
  <c r="Q287" i="10" s="1"/>
  <c r="R287" i="10" s="1"/>
  <c r="H288" i="10"/>
  <c r="Q288" i="10" s="1"/>
  <c r="R288" i="10" s="1"/>
  <c r="H289" i="10"/>
  <c r="Q289" i="10" s="1"/>
  <c r="R289" i="10" s="1"/>
  <c r="H290" i="10"/>
  <c r="Q290" i="10" s="1"/>
  <c r="R290" i="10" s="1"/>
  <c r="H292" i="10"/>
  <c r="Q292" i="10" s="1"/>
  <c r="R292" i="10" s="1"/>
  <c r="H302" i="10"/>
  <c r="Q302" i="10" s="1"/>
  <c r="R302" i="10" s="1"/>
  <c r="H319" i="10"/>
  <c r="Q319" i="10" s="1"/>
  <c r="R319" i="10" s="1"/>
  <c r="H329" i="10"/>
  <c r="Q329" i="10" s="1"/>
  <c r="R329" i="10" s="1"/>
  <c r="H353" i="10"/>
  <c r="Q353" i="10" s="1"/>
  <c r="R353" i="10" s="1"/>
  <c r="H106" i="10"/>
  <c r="Q106" i="10" s="1"/>
  <c r="R106" i="10" s="1"/>
  <c r="H124" i="10"/>
  <c r="Q124" i="10" s="1"/>
  <c r="R124" i="10" s="1"/>
  <c r="H61" i="10"/>
  <c r="Q61" i="10" s="1"/>
  <c r="R61" i="10" s="1"/>
  <c r="H125" i="10"/>
  <c r="Q125" i="10" s="1"/>
  <c r="R125" i="10" s="1"/>
  <c r="H129" i="10"/>
  <c r="Q129" i="10" s="1"/>
  <c r="R129" i="10" s="1"/>
  <c r="H132" i="10"/>
  <c r="Q132" i="10" s="1"/>
  <c r="R132" i="10" s="1"/>
  <c r="H136" i="10"/>
  <c r="Q136" i="10" s="1"/>
  <c r="R136" i="10" s="1"/>
  <c r="H294" i="10"/>
  <c r="Q294" i="10" s="1"/>
  <c r="R294" i="10" s="1"/>
  <c r="H62" i="10"/>
  <c r="Q62" i="10" s="1"/>
  <c r="R62" i="10" s="1"/>
  <c r="H74" i="10"/>
  <c r="Q74" i="10" s="1"/>
  <c r="R74" i="10" s="1"/>
  <c r="H19" i="10"/>
  <c r="Q19" i="10" s="1"/>
  <c r="R19" i="10" s="1"/>
  <c r="H76" i="10"/>
  <c r="Q76" i="10" s="1"/>
  <c r="R76" i="10" s="1"/>
  <c r="H54" i="10"/>
  <c r="Q54" i="10" s="1"/>
  <c r="R54" i="10" s="1"/>
  <c r="H67" i="10"/>
  <c r="Q67" i="10" s="1"/>
  <c r="R67" i="10" s="1"/>
  <c r="H68" i="10"/>
  <c r="Q68" i="10" s="1"/>
  <c r="R68" i="10" s="1"/>
  <c r="H69" i="10"/>
  <c r="Q69" i="10" s="1"/>
  <c r="R69" i="10" s="1"/>
  <c r="H315" i="10"/>
  <c r="Q315" i="10" s="1"/>
  <c r="R315" i="10" s="1"/>
  <c r="H314" i="10"/>
  <c r="Q314" i="10" s="1"/>
  <c r="R314" i="10" s="1"/>
  <c r="G127" i="35" l="1"/>
  <c r="G173" i="35"/>
  <c r="I52" i="35"/>
  <c r="I125" i="35"/>
  <c r="K256" i="10"/>
  <c r="G133" i="35"/>
  <c r="M32" i="10"/>
  <c r="M31" i="10" s="1"/>
  <c r="I47" i="35"/>
  <c r="K351" i="10"/>
  <c r="K168" i="10"/>
  <c r="G158" i="35"/>
  <c r="I40" i="35"/>
  <c r="I196" i="35"/>
  <c r="K327" i="10"/>
  <c r="K326" i="10" s="1"/>
  <c r="K181" i="10"/>
  <c r="K139" i="10"/>
  <c r="I256" i="10"/>
  <c r="I181" i="10"/>
  <c r="I168" i="10"/>
  <c r="I351" i="10"/>
  <c r="I214" i="10"/>
  <c r="K214" i="10"/>
  <c r="I42" i="35"/>
  <c r="G126" i="35"/>
  <c r="N233" i="35"/>
  <c r="P233" i="35" s="1"/>
  <c r="N130" i="35"/>
  <c r="P130" i="35" s="1"/>
  <c r="N218" i="35"/>
  <c r="P218" i="35" s="1"/>
  <c r="N163" i="35"/>
  <c r="P163" i="35" s="1"/>
  <c r="H164" i="35" s="1"/>
  <c r="I164" i="35" s="1"/>
  <c r="N123" i="35"/>
  <c r="P123" i="35" s="1"/>
  <c r="N214" i="35"/>
  <c r="P214" i="35" s="1"/>
  <c r="N238" i="35"/>
  <c r="P238" i="35" s="1"/>
  <c r="N242" i="35"/>
  <c r="P242" i="35" s="1"/>
  <c r="N195" i="35"/>
  <c r="P195" i="35" s="1"/>
  <c r="N150" i="35"/>
  <c r="P150" i="35" s="1"/>
  <c r="N182" i="35"/>
  <c r="P182" i="35" s="1"/>
  <c r="N155" i="35"/>
  <c r="P155" i="35" s="1"/>
  <c r="N208" i="35"/>
  <c r="P208" i="35" s="1"/>
  <c r="N176" i="35"/>
  <c r="P176" i="35" s="1"/>
  <c r="N205" i="35"/>
  <c r="P205" i="35" s="1"/>
  <c r="N211" i="35"/>
  <c r="P211" i="35" s="1"/>
  <c r="N249" i="35"/>
  <c r="P249" i="35" s="1"/>
  <c r="H249" i="35" s="1"/>
  <c r="N202" i="35"/>
  <c r="P202" i="35" s="1"/>
  <c r="H203" i="35" s="1"/>
  <c r="I203" i="35" s="1"/>
  <c r="N145" i="35"/>
  <c r="P145" i="35" s="1"/>
  <c r="N159" i="35"/>
  <c r="P159" i="35" s="1"/>
  <c r="N157" i="35"/>
  <c r="P157" i="35" s="1"/>
  <c r="N226" i="35"/>
  <c r="P226" i="35" s="1"/>
  <c r="N198" i="35"/>
  <c r="P198" i="35" s="1"/>
  <c r="G188" i="35"/>
  <c r="G221" i="35"/>
  <c r="G157" i="35"/>
  <c r="G168" i="35"/>
  <c r="G165" i="35"/>
  <c r="G132" i="35"/>
  <c r="M338" i="10"/>
  <c r="M336" i="10" s="1"/>
  <c r="D78" i="4" s="1"/>
  <c r="M14" i="10"/>
  <c r="M13" i="10" s="1"/>
  <c r="G76" i="35"/>
  <c r="I139" i="10"/>
  <c r="I155" i="10"/>
  <c r="I194" i="10"/>
  <c r="I55" i="35"/>
  <c r="I116" i="35"/>
  <c r="I50" i="35"/>
  <c r="I66" i="35"/>
  <c r="G166" i="35"/>
  <c r="G189" i="35"/>
  <c r="I95" i="35"/>
  <c r="I65" i="35"/>
  <c r="J54" i="10"/>
  <c r="L54" i="10" s="1"/>
  <c r="N122" i="35"/>
  <c r="P122" i="35" s="1"/>
  <c r="H122" i="35" s="1"/>
  <c r="I122" i="35" s="1"/>
  <c r="J125" i="10"/>
  <c r="L125" i="10" s="1"/>
  <c r="M125" i="10" s="1"/>
  <c r="N33" i="35"/>
  <c r="P33" i="35" s="1"/>
  <c r="J68" i="10"/>
  <c r="L68" i="10" s="1"/>
  <c r="M68" i="10" s="1"/>
  <c r="N78" i="35"/>
  <c r="P78" i="35" s="1"/>
  <c r="J76" i="10"/>
  <c r="L76" i="10" s="1"/>
  <c r="M76" i="10" s="1"/>
  <c r="N128" i="35"/>
  <c r="P128" i="35" s="1"/>
  <c r="J294" i="10"/>
  <c r="L294" i="10" s="1"/>
  <c r="M294" i="10" s="1"/>
  <c r="N149" i="35"/>
  <c r="P149" i="35" s="1"/>
  <c r="J136" i="10"/>
  <c r="J134" i="10" s="1"/>
  <c r="N17" i="35"/>
  <c r="P17" i="35" s="1"/>
  <c r="J61" i="10"/>
  <c r="L61" i="10" s="1"/>
  <c r="N10" i="35"/>
  <c r="P10" i="35" s="1"/>
  <c r="J329" i="10"/>
  <c r="L329" i="10" s="1"/>
  <c r="M329" i="10" s="1"/>
  <c r="N72" i="35"/>
  <c r="P72" i="35" s="1"/>
  <c r="J290" i="10"/>
  <c r="L290" i="10" s="1"/>
  <c r="M290" i="10" s="1"/>
  <c r="N231" i="35"/>
  <c r="P231" i="35" s="1"/>
  <c r="J286" i="10"/>
  <c r="L286" i="10" s="1"/>
  <c r="M286" i="10" s="1"/>
  <c r="N210" i="35"/>
  <c r="P210" i="35" s="1"/>
  <c r="H210" i="35" s="1"/>
  <c r="I210" i="35" s="1"/>
  <c r="J306" i="10"/>
  <c r="L306" i="10" s="1"/>
  <c r="N94" i="35"/>
  <c r="P94" i="35" s="1"/>
  <c r="J298" i="10"/>
  <c r="L298" i="10" s="1"/>
  <c r="M298" i="10" s="1"/>
  <c r="N131" i="35"/>
  <c r="P131" i="35" s="1"/>
  <c r="J266" i="10"/>
  <c r="L266" i="10" s="1"/>
  <c r="M266" i="10" s="1"/>
  <c r="N181" i="35"/>
  <c r="P181" i="35" s="1"/>
  <c r="J238" i="10"/>
  <c r="L238" i="10" s="1"/>
  <c r="M238" i="10" s="1"/>
  <c r="N179" i="35"/>
  <c r="P179" i="35" s="1"/>
  <c r="J226" i="10"/>
  <c r="L226" i="10" s="1"/>
  <c r="M226" i="10" s="1"/>
  <c r="N174" i="35"/>
  <c r="P174" i="35" s="1"/>
  <c r="J185" i="10"/>
  <c r="L185" i="10" s="1"/>
  <c r="M185" i="10" s="1"/>
  <c r="N223" i="35"/>
  <c r="P223" i="35" s="1"/>
  <c r="J265" i="10"/>
  <c r="L265" i="10" s="1"/>
  <c r="M265" i="10" s="1"/>
  <c r="N232" i="35"/>
  <c r="P232" i="35" s="1"/>
  <c r="J249" i="10"/>
  <c r="L249" i="10" s="1"/>
  <c r="M249" i="10" s="1"/>
  <c r="N139" i="35"/>
  <c r="P139" i="35" s="1"/>
  <c r="J241" i="10"/>
  <c r="L241" i="10" s="1"/>
  <c r="M241" i="10" s="1"/>
  <c r="N89" i="35"/>
  <c r="P89" i="35" s="1"/>
  <c r="J235" i="10"/>
  <c r="L235" i="10" s="1"/>
  <c r="M235" i="10" s="1"/>
  <c r="J227" i="10"/>
  <c r="L227" i="10" s="1"/>
  <c r="M227" i="10" s="1"/>
  <c r="N237" i="35"/>
  <c r="P237" i="35" s="1"/>
  <c r="J215" i="10"/>
  <c r="L215" i="10" s="1"/>
  <c r="N129" i="35"/>
  <c r="P129" i="35" s="1"/>
  <c r="J188" i="10"/>
  <c r="L188" i="10" s="1"/>
  <c r="M188" i="10" s="1"/>
  <c r="N217" i="35"/>
  <c r="P217" i="35" s="1"/>
  <c r="J177" i="10"/>
  <c r="L177" i="10" s="1"/>
  <c r="M177" i="10" s="1"/>
  <c r="N141" i="35"/>
  <c r="P141" i="35" s="1"/>
  <c r="J178" i="10"/>
  <c r="L178" i="10" s="1"/>
  <c r="M178" i="10" s="1"/>
  <c r="N239" i="35"/>
  <c r="P239" i="35" s="1"/>
  <c r="H239" i="35" s="1"/>
  <c r="I239" i="35" s="1"/>
  <c r="J158" i="10"/>
  <c r="L158" i="10" s="1"/>
  <c r="M158" i="10" s="1"/>
  <c r="N229" i="35"/>
  <c r="P229" i="35" s="1"/>
  <c r="J148" i="10"/>
  <c r="L148" i="10" s="1"/>
  <c r="M148" i="10" s="1"/>
  <c r="N246" i="35"/>
  <c r="P246" i="35" s="1"/>
  <c r="J140" i="10"/>
  <c r="L140" i="10" s="1"/>
  <c r="N197" i="35"/>
  <c r="P197" i="35" s="1"/>
  <c r="H197" i="35" s="1"/>
  <c r="I197" i="35" s="1"/>
  <c r="I215" i="35"/>
  <c r="G171" i="35"/>
  <c r="G144" i="35"/>
  <c r="I13" i="35"/>
  <c r="I102" i="35"/>
  <c r="J314" i="10"/>
  <c r="L314" i="10" s="1"/>
  <c r="N59" i="35"/>
  <c r="P59" i="35" s="1"/>
  <c r="H59" i="35" s="1"/>
  <c r="I59" i="35" s="1"/>
  <c r="J67" i="10"/>
  <c r="L67" i="10" s="1"/>
  <c r="N58" i="35"/>
  <c r="P58" i="35" s="1"/>
  <c r="H58" i="35" s="1"/>
  <c r="I58" i="35" s="1"/>
  <c r="J19" i="10"/>
  <c r="L19" i="10" s="1"/>
  <c r="N44" i="35"/>
  <c r="P44" i="35" s="1"/>
  <c r="J124" i="10"/>
  <c r="L124" i="10" s="1"/>
  <c r="N39" i="35"/>
  <c r="P39" i="35" s="1"/>
  <c r="J319" i="10"/>
  <c r="L319" i="10" s="1"/>
  <c r="M319" i="10" s="1"/>
  <c r="J289" i="10"/>
  <c r="L289" i="10" s="1"/>
  <c r="M289" i="10" s="1"/>
  <c r="N235" i="35"/>
  <c r="P235" i="35" s="1"/>
  <c r="J320" i="10"/>
  <c r="L320" i="10" s="1"/>
  <c r="M320" i="10" s="1"/>
  <c r="N224" i="35"/>
  <c r="P224" i="35" s="1"/>
  <c r="J301" i="10"/>
  <c r="L301" i="10" s="1"/>
  <c r="M301" i="10" s="1"/>
  <c r="N247" i="35"/>
  <c r="P247" i="35" s="1"/>
  <c r="J297" i="10"/>
  <c r="L297" i="10" s="1"/>
  <c r="N185" i="35"/>
  <c r="P185" i="35" s="1"/>
  <c r="J277" i="10"/>
  <c r="L277" i="10" s="1"/>
  <c r="N248" i="35"/>
  <c r="P248" i="35" s="1"/>
  <c r="J264" i="10"/>
  <c r="L264" i="10" s="1"/>
  <c r="M264" i="10" s="1"/>
  <c r="N201" i="35"/>
  <c r="P201" i="35" s="1"/>
  <c r="J232" i="10"/>
  <c r="L232" i="10" s="1"/>
  <c r="M232" i="10" s="1"/>
  <c r="J224" i="10"/>
  <c r="L224" i="10" s="1"/>
  <c r="M224" i="10" s="1"/>
  <c r="N161" i="35"/>
  <c r="P161" i="35" s="1"/>
  <c r="J220" i="10"/>
  <c r="L220" i="10" s="1"/>
  <c r="M220" i="10" s="1"/>
  <c r="N158" i="35"/>
  <c r="P158" i="35" s="1"/>
  <c r="J191" i="10"/>
  <c r="L191" i="10" s="1"/>
  <c r="M191" i="10" s="1"/>
  <c r="N137" i="35"/>
  <c r="P137" i="35" s="1"/>
  <c r="H137" i="35" s="1"/>
  <c r="I137" i="35" s="1"/>
  <c r="J328" i="10"/>
  <c r="L328" i="10" s="1"/>
  <c r="M328" i="10" s="1"/>
  <c r="N184" i="35"/>
  <c r="P184" i="35" s="1"/>
  <c r="J263" i="10"/>
  <c r="L263" i="10" s="1"/>
  <c r="M263" i="10" s="1"/>
  <c r="N236" i="35"/>
  <c r="P236" i="35" s="1"/>
  <c r="J247" i="10"/>
  <c r="L247" i="10" s="1"/>
  <c r="M247" i="10" s="1"/>
  <c r="N207" i="35"/>
  <c r="P207" i="35" s="1"/>
  <c r="J225" i="10"/>
  <c r="L225" i="10" s="1"/>
  <c r="M225" i="10" s="1"/>
  <c r="N234" i="35"/>
  <c r="P234" i="35" s="1"/>
  <c r="H234" i="35" s="1"/>
  <c r="I234" i="35" s="1"/>
  <c r="J204" i="10"/>
  <c r="L204" i="10" s="1"/>
  <c r="M204" i="10" s="1"/>
  <c r="N220" i="35"/>
  <c r="P220" i="35" s="1"/>
  <c r="J195" i="10"/>
  <c r="L195" i="10" s="1"/>
  <c r="N138" i="35"/>
  <c r="P138" i="35" s="1"/>
  <c r="J186" i="10"/>
  <c r="L186" i="10" s="1"/>
  <c r="M186" i="10" s="1"/>
  <c r="N241" i="35"/>
  <c r="P241" i="35" s="1"/>
  <c r="J164" i="10"/>
  <c r="L164" i="10" s="1"/>
  <c r="M164" i="10" s="1"/>
  <c r="N152" i="35"/>
  <c r="P152" i="35" s="1"/>
  <c r="J153" i="10"/>
  <c r="L153" i="10" s="1"/>
  <c r="M153" i="10" s="1"/>
  <c r="N175" i="35"/>
  <c r="P175" i="35" s="1"/>
  <c r="J165" i="10"/>
  <c r="L165" i="10" s="1"/>
  <c r="M165" i="10" s="1"/>
  <c r="N240" i="35"/>
  <c r="P240" i="35" s="1"/>
  <c r="J146" i="10"/>
  <c r="L146" i="10" s="1"/>
  <c r="M146" i="10" s="1"/>
  <c r="N194" i="35"/>
  <c r="P194" i="35" s="1"/>
  <c r="J29" i="10"/>
  <c r="L29" i="10" s="1"/>
  <c r="M29" i="10" s="1"/>
  <c r="N160" i="35"/>
  <c r="P160" i="35" s="1"/>
  <c r="H161" i="35" s="1"/>
  <c r="I161" i="35" s="1"/>
  <c r="I74" i="35"/>
  <c r="J69" i="10"/>
  <c r="L69" i="10" s="1"/>
  <c r="M69" i="10" s="1"/>
  <c r="N16" i="35"/>
  <c r="P16" i="35" s="1"/>
  <c r="H16" i="35" s="1"/>
  <c r="I16" i="35" s="1"/>
  <c r="J62" i="10"/>
  <c r="L62" i="10" s="1"/>
  <c r="M62" i="10" s="1"/>
  <c r="N20" i="35"/>
  <c r="P20" i="35" s="1"/>
  <c r="H20" i="35" s="1"/>
  <c r="I20" i="35" s="1"/>
  <c r="J132" i="10"/>
  <c r="J131" i="10" s="1"/>
  <c r="N19" i="35"/>
  <c r="P19" i="35" s="1"/>
  <c r="H19" i="35" s="1"/>
  <c r="I19" i="35" s="1"/>
  <c r="J315" i="10"/>
  <c r="L315" i="10" s="1"/>
  <c r="M315" i="10" s="1"/>
  <c r="N109" i="35"/>
  <c r="P109" i="35" s="1"/>
  <c r="H109" i="35" s="1"/>
  <c r="I109" i="35" s="1"/>
  <c r="J74" i="10"/>
  <c r="L74" i="10" s="1"/>
  <c r="M74" i="10" s="1"/>
  <c r="N11" i="35"/>
  <c r="P11" i="35" s="1"/>
  <c r="H11" i="35" s="1"/>
  <c r="I11" i="35" s="1"/>
  <c r="J129" i="10"/>
  <c r="L129" i="10" s="1"/>
  <c r="N15" i="35"/>
  <c r="P15" i="35" s="1"/>
  <c r="J106" i="10"/>
  <c r="J100" i="10" s="1"/>
  <c r="N49" i="35"/>
  <c r="P49" i="35" s="1"/>
  <c r="H49" i="35" s="1"/>
  <c r="I49" i="35" s="1"/>
  <c r="J302" i="10"/>
  <c r="L302" i="10" s="1"/>
  <c r="M302" i="10" s="1"/>
  <c r="N190" i="35"/>
  <c r="P190" i="35" s="1"/>
  <c r="J288" i="10"/>
  <c r="L288" i="10" s="1"/>
  <c r="M288" i="10" s="1"/>
  <c r="N53" i="35"/>
  <c r="P53" i="35" s="1"/>
  <c r="J318" i="10"/>
  <c r="L318" i="10" s="1"/>
  <c r="M318" i="10" s="1"/>
  <c r="N227" i="35"/>
  <c r="P227" i="35" s="1"/>
  <c r="J300" i="10"/>
  <c r="L300" i="10" s="1"/>
  <c r="M300" i="10" s="1"/>
  <c r="N243" i="35"/>
  <c r="P243" i="35" s="1"/>
  <c r="H243" i="35" s="1"/>
  <c r="I243" i="35" s="1"/>
  <c r="J291" i="10"/>
  <c r="L291" i="10" s="1"/>
  <c r="M291" i="10" s="1"/>
  <c r="N213" i="35"/>
  <c r="P213" i="35" s="1"/>
  <c r="J270" i="10"/>
  <c r="L270" i="10" s="1"/>
  <c r="M270" i="10" s="1"/>
  <c r="N228" i="35"/>
  <c r="P228" i="35" s="1"/>
  <c r="J262" i="10"/>
  <c r="L262" i="10" s="1"/>
  <c r="M262" i="10" s="1"/>
  <c r="N230" i="35"/>
  <c r="P230" i="35" s="1"/>
  <c r="J250" i="10"/>
  <c r="L250" i="10" s="1"/>
  <c r="M250" i="10" s="1"/>
  <c r="N191" i="35"/>
  <c r="P191" i="35" s="1"/>
  <c r="J230" i="10"/>
  <c r="L230" i="10" s="1"/>
  <c r="M230" i="10" s="1"/>
  <c r="N177" i="35"/>
  <c r="P177" i="35" s="1"/>
  <c r="H177" i="35" s="1"/>
  <c r="I177" i="35" s="1"/>
  <c r="J219" i="10"/>
  <c r="L219" i="10" s="1"/>
  <c r="M219" i="10" s="1"/>
  <c r="N29" i="35"/>
  <c r="P29" i="35" s="1"/>
  <c r="H29" i="35" s="1"/>
  <c r="I29" i="35" s="1"/>
  <c r="J271" i="10"/>
  <c r="L271" i="10" s="1"/>
  <c r="M271" i="10" s="1"/>
  <c r="N90" i="35"/>
  <c r="P90" i="35" s="1"/>
  <c r="J261" i="10"/>
  <c r="L261" i="10" s="1"/>
  <c r="M261" i="10" s="1"/>
  <c r="N36" i="35"/>
  <c r="P36" i="35" s="1"/>
  <c r="J253" i="10"/>
  <c r="L253" i="10" s="1"/>
  <c r="M253" i="10" s="1"/>
  <c r="N112" i="35"/>
  <c r="P112" i="35" s="1"/>
  <c r="J245" i="10"/>
  <c r="L245" i="10" s="1"/>
  <c r="M245" i="10" s="1"/>
  <c r="N37" i="35"/>
  <c r="P37" i="35" s="1"/>
  <c r="J237" i="10"/>
  <c r="L237" i="10" s="1"/>
  <c r="M237" i="10" s="1"/>
  <c r="N192" i="35"/>
  <c r="P192" i="35" s="1"/>
  <c r="J172" i="10"/>
  <c r="L172" i="10" s="1"/>
  <c r="M172" i="10" s="1"/>
  <c r="N245" i="35"/>
  <c r="P245" i="35" s="1"/>
  <c r="J151" i="10"/>
  <c r="L151" i="10" s="1"/>
  <c r="M151" i="10" s="1"/>
  <c r="N156" i="35"/>
  <c r="P156" i="35" s="1"/>
  <c r="J144" i="10"/>
  <c r="L144" i="10" s="1"/>
  <c r="M144" i="10" s="1"/>
  <c r="N62" i="35"/>
  <c r="P62" i="35" s="1"/>
  <c r="J152" i="10"/>
  <c r="L152" i="10" s="1"/>
  <c r="M152" i="10" s="1"/>
  <c r="N204" i="35"/>
  <c r="P204" i="35" s="1"/>
  <c r="G172" i="35"/>
  <c r="G105" i="35"/>
  <c r="G170" i="35"/>
  <c r="G119" i="35"/>
  <c r="G169" i="35"/>
  <c r="G187" i="35"/>
  <c r="G167" i="35"/>
  <c r="I34" i="35"/>
  <c r="I73" i="35"/>
  <c r="G24" i="35"/>
  <c r="G135" i="35"/>
  <c r="J353" i="10"/>
  <c r="L353" i="10" s="1"/>
  <c r="N80" i="35"/>
  <c r="P80" i="35" s="1"/>
  <c r="H14" i="35" s="1"/>
  <c r="I14" i="35" s="1"/>
  <c r="J292" i="10"/>
  <c r="L292" i="10" s="1"/>
  <c r="M292" i="10" s="1"/>
  <c r="N212" i="35"/>
  <c r="P212" i="35" s="1"/>
  <c r="H212" i="35" s="1"/>
  <c r="I212" i="35" s="1"/>
  <c r="J287" i="10"/>
  <c r="L287" i="10" s="1"/>
  <c r="M287" i="10" s="1"/>
  <c r="N148" i="35"/>
  <c r="P148" i="35" s="1"/>
  <c r="H148" i="35" s="1"/>
  <c r="I148" i="35" s="1"/>
  <c r="J307" i="10"/>
  <c r="L307" i="10" s="1"/>
  <c r="M307" i="10" s="1"/>
  <c r="N183" i="35"/>
  <c r="P183" i="35" s="1"/>
  <c r="J299" i="10"/>
  <c r="L299" i="10" s="1"/>
  <c r="M299" i="10" s="1"/>
  <c r="N110" i="35"/>
  <c r="P110" i="35" s="1"/>
  <c r="J285" i="10"/>
  <c r="L285" i="10" s="1"/>
  <c r="N200" i="35"/>
  <c r="P200" i="35" s="1"/>
  <c r="J268" i="10"/>
  <c r="L268" i="10" s="1"/>
  <c r="M268" i="10" s="1"/>
  <c r="N99" i="35"/>
  <c r="P99" i="35" s="1"/>
  <c r="J260" i="10"/>
  <c r="L260" i="10" s="1"/>
  <c r="M260" i="10" s="1"/>
  <c r="N216" i="35"/>
  <c r="P216" i="35" s="1"/>
  <c r="H216" i="35" s="1"/>
  <c r="I216" i="35" s="1"/>
  <c r="J248" i="10"/>
  <c r="L248" i="10" s="1"/>
  <c r="M248" i="10" s="1"/>
  <c r="N178" i="35"/>
  <c r="P178" i="35" s="1"/>
  <c r="J228" i="10"/>
  <c r="L228" i="10" s="1"/>
  <c r="M228" i="10" s="1"/>
  <c r="J222" i="10"/>
  <c r="L222" i="10" s="1"/>
  <c r="M222" i="10" s="1"/>
  <c r="N154" i="35"/>
  <c r="P154" i="35" s="1"/>
  <c r="J216" i="10"/>
  <c r="L216" i="10" s="1"/>
  <c r="M216" i="10" s="1"/>
  <c r="N77" i="35"/>
  <c r="P77" i="35" s="1"/>
  <c r="H31" i="35" s="1"/>
  <c r="I31" i="35" s="1"/>
  <c r="J187" i="10"/>
  <c r="L187" i="10" s="1"/>
  <c r="M187" i="10" s="1"/>
  <c r="N64" i="35"/>
  <c r="P64" i="35" s="1"/>
  <c r="J267" i="10"/>
  <c r="L267" i="10" s="1"/>
  <c r="M267" i="10" s="1"/>
  <c r="N142" i="35"/>
  <c r="P142" i="35" s="1"/>
  <c r="J259" i="10"/>
  <c r="L259" i="10" s="1"/>
  <c r="M259" i="10" s="1"/>
  <c r="N91" i="35"/>
  <c r="P91" i="35" s="1"/>
  <c r="J243" i="10"/>
  <c r="L243" i="10" s="1"/>
  <c r="M243" i="10" s="1"/>
  <c r="J236" i="10"/>
  <c r="L236" i="10" s="1"/>
  <c r="M236" i="10" s="1"/>
  <c r="N193" i="35"/>
  <c r="P193" i="35" s="1"/>
  <c r="J217" i="10"/>
  <c r="L217" i="10" s="1"/>
  <c r="M217" i="10" s="1"/>
  <c r="N114" i="35"/>
  <c r="P114" i="35" s="1"/>
  <c r="H114" i="35" s="1"/>
  <c r="I114" i="35" s="1"/>
  <c r="J197" i="10"/>
  <c r="L197" i="10" s="1"/>
  <c r="M197" i="10" s="1"/>
  <c r="N153" i="35"/>
  <c r="P153" i="35" s="1"/>
  <c r="J159" i="10"/>
  <c r="L159" i="10" s="1"/>
  <c r="M159" i="10" s="1"/>
  <c r="N244" i="35"/>
  <c r="P244" i="35" s="1"/>
  <c r="J149" i="10"/>
  <c r="L149" i="10" s="1"/>
  <c r="M149" i="10" s="1"/>
  <c r="N162" i="35"/>
  <c r="P162" i="35" s="1"/>
  <c r="J171" i="10"/>
  <c r="L171" i="10" s="1"/>
  <c r="M171" i="10" s="1"/>
  <c r="N225" i="35"/>
  <c r="P225" i="35" s="1"/>
  <c r="J150" i="10"/>
  <c r="L150" i="10" s="1"/>
  <c r="M150" i="10" s="1"/>
  <c r="N140" i="35"/>
  <c r="P140" i="35" s="1"/>
  <c r="J141" i="10"/>
  <c r="L141" i="10" s="1"/>
  <c r="M141" i="10" s="1"/>
  <c r="N180" i="35"/>
  <c r="P180" i="35" s="1"/>
  <c r="H181" i="35" s="1"/>
  <c r="I181" i="35" s="1"/>
  <c r="G81" i="35"/>
  <c r="I26" i="35"/>
  <c r="G222" i="35"/>
  <c r="I57" i="35"/>
  <c r="I51" i="35"/>
  <c r="M92" i="10"/>
  <c r="M118" i="10"/>
  <c r="K194" i="10"/>
  <c r="M348" i="10"/>
  <c r="D82" i="4" s="1"/>
  <c r="J83" i="4" s="1"/>
  <c r="M7" i="10"/>
  <c r="M97" i="10"/>
  <c r="M110" i="10"/>
  <c r="K155" i="10"/>
  <c r="M344" i="10"/>
  <c r="D80" i="4" s="1"/>
  <c r="M78" i="10"/>
  <c r="M35" i="10"/>
  <c r="H143" i="10"/>
  <c r="Q143" i="10" s="1"/>
  <c r="R143" i="10" s="1"/>
  <c r="H233" i="10"/>
  <c r="Q233" i="10" s="1"/>
  <c r="R233" i="10" s="1"/>
  <c r="H42" i="10"/>
  <c r="Q42" i="10" s="1"/>
  <c r="R42" i="10" s="1"/>
  <c r="H48" i="10"/>
  <c r="Q48" i="10" s="1"/>
  <c r="R48" i="10" s="1"/>
  <c r="H242" i="10"/>
  <c r="Q242" i="10" s="1"/>
  <c r="R242" i="10" s="1"/>
  <c r="H207" i="10"/>
  <c r="Q207" i="10" s="1"/>
  <c r="R207" i="10" s="1"/>
  <c r="H251" i="10"/>
  <c r="Q251" i="10" s="1"/>
  <c r="R251" i="10" s="1"/>
  <c r="H210" i="10"/>
  <c r="Q210" i="10" s="1"/>
  <c r="R210" i="10" s="1"/>
  <c r="H221" i="10"/>
  <c r="Q221" i="10" s="1"/>
  <c r="R221" i="10" s="1"/>
  <c r="H257" i="10"/>
  <c r="Q257" i="10" s="1"/>
  <c r="R257" i="10" s="1"/>
  <c r="H198" i="10"/>
  <c r="Q198" i="10" s="1"/>
  <c r="R198" i="10" s="1"/>
  <c r="H162" i="10"/>
  <c r="Q162" i="10" s="1"/>
  <c r="R162" i="10" s="1"/>
  <c r="H189" i="10"/>
  <c r="Q189" i="10" s="1"/>
  <c r="R189" i="10" s="1"/>
  <c r="H175" i="10"/>
  <c r="Q175" i="10" s="1"/>
  <c r="R175" i="10" s="1"/>
  <c r="H190" i="10"/>
  <c r="Q190" i="10" s="1"/>
  <c r="R190" i="10" s="1"/>
  <c r="H176" i="10"/>
  <c r="Q176" i="10" s="1"/>
  <c r="R176" i="10" s="1"/>
  <c r="H163" i="10"/>
  <c r="Q163" i="10" s="1"/>
  <c r="R163" i="10" s="1"/>
  <c r="H244" i="10"/>
  <c r="Q244" i="10" s="1"/>
  <c r="R244" i="10" s="1"/>
  <c r="H208" i="10"/>
  <c r="Q208" i="10" s="1"/>
  <c r="R208" i="10" s="1"/>
  <c r="H231" i="10"/>
  <c r="Q231" i="10" s="1"/>
  <c r="R231" i="10" s="1"/>
  <c r="H202" i="10"/>
  <c r="Q202" i="10" s="1"/>
  <c r="R202" i="10" s="1"/>
  <c r="H160" i="10"/>
  <c r="Q160" i="10" s="1"/>
  <c r="R160" i="10" s="1"/>
  <c r="H173" i="10"/>
  <c r="Q173" i="10" s="1"/>
  <c r="R173" i="10" s="1"/>
  <c r="H43" i="10"/>
  <c r="Q43" i="10" s="1"/>
  <c r="R43" i="10" s="1"/>
  <c r="H47" i="10"/>
  <c r="Q47" i="10" s="1"/>
  <c r="R47" i="10" s="1"/>
  <c r="H252" i="10"/>
  <c r="Q252" i="10" s="1"/>
  <c r="R252" i="10" s="1"/>
  <c r="H211" i="10"/>
  <c r="Q211" i="10" s="1"/>
  <c r="R211" i="10" s="1"/>
  <c r="H229" i="10"/>
  <c r="Q229" i="10" s="1"/>
  <c r="R229" i="10" s="1"/>
  <c r="H201" i="10"/>
  <c r="Q201" i="10" s="1"/>
  <c r="R201" i="10" s="1"/>
  <c r="H240" i="10"/>
  <c r="Q240" i="10" s="1"/>
  <c r="R240" i="10" s="1"/>
  <c r="H206" i="10"/>
  <c r="Q206" i="10" s="1"/>
  <c r="R206" i="10" s="1"/>
  <c r="H327" i="10"/>
  <c r="Q327" i="10" s="1"/>
  <c r="R327" i="10" s="1"/>
  <c r="H200" i="10"/>
  <c r="Q200" i="10" s="1"/>
  <c r="R200" i="10" s="1"/>
  <c r="H218" i="10"/>
  <c r="Q218" i="10" s="1"/>
  <c r="R218" i="10" s="1"/>
  <c r="H196" i="10"/>
  <c r="Q196" i="10" s="1"/>
  <c r="R196" i="10" s="1"/>
  <c r="H192" i="10"/>
  <c r="Q192" i="10" s="1"/>
  <c r="R192" i="10" s="1"/>
  <c r="H166" i="10"/>
  <c r="Q166" i="10" s="1"/>
  <c r="R166" i="10" s="1"/>
  <c r="H179" i="10"/>
  <c r="Q179" i="10" s="1"/>
  <c r="R179" i="10" s="1"/>
  <c r="H170" i="10"/>
  <c r="Q170" i="10" s="1"/>
  <c r="R170" i="10" s="1"/>
  <c r="H183" i="10"/>
  <c r="Q183" i="10" s="1"/>
  <c r="R183" i="10" s="1"/>
  <c r="H157" i="10"/>
  <c r="Q157" i="10" s="1"/>
  <c r="R157" i="10" s="1"/>
  <c r="H205" i="10"/>
  <c r="Q205" i="10" s="1"/>
  <c r="R205" i="10" s="1"/>
  <c r="H239" i="10"/>
  <c r="Q239" i="10" s="1"/>
  <c r="R239" i="10" s="1"/>
  <c r="H147" i="10"/>
  <c r="Q147" i="10" s="1"/>
  <c r="R147" i="10" s="1"/>
  <c r="H246" i="10"/>
  <c r="Q246" i="10" s="1"/>
  <c r="R246" i="10" s="1"/>
  <c r="H209" i="10"/>
  <c r="Q209" i="10" s="1"/>
  <c r="R209" i="10" s="1"/>
  <c r="H254" i="10"/>
  <c r="Q254" i="10" s="1"/>
  <c r="R254" i="10" s="1"/>
  <c r="H212" i="10"/>
  <c r="Q212" i="10" s="1"/>
  <c r="R212" i="10" s="1"/>
  <c r="H258" i="10"/>
  <c r="Q258" i="10" s="1"/>
  <c r="R258" i="10" s="1"/>
  <c r="H223" i="10"/>
  <c r="Q223" i="10" s="1"/>
  <c r="R223" i="10" s="1"/>
  <c r="H199" i="10"/>
  <c r="Q199" i="10" s="1"/>
  <c r="R199" i="10" s="1"/>
  <c r="H234" i="10"/>
  <c r="Q234" i="10" s="1"/>
  <c r="R234" i="10" s="1"/>
  <c r="H203" i="10"/>
  <c r="Q203" i="10" s="1"/>
  <c r="R203" i="10" s="1"/>
  <c r="H145" i="10"/>
  <c r="Q145" i="10" s="1"/>
  <c r="R145" i="10" s="1"/>
  <c r="H182" i="10"/>
  <c r="Q182" i="10" s="1"/>
  <c r="R182" i="10" s="1"/>
  <c r="H156" i="10"/>
  <c r="Q156" i="10" s="1"/>
  <c r="R156" i="10" s="1"/>
  <c r="H169" i="10"/>
  <c r="Q169" i="10" s="1"/>
  <c r="R169" i="10" s="1"/>
  <c r="L18" i="4"/>
  <c r="M18" i="4" s="1"/>
  <c r="C18" i="4"/>
  <c r="H202" i="35" l="1"/>
  <c r="I202" i="35" s="1"/>
  <c r="L136" i="10"/>
  <c r="M136" i="10" s="1"/>
  <c r="H163" i="35"/>
  <c r="I163" i="35" s="1"/>
  <c r="H182" i="35"/>
  <c r="I182" i="35" s="1"/>
  <c r="J127" i="10"/>
  <c r="H179" i="35"/>
  <c r="I179" i="35" s="1"/>
  <c r="H194" i="35"/>
  <c r="I194" i="35" s="1"/>
  <c r="H241" i="35"/>
  <c r="I241" i="35" s="1"/>
  <c r="H224" i="35"/>
  <c r="I224" i="35" s="1"/>
  <c r="J246" i="10"/>
  <c r="L246" i="10" s="1"/>
  <c r="M246" i="10" s="1"/>
  <c r="J218" i="10"/>
  <c r="L218" i="10" s="1"/>
  <c r="M218" i="10" s="1"/>
  <c r="J240" i="10"/>
  <c r="L240" i="10" s="1"/>
  <c r="M240" i="10" s="1"/>
  <c r="J173" i="10"/>
  <c r="L173" i="10" s="1"/>
  <c r="M173" i="10" s="1"/>
  <c r="J176" i="10"/>
  <c r="L176" i="10" s="1"/>
  <c r="M176" i="10" s="1"/>
  <c r="N127" i="35"/>
  <c r="P127" i="35" s="1"/>
  <c r="N144" i="35"/>
  <c r="P144" i="35" s="1"/>
  <c r="N222" i="35"/>
  <c r="P222" i="35" s="1"/>
  <c r="J169" i="10"/>
  <c r="L169" i="10" s="1"/>
  <c r="J205" i="10"/>
  <c r="L205" i="10" s="1"/>
  <c r="M205" i="10" s="1"/>
  <c r="J179" i="10"/>
  <c r="L179" i="10" s="1"/>
  <c r="M179" i="10" s="1"/>
  <c r="J234" i="10"/>
  <c r="L234" i="10" s="1"/>
  <c r="M234" i="10" s="1"/>
  <c r="N167" i="35"/>
  <c r="P167" i="35" s="1"/>
  <c r="J252" i="10"/>
  <c r="L252" i="10" s="1"/>
  <c r="M252" i="10" s="1"/>
  <c r="J244" i="10"/>
  <c r="L244" i="10" s="1"/>
  <c r="M244" i="10" s="1"/>
  <c r="J190" i="10"/>
  <c r="L190" i="10" s="1"/>
  <c r="M190" i="10" s="1"/>
  <c r="J251" i="10"/>
  <c r="L251" i="10" s="1"/>
  <c r="M251" i="10" s="1"/>
  <c r="J258" i="10"/>
  <c r="L258" i="10" s="1"/>
  <c r="M258" i="10" s="1"/>
  <c r="J182" i="10"/>
  <c r="L182" i="10" s="1"/>
  <c r="N133" i="35"/>
  <c r="P133" i="35" s="1"/>
  <c r="J254" i="10"/>
  <c r="L254" i="10" s="1"/>
  <c r="M254" i="10" s="1"/>
  <c r="J183" i="10"/>
  <c r="L183" i="10" s="1"/>
  <c r="M183" i="10" s="1"/>
  <c r="J192" i="10"/>
  <c r="L192" i="10" s="1"/>
  <c r="M192" i="10" s="1"/>
  <c r="J327" i="10"/>
  <c r="L327" i="10" s="1"/>
  <c r="J175" i="10"/>
  <c r="L175" i="10" s="1"/>
  <c r="M175" i="10" s="1"/>
  <c r="J257" i="10"/>
  <c r="L257" i="10" s="1"/>
  <c r="J233" i="10"/>
  <c r="L233" i="10" s="1"/>
  <c r="M233" i="10" s="1"/>
  <c r="N173" i="35"/>
  <c r="P173" i="35" s="1"/>
  <c r="J203" i="10"/>
  <c r="L203" i="10" s="1"/>
  <c r="M203" i="10" s="1"/>
  <c r="N135" i="35"/>
  <c r="P135" i="35" s="1"/>
  <c r="J223" i="10"/>
  <c r="L223" i="10" s="1"/>
  <c r="M223" i="10" s="1"/>
  <c r="J239" i="10"/>
  <c r="L239" i="10" s="1"/>
  <c r="M239" i="10" s="1"/>
  <c r="J170" i="10"/>
  <c r="L170" i="10" s="1"/>
  <c r="M170" i="10" s="1"/>
  <c r="N187" i="35"/>
  <c r="P187" i="35" s="1"/>
  <c r="J229" i="10"/>
  <c r="L229" i="10" s="1"/>
  <c r="M229" i="10" s="1"/>
  <c r="N147" i="35"/>
  <c r="P147" i="35" s="1"/>
  <c r="J231" i="10"/>
  <c r="L231" i="10" s="1"/>
  <c r="M231" i="10" s="1"/>
  <c r="J189" i="10"/>
  <c r="L189" i="10" s="1"/>
  <c r="M189" i="10" s="1"/>
  <c r="J221" i="10"/>
  <c r="L221" i="10" s="1"/>
  <c r="M221" i="10" s="1"/>
  <c r="J242" i="10"/>
  <c r="L242" i="10" s="1"/>
  <c r="M242" i="10" s="1"/>
  <c r="N189" i="35"/>
  <c r="P189" i="35" s="1"/>
  <c r="H157" i="35"/>
  <c r="I157" i="35" s="1"/>
  <c r="H156" i="35"/>
  <c r="I156" i="35" s="1"/>
  <c r="H207" i="35"/>
  <c r="I207" i="35" s="1"/>
  <c r="H227" i="35"/>
  <c r="I227" i="35" s="1"/>
  <c r="H142" i="35"/>
  <c r="I142" i="35" s="1"/>
  <c r="H140" i="35"/>
  <c r="I140" i="35" s="1"/>
  <c r="H131" i="35"/>
  <c r="I131" i="35" s="1"/>
  <c r="H129" i="35"/>
  <c r="I129" i="35" s="1"/>
  <c r="H153" i="35"/>
  <c r="I153" i="35" s="1"/>
  <c r="H162" i="35"/>
  <c r="I162" i="35" s="1"/>
  <c r="H225" i="35"/>
  <c r="I225" i="35" s="1"/>
  <c r="H192" i="35"/>
  <c r="I192" i="35" s="1"/>
  <c r="H175" i="35"/>
  <c r="I175" i="35" s="1"/>
  <c r="H201" i="35"/>
  <c r="I201" i="35" s="1"/>
  <c r="H200" i="35"/>
  <c r="I200" i="35" s="1"/>
  <c r="H159" i="35"/>
  <c r="I159" i="35" s="1"/>
  <c r="H158" i="35"/>
  <c r="I158" i="35" s="1"/>
  <c r="H174" i="35"/>
  <c r="I174" i="35" s="1"/>
  <c r="H248" i="35"/>
  <c r="I248" i="35" s="1"/>
  <c r="J351" i="10"/>
  <c r="L132" i="10"/>
  <c r="L131" i="10" s="1"/>
  <c r="J56" i="10"/>
  <c r="J122" i="10"/>
  <c r="J296" i="10"/>
  <c r="J282" i="10"/>
  <c r="J273" i="10"/>
  <c r="I358" i="10"/>
  <c r="J17" i="10"/>
  <c r="J52" i="10"/>
  <c r="L106" i="10"/>
  <c r="L100" i="10" s="1"/>
  <c r="J310" i="10"/>
  <c r="J305" i="10"/>
  <c r="J64" i="10"/>
  <c r="I83" i="4"/>
  <c r="H99" i="35"/>
  <c r="I99" i="35" s="1"/>
  <c r="J212" i="10"/>
  <c r="L212" i="10" s="1"/>
  <c r="M212" i="10" s="1"/>
  <c r="N221" i="35"/>
  <c r="P221" i="35" s="1"/>
  <c r="H221" i="35" s="1"/>
  <c r="I221" i="35" s="1"/>
  <c r="J157" i="10"/>
  <c r="L157" i="10" s="1"/>
  <c r="M157" i="10" s="1"/>
  <c r="N166" i="35"/>
  <c r="P166" i="35" s="1"/>
  <c r="J166" i="10"/>
  <c r="L166" i="10" s="1"/>
  <c r="M166" i="10" s="1"/>
  <c r="N76" i="35"/>
  <c r="P76" i="35" s="1"/>
  <c r="H75" i="35" s="1"/>
  <c r="I75" i="35" s="1"/>
  <c r="J200" i="10"/>
  <c r="L200" i="10" s="1"/>
  <c r="M200" i="10" s="1"/>
  <c r="N172" i="35"/>
  <c r="P172" i="35" s="1"/>
  <c r="H173" i="35" s="1"/>
  <c r="I173" i="35" s="1"/>
  <c r="J43" i="10"/>
  <c r="L43" i="10" s="1"/>
  <c r="M43" i="10" s="1"/>
  <c r="N146" i="35"/>
  <c r="P146" i="35" s="1"/>
  <c r="H146" i="35" s="1"/>
  <c r="I146" i="35" s="1"/>
  <c r="J160" i="10"/>
  <c r="L160" i="10" s="1"/>
  <c r="M160" i="10" s="1"/>
  <c r="N61" i="35"/>
  <c r="P61" i="35" s="1"/>
  <c r="H61" i="35" s="1"/>
  <c r="I61" i="35" s="1"/>
  <c r="J207" i="10"/>
  <c r="L207" i="10" s="1"/>
  <c r="M207" i="10" s="1"/>
  <c r="N143" i="35"/>
  <c r="P143" i="35" s="1"/>
  <c r="H143" i="35" s="1"/>
  <c r="I143" i="35" s="1"/>
  <c r="J143" i="10"/>
  <c r="L143" i="10" s="1"/>
  <c r="N126" i="35"/>
  <c r="P126" i="35" s="1"/>
  <c r="H150" i="35"/>
  <c r="I150" i="35" s="1"/>
  <c r="H205" i="35"/>
  <c r="I205" i="35" s="1"/>
  <c r="H63" i="35"/>
  <c r="I63" i="35" s="1"/>
  <c r="H193" i="35"/>
  <c r="I193" i="35" s="1"/>
  <c r="H112" i="35"/>
  <c r="I112" i="35" s="1"/>
  <c r="H38" i="35"/>
  <c r="I38" i="35" s="1"/>
  <c r="H90" i="35"/>
  <c r="I90" i="35" s="1"/>
  <c r="H36" i="35"/>
  <c r="I36" i="35" s="1"/>
  <c r="H178" i="35"/>
  <c r="I178" i="35" s="1"/>
  <c r="H72" i="35"/>
  <c r="I72" i="35" s="1"/>
  <c r="H231" i="35"/>
  <c r="I231" i="35" s="1"/>
  <c r="H184" i="35"/>
  <c r="I184" i="35" s="1"/>
  <c r="H214" i="35"/>
  <c r="I214" i="35" s="1"/>
  <c r="H139" i="35"/>
  <c r="I139" i="35" s="1"/>
  <c r="H160" i="35"/>
  <c r="I160" i="35" s="1"/>
  <c r="H235" i="35"/>
  <c r="I235" i="35" s="1"/>
  <c r="H92" i="35"/>
  <c r="I92" i="35" s="1"/>
  <c r="H237" i="35"/>
  <c r="I237" i="35" s="1"/>
  <c r="H138" i="35"/>
  <c r="I138" i="35" s="1"/>
  <c r="H104" i="35"/>
  <c r="I104" i="35" s="1"/>
  <c r="H228" i="35"/>
  <c r="I228" i="35" s="1"/>
  <c r="H223" i="35"/>
  <c r="I223" i="35" s="1"/>
  <c r="H10" i="35"/>
  <c r="I10" i="35" s="1"/>
  <c r="H44" i="35"/>
  <c r="I44" i="35" s="1"/>
  <c r="H149" i="35"/>
  <c r="I149" i="35" s="1"/>
  <c r="H198" i="35"/>
  <c r="I198" i="35" s="1"/>
  <c r="H185" i="35"/>
  <c r="I185" i="35" s="1"/>
  <c r="H230" i="35"/>
  <c r="I230" i="35" s="1"/>
  <c r="H190" i="35"/>
  <c r="I190" i="35" s="1"/>
  <c r="H191" i="35"/>
  <c r="I191" i="35" s="1"/>
  <c r="H211" i="35"/>
  <c r="I211" i="35" s="1"/>
  <c r="H27" i="35"/>
  <c r="I27" i="35" s="1"/>
  <c r="H33" i="35"/>
  <c r="I33" i="35" s="1"/>
  <c r="J156" i="10"/>
  <c r="L156" i="10" s="1"/>
  <c r="N32" i="35"/>
  <c r="P32" i="35" s="1"/>
  <c r="H32" i="35" s="1"/>
  <c r="I32" i="35" s="1"/>
  <c r="J145" i="10"/>
  <c r="L145" i="10" s="1"/>
  <c r="M145" i="10" s="1"/>
  <c r="N134" i="35"/>
  <c r="P134" i="35" s="1"/>
  <c r="H134" i="35" s="1"/>
  <c r="I134" i="35" s="1"/>
  <c r="J199" i="10"/>
  <c r="L199" i="10" s="1"/>
  <c r="M199" i="10" s="1"/>
  <c r="N132" i="35"/>
  <c r="P132" i="35" s="1"/>
  <c r="J147" i="10"/>
  <c r="L147" i="10" s="1"/>
  <c r="M147" i="10" s="1"/>
  <c r="N171" i="35"/>
  <c r="P171" i="35" s="1"/>
  <c r="J201" i="10"/>
  <c r="L201" i="10" s="1"/>
  <c r="M201" i="10" s="1"/>
  <c r="N105" i="35"/>
  <c r="P105" i="35" s="1"/>
  <c r="J47" i="10"/>
  <c r="L47" i="10" s="1"/>
  <c r="N97" i="35"/>
  <c r="P97" i="35" s="1"/>
  <c r="J202" i="10"/>
  <c r="L202" i="10" s="1"/>
  <c r="M202" i="10" s="1"/>
  <c r="N81" i="35"/>
  <c r="P81" i="35" s="1"/>
  <c r="H9" i="35" s="1"/>
  <c r="I9" i="35" s="1"/>
  <c r="J163" i="10"/>
  <c r="L163" i="10" s="1"/>
  <c r="M163" i="10" s="1"/>
  <c r="N169" i="35"/>
  <c r="P169" i="35" s="1"/>
  <c r="H37" i="35" s="1"/>
  <c r="I37" i="35" s="1"/>
  <c r="J42" i="10"/>
  <c r="L42" i="10" s="1"/>
  <c r="M42" i="10" s="1"/>
  <c r="N113" i="35"/>
  <c r="P113" i="35" s="1"/>
  <c r="H141" i="35"/>
  <c r="I141" i="35" s="1"/>
  <c r="H155" i="35"/>
  <c r="I155" i="35" s="1"/>
  <c r="H154" i="35"/>
  <c r="I154" i="35" s="1"/>
  <c r="H39" i="35"/>
  <c r="I39" i="35" s="1"/>
  <c r="H23" i="35"/>
  <c r="I23" i="35" s="1"/>
  <c r="H64" i="35"/>
  <c r="I64" i="35" s="1"/>
  <c r="H130" i="35"/>
  <c r="I130" i="35" s="1"/>
  <c r="J209" i="10"/>
  <c r="L209" i="10" s="1"/>
  <c r="M209" i="10" s="1"/>
  <c r="N165" i="35"/>
  <c r="P165" i="35" s="1"/>
  <c r="H180" i="35" s="1"/>
  <c r="I180" i="35" s="1"/>
  <c r="J196" i="10"/>
  <c r="L196" i="10" s="1"/>
  <c r="M196" i="10" s="1"/>
  <c r="N24" i="35"/>
  <c r="P24" i="35" s="1"/>
  <c r="J206" i="10"/>
  <c r="L206" i="10" s="1"/>
  <c r="M206" i="10" s="1"/>
  <c r="N186" i="35"/>
  <c r="P186" i="35" s="1"/>
  <c r="H186" i="35" s="1"/>
  <c r="I186" i="35" s="1"/>
  <c r="J162" i="10"/>
  <c r="L162" i="10" s="1"/>
  <c r="M162" i="10" s="1"/>
  <c r="N168" i="35"/>
  <c r="P168" i="35" s="1"/>
  <c r="H168" i="35" s="1"/>
  <c r="I168" i="35" s="1"/>
  <c r="J210" i="10"/>
  <c r="L210" i="10" s="1"/>
  <c r="M210" i="10" s="1"/>
  <c r="N188" i="35"/>
  <c r="P188" i="35" s="1"/>
  <c r="H188" i="35" s="1"/>
  <c r="I188" i="35" s="1"/>
  <c r="J48" i="10"/>
  <c r="L48" i="10" s="1"/>
  <c r="M48" i="10" s="1"/>
  <c r="N79" i="35"/>
  <c r="P79" i="35" s="1"/>
  <c r="H79" i="35" s="1"/>
  <c r="I79" i="35" s="1"/>
  <c r="H22" i="35"/>
  <c r="I22" i="35" s="1"/>
  <c r="H62" i="35"/>
  <c r="I62" i="35" s="1"/>
  <c r="H93" i="35"/>
  <c r="I93" i="35" s="1"/>
  <c r="H246" i="35"/>
  <c r="I246" i="35" s="1"/>
  <c r="H204" i="35"/>
  <c r="I204" i="35" s="1"/>
  <c r="H229" i="35"/>
  <c r="I229" i="35" s="1"/>
  <c r="H151" i="35"/>
  <c r="I151" i="35" s="1"/>
  <c r="H244" i="35"/>
  <c r="I244" i="35" s="1"/>
  <c r="H12" i="35"/>
  <c r="I12" i="35" s="1"/>
  <c r="H53" i="35"/>
  <c r="I53" i="35" s="1"/>
  <c r="H107" i="35"/>
  <c r="I107" i="35" s="1"/>
  <c r="H195" i="35"/>
  <c r="I195" i="35" s="1"/>
  <c r="H91" i="35"/>
  <c r="I91" i="35" s="1"/>
  <c r="H176" i="35"/>
  <c r="I176" i="35" s="1"/>
  <c r="H41" i="35"/>
  <c r="I41" i="35" s="1"/>
  <c r="H242" i="35"/>
  <c r="I242" i="35" s="1"/>
  <c r="H220" i="35"/>
  <c r="I220" i="35" s="1"/>
  <c r="H110" i="35"/>
  <c r="I110" i="35" s="1"/>
  <c r="H208" i="35"/>
  <c r="I208" i="35" s="1"/>
  <c r="H115" i="35"/>
  <c r="I115" i="35" s="1"/>
  <c r="I249" i="35"/>
  <c r="H236" i="35"/>
  <c r="I236" i="35" s="1"/>
  <c r="H80" i="35"/>
  <c r="I80" i="35" s="1"/>
  <c r="H247" i="35"/>
  <c r="I247" i="35" s="1"/>
  <c r="H240" i="35"/>
  <c r="I240" i="35" s="1"/>
  <c r="H86" i="35"/>
  <c r="I86" i="35" s="1"/>
  <c r="H218" i="35"/>
  <c r="I218" i="35" s="1"/>
  <c r="H45" i="35"/>
  <c r="I45" i="35" s="1"/>
  <c r="H238" i="35"/>
  <c r="I238" i="35" s="1"/>
  <c r="H82" i="35"/>
  <c r="I82" i="35" s="1"/>
  <c r="H89" i="35"/>
  <c r="I89" i="35" s="1"/>
  <c r="H183" i="35"/>
  <c r="I183" i="35" s="1"/>
  <c r="H233" i="35"/>
  <c r="I233" i="35" s="1"/>
  <c r="H15" i="35"/>
  <c r="I15" i="35" s="1"/>
  <c r="H209" i="35"/>
  <c r="I209" i="35" s="1"/>
  <c r="H232" i="35"/>
  <c r="I232" i="35" s="1"/>
  <c r="H77" i="35"/>
  <c r="I77" i="35" s="1"/>
  <c r="H71" i="35"/>
  <c r="I71" i="35" s="1"/>
  <c r="H78" i="35"/>
  <c r="I78" i="35" s="1"/>
  <c r="H123" i="35"/>
  <c r="I123" i="35" s="1"/>
  <c r="J211" i="10"/>
  <c r="L211" i="10" s="1"/>
  <c r="M211" i="10" s="1"/>
  <c r="N83" i="35"/>
  <c r="P83" i="35" s="1"/>
  <c r="J208" i="10"/>
  <c r="L208" i="10" s="1"/>
  <c r="M208" i="10" s="1"/>
  <c r="N170" i="35"/>
  <c r="P170" i="35" s="1"/>
  <c r="J198" i="10"/>
  <c r="L198" i="10" s="1"/>
  <c r="M198" i="10" s="1"/>
  <c r="N119" i="35"/>
  <c r="P119" i="35" s="1"/>
  <c r="K358" i="10"/>
  <c r="H199" i="35"/>
  <c r="I199" i="35" s="1"/>
  <c r="H226" i="35"/>
  <c r="I226" i="35" s="1"/>
  <c r="H84" i="35"/>
  <c r="I84" i="35" s="1"/>
  <c r="H245" i="35"/>
  <c r="I245" i="35" s="1"/>
  <c r="H145" i="35"/>
  <c r="I145" i="35" s="1"/>
  <c r="H217" i="35"/>
  <c r="I217" i="35" s="1"/>
  <c r="H94" i="35"/>
  <c r="I94" i="35" s="1"/>
  <c r="H213" i="35"/>
  <c r="I213" i="35" s="1"/>
  <c r="M195" i="10"/>
  <c r="M140" i="10"/>
  <c r="M215" i="10"/>
  <c r="I81" i="4"/>
  <c r="J81" i="4"/>
  <c r="L296" i="10"/>
  <c r="M297" i="10"/>
  <c r="L127" i="10"/>
  <c r="M129" i="10"/>
  <c r="L305" i="10"/>
  <c r="M306" i="10"/>
  <c r="L64" i="10"/>
  <c r="M67" i="10"/>
  <c r="L282" i="10"/>
  <c r="M285" i="10"/>
  <c r="M314" i="10"/>
  <c r="L310" i="10"/>
  <c r="L273" i="10"/>
  <c r="M277" i="10"/>
  <c r="L122" i="10"/>
  <c r="M124" i="10"/>
  <c r="L17" i="10"/>
  <c r="M19" i="10"/>
  <c r="L56" i="10"/>
  <c r="M61" i="10"/>
  <c r="L351" i="10"/>
  <c r="M353" i="10"/>
  <c r="L134" i="10"/>
  <c r="L52" i="10"/>
  <c r="M54" i="10"/>
  <c r="M132" i="10" l="1"/>
  <c r="M131" i="10" s="1"/>
  <c r="D46" i="4" s="1"/>
  <c r="J47" i="4" s="1"/>
  <c r="J168" i="10"/>
  <c r="H127" i="35"/>
  <c r="I127" i="35" s="1"/>
  <c r="L214" i="10"/>
  <c r="J326" i="10"/>
  <c r="J181" i="10"/>
  <c r="J256" i="10"/>
  <c r="H144" i="35"/>
  <c r="I144" i="35" s="1"/>
  <c r="J214" i="10"/>
  <c r="H133" i="35"/>
  <c r="I133" i="35" s="1"/>
  <c r="H126" i="35"/>
  <c r="I126" i="35" s="1"/>
  <c r="H132" i="35"/>
  <c r="I132" i="35" s="1"/>
  <c r="H165" i="35"/>
  <c r="I165" i="35" s="1"/>
  <c r="M106" i="10"/>
  <c r="M100" i="10" s="1"/>
  <c r="L139" i="10"/>
  <c r="M143" i="10"/>
  <c r="J155" i="10"/>
  <c r="L39" i="10"/>
  <c r="J139" i="10"/>
  <c r="L194" i="10"/>
  <c r="H76" i="35"/>
  <c r="I76" i="35" s="1"/>
  <c r="J39" i="10"/>
  <c r="H81" i="35"/>
  <c r="I81" i="35" s="1"/>
  <c r="J45" i="10"/>
  <c r="J194" i="10"/>
  <c r="H166" i="35"/>
  <c r="I166" i="35" s="1"/>
  <c r="H128" i="35"/>
  <c r="I128" i="35" s="1"/>
  <c r="H169" i="35"/>
  <c r="I169" i="35" s="1"/>
  <c r="H17" i="35"/>
  <c r="I17" i="35" s="1"/>
  <c r="H97" i="35"/>
  <c r="I97" i="35" s="1"/>
  <c r="H24" i="35"/>
  <c r="I24" i="35" s="1"/>
  <c r="H135" i="35"/>
  <c r="I135" i="35" s="1"/>
  <c r="H171" i="35"/>
  <c r="I171" i="35" s="1"/>
  <c r="H83" i="35"/>
  <c r="I83" i="35" s="1"/>
  <c r="H147" i="35"/>
  <c r="I147" i="35" s="1"/>
  <c r="H136" i="35"/>
  <c r="I136" i="35" s="1"/>
  <c r="H222" i="35"/>
  <c r="I222" i="35" s="1"/>
  <c r="H152" i="35"/>
  <c r="I152" i="35" s="1"/>
  <c r="H189" i="35"/>
  <c r="I189" i="35" s="1"/>
  <c r="H170" i="35"/>
  <c r="I170" i="35" s="1"/>
  <c r="H119" i="35"/>
  <c r="I119" i="35" s="1"/>
  <c r="H167" i="35"/>
  <c r="I167" i="35" s="1"/>
  <c r="H113" i="35"/>
  <c r="I113" i="35" s="1"/>
  <c r="H172" i="35"/>
  <c r="I172" i="35" s="1"/>
  <c r="H105" i="35"/>
  <c r="I105" i="35" s="1"/>
  <c r="H187" i="35"/>
  <c r="I187" i="35" s="1"/>
  <c r="M214" i="10"/>
  <c r="D60" i="4" s="1"/>
  <c r="J61" i="4" s="1"/>
  <c r="M139" i="10"/>
  <c r="D50" i="4" s="1"/>
  <c r="J51" i="4" s="1"/>
  <c r="M310" i="10"/>
  <c r="D74" i="4" s="1"/>
  <c r="J75" i="4" s="1"/>
  <c r="M296" i="10"/>
  <c r="D70" i="4" s="1"/>
  <c r="J71" i="4" s="1"/>
  <c r="M127" i="10"/>
  <c r="D44" i="4" s="1"/>
  <c r="I45" i="4" s="1"/>
  <c r="M52" i="10"/>
  <c r="M351" i="10"/>
  <c r="D84" i="4" s="1"/>
  <c r="I85" i="4" s="1"/>
  <c r="M17" i="10"/>
  <c r="M122" i="10"/>
  <c r="D42" i="4" s="1"/>
  <c r="J43" i="4" s="1"/>
  <c r="M64" i="10"/>
  <c r="M194" i="10"/>
  <c r="D58" i="4" s="1"/>
  <c r="G59" i="4" s="1"/>
  <c r="M134" i="10"/>
  <c r="D48" i="4" s="1"/>
  <c r="M56" i="10"/>
  <c r="M39" i="10"/>
  <c r="M273" i="10"/>
  <c r="D64" i="4" s="1"/>
  <c r="J65" i="4" s="1"/>
  <c r="M282" i="10"/>
  <c r="D68" i="4" s="1"/>
  <c r="G69" i="4" s="1"/>
  <c r="M305" i="10"/>
  <c r="D72" i="4" s="1"/>
  <c r="J73" i="4" s="1"/>
  <c r="L155" i="10"/>
  <c r="M156" i="10"/>
  <c r="L168" i="10"/>
  <c r="M169" i="10"/>
  <c r="M168" i="10" s="1"/>
  <c r="D54" i="4" s="1"/>
  <c r="L45" i="10"/>
  <c r="M47" i="10"/>
  <c r="L326" i="10"/>
  <c r="M327" i="10"/>
  <c r="M326" i="10" s="1"/>
  <c r="D76" i="4" s="1"/>
  <c r="L256" i="10"/>
  <c r="M257" i="10"/>
  <c r="M256" i="10" s="1"/>
  <c r="D62" i="4" s="1"/>
  <c r="L181" i="10"/>
  <c r="M182" i="10"/>
  <c r="M181" i="10" s="1"/>
  <c r="D56" i="4" s="1"/>
  <c r="C40" i="4"/>
  <c r="C38" i="4"/>
  <c r="C36" i="4"/>
  <c r="C34" i="4"/>
  <c r="C32" i="4"/>
  <c r="C30" i="4"/>
  <c r="C28" i="4"/>
  <c r="R5" i="35" l="1"/>
  <c r="J45" i="4"/>
  <c r="J358" i="10"/>
  <c r="I359" i="10" s="1"/>
  <c r="G47" i="4"/>
  <c r="I75" i="4"/>
  <c r="J85" i="4"/>
  <c r="I47" i="4"/>
  <c r="H59" i="4"/>
  <c r="H61" i="4" s="1"/>
  <c r="I65" i="4"/>
  <c r="I69" i="4"/>
  <c r="I73" i="4"/>
  <c r="I59" i="4"/>
  <c r="I61" i="4" s="1"/>
  <c r="I43" i="4"/>
  <c r="J69" i="4"/>
  <c r="M45" i="10"/>
  <c r="M155" i="10"/>
  <c r="D52" i="4" s="1"/>
  <c r="J53" i="4" s="1"/>
  <c r="J49" i="4"/>
  <c r="G49" i="4"/>
  <c r="G51" i="4" s="1"/>
  <c r="I49" i="4"/>
  <c r="G63" i="4"/>
  <c r="H63" i="4"/>
  <c r="I63" i="4"/>
  <c r="H65" i="4"/>
  <c r="L66" i="4" s="1"/>
  <c r="M66" i="4" s="1"/>
  <c r="G55" i="4"/>
  <c r="I55" i="4"/>
  <c r="H55" i="4"/>
  <c r="J63" i="4"/>
  <c r="L60" i="4"/>
  <c r="M60" i="4" s="1"/>
  <c r="G61" i="4"/>
  <c r="H57" i="4"/>
  <c r="G57" i="4"/>
  <c r="J77" i="4"/>
  <c r="J79" i="4" s="1"/>
  <c r="I77" i="4"/>
  <c r="I79" i="4" s="1"/>
  <c r="G77" i="4"/>
  <c r="L358" i="10"/>
  <c r="G3" i="26"/>
  <c r="E17" i="25"/>
  <c r="E19" i="25"/>
  <c r="E21" i="25"/>
  <c r="E22" i="25"/>
  <c r="E28" i="25" s="1"/>
  <c r="D23" i="25"/>
  <c r="E23" i="25" s="1"/>
  <c r="E27" i="25" s="1"/>
  <c r="D24" i="25"/>
  <c r="E24" i="25"/>
  <c r="D13" i="25"/>
  <c r="D14" i="25"/>
  <c r="D17" i="25" s="1"/>
  <c r="D15" i="25"/>
  <c r="D16" i="25"/>
  <c r="D18" i="25"/>
  <c r="D19" i="25" s="1"/>
  <c r="D21" i="25"/>
  <c r="C17" i="25"/>
  <c r="C22" i="25" s="1"/>
  <c r="C28" i="25" s="1"/>
  <c r="C19" i="25"/>
  <c r="C21" i="25"/>
  <c r="C27" i="25"/>
  <c r="N13" i="25"/>
  <c r="G3" i="8"/>
  <c r="D2" i="10"/>
  <c r="D2" i="26" s="1"/>
  <c r="F148" i="4"/>
  <c r="C26" i="4"/>
  <c r="C24" i="4"/>
  <c r="L22" i="4"/>
  <c r="M22" i="4" s="1"/>
  <c r="C22" i="4"/>
  <c r="L20" i="4"/>
  <c r="M20" i="4" s="1"/>
  <c r="C20" i="4"/>
  <c r="L16" i="4"/>
  <c r="M16" i="4" s="1"/>
  <c r="C16" i="4"/>
  <c r="L14" i="4"/>
  <c r="M14" i="4" s="1"/>
  <c r="C14" i="4"/>
  <c r="C12" i="4"/>
  <c r="C10" i="4"/>
  <c r="J3" i="4"/>
  <c r="F389" i="10"/>
  <c r="J3" i="10"/>
  <c r="J2" i="10"/>
  <c r="G2" i="26" s="1"/>
  <c r="J17" i="35" l="1"/>
  <c r="J7" i="35"/>
  <c r="K7" i="35" s="1"/>
  <c r="J8" i="35"/>
  <c r="J11" i="35"/>
  <c r="J13" i="35"/>
  <c r="J14" i="35"/>
  <c r="J15" i="35"/>
  <c r="J12" i="35"/>
  <c r="J9" i="35"/>
  <c r="J10" i="35"/>
  <c r="J171" i="35"/>
  <c r="J249" i="35"/>
  <c r="J18" i="35"/>
  <c r="J16" i="35"/>
  <c r="M358" i="10"/>
  <c r="J169" i="35"/>
  <c r="J135" i="35"/>
  <c r="J168" i="35"/>
  <c r="J134" i="35"/>
  <c r="J119" i="35"/>
  <c r="J83" i="35"/>
  <c r="J146" i="35"/>
  <c r="J24" i="35"/>
  <c r="J170" i="35"/>
  <c r="J166" i="35"/>
  <c r="J221" i="35"/>
  <c r="J186" i="35"/>
  <c r="J165" i="35"/>
  <c r="J105" i="35"/>
  <c r="J151" i="35"/>
  <c r="J127" i="35"/>
  <c r="J113" i="35"/>
  <c r="H53" i="4"/>
  <c r="G53" i="4"/>
  <c r="J68" i="35"/>
  <c r="J88" i="35"/>
  <c r="J117" i="35"/>
  <c r="J106" i="35"/>
  <c r="J209" i="35"/>
  <c r="J211" i="35"/>
  <c r="J28" i="35"/>
  <c r="J163" i="35"/>
  <c r="J56" i="35"/>
  <c r="J215" i="35"/>
  <c r="J35" i="35"/>
  <c r="J121" i="35"/>
  <c r="J196" i="35"/>
  <c r="J100" i="35"/>
  <c r="J67" i="35"/>
  <c r="J85" i="35"/>
  <c r="J101" i="35"/>
  <c r="J96" i="35"/>
  <c r="J111" i="35"/>
  <c r="J155" i="35"/>
  <c r="J103" i="35"/>
  <c r="J43" i="35"/>
  <c r="J124" i="35"/>
  <c r="J50" i="35"/>
  <c r="J157" i="35"/>
  <c r="J69" i="35"/>
  <c r="J120" i="35"/>
  <c r="J65" i="35"/>
  <c r="J54" i="35"/>
  <c r="J116" i="35"/>
  <c r="J42" i="35"/>
  <c r="J147" i="35"/>
  <c r="J123" i="35"/>
  <c r="J233" i="35"/>
  <c r="J30" i="35"/>
  <c r="J87" i="35"/>
  <c r="J202" i="35"/>
  <c r="J98" i="35"/>
  <c r="J205" i="35"/>
  <c r="J195" i="35"/>
  <c r="J242" i="35"/>
  <c r="J52" i="35"/>
  <c r="J133" i="35"/>
  <c r="J238" i="35"/>
  <c r="J66" i="35"/>
  <c r="J55" i="35"/>
  <c r="J48" i="35"/>
  <c r="J47" i="35"/>
  <c r="J226" i="35"/>
  <c r="J95" i="35"/>
  <c r="J176" i="35"/>
  <c r="J40" i="35"/>
  <c r="J60" i="35"/>
  <c r="J218" i="35"/>
  <c r="J199" i="35"/>
  <c r="J118" i="35"/>
  <c r="J25" i="35"/>
  <c r="J70" i="35"/>
  <c r="J136" i="35"/>
  <c r="J108" i="35"/>
  <c r="J21" i="35"/>
  <c r="J46" i="35"/>
  <c r="J29" i="35"/>
  <c r="J114" i="35"/>
  <c r="J59" i="35"/>
  <c r="J162" i="35"/>
  <c r="J74" i="35"/>
  <c r="J206" i="35"/>
  <c r="J240" i="35"/>
  <c r="J141" i="35"/>
  <c r="J223" i="35"/>
  <c r="J102" i="35"/>
  <c r="J57" i="35"/>
  <c r="J19" i="35"/>
  <c r="J158" i="35"/>
  <c r="J247" i="35"/>
  <c r="J174" i="35"/>
  <c r="J109" i="35"/>
  <c r="J34" i="35"/>
  <c r="J152" i="35"/>
  <c r="J26" i="35"/>
  <c r="J173" i="35"/>
  <c r="J181" i="35"/>
  <c r="J31" i="35"/>
  <c r="J99" i="35"/>
  <c r="J20" i="35"/>
  <c r="J156" i="35"/>
  <c r="J161" i="35"/>
  <c r="J224" i="35"/>
  <c r="J193" i="35"/>
  <c r="J178" i="35"/>
  <c r="J214" i="35"/>
  <c r="J145" i="35"/>
  <c r="J49" i="35"/>
  <c r="J180" i="35"/>
  <c r="J200" i="35"/>
  <c r="J73" i="35"/>
  <c r="J160" i="35"/>
  <c r="J201" i="35"/>
  <c r="J139" i="35"/>
  <c r="J128" i="35"/>
  <c r="J51" i="35"/>
  <c r="J130" i="35"/>
  <c r="J191" i="35"/>
  <c r="J58" i="35"/>
  <c r="J131" i="35"/>
  <c r="J81" i="35"/>
  <c r="J172" i="35"/>
  <c r="J237" i="35"/>
  <c r="J129" i="35"/>
  <c r="J138" i="35"/>
  <c r="J182" i="35"/>
  <c r="J115" i="35"/>
  <c r="J150" i="35"/>
  <c r="J184" i="35"/>
  <c r="J177" i="35"/>
  <c r="J122" i="35"/>
  <c r="J246" i="35"/>
  <c r="J53" i="35"/>
  <c r="J153" i="35"/>
  <c r="J167" i="35"/>
  <c r="J137" i="35"/>
  <c r="J204" i="35"/>
  <c r="J75" i="35"/>
  <c r="J125" i="35"/>
  <c r="J231" i="35"/>
  <c r="J219" i="35"/>
  <c r="J62" i="35"/>
  <c r="J23" i="35"/>
  <c r="J222" i="35"/>
  <c r="J90" i="35"/>
  <c r="J239" i="35"/>
  <c r="J39" i="35"/>
  <c r="J63" i="35"/>
  <c r="J143" i="35"/>
  <c r="J144" i="35"/>
  <c r="J207" i="35"/>
  <c r="J38" i="35"/>
  <c r="J244" i="35"/>
  <c r="J45" i="35"/>
  <c r="J110" i="35"/>
  <c r="J245" i="35"/>
  <c r="J140" i="35"/>
  <c r="J44" i="35"/>
  <c r="J112" i="35"/>
  <c r="J77" i="35"/>
  <c r="J187" i="35"/>
  <c r="J228" i="35"/>
  <c r="J37" i="35"/>
  <c r="J197" i="35"/>
  <c r="J234" i="35"/>
  <c r="J142" i="35"/>
  <c r="J82" i="35"/>
  <c r="J91" i="35"/>
  <c r="J154" i="35"/>
  <c r="J104" i="35"/>
  <c r="J192" i="35"/>
  <c r="J248" i="35"/>
  <c r="J229" i="35"/>
  <c r="J126" i="35"/>
  <c r="J132" i="35"/>
  <c r="J198" i="35"/>
  <c r="J241" i="35"/>
  <c r="J71" i="35"/>
  <c r="J164" i="35"/>
  <c r="J41" i="35"/>
  <c r="J79" i="35"/>
  <c r="J210" i="35"/>
  <c r="J92" i="35"/>
  <c r="J216" i="35"/>
  <c r="J89" i="35"/>
  <c r="J220" i="35"/>
  <c r="J93" i="35"/>
  <c r="J33" i="35"/>
  <c r="J183" i="35"/>
  <c r="J225" i="35"/>
  <c r="J86" i="35"/>
  <c r="J27" i="35"/>
  <c r="J159" i="35"/>
  <c r="J149" i="35"/>
  <c r="J78" i="35"/>
  <c r="J194" i="35"/>
  <c r="J236" i="35"/>
  <c r="J61" i="35"/>
  <c r="J32" i="35"/>
  <c r="J208" i="35"/>
  <c r="J243" i="35"/>
  <c r="J227" i="35"/>
  <c r="J235" i="35"/>
  <c r="J107" i="35"/>
  <c r="J189" i="35"/>
  <c r="J213" i="35"/>
  <c r="J84" i="35"/>
  <c r="J217" i="35"/>
  <c r="J175" i="35"/>
  <c r="J64" i="35"/>
  <c r="J190" i="35"/>
  <c r="J185" i="35"/>
  <c r="J36" i="35"/>
  <c r="J212" i="35"/>
  <c r="J76" i="35"/>
  <c r="J80" i="35"/>
  <c r="J203" i="35"/>
  <c r="J179" i="35"/>
  <c r="J148" i="35"/>
  <c r="J230" i="35"/>
  <c r="J94" i="35"/>
  <c r="J232" i="35"/>
  <c r="J22" i="35"/>
  <c r="J72" i="35"/>
  <c r="J188" i="35"/>
  <c r="J97" i="35"/>
  <c r="H67" i="4"/>
  <c r="L67" i="4" s="1"/>
  <c r="M67" i="4" s="1"/>
  <c r="G71" i="4"/>
  <c r="J55" i="4"/>
  <c r="L55" i="4" s="1"/>
  <c r="M55" i="4" s="1"/>
  <c r="L54" i="4"/>
  <c r="M54" i="4" s="1"/>
  <c r="L61" i="4"/>
  <c r="M61" i="4" s="1"/>
  <c r="D22" i="25"/>
  <c r="D27" i="25"/>
  <c r="D28" i="25" s="1"/>
  <c r="G3" i="4"/>
  <c r="D2" i="8"/>
  <c r="G2" i="8"/>
  <c r="J4" i="4"/>
  <c r="C2" i="24"/>
  <c r="K8" i="35" l="1"/>
  <c r="K9" i="35"/>
  <c r="K10" i="35" s="1"/>
  <c r="K11" i="35" s="1"/>
  <c r="K12" i="35" s="1"/>
  <c r="K13" i="35" s="1"/>
  <c r="K14" i="35" s="1"/>
  <c r="K15" i="35" s="1"/>
  <c r="K16" i="35" s="1"/>
  <c r="K17" i="35" s="1"/>
  <c r="K18" i="35" s="1"/>
  <c r="K19" i="35" s="1"/>
  <c r="K20" i="35" s="1"/>
  <c r="K21" i="35" s="1"/>
  <c r="K22" i="35" s="1"/>
  <c r="K23" i="35" s="1"/>
  <c r="K24" i="35" s="1"/>
  <c r="K25" i="35" s="1"/>
  <c r="K26" i="35" s="1"/>
  <c r="K27" i="35" s="1"/>
  <c r="K28" i="35" s="1"/>
  <c r="K29" i="35" s="1"/>
  <c r="K30" i="35" s="1"/>
  <c r="K31" i="35" s="1"/>
  <c r="K32" i="35" s="1"/>
  <c r="K33" i="35" s="1"/>
  <c r="K34" i="35" s="1"/>
  <c r="K35" i="35" s="1"/>
  <c r="K36" i="35" s="1"/>
  <c r="K37" i="35" s="1"/>
  <c r="K38" i="35" s="1"/>
  <c r="K39" i="35" s="1"/>
  <c r="K40" i="35" s="1"/>
  <c r="K41" i="35" s="1"/>
  <c r="K42" i="35" s="1"/>
  <c r="K43" i="35" s="1"/>
  <c r="K44" i="35" s="1"/>
  <c r="K45" i="35" s="1"/>
  <c r="K46" i="35" s="1"/>
  <c r="K47" i="35" s="1"/>
  <c r="K48" i="35" s="1"/>
  <c r="K49" i="35" s="1"/>
  <c r="K50" i="35" s="1"/>
  <c r="K51" i="35" s="1"/>
  <c r="K52" i="35" s="1"/>
  <c r="K53" i="35" s="1"/>
  <c r="K54" i="35" s="1"/>
  <c r="K55" i="35" s="1"/>
  <c r="K56" i="35" s="1"/>
  <c r="K57" i="35" s="1"/>
  <c r="K58" i="35" s="1"/>
  <c r="K59" i="35" s="1"/>
  <c r="K60" i="35" s="1"/>
  <c r="K61" i="35" s="1"/>
  <c r="K62" i="35" s="1"/>
  <c r="K63" i="35" s="1"/>
  <c r="K64" i="35" s="1"/>
  <c r="K65" i="35" s="1"/>
  <c r="K66" i="35" s="1"/>
  <c r="K67" i="35" s="1"/>
  <c r="K68" i="35" s="1"/>
  <c r="K69" i="35" s="1"/>
  <c r="K70" i="35" s="1"/>
  <c r="K71" i="35" s="1"/>
  <c r="K72" i="35" s="1"/>
  <c r="K73" i="35" s="1"/>
  <c r="K74" i="35" s="1"/>
  <c r="K75" i="35" s="1"/>
  <c r="K76" i="35" s="1"/>
  <c r="K77" i="35" s="1"/>
  <c r="K78" i="35" s="1"/>
  <c r="K79" i="35" s="1"/>
  <c r="K80" i="35" s="1"/>
  <c r="K81" i="35" s="1"/>
  <c r="K82" i="35" s="1"/>
  <c r="K83" i="35" s="1"/>
  <c r="K84" i="35" s="1"/>
  <c r="K85" i="35" s="1"/>
  <c r="K86" i="35" s="1"/>
  <c r="K87" i="35" s="1"/>
  <c r="K88" i="35" s="1"/>
  <c r="K89" i="35" s="1"/>
  <c r="K90" i="35" s="1"/>
  <c r="K91" i="35" s="1"/>
  <c r="K92" i="35" s="1"/>
  <c r="K93" i="35" s="1"/>
  <c r="K94" i="35" s="1"/>
  <c r="K95" i="35" s="1"/>
  <c r="K96" i="35" s="1"/>
  <c r="K97" i="35" s="1"/>
  <c r="K98" i="35" s="1"/>
  <c r="K99" i="35" s="1"/>
  <c r="K100" i="35" s="1"/>
  <c r="K101" i="35" s="1"/>
  <c r="K102" i="35" s="1"/>
  <c r="K103" i="35" s="1"/>
  <c r="K104" i="35" s="1"/>
  <c r="K105" i="35" s="1"/>
  <c r="K106" i="35" s="1"/>
  <c r="K107" i="35" s="1"/>
  <c r="K108" i="35" s="1"/>
  <c r="K109" i="35" s="1"/>
  <c r="K110" i="35" s="1"/>
  <c r="K111" i="35" s="1"/>
  <c r="K112" i="35" s="1"/>
  <c r="K113" i="35" s="1"/>
  <c r="K114" i="35" s="1"/>
  <c r="K115" i="35" s="1"/>
  <c r="K116" i="35" s="1"/>
  <c r="K117" i="35" s="1"/>
  <c r="K118" i="35" s="1"/>
  <c r="K119" i="35" s="1"/>
  <c r="K120" i="35" s="1"/>
  <c r="K121" i="35" s="1"/>
  <c r="K122" i="35" s="1"/>
  <c r="K123" i="35" s="1"/>
  <c r="K124" i="35" s="1"/>
  <c r="K125" i="35" s="1"/>
  <c r="K126" i="35" s="1"/>
  <c r="K127" i="35" s="1"/>
  <c r="K128" i="35" s="1"/>
  <c r="K129" i="35" s="1"/>
  <c r="K130" i="35" s="1"/>
  <c r="K131" i="35" s="1"/>
  <c r="K132" i="35" s="1"/>
  <c r="K133" i="35" s="1"/>
  <c r="K134" i="35" s="1"/>
  <c r="K135" i="35" s="1"/>
  <c r="K136" i="35" s="1"/>
  <c r="K137" i="35" s="1"/>
  <c r="K138" i="35" s="1"/>
  <c r="K139" i="35" s="1"/>
  <c r="K140" i="35" s="1"/>
  <c r="K141" i="35" s="1"/>
  <c r="K142" i="35" s="1"/>
  <c r="K143" i="35" s="1"/>
  <c r="K144" i="35" s="1"/>
  <c r="K145" i="35" s="1"/>
  <c r="K146" i="35" s="1"/>
  <c r="K147" i="35" s="1"/>
  <c r="K148" i="35" s="1"/>
  <c r="K149" i="35" s="1"/>
  <c r="K150" i="35" s="1"/>
  <c r="K151" i="35" s="1"/>
  <c r="K152" i="35" s="1"/>
  <c r="K153" i="35" s="1"/>
  <c r="K154" i="35" s="1"/>
  <c r="K155" i="35" s="1"/>
  <c r="K156" i="35" s="1"/>
  <c r="K157" i="35" s="1"/>
  <c r="K158" i="35" s="1"/>
  <c r="K159" i="35" s="1"/>
  <c r="K160" i="35" s="1"/>
  <c r="K161" i="35" s="1"/>
  <c r="K162" i="35" s="1"/>
  <c r="K163" i="35" s="1"/>
  <c r="K164" i="35" s="1"/>
  <c r="K165" i="35" s="1"/>
  <c r="K166" i="35" s="1"/>
  <c r="K167" i="35" s="1"/>
  <c r="K168" i="35" s="1"/>
  <c r="K169" i="35" s="1"/>
  <c r="K170" i="35" s="1"/>
  <c r="K171" i="35" s="1"/>
  <c r="K172" i="35" s="1"/>
  <c r="K173" i="35" s="1"/>
  <c r="K174" i="35" s="1"/>
  <c r="K175" i="35" s="1"/>
  <c r="K176" i="35" s="1"/>
  <c r="K177" i="35" s="1"/>
  <c r="K178" i="35" s="1"/>
  <c r="K179" i="35" s="1"/>
  <c r="K180" i="35" s="1"/>
  <c r="K181" i="35" s="1"/>
  <c r="K182" i="35" s="1"/>
  <c r="K183" i="35" s="1"/>
  <c r="K184" i="35" s="1"/>
  <c r="K185" i="35" s="1"/>
  <c r="K186" i="35" s="1"/>
  <c r="K187" i="35" s="1"/>
  <c r="K188" i="35" s="1"/>
  <c r="K189" i="35" s="1"/>
  <c r="K190" i="35" s="1"/>
  <c r="K191" i="35" s="1"/>
  <c r="K192" i="35" s="1"/>
  <c r="K193" i="35" s="1"/>
  <c r="K194" i="35" s="1"/>
  <c r="K195" i="35" s="1"/>
  <c r="K196" i="35" s="1"/>
  <c r="K197" i="35" s="1"/>
  <c r="K198" i="35" s="1"/>
  <c r="K199" i="35" s="1"/>
  <c r="K200" i="35" s="1"/>
  <c r="K201" i="35" s="1"/>
  <c r="K202" i="35" s="1"/>
  <c r="K203" i="35" s="1"/>
  <c r="K204" i="35" s="1"/>
  <c r="K205" i="35" s="1"/>
  <c r="K206" i="35" s="1"/>
  <c r="K207" i="35" s="1"/>
  <c r="K208" i="35" s="1"/>
  <c r="K209" i="35" s="1"/>
  <c r="K210" i="35" s="1"/>
  <c r="K211" i="35" s="1"/>
  <c r="K212" i="35" s="1"/>
  <c r="K213" i="35" s="1"/>
  <c r="K214" i="35" s="1"/>
  <c r="K215" i="35" s="1"/>
  <c r="K216" i="35" s="1"/>
  <c r="K217" i="35" s="1"/>
  <c r="K218" i="35" s="1"/>
  <c r="K219" i="35" s="1"/>
  <c r="K220" i="35" s="1"/>
  <c r="K221" i="35" s="1"/>
  <c r="K222" i="35" s="1"/>
  <c r="K223" i="35" s="1"/>
  <c r="K224" i="35" s="1"/>
  <c r="K225" i="35" s="1"/>
  <c r="K226" i="35" s="1"/>
  <c r="K227" i="35" s="1"/>
  <c r="K228" i="35" s="1"/>
  <c r="K229" i="35" s="1"/>
  <c r="K230" i="35" s="1"/>
  <c r="K231" i="35" s="1"/>
  <c r="K232" i="35" s="1"/>
  <c r="K233" i="35" s="1"/>
  <c r="K234" i="35" s="1"/>
  <c r="K235" i="35" s="1"/>
  <c r="K236" i="35" s="1"/>
  <c r="K237" i="35" s="1"/>
  <c r="K238" i="35" s="1"/>
  <c r="K239" i="35" s="1"/>
  <c r="K240" i="35" s="1"/>
  <c r="K241" i="35" s="1"/>
  <c r="K242" i="35" s="1"/>
  <c r="K243" i="35" s="1"/>
  <c r="K244" i="35" s="1"/>
  <c r="K245" i="35" s="1"/>
  <c r="K246" i="35" s="1"/>
  <c r="K247" i="35" s="1"/>
  <c r="K248" i="35" s="1"/>
  <c r="K249" i="35" s="1"/>
  <c r="L53" i="4"/>
  <c r="M53" i="4" s="1"/>
  <c r="J57" i="4"/>
  <c r="L56" i="4"/>
  <c r="M56" i="4" s="1"/>
  <c r="G79" i="4"/>
  <c r="L62" i="4"/>
  <c r="M62" i="4" s="1"/>
  <c r="H69" i="4"/>
  <c r="L68" i="4"/>
  <c r="M68" i="4" s="1"/>
  <c r="L69" i="4" l="1"/>
  <c r="M69" i="4" s="1"/>
  <c r="L63" i="4"/>
  <c r="M63" i="4" s="1"/>
  <c r="G73" i="4"/>
  <c r="L57" i="4"/>
  <c r="M57" i="4" s="1"/>
  <c r="D18" i="4"/>
  <c r="J361" i="10"/>
  <c r="J362" i="10" s="1"/>
  <c r="G81" i="4" l="1"/>
  <c r="J59" i="4"/>
  <c r="L59" i="4" s="1"/>
  <c r="M59" i="4" s="1"/>
  <c r="L58" i="4"/>
  <c r="M58" i="4" s="1"/>
  <c r="G65" i="4"/>
  <c r="L65" i="4" s="1"/>
  <c r="M65" i="4" s="1"/>
  <c r="L64" i="4"/>
  <c r="M64" i="4" s="1"/>
  <c r="H71" i="4"/>
  <c r="L70" i="4"/>
  <c r="M70" i="4" s="1"/>
  <c r="H19" i="4"/>
  <c r="G19" i="4"/>
  <c r="D30" i="4"/>
  <c r="D36" i="4"/>
  <c r="D32" i="4"/>
  <c r="D28" i="4"/>
  <c r="J19" i="4"/>
  <c r="D38" i="4"/>
  <c r="D34" i="4"/>
  <c r="D40" i="4"/>
  <c r="D26" i="4"/>
  <c r="D22" i="4"/>
  <c r="D12" i="4"/>
  <c r="D14" i="4"/>
  <c r="J41" i="4" l="1"/>
  <c r="I41" i="4"/>
  <c r="J27" i="4"/>
  <c r="I27" i="4"/>
  <c r="L71" i="4"/>
  <c r="M71" i="4" s="1"/>
  <c r="G75" i="4"/>
  <c r="G13" i="4"/>
  <c r="H13" i="4"/>
  <c r="J13" i="4"/>
  <c r="I35" i="4"/>
  <c r="J35" i="4"/>
  <c r="J31" i="4"/>
  <c r="G23" i="4"/>
  <c r="H23" i="4"/>
  <c r="G29" i="4"/>
  <c r="G31" i="4" s="1"/>
  <c r="G33" i="4" s="1"/>
  <c r="G35" i="4" s="1"/>
  <c r="I29" i="4"/>
  <c r="I31" i="4" s="1"/>
  <c r="I33" i="4" s="1"/>
  <c r="H27" i="4"/>
  <c r="G27" i="4"/>
  <c r="J33" i="4"/>
  <c r="I37" i="4"/>
  <c r="I39" i="4" s="1"/>
  <c r="J23" i="4"/>
  <c r="H29" i="4"/>
  <c r="H31" i="4" s="1"/>
  <c r="H33" i="4" s="1"/>
  <c r="H35" i="4" s="1"/>
  <c r="H37" i="4" s="1"/>
  <c r="H39" i="4" s="1"/>
  <c r="H41" i="4" s="1"/>
  <c r="H43" i="4" s="1"/>
  <c r="H45" i="4" s="1"/>
  <c r="L19" i="4"/>
  <c r="M19" i="4" s="1"/>
  <c r="G37" i="4"/>
  <c r="I361" i="10"/>
  <c r="I362" i="10" s="1"/>
  <c r="I363" i="10" s="1"/>
  <c r="D24" i="4"/>
  <c r="D10" i="4"/>
  <c r="J15" i="4"/>
  <c r="G15" i="4"/>
  <c r="D20" i="4"/>
  <c r="H73" i="4" l="1"/>
  <c r="L72" i="4"/>
  <c r="M72" i="4" s="1"/>
  <c r="G83" i="4"/>
  <c r="H47" i="4"/>
  <c r="L46" i="4"/>
  <c r="M46" i="4" s="1"/>
  <c r="G21" i="4"/>
  <c r="H21" i="4"/>
  <c r="J25" i="4"/>
  <c r="J29" i="4" s="1"/>
  <c r="L24" i="4"/>
  <c r="M24" i="4" s="1"/>
  <c r="G25" i="4"/>
  <c r="I25" i="4"/>
  <c r="H25" i="4"/>
  <c r="G39" i="4"/>
  <c r="L34" i="4"/>
  <c r="M34" i="4" s="1"/>
  <c r="J21" i="4"/>
  <c r="D16" i="4"/>
  <c r="L15" i="4"/>
  <c r="M15" i="4" s="1"/>
  <c r="L23" i="4"/>
  <c r="M23" i="4" s="1"/>
  <c r="D86" i="4" l="1"/>
  <c r="I17" i="4"/>
  <c r="J17" i="4"/>
  <c r="L73" i="4"/>
  <c r="M73" i="4" s="1"/>
  <c r="L47" i="4"/>
  <c r="M47" i="4" s="1"/>
  <c r="G41" i="4"/>
  <c r="L40" i="4"/>
  <c r="M40" i="4" s="1"/>
  <c r="K365" i="10"/>
  <c r="L35" i="4"/>
  <c r="M35" i="4" s="1"/>
  <c r="L26" i="4"/>
  <c r="M26" i="4" s="1"/>
  <c r="L25" i="4"/>
  <c r="M25" i="4" s="1"/>
  <c r="H17" i="4"/>
  <c r="G17" i="4"/>
  <c r="L21" i="4"/>
  <c r="M21" i="4" s="1"/>
  <c r="I10" i="4" l="1"/>
  <c r="H75" i="4"/>
  <c r="L74" i="4"/>
  <c r="M74" i="4" s="1"/>
  <c r="G85" i="4"/>
  <c r="E84" i="4"/>
  <c r="E82" i="4"/>
  <c r="E76" i="4"/>
  <c r="E68" i="4"/>
  <c r="E74" i="4"/>
  <c r="E58" i="4"/>
  <c r="E80" i="4"/>
  <c r="E70" i="4"/>
  <c r="E60" i="4"/>
  <c r="E66" i="4"/>
  <c r="E72" i="4"/>
  <c r="E78" i="4"/>
  <c r="E56" i="4"/>
  <c r="E62" i="4"/>
  <c r="E52" i="4"/>
  <c r="E54" i="4"/>
  <c r="E64" i="4"/>
  <c r="L41" i="4"/>
  <c r="M41" i="4" s="1"/>
  <c r="E44" i="4"/>
  <c r="E50" i="4"/>
  <c r="E46" i="4"/>
  <c r="E42" i="4"/>
  <c r="E48" i="4"/>
  <c r="H49" i="4"/>
  <c r="L48" i="4"/>
  <c r="M48" i="4" s="1"/>
  <c r="E18" i="4"/>
  <c r="J37" i="4"/>
  <c r="J39" i="4" s="1"/>
  <c r="L36" i="4"/>
  <c r="M36" i="4" s="1"/>
  <c r="L28" i="4"/>
  <c r="M28" i="4" s="1"/>
  <c r="L27" i="4"/>
  <c r="M27" i="4" s="1"/>
  <c r="E38" i="4"/>
  <c r="E34" i="4"/>
  <c r="E30" i="4"/>
  <c r="E32" i="4"/>
  <c r="E40" i="4"/>
  <c r="E28" i="4"/>
  <c r="E36" i="4"/>
  <c r="E16" i="4"/>
  <c r="L17" i="4"/>
  <c r="M17" i="4" s="1"/>
  <c r="E10" i="4"/>
  <c r="E26" i="4"/>
  <c r="E22" i="4"/>
  <c r="E12" i="4"/>
  <c r="E14" i="4"/>
  <c r="E24" i="4"/>
  <c r="E20" i="4"/>
  <c r="J10" i="4" l="1"/>
  <c r="J11" i="4" s="1"/>
  <c r="J87" i="4" s="1"/>
  <c r="L75" i="4"/>
  <c r="M75" i="4" s="1"/>
  <c r="G43" i="4"/>
  <c r="L42" i="4"/>
  <c r="M42" i="4" s="1"/>
  <c r="L49" i="4"/>
  <c r="M49" i="4" s="1"/>
  <c r="I11" i="4"/>
  <c r="I87" i="4" s="1"/>
  <c r="L37" i="4"/>
  <c r="M37" i="4" s="1"/>
  <c r="L29" i="4"/>
  <c r="M29" i="4" s="1"/>
  <c r="E86" i="4"/>
  <c r="H77" i="4" l="1"/>
  <c r="L76" i="4"/>
  <c r="M76" i="4" s="1"/>
  <c r="H51" i="4"/>
  <c r="L50" i="4"/>
  <c r="M50" i="4" s="1"/>
  <c r="L43" i="4"/>
  <c r="M43" i="4" s="1"/>
  <c r="L38" i="4"/>
  <c r="M38" i="4" s="1"/>
  <c r="L30" i="4"/>
  <c r="M30" i="4" s="1"/>
  <c r="L51" i="4" l="1"/>
  <c r="M51" i="4" s="1"/>
  <c r="L77" i="4"/>
  <c r="M77" i="4" s="1"/>
  <c r="L44" i="4"/>
  <c r="M44" i="4" s="1"/>
  <c r="G45" i="4"/>
  <c r="I86" i="4"/>
  <c r="L39" i="4"/>
  <c r="M39" i="4" s="1"/>
  <c r="L31" i="4"/>
  <c r="M31" i="4" s="1"/>
  <c r="L45" i="4" l="1"/>
  <c r="M45" i="4" s="1"/>
  <c r="G10" i="4"/>
  <c r="G11" i="4" s="1"/>
  <c r="G87" i="4" s="1"/>
  <c r="G86" i="4" s="1"/>
  <c r="G89" i="4" s="1"/>
  <c r="H79" i="4"/>
  <c r="L78" i="4"/>
  <c r="M78" i="4" s="1"/>
  <c r="L32" i="4"/>
  <c r="M32" i="4" s="1"/>
  <c r="G90" i="4" l="1"/>
  <c r="L79" i="4"/>
  <c r="M79" i="4" s="1"/>
  <c r="L33" i="4"/>
  <c r="M33" i="4" s="1"/>
  <c r="H81" i="4" l="1"/>
  <c r="L80" i="4"/>
  <c r="M80" i="4" s="1"/>
  <c r="J86" i="4"/>
  <c r="L81" i="4" l="1"/>
  <c r="M81" i="4" s="1"/>
  <c r="L13" i="4"/>
  <c r="M13" i="4" s="1"/>
  <c r="L12" i="4"/>
  <c r="M12" i="4" s="1"/>
  <c r="H83" i="4" l="1"/>
  <c r="L82" i="4"/>
  <c r="M82" i="4" s="1"/>
  <c r="L83" i="4" l="1"/>
  <c r="M83" i="4" s="1"/>
  <c r="H85" i="4" l="1"/>
  <c r="L84" i="4"/>
  <c r="M84" i="4" s="1"/>
  <c r="L85" i="4" l="1"/>
  <c r="M85" i="4" s="1"/>
  <c r="H10" i="4"/>
  <c r="H11" i="4" l="1"/>
  <c r="L10" i="4"/>
  <c r="M10" i="4" s="1"/>
  <c r="H87" i="4" l="1"/>
  <c r="L11" i="4"/>
  <c r="M11" i="4" s="1"/>
  <c r="L87" i="4" l="1"/>
  <c r="M87" i="4" s="1"/>
  <c r="H90" i="4"/>
  <c r="I90" i="4" s="1"/>
  <c r="J90" i="4" s="1"/>
  <c r="H86" i="4"/>
  <c r="L86" i="4" l="1"/>
  <c r="M86" i="4" s="1"/>
  <c r="H89" i="4"/>
  <c r="I89" i="4" s="1"/>
  <c r="J89" i="4" s="1"/>
</calcChain>
</file>

<file path=xl/comments1.xml><?xml version="1.0" encoding="utf-8"?>
<comments xmlns="http://schemas.openxmlformats.org/spreadsheetml/2006/main">
  <authors>
    <author xml:space="preserve">Reinaldo de Sa Moreira e Silva  </author>
  </authors>
  <commentList>
    <comment ref="L3" authorId="0">
      <text>
        <r>
          <rPr>
            <b/>
            <sz val="9"/>
            <color indexed="81"/>
            <rFont val="Tahoma"/>
            <family val="2"/>
          </rPr>
          <t>Reinaldo de Sa Moreira e Silva  :</t>
        </r>
        <r>
          <rPr>
            <sz val="9"/>
            <color indexed="81"/>
            <rFont val="Tahoma"/>
            <family val="2"/>
          </rPr>
          <t xml:space="preserve">
DEVE SOMAR TODOS QUE NÃO SERÃO MEDIDOS PROPORCIONALMENTE</t>
        </r>
      </text>
    </comment>
  </commentList>
</comments>
</file>

<file path=xl/sharedStrings.xml><?xml version="1.0" encoding="utf-8"?>
<sst xmlns="http://schemas.openxmlformats.org/spreadsheetml/2006/main" count="71161" uniqueCount="13402">
  <si>
    <t>CÓDIGO</t>
  </si>
  <si>
    <t>CLASS</t>
  </si>
  <si>
    <t>UN</t>
  </si>
  <si>
    <t>ITEM</t>
  </si>
  <si>
    <t>DISCRIMINAÇÃO</t>
  </si>
  <si>
    <t>QTD</t>
  </si>
  <si>
    <t>CUSTO UNITÁRIO</t>
  </si>
  <si>
    <t>MAT</t>
  </si>
  <si>
    <t>MDO</t>
  </si>
  <si>
    <t>CUSTO TOTAL (SEM BDI)</t>
  </si>
  <si>
    <t>PREÇO TOTAL (COM BDI)</t>
  </si>
  <si>
    <t>PREÇO FINAL</t>
  </si>
  <si>
    <t>(02)</t>
  </si>
  <si>
    <t>(03)</t>
  </si>
  <si>
    <t>(04)</t>
  </si>
  <si>
    <t>(05)</t>
  </si>
  <si>
    <t>(06)</t>
  </si>
  <si>
    <t>(07)</t>
  </si>
  <si>
    <t>(08)</t>
  </si>
  <si>
    <t>(09)</t>
  </si>
  <si>
    <t>(10)</t>
  </si>
  <si>
    <t>(11)</t>
  </si>
  <si>
    <t>(12)</t>
  </si>
  <si>
    <t>(13)</t>
  </si>
  <si>
    <t>TOTAL GERAL SEM BDI</t>
  </si>
  <si>
    <t>PERCENTUAIS DE BDI</t>
  </si>
  <si>
    <t>BDI</t>
  </si>
  <si>
    <t>TOTAIS COM BDI</t>
  </si>
  <si>
    <t>PODER JUDICIÁRIO DA UNIÃO_x000D_
TRIBUNAL REGIONAL DO TRABALHO DA 18ª REGIÃO</t>
  </si>
  <si>
    <t>ORÇAMENTO SINTÉTICO DESONERADO</t>
  </si>
  <si>
    <t>PODER JUDICIÁRIO DA UNIÃO
TRIBUNAL REGIONAL DO TRABALHO DA 18ª REGIÃO</t>
  </si>
  <si>
    <t>CRONOGRAMA FÍSICO-FINANCEIRO DESONERADO</t>
  </si>
  <si>
    <t>%</t>
  </si>
  <si>
    <t>1ª MED</t>
  </si>
  <si>
    <t>R$</t>
  </si>
  <si>
    <t>PERCENTUAIS</t>
  </si>
  <si>
    <t>TOTAL</t>
  </si>
  <si>
    <t>DESCRIÇÃO</t>
  </si>
  <si>
    <t>UNID.</t>
  </si>
  <si>
    <t>QUANT/COEF</t>
  </si>
  <si>
    <t>VERIFICAÇÕES CONSISTÊNCIA</t>
  </si>
  <si>
    <t>CUSTO MDO</t>
  </si>
  <si>
    <t>CUSTO
MAT</t>
  </si>
  <si>
    <t>MAT.</t>
  </si>
  <si>
    <t>RELATÓRIO DE COMPOSIÇÕES ANALÍTICAS - ORÇAMENTO DESONERADO</t>
  </si>
  <si>
    <t>Descrição</t>
  </si>
  <si>
    <t>EMPRESA</t>
  </si>
  <si>
    <t>TELEFONE</t>
  </si>
  <si>
    <t>VALOR</t>
  </si>
  <si>
    <t>MATERIAL</t>
  </si>
  <si>
    <t>MÃO-DE-OBRA</t>
  </si>
  <si>
    <t>RELATÓRIO DE PESQUISAS DE MERCADO</t>
  </si>
  <si>
    <t>TIPO</t>
  </si>
  <si>
    <t>CUSTO ADOTADO</t>
  </si>
  <si>
    <t>ENDEREÇO/E-MAIL</t>
  </si>
  <si>
    <t>MÉDIA MERCADO</t>
  </si>
  <si>
    <t>NÃO SE APLICA</t>
  </si>
  <si>
    <t>CUSTOS ADOTADOS</t>
  </si>
  <si>
    <t>DIÁRIO DE OBRAS ou LIVRO DE ORDEM - EM TAMANHO OFICIO - 33X3 - PREENCHIMENTO OBRIGATÓRIO PELA CONTRATADA</t>
  </si>
  <si>
    <t>1.01</t>
  </si>
  <si>
    <t>1.02</t>
  </si>
  <si>
    <t>2.01</t>
  </si>
  <si>
    <t>3.01</t>
  </si>
  <si>
    <t>3.02</t>
  </si>
  <si>
    <t>4.01</t>
  </si>
  <si>
    <t>5.01</t>
  </si>
  <si>
    <t>PESQUISA.1509.22</t>
  </si>
  <si>
    <t>UNIDADE</t>
  </si>
  <si>
    <t>QUANT.</t>
  </si>
  <si>
    <t>TABELA DE INSUMOS EMPREGADOS NAS COMPOSIÇÕES ANALÍTICAS</t>
  </si>
  <si>
    <t>(NÃO IMPRIMIR, POIS NÃO FAZ PARTE DA DOCUMENTAÇÃO NECESSÁRIA, APENAS PARA CALCULO INTERNO)</t>
  </si>
  <si>
    <t>PR.UNIT(R$)</t>
  </si>
  <si>
    <t>DIFERENÇAS</t>
  </si>
  <si>
    <t>&lt;---- BDI SE FOSSE UNIFORMEMENTE APLICADO</t>
  </si>
  <si>
    <t>(01)</t>
  </si>
  <si>
    <t>SER.CG</t>
  </si>
  <si>
    <t>M2</t>
  </si>
  <si>
    <t>MÊS</t>
  </si>
  <si>
    <t>M</t>
  </si>
  <si>
    <t>*medido proporcionalmente à execução contratual</t>
  </si>
  <si>
    <t>TOTAIS</t>
  </si>
  <si>
    <t>TOTAL SEM BDI</t>
  </si>
  <si>
    <t>4.02</t>
  </si>
  <si>
    <t>TRIBUNAL REGIONAL DO TRABALHO DA 18ª REGIÃO</t>
  </si>
  <si>
    <t>SINAPI</t>
  </si>
  <si>
    <t>DATA DO ORÇAMENTO</t>
  </si>
  <si>
    <t>DADOS GERAIS DO ORÇAMENTO</t>
  </si>
  <si>
    <t>OBRA/SERVIÇO</t>
  </si>
  <si>
    <t>MEDIÇÃO DIRETA</t>
  </si>
  <si>
    <t>(atualizar com Control+ponto e virgula)</t>
  </si>
  <si>
    <t>ETAPAS
(para descrição completa, ver orçamento sintético)</t>
  </si>
  <si>
    <t xml:space="preserve">       Os itens constantes da planilha orçamentária de referência desta licitação que não possuem correspondência no SINAPI, foram pesquisados/cotados no mercado e/ou outras fontes previstas na legislação para orientar a criação das composições de custo utilizadas, constantes do Relatório de Composições Analíticas, com fundamento legal nas disposições do Decreto Nº 7.983/2013.</t>
  </si>
  <si>
    <t>M.O.</t>
  </si>
  <si>
    <t>M3</t>
  </si>
  <si>
    <t>KG</t>
  </si>
  <si>
    <t>BETONEIRA CAPACIDADE NOMINAL 400 L, CAPACIDADE DE MISTURA 280 L, MOTOR ELETRICO TRIFASICO 220/380 V POTENCIA 2 CV, SEM CARREGADOR</t>
  </si>
  <si>
    <t>CARPINTEIRO DE FORMAS</t>
  </si>
  <si>
    <t>H</t>
  </si>
  <si>
    <t>PAR</t>
  </si>
  <si>
    <t>ENERGIA ELETRICA ATE 2000 KWH INDUSTRIAL, SEM DEMANDA</t>
  </si>
  <si>
    <t>KW/H</t>
  </si>
  <si>
    <t>PROTETOR AUDITIVO TIPO PLUG DE INSERCAO COM CORDAO, ATENUACAO SUPERIOR A 15 DB</t>
  </si>
  <si>
    <t>CINTURAO DE SEGURANCA TIPO PARAQUEDISTA, FIVELA EM ACO, AJUSTE NO SUSPENSARIO, CINTURA E PERNAS</t>
  </si>
  <si>
    <t>OCULOS DE SEGURANCA CONTRA IMPACTOS COM LENTE INCOLOR, ARMACAO NYLON, COM PROTECAO UVA E UVB</t>
  </si>
  <si>
    <t>ALIMENTACAO - HORISTA (ENCARGOS COMPLEMENTARES) (COLETADO CAIXA)</t>
  </si>
  <si>
    <t>TRANSPORTE - HORISTA (ENCARGOS COMPLEMENTARES) (COLETADO CAIXA)</t>
  </si>
  <si>
    <t>EXAMES - HORISTA (ENCARGOS COMPLEMENTARES) (COLETADO CAIXA)</t>
  </si>
  <si>
    <t>SEGURO - HORISTA (ENCARGOS COMPLEMENTARES) (COLETADO CAIXA)</t>
  </si>
  <si>
    <t>ENXADA ESTREITA *25 X 23* CM COM CABO</t>
  </si>
  <si>
    <t>SERVENTE</t>
  </si>
  <si>
    <t>PEDREIRO</t>
  </si>
  <si>
    <t>PINTOR</t>
  </si>
  <si>
    <t>ENGENHEIRO CIVIL DE OBRA JUNIOR (MENSALISTA)</t>
  </si>
  <si>
    <t>L</t>
  </si>
  <si>
    <t>OLEO DIESEL COMBUSTIVEL COMUM</t>
  </si>
  <si>
    <t>SEGURO - MENSALISTA (ENCARGOS COMPLEMENTARES) (COLETADO CAIXA)</t>
  </si>
  <si>
    <t>MESTRE DE OBRAS (MENSALISTA)</t>
  </si>
  <si>
    <t>TINTA ACRILICA PREMIUM, COR BRANCO FOSCO</t>
  </si>
  <si>
    <t>MASSA CORRIDA PVA PARA PAREDES INTERNAS</t>
  </si>
  <si>
    <t>18L</t>
  </si>
  <si>
    <t>PORTAO DE CORRER EM GRADIL FIXO DE BARRA DE FERRO CHATA DE 3 X 1/4" NA VERTICAL, SEM REQUADRO, ACABAMENTO NATURAL, COM TRILHOS E ROLDANAS</t>
  </si>
  <si>
    <t>5.02</t>
  </si>
  <si>
    <t>6.01</t>
  </si>
  <si>
    <t>6.02</t>
  </si>
  <si>
    <t>VIGIA NOTURNO, HORA EFETIVAMENTE TRABALHADA DE 22 H AS 5 H (COM ADICIONAL NOTURNO)</t>
  </si>
  <si>
    <t>CJ</t>
  </si>
  <si>
    <t>BLOQUETE/PISO INTERTRAVADO DE CONCRETO - MODELO RETANGULAR/TIJOLINHO/PAVER/HOLANDES/PARALELEPIPEDO, 20 CM X 10 CM, E = 6 CM, RESISTENCIA DE 35 MPA (NBR 9781), COR NATURAL</t>
  </si>
  <si>
    <t>PORTA DE ABRIR EM ALUMINIO TIPO VENEZIANA, ACABAMENTO ANODIZADO NATURAL, SEM GUARNICAO/ALIZAR/VISTA, 87 X 210 CM</t>
  </si>
  <si>
    <t>LETRA ACO INOX (AISI 304), CHAPA NUM. 22, RECORTADO, H= 20 CM (SEM RELEVO)</t>
  </si>
  <si>
    <t>ENCANADOR OU BOMBEIRO HIDRAULICO</t>
  </si>
  <si>
    <t>ESPELHO CRISTAL E = 4 MM</t>
  </si>
  <si>
    <t>RUFO INTERNO/EXTERNO DE CHAPA DE ACO GALVANIZADA NUM 24, CORTE 25 CM (COLETADO CAIXA)</t>
  </si>
  <si>
    <t>TORNEIRA CROMADA DE MESA PARA LAVATORIO TEMPORIZADA PRESSAO BICA BAIXA</t>
  </si>
  <si>
    <t>TUBO PVC, PL, SERIE R, DN 100 MM, PARA ESGOTO OU AGUAS PLUVIAIS PREDIAL (NBR 5688)</t>
  </si>
  <si>
    <t>SERRALHEIRO</t>
  </si>
  <si>
    <t>AJUDANTE ESPECIALIZADO</t>
  </si>
  <si>
    <t>PORTA DE ABRIR EM GRADIL COM BARRA CHATA 3 CM X 1/4", COM REQUADRO E GUARNICAO - COMPLETO - ACABAMENTO NATURAL</t>
  </si>
  <si>
    <t>MONTADOR DE ESTRUTURA METALICA</t>
  </si>
  <si>
    <t>WASH PRIMER PARA TINTA AUTOMOTIVA</t>
  </si>
  <si>
    <t>EXTINTOR DE INCENDIO PORTATIL COM CARGA DE PO QUIMICO SECO (PQS) DE 6 KG, CLASSE BC</t>
  </si>
  <si>
    <t>TINTA ESMALTE SINTETICO PREMIUM ACETINADO</t>
  </si>
  <si>
    <t>AUXILIAR DE ENCANADOR OU BOMBEIRO HIDRAULICO</t>
  </si>
  <si>
    <t>JARDINEIRO</t>
  </si>
  <si>
    <t>TELHADISTA</t>
  </si>
  <si>
    <t>DUCHA HIGIENICA PLASTICA COM REGISTRO METALICO 1/2 "</t>
  </si>
  <si>
    <t>BARRA DE APOIO RETA, EM ACO INOX POLIDO, COMPRIMENTO 80CM, DIAMETRO MINIMO 3 CM</t>
  </si>
  <si>
    <t>TUBO PVC, SOLDAVEL, DN 50 MM, PARA AGUA FRIA (NBR-5648)</t>
  </si>
  <si>
    <t>ACO CA-50, 6,3 MM, VERGALHAO</t>
  </si>
  <si>
    <t>PLACA DE INAUGURACAO METALICA, *40* CM X *60* CM</t>
  </si>
  <si>
    <t>IMPERMEABILIZADOR</t>
  </si>
  <si>
    <t>CAIXA DE PASSAGEM N 2, DE EMBUTIR, PADRAO TELEBRAS, DIMENSOES 20 X 20 X 12 CM, EM CHAPA DE ACO GALVANIZADO</t>
  </si>
  <si>
    <t>SABONETEIRA PLASTICA TIPO DISPENSER PARA SABONETE LIQUIDO COM RESERVATORIO 800 A 1500 ML</t>
  </si>
  <si>
    <t>TABUA MADEIRA 2A QUALIDADE 2,5 X 30,0CM (1 X 12") NAO APARELHADA</t>
  </si>
  <si>
    <t>TOALHEIRO PLASTICO TIPO DISPENSER PARA PAPEL TOALHA INTERFOLHADO</t>
  </si>
  <si>
    <t>SELANTE ELASTICO MONOCOMPONENTE A BASE DE POLIURETANO PARA JUNTAS DIVERSAS</t>
  </si>
  <si>
    <t>TUBO PVC, SOLDAVEL, DN 32 MM, AGUA FRIA (NBR-5648)</t>
  </si>
  <si>
    <t>ARMADOR</t>
  </si>
  <si>
    <t>VIDRACEIRO</t>
  </si>
  <si>
    <t>ASSENTO SANITARIO DE PLASTICO, TIPO CONVENCIONAL</t>
  </si>
  <si>
    <t>PAPELEIRA DE PAREDE EM METAL CROMADO SEM TAMPA</t>
  </si>
  <si>
    <t>FECHADURA DE EMBUTIR PARA PORTA DE BANHEIRO, TIPO TRANQUETA, MAQUINA 55 MM, MACANETAS ALAVANCA E ROSETAS REDONDAS EM METAL CROMADO - NIVEL SEGURANCA MEDIO - COMPLETA</t>
  </si>
  <si>
    <t>FERTILIZANTE NPK - 10:10:10</t>
  </si>
  <si>
    <t>TABUA MADEIRA 3A QUALIDADE 2,5 X 23,0CM (1 X 9") NAO APARELHADA</t>
  </si>
  <si>
    <t>GUINDASTE HIDRAULICO AUTOPROPELIDO, COM LANCA TELESCOPICA 40 M, CAPACIDADE MAXIMA 60 T, POTENCIA 260 KW, TRACAO 6 X 6</t>
  </si>
  <si>
    <t>ELETRODUTO DE PVC RIGIDO ROSCAVEL DE 1 ", SEM LUVA</t>
  </si>
  <si>
    <t>TORNEIRA CROMADA COM BICO PARA JARDIM/TANQUE 1/2 " OU 3/4 " (REF 1153)</t>
  </si>
  <si>
    <t>REGISTRO DE ESFERA, PVC, COM VOLANTE, VS, SOLDAVEL, DN 50 MM, COM CORPO DIVIDIDO</t>
  </si>
  <si>
    <t>CENTO</t>
  </si>
  <si>
    <t>CANTONEIRA FERRO GALVANIZADO DE ABAS IGUAIS, 1" X 1/8" (L X E) , 1,20KG/M</t>
  </si>
  <si>
    <t>ACO CA-60, 4,2 MM, VERGALHAO</t>
  </si>
  <si>
    <t>CIMENTO PORTLAND POZOLANICO CP IV- 32</t>
  </si>
  <si>
    <t>TORNEIRA CROMADA DE PAREDE PARA COZINHA SEM AREJADOR, PADRAO POPULAR, 1/2 " OU 3/4 " (REF 1158)</t>
  </si>
  <si>
    <t>OPERADOR DE GUINDASTE</t>
  </si>
  <si>
    <t>PECA DE MADEIRA 3A/4A QUALIDADE 2,5 X 5CM NAO APARELHADA</t>
  </si>
  <si>
    <t>ARMACAO VERTICAL COM HASTE E CONTRA-PINO, EM CHAPA DE ACO GALVANIZADO 3/16", COM 4 ESTRIBOS E 4 ISOLADORES</t>
  </si>
  <si>
    <t>AJUDANTE DE PEDREIRO</t>
  </si>
  <si>
    <t>SOLVENTE DILUENTE A BASE DE AGUARRAS</t>
  </si>
  <si>
    <t>AJUDANTE DE ARMADOR</t>
  </si>
  <si>
    <t>LUVA PVC SOLDAVEL, 32 MM, PARA AGUA FRIA PREDIAL</t>
  </si>
  <si>
    <t>MASSA PARA VIDRO</t>
  </si>
  <si>
    <t>TORNEIRA CROMADA SEM BICO PARA TANQUE 1/2 " OU 3/4 " (REF 1143)</t>
  </si>
  <si>
    <t>PECA DE MADEIRA NATIVA/REGIONAL 2,5 X 7,0 CM (SARRAFO-P/FORMA)</t>
  </si>
  <si>
    <t>REJUNTE EPOXI BRANCO</t>
  </si>
  <si>
    <t>PO DE PEDRA (POSTO PEDREIRA/FORNECEDOR, SEM FRETE)</t>
  </si>
  <si>
    <t>ACO CA-50, 12,5 MM, VERGALHAO</t>
  </si>
  <si>
    <t>PARAFUSO ROSCA SOBERBA ZINCADO CABECA CHATA FENDA SIMPLES 3,5 X 25 MM (1 ")</t>
  </si>
  <si>
    <t>AUXILIAR DE DESENHISTA</t>
  </si>
  <si>
    <t>GASOLINA COMUM</t>
  </si>
  <si>
    <t>BETONEIRA, CAPACIDADE NOMINAL 600 L, CAPACIDADE DE MISTURA 360L, MOTOR ELETRICO TRIFASICO 220/380V, POTENCIA 4CV, EXCLUSO CARREGADOR</t>
  </si>
  <si>
    <t>ADESIVO PLASTICO PARA PVC, FRASCO COM 175 GR</t>
  </si>
  <si>
    <t>ESTOPA</t>
  </si>
  <si>
    <t>PREGO DE ACO POLIDO COM CABECA DUPLA 17 X 27 (2 1/2 X 11)</t>
  </si>
  <si>
    <t>VEDACAO PVC, 100 MM, PARA SAIDA VASO SANITARIO</t>
  </si>
  <si>
    <t>CIMENTO BRANCO</t>
  </si>
  <si>
    <t>DESENHISTA DETALHISTA</t>
  </si>
  <si>
    <t>CHAPA DE ACO FINA A FRIO BITOLA MSG 24, E = 0,60 MM (4,80 KG/M2)</t>
  </si>
  <si>
    <t>PEDRA BRITADA N. 0, OU PEDRISCO (4,8 A 9,5 MM) POSTO PEDREIRA/FORNECEDOR, SEM FRETE</t>
  </si>
  <si>
    <t>DISCO DE CORTE DIAMANTADO SEGMENTADO PARA CONCRETO, DIAMETRO DE 110 MM, FURO DE 20 MM</t>
  </si>
  <si>
    <t>DESENHISTA PROJETISTA</t>
  </si>
  <si>
    <t>BUCHA EM ALUMINIO, COM ROSCA, DE 1", PARA ELETRODUTO</t>
  </si>
  <si>
    <t>GUINCHO ELETRICO DE COLUNA, CAPACIDADE 400 KG, COM MOTO FREIO, MOTOR TRIFASICO DE 1,25 CV</t>
  </si>
  <si>
    <t>MISTURADOR DE ARGAMASSA, EIXO HORIZONTAL, CAPACIDADE DE MISTURA 300 KG, MOTOR ELETRICO TRIFASICO 220/380 V, POTENCIA 5 CV</t>
  </si>
  <si>
    <t>AUXILIAR DE ESCRITORIO</t>
  </si>
  <si>
    <t>FITA VEDA ROSCA EM ROLOS DE 18 MM X 50 M (L X C)</t>
  </si>
  <si>
    <t>DISCO DE CORTE DIAMANTADO SEGMENTADO PARA CONCRETO, DIAMETRO DE 350 MM, FURO DE 1 " (14 X 1 ")</t>
  </si>
  <si>
    <t>SERRA CIRCULAR DE BANCADA COM MOTOR ELETRICO, POTENCIA DE *1600* W, PARA DISCO DE DIAMETRO DE 10" (250 MM)</t>
  </si>
  <si>
    <t>GESSEIRO</t>
  </si>
  <si>
    <t>LAVATORIO LOUCA COR COM COLUNA *54 X 44* CM</t>
  </si>
  <si>
    <t>SARRAFO DE MADEIRA NAO APARELHADA *2,5 X 10 CM, MACARANDUBA, ANGELIM OU EQUIVALENTE DA REGIAO</t>
  </si>
  <si>
    <t>MADEIRA ROLICA SEM TRATAMENTO, EUCALIPTO OU EQUIVALENTE DA REGIAO, H = 3 M, D = 8 A 11 CM (PARA ESCORAMENTO)</t>
  </si>
  <si>
    <t>SILICONE ACETICO USO GERAL INCOLOR 280 G</t>
  </si>
  <si>
    <t>2ª MED</t>
  </si>
  <si>
    <t>3ª MED</t>
  </si>
  <si>
    <t>30 DIAS</t>
  </si>
  <si>
    <t>60 DIAS</t>
  </si>
  <si>
    <t>BLOQUETE/PISO INTERTRAVADO DE CONCRETO - MODELO RETANGULAR/TIJOLINHO/PAVER/HOLANDES/PARALELEPIPEDO, 20 CM X 10 CM, E = 8 CM, RESISTENCIA DE 35 MPA (NBR 9781), COR NATURAL</t>
  </si>
  <si>
    <t>ENGENHEIRO ELETRICISTA (MENSALISTA)</t>
  </si>
  <si>
    <t>GRELHA FOFO ARTICULADA, CARGA MAXIMA 1,5 T, *300 X 1000* MM, E= *15* MM</t>
  </si>
  <si>
    <t>LAJE PRE-MOLDADA TRELICADA (LAJOTAS + VIGOTAS) PARA FORRO, UNIDIRECIONAL, SOBRECARGA DE 100 KG/M2, VAO ATE 6,00 M (SEM COLOCACAO)</t>
  </si>
  <si>
    <t>CHAPA DE ACO FINA A QUENTE BITOLA MSG 13, E = 2,25 MM (18,00 KG/M2)</t>
  </si>
  <si>
    <t>FERTILIZANTE ORGANICO COMPOSTO, CLASSE A</t>
  </si>
  <si>
    <t>BLOCO CERAMICO (ALVENARIA DE VEDACAO), DE 9 X 19 X 19 CM</t>
  </si>
  <si>
    <t>CHAPA DE MADEIRA COMPENSADA PLASTIFICADA PARA FORMA DE CONCRETO, DE 2,20 x 1,10 M, E = 18 MM</t>
  </si>
  <si>
    <t>CONCRETO USINADO BOMBEAVEL, CLASSE DE RESISTENCIA C20, COM BRITA 0 E 1, SLUMP = 100 +/- 20 MM, EXCLUI SERVICO DE BOMBEAMENTO (NBR 8953)</t>
  </si>
  <si>
    <t>MUDA DE ARBUSTO FLORIFERO, CLUSIA/GARDENIA/MOREIA BRANCA/ AZALEIA OU EQUIVALENTE DA REGIAO, H= *50 A 70* CM</t>
  </si>
  <si>
    <t>TUBO PVC, PL, SERIE R, DN 150 MM, PARA ESGOTO OU AGUAS PLUVIAIS PREDIAL (NBR 5688)</t>
  </si>
  <si>
    <t>TABUA MADEIRA 2A QUALIDADE 2,5 X 20,0CM (1 X 8") NAO APARELHADA</t>
  </si>
  <si>
    <t>AZULEJISTA OU LADRILHISTA</t>
  </si>
  <si>
    <t>SELADOR ACRILICO PAREDES INTERNAS/EXTERNAS</t>
  </si>
  <si>
    <t>ACO CA-50, 20,0 MM, VERGALHAO</t>
  </si>
  <si>
    <t>BATENTE/ PORTAL/ ADUELA/ MARCO MACICO, E= *3* CM, L= *13* CM, *60 CM A 120* CM X *210* CM, EM PINUS/ TAUARI/ VIROLA OU EQUIVALENTE DA REGIAO (NAO INCLUI ALIZARES)</t>
  </si>
  <si>
    <t>TINTA ESMALTE SINTETICO PREMIUM FOSCO</t>
  </si>
  <si>
    <t>JOELHO, PVC SERIE R, 90 GRAUS, DN 100 MM, PARA ESGOTO PREDIAL</t>
  </si>
  <si>
    <t>GRELHA DE CONCRETO DE PRE-MOLDADA *15 X 75 X 52* CM (A X C X L)</t>
  </si>
  <si>
    <t>TUBO PVC, PBV, SERIE R, DN 75 MM, PARA ESGOTO OU AGUAS PLUVIAIS PREDIAL (NBR 5688)</t>
  </si>
  <si>
    <t>TUBO ACO GALVANIZADO COM COSTURA, CLASSE MEDIA, DN 2", E = *3,65* MM, PESO *5,10* KG/M (NBR 5580)</t>
  </si>
  <si>
    <t>REGISTRO GAVETA COM ACABAMENTO E CANOPLA CROMADOS, SIMPLES, BITOLA 1 1/2 " (REF 1509)</t>
  </si>
  <si>
    <t>FECHADURA DE EMBUTIR PARA PORTA INTERNA, TIPO GORGES (CHAVE GRANDE), MAQUINA 55 MM, MACANETAS ALAVANCA E ROSETAS REDONDAS EM METAL CROMADO - NIVEL SEGURANCA MEDIO - COMPLETA</t>
  </si>
  <si>
    <t>DISCO DE CORTE DIAMANTADO SEGMENTADO DIAMETRO DE 180 MM PARA ESMERILHADEIRA 7 "</t>
  </si>
  <si>
    <t>TANQUE LOUCA BRANCA SUSPENSO *20* L</t>
  </si>
  <si>
    <t>BACIA SANITARIA (VASO) CONVENCIONAL DE LOUCA COR</t>
  </si>
  <si>
    <t>MADEIRA ROLICA SEM TRATAMENTO, EUCALIPTO OU EQUIVALENTE DA REGIAO, H = 6 M, D = 8 A 11 CM (PARA ESCORAMENTO)</t>
  </si>
  <si>
    <t>PRIMER PARA MANTA ASFALTICA A BASE DE ASFALTO MODIFICADO DILUIDO EM SOLVENTE, APLICACAO A FRIO</t>
  </si>
  <si>
    <t>OPERADOR DE MAQUINAS E EQUIPAMENTOS</t>
  </si>
  <si>
    <t>LOCACAO DE VIGA SANDUICHE METALICA VAZADA PARA TRAVAMENTO DE PILARES, ALTURA DE *8* CM, LARGURA DE *6* CM E EXTENSAO DE 2 M</t>
  </si>
  <si>
    <t>MADEIRA ROLICA TRATADA, EUCALIPTO OU EQUIVALENTE DA REGIAO, H = 12 M, D = 20 A 24 CM (PARA POSTE)</t>
  </si>
  <si>
    <t>ACO CA-60, 5,0 MM, DOBRADO E CORTADO</t>
  </si>
  <si>
    <t>SUPORTE MAO-FRANCESA EM ACO, ABAS IGUAIS 40 CM, CAPACIDADE MINIMA 70 KG, BRANCO</t>
  </si>
  <si>
    <t>REMOVEDOR DE TINTA OLEO/ESMALTE VERNIZ</t>
  </si>
  <si>
    <t>JOELHO, PVC SERIE R, 90 GRAUS, DN 75 MM, PARA ESGOTO PREDIAL</t>
  </si>
  <si>
    <t>VALVULA EM METAL CROMADO PARA LAVATORIO, 1 " SEM LADRAO</t>
  </si>
  <si>
    <t>ACO CA-50, 6,3 MM, DOBRADO E CORTADO</t>
  </si>
  <si>
    <t>LOCACAO DE BARRA DE ANCORAGEM DE 0,80 A 1,20 M DE EXTENSAO, COM ROSCA DE 5/8", INCLUINDO PORCA E FLANGE</t>
  </si>
  <si>
    <t>GUARNICAO/ ALIZAR/ VISTA MACICA, E= *1* CM, L= *4,5* CM, EM PINUS/ TAUARI/ VIROLA OU EQUIVALENTE DA REGIAO</t>
  </si>
  <si>
    <t>MAQUINA EXTRUSORA DE CONCRETO PARA GUIAS E SARJETAS, COM MOTOR A DIESEL DE 14 CV</t>
  </si>
  <si>
    <t>REGISTRO GAVETA COM ACABAMENTO E CANOPLA CROMADOS, SIMPLES, BITOLA 1 " (REF 1509)</t>
  </si>
  <si>
    <t>LOCACAO DE APRUMADOR METALICO DE PILAR, COM ALTURA E ANGULO REGULAVEIS, EXTENSAO DE *1,50* A *2,80* M</t>
  </si>
  <si>
    <t>PEDRA BRITADA OU BICA CORRIDA, NAO CLASSIFICADA (POSTO PEDREIRA/FORNECEDOR, SEM FRETE)</t>
  </si>
  <si>
    <t>FIO DE COBRE, SOLIDO, CLASSE 1, ISOLACAO EM PVC/A, ANTICHAMA BWF-B, 450/750V, SECAO NOMINAL 10 MM2</t>
  </si>
  <si>
    <t>JUNCAO SIMPLES, PVC SERIE R, DN 100 X 100 MM, PARA ESGOTO PREDIAL</t>
  </si>
  <si>
    <t>REGISTRO DE ESFERA, PVC, COM VOLANTE, VS, SOLDAVEL, DN 60 MM, COM CORPO DIVIDIDO</t>
  </si>
  <si>
    <t>CUBA ACO INOX (AISI 304) DE EMBUTIR COM VALVULA 3 1/2 ", DE *46 X 30 X 12* CM</t>
  </si>
  <si>
    <t>REGISTRO PRESSAO COM ACABAMENTO E CANOPLA CROMADA, SIMPLES, BITOLA 3/4 " (REF 1416)</t>
  </si>
  <si>
    <t>CAIXA INTERNA DE MEDICAO PARA 1 MEDIDOR TRIFASICO, COM VISOR, EM CHAPA DE ACO 18 USG (PADRAO DA CONCESSIONARIA LOCAL)</t>
  </si>
  <si>
    <t>TUBO DE COBRE FLEXIVEL, D = 1/2 ", E = 0,79 MM, PARA AR-CONDICIONADO/ INSTALACOES GAS RESIDENCIAIS E COMERCIAIS</t>
  </si>
  <si>
    <t>PINO DE ACO COM FURO, HASTE = 27 MM (ACAO DIRETA)</t>
  </si>
  <si>
    <t>TE SOLDAVEL, PVC, 90 GRAUS,50 MM, PARA AGUA FRIA PREDIAL (NBR 5648)</t>
  </si>
  <si>
    <t>TE DE REDUCAO, PVC, SOLDAVEL, 90 GRAUS, 50 MM X 25 MM, PARA AGUA FRIA PREDIAL</t>
  </si>
  <si>
    <t>JOELHO PVC, SOLDAVEL, 90 GRAUS, 50 MM, PARA AGUA FRIA PREDIAL</t>
  </si>
  <si>
    <t>TABUA DE MADEIRA APARELHADA *2,5 X 30* CM, MACARANDUBA, ANGELIM OU EQUIVALENTE DA REGIAO</t>
  </si>
  <si>
    <t>JUNCAO SIMPLES, PVC SERIE R, DN 100 X 75 MM, PARA ESGOTO PREDIAL</t>
  </si>
  <si>
    <t>FECHADURA DE EMBUTIR PARA PORTA EXTERNA / ENTRADA, MAQUINA 55 MM, COM CILINDRO, MACANETA ALAVANCA E ESPELHO EM METAL CROMADO - NIVEL SEGURANCA MEDIO - COMPLETA</t>
  </si>
  <si>
    <t>CAIXA PARA HIDROMETRO CONCRETO PRE MOLDADO</t>
  </si>
  <si>
    <t>MARCENEIRO</t>
  </si>
  <si>
    <t>OLEO DE LINHACA</t>
  </si>
  <si>
    <t>PASTA VEDA JUNTAS/ROSCA, LATA DE *500* G, PARA INSTALACOES DE GAS E OUTROS</t>
  </si>
  <si>
    <t>CORTADEIRA DE PISO DE CONCRETO E ASFALTO, PARA DISCO PADRAO DE DIAMETRO 350 MM (14") OU 450 MM (18") , MOTOR A GASOLINA, POTENCIA 13 HP, SEM DISCO</t>
  </si>
  <si>
    <t>REGISTRO OU REGULADOR DE GAS COZINHA, VAZAO DE 2 KG/H, 2,8 KPA</t>
  </si>
  <si>
    <t>ARAME RECOZIDO 16 BWG, 1,60 MM (0,016 KG/M)</t>
  </si>
  <si>
    <t>OPERADOR DE GUINCHO</t>
  </si>
  <si>
    <t>TE SANITARIO, PVC, DN 50 X 50 MM, SERIE NORMAL, PARA ESGOTO PREDIAL</t>
  </si>
  <si>
    <t>ANEL BORRACHA DN 75 MM, PARA TUBO SERIE REFORCADA ESGOTO PREDIAL</t>
  </si>
  <si>
    <t>PORTA TOALHA BANHO EM METAL CROMADO, TIPO BARRA</t>
  </si>
  <si>
    <t>VALVULA EM METAL CROMADO PARA TANQUE, 1.1/2 " SEM LADRAO</t>
  </si>
  <si>
    <t>CAMINHAO TOCO, PESO BRUTO TOTAL 16000 KG, CARGA UTIL MAXIMA 11130 KG, DISTANCIA ENTRE EIXOS 5,36 M, POTENCIA 185 CV (INCLUI CABINE E CHASSI, NAO INCLUI CARROCERIA)</t>
  </si>
  <si>
    <t>BUCHA DE NYLON SEM ABA S6, COM PARAFUSO DE 4,20 X 40 MM EM ACO ZINCADO COM ROSCA SOBERBA, CABECA CHATA E FENDA PHILLIPS</t>
  </si>
  <si>
    <t>KIT CAVALETE PVC COM REGISTRO 3/4", COMPLETO</t>
  </si>
  <si>
    <t>HASTE DE ATERRAMENTO EM ACO COM 3,00 M DE COMPRIMENTO E DN = 5/8", REVESTIDA COM BAIXA CAMADA DE COBRE, SEM CONECTOR</t>
  </si>
  <si>
    <t>CONECTOR METALICO TIPO PARAFUSO FENDIDO (SPLIT BOLT), PARA CABOS ATE 16 MM2</t>
  </si>
  <si>
    <t>PUXADOR CONCHA DE EMBUTIR, EM LATAO CROMADO, PARA PORTA / JANELA DE CORRER, LISO, SEM FURO PARA CHAVE, COM FUROS PARA FIXAR PARAFUSOS, *30 X 90* MM (LARGURA X ALTURA)</t>
  </si>
  <si>
    <t>REGISTRO DE ESFERA, PVC, COM VOLANTE, VS, SOLDAVEL, DN 32 MM, COM CORPO DIVIDIDO</t>
  </si>
  <si>
    <t>TUBO PVC, SOLDAVEL, DN 60 MM, AGUA FRIA (NBR-5648)</t>
  </si>
  <si>
    <t>CABO DE COBRE NU 16 MM2 MEIO-DURO</t>
  </si>
  <si>
    <t>PREGO DE ACO POLIDO COM CABECA 18 X 24 (2 1/4 X 10)</t>
  </si>
  <si>
    <t>VIBRADOR DE IMERSAO, DIAMETRO DA PONTEIRA DE *45* MM, COM MOTOR ELETRICO TRIFASICO DE 2 HP (2 CV)</t>
  </si>
  <si>
    <t>PECA DE MADEIRA 3A QUALIDADE 2,5 X 10CM NAO APARELHADA</t>
  </si>
  <si>
    <t>ARRUELA REDONDA DE LATAO, DIAMETRO EXTERNO = 34 MM, ESPESSURA = 2,5 MM, DIAMETRO DO FURO = 17 MM</t>
  </si>
  <si>
    <t>PARAFUSO DE FERRO POLIDO, SEXTAVADO, COM ROSCA PARCIAL, DIAMETRO 5/8", COMPRIMENTO 6", COM PORCA E ARRUELA DE PRESSAO MEDIA</t>
  </si>
  <si>
    <t>ESPACADOR / DISTANCIADOR CIRCULAR COM ENTRADA LATERAL, EM PLASTICO, PARA VERGALHAO *4,2 A 12,5* MM, COBRIMENTO 20 MM</t>
  </si>
  <si>
    <t>FITA ACO INOX PARA CINTAR POSTE, L = 19 MM, E = 0,5 MM (ROLO DE 30M)</t>
  </si>
  <si>
    <t>OPERADOR DE MOTONIVELADORA</t>
  </si>
  <si>
    <t>BETONEIRA, CAPACIDADE NOMINAL 600 L, CAPACIDADE DE MISTURA 440 L, MOTOR A DIESEL POTENCIA 10 CV, COM CARREGADOR</t>
  </si>
  <si>
    <t>CHAPA DE MADEIRA COMPENSADA RESINADA PARA FORMA DE CONCRETO, DE *2,2 X 1,1* M, E = 17 MM</t>
  </si>
  <si>
    <t>LUVA PVC SOLDAVEL, 25 MM, PARA AGUA FRIA PREDIAL</t>
  </si>
  <si>
    <t>ARAME GALVANIZADO 12 BWG, 2,76 MM (0,048 KG/M)</t>
  </si>
  <si>
    <t>CACAMBA METALICA BASCULANTE COM CAPACIDADE DE 6 M3 (INCLUI MONTAGEM, NAO INCLUI CAMINHAO)</t>
  </si>
  <si>
    <t>PREGO DE ACO POLIDO SEM CABECA 15 X 15 (1 1/4 X 13)</t>
  </si>
  <si>
    <t>OPERADOR DE PA CARREGADEIRA</t>
  </si>
  <si>
    <t>MONTADOR ELETROMECANICO</t>
  </si>
  <si>
    <t>ANEL BORRACHA, DN 50 MM, PARA TUBO SERIE REFORCADA ESGOTO PREDIAL</t>
  </si>
  <si>
    <t>CURVA 180 GRAUS, DE PVC RIGIDO ROSCAVEL, DE 3/4", PARA ELETRODUTO</t>
  </si>
  <si>
    <t>LUVA DE REDUCAO, PVC, SOLDAVEL, 50 X 25 MM, PARA AGUA FRIA PREDIAL</t>
  </si>
  <si>
    <t>JOELHO PVC, SOLDAVEL, 90 GRAUS, 32 MM, PARA AGUA FRIA PREDIAL</t>
  </si>
  <si>
    <t>LUVA EM PVC RIGIDO ROSCAVEL, DE 1", PARA ELETRODUTO</t>
  </si>
  <si>
    <t>PRIMER UNIVERSAL, FUNDO ANTICORROSIVO TIPO ZARCAO</t>
  </si>
  <si>
    <t>PREGO DE ACO POLIDO COM CABECA 12 X 12</t>
  </si>
  <si>
    <t>PEDRA BRITADA N. 3 (38 A 50 MM) POSTO PEDREIRA/FORNECEDOR, SEM FRETE</t>
  </si>
  <si>
    <t>ADAPTADOR PVC SOLDAVEL CURTO COM BOLSA E ROSCA, 32 MM X 1", PARA AGUA FRIA</t>
  </si>
  <si>
    <t>ARRUELA EM ALUMINIO, COM ROSCA, DE 1", PARA ELETRODUTO</t>
  </si>
  <si>
    <t>AREIA FINA - POSTO JAZIDA/FORNECEDOR (RETIRADO NA JAZIDA, SEM TRANSPORTE)</t>
  </si>
  <si>
    <t>ELETRODO REVESTIDO AWS - E6013, DIAMETRO IGUAL A 2,50 MM</t>
  </si>
  <si>
    <t>COMPRESSOR DE AR REBOCAVEL, VAZAO 189 PCM, PRESSAO EFETIVA DE TRABALHO 102 PSI, MOTOR DIESEL, POTENCIA 63 CV</t>
  </si>
  <si>
    <t xml:space="preserve">%    </t>
  </si>
  <si>
    <t>TOTAIS ACUMULADOS</t>
  </si>
  <si>
    <t>TOTAIS DAS MEDIÇÕES</t>
  </si>
  <si>
    <t>ALCA PREFORMADA DE DISTRIBUICAO, EM ACO GALVANIZADO, PARA CONDUTORES DE ALUMINIO AWG 1/0 (CAA 6/1 OU CA 7 FIOS)</t>
  </si>
  <si>
    <t>ABRACADEIRA EM ACO PARA AMARRACAO DE ELETRODUTOS, TIPO D, COM 1" E CUNHA DE FIXACAO</t>
  </si>
  <si>
    <t>LUMINARIA DE EMERGENCIA 30 LEDS, POTENCIA 2 W, BATERIA DE LITIO, AUTONOMIA DE 6 HORAS</t>
  </si>
  <si>
    <t>LUVA RASPA DE COURO, CANO CURTO (PUNHO *7* CM)</t>
  </si>
  <si>
    <t>BOTA DE SEGURANCA COM BIQUEIRA DE ACO E COLARINHO ACOLCHOADO</t>
  </si>
  <si>
    <t>CAPA PARA CHUVA EM PVC COM FORRO DE POLIESTER, COM CAPUZ (AMARELA OU AZUL)</t>
  </si>
  <si>
    <t>CAPACETE DE SEGURANCA ABA FRONTAL COM SUSPENSAO DE POLIETILENO, SEM JUGULAR (CLASSE B)</t>
  </si>
  <si>
    <t>BALDE PLASTICO CAPACIDADE *10* L</t>
  </si>
  <si>
    <t>ELETRICISTA</t>
  </si>
  <si>
    <t>CARRINHO DE MAO DE ACO CAPACIDADE 50 A 60 L, PNEU COM CAMARA</t>
  </si>
  <si>
    <t>CIMENTO PORTLAND COMPOSTO CP II-32</t>
  </si>
  <si>
    <t>AREIA GROSSA - POSTO JAZIDA/FORNECEDOR (RETIRADO NA JAZIDA, SEM TRANSPORTE)</t>
  </si>
  <si>
    <t>ACO CA-60, 5,0 MM, VERGALHAO</t>
  </si>
  <si>
    <t>PEDRA BRITADA N. 2 (19 A 38 MM) POSTO PEDREIRA/FORNECEDOR, SEM FRETE</t>
  </si>
  <si>
    <t>AREIA MEDIA - POSTO JAZIDA/FORNECEDOR (RETIRADO NA JAZIDA, SEM TRANSPORTE)</t>
  </si>
  <si>
    <t>OPERADOR DE BETONEIRA ESTACIONARIA/MISTURADOR (COLETADO CAIXA)</t>
  </si>
  <si>
    <t>PEDRA BRITADA N. 1 (9,5 a 19 MM) POSTO PEDREIRA/FORNECEDOR, SEM FRETE</t>
  </si>
  <si>
    <t>CAL HIDRATADA CH-I PARA ARGAMASSAS</t>
  </si>
  <si>
    <t>TIJOLO CERAMICO MACICO *5 X 10 X 20* CM</t>
  </si>
  <si>
    <t>CHAPA ACO INOX AISI 304 NUMERO 9 (E = 4 MM), ACABAMENTO NUMERO 1 (LAMINADO A QUENTE, FOSCO)</t>
  </si>
  <si>
    <t>COLA A BASE DE RESINA SINTETICA PARA CHAPA DE LAMINADO MELAMINICO</t>
  </si>
  <si>
    <t>CANTONEIRA ALUMINIO ABAS IGUAIS 1 ", E = 3 /16 "</t>
  </si>
  <si>
    <t>BUCHA DE NYLON SEM ABA S10, COM PARAFUSO DE 6,10 X 65 MM EM ACO ZINCADO COM ROSCA SOBERBA, CABECA CHATA E FENDA PHILLIPS</t>
  </si>
  <si>
    <t>AJUDANTE DE ELETRICISTA</t>
  </si>
  <si>
    <t>HASTE DE ATERRAMENTO EM ACO COM 3,00 M DE COMPRIMENTO E DN = 5/8", REVESTIDA COM BAIXA CAMADA DE COBRE, COM CONECTOR TIPO GRAMPO</t>
  </si>
  <si>
    <t>TERMINAL METALICO A PRESSAO PARA 1 CABO DE 16 MM2, COM 1 FURO DE FIXACAO</t>
  </si>
  <si>
    <t>TERMINAL METALICO A PRESSAO PARA 1 CABO DE 35 MM2, COM 1 FURO DE FIXACAO</t>
  </si>
  <si>
    <t>CABO DE COBRE, FLEXIVEL, CLASSE 4 OU 5, ISOLACAO EM PVC/A, ANTICHAMA BWF-B, COBERTURA PVC-ST1, ANTICHAMA BWF-B, 1 CONDUTOR, 0,6/1 KV, SECAO NOMINAL 10 MM2</t>
  </si>
  <si>
    <t>FITA ISOLANTE ADESIVA ANTICHAMA, USO ATE 750 V, EM ROLO DE 19 MM X 5 M</t>
  </si>
  <si>
    <t>CABO DE COBRE, FLEXIVEL, CLASSE 4 OU 5, ISOLACAO EM PVC/A, ANTICHAMA BWF-B, COBERTURA PVC-ST1, ANTICHAMA BWF-B, 1 CONDUTOR, 0,6/1 KV, SECAO NOMINAL 35 MM2</t>
  </si>
  <si>
    <t>ELETRODUTO DE PVC RIGIDO ROSCAVEL DE 4 ", SEM LUVA</t>
  </si>
  <si>
    <t>TERMINAL A COMPRESSAO EM COBRE ESTANHADO PARA CABO 4 MM2, 1 FURO E 1 COMPRESSAO, PARA PARAFUSO DE FIXACAO M5</t>
  </si>
  <si>
    <t>DISJUNTOR TIPO DIN/IEC, MONOPOLAR DE 6 ATE 32A</t>
  </si>
  <si>
    <t>ELETRODUTO PVC FLEXIVEL CORRUGADO, COR AMARELA, DE 32 MM</t>
  </si>
  <si>
    <t>ELETRODUTO EM ACO GALVANIZADO ELETROLITICO, LEVE, DIAMETRO 3/4", PAREDE DE 0,90 MM</t>
  </si>
  <si>
    <t>ABRACADEIRA EM ACO PARA AMARRACAO DE ELETRODUTOS, TIPO D, COM 1/2" E PARAFUSO DE FIXACAO</t>
  </si>
  <si>
    <t>ELETRODUTO PVC FLEXIVEL CORRUGADO, COR AMARELA, DE 25 MM</t>
  </si>
  <si>
    <t>TERMINAL METALICO A PRESSAO PARA 1 CABO DE 6 A 10 MM2, COM 1 FURO DE FIXACAO</t>
  </si>
  <si>
    <t>QUADRO DE DISTRIBUICAO SEM BARRAMENTO, COM PORTA, DE EMBUTIR, EM CHAPA DE ACO GALVANIZADO, PARA 3 DISJUNTORES NEMA</t>
  </si>
  <si>
    <t>CABO DE COBRE, RIGIDO, CLASSE 2, ISOLACAO EM PVC/A, ANTICHAMA BWF-B, 1 CONDUTOR, 450/750 V, SECAO NOMINAL 2,5 MM2</t>
  </si>
  <si>
    <t>CABO DE COBRE, RIGIDO, CLASSE 2, ISOLACAO EM PVC/A, ANTICHAMA BWF-B, 1 CONDUTOR, 450/750 V, SECAO NOMINAL 10 MM2</t>
  </si>
  <si>
    <t>CAIXA DE PASSAGEM, EM PVC, DE 4" X 2", PARA ELETRODUTO FLEXIVEL CORRUGADO</t>
  </si>
  <si>
    <t>ESPELHO / PLACA DE 3 POSTOS 4" X 2", PARA INSTALACAO DE TOMADAS E INTERRUPTORES</t>
  </si>
  <si>
    <t>SUPORTE DE FIXACAO PARA ESPELHO / PLACA 4" X 2", PARA 3 MODULOS, PARA INSTALACAO DE TOMADAS E INTERRUPTORES (SOMENTE SUPORTE)</t>
  </si>
  <si>
    <t>TOMADA 2P+T 10A, 250V (APENAS MODULO)</t>
  </si>
  <si>
    <t>TERMINAL A COMPRESSAO EM COBRE ESTANHADO PARA CABO 10 MM2, 1 FURO E 1 COMPRESSAO, PARA PARAFUSO DE FIXACAO M6</t>
  </si>
  <si>
    <t>DISJUNTOR TIPO DIN/IEC, TRIPOLAR DE 10 ATE 50A</t>
  </si>
  <si>
    <t>LUMINARIA DE SOBREPOR EM CHAPA DE ACO PARA 2 LAMPADAS FLUORESCENTES DE *36* W, ALETADA, COMPLETA (LAMPADAS E REATOR INCLUSOS)</t>
  </si>
  <si>
    <t>QUADRO DE DISTRIBUICAO COM BARRAMENTO TRIFASICO, DE EMBUTIR, EM CHAPA DE ACO GALVANIZADO, PARA 30 DISJUNTORES DIN, 150 A</t>
  </si>
  <si>
    <t>QUADRO DE DISTRIBUICAO COM BARRAMENTO TRIFASICO, DE EMBUTIR, EM CHAPA DE ACO GALVANIZADO, PARA 40 DISJUNTORES DIN, 100 A</t>
  </si>
  <si>
    <t>ELETRODUTO DE PVC RIGIDO ROSCAVEL DE 3/4 ", SEM LUVA</t>
  </si>
  <si>
    <t>CURVA 90 GRAUS, LONGA, DE PVC RIGIDO ROSCAVEL, DE 3/4", PARA ELETRODUTO</t>
  </si>
  <si>
    <t>CABO DE COBRE, RIGIDO, CLASSE 2, ISOLACAO EM PVC/A, ANTICHAMA BWF-B, 1 CONDUTOR, 450/750 V, SECAO NOMINAL 4 MM2</t>
  </si>
  <si>
    <t>CAIXA OCTOGONAL DE FUNDO MOVEL, EM PVC, DE 3" X 3", PARA ELETRODUTO FLEXIVEL CORRUGADO</t>
  </si>
  <si>
    <t>INTERRUPTOR SIMPLES 10A, 250V (APENAS MODULO)</t>
  </si>
  <si>
    <t>INTERRUPTOR PARALELO 10A, 250V (APENAS MODULO)</t>
  </si>
  <si>
    <t>CABO DE COBRE, FLEXIVEL, CLASSE 4 OU 5, ISOLACAO EM PVC/A, ANTICHAMA BWF-B, COBERTURA PVC-ST1, ANTICHAMA BWF-B, 1 CONDUTOR, 0,6/1 KV, SECAO NOMINAL 16 MM2</t>
  </si>
  <si>
    <t>TERMINAL A COMPRESSAO EM COBRE ESTANHADO PARA CABO 6 MM2, 1 FURO E 1 COMPRESSAO, PARA PARAFUSO DE FIXACAO M6</t>
  </si>
  <si>
    <t>TERMINAL A COMPRESSAO EM COBRE ESTANHADO PARA CABO 16 MM2, 1 FURO E 1 COMPRESSAO, PARA PARAFUSO DE FIXACAO M6</t>
  </si>
  <si>
    <t>DISJUNTOR TIPO DIN/IEC, BIPOLAR 40 ATE 50A</t>
  </si>
  <si>
    <t>CAIXA DE PASSAGEM N 4, DE EMBUTIR, PADRAO TELEBRAS, DIMENSOES 60 X 60 X 12 CM, EM CHAPA DE ACO GALVANIZADO</t>
  </si>
  <si>
    <t>ELETRODUTO DE PVC RIGIDO ROSCAVEL DE 2 ", SEM LUVA</t>
  </si>
  <si>
    <t>FITA ISOLANTE ADESIVA ANTICHAMA, USO ATE 750 V, EM ROLO DE 19 MM X 20 M</t>
  </si>
  <si>
    <t>ABRACADEIRA DE NYLON PARA AMARRACAO DE CABOS, COMPRIMENTO DE 100 X 2,5 MM</t>
  </si>
  <si>
    <t>CALHA QUADRADA DE CHAPA DE ACO GALVANIZADA NUM 24, CORTE 50 CM (COLETADO CAIXA)</t>
  </si>
  <si>
    <t>VALVULA EM METAL CROMADO PARA PIA AMERICANA 3.1/2 X 1.1/2 "</t>
  </si>
  <si>
    <t>CHUVEIRO COMUM EM PLASTICO BRANCO, COM CANO, 3 TEMPERATURAS, 5500 W (110/220 V)</t>
  </si>
  <si>
    <t>PLACA DE SINALIZACAO EM CHAPA DE ACO NUM 16 COM PINTURA REFLETIVA</t>
  </si>
  <si>
    <t>SECRETARIA DE MANUTENÇÃO E PROJETOS</t>
  </si>
  <si>
    <t>DIVISÃO DE ENGENHARIA</t>
  </si>
  <si>
    <t>ADMINISTRAÇÃO LOCAL</t>
  </si>
  <si>
    <t>PISO PODOTATIL DE CONCRETO - DIRECIONAL E ALERTA, *40 X 40 X 2,5* CM</t>
  </si>
  <si>
    <t>3.03</t>
  </si>
  <si>
    <t>3.04</t>
  </si>
  <si>
    <t xml:space="preserve">CODIGO  </t>
  </si>
  <si>
    <t>DESCRICAO DO INSUMO</t>
  </si>
  <si>
    <t>ORIGEM DO PRECO</t>
  </si>
  <si>
    <t xml:space="preserve">  PRECO MEDIANO R$</t>
  </si>
  <si>
    <t>!EM PROCESSO DE DESATIVACAO! ASFALTADOR</t>
  </si>
  <si>
    <t xml:space="preserve">H     </t>
  </si>
  <si>
    <t xml:space="preserve">C </t>
  </si>
  <si>
    <t>!EM PROCESSO DE DESATIVACAO! CAIXA P/ MEDICAO DE DEMANDA E ENERGIA REATIVA EM CHAPA 18 ESTAMPADA , PADRAO DE CONCESSIONARIA LOCAL</t>
  </si>
  <si>
    <t xml:space="preserve">UN    </t>
  </si>
  <si>
    <t>CR</t>
  </si>
  <si>
    <t xml:space="preserve">M3    </t>
  </si>
  <si>
    <t>AS</t>
  </si>
  <si>
    <t>!EM PROCESSO DE DESATIVACAO! DIVISORIA COLMEIA CEGA COM MONTANTE E RODAPE DE ALUMINIO ANODIZADO SIMPLES (SEM COLOCACAO)</t>
  </si>
  <si>
    <t xml:space="preserve">M2    </t>
  </si>
  <si>
    <t>!EM PROCESSO DE DESATIVACAO! ESCAVADEIRA DRAGA DE ARRASTE, CAP. 3/4 JC 140HP (INCL MANUTENCAO/OPERACAO)</t>
  </si>
  <si>
    <t>!EM PROCESSO DE DESATIVACAO! ESCAVADEIRA HIDRAULICA SOBRE ESTEIRAS DE 99 HP, PESO OPERACIONAL DE *16* T E CAPACIDADE DE 0,85 A 1,00 M3 (LOCACAO COM OPERADOR, COMBUSTIVEL E MANUTENCAO)</t>
  </si>
  <si>
    <t>!EM PROCESSO DE DESATIVACAO! LUMINARIA FECHADA P/ ILUMINACAO PUBLICA, TIPO ABL 50/F OU EQUIV, P/ LAMPADA A VAPOR DE MERCURIO 400W</t>
  </si>
  <si>
    <t>!EM PROCESSO DE DESATIVACAO! MADEIRA DE 1A. QUALIDADE (MADEIRA BRANCA), SERRADA E NAO APARELHADA, PARA FORMAS DE CONCRETO ARMADO</t>
  </si>
  <si>
    <t>!EM PROCESSO DE DESATIVACAO! TERMINAL DE PORCELANA (MUFLA) UNIPOLAR, USO EXTERNO, TENSAO 3,6/6 KV, PARA CABO DE 10/16 MM2, COM ISOLAMENTO EPR</t>
  </si>
  <si>
    <t>ABERTURA PARA ENCAIXE DE CUBA OU LAVATORIO EM BANCADA DE MARMORE/ GRANITO OU OUTRO TIPO DE PEDRA NATURAL</t>
  </si>
  <si>
    <t>ABRACADEIRA DE LATAO PARA FIXACAO DE CABO PARA-RAIO, DIMENSOES 32 X 24 X 24 MM</t>
  </si>
  <si>
    <t>ABRACADEIRA DE NYLON PARA AMARRACAO DE CABOS, COMPRIMENTO DE *230* X *7,6* MM</t>
  </si>
  <si>
    <t>ABRACADEIRA DE NYLON PARA AMARRACAO DE CABOS, COMPRIMENTO DE 150 X *3,6* MM</t>
  </si>
  <si>
    <t>ABRACADEIRA DE NYLON PARA AMARRACAO DE CABOS, COMPRIMENTO DE 200 X *4,6* MM</t>
  </si>
  <si>
    <t>ABRACADEIRA DE NYLON PARA AMARRACAO DE CABOS, COMPRIMENTO DE 390 X *4,6* MM</t>
  </si>
  <si>
    <t>ABRACADEIRA EM ACO PARA AMARRACAO DE ELETRODUTOS, TIPO D, COM 1 1/2" E CUNHA DE FIXACAO</t>
  </si>
  <si>
    <t>ABRACADEIRA EM ACO PARA AMARRACAO DE ELETRODUTOS, TIPO D, COM 1 1/2" E PARAFUSO DE FIXACAO</t>
  </si>
  <si>
    <t>ABRACADEIRA EM ACO PARA AMARRACAO DE ELETRODUTOS, TIPO D, COM 1 1/4" E CUNHA DE FIXACAO</t>
  </si>
  <si>
    <t>ABRACADEIRA EM ACO PARA AMARRACAO DE ELETRODUTOS, TIPO D, COM 1 1/4" E PARAFUSO DE FIXACAO</t>
  </si>
  <si>
    <t>ABRACADEIRA EM ACO PARA AMARRACAO DE ELETRODUTOS, TIPO D, COM 1/2" E CUNHA DE FIXACAO</t>
  </si>
  <si>
    <t>ABRACADEIRA EM ACO PARA AMARRACAO DE ELETRODUTOS, TIPO D, COM 1" E PARAFUSO DE FIXACAO</t>
  </si>
  <si>
    <t>ABRACADEIRA EM ACO PARA AMARRACAO DE ELETRODUTOS, TIPO D, COM 2 1/2" E CUNHA DE FIXACAO</t>
  </si>
  <si>
    <t>ABRACADEIRA EM ACO PARA AMARRACAO DE ELETRODUTOS, TIPO D, COM 2 1/2" E PARAFUSO DE FIXACAO</t>
  </si>
  <si>
    <t>ABRACADEIRA EM ACO PARA AMARRACAO DE ELETRODUTOS, TIPO D, COM 2" E CUNHA DE FIXACAO</t>
  </si>
  <si>
    <t>ABRACADEIRA EM ACO PARA AMARRACAO DE ELETRODUTOS, TIPO D, COM 2" E PARAFUSO DE FIXACAO</t>
  </si>
  <si>
    <t>ABRACADEIRA EM ACO PARA AMARRACAO DE ELETRODUTOS, TIPO D, COM 3 1/2" E CUNHA DE FIXACAO</t>
  </si>
  <si>
    <t>ABRACADEIRA EM ACO PARA AMARRACAO DE ELETRODUTOS, TIPO D, COM 3/4" E CUNHA DE FIXACAO</t>
  </si>
  <si>
    <t>ABRACADEIRA EM ACO PARA AMARRACAO DE ELETRODUTOS, TIPO D, COM 3/4" E PARAFUSO DE FIXACAO</t>
  </si>
  <si>
    <t>ABRACADEIRA EM ACO PARA AMARRACAO DE ELETRODUTOS, TIPO D, COM 3/8" E PARAFUSO DE FIXACAO</t>
  </si>
  <si>
    <t>ABRACADEIRA EM ACO PARA AMARRACAO DE ELETRODUTOS, TIPO D, COM 3" E CUNHA DE FIXACAO</t>
  </si>
  <si>
    <t>ABRACADEIRA EM ACO PARA AMARRACAO DE ELETRODUTOS, TIPO D, COM 3" E PARAFUSO DE FIXACAO</t>
  </si>
  <si>
    <t>ABRACADEIRA EM ACO PARA AMARRACAO DE ELETRODUTOS, TIPO D, COM 4" E CUNHA DE FIXACAO</t>
  </si>
  <si>
    <t>ABRACADEIRA EM ACO PARA AMARRACAO DE ELETRODUTOS, TIPO D, COM 4" E PARAFUSO DE FIXACAO</t>
  </si>
  <si>
    <t>ABRACADEIRA EM ACO PARA AMARRACAO DE ELETRODUTOS, TIPO ECONOMICA (GOTA), COM 8"</t>
  </si>
  <si>
    <t>ABRACADEIRA EM ACO PARA AMARRACAO DE ELETRODUTOS, TIPO U SIMPLES, COM 1 1/2"</t>
  </si>
  <si>
    <t>ABRACADEIRA EM ACO PARA AMARRACAO DE ELETRODUTOS, TIPO U SIMPLES, COM 1 1/4"</t>
  </si>
  <si>
    <t>ABRACADEIRA EM ACO PARA AMARRACAO DE ELETRODUTOS, TIPO U SIMPLES, COM 1/2"</t>
  </si>
  <si>
    <t>ABRACADEIRA EM ACO PARA AMARRACAO DE ELETRODUTOS, TIPO U SIMPLES, COM 1"</t>
  </si>
  <si>
    <t>ABRACADEIRA EM ACO PARA AMARRACAO DE ELETRODUTOS, TIPO U SIMPLES, COM 2 1/2"</t>
  </si>
  <si>
    <t>ABRACADEIRA EM ACO PARA AMARRACAO DE ELETRODUTOS, TIPO U SIMPLES, COM 2"</t>
  </si>
  <si>
    <t>ABRACADEIRA EM ACO PARA AMARRACAO DE ELETRODUTOS, TIPO U SIMPLES, COM 3/4"</t>
  </si>
  <si>
    <t>ABRACADEIRA EM ACO PARA AMARRACAO DE ELETRODUTOS, TIPO U SIMPLES, COM 3/8"</t>
  </si>
  <si>
    <t>ABRACADEIRA EM ACO PARA AMARRACAO DE ELETRODUTOS, TIPO U SIMPLES, COM 3"</t>
  </si>
  <si>
    <t>ABRACADEIRA EM ACO PARA AMARRACAO DE ELETRODUTOS, TIPO U SIMPLES, COM 4"</t>
  </si>
  <si>
    <t>ABRACADEIRA PVC, PARA CALHA PLUVIAL, DIAMETRO ENTRE 80 E 100 MM, PARA DRENAGEM PREDIAL</t>
  </si>
  <si>
    <t>ABRACADEIRA, GALVANIZADA/ZINCADA, ROSCA SEM FIM, PARAFUSO INOX, LARGURA  FITA *12,6 A *14 MM, D = 2" A 2 1/2"</t>
  </si>
  <si>
    <t>ABRACADEIRA, GALVANIZADA/ZINCADA, ROSCA SEM FIM, PARAFUSO INOX, LARGURA  FITA *12,6 A *14 MM, D = 3" A 3 3/4"</t>
  </si>
  <si>
    <t>ABRACADEIRA, GALVANIZADA/ZINCADA, ROSCA SEM FIM, PARAFUSO INOX, LARGURA  FITA *12,6 A *14 MM, D = 4" A 4 3/4"</t>
  </si>
  <si>
    <t>ACABAMENTO CROMADO PARA REGISTRO PEQUENO, 1/2 " OU 3/4 "</t>
  </si>
  <si>
    <t>ACABAMENTO SIMPLES/CONVENCIONAL PARA FORRO PVC, TIPO "U" OU "C", COR BRANCA, COMPRIMENTO 6 M</t>
  </si>
  <si>
    <t xml:space="preserve">M     </t>
  </si>
  <si>
    <t>ACESSORIO DE LIGACAO NAO ELETRICO PARA CARGAS EXPLOSIVAS, TUBO DE 6 M</t>
  </si>
  <si>
    <t>ACESSORIO INICIADOR NAO ELETRICO, TUBO DE 6 M, TEMPO DE RETARDO DE *160* MS</t>
  </si>
  <si>
    <t>ACETILENO (RECARGA PARA CILINDRO DE CONJUNTO OXICORTE GRANDE)</t>
  </si>
  <si>
    <t xml:space="preserve">KG    </t>
  </si>
  <si>
    <t>ACIDO MURIATICO, DILUICAO 10% A 12% PARA USO EM LIMPEZA</t>
  </si>
  <si>
    <t xml:space="preserve">L     </t>
  </si>
  <si>
    <t>ACO CA-25, 10,0 MM, VERGALHAO</t>
  </si>
  <si>
    <t>ACO CA-25, 12,5 MM, VERGALHAO</t>
  </si>
  <si>
    <t>ACO CA-25, 16,0 MM, VERGALHAO</t>
  </si>
  <si>
    <t>ACO CA-25, 20,0 MM, VERGALHAO</t>
  </si>
  <si>
    <t>ACO CA-25, 25,0 MM, VERGALHAO</t>
  </si>
  <si>
    <t>ACO CA-25, 6,3 MM, VERGALHAO</t>
  </si>
  <si>
    <t>ACO CA-25, 8,0 MM, VERGALHAO</t>
  </si>
  <si>
    <t>ACO CA-50, 10,0 MM, DOBRADO E CORTADO</t>
  </si>
  <si>
    <t>ACO CA-50, 10,0 MM, VERGALHAO</t>
  </si>
  <si>
    <t>ACO CA-50, 12,5 MM, DOBRADO E CORTADO</t>
  </si>
  <si>
    <t>ACO CA-50, 16 MM, DOBRADO E CORTADO</t>
  </si>
  <si>
    <t>ACO CA-50, 16,0 MM, VERGALHAO</t>
  </si>
  <si>
    <t>ACO CA-50, 20 MM, DOBRADO E CORTADO</t>
  </si>
  <si>
    <t>ACO CA-50, 25,0 MM, VERGALHAO</t>
  </si>
  <si>
    <t>ACO CA-50, 8,0 MM, VERGALHAO</t>
  </si>
  <si>
    <t>ACO CA-60, VERGALHAO, 9,5 MM</t>
  </si>
  <si>
    <t>ACO CA-60, 4,2 MM, DOBRADO E CORTADO</t>
  </si>
  <si>
    <t>ACO CA-60, 6,0 MM, VERGALHAO</t>
  </si>
  <si>
    <t>ACO CA-60, 7,0 MM, DOBRADO E CORTADO</t>
  </si>
  <si>
    <t>ACO CA-60, 7,0 MM, VERGALHAO</t>
  </si>
  <si>
    <t>ACO CA-60, 8,0 MM, VERGALHAO</t>
  </si>
  <si>
    <t>ACO-FIO PARA PROTENSAO, CP-150 RB L, 8 MM</t>
  </si>
  <si>
    <t>ACOPLAMENTO DE CONDUTOR PLUVIAL, EM PVC, DIAMETRO ENTRE 80 E 100 MM, PARA DRENAGEM PREDIAL</t>
  </si>
  <si>
    <t>ACOPLAMENTO RIGIDO EM FERRO FUNDIDO PARA SISTEMA DE TUBULACAO RANHURADA, DN 50 MM (2")</t>
  </si>
  <si>
    <t>ACOPLAMENTO RIGIDO EM FERRO FUNDIDO PARA SISTEMA DE TUBULACAO RANHURADA, DN 65 MM (2 1/2")</t>
  </si>
  <si>
    <t>ACOPLAMENTO RIGIDO EMFERRO FUNDIDO PARA SISTEMA DE TUBULACAO RANHURADA, DN 80 MM (3")</t>
  </si>
  <si>
    <t>ADAPTADOR DE COMPRESSAO EM POLIPROPILENO (PP), PARA TUBO EM PEAD, 20 MM X 1/2", PARA LIGACAO PREDIAL DE AGUA (NTS 179)</t>
  </si>
  <si>
    <t>ADAPTADOR DE COMPRESSAO EM POLIPROPILENO (PP), PARA TUBO EM PEAD, 20 MM X 3/4", PARA LIGACAO PREDIAL DE AGUA (NTS 179)</t>
  </si>
  <si>
    <t>ADAPTADOR DE COMPRESSAO EM POLIPROPILENO (PP), PARA TUBO EM PEAD, 32 MM X 1", PARA LIGACAO PREDIAL DE AGUA (NTS 179)</t>
  </si>
  <si>
    <t>ADAPTADOR PVC PARA SIFAO METALICO, SOLDAVEL, COM ANEL BORRACHA (JE), 40 MM X 1 1/2"</t>
  </si>
  <si>
    <t>ADAPTADOR PVC PARA SIFAO, ROSCAVEL, 40 MM X 1 1/4"</t>
  </si>
  <si>
    <t>ADAPTADOR PVC ROSCAVEL, COM FLANGES E ANEL DE VEDACAO, 1/2", PARA CAIXA D' AGUA</t>
  </si>
  <si>
    <t>ADAPTADOR PVC ROSCAVEL, COM FLANGES E ANEL DE VEDACAO, 1", PARA CAIXA D' AGUA</t>
  </si>
  <si>
    <t>ADAPTADOR PVC ROSCAVEL, COM FLANGES E ANEL DE VEDACAO, 3/4", PARA CAIXA D' AGUA</t>
  </si>
  <si>
    <t>ADAPTADOR PVC SOLDAVEL CURTO COM BOLSA E ROSCA, 110 MM X 4", PARA AGUA FRIA</t>
  </si>
  <si>
    <t>ADAPTADOR PVC SOLDAVEL CURTO COM BOLSA E ROSCA, 20 MM X 1/2", PARA AGUA FRIA</t>
  </si>
  <si>
    <t>ADAPTADOR PVC SOLDAVEL CURTO COM BOLSA E ROSCA, 25 MM X 3/4", PARA AGUA FRIA</t>
  </si>
  <si>
    <t>ADAPTADOR PVC SOLDAVEL CURTO COM BOLSA E ROSCA, 40 MM X 1 1/2", PARA AGUA FRIA</t>
  </si>
  <si>
    <t>ADAPTADOR PVC SOLDAVEL CURTO COM BOLSA E ROSCA, 40 MM X 1 1/4", PARA AGUA FRIA</t>
  </si>
  <si>
    <t>ADAPTADOR PVC SOLDAVEL CURTO COM BOLSA E ROSCA, 50 MM X 1 1/4", PARA AGUA FRIA</t>
  </si>
  <si>
    <t>ADAPTADOR PVC SOLDAVEL CURTO COM BOLSA E ROSCA, 50 MM X1 1/2", PARA AGUA FRIA</t>
  </si>
  <si>
    <t>ADAPTADOR PVC SOLDAVEL CURTO COM BOLSA E ROSCA, 60 MM X 2", PARA AGUA FRIA</t>
  </si>
  <si>
    <t>ADAPTADOR PVC SOLDAVEL CURTO COM BOLSA E ROSCA, 75 MM X 2 1/2", PARA AGUA FRIA</t>
  </si>
  <si>
    <t>ADAPTADOR PVC SOLDAVEL CURTO COM BOLSA E ROSCA, 85 MM X 3", PARA AGUA FRIA</t>
  </si>
  <si>
    <t>ADAPTADOR PVC SOLDAVEL, COM FLANGE E ANEL DE VEDACAO, 20 MM X 1/2", PARA CAIXA D'AGUA</t>
  </si>
  <si>
    <t>ADAPTADOR PVC SOLDAVEL, COM FLANGE E ANEL DE VEDACAO, 25 MM X 3/4", PARA CAIXA D'AGUA</t>
  </si>
  <si>
    <t>ADAPTADOR PVC SOLDAVEL, COM FLANGE E ANEL DE VEDACAO, 32 MM X 1", PARA CAIXA D'AGUA</t>
  </si>
  <si>
    <t>ADAPTADOR PVC SOLDAVEL, COM FLANGE E ANEL DE VEDACAO, 40 MM X 1 1/4", PARA CAIXA D'AGUA</t>
  </si>
  <si>
    <t>ADAPTADOR PVC SOLDAVEL, COM FLANGE E ANEL DE VEDACAO, 50 MM X 1 1/2", PARA CAIXA D'AGUA</t>
  </si>
  <si>
    <t>ADAPTADOR PVC SOLDAVEL, COM FLANGES E ANEL DE VEDACAO, 60 MM X 2", PARA CAIXA D' AGUA</t>
  </si>
  <si>
    <t>ADAPTADOR PVC SOLDAVEL, COM FLANGES LIVRES, 110 MM X 4", PARA CAIXA D' AGUA</t>
  </si>
  <si>
    <t>ADAPTADOR PVC SOLDAVEL, COM FLANGES LIVRES, 25 MM X 3/4", PARA CAIXA D' AGUA</t>
  </si>
  <si>
    <t>ADAPTADOR PVC SOLDAVEL, COM FLANGES LIVRES, 32 MM X 1", PARA CAIXA D' AGUA</t>
  </si>
  <si>
    <t>ADAPTADOR PVC SOLDAVEL, COM FLANGES LIVRES, 40 MM X 1  1/4", PARA CAIXA D' AGUA</t>
  </si>
  <si>
    <t>ADAPTADOR PVC SOLDAVEL, COM FLANGES LIVRES, 50 MM X 1  1/2", PARA CAIXA D' AGUA</t>
  </si>
  <si>
    <t>ADAPTADOR PVC SOLDAVEL, COM FLANGES LIVRES, 60 MM X 2", PARA CAIXA D' AGUA</t>
  </si>
  <si>
    <t>ADAPTADOR PVC SOLDAVEL, COM FLANGES LIVRES, 75 MM X 2  1/2", PARA CAIXA D' AGUA</t>
  </si>
  <si>
    <t>ADAPTADOR PVC SOLDAVEL, COM FLANGES LIVRES, 85 MM X 3", PARA CAIXA D' AGUA</t>
  </si>
  <si>
    <t>ADAPTADOR PVC SOLDAVEL, LONGO, COM FLANGE LIVRE,  110 MM X 4", PARA CAIXA D' AGUA</t>
  </si>
  <si>
    <t>ADAPTADOR PVC SOLDAVEL, LONGO, COM FLANGE LIVRE,  25 MM X 3/4", PARA CAIXA D' AGUA</t>
  </si>
  <si>
    <t>ADAPTADOR PVC SOLDAVEL, LONGO, COM FLANGE LIVRE,  32 MM X 1", PARA CAIXA D' AGUA</t>
  </si>
  <si>
    <t>ADAPTADOR PVC SOLDAVEL, LONGO, COM FLANGE LIVRE,  40 MM X 1 1/4", PARA CAIXA D' AGUA</t>
  </si>
  <si>
    <t>ADAPTADOR PVC SOLDAVEL, LONGO, COM FLANGE LIVRE,  50 MM X 1 1/2", PARA CAIXA D' AGUA</t>
  </si>
  <si>
    <t>ADAPTADOR PVC SOLDAVEL, LONGO, COM FLANGE LIVRE,  60 MM X 2", PARA CAIXA D' AGUA</t>
  </si>
  <si>
    <t>ADAPTADOR PVC SOLDAVEL, LONGO, COM FLANGE LIVRE,  75 MM X 2 1/2", PARA CAIXA D' AGUA</t>
  </si>
  <si>
    <t>ADAPTADOR PVC SOLDAVEL, LONGO, COM FLANGE LIVRE,  85 MM X 3", PARA CAIXA D' AGUA</t>
  </si>
  <si>
    <t>ADAPTADOR PVC, COM REGISTRO, PARA PEAD, 20 MM X 3/4", PARA LIGACAO PREDIAL DE AGUA</t>
  </si>
  <si>
    <t>ADAPTADOR PVC, ROSCAVEL, COM FLANGES E ANEL DE VEDACAO, 1 1/2", PARA CAIXA D'AGUA</t>
  </si>
  <si>
    <t>ADAPTADOR PVC, ROSCAVEL, COM FLANGES E ANEL DE VEDACAO, 1 1/4", PARA CAIXA D' AGUA</t>
  </si>
  <si>
    <t>ADAPTADOR PVC, ROSCAVEL, COM FLANGES E ANEL DE VEDACAO, 2", PARA CAIXA D' AGUA</t>
  </si>
  <si>
    <t>ADAPTADOR PVC, ROSCAVEL, PARA VALVULA PIA OU LAVATORIO, 40 MM</t>
  </si>
  <si>
    <t>ADAPTADOR, CPVC, SOLDAVEL, 15 MM, PARA AGUA QUENTE</t>
  </si>
  <si>
    <t>ADAPTADOR, CPVC, SOLDAVEL, 22 MM, PARA AGUA QUENTE</t>
  </si>
  <si>
    <t>ADAPTADOR, EM LATAO, ENGATE RAPIDO 2 1/2" X ROSCA INTERNA 5 FIOS 2 1/2",  PARA INSTALACAO PREDIAL DE COMBATE A INCENDIO</t>
  </si>
  <si>
    <t>ADAPTADOR, EM LATAO, ENGATE RAPIDO1 1/2" X ROSCA INTERNA 5 FIOS 2 1/2",  PARA INSTALACAO PREDIAL DE COMBATE A INCENDIO</t>
  </si>
  <si>
    <t>ADAPTADOR, PVC PBA,  BOLSA/ROSCA, JE, DN 75 / DE  85 MM</t>
  </si>
  <si>
    <t>ADAPTADOR, PVC PBA, A BOLSA DEFOFO, JE, DN 100 / DE 110 MM</t>
  </si>
  <si>
    <t>ADAPTADOR, PVC PBA, A BOLSA DEFOFO, JE, DN 50 / DE 60 MM</t>
  </si>
  <si>
    <t>ADAPTADOR, PVC PBA, A BOLSA DEFOFO, JE, DN 75 / DE  85 MM</t>
  </si>
  <si>
    <t>ADAPTADOR, PVC PBA, BOLSA/ROSCA, JE, DN 100 / DE 110 MM</t>
  </si>
  <si>
    <t>ADAPTADOR, PVC PBA, BOLSA/ROSCA, JE, DN 50 / DE 60 MM</t>
  </si>
  <si>
    <t>ADAPTADOR, PVC PBA, PONTA/ROSCA, JE, DN 50 / DE  60 MM</t>
  </si>
  <si>
    <t>ADAPTADOR, PVC PBA, PONTA/ROSCA, JE, DN 75 / DE  85 MM</t>
  </si>
  <si>
    <t>ADESIVO ACRILICO/COLA DE CONTATO</t>
  </si>
  <si>
    <t>ADESIVO ESTRUTURAL A BASE DE RESINA EPOXI PARA INJECAO EM TRINCAS, BICOMPONENTE, BAIXA VISCOSIDADE</t>
  </si>
  <si>
    <t>ADESIVO ESTRUTURAL A BASE DE RESINA EPOXI, BICOMPONENTE, FLUIDO</t>
  </si>
  <si>
    <t>ADESIVO ESTRUTURAL A BASE DE RESINA EPOXI, BICOMPONENTE, PASTOSO (TIXOTROPICO)</t>
  </si>
  <si>
    <t>ADESIVO LIQUIDO A BASE DE RESINAS PARA COLAGEM DE ESPUMA DE ISOLAMENTO TERMICO FLEXIVEL</t>
  </si>
  <si>
    <t>ADESIVO PARA TUBOS CPVC, *75* G</t>
  </si>
  <si>
    <t>ADESIVO PLASTICO PARA PVC, BISNAGA COM 75 GR</t>
  </si>
  <si>
    <t>ADESIVO PLASTICO PARA PVC, FRASCO COM 850 GR</t>
  </si>
  <si>
    <t>ADESIVO/COLA PARA EPS (ISOPOR) E OUTROS MATERIAIS</t>
  </si>
  <si>
    <t>ADITIVO ACELERADOR DE PEGA E ENDURECIMENTO PARA ARGAMASSAS E CONCRETOS</t>
  </si>
  <si>
    <t>ADITIVO ADESIVO LIQUIDO PARA ARGAMASSAS DE REVESTIMENTOS CIMENTICIOS</t>
  </si>
  <si>
    <t>ADITIVO IMPERMEABILIZANTE DE PEGA NORMAL PARA ARGAMASSAS E  CONCRETOS SEM ARMACAO</t>
  </si>
  <si>
    <t>ADITIVO IMPERMEABILIZANTE DE PEGA NORMAL PARA ARGAMASSAS E CONCRETOS SEM ARMACAO</t>
  </si>
  <si>
    <t>ADITIVO IMPERMEABILIZANTE DE PEGA ULTRARRAPIDA</t>
  </si>
  <si>
    <t>ADITIVO LIQUIDO INCORPORADOR DE AR PARA CONCRETO E ARGAMASSA</t>
  </si>
  <si>
    <t>ADITIVO PLASTIFICANTE E ESTABILIZADOR PARA ARGAMASSAS DE ASSENTAMENTO E REBOCO</t>
  </si>
  <si>
    <t xml:space="preserve">18L   </t>
  </si>
  <si>
    <t>ADITIVO PLASTIFICANTE RETARDADOR DE PEGA E REDUTOR DE AGUA PARA CONCRETO</t>
  </si>
  <si>
    <t>ADITIVO SUPERPLASTIFICANTE DE PEGA NORMAL PARA CONCRETO (TAMBOR 200 KG)</t>
  </si>
  <si>
    <t xml:space="preserve">200KG </t>
  </si>
  <si>
    <t>ADUELA/GALERIA DE CONCRETO ARMADO, SECAO RETANGULAR 1.50 X 1.50 M (L X A), C = 1.00 M, E = 20 CM</t>
  </si>
  <si>
    <t>ADUELA/GALERIA DE CONCRETO ARMADO, SECAO RETANGULAR 2.00 X 2.00 M (L X A), C = 1.00 M, E = 20 CM</t>
  </si>
  <si>
    <t>ADUELA/GALERIA DE CONCRETO ARMADO, SECAO RETANGULAR 2.50 X 2.50 M (L X A), C = 1.00 M, E = 20 CM</t>
  </si>
  <si>
    <t>ADUELA/GALERIA DE CONCRETO ARMADO, SECAO RETANGULAR 3.00 X 3.00 M (L X A), C = 1.00 M, E = 20 CM</t>
  </si>
  <si>
    <t>AFASTADOR PARA TELHA DE FIBROCIMENTO CANALETE 90 OU KALHETAO</t>
  </si>
  <si>
    <t>AGREGADO RECICLADO (RCD), CLASSE A, CINZA, TIPO RACHAO RECICLADO</t>
  </si>
  <si>
    <t>AGUA SANITARIA</t>
  </si>
  <si>
    <t>AJUDANTE DE ARMADOR (MENSALISTA)</t>
  </si>
  <si>
    <t xml:space="preserve">MES   </t>
  </si>
  <si>
    <t>AJUDANTE DE ELETRICISTA (MENSALISTA)</t>
  </si>
  <si>
    <t>AJUDANTE DE ESTRUTURA METALICA</t>
  </si>
  <si>
    <t>AJUDANTE DE ESTRUTURAS METALICAS (MENSALISTA)</t>
  </si>
  <si>
    <t>AJUDANTE DE OPERACAO EM GERAL</t>
  </si>
  <si>
    <t>AJUDANTE DE OPERACAO EM GERAL (MENSALISTA)</t>
  </si>
  <si>
    <t>AJUDANTE DE PINTOR</t>
  </si>
  <si>
    <t>AJUDANTE DE PINTOR (MENSALISTA)</t>
  </si>
  <si>
    <t>AJUDANTE DE SERRALHEIRO</t>
  </si>
  <si>
    <t>AJUDANTE DE SERRALHEIRO (MENSALISTA)</t>
  </si>
  <si>
    <t>AJUDANTE ESPECIALIZADO (MENSALISTA)</t>
  </si>
  <si>
    <t>ALCA PREFORMADA DE CONTRA POSTE, EM ACO GALVANIZADO, PARA CABO 3/16", COMPRIMENTO *860* MM</t>
  </si>
  <si>
    <t>ALCA PREFORMADA DE DISTRIBUICAO, EM ACO GALVANIZADO, PARA CABO DE ALUMINIO DIAMETRO 16 A 25 MM</t>
  </si>
  <si>
    <t>ALCA PREFORMADA DE DISTRIBUICAO, EM ACO GALVANIZADO, PARA CONDUTORES DE ALUMINIO AWG 2 (CAA 6/1 OU CA 7 FIOS)</t>
  </si>
  <si>
    <t>ALCA PREFORMADA DE SERVICO, EM ACO GALVANIZADO, PARA CONDUTORES DE ALUMINIO AWG 4 (CAA 6/1)</t>
  </si>
  <si>
    <t>ALCA PREFORMADA DE SERVICO, EM ACO GALVANIZADO, PARA CONDUTORES DE ALUMINIO AWG 6 (CAA 6/1)</t>
  </si>
  <si>
    <t>ALICATE DE CORTE DIAGONAL 6 " COM ISOLAMENTO</t>
  </si>
  <si>
    <t>ALICATE DE CRIMPAR RJ11, RJ12 E RJ45</t>
  </si>
  <si>
    <t>ALICATE DE PRESSAO PARA SOLDA DE CHAPA 18 "</t>
  </si>
  <si>
    <t>ALICATE DE PRESSAO 11 " PARA SOLDA, TIPO C</t>
  </si>
  <si>
    <t>ALICATE DE PRESSAO 11 " PARA SOLDA, TIPO U</t>
  </si>
  <si>
    <t>ALICATE PARA ANEIS DE PISTAO, CAPACIDADE 50 A 100 MM</t>
  </si>
  <si>
    <t>ALIMENTACAO - MENSALISTA (ENCARGOS COMPLEMENTARES) (COLETADO CAIXA)</t>
  </si>
  <si>
    <t>ALISADORA DE CONCRETO COM MOTOR A GASOLINA DE 5,5 HP, PESO COM MOTOR DE 78 KG, 4 PAS</t>
  </si>
  <si>
    <t>ALMOXARIFE</t>
  </si>
  <si>
    <t>ALMOXARIFE (MENSALISTA)</t>
  </si>
  <si>
    <t>ALUMINIO ANODIZADO</t>
  </si>
  <si>
    <t xml:space="preserve">PAR   </t>
  </si>
  <si>
    <t>ANEL BORRACHA DN 100 MM, PARA TUBO SERIE REFORCADA ESGOTO PREDIAL</t>
  </si>
  <si>
    <t>ANEL BORRACHA PARA TUBO ESGOTO PREDIAL DN 40 MM (NBR 5688)</t>
  </si>
  <si>
    <t>ANEL BORRACHA PARA TUBO ESGOTO PREDIAL DN 50 MM (NBR 5688)</t>
  </si>
  <si>
    <t>ANEL BORRACHA PARA TUBO ESGOTO PREDIAL DN 75 MM (NBR 5688)</t>
  </si>
  <si>
    <t>ANEL BORRACHA PARA TUBO ESGOTO PREDIAL, DN 100 MM (NBR 5688)</t>
  </si>
  <si>
    <t>ANEL BORRACHA, DN 150 MM, PARA TUBO SERIE REFORCADA ESGOTO PREDIAL</t>
  </si>
  <si>
    <t>ANEL BORRACHA, DN 40 MM, PARA TUBO SERIE REFORCADA ESGOTO PREDIAL</t>
  </si>
  <si>
    <t>ANEL BORRACHA, PARA TUBO PVC DEFOFO, DN 100 MM (NBR 7665)</t>
  </si>
  <si>
    <t>ANEL BORRACHA, PARA TUBO PVC DEFOFO, DN 150 MM (NBR 7665)</t>
  </si>
  <si>
    <t>ANEL BORRACHA, PARA TUBO PVC DEFOFO, DN 200 MM (NBR 7665)</t>
  </si>
  <si>
    <t>ANEL BORRACHA, PARA TUBO PVC DEFOFO, DN 250 MM (NBR 7665)</t>
  </si>
  <si>
    <t>ANEL BORRACHA, PARA TUBO PVC DEFOFO, DN 300 MM (NBR 7665)</t>
  </si>
  <si>
    <t>ANEL BORRACHA, PARA TUBO PVC, REDE COLETOR ESGOTO, DN 100 MM (NBR 7362)</t>
  </si>
  <si>
    <t>ANEL BORRACHA, PARA TUBO PVC, REDE COLETOR ESGOTO, DN 125 MM (NBR 7362)</t>
  </si>
  <si>
    <t>ANEL BORRACHA, PARA TUBO PVC, REDE COLETOR ESGOTO, DN 150 MM (NBR 7362)</t>
  </si>
  <si>
    <t>ANEL BORRACHA, PARA TUBO PVC, REDE COLETOR ESGOTO, DN 200 MM (NBR 7362)</t>
  </si>
  <si>
    <t>ANEL BORRACHA, PARA TUBO PVC, REDE COLETOR ESGOTO, DN 250 MM (NBR 7362)</t>
  </si>
  <si>
    <t>ANEL BORRACHA, PARA TUBO PVC, REDE COLETOR ESGOTO, DN 350 MM (NBR 7362)</t>
  </si>
  <si>
    <t>ANEL BORRACHA, PARA TUBO PVC, REDE COLETOR ESGOTO, DN 400 MM (NBR 7362)</t>
  </si>
  <si>
    <t>ANEL BORRACHA, PARA TUBO/CONEXAO PVC PBA, DN 100 MM, PARA REDE AGUA</t>
  </si>
  <si>
    <t>ANEL BORRACHA, PARA TUBO/CONEXAO PVC PBA, DN 50 MM, PARA REDE AGUA</t>
  </si>
  <si>
    <t>ANEL BORRACHA, PARA TUBO/CONEXAO PVC PBA, DN 60 MM, PARA REDE AGUA</t>
  </si>
  <si>
    <t>ANEL BORRACHA, PARA TUBO/CONEXAO PVC PBA, DN 75 MM, PARA REDE AGUA</t>
  </si>
  <si>
    <t>ANEL BORRACHA, PARA TUBO, PVC REDE COLETOR ESGOTO, DN 300 MM (NBR 7362)</t>
  </si>
  <si>
    <t>ANEL DE BORRACHA PARA VEDACAO DE DUTO PEAD CORRUGADO PARA ELETRICA, DN 1 1/2"</t>
  </si>
  <si>
    <t>ANEL DE BORRACHA PARA VEDACAO DE DUTO PEAD CORRUGADO PARA ELETRICA, DN 1 1/4"</t>
  </si>
  <si>
    <t>ANEL DE BORRACHA PARA VEDACAO DE DUTO PEAD CORRUGADO PARA ELETRICA, DN 2"</t>
  </si>
  <si>
    <t>ANEL DE BORRACHA PARA VEDACAO DE DUTO PEAD CORRUGADO PARA ELETRICA, DN 3"</t>
  </si>
  <si>
    <t>ANEL DE BORRACHA PARA VEDACAO DE DUTO PEAD CORRUGADO PARA ELETRICA, DN 4"</t>
  </si>
  <si>
    <t>ANEL DE CONCRETO ARMADO, D = *1,10* M, H = 0,30 M</t>
  </si>
  <si>
    <t>ANEL DE CONCRETO ARMADO, D = 0,60 M, H = 0,10 M</t>
  </si>
  <si>
    <t>ANEL DE CONCRETO ARMADO, D = 0,60 M, H = 0,15 M</t>
  </si>
  <si>
    <t>ANEL DE CONCRETO ARMADO, D = 0,60 M, H = 0,30 M</t>
  </si>
  <si>
    <t>ANEL DE CONCRETO ARMADO, D = 0,60 M, H = 0,40 M</t>
  </si>
  <si>
    <t>ANEL DE CONCRETO ARMADO, D = 0,60 M, H = 0,50 M</t>
  </si>
  <si>
    <t>ANEL DE CONCRETO ARMADO, D = 0,80 M, H = 0,30 M</t>
  </si>
  <si>
    <t>ANEL DE CONCRETO ARMADO, D = 0,80 M, H = 0,50 M</t>
  </si>
  <si>
    <t>ANEL DE CONCRETO ARMADO, D = 1,00 M, H = 0,40 M</t>
  </si>
  <si>
    <t>ANEL DE CONCRETO ARMADO, D = 1,00 M, H = 0,50 M</t>
  </si>
  <si>
    <t>ANEL DE CONCRETO ARMADO, D = 1,20 M, H = 0,50 M</t>
  </si>
  <si>
    <t>ANEL DE CONCRETO ARMADO, D = 1,50 M, H = 0,50 M</t>
  </si>
  <si>
    <t>ANEL DE CONCRETO ARMADO, D = 2,00 M, H = 0,50 M</t>
  </si>
  <si>
    <t>ANEL DE CONCRETO ARMADO, D = 2,50 M, H = 0,50 M</t>
  </si>
  <si>
    <t>ANEL DE CONCRETO ARMADO, D = 3,00 M, H = 0,50 M</t>
  </si>
  <si>
    <t>ANEL DE DISTRIBUICAO EM ACO GALVANIZADO PARA FIO FE-160</t>
  </si>
  <si>
    <t>ANEL DE EXPANSAO EM COBRE, ENGATE RAPIDO 1 1/2", PARA EMPATACAO MANGUEIRA DE COMBATE A INCENDIO PREDIAL</t>
  </si>
  <si>
    <t>ANEL DE EXPANSAO EM COBRE, ENGATE RAPIDO 2 1/2", PARA EMPATACAO MANGUEIRA DE COMBATE A INCENDIO PREDIAL</t>
  </si>
  <si>
    <t>ANEL DE VEDACAO/JUNTA ELASTICA, H = *16* MM, PARA TUBO DE CONCRETO DN 300 MM</t>
  </si>
  <si>
    <t>ANEL DE VEDACAO/JUNTA ELASTICA, H = *16* MM, PARA TUBO DE CONCRETO DN 400 MM</t>
  </si>
  <si>
    <t>ANEL DE VEDACAO/JUNTA ELASTICA, H = *16* MM, PARA TUBO DE CONCRETO DN 500 MM</t>
  </si>
  <si>
    <t>ANEL DE VEDACAO/JUNTA ELASTICA, H = *16* MM, PARA TUBO DE CONCRETO DN 600 MM</t>
  </si>
  <si>
    <t>ANEL DE VEDACAO/JUNTA ELASTICA, H = *18* MM, PARA TUBO DE CONCRETO DN 700 MM</t>
  </si>
  <si>
    <t>ANEL DE VEDACAO/JUNTA ELASTICA, H = *19* MM, PARA TUBO DE CONCRETO DN 800 MM</t>
  </si>
  <si>
    <t>ANEL DE VEDACAO/JUNTA ELASTICA, H = *19* MM, PARA TUBO DE CONCRETO DN 900 MM</t>
  </si>
  <si>
    <t>ANEL DE VEDACAO/JUNTA ELASTICA, H = *21* MM, PARA TUBO DE CONCRETO DN 1000 MM</t>
  </si>
  <si>
    <t>APARELHO CORTE OXI-ACETILENO PARA SOLDA E CORTE CONTENDO MACARICO SOLDA, BICO DE CORTE, CILINDROS, REGULADORES, MANGUEIRAS E CARRINHO</t>
  </si>
  <si>
    <t>APARELHO DE APOIO DE NEOPRENE FRETADO, 60 X 45 X 7,6 CM, COM FRETAGEM DE ACO DE 4 MM INTERCALADAS COM ELASTOMERO DE 11 MM E REVESTIMENTO FINAL COM ELASTOMERO DE 6 MM</t>
  </si>
  <si>
    <t xml:space="preserve">DM3   </t>
  </si>
  <si>
    <t>APARELHO DE APOIO DE NEOPRENE SIMPLES/ NAO FRETADO, 100 X 100 CM, ESPESSURA 6,3 MM</t>
  </si>
  <si>
    <t>APARELHO SINALIZADOR LUMINOSO COM LED, PARA SAIDA GARAGEM, COM 2 LENTES EM POLICARBONATO, BIVOLT (INCLUI SUPORTE DE FIXACAO)</t>
  </si>
  <si>
    <t>APOIO DO PORTA DENTE PARA FRESADORA DE ASFALTO</t>
  </si>
  <si>
    <t>APONTADOR OU APROPRIADOR</t>
  </si>
  <si>
    <t>APONTADOR OU APROPRIADOR (MENSALISTA)</t>
  </si>
  <si>
    <t>AQUECEDOR DE AGUA A GAS GLP/GN COM CAPACIDADE DE ARMAZENAMENTO DE 50 A 80 L</t>
  </si>
  <si>
    <t>AQUECEDOR DE AGUA ELETRICO  RESERVATORIO DE 100 L CILINDRICO EM COBRE, REFORCADO COM ACO CARBONO, MONOFASICO, TENSAO NOMINAL 220 V</t>
  </si>
  <si>
    <t>AQUECEDOR DE AGUA ELETRICO  RESERVATORIO DE 500 L CILINDRICO EM COBRE, REFORCADO COM ACO CARBONO, MONOFASICO, TENSAO NOMINAL 220 V</t>
  </si>
  <si>
    <t>AQUECEDOR DE AGUA ELETRICO  RESERVATORIO DE 500 L CILINDRICO EM COBRE, REFORCADO COM ACO CARBONO, TRIFASICO, TENSAO NOMINAL 220/380/400 V, POTENCIA 24 KW</t>
  </si>
  <si>
    <t>AQUECEDOR DE AGUA ELETRICO  RESERVATORIO DE 700 L CILINDRICO EM COBRE, REFORCADO COM ACO CARBONO, MONOFASICO, TENSAO NOMINAL 220 V</t>
  </si>
  <si>
    <t>AQUECEDOR DE AGUA ELETRICO HORIZONTAL, RESERVATORIO DE 200 L CILINDRICO EM COBRE, REFORCADO COM ACO CARBONO, MONOFASICO, TENSAO NOMINAL 220 V</t>
  </si>
  <si>
    <t>AQUECEDOR DE OLEO BPF (FLUIDO) TERMICO, CAPACIDADE DE 300.000 KCAL/H</t>
  </si>
  <si>
    <t>AQUECEDOR SOLAR  CAPACIDADE DO RESERVATORIO 800 L, INCLUI 8 PLACAS COLETORAS DE 1,42 M2</t>
  </si>
  <si>
    <t>AQUECEDOR SOLAR CAPACIDADE DO RESERVATORIO 1000 L, INCLUI 10 PLACAS COLETORAS DE 1,42 M2</t>
  </si>
  <si>
    <t>AQUECEDOR SOLAR CAPACIDADE DO RESERVATORIO 200 L, INCLUI 2 PLACAS COLETORAS DE 1,42 M2</t>
  </si>
  <si>
    <t>AQUECEDOR SOLAR CAPACIDADE DO RESERVATORIO 400L, INCLUI 4 PLACAS COLETORAS DE 1,42 M2</t>
  </si>
  <si>
    <t>AQUECEDOR SOLAR CAPACIDADE DO RESERVATORIO 600 L, INCLUI 6 PLACAS COLETORAS DE 1,42 M2</t>
  </si>
  <si>
    <t>AR-CONDICIONADO FRIO SPLIT HI-WALL (PAREDE) 12000 BTU/H</t>
  </si>
  <si>
    <t>AR-CONDICIONADO FRIO SPLIT HI-WALL (PAREDE) 18000 BTU/H</t>
  </si>
  <si>
    <t>AR-CONDICIONADO FRIO SPLIT HI-WALL (PAREDE) 7000 BTU/H</t>
  </si>
  <si>
    <t>AR-CONDICIONADO FRIO SPLIT HI-WALL (PAREDE) 9000 BTU/H</t>
  </si>
  <si>
    <t>AR-CONDICIONADO FRIO SPLIT PISO-TETO 18000 BTU/H</t>
  </si>
  <si>
    <t>AR-CONDICIONADO FRIO SPLIT PISO-TETO 24000 BTU/H</t>
  </si>
  <si>
    <t>AR-CONDICIONADO FRIO SPLIT PISO-TETO 30000 BTU/H</t>
  </si>
  <si>
    <t>AR-CONDICIONADO FRIO SPLIT PISO-TETO 36000 BTU/H</t>
  </si>
  <si>
    <t>AR-CONDICIONADO FRIO SPLIT PISO-TETO 48000 BTU/H</t>
  </si>
  <si>
    <t>AR-CONDICIONADO FRIO SPLIT PISO-TETO 60000 BTU/H</t>
  </si>
  <si>
    <t>AR-CONDICIONADO QUENTE/FRIO SPLIT PISO-TETO 24000 BTU/H</t>
  </si>
  <si>
    <t>ARADO REVERSIVEL COM 3 DISCOS DE 26" X 6MM REBOCAVEL</t>
  </si>
  <si>
    <t>ARAME DE ACO OVALADO 15 X 17 ( 45,7 KG, 700 KGF), ROLO 1000 M</t>
  </si>
  <si>
    <t>ARAME DE AMARRACAO PARA GABIAO GALVANIZADO, DIAMETRO 2,2 MM</t>
  </si>
  <si>
    <t>ARAME FARPADO GALVANIZADO 14 BWG, CLASSE 250</t>
  </si>
  <si>
    <t>ARAME FARPADO 16 BWG (0,047 KG/M)</t>
  </si>
  <si>
    <t>ARAME GALVANIZADO  8 BWG, D = 4,19MM (0,101 KG/M)</t>
  </si>
  <si>
    <t>ARAME GALVANIZADO 10 BWG, 3,40 MM (0,0713 KG/M)</t>
  </si>
  <si>
    <t>ARAME GALVANIZADO 14 BWG, D = 2,11 MM (0,026 KG/M)</t>
  </si>
  <si>
    <t>ARAME GALVANIZADO 14 BWG, 2,10MM (0,0272 KG/M)</t>
  </si>
  <si>
    <t>ARAME GALVANIZADO 16 BWG, 1,65MM (0,0166 KG/M)</t>
  </si>
  <si>
    <t>ARAME GALVANIZADO 18 BWG, 1,24MM (0,009 KG/M)</t>
  </si>
  <si>
    <t>ARAME GALVANIZADO 6 BWG, 5,16 MM (0,157 KG/M)</t>
  </si>
  <si>
    <t>ARAME PROTEGIDO COM PVC PARA GABIAO, DIAMETRO 2,2 MM</t>
  </si>
  <si>
    <t>ARAME RECOZIDO 18 BWG, 1,25 MM (0,01 KG/M)</t>
  </si>
  <si>
    <t>AREIA AMARELA, AREIA BARRADA OU ARENOSO (RETIRADA NO AREAL, SEM TRANSPORTE)</t>
  </si>
  <si>
    <t>AREIA PARA ATERRO - POSTO JAZIDA/FORNECEDOR (RETIRADO NA JAZIDA, SEM TRANSPORTE)</t>
  </si>
  <si>
    <t>AREIA PARA LEITO FILTRANTE (0,42 A 1,68 MM) - POSTO JAZIDA/FORNECEDOR (RETIRADO NA JAZIDA, SEM TRANSPORTE)</t>
  </si>
  <si>
    <t>AREIA PRETA PARA EMBOCO - POSTO JAZIDA/FORNECEDOR (RETIRADO NA JAZIDA, SEM TRANSPORTE)</t>
  </si>
  <si>
    <t>ARGAMASSA COLANTE AC I PARA CERAMICAS</t>
  </si>
  <si>
    <t>ARGAMASSA COLANTE AC-II</t>
  </si>
  <si>
    <t>ARGAMASSA COLANTE TIPO ACIII</t>
  </si>
  <si>
    <t>ARGAMASSA COLANTE TIPO ACIII E</t>
  </si>
  <si>
    <t>ARGAMASSA INDUSTRIALIZADA MULTIUSO, PARA REVESTIMENTO INTERNO E EXTERNO E ASSENTAMENTO DE BLOCOS DIVERSOS</t>
  </si>
  <si>
    <t>ARGAMASSA INDUSTRIALIZADA PARA CHAPISCO COLANTE</t>
  </si>
  <si>
    <t>ARGAMASSA INDUSTRIALIZADA PARA CHAPISCO ROLADO</t>
  </si>
  <si>
    <t>ARGAMASSA PARA REVESTIMENTO DECORATIVO MONOCAMADA, CORES CLARAS</t>
  </si>
  <si>
    <t>ARGAMASSA PISO SOBRE PISO</t>
  </si>
  <si>
    <t>ARGAMASSA POLIMERICA DE REPARO ESTRUTURAL, BICOMPONENTE</t>
  </si>
  <si>
    <t>ARGAMASSA POLIMERICA IMPERMEABILIZANTE SEMIFLEXIVEL, BICOMPONENTE (MEMBRANA IMPERMEABILIZANTE ACRILICA)</t>
  </si>
  <si>
    <t>ARGAMASSA PRONTA PARA CONTRAPISO</t>
  </si>
  <si>
    <t>ARGAMASSA PRONTA PARA REVESTIMENTO INTERNO EM PAREDES</t>
  </si>
  <si>
    <t>ARGAMASSA USINADA AUTOADENSAVEL E AUTONIVELANTE PARA CONTRAPISO, INCLUI BOMBEAMENTO</t>
  </si>
  <si>
    <t>ARGILA EXPANDIDA, GRANULOMETRIA 2215</t>
  </si>
  <si>
    <t>ARGILA OU BARRO PARA ATERRO/REATERRO (COM TRANSPORTE ATE 10 KM)</t>
  </si>
  <si>
    <t>ARGILA OU BARRO PARA ATERRO/REATERRO (RETIRADO NA JAZIDA, SEM TRANSPORTE)</t>
  </si>
  <si>
    <t>ARGILA, ARGILA VERMELHA OU ARGILA ARENOSA (RETIRADA NA JAZIDA, SEM TRANSPORTE)</t>
  </si>
  <si>
    <t>ARMACAO VERTICAL COM HASTE E CONTRA-PINO, EM CHAPA DE ACO GALVANIZADO 3/16", COM 1 ESTRIBO E 1 ISOLADOR</t>
  </si>
  <si>
    <t>ARMACAO VERTICAL COM HASTE E CONTRA-PINO, EM CHAPA DE ACO GALVANIZADO 3/16", COM 1 ESTRIBO, SEM ISOLADOR</t>
  </si>
  <si>
    <t>ARMACAO VERTICAL COM HASTE E CONTRA-PINO, EM CHAPA DE ACO GALVANIZADO 3/16", COM 2 ESTRIBOS, E 2 ISOLADORES</t>
  </si>
  <si>
    <t>ARMACAO VERTICAL COM HASTE E CONTRA-PINO, EM CHAPA DE ACO GALVANIZADO 3/16", COM 2 ESTRIBOS, SEM ISOLADOR</t>
  </si>
  <si>
    <t>ARMACAO VERTICAL COM HASTE E CONTRA-PINO, EM CHAPA DE ACO GALVANIZADO 3/16", COM 3 ESTRIBOS E 3 ISOLADORES</t>
  </si>
  <si>
    <t>ARMACAO VERTICAL COM HASTE E CONTRA-PINO, EM CHAPA DE ACO GALVANIZADO 3/16", COM 3 ESTRIBOS, SEM ISOLADOR</t>
  </si>
  <si>
    <t>ARMACAO VERTICAL COM HASTE E CONTRA-PINO, EM CHAPA DE ACO GALVANIZADO 3/16", COM 4 ESTRIBOS, SEM ISOLADOR</t>
  </si>
  <si>
    <t>ARMADOR (MENSALISTA)</t>
  </si>
  <si>
    <t>ARQUITETO JUNIOR</t>
  </si>
  <si>
    <t>ARQUITETO JUNIOR (MENSALISTA)</t>
  </si>
  <si>
    <t>ARQUITETO PAISAGISTA</t>
  </si>
  <si>
    <t>ARQUITETO PAISAGISTA (MENSALISTA)</t>
  </si>
  <si>
    <t>ARQUITETO PLENO</t>
  </si>
  <si>
    <t>ARQUITETO PLENO (MENSALISTA)</t>
  </si>
  <si>
    <t>ARQUITETO SENIOR</t>
  </si>
  <si>
    <t>ARQUITETO SENIOR (MENSALISTA)</t>
  </si>
  <si>
    <t>ARRUELA  EM ACO GALVANIZADO, DIAMETRO EXTERNO = 35MM, ESPESSURA = 3MM, DIAMETRO DO FURO= 18MM</t>
  </si>
  <si>
    <t>ARRUELA EM ALUMINIO, COM ROSCA, DE  1 1/4", PARA ELETRODUTO</t>
  </si>
  <si>
    <t>ARRUELA EM ALUMINIO, COM ROSCA, DE 1 1/2", PARA ELETRODUTO</t>
  </si>
  <si>
    <t>ARRUELA EM ALUMINIO, COM ROSCA, DE 1/2", PARA ELETRODUTO</t>
  </si>
  <si>
    <t>ARRUELA EM ALUMINIO, COM ROSCA, DE 2 1/2", PARA ELETRODUTO</t>
  </si>
  <si>
    <t>ARRUELA EM ALUMINIO, COM ROSCA, DE 2", PARA ELETRODUTO</t>
  </si>
  <si>
    <t>ARRUELA EM ALUMINIO, COM ROSCA, DE 3/4", PARA ELETRODUTO</t>
  </si>
  <si>
    <t>ARRUELA EM ALUMINIO, COM ROSCA, DE 3/8", PARA ELETRODUTO</t>
  </si>
  <si>
    <t>ARRUELA EM ALUMINIO, COM ROSCA, DE 3", PARA ELETRODUTO</t>
  </si>
  <si>
    <t>ARRUELA EM ALUMINIO, COM ROSCA, DE 4", PARA ELETRODUTO</t>
  </si>
  <si>
    <t>ARRUELA QUADRADA EM ACO GALVANIZADO, DIMENSAO = 38 MM, ESPESSURA = 3MM, DIAMETRO DO FURO= 18 MM</t>
  </si>
  <si>
    <t>ASFALTO DILUIDO DE PETROLEO CM-30 (COLETADO CAIXA NA ANP ACRESCIDO DE ICMS)</t>
  </si>
  <si>
    <t>ASFALTO MODIFICADO TIPO I - NBR 9910 (ASFALTO OXIDADO PARA IMPERMEABILIZACAO, COEFICIENTE DE PENETRACAO 25-40)</t>
  </si>
  <si>
    <t>ASFALTO MODIFICADO TIPO II - NBR 9910 (ASFALTO OXIDADO PARA IMPERMEABILIZACAO, COEFICIENTE DE PENETRACAO 20-35)</t>
  </si>
  <si>
    <t>ASFALTO MODIFICADO TIPO III - NBR 9910 (ASFALTO OXIDADO PARA IMPERMEABILIZACAO, COEFICIENTE DE PENETRACAO 15-25)</t>
  </si>
  <si>
    <t>ASSENTADOR DE  TUBOS</t>
  </si>
  <si>
    <t>ASSENTADOR DE TUBOS (MENSALISTA)</t>
  </si>
  <si>
    <t>ASSENTO  VASO SANITARIO INFANTIL EM PLASTICO BRANCO</t>
  </si>
  <si>
    <t>AUTOMATICO DE BOIA SUPERIOR / INFERIOR, *15* A / 250 V</t>
  </si>
  <si>
    <t>AUXILIAR  DE ALMOXARIFE</t>
  </si>
  <si>
    <t>AUXILIAR DE ALMOXARIFE (MENSALISTA)</t>
  </si>
  <si>
    <t>AUXILIAR DE AZULEJISTA</t>
  </si>
  <si>
    <t>AUXILIAR DE AZULEJISTA (MENSALISTA)</t>
  </si>
  <si>
    <t>AUXILIAR DE CARPINTEIRO</t>
  </si>
  <si>
    <t>AUXILIAR DE ENCANADOR OU BOMBEIRO HIDRAULICO (MENSALISTA)</t>
  </si>
  <si>
    <t>AUXILIAR DE ESCRITORIO (MENSALISTA)</t>
  </si>
  <si>
    <t>AUXILIAR DE LABORATORISTA DE SOLOS E CONCRETO</t>
  </si>
  <si>
    <t>AUXILIAR DE LABORATORISTA DE SOLOS E DE CONCRETO (MENSALISTA)</t>
  </si>
  <si>
    <t>AUXILIAR DE MECANICO</t>
  </si>
  <si>
    <t>AUXILIAR DE MECANICO (MENSALISTA)</t>
  </si>
  <si>
    <t>AUXILIAR DE PEDREIRO (MENSALISTA)</t>
  </si>
  <si>
    <t>AUXILIAR DE SERVICOS GERAIS</t>
  </si>
  <si>
    <t>AUXILIAR DE SERVICOS GERAIS (MENSALISTA)</t>
  </si>
  <si>
    <t>AUXILIAR DE TOPOGRAFO</t>
  </si>
  <si>
    <t>AUXILIAR DE TOPOGRAFO (MENSALISTA)</t>
  </si>
  <si>
    <t>AUXILIAR TECNICO / ASSISTENTE DE ENGENHARIA</t>
  </si>
  <si>
    <t>AUXILIAR TECNICO / ASSISTENTE DE ENGENHARIA (MENSALISTA)</t>
  </si>
  <si>
    <t>AVENTAL DE SEGURANCA DE RASPA DE COURO 1,00 X 0,60 M</t>
  </si>
  <si>
    <t>AZULEJISTA OU LADRILHEIRO (MENSALISTA)</t>
  </si>
  <si>
    <t>BACIA SANITARIA (VASO) COM CAIXA ACOPLADA, DE LOUCA BRANCA</t>
  </si>
  <si>
    <t>BACIA SANITARIA (VASO) CONVENCIONAL DE LOUCA BRANCA</t>
  </si>
  <si>
    <t>BACIA SANITARIA (VASO) CONVENCIONAL PARA PCD SEM FURO FRONTAL, DE LOUCA BRANCA, SEM ASSENTO</t>
  </si>
  <si>
    <t>BACIA SANITARIA TURCA DE LOUCA BRANCA</t>
  </si>
  <si>
    <t>BALDE VERMELHO PARA SINALIZACAO DE VIAS</t>
  </si>
  <si>
    <t>BANCADA DE MARMORE SINTETICO COM UMA CUBA, 120 X *60* CM</t>
  </si>
  <si>
    <t>BANCADA DE MARMORE SINTETICO COM UMA CUBA, 150 X *60* CM</t>
  </si>
  <si>
    <t>BANCADA DE MARMORE SINTETICO COM UMA CUBA, 200 X *60* CM</t>
  </si>
  <si>
    <t>BANCADA/ BANCA EM GRANITO, POLIDO, TIPO ANDORINHA/ QUARTZ/ CASTELO/ CORUMBA OU OUTROS EQUIVALENTES DA REGIAO, COM CUBA INOX, FORMATO *120 X 60* CM, E=  *2* CM</t>
  </si>
  <si>
    <t>BANCADA/ BANCA EM MARMORE, POLIDO, BRANCO COMUM, E=  *3* CM</t>
  </si>
  <si>
    <t>BANCADA/TAMPO ACO INOX (AISI 304), LARGURA 60 CM, COM RODABANCA (NAO INCLUI PES DE APOIO)</t>
  </si>
  <si>
    <t>BANCADA/TAMPO ACO INOX (AISI 304), LARGURA 70 CM, COM RODABANCA (NAO INCLUI PES DE APOIO)</t>
  </si>
  <si>
    <t>BANCADA/TAMPO LISO (SEM CUBA) EM MARMORE SINTETICO</t>
  </si>
  <si>
    <t>BANCO ARTICULADO PARA BANHO, EM ACO INOX POLIDO, 70* CM X 45* CM</t>
  </si>
  <si>
    <t>BANDEJA DE PINTURA PARA ROLO 23 CM</t>
  </si>
  <si>
    <t>BARRA ANTIPANICO DUPLA, CEGA LADO OPOSTO, COR CINZA</t>
  </si>
  <si>
    <t>BARRA ANTIPANICO DUPLA, PARA PORTA DE VIDRO, COR CINZA</t>
  </si>
  <si>
    <t>BARRA ANTIPANICO SIMPLES, CEGA LADO OPOSTO, COR CINZA</t>
  </si>
  <si>
    <t>BARRA ANTIPANICO SIMPLES, COM FECHADURA LADO OPOSTO, COR CINZA</t>
  </si>
  <si>
    <t>BARRA ANTIPANICO SIMPLES, PARA PORTA DE VIDRO, COR CINZA</t>
  </si>
  <si>
    <t>BARRA DE APOIO ANGULAR, 60 CM, EM ACO INOX POLIDO, DIAMETRO MINIMO 3 CM</t>
  </si>
  <si>
    <t>BARRA DE APOIO EM "L", EM ACO INOX POLIDO 70 X 70 CM, DIAMETRO MINIMO 3 CM</t>
  </si>
  <si>
    <t>BARRA DE APOIO EM "L", EM ACO INOX POLIDO 80 X 80 CM, DIAMETRO MINIMO 3 CM</t>
  </si>
  <si>
    <t>BARRA DE APOIO LATERAL ARTICULADA, COM TRAVA, EM ACO INOX POLIDO, 70 CM, DIAMETRO MINIMO 3 CM</t>
  </si>
  <si>
    <t>BARRA DE APOIO LAVATORIO DE CANTO, EM ACO INOX POLIDO, DIAMETRO MINIMO 3 CM.</t>
  </si>
  <si>
    <t>BARRA DE APOIO LAVATORIO, EM ACO INOX POLIDO, *40 X 50* CM,  DIAMETRO MINIMO 3 CM</t>
  </si>
  <si>
    <t>BARRA DE APOIO RETA, EM ACO INOX POLIDO, COMPRIMENTO 60CM, DIAMETRO MINIMO 3 CM</t>
  </si>
  <si>
    <t>BARRA DE APOIO RETA, EM ACO INOX POLIDO, COMPRIMENTO 70CM, DIAMETRO MINIMO 3 CM</t>
  </si>
  <si>
    <t>BARRA DE APOIO RETA, EM ACO INOX POLIDO, COMPRIMENTO 90 CM, DIAMETRO MINIMO 3 CM</t>
  </si>
  <si>
    <t>BARRA DE APOIO RETA, EM ALUMINIO, COMPRIMENTO 60CM, DIAMETRO MINIMO 3 CM</t>
  </si>
  <si>
    <t>BARRA DE APOIO RETA, EM ALUMINIO, COMPRIMENTO 70CM, DIAMETRO MINIMO 3 CM</t>
  </si>
  <si>
    <t>BARRA DE APOIO RETA, EM ALUMINIO, COMPRIMENTO 80 CM, DIAMETRO MINIMO 3 CM</t>
  </si>
  <si>
    <t>BARRA DE APOIO RETA, EM ALUMINIO, COMPRIMENTO 90 CM, DIAMETRO MINIMO 3 CM</t>
  </si>
  <si>
    <t>BARRA DE FERRO RETANGULAR, BARRA CHATA (QUALQUER DIMENSAO)</t>
  </si>
  <si>
    <t>BARRA DE FERRO RETANGULAR, BARRA CHATA, 1 1/2"  X 1/2" (L X E), 3,79 KG/M</t>
  </si>
  <si>
    <t>BARRA DE FERRO RETANGULAR, BARRA CHATA, 1 1/2" X 1/4" (L X E), 1,89 KG/M</t>
  </si>
  <si>
    <t>BARRA DE FERRO RETANGULAR, BARRA CHATA, 1" X 1/4" (L X E), 1,2265 KG/M</t>
  </si>
  <si>
    <t>BARRA DE FERRO RETANGULAR, BARRA CHATA, 1" X 3/16" (L X E), 1,73 KG/M</t>
  </si>
  <si>
    <t>BARRA DE FERRO RETANGULAR, BARRA CHATA, 2" X 1/2" (L X E), 5,06 KG/M</t>
  </si>
  <si>
    <t>BARRA DE FERRO RETANGULAR, BARRA CHATA, 2" X 1/4" (L X E), 2,53 KG/M</t>
  </si>
  <si>
    <t>BARRA DE FERRO RETANGULAR, BARRA CHATA, 2" X 1" (L X E), 10,12 KG/M</t>
  </si>
  <si>
    <t>BARRA DE FERRO RETANGULAR, BARRA CHATA, 2" X 3/8" (L X E), 3,79KG/M</t>
  </si>
  <si>
    <t>BARRA DE FERRO RETANGULAR, BARRA CHATA, 2" X 5/16" (L X E), 3,162 KG/M</t>
  </si>
  <si>
    <t>BARRA DE FERRO RETANGULAR, BARRA CHATA, 3/4" X 1/8" (L X E), 0,47 KG/M</t>
  </si>
  <si>
    <t>BARRA DE FERRO RETANGULAR, BARRA CHATA, 3/8" X 1 1/2" (L X E), 2,84 KG/M</t>
  </si>
  <si>
    <t>BASE DE MISTURADOR MONOCOMANDO PARA CHUVEIRO</t>
  </si>
  <si>
    <t>BASE PARA MASTRO DE PARA-RAIOS DIAMETRO NOMINAL 1 1/2"</t>
  </si>
  <si>
    <t>BASE PARA MASTRO DE PARA-RAIOS DIAMETRO NOMINAL 2"</t>
  </si>
  <si>
    <t>BASE PARA RELE COM SUPORTE METALICO</t>
  </si>
  <si>
    <t>BATE-ESTACAS POR GRAVIDADE, POTENCIA160 HP, PESO DO MARTELO ATE 3 TONELADAS</t>
  </si>
  <si>
    <t>BATENTE/ PORTAL/ ADUELA/ MARCO MACICO, E= *3 CM, L= *13 CM, *60 CM A 120* CM X *210 CM,  EM CEDRINHO/ ANGELIM COMERCIAL/ EUCALIPTO/ CURUPIXA/ PEROBA/ CUMARU OU EQUIVALENTE DA REGIAO (NAO INCLUI ALIZARES)</t>
  </si>
  <si>
    <t xml:space="preserve">JG    </t>
  </si>
  <si>
    <t>BATENTE/ PORTAL/ ADUELA/ MARCO MACICO, E= *3* CM, L= *7* CM, *60 CM A 120* CM X *210* CM,  EM CEDRINHO/ ANGELIM COMERCIAL/ EUCALIPTO/ CURUPIXA/ PEROBA/ CUMARU OU EQUIVALENTE DA REGIAO (NAO INCLUI ALIZARES)</t>
  </si>
  <si>
    <t>BATENTE/ PORTAL/ ADUELA/ MARCO MACICO, E= *3* CM, L= *7* CM, *60 CM A 120* CM X *210* CM, EM PINUS/ TAUARI/ VIROLA OU EQUIVALENTE DA REGIAO (NAO INCLUI ALIZARES)</t>
  </si>
  <si>
    <t>BATENTE/ PORTAL/ ADUELA/MARCO MACICO, E= *3* CM, L= *15* CM, *60 CM A 120* CM  X *210* CM, EM PINUS/ TAUARI/ VIROLA OU EQUIVALENTE DA REGIAO</t>
  </si>
  <si>
    <t>BATENTE/ PORTAL/ADUELA/ MARCO MACICO, E= *3* CM, L= *15* CM, *60 CM A 120* CM  X *210* CM,  EM CEDRINHO/ ANGELIM COMERCIAL/  EUCALIPTO/ CURUPIXA/ PEROBA/ CUMARU OU EQUIVALENTE DA REGIAO (NAO INCLUI ALIZARES)</t>
  </si>
  <si>
    <t>BATENTE/PORTAL/ADUELA/MARCO, EM MDF/PVC WOOD/POLIESTIRENO OU MADEIRA LAMINADA, L = *9,0* CM COM GUARNICAO REGULAVEL 2 FACES = *35* MM, PRIMER</t>
  </si>
  <si>
    <t>BETONEIRA CAPACIDADE NOMINAL 400 L, CAPACIDADE DE MISTURA  280 L, MOTOR ELETRICO TRIFASICO 220/380 V POTENCIA 2 CV, SEM CARREGADOR</t>
  </si>
  <si>
    <t>BETONEIRA CAPACIDADE NOMINAL 400 L, CAPACIDADE DE MISTURA 310 L, MOTOR A DIESEL POTENCIA 5 CV, SEM CARREGADOR</t>
  </si>
  <si>
    <t>BETONEIRA CAPACIDADE NOMINAL 400 L, CAPACIDADE DE MISTURA 310 L, MOTOR A GASOLINA POTENCIA 5,5 CV, SEM CARREGADOR</t>
  </si>
  <si>
    <t>BETONEIRA CAPACIDADE NOMINAL 600 L, CAPACIDADE DE MISTURA 440 L, MOTOR A GASOLINA POTENCIA 10 HP, COM CARREGADOR</t>
  </si>
  <si>
    <t>BETONEIRA, CAPACIDADE NOMINAL 400 L, CAPACIDADE DE MISTURA 310L, MOTOR ELETRICO TRIFASICO 220/380V POTENCIA 2 CV, SEM CARREGADOR</t>
  </si>
  <si>
    <t>BETONEIRA, CAPACIDADE NOMINAL 600 L, CAPACIDADE DE MISTURA  360L, MOTOR ELETRICO TRIFASICO 220/380V, POTENCIA 4CV, EXCLUSO CARREGADOR</t>
  </si>
  <si>
    <t>BLASTER, DINAMITADOR OU CABO DE FOGO</t>
  </si>
  <si>
    <t>BLASTER, DINAMITADOR OU CABO DE FOGO (MENSALISTA)</t>
  </si>
  <si>
    <t xml:space="preserve">MIL   </t>
  </si>
  <si>
    <t>BLOCO CERAMICO (ALVENARIA DE VEDACAO), 4 FUROS, DE 9 X 9 X 19 CM</t>
  </si>
  <si>
    <t>BLOCO CERAMICO (ALVENARIA DE VEDACAO), 6 FUROS, DE 9 X 9 X 19 CM</t>
  </si>
  <si>
    <t>BLOCO CERAMICO (ALVENARIA DE VEDACAO), 8 FUROS, DE 9 X 19 X 19 CM</t>
  </si>
  <si>
    <t>BLOCO CERAMICO (ALVENARIA DE VEDACAO), 8 FUROS, DE 9 X 19 X 29 CM</t>
  </si>
  <si>
    <t>BLOCO CERAMICO (ALVENARIA VEDACAO), 6 FUROS, DE 9 X 14 X 19 CM</t>
  </si>
  <si>
    <t>BLOCO CERAMICO DE VEDACAO COM FUROS NA HORIZONTAL, 11,5 X 19 X 19 CM - 4,5 MPA (NBR 15270)</t>
  </si>
  <si>
    <t>BLOCO CERAMICO DE VEDACAO COM FUROS NA VERTICAL, 14 X 19 X 39 CM - 4,5 MPA (NBR 15270)</t>
  </si>
  <si>
    <t>BLOCO CERAMICO DE VEDACAO COM FUROS NA VERTICAL, 19 X 19 X 39 CM - 4,5 MPA (NBR 15270)</t>
  </si>
  <si>
    <t>BLOCO CERAMICO DE VEDACAO COM FUROS NA VERTICAL, 9 X 19 X 39 CM - 4,5 MPA (NBR 15270)</t>
  </si>
  <si>
    <t>BLOCO CONCRETO ESTRUTURAL 14 X 19 X 29 CM, FBK 10 MPA (NBR 6136)</t>
  </si>
  <si>
    <t>BLOCO CONCRETO ESTRUTURAL 14 X 19 X 29 CM, FBK 12 MPA  (NBR 6136)</t>
  </si>
  <si>
    <t>BLOCO CONCRETO ESTRUTURAL 14 X 19 X 29 CM, FBK 14 MPA (NBR 6136)</t>
  </si>
  <si>
    <t>BLOCO CONCRETO ESTRUTURAL 14 X 19 X 29 CM, FBK 16 MPA (NBR 6136)</t>
  </si>
  <si>
    <t>BLOCO CONCRETO ESTRUTURAL 14 X 19 X 29 CM, FBK 4,5 MPA (NBR 6136)</t>
  </si>
  <si>
    <t>BLOCO CONCRETO ESTRUTURAL 14 X 19 X 29 CM, FBK 6 MPA (NBR 6136)</t>
  </si>
  <si>
    <t>BLOCO CONCRETO ESTRUTURAL 14 X 19 X 29 CM, FBK 8 MPA (NBR 6136)</t>
  </si>
  <si>
    <t>BLOCO CONCRETO ESTRUTURAL 14 X 19 X 34 CM, FBK 4,5 MPA (NBR 6136)</t>
  </si>
  <si>
    <t>BLOCO CONCRETO ESTRUTURAL 14 X 19 X 39 CM, FBK 10 MPA (NBR 6136)</t>
  </si>
  <si>
    <t>BLOCO CONCRETO ESTRUTURAL 14 X 19 X 39 CM, FBK 12 MPA (NBR 6136)</t>
  </si>
  <si>
    <t>BLOCO CONCRETO ESTRUTURAL 14 X 19 X 39 CM, FBK 14 MPA (NBR 6136)</t>
  </si>
  <si>
    <t>BLOCO CONCRETO ESTRUTURAL 14 X 19 X 39 CM, FBK 4,5 MPA (NBR 6136)</t>
  </si>
  <si>
    <t>BLOCO CONCRETO ESTRUTURAL 14 X 19 X 39 CM, FBK 6 MPA (NBR 6136)</t>
  </si>
  <si>
    <t>BLOCO CONCRETO ESTRUTURAL 14 X 19 X 39 CM, FBK 8 MPA (NBR 6136)</t>
  </si>
  <si>
    <t>BLOCO CONCRETO ESTRUTURAL 14 X 19 X 39, FCK 16 MPA - NBR 6136/2007</t>
  </si>
  <si>
    <t>BLOCO CONCRETO ESTRUTURAL 19 X 19 X 39 CM, FBK 10 MPA (NBR 6136)</t>
  </si>
  <si>
    <t>BLOCO CONCRETO ESTRUTURAL 19 X 19 X 39 CM, FBK 12 MPA (NBR 6136)</t>
  </si>
  <si>
    <t>BLOCO CONCRETO ESTRUTURAL 19 X 19 X 39 CM, FBK 14 MPA (NBR 6136)</t>
  </si>
  <si>
    <t>BLOCO CONCRETO ESTRUTURAL 19 X 19 X 39 CM, FBK 16 MPA (NBR 6136)</t>
  </si>
  <si>
    <t>BLOCO CONCRETO ESTRUTURAL 19 X 19 X 39 CM, FBK 4,5 MPA (NBR 6136)</t>
  </si>
  <si>
    <t>BLOCO CONCRETO ESTRUTURAL 19 X 19 X 39 CM, FBK 8 MPA (NBR 6136)</t>
  </si>
  <si>
    <t>BLOCO CONCRETO ESTRUTURAL 9 X 19 X 39 CM, FBK 4,5 MPA (NBR 6136)</t>
  </si>
  <si>
    <t>BLOCO DE ESPUMA MULTIUSO *23 X 13 X 8* CM</t>
  </si>
  <si>
    <t>BLOCO DE GESSO COMPACTO, BRANCO, E = 10 CM, *67 X 50* CM</t>
  </si>
  <si>
    <t>BLOCO DE GESSO VAZADO BRANCO, E = *7* CM, *67 X 50* CM</t>
  </si>
  <si>
    <t>BLOCO DE POLIETILENO ALTA DENSIDADE, *27* X *30* X *100* CM, ACOMPANHADOS PLACAS  TERMINAIS  E LONGARINAS, PARA FUNDO DE FILTRO</t>
  </si>
  <si>
    <t>BLOCO DE VIDRO INCOLOR, CANELADO, DE *19 X 19 X 8* CM</t>
  </si>
  <si>
    <t>BLOCO DE VIDRO/ELEMENTO VAZADO INCOLOR, VENEZIANA, DE *20 X 20 X 6* CM</t>
  </si>
  <si>
    <t>BLOCO ESTRUTURAL CERAMICO - 14 X 19 X 29 CM - 4,0 MPA -  NBR 15270</t>
  </si>
  <si>
    <t>BLOCO ESTRUTURAL CERAMICO 14 X 19 X 29 CM, 3,0 MPA (NBR 15270)</t>
  </si>
  <si>
    <t>BLOCO ESTRUTURAL CERAMICO 14 X 19 X 29 CM, 6,0 MPA (NBR 15270)</t>
  </si>
  <si>
    <t>BLOCO ESTRUTURAL CERAMICO 14 X 19 X 34 CM, 6,0 MPA (NBR 15270)</t>
  </si>
  <si>
    <t>BLOCO ESTRUTURAL CERAMICO 14 X 19 X 39 CM, 6,0 MPA (NBR 15270)</t>
  </si>
  <si>
    <t>BLOCO ESTRUTURAL CERAMICO 19 X 19 X 29 CM, 6,0 MPA (NBR 15270)</t>
  </si>
  <si>
    <t>BLOCO ESTRUTURAL CERAMICO 19 X 19 X 39 CM, 6,0 MPA (NBR 15270)</t>
  </si>
  <si>
    <t>BLOCO VEDACAO CONCRETO CELULAR AUTOCLAVADO 10 X 30 X 60 CM (E X A X C)</t>
  </si>
  <si>
    <t>BLOCO VEDACAO CONCRETO CELULAR AUTOCLAVADO 15 X 30 X 60 CM (E X A X C)</t>
  </si>
  <si>
    <t>BLOCO VEDACAO CONCRETO CELULAR AUTOCLAVADO 20 X 30 X 60 CM</t>
  </si>
  <si>
    <t>BLOQUETE/PISO DE CONCRETO - MODELO BLOCO PISOGRAMA/CONCREGRAMA 2 FUROS, *35  CM X 15* CM, E =  *6* CM, COR NATURAL</t>
  </si>
  <si>
    <t>BLOQUETE/PISO DE CONCRETO - MODELO BLOCO PISOGRAMA/CONCREGRAMA 2 FUROS, *35  CM X 15* CM, E =  *8* CM, COR NATURAL</t>
  </si>
  <si>
    <t>BLOQUETE/PISO DE CONCRETO - MODELO PISOGRAMA/CONCREGRAMA/PAVI-GRADE/GRAMEIRO, *60  CM X 45* CM, E =  *7* CM, COR NATURAL</t>
  </si>
  <si>
    <t>BLOQUETE/PISO DE CONCRETO - MODELO PISOGRAMA/CONCREGRAMA/PAVI-GRADE/GRAMEIRO, *60  CM X 45* CM, E =  *9* CM, COR NATURAL</t>
  </si>
  <si>
    <t>BLOQUETE/PISO INTERTRAVADO DE CONCRETO - MODELO ONDA/16 FACES/UNISTEIN/PAVIS, *22 CM X *11 CM, E = 10 CM, RESISTENCIA DE 35 MPA (NBR 9781), COR NATURAL</t>
  </si>
  <si>
    <t>BLOQUETE/PISO INTERTRAVADO DE CONCRETO - MODELO ONDA/16 FACES/UNISTEIN/PAVIS, *22 CM X *11 CM, E = 10 CM, RESISTENCIA DE 50 MPA (NBR 9781), COR NATURAL</t>
  </si>
  <si>
    <t>BLOQUETE/PISO INTERTRAVADO DE CONCRETO - MODELO RAQUETE, *22 CM X 13,5* CM, E = 6 CM, RESISTENCIA DE 35 MPA (NBR 9781), COR NATURAL</t>
  </si>
  <si>
    <t>BLOQUETE/PISO INTERTRAVADO DE CONCRETO - MODELO RETANGULAR/TIJOLINHO/PAVER/HOLANDES/PARALELEPIPEDO, 20 CM X 10 CM, E = 10 CM, RESISTENCIA DE 35 MPA (NBR 9781), COR NATURAL</t>
  </si>
  <si>
    <t>BLOQUETE/PISO INTERTRAVADO DE CONCRETO - MODELO RETANGULAR/TIJOLINHO/PAVER/HOLANDES/PARALELEPIPEDO, 20 CM X 10 CM, E = 6 CM, RESISTENCIA DE 35 MPA (NBR 9781), COLORIDO</t>
  </si>
  <si>
    <t>BLOQUETE/PISO INTERTRAVADO DE CONCRETO - MODELO RETANGULAR/TIJOLINHO/PAVER/HOLANDES/PARALELEPIPEDO, 20 CM X 10 CM, E = 8 CM, RESISTENCIA DE 35 MPA (NBR 9781), COLORIDO</t>
  </si>
  <si>
    <t>BLOQUETE/PISO INTERTRAVADO DE CONCRETO - MODELO SEXTAVADO, 25 CM X 25 CM, E = 10 CM, RESISTENCIA DE 35 MPA (NBR 9781), COR NATURAL</t>
  </si>
  <si>
    <t>BLOQUETE/PISO INTERTRAVADO DE CONCRETO - MODELO SEXTAVADO, 25 CM X 25 CM, E = 6 CM, RESISTENCIA DE 35 MPA (NBR 9781), COR NATURAL</t>
  </si>
  <si>
    <t>BLOQUETE/PISO INTERTRAVADO DE CONCRETO - MODELO SEXTAVADO, 25 CM X 25 CM, E = 8 CM, RESISTENCIA DE 35 MPA (NBR 9781), COR NATURAL</t>
  </si>
  <si>
    <t>BLOQUETE/PISO INTERTRAVADO DE CONCRETO - ONDA/16 FACES/UNISTEIN/PAVIS, *22 CM X 11* CM, E = 6 CM, RESISTENCIA DE 35 MPA (NBR 9781), COLORIDO</t>
  </si>
  <si>
    <t>BLOQUETE/PISO INTERTRAVADO DE CONCRETO - ONDA/16 FACES/UNISTEIN/PAVIS, *22 CM X 11* CM, E = 6 CM, RESISTENCIA DE 35 MPA (NBR 9781), COR NATURAL</t>
  </si>
  <si>
    <t>BLOQUETE/PISO INTERTRAVADO DE CONCRETO - ONDA/16 FACES/UNISTEIN/PAVIS, *22 CM X 11* CM, E = 8 CM, RESISTENCIA DE 35 MPA (NBR 9781), COLORIDO</t>
  </si>
  <si>
    <t>BLOQUETE/PISO INTERTRAVADO DE CONCRETO - ONDA/16 FACES/UNISTEIN/PAVIS, *22 CM X 11* CM, E = 8 CM, RESISTENCIA DE 35 MPA (NBR 9781), COR NATURAL</t>
  </si>
  <si>
    <t>BOCAL PVC, PARA CALHA PLUVIAL, DIAMETRO DA SAIDA ENTRE 80 E 100 MM, PARA DRENAGEM PREDIAL</t>
  </si>
  <si>
    <t>BOLSA DE LIGACAO EM PVC FLEXIVEL PARA VASO SANITARIO 1.1/2 " (40 MM)</t>
  </si>
  <si>
    <t>BOLSA DE LONA PARA FERRAMENTAS *50 X 35 X 25* CM</t>
  </si>
  <si>
    <t>BOMBA CENTRIFUGA  MOTOR ELETRICO TRIFASICO 1,48HP  DIAMETRO DE SUCCAO X ELEVACAO 1" X 1", 4 ESTAGIOS, DIAMETRO DOS ROTORES 3 X 107 MM + 1 X 100 MM, HM/Q: 10 M / 5,3 M3/H A 70 M / 1,8 M3/H</t>
  </si>
  <si>
    <t>BOMBA CENTRIFUGA  MOTOR ELETRICO TRIFASICO 2,96HP, DIAMETRO DE SUCCAO X ELEVACAO 1 1/2" X 1 1/4", DIAMETRO DO ROTOR 148 MM, HM/Q: 34 M / 14,80 M3/H A 40 M / 8,60 M3/H</t>
  </si>
  <si>
    <t>BOMBA CENTRIFUGA COM MOTOR ELETRICO MONOFASICO, POTENCIA 0,33 HP,  BOCAIS 1" X 3/4", DIAMETRO DO ROTOR 99 MM, HM/Q = 4 MCA / 8,5 M3/H A 18 MCA / 0,90 M3/H</t>
  </si>
  <si>
    <t>BOMBA CENTRIFUGA MONOESTAGIO COM MOTOR ELETRICO MONOFASICO, POTENCIA 15 HP,  DIAMETRO DO ROTOR *173* MM, HM/Q = *30* MCA / *90* M3/H A *45* MCA / *55* M3/H</t>
  </si>
  <si>
    <t>BOMBA CENTRIFUGA MOTOR ELETRICO MONOFASICO 0,49 HP  BOCAIS 1" X 3/4", DIAMETRO DO ROTOR 110 MM, HM/Q: 6 M / 8,3 M3/H A 20 M / 1,2 M3/H</t>
  </si>
  <si>
    <t>BOMBA CENTRIFUGA MOTOR ELETRICO MONOFASICO 0,50 CV DIAMETRO DE SUCCAO X ELEVACAO 3/4" X 3/4", MONOESTAGIO, DIAMETRO DOS ROTORES 114 MM, HM/Q: 2 M / 2,99 M3/H A 24 M / 0,71 M3/H</t>
  </si>
  <si>
    <t>BOMBA CENTRIFUGA MOTOR ELETRICO MONOFASICO 0,74HP  DIAMETRO DE SUCCAO X ELEVACAO 1 1/4" X 1", DIAMETRO DO ROTOR 120 MM, HM/Q: 8 M / 7,70 M3/H A 24 M / 2,80 M3/H</t>
  </si>
  <si>
    <t>BOMBA CENTRIFUGA MOTOR ELETRICO TRIFASICO 0,99HP  DIAMETRO DE SUCCAO X ELEVACAO 1" X 1", DIAMETRO DO ROTOR 145 MM, HM/Q: 14 M / 8,4 M3/H A 40 M / 0,60 M3/H</t>
  </si>
  <si>
    <t>BOMBA CENTRIFUGA MOTOR ELETRICO TRIFASICO 14,8 HP, DIAMETRO DE SUCCAO X ELEVACAO 2 1/2" X 2", DIAMETRO DO ROTOR 195 MM, HM/Q: 62 M / 55,5 M3/H A 80 M / 31,50 M3/H</t>
  </si>
  <si>
    <t>BOMBA CENTRIFUGA MOTOR ELETRICO TRIFASICO 5HP, DIAMETRO DE SUCCAO X ELEVACAO 2" X 1 1/2", DIAMETRO DO ROTOR 155 MM, HM/Q: 40 M / 20,40 M3/H A 46 M / 9,20 M3/H</t>
  </si>
  <si>
    <t>BOMBA CENTRIFUGA MOTOR ELETRICO TRIFASICO 9,86 DIAMETRO DE SUCCAO X ELEVACAO 1" X 1", 4 ESTAGIOS, DIAMETRO DOS ROTORES 4 X 146 MM, HM/Q: 85 M / 14,9 M3/H A 140 M / 4,2 M3/H</t>
  </si>
  <si>
    <t>BOMBA CENTRIFUGA,  MOTOR ELETRICO TRIFASICO 1,48HP  DIAMETRO DE SUCCAO X ELEVACAO 1 1/2" X 1", DIAMETRO DO ROTOR 117 MM, HM/Q: 10 M / 21,9 M3/H A 24 M / 6,1 M3/H</t>
  </si>
  <si>
    <t>BOMBA DE PROJECAO DE CONCRETO SECO, POTENCIA 10 CV, VAZAO 3 M3/H</t>
  </si>
  <si>
    <t>BOMBA DE PROJECAO DE CONCRETO SECO, POTENCIA 10 CV, VAZAO 6 M3/H</t>
  </si>
  <si>
    <t>BOMBA SUBMERSA PARA POCOS TUBULARES PROFUNDOS DIAMETRO DE 4 POLEGADAS, ELETRICA, MONOFASICA, POTENCIA 0,49 HP, 13 ESTAGIOS, BOCAL DE DESCARGA DIAMETRO DE UMA POLEGADA E MEIA, HM/Q = 18 M / 1,90 M3/H A 85 M / 0,60 M3/H</t>
  </si>
  <si>
    <t>BOMBA SUBMERSA PARA POCOS TUBULARES PROFUNDOS DIAMETRO DE 4 POLEGADAS, ELETRICA, TRIFASICA, POTENCIA 1,97 HP, 20 ESTAGIOS, BOCAL DE DESCARGA DIAMETRO DE UMA POLEGADA E MEIA, HM/Q = 18 M / 5,40 M3/H A 164 M / 0,80 M3/H</t>
  </si>
  <si>
    <t>BOMBA SUBMERSA PARA POCOS TUBULARES PROFUNDOS DIAMETRO DE 4 POLEGADAS, ELETRICA, TRIFASICA, POTENCIA 5,42 HP, 15 ESTAGIOS, BOCAL DE DESCARGA DIAMETRO DE 2 POLEGADAS, HM/Q = 18 M / 18,10 M3/H A 121 M / 2,90 M3/H</t>
  </si>
  <si>
    <t>BOMBA SUBMERSA PARA POCOS TUBULARES PROFUNDOS DIAMETRO DE 4 POLEGADAS, ELETRICA, TRIFASICA, POTENCIA 5,42 HP, 29 ESTAGIOS, BOCAL DE DESCARGA DE UMA POLEGADA E MEIA, HM/Q = 18 M / 8,10 M3/H A 201 M / 3,2 M3/H</t>
  </si>
  <si>
    <t>BOMBA SUBMERSA PARA POCOS TUBULARES PROFUNDOS DIAMETRO DE 6 POLEGADAS, ELETRICA, TRIFASICA, POTENCIA 27,12 HP, 7 ESTAGIOS, BOCAL DE DESCARGA DIAMETRO DE 4 POLEGADAS, HM/Q = 13,9 M / 90 M3/H A 44,0 M / 25,0 M3/H</t>
  </si>
  <si>
    <t>BOMBA SUBMERSA PARA POCOS TUBULARES PROFUNDOS DIAMETRO DE 6 POLEGADAS, ELETRICA, TRIFASICA, POTENCIA 3,45 HP, 5 ESTAGIOS, BOCAL DE DESCARGA DIAMETRO DE 2 POLEGADAS, HM/Q = 68,5 M / 6,12 M3/H A 39,5 M / 14,04 M3/H</t>
  </si>
  <si>
    <t>BOMBA SUBMERSA PARA POCOS TUBULARES PROFUNDOS DIAMETRO DE 6 POLEGADAS, ELETRICA, TRIFASICA, POTENCIA 32 HP, 9 ESTAGIOS, BOCAL DE DESCARGA DIAMETRO DE 4 POLEGADAS, HM/Q = 114,0 M / 13,9 M3/H A 57,0 M / 25,0 M3/H</t>
  </si>
  <si>
    <t>BOMBA SUBMERSIVEL,  ELETRICA, TRIFASICA, POTENCIA 6 HP, DIAMETRO DO ROTOR 127 MM, BOCAL DE SAIDA DIAMETRO DE 3 POLEGADAS, HM/Q = 7 M / 66,90 M3/H A 26 M / 2,88 M3/H</t>
  </si>
  <si>
    <t>BOMBA SUBMERSIVEL, ELETRICA, TRIFASICA, POTENCIA 0,98 HP, DIAMETRO DO ROTOR 142 MM SEMIABERTO, BOCAL DE SAIDA DIAMETRO DE 2 POLEGADAS, HM/Q = 2 M / 32 M3/H A 8 M / 16 M3/H</t>
  </si>
  <si>
    <t>BOMBA SUBMERSIVEL, ELETRICA, TRIFASICA, POTENCIA 0,99 HP, DIAMETRO ROTOR 98 MM SEMIABERTO, BOCAL DE SAIDA DIAMETRO 2 POLEGADAS, HM/Q = 2 M / 28,90 M3/H A 14 M / 7 M3/H</t>
  </si>
  <si>
    <t>BOMBA SUBMERSIVEL, ELETRICA, TRIFASICA, POTENCIA 1,97 HP, DIAMETRO DO ROTOR 144 MM SEMIABERTO, BOCAL DE SAIDA DIAMETRO DE 2 POLEGADAS, HM/Q = 2 M / 26,8 M3/H A 28 M / 4,6 M3/H</t>
  </si>
  <si>
    <t>BOMBA SUBMERSIVEL, ELETRICA, TRIFASICA, POTENCIA 13 HP, DIAMETRO DO ROTOR 170 MM, BOCAL DE SAIDA DIAMETRO DE 3 POLEGADAS, HM/Q = 11 M / 68,40 M3/H A 72 M / 3,6 M3/H</t>
  </si>
  <si>
    <t>BOMBA SUBMERSIVEL, ELETRICA, TRIFASICA, POTENCIA 2,96 HP, DIAMETRO DO ROTOR 144 MM SEMIABERTO, BOCAL DE SAIDA DIAMETRO DE DUAS POLEGADAS, HM/Q = 2 M / 38,8 M3/H A 28 M / 5 M3/H</t>
  </si>
  <si>
    <t>BOMBA SUBMERSIVEL, ELETRICA, TRIFASICA, POTENCIA 3,75 HP, DIAMETRO DO ROTOR 90 MM SEMIABERTO, BOCAL DE SAIDA DIAMETRO DE 2 POLEGADAS, HM/Q = 5 M / 61,2 M3/H A 25,5 M / 3,6 M3/H</t>
  </si>
  <si>
    <t>BOMBA TRIPLEX COM MOTOR A DIESEL, NACIONAL, DIAMETRO DE SUCCAO DE 2 1/2''</t>
  </si>
  <si>
    <t>BOMBA TRIPLEX, PARA INJECAO DE CALDA DE CIMENTO, VAZAO MAXIMA DE *100* LITROS/MINUTO, PRESSAO MAXIMA DE *70* BAR, POTENCIA DE 15 CV</t>
  </si>
  <si>
    <t>BORBOLETA EM LATAO FUNDIDO CROMADO, PARA TRAVAR JANELA TIPO GUILHOTINA</t>
  </si>
  <si>
    <t>BORBOLETA EM ZAMAC CROMADO, PARA TRAVAR JANELA TIPO GUILHOTINA</t>
  </si>
  <si>
    <t>BOTA DE PVC PRETA, CANO MEDIO, SEM FORRO</t>
  </si>
  <si>
    <t>BRACO / CANO PARA CHUVEIRO ELETRICO, EM ALUMINIO, 30 CM X 1/2 "</t>
  </si>
  <si>
    <t>BRACO OU HASTE COM CANOPLA PLASTICA, 1/2 ", PARA CHUVEIRO ELETRICO</t>
  </si>
  <si>
    <t>BRACO OU HASTE COM CANOPLA PLASTICA, 1/2 ", PARA CHUVEIRO SIMPLES</t>
  </si>
  <si>
    <t>BRACO P/ LUMINARIA PUBLICA 1 X 1,50M ROMAGNOLE OU EQUIV</t>
  </si>
  <si>
    <t>BUCHA DE NYLON SEM ABA S10</t>
  </si>
  <si>
    <t>BUCHA DE NYLON SEM ABA S12, COM PARAFUSO DE 5/16" X 80 MM EM ACO ZINCADO COM ROSCA SOBERBA E CABECA SEXTAVADA</t>
  </si>
  <si>
    <t>BUCHA DE NYLON SEM ABA S4</t>
  </si>
  <si>
    <t>BUCHA DE NYLON SEM ABA S5</t>
  </si>
  <si>
    <t>BUCHA DE NYLON SEM ABA S6</t>
  </si>
  <si>
    <t>BUCHA DE NYLON SEM ABA S8</t>
  </si>
  <si>
    <t>BUCHA DE NYLON SEM ABA S8, COM PARAFUSO DE 4,80 X 50 MM EM ACO ZINCADO COM ROSCA SOBERBA, CABECA CHATA E FENDA PHILLIPS</t>
  </si>
  <si>
    <t>BUCHA DE NYLON, DIAMETRO DO FURO 8 MM, COMPRIMENTO 40 MM, COM PARAFUSO DE ROSCA SOBERBA, CABECA CHATA, FENDA SIMPLES, 4,8 X 50 MM</t>
  </si>
  <si>
    <t>BUCHA DE REDUCAO DE COBRE (REF 600-2) SEM ANEL DE SOLDA, PONTA X BOLSA, 22 X 15 MM</t>
  </si>
  <si>
    <t>BUCHA DE REDUCAO DE COBRE (REF 600-2) SEM ANEL DE SOLDA, PONTA X BOLSA, 28 X 22 MM</t>
  </si>
  <si>
    <t>BUCHA DE REDUCAO DE COBRE (REF 600-2) SEM ANEL DE SOLDA, PONTA X BOLSA, 35 X 28 MM</t>
  </si>
  <si>
    <t>BUCHA DE REDUCAO DE COBRE (REF 600-2) SEM ANEL DE SOLDA, PONTA X BOLSA, 42 X 35 MM</t>
  </si>
  <si>
    <t>BUCHA DE REDUCAO DE COBRE (REF 600-2) SEM ANEL DE SOLDA, PONTA X BOLSA, 54 X 42 MM</t>
  </si>
  <si>
    <t>BUCHA DE REDUCAO DE COBRE (REF 600-2) SEM ANEL DE SOLDA, PONTA X BOLSA, 66 X 54 MM</t>
  </si>
  <si>
    <t>BUCHA DE REDUCAO DE FERRO GALVANIZADO, COM ROSCA BSP, DE 1 1/2" X 1 1/4"</t>
  </si>
  <si>
    <t>BUCHA DE REDUCAO DE FERRO GALVANIZADO, COM ROSCA BSP, DE 1 1/2" X 1/2"</t>
  </si>
  <si>
    <t>BUCHA DE REDUCAO DE FERRO GALVANIZADO, COM ROSCA BSP, DE 1 1/2" X 1"</t>
  </si>
  <si>
    <t>BUCHA DE REDUCAO DE FERRO GALVANIZADO, COM ROSCA BSP, DE 1 1/2" X 3/4"</t>
  </si>
  <si>
    <t>BUCHA DE REDUCAO DE FERRO GALVANIZADO, COM ROSCA BSP, DE 1 1/4" X 1/2"</t>
  </si>
  <si>
    <t>BUCHA DE REDUCAO DE FERRO GALVANIZADO, COM ROSCA BSP, DE 1 1/4" X 1"</t>
  </si>
  <si>
    <t>BUCHA DE REDUCAO DE FERRO GALVANIZADO, COM ROSCA BSP, DE 1 1/4" X 3/4"</t>
  </si>
  <si>
    <t>BUCHA DE REDUCAO DE FERRO GALVANIZADO, COM ROSCA BSP, DE 1/2" X 1/4"</t>
  </si>
  <si>
    <t>BUCHA DE REDUCAO DE FERRO GALVANIZADO, COM ROSCA BSP, DE 1/2" X 3/8"</t>
  </si>
  <si>
    <t>BUCHA DE REDUCAO DE FERRO GALVANIZADO, COM ROSCA BSP, DE 1" X 1/2"</t>
  </si>
  <si>
    <t>BUCHA DE REDUCAO DE FERRO GALVANIZADO, COM ROSCA BSP, DE 1" X 3/4"</t>
  </si>
  <si>
    <t>BUCHA DE REDUCAO DE FERRO GALVANIZADO, COM ROSCA BSP, DE 2 1/2" X 1 1/2"</t>
  </si>
  <si>
    <t>BUCHA DE REDUCAO DE FERRO GALVANIZADO, COM ROSCA BSP, DE 2 1/2" X 1 1/4"</t>
  </si>
  <si>
    <t>BUCHA DE REDUCAO DE FERRO GALVANIZADO, COM ROSCA BSP, DE 2 1/2" X 1"</t>
  </si>
  <si>
    <t>BUCHA DE REDUCAO DE FERRO GALVANIZADO, COM ROSCA BSP, DE 2 1/2" X 2"</t>
  </si>
  <si>
    <t>BUCHA DE REDUCAO DE FERRO GALVANIZADO, COM ROSCA BSP, DE 2" X 1 1/2"</t>
  </si>
  <si>
    <t>BUCHA DE REDUCAO DE FERRO GALVANIZADO, COM ROSCA BSP, DE 2" X 1 1/4"</t>
  </si>
  <si>
    <t>BUCHA DE REDUCAO DE FERRO GALVANIZADO, COM ROSCA BSP, DE 2" X 1"</t>
  </si>
  <si>
    <t>BUCHA DE REDUCAO DE FERRO GALVANIZADO, COM ROSCA BSP, DE 3/4" X 1/2"</t>
  </si>
  <si>
    <t>BUCHA DE REDUCAO DE FERRO GALVANIZADO, COM ROSCA BSP, DE 3" X 1 1/2"</t>
  </si>
  <si>
    <t>BUCHA DE REDUCAO DE FERRO GALVANIZADO, COM ROSCA BSP, DE 3" X 1 1/4"</t>
  </si>
  <si>
    <t>BUCHA DE REDUCAO DE FERRO GALVANIZADO, COM ROSCA BSP, DE 3" X 2 1/2"</t>
  </si>
  <si>
    <t>BUCHA DE REDUCAO DE FERRO GALVANIZADO, COM ROSCA BSP, DE 3" X 2"</t>
  </si>
  <si>
    <t>BUCHA DE REDUCAO DE FERRO GALVANIZADO, COM ROSCA BSP, DE 4" X 2 1/2"</t>
  </si>
  <si>
    <t>BUCHA DE REDUCAO DE FERRO GALVANIZADO, COM ROSCA BSP, DE 4" X 2"</t>
  </si>
  <si>
    <t>BUCHA DE REDUCAO DE FERRO GALVANIZADO, COM ROSCA BSP, DE 4" X 3"</t>
  </si>
  <si>
    <t>BUCHA DE REDUCAO DE FERRO GALVANIZADO, COM ROSCA BSP, DE 5" X 4"</t>
  </si>
  <si>
    <t>BUCHA DE REDUCAO DE FERRO GALVANIZADO, COM ROSCA BSP, DE 6" X 4"</t>
  </si>
  <si>
    <t>BUCHA DE REDUCAO DE FERRO GALVANIZADO, COM ROSCA BSP, DE 6" X 5"</t>
  </si>
  <si>
    <t>BUCHA DE REDUCAO DE PVC, SOLDAVEL, CURTA, COM 110 X 85 MM, PARA AGUA FRIA PREDIAL</t>
  </si>
  <si>
    <t>BUCHA DE REDUCAO DE PVC, SOLDAVEL, CURTA, COM 25 X 20 MM, PARA AGUA FRIA PREDIAL</t>
  </si>
  <si>
    <t>BUCHA DE REDUCAO DE PVC, SOLDAVEL, CURTA, COM 32 X 25 MM, PARA AGUA FRIA PREDIAL</t>
  </si>
  <si>
    <t>BUCHA DE REDUCAO DE PVC, SOLDAVEL, CURTA, COM 40 X 32 MM, PARA AGUA FRIA PREDIAL</t>
  </si>
  <si>
    <t>BUCHA DE REDUCAO DE PVC, SOLDAVEL, CURTA, COM 50 X 40 MM, PARA AGUA FRIA PREDIAL</t>
  </si>
  <si>
    <t>BUCHA DE REDUCAO DE PVC, SOLDAVEL, CURTA, COM 60 X 50 MM, PARA AGUA FRIA PREDIAL</t>
  </si>
  <si>
    <t>BUCHA DE REDUCAO DE PVC, SOLDAVEL, CURTA, COM 75 X 60 MM, PARA AGUA FRIA PREDIAL</t>
  </si>
  <si>
    <t>BUCHA DE REDUCAO DE PVC, SOLDAVEL, CURTA, COM 85 X 75 MM, PARA AGUA FRIA PREDIAL</t>
  </si>
  <si>
    <t>BUCHA DE REDUCAO DE PVC, SOLDAVEL, LONGA, COM 110 X 60 MM, PARA AGUA FRIA PREDIAL</t>
  </si>
  <si>
    <t>BUCHA DE REDUCAO DE PVC, SOLDAVEL, LONGA, COM 110 X 75 MM, PARA AGUA FRIA PREDIAL</t>
  </si>
  <si>
    <t>BUCHA DE REDUCAO DE PVC, SOLDAVEL, LONGA, COM 32 X 20 MM, PARA AGUA FRIA PREDIAL</t>
  </si>
  <si>
    <t>BUCHA DE REDUCAO DE PVC, SOLDAVEL, LONGA, COM 40 X 20 MM, PARA AGUA FRIA PREDIAL</t>
  </si>
  <si>
    <t>BUCHA DE REDUCAO DE PVC, SOLDAVEL, LONGA, COM 40 X 25 MM, PARA AGUA FRIA PREDIAL</t>
  </si>
  <si>
    <t>BUCHA DE REDUCAO DE PVC, SOLDAVEL, LONGA, COM 50 X 20 MM, PARA AGUA FRIA PREDIAL</t>
  </si>
  <si>
    <t>BUCHA DE REDUCAO DE PVC, SOLDAVEL, LONGA, COM 50 X 25 MM, PARA AGUA FRIA PREDIAL</t>
  </si>
  <si>
    <t>BUCHA DE REDUCAO DE PVC, SOLDAVEL, LONGA, COM 50 X 32 MM, PARA AGUA FRIA PREDIAL</t>
  </si>
  <si>
    <t>BUCHA DE REDUCAO DE PVC, SOLDAVEL, LONGA, COM 60 X 25 MM, PARA AGUA FRIA PREDIAL</t>
  </si>
  <si>
    <t>BUCHA DE REDUCAO DE PVC, SOLDAVEL, LONGA, COM 60 X 32 MM, PARA AGUA FRIA PREDIAL</t>
  </si>
  <si>
    <t>BUCHA DE REDUCAO DE PVC, SOLDAVEL, LONGA, COM 60 X 40 MM, PARA AGUA FRIA PREDIAL</t>
  </si>
  <si>
    <t>BUCHA DE REDUCAO DE PVC, SOLDAVEL, LONGA, COM 60 X 50 MM, PARA AGUA FRIA PREDIAL</t>
  </si>
  <si>
    <t>BUCHA DE REDUCAO DE PVC, SOLDAVEL, LONGA, COM 75 X 50 MM, PARA AGUA FRIA PREDIAL</t>
  </si>
  <si>
    <t>BUCHA DE REDUCAO DE PVC, SOLDAVEL, LONGA, COM 85 X 60 MM, PARA AGUA FRIA PREDIAL</t>
  </si>
  <si>
    <t>BUCHA DE REDUCAO DE PVC, SOLDAVEL, LONGA, 50 X 40 MM, PARA ESGOTO PREDIAL</t>
  </si>
  <si>
    <t>BUCHA DE REDUCAO EM ALUMINIO, COM ROSCA, DE 1 1/2" X 1 1/4", PARA ELETRODUTO</t>
  </si>
  <si>
    <t>BUCHA DE REDUCAO EM ALUMINIO, COM ROSCA, DE 1 1/2" X 1", PARA ELETRODUTO</t>
  </si>
  <si>
    <t>BUCHA DE REDUCAO EM ALUMINIO, COM ROSCA, DE 1 1/2" X 3/4", PARA ELETRODUTO</t>
  </si>
  <si>
    <t>BUCHA DE REDUCAO EM ALUMINIO, COM ROSCA, DE 1 1/4" X 1/2", PARA ELETRODUTO</t>
  </si>
  <si>
    <t>BUCHA DE REDUCAO EM ALUMINIO, COM ROSCA, DE 1 1/4" X 1", PARA ELETRODUTO</t>
  </si>
  <si>
    <t>BUCHA DE REDUCAO EM ALUMINIO, COM ROSCA, DE 1 1/4" X 3/4", PARA ELETRODUTO</t>
  </si>
  <si>
    <t>BUCHA DE REDUCAO EM ALUMINIO, COM ROSCA, DE 1" X 1/2", PARA ELETRODUTO</t>
  </si>
  <si>
    <t>BUCHA DE REDUCAO EM ALUMINIO, COM ROSCA, DE 1" X 3/4", PARA ELETRODUTO</t>
  </si>
  <si>
    <t>BUCHA DE REDUCAO EM ALUMINIO, COM ROSCA, DE 2 1/2" X 1 1/2", PARA ELETRODUTO</t>
  </si>
  <si>
    <t>BUCHA DE REDUCAO EM ALUMINIO, COM ROSCA, DE 2 1/2" X 1 1/4", PARA ELETRODUTO</t>
  </si>
  <si>
    <t>BUCHA DE REDUCAO EM ALUMINIO, COM ROSCA, DE 2 1/2" X 1", PARA ELETRODUTO</t>
  </si>
  <si>
    <t>BUCHA DE REDUCAO EM ALUMINIO, COM ROSCA, DE 2 1/2" X 2", PARA ELETRODUTO</t>
  </si>
  <si>
    <t>BUCHA DE REDUCAO EM ALUMINIO, COM ROSCA, DE 2" X 1 1/2", PARA ELETRODUTO</t>
  </si>
  <si>
    <t>BUCHA DE REDUCAO EM ALUMINIO, COM ROSCA, DE 2" X 1 1/4", PARA ELETRODUTO</t>
  </si>
  <si>
    <t>BUCHA DE REDUCAO EM ALUMINIO, COM ROSCA, DE 2" X 1", PARA ELETRODUTO</t>
  </si>
  <si>
    <t>BUCHA DE REDUCAO EM ALUMINIO, COM ROSCA, DE 2" X 3/4", PARA ELETRODUTO</t>
  </si>
  <si>
    <t>BUCHA DE REDUCAO EM ALUMINIO, COM ROSCA, DE 3/4" X 1/2",  PARA ELETRODUTO</t>
  </si>
  <si>
    <t>BUCHA DE REDUCAO EM ALUMINIO, COM ROSCA, DE 3" X 1 1/2", PARA ELETRODUTO</t>
  </si>
  <si>
    <t>BUCHA DE REDUCAO EM ALUMINIO, COM ROSCA, DE 3" X 1 1/4", PARA ELETRODUTO</t>
  </si>
  <si>
    <t>BUCHA DE REDUCAO EM ALUMINIO, COM ROSCA, DE 3" X 2 1/2", PARA ELETRODUTO</t>
  </si>
  <si>
    <t>BUCHA DE REDUCAO EM ALUMINIO, COM ROSCA, DE 3" X 2", PARA ELETRODUTO</t>
  </si>
  <si>
    <t>BUCHA DE REDUCAO EM ALUMINIO, COM ROSCA, DE 4" X 2 1/2", PARA ELETRODUTO</t>
  </si>
  <si>
    <t>BUCHA DE REDUCAO EM ALUMINIO, COM ROSCA, DE 4" X 2", PARA ELETRODUTO</t>
  </si>
  <si>
    <t>BUCHA DE REDUCAO EM ALUMINIO, COM ROSCA, DE 4" X 3", PARA ELETRODUTO</t>
  </si>
  <si>
    <t>BUCHA DE REDUCAO PVC ROSCAVEL, 1" X 3/4"</t>
  </si>
  <si>
    <t>BUCHA DE REDUCAO, CPVC, SOLDAVEL, 22 X 15 MM, PARA AGUA QUENTE</t>
  </si>
  <si>
    <t>BUCHA DE REDUCAO, CPVC, SOLDAVEL, 28 X 22 MM, PARA AGUA QUENTE</t>
  </si>
  <si>
    <t>BUCHA DE REDUCAO, CPVC, SOLDAVEL, 35 X 28 MM, PARA AGUA QUENTE</t>
  </si>
  <si>
    <t>BUCHA DE REDUCAO, CPVC, SOLDAVEL, 42 X 22 MM, PARA AGUA QUENTE</t>
  </si>
  <si>
    <t>BUCHA DE REDUCAO, PVC, LONGA, SERIE R, DN 50 X 40 MM, PARA ESGOTO PREDIAL</t>
  </si>
  <si>
    <t>BUCHA EM ALUMINIO, COM ROSCA, DE  1 1/2", PARA ELETRODUTO</t>
  </si>
  <si>
    <t>BUCHA EM ALUMINIO, COM ROSCA, DE 1 1/4", PARA ELETRODUTO</t>
  </si>
  <si>
    <t>BUCHA EM ALUMINIO, COM ROSCA, DE 1/2", PARA ELETRODUTO</t>
  </si>
  <si>
    <t>BUCHA EM ALUMINIO, COM ROSCA, DE 2 1/2", PARA ELETRODUTO</t>
  </si>
  <si>
    <t>BUCHA EM ALUMINIO, COM ROSCA, DE 2", PARA ELETRODUTO</t>
  </si>
  <si>
    <t>BUCHA EM ALUMINIO, COM ROSCA, DE 3/4", PARA ELETRODUTO</t>
  </si>
  <si>
    <t>BUCHA EM ALUMINIO, COM ROSCA, DE 3/8", PARA ELETRODUTO</t>
  </si>
  <si>
    <t>BUCHA EM ALUMINIO, COM ROSCA, DE 3", PARA ELETRODUTO</t>
  </si>
  <si>
    <t>BUCHA EM ALUMINIO, COM ROSCA, DE 4", PARA ELETRODUTO</t>
  </si>
  <si>
    <t>CABECEIRA DIREITA OU ESQUERDA, PVC, PARA CALHA PLUVIAL, DIAMETRO ENTRE 119 E 170 MM, PARA DRENAGEM PREDIAL</t>
  </si>
  <si>
    <t>CABECOTE PARA ENTRADA DE LINHA DE ALIMENTACAO PARA ELETRODUTO, EM LIGA DE ALUMINIO COM ACABAMENTO ANTI CORROSIVO, COM FIXACAO POR ENCAIXE LISO DE 360 GRAUS, DE 1 1/2"</t>
  </si>
  <si>
    <t>CABECOTE PARA ENTRADA DE LINHA DE ALIMENTACAO PARA ELETRODUTO, EM LIGA DE ALUMINIO COM ACABAMENTO ANTI CORROSIVO, COM FIXACAO POR ENCAIXE LISO DE 360 GRAUS, DE 1 1/4"</t>
  </si>
  <si>
    <t>CABECOTE PARA ENTRADA DE LINHA DE ALIMENTACAO PARA ELETRODUTO, EM LIGA DE ALUMINIO COM ACABAMENTO ANTI CORROSIVO, COM FIXACAO POR ENCAIXE LISO DE 360 GRAUS, DE 1/2"</t>
  </si>
  <si>
    <t>CABECOTE PARA ENTRADA DE LINHA DE ALIMENTACAO PARA ELETRODUTO, EM LIGA DE ALUMINIO COM ACABAMENTO ANTI CORROSIVO, COM FIXACAO POR ENCAIXE LISO DE 360 GRAUS, DE 1"</t>
  </si>
  <si>
    <t>CABECOTE PARA ENTRADA DE LINHA DE ALIMENTACAO PARA ELETRODUTO, EM LIGA DE ALUMINIO COM ACABAMENTO ANTI CORROSIVO, COM FIXACAO POR ENCAIXE LISO DE 360 GRAUS, DE 2 1/2"</t>
  </si>
  <si>
    <t>CABECOTE PARA ENTRADA DE LINHA DE ALIMENTACAO PARA ELETRODUTO, EM LIGA DE ALUMINIO COM ACABAMENTO ANTI CORROSIVO, COM FIXACAO POR ENCAIXE LISO DE 360 GRAUS, DE 2"</t>
  </si>
  <si>
    <t>CABECOTE PARA ENTRADA DE LINHA DE ALIMENTACAO PARA ELETRODUTO, EM LIGA DE ALUMINIO COM ACABAMENTO ANTI CORROSIVO, COM FIXACAO POR ENCAIXE LISO DE 360 GRAUS, DE 3 1/2"</t>
  </si>
  <si>
    <t>CABECOTE PARA ENTRADA DE LINHA DE ALIMENTACAO PARA ELETRODUTO, EM LIGA DE ALUMINIO COM ACABAMENTO ANTI CORROSIVO, COM FIXACAO POR ENCAIXE LISO DE 360 GRAUS, DE 3/4"</t>
  </si>
  <si>
    <t>CABECOTE PARA ENTRADA DE LINHA DE ALIMENTACAO PARA ELETRODUTO, EM LIGA DE ALUMINIO COM ACABAMENTO ANTI CORROSIVO, COM FIXACAO POR ENCAIXE LISO DE 360 GRAUS, DE 3"</t>
  </si>
  <si>
    <t>CABECOTE PARA ENTRADA DE LINHA DE ALIMENTACAO PARA ELETRODUTO, EM LIGA DE ALUMINIO COM ACABAMENTO ANTI CORROSIVO, COM FIXACAO POR ENCAIXE LISO DE 360 GRAUS, DE 4"</t>
  </si>
  <si>
    <t>CABIDE/GANCHO DE BANHEIRO SIMPLES EM METAL CROMADO</t>
  </si>
  <si>
    <t>CABO DE ACO GALVANIZADO, DIAMETRO 12,7 MM (1/2"), COM ALMA DE ACO CABO INDEPENDENTE 6 X 25 F (COLETADO CAIXA)</t>
  </si>
  <si>
    <t>CABO DE ACO GALVANIZADO, DIAMETRO 12,7 MM (1/2"), COM ALMA DE FIBRA 6 X 25 F (COLETADO CAIXA)</t>
  </si>
  <si>
    <t>CABO DE ACO GALVANIZADO, DIAMETRO 9,53 MM (3/8"), COM ALMA DE FIBRA 6 X 25 F (COLETADO CAIXA)</t>
  </si>
  <si>
    <t>CABO DE ALUMINIO NU COM ALMA DE ACO, BITOLA 1/0 AWG</t>
  </si>
  <si>
    <t>CABO DE ALUMINIO NU COM ALMA DE ACO, BITOLA 2 AWG</t>
  </si>
  <si>
    <t>CABO DE ALUMINIO NU COM ALMA DE ACO, BITOLA 2/0 AWG</t>
  </si>
  <si>
    <t>CABO DE ALUMINIO NU COM ALMA DE ACO, BITOLA 4 AWG</t>
  </si>
  <si>
    <t>CABO DE ALUMINIO NU SEM ALMA DE ACO, BITOLA 1/0 AWG</t>
  </si>
  <si>
    <t>CABO DE ALUMINIO NU SEM ALMA DE ACO, BITOLA 2 AWG</t>
  </si>
  <si>
    <t>CABO DE ALUMINIO NU SEM ALMA DE ACO, BITOLA 2/0 AWG</t>
  </si>
  <si>
    <t>CABO DE ALUMINIO NU SEM ALMA DE ACO, BITOLA 4 AWG</t>
  </si>
  <si>
    <t>CABO DE COBRE NU 10 MM2 MEIO-DURO</t>
  </si>
  <si>
    <t>CABO DE COBRE NU 120 MM2 MEIO-DURO</t>
  </si>
  <si>
    <t>CABO DE COBRE NU 150 MM2 MEIO-DURO</t>
  </si>
  <si>
    <t>CABO DE COBRE NU 185 MM2 MEIO-DURO</t>
  </si>
  <si>
    <t>CABO DE COBRE NU 25 MM2 MEIO-DURO</t>
  </si>
  <si>
    <t>CABO DE COBRE NU 300 MM2 MEIO-DURO</t>
  </si>
  <si>
    <t>CABO DE COBRE NU 35 MM2 MEIO-DURO</t>
  </si>
  <si>
    <t>CABO DE COBRE NU 50 MM2 MEIO-DURO</t>
  </si>
  <si>
    <t>CABO DE COBRE NU 500 MM2 MEIO-DURO</t>
  </si>
  <si>
    <t>CABO DE COBRE NU 70 MM2 MEIO-DURO</t>
  </si>
  <si>
    <t>CABO DE COBRE NU 95 MM2 MEIO-DURO</t>
  </si>
  <si>
    <t>CABO DE COBRE RIGIDO, CLASSE 2, ISOLACAO EM PVC, ANTI-CHAMA BWF-B, 1 CONDUTOR, 450/750 V, DIAMETRO 120 MM2</t>
  </si>
  <si>
    <t>CABO DE COBRE UNIPOLAR 10 MM2, BLINDADO, ISOLACAO 3,6/6 KV EPR, COBERTURA EM PVC</t>
  </si>
  <si>
    <t>CABO DE COBRE UNIPOLAR 16 MM2, BLINDADO, ISOLACAO 3,6/6 KV EPR, COBERTURA EM PVC</t>
  </si>
  <si>
    <t>CABO DE COBRE UNIPOLAR 16 MM2, BLINDADO, ISOLACAO 6/10 KV EPR, COBERTURA EM PVC</t>
  </si>
  <si>
    <t>CABO DE COBRE UNIPOLAR 25 MM2, BLINDADO, ISOLACAO 3,6/6 KV EPR, COBERTURA EM PVC</t>
  </si>
  <si>
    <t>CABO DE COBRE UNIPOLAR 25MM2, BLINDADO, ISOLACAO 6/10 KV EPR, COBERTURA EM PVC</t>
  </si>
  <si>
    <t>CABO DE COBRE UNIPOLAR 35 MM2, BLINDADO, ISOLACAO 12/20 KV EPR, COBERTURA EM PVC</t>
  </si>
  <si>
    <t>CABO DE COBRE UNIPOLAR 35 MM2, BLINDADO, ISOLACAO 3,6/6 KV EPR, COBERTURA EM PVC</t>
  </si>
  <si>
    <t>CABO DE COBRE UNIPOLAR 35 MM2, BLINDADO, ISOLACAO 6/10 KV EPR, COBERTURA EM PVC</t>
  </si>
  <si>
    <t>CABO DE COBRE UNIPOLAR 50 MM2, BLINDADO, ISOLACAO 12/20 KV EPR, COBERTURA EM PVC</t>
  </si>
  <si>
    <t>CABO DE COBRE UNIPOLAR 50 MM2, BLINDADO, ISOLACAO 3,6/6 KV EPR, COBERTURA EM PVC</t>
  </si>
  <si>
    <t>CABO DE COBRE UNIPOLAR 50 MM2, BLINDADO, ISOLACAO 6/10 KV EPR, COBERTURA EM PVC</t>
  </si>
  <si>
    <t>CABO DE COBRE UNIPOLAR 70 MM2, BLINDADO, ISOLACAO 12/20 KV EPR, COBERTURA EM PVC</t>
  </si>
  <si>
    <t>CABO DE COBRE UNIPOLAR 70 MM2, BLINDADO, ISOLACAO 3,6/6 KV EPR, COBERTURA EM PVC</t>
  </si>
  <si>
    <t>CABO DE COBRE UNIPOLAR 70 MM2, BLINDADO, ISOLACAO 6/10 KV EPR, COBERTURA EM PVC</t>
  </si>
  <si>
    <t>CABO DE COBRE UNIPOLAR 95 MM2, BLINDADO, ISOLACAO 12/20 KV EPR, COBERTURA EM PVC</t>
  </si>
  <si>
    <t>CABO DE COBRE UNIPOLAR 95 MM2, BLINDADO, ISOLACAO 3,6/6 KV EPR, COBERTURA EM PVC</t>
  </si>
  <si>
    <t>CABO DE COBRE UNIPOLAR 95 MM2, BLINDADO, ISOLACAO 6/10 KV EPR, COBERTURA EM PVC</t>
  </si>
  <si>
    <t>CABO DE COBRE, FLEXIVEL, CLASSE 4 OU 5, ISOLACAO EM PVC/A, ANTICHAMA BWF-B, COBERTURA PVC-ST1, ANTICHAMA BWF-B, 1 CONDUTOR, 0,6/1 KV, SECAO NOMINAL 1,5 MM2</t>
  </si>
  <si>
    <t>CABO DE COBRE, FLEXIVEL, CLASSE 4 OU 5, ISOLACAO EM PVC/A, ANTICHAMA BWF-B, COBERTURA PVC-ST1, ANTICHAMA BWF-B, 1 CONDUTOR, 0,6/1 KV, SECAO NOMINAL 120 MM2</t>
  </si>
  <si>
    <t>CABO DE COBRE, FLEXIVEL, CLASSE 4 OU 5, ISOLACAO EM PVC/A, ANTICHAMA BWF-B, COBERTURA PVC-ST1, ANTICHAMA BWF-B, 1 CONDUTOR, 0,6/1 KV, SECAO NOMINAL 150 MM2</t>
  </si>
  <si>
    <t>CABO DE COBRE, FLEXIVEL, CLASSE 4 OU 5, ISOLACAO EM PVC/A, ANTICHAMA BWF-B, COBERTURA PVC-ST1, ANTICHAMA BWF-B, 1 CONDUTOR, 0,6/1 KV, SECAO NOMINAL 185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</si>
  <si>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</si>
  <si>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240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</si>
  <si>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</si>
  <si>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300 MM2</t>
  </si>
  <si>
    <t>CABO DE COBRE, FLEXIVEL, CLASSE 4 OU 5, ISOLACAO EM PVC/A, ANTICHAMA BWF-B, COBERTURA PVC-ST1, ANTICHAMA BWF-B, 1 CONDUTOR, 0,6/1 KV, SECAO NOMINAL 4 MM2</t>
  </si>
  <si>
    <t>CABO DE COBRE, FLEXIVEL, CLASSE 4 OU 5, ISOLACAO EM PVC/A, ANTICHAMA BWF-B, COBERTURA PVC-ST1, ANTICHAMA BWF-B, 1 CONDUTOR, 0,6/1 KV, SECAO NOMINAL 400 MM2</t>
  </si>
  <si>
    <t>CABO DE COBRE, FLEXIVEL, CLASSE 4 OU 5, ISOLACAO EM PVC/A, ANTICHAMA BWF-B, COBERTURA PVC-ST1, ANTICHAMA BWF-B, 1 CONDUTOR, 0,6/1 KV, SECAO NOMINAL 50 MM2</t>
  </si>
  <si>
    <t>CABO DE COBRE, FLEXIVEL, CLASSE 4 OU 5, ISOLACAO EM PVC/A, ANTICHAMA BWF-B, COBERTURA PVC-ST1, ANTICHAMA BWF-B, 1 CONDUTOR, 0,6/1 KV, SECAO NOMINAL 500 MM2</t>
  </si>
  <si>
    <t>CABO DE COBRE, FLEXIVEL, CLASSE 4 OU 5, ISOLACAO EM PVC/A, ANTICHAMA BWF-B, COBERTURA PVC-ST1, ANTICHAMA BWF-B, 1 CONDUTOR, 0,6/1 KV, SECAO NOMINAL 6 MM2</t>
  </si>
  <si>
    <t>CABO DE COBRE, FLEXIVEL, CLASSE 4 OU 5, ISOLACAO EM PVC/A, ANTICHAMA BWF-B, COBERTURA PVC-ST1, ANTICHAMA BWF-B, 1 CONDUTOR, 0,6/1 KV, SECAO NOMINAL 70 MM2</t>
  </si>
  <si>
    <t>CABO DE COBRE, FLEXIVEL, CLASSE 4 OU 5, ISOLACAO EM PVC/A, ANTICHAMA BWF-B, COBERTURA PVC-ST1, ANTICHAMA BWF-B, 1 CONDUTOR, 0,6/1 KV, SECAO NOMINAL 95 MM2</t>
  </si>
  <si>
    <t>CABO DE COBRE, FLEXIVEL, CLASSE 4 OU 5, ISOLACAO EM PVC/A, ANTICHAMA BWF-B, 1 CONDUTOR, 450/750 V, SECAO NOMINAL 0,5 MM2</t>
  </si>
  <si>
    <t>CABO DE COBRE, FLEXIVEL, CLASSE 4 OU 5, ISOLACAO EM PVC/A, ANTICHAMA BWF-B, 1 CONDUTOR, 450/750 V, SECAO NOMINAL 0,75 MM2</t>
  </si>
  <si>
    <t>CABO DE COBRE, FLEXIVEL, CLASSE 4 OU 5, ISOLACAO EM PVC/A, ANTICHAMA BWF-B, 1 CONDUTOR, 450/750 V, SECAO NOMINAL 1,0 MM2</t>
  </si>
  <si>
    <t>CABO DE COBRE, FLEXIVEL, CLASSE 4 OU 5, ISOLACAO EM PVC/A, ANTICHAMA BWF-B, 1 CONDUTOR, 450/750 V, SECAO NOMINAL 1,5 MM2</t>
  </si>
  <si>
    <t>CABO DE COBRE, FLEXIVEL, CLASSE 4 OU 5, ISOLACAO EM PVC/A, ANTICHAMA BWF-B, 1 CONDUTOR, 450/750 V, SECAO NOMINAL 10 MM2</t>
  </si>
  <si>
    <t>CABO DE COBRE, FLEXIVEL, CLASSE 4 OU 5, ISOLACAO EM PVC/A, ANTICHAMA BWF-B, 1 CONDUTOR, 450/750 V, SECAO NOMINAL 120 MM2</t>
  </si>
  <si>
    <t>CABO DE COBRE, FLEXIVEL, CLASSE 4 OU 5, ISOLACAO EM PVC/A, ANTICHAMA BWF-B, 1 CONDUTOR, 450/750 V, SECAO NOMINAL 16 MM2</t>
  </si>
  <si>
    <t>CABO DE COBRE, FLEXIVEL, CLASSE 4 OU 5, ISOLACAO EM PVC/A, ANTICHAMA BWF-B, 1 CONDUTOR, 450/750 V, SECAO NOMINAL 185 MM2</t>
  </si>
  <si>
    <t>CABO DE COBRE, FLEXIVEL, CLASSE 4 OU 5, ISOLACAO EM PVC/A, ANTICHAMA BWF-B, 1 CONDUTOR, 450/750 V, SECAO NOMINAL 2,5 MM2</t>
  </si>
  <si>
    <t>CABO DE COBRE, FLEXIVEL, CLASSE 4 OU 5, ISOLACAO EM PVC/A, ANTICHAMA BWF-B, 1 CONDUTOR, 450/750 V, SECAO NOMINAL 240 MM2</t>
  </si>
  <si>
    <t>CABO DE COBRE, FLEXIVEL, CLASSE 4 OU 5, ISOLACAO EM PVC/A, ANTICHAMA BWF-B, 1 CONDUTOR, 450/750 V, SECAO NOMINAL 25 MM2</t>
  </si>
  <si>
    <t>CABO DE COBRE, FLEXIVEL, CLASSE 4 OU 5, ISOLACAO EM PVC/A, ANTICHAMA BWF-B, 1 CONDUTOR, 450/750 V, SECAO NOMINAL 35 MM2</t>
  </si>
  <si>
    <t>CABO DE COBRE, FLEXIVEL, CLASSE 4 OU 5, ISOLACAO EM PVC/A, ANTICHAMA BWF-B, 1 CONDUTOR, 450/750 V, SECAO NOMINAL 4 MM2</t>
  </si>
  <si>
    <t>CABO DE COBRE, FLEXIVEL, CLASSE 4 OU 5, ISOLACAO EM PVC/A, ANTICHAMA BWF-B, 1 CONDUTOR, 450/750 V, SECAO NOMINAL 50 MM2</t>
  </si>
  <si>
    <t>CABO DE COBRE, FLEXIVEL, CLASSE 4 OU 5, ISOLACAO EM PVC/A, ANTICHAMA BWF-B, 1 CONDUTOR, 450/750 V, SECAO NOMINAL 6 MM2</t>
  </si>
  <si>
    <t>CABO DE COBRE, FLEXIVEL, CLASSE 4 OU 5, ISOLACAO EM PVC/A, ANTICHAMA BWF-B, 1 CONDUTOR, 450/750 V, SECAO NOMINAL 70 MM2</t>
  </si>
  <si>
    <t>CABO DE COBRE, FLEXIVEL, CLASSE 4 OU 5, ISOLACAO EM PVC/A, ANTICHAMA BWF-B, 1 CONDUTOR, 450/750 V, SECAO NOMINAL 95 MM2</t>
  </si>
  <si>
    <t>CABO DE COBRE, RIGIDO, CLASSE 2, COMPACTADO, BLINDADO, ISOLACAO EM EPR OU XLPE, COBERTURA ANTICHAMA EM PVC, PEAD OU HFFR, 1 CONDUTOR, 20/35 KV, SECAO NOMINAL 120 MM2</t>
  </si>
  <si>
    <t>CABO DE COBRE, RIGIDO, CLASSE 2, COMPACTADO, BLINDADO, ISOLACAO EM EPR OU XLPE, COBERTURA ANTICHAMA EM PVC, PEAD OU HFFR, 1 CONDUTOR, 20/35 KV, SECAO NOMINAL 150 MM2</t>
  </si>
  <si>
    <t>CABO DE COBRE, RIGIDO, CLASSE 2, COMPACTADO, BLINDADO, ISOLACAO EM EPR OU XLPE, COBERTURA ANTICHAMA EM PVC, PEAD OU HFFR, 1 CONDUTOR, 20/35 KV, SECAO NOMINAL 185 MM2</t>
  </si>
  <si>
    <t>CABO DE COBRE, RIGIDO, CLASSE 2, COMPACTADO, BLINDADO, ISOLACAO EM EPR OU XLPE, COBERTURA ANTICHAMA EM PVC, PEAD OU HFFR, 1 CONDUTOR, 20/35 KV, SECAO NOMINAL 240 MM2</t>
  </si>
  <si>
    <t>CABO DE COBRE, RIGIDO, CLASSE 2, COMPACTADO, BLINDADO, ISOLACAO EM EPR OU XLPE, COBERTURA ANTICHAMA EM PVC, PEAD OU HFFR, 1 CONDUTOR, 20/35 KV, SECAO NOMINAL 300 MM2</t>
  </si>
  <si>
    <t>CABO DE COBRE, RIGIDO, CLASSE 2, COMPACTADO, BLINDADO, ISOLACAO EM EPR OU XLPE, COBERTURA ANTICHAMA EM PVC, PEAD OU HFFR, 1 CONDUTOR, 20/35 KV, SECAO NOMINAL 400 MM2</t>
  </si>
  <si>
    <t>CABO DE COBRE, RIGIDO, CLASSE 2, COMPACTADO, BLINDADO, ISOLACAO EM EPR OU XLPE, COBERTURA ANTICHAMA EM PVC, PEAD OU HFFR, 1 CONDUTOR, 20/35 KV, SECAO NOMINAL 50 MM2</t>
  </si>
  <si>
    <t>CABO DE COBRE, RIGIDO, CLASSE 2, COMPACTADO, BLINDADO, ISOLACAO EM EPR OU XLPE, COBERTURA ANTICHAMA EM PVC, PEAD OU HFFR, 1 CONDUTOR, 20/35 KV, SECAO NOMINAL 500 MM2</t>
  </si>
  <si>
    <t>CABO DE COBRE, RIGIDO, CLASSE 2, COMPACTADO, BLINDADO, ISOLACAO EM EPR OU XLPE, COBERTURA ANTICHAMA EM PVC, PEAD OU HFFR, 1 CONDUTOR, 20/35 KV, SECAO NOMINAL 70 MM2</t>
  </si>
  <si>
    <t>CABO DE COBRE, RIGIDO, CLASSE 2, COMPACTADO, BLINDADO, ISOLACAO EM EPR OU XLPE, COBERTURA ANTICHAMA EM PVC, PEAD OU HFFR, 1 CONDUTOR, 20/35 KV, SECAO NOMINAL 95 MM2</t>
  </si>
  <si>
    <t>CABO DE COBRE, RIGIDO, CLASSE 2, ISOLACAO EM PVC/A, ANTICHAMA BWF-B, 1 CONDUTOR, 450/750 V, SECAO NOMINAL 1,5 MM2</t>
  </si>
  <si>
    <t>CABO DE COBRE, RIGIDO, CLASSE 2, ISOLACAO EM PVC/A, ANTICHAMA BWF-B, 1 CONDUTOR, 450/750 V, SECAO NOMINAL 150 MM2</t>
  </si>
  <si>
    <t>CABO DE COBRE, RIGIDO, CLASSE 2, ISOLACAO EM PVC/A, ANTICHAMA BWF-B, 1 CONDUTOR, 450/750 V, SECAO NOMINAL 16 MM2</t>
  </si>
  <si>
    <t>CABO DE COBRE, RIGIDO, CLASSE 2, ISOLACAO EM PVC/A, ANTICHAMA BWF-B, 1 CONDUTOR, 450/750 V, SECAO NOMINAL 185 MM2</t>
  </si>
  <si>
    <t>CABO DE COBRE, RIGIDO, CLASSE 2, ISOLACAO EM PVC/A, ANTICHAMA BWF-B, 1 CONDUTOR, 450/750 V, SECAO NOMINAL 240 MM2</t>
  </si>
  <si>
    <t>CABO DE COBRE, RIGIDO, CLASSE 2, ISOLACAO EM PVC/A, ANTICHAMA BWF-B, 1 CONDUTOR, 450/750 V, SECAO NOMINAL 25 MM2</t>
  </si>
  <si>
    <t>CABO DE COBRE, RIGIDO, CLASSE 2, ISOLACAO EM PVC/A, ANTICHAMA BWF-B, 1 CONDUTOR, 450/750 V, SECAO NOMINAL 300 MM2</t>
  </si>
  <si>
    <t>CABO DE COBRE, RIGIDO, CLASSE 2, ISOLACAO EM PVC/A, ANTICHAMA BWF-B, 1 CONDUTOR, 450/750 V, SECAO NOMINAL 35 MM2</t>
  </si>
  <si>
    <t>CABO DE COBRE, RIGIDO, CLASSE 2, ISOLACAO EM PVC/A, ANTICHAMA BWF-B, 1 CONDUTOR, 450/750 V, SECAO NOMINAL 400 MM2</t>
  </si>
  <si>
    <t>CABO DE COBRE, RIGIDO, CLASSE 2, ISOLACAO EM PVC/A, ANTICHAMA BWF-B, 1 CONDUTOR, 450/750 V, SECAO NOMINAL 50 MM2</t>
  </si>
  <si>
    <t>CABO DE COBRE, RIGIDO, CLASSE 2, ISOLACAO EM PVC/A, ANTICHAMA BWF-B, 1 CONDUTOR, 450/750 V, SECAO NOMINAL 500 MM2</t>
  </si>
  <si>
    <t>CABO DE COBRE, RIGIDO, CLASSE 2, ISOLACAO EM PVC/A, ANTICHAMA BWF-B, 1 CONDUTOR, 450/750 V, SECAO NOMINAL 6 MM2</t>
  </si>
  <si>
    <t>CABO DE COBRE, RIGIDO, CLASSE 2, ISOLACAO EM PVC/A, ANTICHAMA BWF-B, 1 CONDUTOR, 450/750 V, SECAO NOMINAL 70 MM2</t>
  </si>
  <si>
    <t>CABO DE COBRE, RIGIDO, CLASSE 2, ISOLACAO EM PVC/A, ANTICHAMA BWF-B, 1 CONDUTOR, 450/750 V, SECAO NOMINAL 95 MM2</t>
  </si>
  <si>
    <t>CABO FLEXIVEL PVC 750 V, 2 CONDUTORES DE 1,5 MM2</t>
  </si>
  <si>
    <t>CABO FLEXIVEL PVC 750 V, 2 CONDUTORES DE 10,0 MM2</t>
  </si>
  <si>
    <t>CABO FLEXIVEL PVC 750 V, 2 CONDUTORES DE 4,0 MM2</t>
  </si>
  <si>
    <t>CABO FLEXIVEL PVC 750 V, 2 CONDUTORES DE 6,0 MM2</t>
  </si>
  <si>
    <t>CABO FLEXIVEL PVC 750 V, 3 CONDUTORES DE 1,5 MM2</t>
  </si>
  <si>
    <t>CABO FLEXIVEL PVC 750 V, 3 CONDUTORES DE 10,0 MM2</t>
  </si>
  <si>
    <t>CABO FLEXIVEL PVC 750 V, 3 CONDUTORES DE 4,0 MM2</t>
  </si>
  <si>
    <t>CABO FLEXIVEL PVC 750 V, 3 CONDUTORES DE 6,0 MM2</t>
  </si>
  <si>
    <t>CABO FLEXIVEL PVC 750 V, 4 CONDUTORES DE 1,5 MM2</t>
  </si>
  <si>
    <t>CABO FLEXIVEL PVC 750 V, 4 CONDUTORES DE 10,0 MM2</t>
  </si>
  <si>
    <t>CABO FLEXIVEL PVC 750 V, 4 CONDUTORES DE 4,0 MM2</t>
  </si>
  <si>
    <t>CABO FLEXIVEL PVC 750 V, 4 CONDUTORES DE 6,0 MM2</t>
  </si>
  <si>
    <t>CABO MULTIPOLAR DE COBRE, FLEXIVEL, CLASSE 4 OU 5, ISOLACAO EM HEPR, COBERTURA EM PVC-ST2, ANTICHAMA BWF-B, 0,6/1 KV, 3 CONDUTORES DE 1,5 MM2</t>
  </si>
  <si>
    <t>CABO MULTIPOLAR DE COBRE, FLEXIVEL, CLASSE 4 OU 5, ISOLACAO EM HEPR, COBERTURA EM PVC-ST2, ANTICHAMA BWF-B, 0,6/1 KV, 3 CONDUTORES DE 10 MM2</t>
  </si>
  <si>
    <t>CABO MULTIPOLAR DE COBRE, FLEXIVEL, CLASSE 4 OU 5, ISOLACAO EM HEPR, COBERTURA EM PVC-ST2, ANTICHAMA BWF-B, 0,6/1 KV, 3 CONDUTORES DE 120 MM2</t>
  </si>
  <si>
    <t>CABO MULTIPOLAR DE COBRE, FLEXIVEL, CLASSE 4 OU 5, ISOLACAO EM HEPR, COBERTURA EM PVC-ST2, ANTICHAMA BWF-B, 0,6/1 KV, 3 CONDUTORES DE 16 MM2</t>
  </si>
  <si>
    <t>CABO MULTIPOLAR DE COBRE, FLEXIVEL, CLASSE 4 OU 5, ISOLACAO EM HEPR, COBERTURA EM PVC-ST2, ANTICHAMA BWF-B, 0,6/1 KV, 3 CONDUTORES DE 2,5 MM2</t>
  </si>
  <si>
    <t>CABO MULTIPOLAR DE COBRE, FLEXIVEL, CLASSE 4 OU 5, ISOLACAO EM HEPR, COBERTURA EM PVC-ST2, ANTICHAMA BWF-B, 0,6/1 KV, 3 CONDUTORES DE 25 MM2</t>
  </si>
  <si>
    <t>CABO MULTIPOLAR DE COBRE, FLEXIVEL, CLASSE 4 OU 5, ISOLACAO EM HEPR, COBERTURA EM PVC-ST2, ANTICHAMA BWF-B, 0,6/1 KV, 3 CONDUTORES DE 35 MM2</t>
  </si>
  <si>
    <t>CABO MULTIPOLAR DE COBRE, FLEXIVEL, CLASSE 4 OU 5, ISOLACAO EM HEPR, COBERTURA EM PVC-ST2, ANTICHAMA BWF-B, 0,6/1 KV, 3 CONDUTORES DE 4 MM2</t>
  </si>
  <si>
    <t>CABO MULTIPOLAR DE COBRE, FLEXIVEL, CLASSE 4 OU 5, ISOLACAO EM HEPR, COBERTURA EM PVC-ST2, ANTICHAMA BWF-B, 0,6/1 KV, 3 CONDUTORES DE 50 MM2</t>
  </si>
  <si>
    <t>CABO MULTIPOLAR DE COBRE, FLEXIVEL, CLASSE 4 OU 5, ISOLACAO EM HEPR, COBERTURA EM PVC-ST2, ANTICHAMA BWF-B, 0,6/1 KV, 3 CONDUTORES DE 6 MM2</t>
  </si>
  <si>
    <t>CABO MULTIPOLAR DE COBRE, FLEXIVEL, CLASSE 4 OU 5, ISOLACAO EM HEPR, COBERTURA EM PVC-ST2, ANTICHAMA BWF-B, 0,6/1 KV, 3 CONDUTORES DE 70 MM2</t>
  </si>
  <si>
    <t>CABO MULTIPOLAR DE COBRE, FLEXIVEL, CLASSE 4 OU 5, ISOLACAO EM HEPR, COBERTURA EM PVC-ST2, ANTICHAMA BWF-B, 0,6/1 KV, 3 CONDUTORES DE 95 MM2</t>
  </si>
  <si>
    <t>CABO TELEFONICO CCI 50, 1 PAR, USO INTERNO, SEM BLINDAGEM</t>
  </si>
  <si>
    <t>CABO TELEFONICO CCI 50, 2 PARES, USO INTERNO, SEM BLINDAGEM</t>
  </si>
  <si>
    <t>CABO TELEFONICO CCI 50, 3 PARES, USO INTERNO, SEM BLINDAGEM</t>
  </si>
  <si>
    <t>CABO TELEFONICO CCI 50, 4 PARES, USO INTERNO, SEM BLINDAGEM</t>
  </si>
  <si>
    <t>CABO TELEFONICO CCI 50, 5 PARES, USO INTERNO, SEM BLINDAGEM</t>
  </si>
  <si>
    <t>CABO TELEFONICO CCI 50, 6 PARES, USO INTERNO, SEM BLINDAGEM</t>
  </si>
  <si>
    <t>CABO TELEFONICO CI 50, 10 PARES, USO INTERNO</t>
  </si>
  <si>
    <t>CABO TELEFONICO CI 50, 20 PARES, USO INTERNO</t>
  </si>
  <si>
    <t>CABO TELEFONICO CI 50, 200 PARES, USO INTERNO</t>
  </si>
  <si>
    <t>CABO TELEFONICO CI 50, 30 PARES, USO INTERNO</t>
  </si>
  <si>
    <t>CABO TELEFONICO CI 50, 50 PARES, USO INTERNO</t>
  </si>
  <si>
    <t>CABO TELEFONICO CI 50, 75 PARES, USO INTERNO</t>
  </si>
  <si>
    <t>CABO TELEFONICO CTP - APL - 50, 10 PARES, USO EXTERNO</t>
  </si>
  <si>
    <t>CABO TELEFONICO CTP - APL - 50, 100 PARES, USO EXTERNO</t>
  </si>
  <si>
    <t>CABO TELEFONICO CTP - APL - 50, 20 PARES, USO EXTERNO</t>
  </si>
  <si>
    <t>CABO TELEFONICO CTP - APL - 50, 30 PARES, USO EXTERNO</t>
  </si>
  <si>
    <t>CACAMBA METALICA BASCULANTE COM CAPACIDADE DE 10 M3 (INCLUI MONTAGEM, NAO INCLUI CAMINHAO)</t>
  </si>
  <si>
    <t>CACAMBA METALICA BASCULANTE COM CAPACIDADE DE 8 M3 (INCLUI MONTAGEM, NAO INCLUI CAMINHAO)</t>
  </si>
  <si>
    <t>CADASTRISTA DE REDES  DE AGUA  E ESGOTO</t>
  </si>
  <si>
    <t>CADEADO EM ACO INOX, LARGURA DE *50* MM, COM HASTE EM ACO TEMPERADO, SEM MOLA - CHAVES INCLUIDAS</t>
  </si>
  <si>
    <t>CADEADO SIMPLES/COMUM, EM LATAO MACICO CROMADO, LARGURA DE 25 MM,  HASTE DE ACO TEMPERADO, CEMENTADO (NAO LONGA), INCLUI 2 CHAVES</t>
  </si>
  <si>
    <t>CADEADO SIMPLES, EM LATAO MACICO CROMADO, LARGURA DE 35 MM,  HASTE DE ACO TEMPERADO, CEMENTADO (NAO LONGA), INCLUI 2 CHAVES</t>
  </si>
  <si>
    <t>CADEIRA SUSPENSA MANUAL / BALANCIM INDIVIDUAL (NBR 14751)</t>
  </si>
  <si>
    <t>CAIBRO DE MADEIRA APARELHADA *6 X 8* CM, MACARANDUBA, ANGELIM OU EQUIVALENTE DA REGIAO</t>
  </si>
  <si>
    <t>CAIBRO DE MADEIRA NAO APARELHADA *5 X 6* CM, MACARANDUBA, ANGELIM OU EQUIVALENTE DA REGIAO</t>
  </si>
  <si>
    <t>CAIBRO DE MADEIRA NAO APARELHADA *6 X 8* CM, MACARANDUBA, ANGELIM OU EQUIVALENTE DA REGIAO</t>
  </si>
  <si>
    <t>CAIBRO DE MADEIRA NATIVA/REGIONAL 5 X 5 CM NAO APARELHADA (P/FORMA)</t>
  </si>
  <si>
    <t>CAIXA D'AGUA DE FIBRA DE VIDRO, PARA 500 LITROS, COM TAMPA</t>
  </si>
  <si>
    <t>CAIXA D'AGUA EM POLIETILENO 1000 LITROS, COM TAMPA</t>
  </si>
  <si>
    <t>CAIXA D'AGUA EM POLIETILENO 1500 LITROS, COM TAMPA</t>
  </si>
  <si>
    <t>CAIXA D'AGUA EM POLIETILENO 2000 LITROS, COM TAMPA</t>
  </si>
  <si>
    <t>CAIXA D'AGUA EM POLIETILENO 500 LITROS, COM TAMPA</t>
  </si>
  <si>
    <t>CAIXA D'AGUA EM POLIETILENO 750 LITROS, COM TAMPA</t>
  </si>
  <si>
    <t>CAIXA D'AGUA FIBRA DE VIDRO PARA 1000 LITROS, COM TAMPA</t>
  </si>
  <si>
    <t>CAIXA D'AGUA FIBRA DE VIDRO PARA 10000 LITROS, COM TAMPA</t>
  </si>
  <si>
    <t>CAIXA D'AGUA FIBRA DE VIDRO PARA 1500 LITROS, COM TAMPA</t>
  </si>
  <si>
    <t>CAIXA D'AGUA FIBRA DE VIDRO PARA 2000 LITROS, COM TAMPA</t>
  </si>
  <si>
    <t>CAIXA D'AGUA FIBRA DE VIDRO PARA 5000 LITROS, COM TAMPA</t>
  </si>
  <si>
    <t>CAIXA DE CONCRETO PRE-MOLDADO PARA AR-CONDICIONADO DE JANELA, DE *80 X 54 X 76,5* CM (L X A X P)</t>
  </si>
  <si>
    <t>CAIXA DE DESCARGA DE PLASTICO EXTERNA, DE *9* L, PUXADOR FIO DE NYLON, NAO INCLUSO CANO, BOLSA, ENGATE</t>
  </si>
  <si>
    <t>CAIXA DE DESCARGA PLASTICA DE EMBUTIR COMPLETA, COM ESPELHO PLASTICO, CAPACIDADE 6 A 10 L, ACESSORIOS INCLUSOS</t>
  </si>
  <si>
    <t>CAIXA DE GORDURA EM PVC, DIAMETRO MINIMO 300 MM, DIAMETRO DE SAIDA 100 MM, CAPACIDADE  APROXIMADA 18 LITROS, COM TAMPA</t>
  </si>
  <si>
    <t>CAIXA DE INCENDIO/ABRIGO PARA MANGUEIRA, DE EMBUTIR/INTERNA, COM 75 X 45 X 17 CM, EM CHAPA DE ACO, PORTA COM VENTILACAO, VISOR COM A INSCRICAO "INCENDIO", SUPORTE/CESTA INTERNA PARA A MANGUEIRA, PINTURA ELETROSTATICA VERMELHA</t>
  </si>
  <si>
    <t>CAIXA DE INCENDIO/ABRIGO PARA MANGUEIRA, DE EMBUTIR/INTERNA, COM 90 X 60 X 17 CM, EM CHAPA DE ACO, PORTA COM VENTILACAO, VISOR COM A INSCRICAO "INCENDIO", SUPORTE/CESTA INTERNA PARA A MANGUEIRA, PINTURA ELETROSTATICA VERMELHA</t>
  </si>
  <si>
    <t>CAIXA DE INCENDIO/ABRIGO PARA MANGUEIRA, DE SOBREPOR/EXTERNA, COM 75 X 45 X 17 CM, EM CHAPA DE ACO, PORTA COM VENTILACAO, VISOR COM A INSCRICAO "INCENDIO", SUPORTE/CESTA INTERNA PARA A MANGUEIRA, PINTURA ELETROSTATICA VERMELHA</t>
  </si>
  <si>
    <t>CAIXA DE INCENDIO/ABRIGO PARA MANGUEIRA, DE SOBREPOR/EXTERNA, COM 90 X 60 X 17 CM, EM CHAPA DE ACO, PORTA COM VENTILACAO, VISOR COM A INSCRICAO "INCENDIO", SUPORTE/CESTA INTERNA PARA A MANGUEIRA, PINTURA ELETROSTATICA VERMELHA</t>
  </si>
  <si>
    <t>CAIXA DE LUZ "3 X 3" EM ACO ESMALTADA</t>
  </si>
  <si>
    <t>CAIXA DE LUZ "4 X 2" EM ACO ESMALTADA</t>
  </si>
  <si>
    <t>CAIXA DE LUZ "4 X 4" EM ACO ESMALTADA</t>
  </si>
  <si>
    <t>CAIXA DE PASSAGEM DE PAREDE, DE EMBUTIR, EM PVC, DIMENSOES *120 X 120 X 75* MM</t>
  </si>
  <si>
    <t>CAIXA DE PASSAGEM DE PAREDE, DE EMBUTIR, EM PVC, DIMENSOES *150 X 150 X 75* MM</t>
  </si>
  <si>
    <t>CAIXA DE PASSAGEM DE PAREDE, DE EMBUTIR, EM PVC, DIMENSOES *200 X 200 X 90* MM</t>
  </si>
  <si>
    <t>CAIXA DE PASSAGEM METALICA DE SOBREPOR COM TAMPA PARAFUSADA, DIMENSOES 15 X 15 X 10 CM</t>
  </si>
  <si>
    <t>CAIXA DE PASSAGEM METALICA DE SOBREPOR COM TAMPA PARAFUSADA, DIMENSOES 20 X 20 X 10 CM</t>
  </si>
  <si>
    <t>CAIXA DE PASSAGEM METALICA DE SOBREPOR COM TAMPA PARAFUSADA, DIMENSOES 25 X 25 X 10 CM</t>
  </si>
  <si>
    <t>CAIXA DE PASSAGEM METALICA DE SOBREPOR COM TAMPA PARAFUSADA, DIMENSOES 30 X 30 X 10 CM</t>
  </si>
  <si>
    <t>CAIXA DE PASSAGEM METALICA DE SOBREPOR COM TAMPA PARAFUSADA, DIMENSOES 35 X 35 X 12 CM</t>
  </si>
  <si>
    <t>CAIXA DE PASSAGEM METALICA DE SOBREPOR COM TAMPA PARAFUSADA, DIMENSOES 40 X 40 X 15 CM</t>
  </si>
  <si>
    <t>CAIXA DE PASSAGEM METALICA DE SOBREPOR COM TAMPA PARAFUSADA, DIMENSOES 50 X 50 X 15 CM</t>
  </si>
  <si>
    <t>CAIXA DE PASSAGEM METALICA DE SOBREPOR COM TAMPA PARAFUSADA, DIMENSOES 60 X 60 X 20 CM</t>
  </si>
  <si>
    <t>CAIXA DE PASSAGEM METALICA DE SOBREPOR COM TAMPA PARAFUSADA, DIMENSOES 70 X 70 X 20 CM</t>
  </si>
  <si>
    <t>CAIXA DE PASSAGEM METALICA DE SOBREPOR COM TAMPA PARAFUSADA, DIMENSOES 80 X 80 X 20 CM</t>
  </si>
  <si>
    <t>CAIXA DE PASSAGEM N 2, DE SOBREPOR, PADRAO TELEBRAS, DIMENSOES 20 X 20 X *12* CM, EM CHAPA DE ACO GALVANIZADO</t>
  </si>
  <si>
    <t>CAIXA DE PASSAGEM N 3, DE EMBUTIR, PADRAO TELEBRAS, DIMENSOES 40 X 40 X 12 CM, EM CHAPA DE ACO GALVANIZADO</t>
  </si>
  <si>
    <t>CAIXA DE PASSAGEM N 3, DE SOBREPOR, PADRAO TELEBRAS, DIMENSOES 40 X 40 X *12* CM, EM CHAPA DE ACO GALVANIZADO</t>
  </si>
  <si>
    <t>CAIXA DE PASSAGEM N 4, DE SOBREPOR, PADRAO TELEBRAS, DIMENSOES 60 X 60 X *12* CM, EM CHAPA DE ACO GALVANIZADO</t>
  </si>
  <si>
    <t>CAIXA DE PASSAGEM N 5, DE EMBUTIR, PADRAO TELEBRAS, DIMENSOES 80 X 80 X 12 CM, EM CHAPA DE ACO GALVANIZADO</t>
  </si>
  <si>
    <t>CAIXA DE PASSAGEM N 5, DE SOBREPOR, PADRAO TELEBRAS, DIMENSOES 80 X 80 X *12* CM, EM CHAPA DE ACO GALVANIZADO</t>
  </si>
  <si>
    <t>CAIXA DE PASSAGEM N 6, DE EMBUTIR, PADRAO TELEBRAS, DIMENSOES 120 X 120 X 12 CM, EM CHAPA DE ACO GALVANIZADO</t>
  </si>
  <si>
    <t>CAIXA DE PASSAGEM N 6, DE SOBREPOR, PADRAO TELEBRAS, DIMENSOES 120 X 120 X *12* CM, EM CHAPA DE ACO GALVANIZADO</t>
  </si>
  <si>
    <t>CAIXA DE PASSAGEM N 7, DE EMBUTIR, PADRAO TELEBRAS, DIMENSOES 150 X 150 X 15 CM, EM CHAPA DE ACO GALVANIZADO</t>
  </si>
  <si>
    <t>CAIXA DE PASSAGEM N 7, DE SOBREPOR, PADRAO TELEBRAS, DIMENSOES 150 X 150 X *15* CM, EM CHAPA DE ACO GALVANIZADO</t>
  </si>
  <si>
    <t>CAIXA DE PASSAGEM N 8, DE EMBUTIR, PADRAO TELEBRAS, DIMENSOES 200 X 200 X 20 CM, EM CHAPA DE ACO GALVANIZADO</t>
  </si>
  <si>
    <t>CAIXA DE PASSAGEM N 8, DE SOBREPOR, PADRAO TELEBRAS, DIMENSOES 200 X 200 X *20* CM, EM CHAPA DE ACO GALVANIZADO</t>
  </si>
  <si>
    <t>CAIXA DE PASSAGEM OCTOGONAL 4 X4, EM ACO ESMALTADA, COM FUNDO MOVEL SIMPLES</t>
  </si>
  <si>
    <t>CAIXA DE PASSAGEM, EM PVC, DE 4" X 4", PARA ELETRODUTO FLEXIVEL CORRUGADO</t>
  </si>
  <si>
    <t>CAIXA DE PROTECAO EXTERNA PARA MEDIDOR HOROSAZONAL, DE BAIXA TENSAO, COM MODULO, EM CHAPA DE ACO (PADRAO DA CONCESSIONARIA LOCAL)</t>
  </si>
  <si>
    <t>CAIXA DE PROTECAO PARA TRANSFORMADOR CORRENTE, EM CHAPA DE ACO 18 USG (PADRAO DA CONCESSIONARIA LOCAL)</t>
  </si>
  <si>
    <t>CAIXA DE PROTECAO PARA 1 MEDIDOR BIFASICO, EM CHAPA DE ACO 20 USG (PADRAO DA CONCESSIONARIA LOCAL)</t>
  </si>
  <si>
    <t>CAIXA DE PROTECAO PARA 1 MEDIDOR MONOFASICO, EM CHAPA DE ACO 20 USG (PADRAO DA CONCESSIONARIA LOCAL)</t>
  </si>
  <si>
    <t>CAIXA DE PROTECAO PARA 1 MEDIDOR TRIFASICO, EM CHAPA DE ACO 20 USG (PADRAO DA CONCESSIONARIA LOCAL)</t>
  </si>
  <si>
    <t>CAIXA EXTERNA DE MEDICAO PARA 1 MEDIDOR TRIFASICO, COM VISOR, EM CHAPA DE ACO 18 USG (PADRAO DA CONCESSIONARIA LOCAL)</t>
  </si>
  <si>
    <t>CAIXA EXTERNA DE MEDICAO PARA 4 MEDIDORES MONOFASICOS, COM VISOR, EM CHAPA DE ACO 18 USG (PADRAO DA CONCESSIONARIA LOCAL)</t>
  </si>
  <si>
    <t>CAIXA GORDURA DUPLA, CONCRETO PRE MOLDADO, CIRCULAR, COM TAMPA, D = 60* CM</t>
  </si>
  <si>
    <t>CAIXA GORDURA, SIMPLES, CONCRETO PRE MOLDADO, CIRCULAR, COM TAMPA, D = 40 CM</t>
  </si>
  <si>
    <t>CAIXA INSPECAO EM CONCRETO PARA ATERRAMENTO E PARA RAIOS DIAMETRO = 300 MM</t>
  </si>
  <si>
    <t>CAIXA INSPECAO EM POLIETILENO PARA ATERRAMENTO E PARA RAIOS DIAMETRO = 300 MM</t>
  </si>
  <si>
    <t>CAIXA INSPECAO, CONCRETO PRE MOLDADO, CIRCULAR, COM TAMPA, D = 40* CM</t>
  </si>
  <si>
    <t>CAIXA INSPECAO, CONCRETO PRE MOLDADO, CIRCULAR, COM TAMPA, D = 60* CM, H= 60* CM</t>
  </si>
  <si>
    <t>CAIXA INTERNA DE MEDICAO PARA 4 MEDIDORES MONOFASICOS, COM VISOR, EM CHAPA DE ACO 18 USG (PADRAO DA CONCESSIONARIA LOCAL)</t>
  </si>
  <si>
    <t>CAIXA INTERNA/EXTERNA DE MEDICAO PARA 1 MEDIDOR MONOFASICO, COM VISOR, EM CHAPA DE ACO 18 USG (PADRAO DA CONCESSIONARIA LOCAL)</t>
  </si>
  <si>
    <t>CAIXA OCTOGONAL DE FUNDO MOVEL, EM PVC, DE 4" X 4", PARA ELETRODUTO FLEXIVEL CORRUGADO</t>
  </si>
  <si>
    <t>CAIXA PARA MEDICAO COLETIVA TIPO H, PADRAO BIFASICO OU TRIFASICO, PARA ATE 6 MEDIDORES (PADRAO DA CONCESSIONARIA LOCAL)</t>
  </si>
  <si>
    <t>CAIXA PARA MEDICAO COLETIVA TIPO K, PADRAO BIFASICO OU TRIFASICO, PARA ATE 2 MEDIDORES (PADRAO DA CONCESSIONARIA LOCAL)</t>
  </si>
  <si>
    <t>CAIXA PARA MEDICAO COLETIVA TIPO L, PADRAO BIFASICO OU TRIFASICO, PARA ATE 4 MEDIDORES (PADRAO DA CONCESSIONARIA LOCAL)</t>
  </si>
  <si>
    <t>CAIXA PARA MEDICAO COLETIVA TIPO M, PADRAO BIFASICO OU TRIFASICO, PARA ATE 8 MEDIDORES (PADRAO DA CONCESSIONARIA LOCAL)</t>
  </si>
  <si>
    <t>CAIXA PARA MEDICAO COLETIVA TIPO N, PADRAO BIFASICO OU TRIFASICO, PARA ATE 12 MEDIDORES (PADRAO DA CONCESSIONARIA LOCAL)</t>
  </si>
  <si>
    <t>CAIXA PARA MEDIDOR MONOFASICO, EM POLICARBONATO (TERMOPLASTICO), COM DISJUNTOR</t>
  </si>
  <si>
    <t>CAIXA PARA MEDIDOR POLIFASICO, EM POLICARBONATO (TERMOPLASTICO), COM DISJUNTOR</t>
  </si>
  <si>
    <t>CAIXA SIFONADA PVC 150 X 150 X 50MM COM TAMPA CEGA QUADRADA BRANCA</t>
  </si>
  <si>
    <t>CAIXA SIFONADA PVC, 100 X 100 X 40 MM, COM GRELHA REDONDA BRANCA</t>
  </si>
  <si>
    <t>CAIXA SIFONADA PVC, 100 X 100 X 50 MM, COM GRELHA REDONDA BRANCA</t>
  </si>
  <si>
    <t>CAIXA SIFONADA PVC, 150 X 150 X 50 MM, COM GRELHA QUADRADA BRANCA (NBR 5688)</t>
  </si>
  <si>
    <t>CAIXA SIFONADA PVC, 150 X 150 X 50 MM, COM GRELHA REDONDA BRANCA</t>
  </si>
  <si>
    <t>CAIXA SIFONADA PVC, 150 X 185 X 75 MM, COM GRELHA QUADRADA BRANCA</t>
  </si>
  <si>
    <t>CAIXA SIFONADA PVC, 150 X 185 X 75 MM, COM TAMPA CEGA QUADRADA BRANCA</t>
  </si>
  <si>
    <t>CAIXA SIFONADA PVC, 250 X 230 X 75 MM, COM TAMPA E PORTA TAMPA QUADRADA BRANCA</t>
  </si>
  <si>
    <t>CAL HIDRATADA PARA PINTURA</t>
  </si>
  <si>
    <t>CAL VIRGEM COMUM PARA ARGAMASSAS (NBR 6453)</t>
  </si>
  <si>
    <t>CALAFETADOR / CALAFATE</t>
  </si>
  <si>
    <t>CALAFETADOR / CALAFATE (MENSALISTA)</t>
  </si>
  <si>
    <t>CALCARIO DOLOMITICO A (POSTO PEDREIRA/FORNECEDOR, SEM FRETE)</t>
  </si>
  <si>
    <t>CALCETEIRO</t>
  </si>
  <si>
    <t>CALCETEIRO  (MENSALISTA)</t>
  </si>
  <si>
    <t>CALHA MOLDURA AMERICANA DE CHAPA DE ACO GALVANIZADA NUM 26, CORTE 33 CM</t>
  </si>
  <si>
    <t>CALHA PARA AGUA FURTADA DE CHAPA DE ACO GALVANIZADA NUM 26, CORTE 40 CM</t>
  </si>
  <si>
    <t>CALHA PARA AGUA FURTADA DE CHAPA DE ACO GALVANIZADA NUM 26, CORTE 50 CM</t>
  </si>
  <si>
    <t>CALHA PLATIBANDA DE CHAPA DE ACO GALVANIZADA NUM 26, CORTE 45 CM</t>
  </si>
  <si>
    <t>CALHA PLUVIAL DE PVC, DIAMETRO ENTRE 119 E 170 MM, COMPRIMENTO DE 3 M, PARA DRENAGEM PREDIAL</t>
  </si>
  <si>
    <t>CALHA QUADRADA DE CHAPA DE ACO GALVANIZADA NUM 24, CORTE 100 CM (COLETADO CAIXA)</t>
  </si>
  <si>
    <t>CALHA QUADRADA DE CHAPA DE ACO GALVANIZADA NUM 24, CORTE 33 CM (COLETADO CAIXA)</t>
  </si>
  <si>
    <t>CALHA QUADRADA DE CHAPA DE ACO GALVANIZADA NUM 26, CORTE 33 CM</t>
  </si>
  <si>
    <t>CALHA QUADRADA DE CHAPA DE ACO GALVANIZADA NUM 28, CORTE 25 CM</t>
  </si>
  <si>
    <t>CALHA/CANALETA DE CONCRETO SIMPLES, TIPO MEIA CANA, D = 20 CM, PARA AGUA PLUVIAL</t>
  </si>
  <si>
    <t>CALHA/CANALETA DE CONCRETO SIMPLES, TIPO MEIA CANA, D = 30 CM, PARA AGUA PLUVIAL</t>
  </si>
  <si>
    <t>CALHA/CANALETA DE CONCRETO SIMPLES, TIPO MEIA CANA, D = 50 CM, PARA AGUA PLUVIAL</t>
  </si>
  <si>
    <t>CALHA/CANALETA DE CONCRETO SIMPLES, TIPO MEIA CANA, D = 60 CM, PARA AGUA PLUVIAL</t>
  </si>
  <si>
    <t>CALHA/CANALETA DE CONCRETO SIMPLES, TIPO MEIA CANA, D = 80 CM, PARA AGUA PLUVIAL</t>
  </si>
  <si>
    <t>CALHA/CANALETA DE CONCRETO SIMPLES, TIPO MEIA CANA, D= 40 CM, PARA AGUA PLUVIAL</t>
  </si>
  <si>
    <t>CAMADA SEPARADORA DE FILME DE POLIETILENO 20 A 25 MICRA</t>
  </si>
  <si>
    <t>CAMINHAO TOCO, PESO BRUTO TOTAL 13000 KG, CARGA UTIL MAXIMA 7925 KG, DISTANCIA ENTRE EIXOS 4,80 M, POTENCIA 189 CV (INCLUI CABINE E CHASSI, NAO INCLUI CARROCERIA)</t>
  </si>
  <si>
    <t>CAMINHAO TOCO, PESO BRUTO TOTAL 14300 KG, CARGA UTIL MAXIMA 9590 KG, DISTANCIA ENTRE EIXOS 4,76 M, POTENCIA 185 CV (INCLUI CABINE E CHASSI, NAO INCLUI CARROCERIA)</t>
  </si>
  <si>
    <t>CAMINHAO TOCO, PESO BRUTO TOTAL 14300 KG, CARGA UTIL MAXIMA 9710 KG, DISTANCIA ENTRE EIXOS 3,56 M, POTENCIA 185 CV (INCLUI CABINE E CHASSI, NAO INCLUI CARROCERIA)</t>
  </si>
  <si>
    <t>CAMINHAO TOCO, PESO BRUTO TOTAL 16000 KG, CARGA UTIL MAXIMA DE 10685 KG, DISTANCIA ENTRE EIXOS 4,8M, POTENCIA 189 CV (INCLUI CABINE E CHASSI, NAO INCLUI CARROCERIA)</t>
  </si>
  <si>
    <t>CAMINHAO TOCO, PESO BRUTO TOTAL 16000 KG, CARGA UTIL MAXIMA 10600 KG, DISTANCIA ENTRE EIXOS 4,80 M, POTENCIA 275 CV (INCLUI CABINE E CHASSI, NAO INCLUI CARROCERIA)</t>
  </si>
  <si>
    <t>CAMINHAO TOCO, PESO BRUTO TOTAL 16000 KG, CARGA UTIL MAXIMA 10780 KG, DISTANCIA ENTRE EIXOS 3,56 M, POTENCIA 275 CV (INCLUI CABINE E CHASSI, NAO INCLUI CARROCERIA)</t>
  </si>
  <si>
    <t>CAMINHAO TOCO, PESO BRUTO TOTAL 16000 KG, CARGA UTIL MAXIMA 11030 KG, DISTANCIA ENTRE EIXOS 3,56M, POTENCIA 186 CV (INCLUI CABINE E CHASSI, NAO INCLUI CARROCERIA)</t>
  </si>
  <si>
    <t>CAMINHAO TOCO, PESO BRUTO TOTAL 16000 KG, CARGA UTIL MAXIMA 13071 KG, DISTANCIA ENTRE EIXOS 4,80 M, POTENCIA 230 CV (INCLUI CABINE E CHASSI, NAO INCLUI CARROCERIA)</t>
  </si>
  <si>
    <t>CAMINHAO TOCO, PESO BRUTO TOTAL 8250 KG, CARGA UTIL MAXIMA 5110 KG, DISTANCIA ENTRE EIXOS 4,30 M, POTENCIA 162 CV (INCLUI CABINE E CHASSI, NAO INCLUI CARROCERIA)</t>
  </si>
  <si>
    <t>CAMINHAO TOCO, PESO BRUTO TOTAL 9000 KG, CARGA UTIL MAXIMA 5940 KG, DISTANCIA ENTRE EIXOS 3,69 M, POTENCIA 177 CV (INCLUI CABINE E CHASSI, NAO INCLUI CARROCERIA)</t>
  </si>
  <si>
    <t>CAMINHAO TOCO, PESO BRUTO TOTAL 9600 KG, CARGA UTIL MAXIMA 6110 KG, DISTANCIA ENTRE EIXOS 3,70 M, POTENCIA 156 CV (INCLUI CABINE E CHASSI, NAO INCLUI CARROCERIA)</t>
  </si>
  <si>
    <t>CAMINHAO TOCO, PESO BRUTO TOTAL 9600 KG, CARGA UTIL MAXIMA 6200 KG, DISTANCIA ENTRE EIXOS 3,10 M, POTENCIA 156 CV (INCLUI CABINE E CHASSI, NAO INCLUI CARROCERIA)</t>
  </si>
  <si>
    <t>CAMINHAO TOCO, PESO BRUTO TOTAL 9700 KG, CARGA UTIL MAXIMA 6360 KG, DISTANCIA ENTRE EIXOS 4,30 M, POTENCIA 160 CV (INCLUI CABINE E CHASSI, NAO INCLUI CARROCERIA)</t>
  </si>
  <si>
    <t>CAMINHAO TRUCADO, PESO BRUTO TOTAL 22000 KG, CARGA UTIL MAXIMA 15350 KG, DISTANCIA ENTRE EIXOS 5,17 M, POTENCIA 238 CV (INCLUI CABINE E CHASSI, NAO INCLUI CARROCERIA)</t>
  </si>
  <si>
    <t>CAMINHAO TRUCADO, PESO BRUTO TOTAL 23000 KG, CARGA UTIL MAXIMA 15378 KG, DISTANCIA ENTRE EIXOS 4,80 M, POTENCIA 326 CV (INCLUI CABINE E CHASSI, NAO INCLUI CARROCERIA)</t>
  </si>
  <si>
    <t>CAMINHAO TRUCADO, PESO BRUTO TOTAL 23000 KG, CARGA UTIL MAXIMA 15935 KG, DISTANCIA ENTRE EIXOS 4,80 M, POTENCIA 230 CV (INCLUI CABINE E CHASSI, NAO INCLUI CARROCERIA)</t>
  </si>
  <si>
    <t>CAMINHAO TRUCADO, PESO BRUTO TOTAL 23000 KG, CARGA UTIL MAXIMA 15940 KG, DISTANCIA ENTRE EIXOS 3,60 M, POTENCIA 286 CV (INCLUI CABINE E CHASSI, NAO INCLUI CARROCERIA)</t>
  </si>
  <si>
    <t>CAMINHAO TRUCADO, PESO BRUTO TOTAL 23000 KG, CARGA UTIL MAXIMA 16190 KG, DISTANCIA ENTRE EIXOS 3,60 M, POTENCIA 286 CV (INCLUI CABINE E CHASSI, NAO INCLUI CARROCERIA)</t>
  </si>
  <si>
    <t>CAMINHAO TRUCADO, PESO BRUTO TOTAL 23000 KG, CARGA UTIL MAXIMA 16360 KG, CABINE ESTENDIDA, DISTANCIA ENTRE EIXOS 3,56 M, POTENCIA 275 CV (INCLUI CABINE E CHASSI, NAO INCLUI CARROCERIA)</t>
  </si>
  <si>
    <t>CAMPAINHA ALTA POTENCIA 110V / 220V, DIAMETRO 150 MM</t>
  </si>
  <si>
    <t>CAMPAINHA CIGARRA 127 V / 220 V (APENAS MODULO)</t>
  </si>
  <si>
    <t>CAMPAINHA CIGARRA 127 V / 220 V, CONJUNTO MONTADO PARA EMBUTIR 4" X 2" (PLACA + SUPORTE + MODULO)</t>
  </si>
  <si>
    <t>CANALETA CONCRETO ESTRUTURAL 14 X 19 X 29 CM, FBK 14 MPA (NBR 6136)</t>
  </si>
  <si>
    <t>CANALETA CONCRETO ESTRUTURAL 14 X 19 X 29 CM, FBK 4,5 MPA (NBR 6136)</t>
  </si>
  <si>
    <t>CANALETA CONCRETO ESTRUTURAL 14 X 19 X 39 CM, FBK 14 MPA (NBR 6136)</t>
  </si>
  <si>
    <t>CANALETA CONCRETO ESTRUTURAL 14 X 19 X 39 CM, FBK 4,5 MPA (NBR 6136)</t>
  </si>
  <si>
    <t>CANALETA ESTRUTURAL CERAMICA, 14 X 19 X 19 CM, 6,0 MPA (NBR 15270)</t>
  </si>
  <si>
    <t>CANALETA ESTRUTURAL CERAMICA, 14 X 19 X 29 CM, 4,0 MPA (NBR 15270)</t>
  </si>
  <si>
    <t>CANALETA ESTRUTURAL CERAMICA, 14 X 19 X 29 CM, 6,0 MPA (NBR 15270)</t>
  </si>
  <si>
    <t>CANALETA ESTRUTURAL CERAMICA, 14 X 19 X 39 CM, 4,0 MPA (NBR 15270)</t>
  </si>
  <si>
    <t>CANALETA ESTRUTURAL CERAMICA, 14 X 19 X 39 CM, 6,0 MPA (NBR 15270)</t>
  </si>
  <si>
    <t>CANOPLA ACABAMENTO CROMADO PARA INSTALACAO DE SPRINKLER, SOB FORRO, 15 MM</t>
  </si>
  <si>
    <t>CANTONEIRA "U" ALUMINIO ABAS IGUAIS 1 ", E = 3/32 "</t>
  </si>
  <si>
    <t>CANTONEIRA ACO ABAS IGUAIS (QUALQUER BITOLA), ESPESSURA ENTRE 1/8" E 1/4"</t>
  </si>
  <si>
    <t>CANTONEIRA ALUMINIO ABAS DESIGUAIS 1" X 3/4 ", E = 1/8 "</t>
  </si>
  <si>
    <t>CANTONEIRA ALUMINIO ABAS DESIGUAIS 2 1/2" X 1/2 ", E = 3/16 "</t>
  </si>
  <si>
    <t>CANTONEIRA ALUMINIO ABAS IGUAIS 1 ", E = 1/8 ", 25,40 X 3,17 MM (0,408 KG/M)</t>
  </si>
  <si>
    <t>CANTONEIRA ALUMINIO ABAS IGUAIS 1 1/2 ", E = 3/16 "</t>
  </si>
  <si>
    <t>CANTONEIRA ALUMINIO ABAS IGUAIS 1 1/4 ", E = 3/16 "</t>
  </si>
  <si>
    <t>CANTONEIRA ALUMINIO ABAS IGUAIS 2 ", E = 1/4 "</t>
  </si>
  <si>
    <t>CANTONEIRA ALUMINIO ABAS IGUAIS 2 ", E = 1/8 "</t>
  </si>
  <si>
    <t>CANTONEIRA DE ACO 3 "  X  3 "  X  1/4 "</t>
  </si>
  <si>
    <t>CANTONEIRA FERRO GALVANIZADO DE ABAS IGUAIS, 1 1/2" X 1/4" (L X E), 3,40 KG/M</t>
  </si>
  <si>
    <t>CANTONEIRA FERRO GALVANIZADO DE ABAS IGUAIS, 2" X 3/8" (L X E), 6,9 KG/M</t>
  </si>
  <si>
    <t>CANTONEIRA FERRO GALVANIZADO DE ABAS IGUAIS, 3/4" X 1/8" (L X E)</t>
  </si>
  <si>
    <t>CAP OU TAMPAO DE FERRO GALVANIZADO, COM ROSCA BSP, DE 1 1/2"</t>
  </si>
  <si>
    <t>CAP OU TAMPAO DE FERRO GALVANIZADO, COM ROSCA BSP, DE 1 1/4"</t>
  </si>
  <si>
    <t>CAP OU TAMPAO DE FERRO GALVANIZADO, COM ROSCA BSP, DE 1/2"</t>
  </si>
  <si>
    <t>CAP OU TAMPAO DE FERRO GALVANIZADO, COM ROSCA BSP, DE 1/4"</t>
  </si>
  <si>
    <t>CAP OU TAMPAO DE FERRO GALVANIZADO, COM ROSCA BSP, DE 1"</t>
  </si>
  <si>
    <t>CAP OU TAMPAO DE FERRO GALVANIZADO, COM ROSCA BSP, DE 2 1/2"</t>
  </si>
  <si>
    <t>CAP OU TAMPAO DE FERRO GALVANIZADO, COM ROSCA BSP, DE 2"</t>
  </si>
  <si>
    <t>CAP OU TAMPAO DE FERRO GALVANIZADO, COM ROSCA BSP, DE 3/4"</t>
  </si>
  <si>
    <t>CAP OU TAMPAO DE FERRO GALVANIZADO, COM ROSCA BSP, DE 3/8"</t>
  </si>
  <si>
    <t>CAP OU TAMPAO DE FERRO GALVANIZADO, COM ROSCA BSP, DE 3"</t>
  </si>
  <si>
    <t>CAP OU TAMPAO DE FERRO GALVANIZADO, COM ROSCA BSP, DE 4"</t>
  </si>
  <si>
    <t>CAP PVC, ROSCAVEL, 1 1/2",  AGUA FRIA PREDIAL</t>
  </si>
  <si>
    <t>CAP PVC, ROSCAVEL, 1 1/4",  AGUA FRIA PREDIAL</t>
  </si>
  <si>
    <t>CAP PVC, ROSCAVEL, 1/2", PARA AGUA FRIA PREDIAL</t>
  </si>
  <si>
    <t>CAP PVC, ROSCAVEL, 1",  PARA AGUA FRIA PREDIAL</t>
  </si>
  <si>
    <t>CAP PVC, ROSCAVEL, 2 1/2",  AGUA FRIA PREDIAL</t>
  </si>
  <si>
    <t>CAP PVC, ROSCAVEL, 2",  AGUA FRIA PREDIAL</t>
  </si>
  <si>
    <t>CAP PVC, ROSCAVEL, 3/4",  PARA AGUA FRIA PREDIAL</t>
  </si>
  <si>
    <t>CAP PVC, ROSCAVEL, 3",  AGUA FRIA PREDIAL</t>
  </si>
  <si>
    <t>CAP PVC, SERIE R, DN 100 MM, PARA ESGOTO PREDIAL</t>
  </si>
  <si>
    <t>CAP PVC, SERIE R, DN 150 MM, PARA ESGOTO PREDIAL</t>
  </si>
  <si>
    <t>CAP PVC, SERIE R, DN 75 MM, PARA ESGOTO PREDIAL</t>
  </si>
  <si>
    <t>CAP PVC, SOLDAVEL, DN 100 MM, SERIE NORMAL, PARA ESGOTO PREDIAL</t>
  </si>
  <si>
    <t>CAP PVC, SOLDAVEL, DN 50 MM, SERIE NORMAL, PARA ESGOTO PREDIAL</t>
  </si>
  <si>
    <t>CAP PVC, SOLDAVEL, DN 75 MM, SERIE NORMAL, PARA ESGOTO PREDIAL</t>
  </si>
  <si>
    <t>CAP PVC, SOLDAVEL, 110 MM, PARA AGUA FRIA PREDIAL</t>
  </si>
  <si>
    <t>CAP PVC, SOLDAVEL, 20 MM, PARA AGUA FRIA PREDIAL</t>
  </si>
  <si>
    <t>CAP PVC, SOLDAVEL, 25 MM, PARA AGUA FRIA PREDIAL</t>
  </si>
  <si>
    <t>CAP PVC, SOLDAVEL, 32 MM, PARA AGUA FRIA PREDIAL</t>
  </si>
  <si>
    <t>CAP PVC, SOLDAVEL, 40 MM, PARA AGUA FRIA PREDIAL</t>
  </si>
  <si>
    <t>CAP PVC, SOLDAVEL, 50 MM, PARA AGUA FRIA PREDIAL</t>
  </si>
  <si>
    <t>CAP PVC, SOLDAVEL, 60 MM, PARA AGUA FRIA PREDIAL</t>
  </si>
  <si>
    <t>CAP PVC, SOLDAVEL, 75 MM, PARA AGUA FRIA PREDIAL</t>
  </si>
  <si>
    <t>CAP PVC, SOLDAVEL, 85 MM, PARA AGUA FRIA PREDIAL</t>
  </si>
  <si>
    <t>CAP, PVC PBA, JE, DN 100 / DE 110 MM,  PARA REDE DE AGUA (NBR 10351)</t>
  </si>
  <si>
    <t>CAP, PVC PBA, JE, DN 50 / DE 60 MM,  PARA REDE DE AGUA (NBR 10351)</t>
  </si>
  <si>
    <t>CAP, PVC PBA, JE, DN 75 / DE 85 MM,  PARA REDE DE AGUA (NBR 10351)</t>
  </si>
  <si>
    <t>CAP, PVC, JE, DN 150 MM, PARA REDE COLETORA DE ESGOTO</t>
  </si>
  <si>
    <t>CAP, PVC, JE, DN 200 MM, PARA REDE COLETORA DE ESGOTO</t>
  </si>
  <si>
    <t>CAPACITOR TRIFASICO, POTENCIA 2,5 KVAR, TENSAO 220 V, FORNECIDO COM CAPA PROTETORA, RESISTOR INTERNO A UNIDADE CAPACITIVA</t>
  </si>
  <si>
    <t>CAPACITOR TRIFASICO, POTENCIA 5 KVAR, TENSAO 220 V, FORNECIDO COM CAPA PROTETORA, RESISTOR INTERNO A UNIDADE CAPACITIVA</t>
  </si>
  <si>
    <t>CAPIM BRAQUIARIA DECUMBENS/ BRAQUIARINHA, VC *70*% MINIMO</t>
  </si>
  <si>
    <t>CARPETE DE NYLON EM MANTA PARA TRAFEGO COMERCIAL PESADO, E = 6 A 7 MM (INSTALADO)</t>
  </si>
  <si>
    <t>CARPETE DE NYLON EM MANTA PARA TRAFEGO COMERCIAL PESADO, E = 9 A 10 MM (INSTALADO)</t>
  </si>
  <si>
    <t>CARPETE DE NYLON EM PLACAS 50 X 50 CM PARA TRAFEGO COMERCIAL PESADO, E = 6,5 MM (INSTALADO)</t>
  </si>
  <si>
    <t>CARPETE DE POLIESTER EM MANTA PARA TRAFEGO COMERCIAL PESADO, E = 4 A 5 MM (INSTALADO)</t>
  </si>
  <si>
    <t>CARPETE DE POLIPROPILENO EM MANTA PARA TRAFEGO COMERCIAL MEDIO, E = 5 A 6 MM (INSTALADO)</t>
  </si>
  <si>
    <t>CARPINTEIRO AUXILIAR (MENSALISTA)</t>
  </si>
  <si>
    <t>CARPINTEIRO DE ESQUADRIAS</t>
  </si>
  <si>
    <t>CARPINTEIRO DE ESQUADRIAS (MENSALISTA)</t>
  </si>
  <si>
    <t>CARPINTEIRO DE FORMAS (MENSALISTA)</t>
  </si>
  <si>
    <t>CARRANCA PARA JANELA VENEZIANA DE ABRIR, EM LATAO CROMADO, SIMPLES, PARA APARAFUSAR NA PAREDE</t>
  </si>
  <si>
    <t>CARRINHO COM 2 PNEUS PARA TRANSPORTAR TUBO CONCRETO, ALTURA ATE 1,0 M E DIAMETRO ATE 1000MM, COM ESTRUTURA EM PERFIL OU TUBO METALICO</t>
  </si>
  <si>
    <t>CARROCERIA FIXA ABERTA DE MADEIRA PARA TRANSPORTE GERAL DE CARGA SECA DIMENSOES APROXIMADAS 2,25 X 4,10 X 0,50 M (INCLUI MONTAGEM, NAO INCLUI CAMINHAO)</t>
  </si>
  <si>
    <t>CARROCERIA FIXA ABERTA DE MADEIRA PARA TRANSPORTE GERAL DE CARGA SECA DIMENSOES APROXIMADAS 2,5 X 5,5 X 0,50 M (INCLUI MONTAGEM, NAO INCLUI CAMINHAO)</t>
  </si>
  <si>
    <t>CARROCERIA FIXA ABERTA DE MADEIRA PARA TRANSPORTE GERAL DE CARGA SECA DIMENSOES APROXIMADAS 2,5 X 6,00 X 0,50 M (INCLUI MONTAGEM, NAO INCLUI CAMINHAO)</t>
  </si>
  <si>
    <t>CARROCERIA FIXA ABERTA DE MADEIRA PARA TRANSPORTE GERAL DE CARGA SECA DIMENSOES APROXIMADAS 2,5 X 6,5 X 0,50 M (INCLUI MONTAGEM, NAO INCLUI CAMINHAO)</t>
  </si>
  <si>
    <t>CARROCERIA FIXA ABERTA DE MADEIRA PARA TRANSPORTE GERAL DE CARGA SECA DIMENSOES APROXIMADAS 2,5 X 7,00 X 0,50 M (INCLUI MONTAGEM, NAO INCLUI CAMINHAO)</t>
  </si>
  <si>
    <t>CARROCERIA FIXA ABERTA DE MADEIRA PARA TRANSPORTE GERAL DE CARGA SECA DIMENSOES APROXIMADAS 2,5 X 7,5 X 0,50 M (INCLUI MONTAGEM, NAO INCLUI CAMINHAO)</t>
  </si>
  <si>
    <t>CARVAO ANTRACITO PARA FILTRO, GRAO VARIANDO DE 0,8 ATE 1,1 MM, COEFICIENTE DE UNIFORMIDADE MENOR QUE 1,7 MM</t>
  </si>
  <si>
    <t>CASCALHO DE CAVA</t>
  </si>
  <si>
    <t>CASCALHO DE RIO</t>
  </si>
  <si>
    <t>CASCALHO LAVADO</t>
  </si>
  <si>
    <t>CAVALETE PARA TALHA COM ESTRUTURA EM TUBO METALICO ALTURA MINIMA 3,2 M EQUIPADO COM RODAS DE BORRACHA PARA MOVIMENTACAO DE TUBOS DE CONCRETO NA CENTRAL DE PREMOLDADOS COM CAPACIDADE DE CARGA DE 3 TONELADAS</t>
  </si>
  <si>
    <t>CAVOUQUEIRO OU OPERADOR DE PERFURATRIZ / ROMPEDOR</t>
  </si>
  <si>
    <t>CAVOUQUEIRO OU OPERADOR DE PERFURATRIZ / ROMPEDOR (MENSALISTA)</t>
  </si>
  <si>
    <t>CENTRALIZADOR DE BARRA DE ACO (CHUMBADOR TIPO CARAMBOLA), PARA ACO ATE 20 MM</t>
  </si>
  <si>
    <t>CERA  LIQUIDA</t>
  </si>
  <si>
    <t>CHAPA ACO INOX AISI 304 NUMERO 4 (E = 6 MM), ACABAMENTO NUMERO 1 (LAMINADO A QUENTE, FOSCO)</t>
  </si>
  <si>
    <t>CHAPA DE ACO CARBONO LAMINADO A QUENTE, QUALIDADE ESTRUTURAL, BITOLA 3/16", E =4,75 MM (37,29 KG/M2)</t>
  </si>
  <si>
    <t>CHAPA DE ACO FINA A FRIO BITOLA MSG 20, E = 0,90 MM (7,20 KG/M2)</t>
  </si>
  <si>
    <t>CHAPA DE ACO FINA A FRIO BITOLA MSG 26, E = 0,45 MM (3,60 KG/M2)</t>
  </si>
  <si>
    <t>CHAPA DE ACO FINA A QUENTE BITOLA MSG 14, E = 2,00 MM (16,0 KG/M2)</t>
  </si>
  <si>
    <t>CHAPA DE ACO FINA A QUENTE BITOLA MSG 16, E = 1,50 MM (12,00 KG/M2)</t>
  </si>
  <si>
    <t>CHAPA DE ACO FINA A QUENTE BITOLA MSG 18, E = 1,20 MM (9,60 KG/M2)</t>
  </si>
  <si>
    <t>CHAPA DE ACO FINA A QUENTE BITOLA MSG 3/16 ", E = 4,75 MM (38,00 KG/M2)</t>
  </si>
  <si>
    <t>CHAPA DE ACO GALVANIZADA BITOLA GSG 14, E = 1,95 MM (15,60 KG/M2)</t>
  </si>
  <si>
    <t>CHAPA DE ACO GALVANIZADA BITOLA GSG 16, E = 1,55 MM (12,40 KG/M2)</t>
  </si>
  <si>
    <t>CHAPA DE ACO GALVANIZADA BITOLA GSG 18, E = 1,25 MM (10,00 KG/M2)</t>
  </si>
  <si>
    <t>CHAPA DE ACO GALVANIZADA BITOLA GSG 19, E = 1,11 MM (8,88 KG/M2)</t>
  </si>
  <si>
    <t>CHAPA DE ACO GALVANIZADA BITOLA GSG 22, E = 0,80 MM (6,40 KG/M2)</t>
  </si>
  <si>
    <t>CHAPA DE ACO GALVANIZADA BITOLA GSG 26, E = 0,50 MM (4,00 KG/M2)</t>
  </si>
  <si>
    <t>CHAPA DE ACO GALVANIZADA BITOLA GSG 30, E = 0,35 MM (2,80 KG/M2)</t>
  </si>
  <si>
    <t>CHAPA DE ACO GROSSA, ASTM A36, E = 1/2 " (12,70 MM) 99,59 KG/M2</t>
  </si>
  <si>
    <t>CHAPA DE ACO GROSSA, ASTM A36, E = 1/4 " (6,35 MM) 49,79 KG/M2</t>
  </si>
  <si>
    <t>CHAPA DE ACO GROSSA, ASTM A36, E = 3/4 " (19,05 MM) 149,39 KG/M2</t>
  </si>
  <si>
    <t>CHAPA DE ACO GROSSA, ASTM A36, E = 3/8 " (9,53 MM) 74,69 KG/M2</t>
  </si>
  <si>
    <t>CHAPA DE ACO GROSSA, ASTM A36, E = 5/8 " (15,88 MM) 124,49 KG/M2</t>
  </si>
  <si>
    <t>CHAPA DE ACO GROSSA, ASTM A36, E = 7/8 " (22,23 MM) 174,28 KG/M2</t>
  </si>
  <si>
    <t>CHAPA DE ACO GROSSA, SAE 1020, BITOLA 1/4", E = 6,35 MM (49,85 KG/M2)</t>
  </si>
  <si>
    <t>CHAPA DE ACO XADREZ PARA PISOS, E = 1/4 " (6,30 MM) 54,53 KG/M2</t>
  </si>
  <si>
    <t>CHAPA DE ALUMINIO, E = 3 MM, L = 1000 MM - 8,10 KG/M2 (LIGA 1200 - H14)</t>
  </si>
  <si>
    <t>CHAPA DE ALUMINIO, E = 4 MM, L = 1000 MM - 10,8 KG/M2 (LIGA 1200 - H14)</t>
  </si>
  <si>
    <t>CHAPA DE ALUMINIO, E = 5 MM, L = 1060 MM - 13,5 KG/M2 (LIGA 1200 - H14)</t>
  </si>
  <si>
    <t>CHAPA DE GESSO ACARTONADO, RESISTENTE A UMIDADE (RU), COR VERDE, E = 12,5 MM, 1200 X 1800 MM (L X C)</t>
  </si>
  <si>
    <t>CHAPA DE GESSO ACARTONADO, RESISTENTE A UMIDADE (RU), COR VERDE, E = 12,5 MM, 1200 X 2400 MM (L X C)</t>
  </si>
  <si>
    <t>CHAPA DE GESSO ACARTONADO, RESISTENTE AO FOGO (RF), COR ROSA, E = 12,5 MM, 1200 X 1800 MM (L X C)</t>
  </si>
  <si>
    <t>CHAPA DE GESSO ACARTONADO, RESISTENTE AO FOGO (RF), COR ROSA, E = 12,5 MM, 1200 X 2400 MM (L X C)</t>
  </si>
  <si>
    <t>CHAPA DE GESSO ACARTONADO, STANDARD (ST), COR BRANCA, E = 12,5 MM, 1200 X 1800 MM (L X C)</t>
  </si>
  <si>
    <t>CHAPA DE GESSO ACARTONADO, STANDARD (ST), COR BRANCA, E = 12,5 MM, 1200 X 2400 MM (L X C)</t>
  </si>
  <si>
    <t>CHAPA DE LAMINADO MELAMINICO, LISO BRILHANTE, DE *1,25 X 3,08* M, E = 0,8 MM</t>
  </si>
  <si>
    <t>CHAPA DE LAMINADO MELAMINICO, LISO FOSCO, DE *1,25 X 3,08* M, E = 0,8 MM</t>
  </si>
  <si>
    <t>CHAPA DE LAMINADO MELAMINICO, TEXTURIZADO, DE *1,25 X 3,08* M, E = 0,8 MM</t>
  </si>
  <si>
    <t>CHAPA DE MADEIRA COMPENSADA DE PINUS, VIROLA OU EQUIVALENTE, DE *2,2 X 1,6* M, E = 10 MM</t>
  </si>
  <si>
    <t>CHAPA DE MADEIRA COMPENSADA DE PINUS, VIROLA OU EQUIVALENTE, DE *2,2 X 1,6* M, E = 12 MM</t>
  </si>
  <si>
    <t>CHAPA DE MADEIRA COMPENSADA DE PINUS, VIROLA OU EQUIVALENTE, DE *2,2 X 1,6* M, E = 15 MM</t>
  </si>
  <si>
    <t>CHAPA DE MADEIRA COMPENSADA DE PINUS, VIROLA OU EQUIVALENTE, DE *2,2 X 1,6* M, E = 20 MM</t>
  </si>
  <si>
    <t>CHAPA DE MADEIRA COMPENSADA DE PINUS, VIROLA OU EQUIVALENTE, DE *2,2 X 1,6* M, E = 25 MM</t>
  </si>
  <si>
    <t>CHAPA DE MADEIRA COMPENSADA DE PINUS, VIROLA OU EQUIVALENTE, DE *2,2 X 1,6* M, E = 6 MM</t>
  </si>
  <si>
    <t>CHAPA DE MADEIRA COMPENSADA DE PINUS, VIROLA OU EQUIVALENTE, DE *2,2 X 1,6* M, E = 8 MM</t>
  </si>
  <si>
    <t>CHAPA DE MADEIRA COMPENSADA NAVAL (COM COLA FENOLICA), E = 10 MM, DE *1,60 X 2,20* M</t>
  </si>
  <si>
    <t>CHAPA DE MADEIRA COMPENSADA NAVAL (COM COLA FENOLICA), E = 12 MM, DE *1,60 X 2,20* M</t>
  </si>
  <si>
    <t>CHAPA DE MADEIRA COMPENSADA NAVAL (COM COLA FENOLICA), E = 15 MM, DE *1,60 X 2,20* M</t>
  </si>
  <si>
    <t>CHAPA DE MADEIRA COMPENSADA NAVAL (COM COLA FENOLICA), E = 18 MM, DE *1,60 X 2,20* M</t>
  </si>
  <si>
    <t>CHAPA DE MADEIRA COMPENSADA NAVAL (COM COLA FENOLICA), E = 20 MM, DE *1,60 X 2,20* M</t>
  </si>
  <si>
    <t>CHAPA DE MADEIRA COMPENSADA NAVAL (COM COLA FENOLICA), E = 25 MM, DE *1,60 X 2,20* M</t>
  </si>
  <si>
    <t>CHAPA DE MADEIRA COMPENSADA NAVAL (COM COLA FENOLICA), E = 4 MM, DE *1,60 X 2,20* M</t>
  </si>
  <si>
    <t>CHAPA DE MADEIRA COMPENSADA NAVAL (COM COLA FENOLICA), E = 6 MM, DE *1,60 X 2,20* M</t>
  </si>
  <si>
    <t>CHAPA DE MADEIRA COMPENSADA PLASTIFICADA PARA FORMA DE CONCRETO, DE 2,20 x 1,10 M, E = 10 MM</t>
  </si>
  <si>
    <t>CHAPA DE MADEIRA COMPENSADA PLASTIFICADA PARA FORMA DE CONCRETO, DE 2,20 x 1,10 M, E = 6 MM</t>
  </si>
  <si>
    <t>CHAPA DE MADEIRA COMPENSADA PLASTIFICADA PARA FORMA DE CONCRETO, DE 2,20 X 1,10 m, E = 14 MM</t>
  </si>
  <si>
    <t>CHAPA DE MADEIRA COMPENSADA PLASTIFICADA PARA FORMA DE CONCRETO, DE 2,20 X 1,10 M, E = 12 MM</t>
  </si>
  <si>
    <t>CHAPA DE MADEIRA COMPENSADA PLASTIFICADA PARA FORMA DE CONCRETO, DE 2,20 X 1,10 M, E = 20 MM</t>
  </si>
  <si>
    <t>CHAPA DE MADEIRA COMPENSADA RESINADA PARA FORMA DE CONCRETO, DE *2,2 X 1,1* M, E = 10 MM</t>
  </si>
  <si>
    <t>CHAPA DE MADEIRA COMPENSADA RESINADA PARA FORMA DE CONCRETO, DE *2,2 X 1,1* M, E = 12 MM</t>
  </si>
  <si>
    <t>CHAPA DE MADEIRA COMPENSADA RESINADA PARA FORMA DE CONCRETO, DE *2,2 X 1,1* M, E = 14 MM</t>
  </si>
  <si>
    <t>CHAPA DE MADEIRA COMPENSADA RESINADA PARA FORMA DE CONCRETO, DE *2,2 X 1,1* M, E = 20 MM</t>
  </si>
  <si>
    <t>CHAPA DE MADEIRA COMPENSADA RESINADA PARA FORMA DE CONCRETO, DE *2,2 X 1,1* M, E = 6 MM</t>
  </si>
  <si>
    <t>CHAPA DE MDF BRANCO LISO 1 FACE, E = 12 MM, DE *2,75 X 1,85* M</t>
  </si>
  <si>
    <t>CHAPA DE MDF BRANCO LISO 1 FACE, E = 15 MM, DE *2,75 X 1,85* M</t>
  </si>
  <si>
    <t>CHAPA DE MDF BRANCO LISO 1 FACE, E = 18 MM, DE *2,75 X 1,85* M</t>
  </si>
  <si>
    <t>CHAPA DE MDF BRANCO LISO 1 FACE, E = 25 MM, DE *2,75 X 1,85* M</t>
  </si>
  <si>
    <t>CHAPA DE MDF BRANCO LISO 1 FACE, E = 6 MM, DE *2,75 X 1,85* M</t>
  </si>
  <si>
    <t>CHAPA DE MDF BRANCO LISO 1 FACE, E = 9 MM, DE *2,75 X 1,85* M</t>
  </si>
  <si>
    <t>CHAPA DE MDF BRANCO LISO 2 FACES, E = 12 MM, DE *2,75 X 1,85* M</t>
  </si>
  <si>
    <t>CHAPA DE MDF BRANCO LISO 2 FACES, E = 15 MM, DE *2,75 X 1,85* M</t>
  </si>
  <si>
    <t>CHAPA DE MDF BRANCO LISO 2 FACES, E = 18 MM, DE *2,75 X 1,85* M</t>
  </si>
  <si>
    <t>CHAPA DE MDF BRANCO LISO 2 FACES, E = 25 MM, DE *2,75 X 1,85* M</t>
  </si>
  <si>
    <t>CHAPA DE MDF BRANCO LISO 2 FACES, E = 6 MM, DE *2,75 X 1,85* M</t>
  </si>
  <si>
    <t>CHAPA DE MDF BRANCO LISO 2 FACES, E = 9 MM, DE *2,75 X 1,85* M</t>
  </si>
  <si>
    <t>CHAPA DE MDF CRU, E = 12 MM, DE *2,75 X 1,85* M</t>
  </si>
  <si>
    <t>CHAPA DE MDF CRU, E = 15 MM, DE *2,75 X 1,85* M</t>
  </si>
  <si>
    <t>CHAPA DE MDF CRU, E = 18 MM, DE *2,75 X 1,85* M</t>
  </si>
  <si>
    <t>CHAPA DE MDF CRU, E = 20 MM, DE *2,75 X 1,85* M</t>
  </si>
  <si>
    <t>CHAPA DE MDF CRU, E = 25 MM, DE *2,75 X 1,85* M</t>
  </si>
  <si>
    <t>CHAPA DE MDF CRU, E = 6 MM, DE *2,75 X 1,85* M</t>
  </si>
  <si>
    <t>CHAPA DE MDF CRU, E = 9 MM, DE *2,75 X 1,85* M</t>
  </si>
  <si>
    <t>CHAPA RIGIDA DE FIBRAS DE MADEIRA PRENSADA A QUENTE, LISA, DE *1,22 X 2,44* M,  E = 2,5 MM</t>
  </si>
  <si>
    <t>CHAPA/BOBINA ALUMINIO, E = 0,5 MM, L = 300 MM - 0,41 KG/M (LIGA 1200 - H14)</t>
  </si>
  <si>
    <t>CHAPA/BOBINA ALUMINIO, E = 0,8 MM, L = 1000 MM - 2,16 KG/M (LIGA 1200 - H14)</t>
  </si>
  <si>
    <t>CHAPA/BOBINA ALUMINIO, E = 0,8 MM, L = 500 MM - 1,08 KG/M (LIGA 1200 - H14)</t>
  </si>
  <si>
    <t>CHAPA/BOBINA ALUMINIO, E = 0,8 MM, L = 600 MM - 1,30 KG/M (LIGA 1200 - H14)</t>
  </si>
  <si>
    <t>CHAVE DUPLA PARA CONEXOES TIPO STORZ, ENGATE RAPIDO 1 1/2" X 2 1/2", EM LATAO, PARA INSTALACAO PREDIAL COMBATE A INCENDIO</t>
  </si>
  <si>
    <t>CHUMBADOR DE ACO TIPO PARABOLT, * 5/8" X 200* MM,  COM PORCA E ARRUELA</t>
  </si>
  <si>
    <t>CHUMBADOR DE ACO, DIAMETRO 1/2", COMPRIMENTO 75 MM</t>
  </si>
  <si>
    <t>CHUMBADOR DE ACO, DIAMETRO 5/8", COMPRIMENTO 6", COM PORCA</t>
  </si>
  <si>
    <t>CHUMBADOR DE ACO, 1" X 600 MM, PARA POSTES DE ACO COM BASE, INCLUSO PORCA E ARRUELA</t>
  </si>
  <si>
    <t>CHUVEIRO COMUM EM PLASTICO CROMADO, COM CANO, 4 TEMPERATURAS (110/220 V)</t>
  </si>
  <si>
    <t>CHUVEIRO PLASTICO BRANCO SIMPLES 5 '' PARA ACOPLAR EM HASTE 1/2 ", AGUA FRIA</t>
  </si>
  <si>
    <t>CIMENTO ASFALTICO DE PETROLEO A GRANEL (CAP) 30/45 (COLETADO CAIXA NA ANP ACRESCIDO DE ICMS)</t>
  </si>
  <si>
    <t>CIMENTO ASFALTICO DE PETROLEO A GRANEL (CAP) 50/70 (COLETADO CAIXA NA ANP ACRESCIDO DE ICMS)</t>
  </si>
  <si>
    <t xml:space="preserve">T     </t>
  </si>
  <si>
    <t>CIMENTO IMPERMEABILIZANTE DE PEGA ULTRARRAPIDA PARA TAMPONAMENTOS</t>
  </si>
  <si>
    <t>CIMENTO PORTLAND COMPOSTO CP II-32 (SACO DE 50 KG)</t>
  </si>
  <si>
    <t xml:space="preserve">50KG  </t>
  </si>
  <si>
    <t>CIMENTO PORTLAND DE ALTO FORNO (AF) CP III-32</t>
  </si>
  <si>
    <t>CIMENTO PORTLAND ESTRUTURAL BRANCO CPB-32</t>
  </si>
  <si>
    <t>CIMENTO PORTLAND POZOLANICO CP IV-32</t>
  </si>
  <si>
    <t>CINTA CIRCULAR EM ACO GALVANIZADO DE 210 MM DE DIAMETRO PARA INSTALACAO DE TRANSFORMADOR EM POSTE DE CONCRETO</t>
  </si>
  <si>
    <t>COBRE ELETROLITICO EM BARRA OU CHAPA</t>
  </si>
  <si>
    <t>COLA BRANCA BASE PVA</t>
  </si>
  <si>
    <t>COLAR DE TOMADA EM POLIPROPILENO, PP, COM PARAFUSOS, PARA PEAD, 63 X 1/2" - LIGACAO PREDIAL DE AGUA</t>
  </si>
  <si>
    <t>COLAR DE TOMADA EM POLIPROPILENO, PP, COM PARAFUSOS, PARA PEAD, 63 X 3/4" - LIGACAO PREDIAL DE AGUA</t>
  </si>
  <si>
    <t>COLAR TOMADA PVC, COM TRAVAS, SAIDA COM ROSCA, DE 110 MM X 1/2" OU 110 MM X 3/4", PARA LIGACAO PREDIAL DE AGUA</t>
  </si>
  <si>
    <t>COLAR TOMADA PVC, COM TRAVAS, SAIDA COM ROSCA, DE 32 MM X 1/2" OU 32 MM X 3/4", PARA LIGACAO PREDIAL DE AGUA</t>
  </si>
  <si>
    <t>COLAR TOMADA PVC, COM TRAVAS, SAIDA COM ROSCA, DE 40 MM X 1/2" OU 40 MM X 3/4", PARA LIGACAO PREDIAL DE AGUA</t>
  </si>
  <si>
    <t>COLAR TOMADA PVC, COM TRAVAS, SAIDA COM ROSCA, DE 50 MM X 1/2" OU 50 MM X 3/4", PARA LIGACAO PREDIAL DE AGUA</t>
  </si>
  <si>
    <t>COLAR TOMADA PVC, COM TRAVAS, SAIDA COM ROSCA, DE 60 MM X 1/2" OU 60 MM X 3/4", PARA LIGACAO PREDIAL DE AGUA</t>
  </si>
  <si>
    <t>COLAR TOMADA PVC, COM TRAVAS, SAIDA COM ROSCA, DE 75 MM X 1/2" OU 75 MM X 3/4", PARA LIGACAO PREDIAL DE AGUA</t>
  </si>
  <si>
    <t>COLAR TOMADA PVC, COM TRAVAS, SAIDA COM ROSCA, DE 85 MM X 1/2" OU 85 MM X 3/4", PARA LIGACAO PREDIAL DE AGUA</t>
  </si>
  <si>
    <t>COLAR TOMADA PVC, COM TRAVAS, SAIDA ROSCAVEL COM BUCHA DE LATAO, DE 110 MM X 1/2" OU 110 MM X 3/4", PARA LIGACAO PREDIAL DE AGUA</t>
  </si>
  <si>
    <t>COLAR TOMADA PVC, COM TRAVAS, SAIDA ROSCAVEL COM BUCHA DE LATAO, DE 60 MM X 1/2" OU 60 MM X 3/4", PARA LIGACAO PREDIAL DE AGUA</t>
  </si>
  <si>
    <t>COLAR TOMADA PVC, COM TRAVAS, SAIDA ROSCAVEL COM BUCHA DE LATAO, DE 75 MM X 1/2" OU 75 MM X 3/4", PARA LIGACAO PREDIAL DE AGUA</t>
  </si>
  <si>
    <t>COLAR TOMADA PVC, COM TRAVAS, SAIDA ROSCAVEL COM BUCHA DE LATAO, DE 85 MM X 1/2" OU 85 MM X 3/4", PARA LIGACAO PREDIAL DE AGUA</t>
  </si>
  <si>
    <t>COMPACTADOR DE SOLO, TIPO PLACA VIBRATORIA REVERSIVEL, COM MOTOR A GASOLINA DE 4 TEMPOS, PESO ENTRE 125 E 150 KG, FORCA CENTRIFUGA ENTRE 2500 E 2800 KGF, LARGURA DE TRABALHO ENTRE 400 E 450 MM, FREQUENCIA DE VIBRACAO ENTRE 4.300 E 4.500 RPM, VELOCIDADE DE TRABALHO ENTRE 15 E 20 M/MIN, POTENCIA ENTRE 5,5 E 6,0 HP</t>
  </si>
  <si>
    <t>COMPACTADOR DE SOLOS DE PERCURSAO (SOQUETE) COM MOTOR A GASOLINA 4 TEMPOS DE 4 HP (4 CV)</t>
  </si>
  <si>
    <t>COMPRESSOR DE AR ESTACIONARIO, VAZAO 620 PCM, PRESSAO EFETIVA DE TRABALHO 109 PSI, MOTOR ELETRICO, POTENCIA 127 CV</t>
  </si>
  <si>
    <t>COMPRESSOR DE AR REBOCAVEL VAZAO 400 PCM, PRESSAO EFETIVA DE TRABALHO 102 PSI, MOTOR DIESEL, POTENCIA 110 CV</t>
  </si>
  <si>
    <t>COMPRESSOR DE AR REBOCAVEL VAZAO 748 PCM, PRESSAO EFETIVA DE TRABALHO 102 PSI, MOTOR DIESEL, POTENCIA 210 CV</t>
  </si>
  <si>
    <t>COMPRESSOR DE AR REBOCAVEL VAZAO 860 PCM, PRESSAO EFETIVA DE TRABALHO 102 PSI, MOTOR DIESEL, POTENCIA 250 CV</t>
  </si>
  <si>
    <t>COMPRESSOR DE AR REBOCAVEL, VAZAO *89* PCM, PRESSAO EFETIVA DE TRABALHO *102* PSI, MOTOR DIESEL, POTENCIA *20* CV</t>
  </si>
  <si>
    <t>COMPRESSOR DE AR REBOCAVEL, VAZAO 152 PCM, PRESSAO EFETIVA DE TRABALHO 102 PSI, MOTOR DIESEL, POTENCIA 31,5 KW</t>
  </si>
  <si>
    <t>COMPRESSOR DE AR REBOCAVEL, VAZAO 250 PCM, PRESSAO EFETIVA DE TRABALHO 102 PSI, MOTOR DIESEL, POTENCIA 81 CV</t>
  </si>
  <si>
    <t>COMPRESSOR DE AR, VAZAO DE 10 PCM, RESERVATORIO 100 L, PRESSAO DE TRABALHO ENTRE 6,9 E 9,7 BAR,  POTENCIA 2 HP, TENSAO 110/220 V (COLETADO CAIXA)</t>
  </si>
  <si>
    <t>CONCERTINA CLIPADA (DUPLA) EM ACO GALVANIZADO DE ALTA RESISTENCIA, COM ESPIRAL DE 300 MM, D = 2,76 MM</t>
  </si>
  <si>
    <t>CONCERTINA SIMPLES EM ACO GALVANIZADO DE ALTA RESISTENCIA, COM ESPIRAL DE 300 MM, D = 2,76 MM</t>
  </si>
  <si>
    <t>CONCRETO AUTOADENSAVEL (CAA) CLASSE DE RESISTENCIA C15, ESPALHAMENTO SF2, INCLUI SERVICO DE BOMBEAMENTO (NBR 15823)</t>
  </si>
  <si>
    <t>CONCRETO AUTOADENSAVEL (CAA) CLASSE DE RESISTENCIA C20, ESPALHAMENTO SF2, INCLUI SERVICO DE BOMBEAMENTO (NBR 15823)</t>
  </si>
  <si>
    <t>CONCRETO AUTOADENSAVEL (CAA) CLASSE DE RESISTENCIA C25, ESPALHAMENTO SF2, INCLUI SERVICO DE BOMBEAMENTO (NBR 15823)</t>
  </si>
  <si>
    <t>CONCRETO AUTOADENSAVEL (CAA) CLASSE DE RESISTENCIA C30, ESPALHAMENTO SF2, INCLUI SERVICO DE BOMBEAMENTO (NBR 15823)</t>
  </si>
  <si>
    <t>CONCRETO BETUMINOSO USINADO A QUENTE (CBUQ) PARA PAVIMENTACAO ASFALTICA, PADRAO DNIT, FAIXA C, COM CAP 30/45 - AQUISICAO POSTO USINA</t>
  </si>
  <si>
    <t>CONCRETO BETUMINOSO USINADO A QUENTE (CBUQ) PARA PAVIMENTACAO ASFALTICA, PADRAO DNIT, FAIXA C, COM CAP 50/70 - AQUISICAO POSTO USINA</t>
  </si>
  <si>
    <t>CONCRETO BETUMINOSO USINADO A QUENTE (CBUQ) PARA PAVIMENTACAO ASFALTICA, PADRAO DNIT, PARA BINDER, COM CAP 50/70 - AQUISICAO POSTO USINA</t>
  </si>
  <si>
    <t>CONCRETO USINADO BOMBEAVEL, CLASSE DE RESISTENCIA C20, COM BRITA 0 E 1, SLUMP = 100 +/- 20 MM, INCLUI SERVICO DE BOMBEAMENTO (NBR 8953)</t>
  </si>
  <si>
    <t>CONCRETO USINADO BOMBEAVEL, CLASSE DE RESISTENCIA C20, COM BRITA 0 E 1, SLUMP = 130 +/- 20 MM, EXCLUI SERVICO DE BOMBEAMENTO (NBR 8953)</t>
  </si>
  <si>
    <t>CONCRETO USINADO BOMBEAVEL, CLASSE DE RESISTENCIA C20, COM BRITA 0 E 1, SLUMP = 190 +/- 20 MM, INCLUI SERVICO DE BOMBEAMENTO (NBR 8953)</t>
  </si>
  <si>
    <t>CONCRETO USINADO BOMBEAVEL, CLASSE DE RESISTENCIA C20, COM BRITA 0, SLUMP = 220 +/- 20 MM, INCLUI SERVICO DE BOMBEAMENTO (NBR 8953)</t>
  </si>
  <si>
    <t>CONCRETO USINADO BOMBEAVEL, CLASSE DE RESISTENCIA C25, COM BRITA 0 E 1, SLUMP = 100 +/- 20 MM, EXCLUI SERVICO DE BOMBEAMENTO (NBR 8953)</t>
  </si>
  <si>
    <t>CONCRETO USINADO BOMBEAVEL, CLASSE DE RESISTENCIA C25, COM BRITA 0 E 1, SLUMP = 100 +/- 20 MM, INCLUI SERVICO DE BOMBEAMENTO (NBR 8953)</t>
  </si>
  <si>
    <t>CONCRETO USINADO BOMBEAVEL, CLASSE DE RESISTENCIA C25, COM BRITA 0 E 1, SLUMP = 130 +/- 20 MM, EXCLUI SERVICO DE BOMBEAMENTO (NBR 8953)</t>
  </si>
  <si>
    <t>CONCRETO USINADO BOMBEAVEL, CLASSE DE RESISTENCIA C25, COM BRITA 0 E 1, SLUMP = 190 +/- 20 MM, EXCLUI SERVICO DE BOMBEAMENTO (NBR 8953)</t>
  </si>
  <si>
    <t>CONCRETO USINADO BOMBEAVEL, CLASSE DE RESISTENCIA C30, COM BRITA 0 E 1, SLUMP = 100 +/- 20 MM, EXCLUI SERVICO DE BOMBEAMENTO (NBR 8953)</t>
  </si>
  <si>
    <t>CONCRETO USINADO BOMBEAVEL, CLASSE DE RESISTENCIA C30, COM BRITA 0 E 1, SLUMP = 100 +/- 20 MM, INCLUI SERVICO DE BOMBEAMENTO (NBR 8953)</t>
  </si>
  <si>
    <t>CONCRETO USINADO BOMBEAVEL, CLASSE DE RESISTENCIA C30, COM BRITA 0 E 1, SLUMP = 130 +/- 20 MM, EXCLUI SERVICO DE BOMBEAMENTO (NBR 8953)</t>
  </si>
  <si>
    <t>CONCRETO USINADO BOMBEAVEL, CLASSE DE RESISTENCIA C30, COM BRITA 0 E 1, SLUMP = 190 +/- 20 MM, EXCLUI SERVICO DE BOMBEAMENTO (NBR 8953)</t>
  </si>
  <si>
    <t>CONCRETO USINADO BOMBEAVEL, CLASSE DE RESISTENCIA C35, COM BRITA 0 E 1, SLUMP = 100 +/- 20 MM, EXCLUI SERVICO DE BOMBEAMENTO (NBR 8953)</t>
  </si>
  <si>
    <t>CONCRETO USINADO BOMBEAVEL, CLASSE DE RESISTENCIA C35, COM BRITA 0 E 1, SLUMP = 100 +/- 20 MM, INCLUI SERVICO DE BOMBEAMENTO (NBR 8953)</t>
  </si>
  <si>
    <t>CONCRETO USINADO BOMBEAVEL, CLASSE DE RESISTENCIA C40, COM BRITA 0 E 1, SLUMP = 100 +/- 20 MM, EXCLUI SERVICO DE BOMBEAMENTO (NBR 8953)</t>
  </si>
  <si>
    <t>CONCRETO USINADO BOMBEAVEL, CLASSE DE RESISTENCIA C40, COM BRITA 0 E 1, SLUMP = 100 +/- 20 MM, INCLUI SERVICO DE BOMBEAMENTO (NBR 8953)</t>
  </si>
  <si>
    <t>CONCRETO USINADO BOMBEAVEL, CLASSE DE RESISTENCIA C45, COM BRITA 0 E 1, SLUMP = 100 +/- 20 MM, INCLUI SERVICO DE BOMBEAMENTO (NBR 8953)</t>
  </si>
  <si>
    <t>CONCRETO USINADO BOMBEAVEL, CLASSE DE RESISTENCIA C50, COM BRITA 0 E 1, SLUMP = 100 +/- 20 MM, INCLUI SERVICO DE BOMBEAMENTO (NBR 8953)</t>
  </si>
  <si>
    <t>CONCRETO USINADO BOMBEAVEL, CLASSE DE RESISTENCIA C60, COM BRITA 0 E 1, SLUMP = 100 +/- 20 MM, INCLUI SERVICO DE BOMBEAMENTO (NBR 8953)</t>
  </si>
  <si>
    <t>CONCRETO USINADO BOMBEAVEL, CLASSE DE RESISTENCIA C80, COM BRITA 0 E 1, SLUMP = 100 +/- 20 MM, EXCLUI SERVICO DE BOMBEAMENTO (NBR 8953)</t>
  </si>
  <si>
    <t>CONCRETO USINADO CONVENCIONAL (NAO BOMBEAVEL) CLASSE DE RESISTENCIA C10, COM BRITA 1 E 2, SLUMP = 80 MM +/- 10 MM (NBR 8953)</t>
  </si>
  <si>
    <t>CONCRETO USINADO CONVENCIONAL (NAO BOMBEAVEL) CLASSE DE RESISTENCIA C15, COM BRITA 1 E 2, SLUMP = 80 MM +/- 10 MM (NBR 8953)</t>
  </si>
  <si>
    <t>CONDULETE DE ALUMINIO TIPO B, PARA ELETRODUTO ROSCAVEL DE 1/2", COM TAMPA CEGA</t>
  </si>
  <si>
    <t>CONDULETE DE ALUMINIO TIPO B, PARA ELETRODUTO ROSCAVEL DE 1", COM TAMPA CEGA</t>
  </si>
  <si>
    <t>CONDULETE DE ALUMINIO TIPO B, PARA ELETRODUTO ROSCAVEL DE 3/4", COM TAMPA CEGA</t>
  </si>
  <si>
    <t>CONDULETE DE ALUMINIO TIPO C, PARA ELETRODUTO ROSCAVEL DE 1/2", COM TAMPA CEGA</t>
  </si>
  <si>
    <t>CONDULETE DE ALUMINIO TIPO C, PARA ELETRODUTO ROSCAVEL DE 1", COM TAMPA CEGA</t>
  </si>
  <si>
    <t>CONDULETE DE ALUMINIO TIPO C, PARA ELETRODUTO ROSCAVEL DE 3/4", COM TAMPA CEGA</t>
  </si>
  <si>
    <t>CONDULETE DE ALUMINIO TIPO C, PARA ELETRODUTO ROSCAVEL DE 4", COM TAMPA CEGA</t>
  </si>
  <si>
    <t>CONDULETE DE ALUMINIO TIPO E, PARA ELETRODUTO ROSCAVEL DE 1  1/4", COM TAMPA CEGA</t>
  </si>
  <si>
    <t>CONDULETE DE ALUMINIO TIPO E, PARA ELETRODUTO ROSCAVEL DE 1 1/2", COM TAMPA CEGA</t>
  </si>
  <si>
    <t>CONDULETE DE ALUMINIO TIPO E, PARA ELETRODUTO ROSCAVEL DE 1/2", COM TAMPA CEGA</t>
  </si>
  <si>
    <t>CONDULETE DE ALUMINIO TIPO E, PARA ELETRODUTO ROSCAVEL DE 1", COM TAMPA CEGA</t>
  </si>
  <si>
    <t>CONDULETE DE ALUMINIO TIPO E, PARA ELETRODUTO ROSCAVEL DE 2", COM TAMPA CEGA</t>
  </si>
  <si>
    <t>CONDULETE DE ALUMINIO TIPO E, PARA ELETRODUTO ROSCAVEL DE 3/4", COM TAMPA CEGA</t>
  </si>
  <si>
    <t>CONDULETE DE ALUMINIO TIPO E, PARA ELETRODUTO ROSCAVEL DE 3", COM TAMPA CEGA</t>
  </si>
  <si>
    <t>CONDULETE DE ALUMINIO TIPO E, PARA ELETRODUTO ROSCAVEL DE 4", COM TAMPA CEGA</t>
  </si>
  <si>
    <t>CONDULETE DE ALUMINIO TIPO LR, PARA ELETRODUTO ROSCAVEL DE 1 1/2", COM TAMPA CEGA</t>
  </si>
  <si>
    <t>CONDULETE DE ALUMINIO TIPO LR, PARA ELETRODUTO ROSCAVEL DE 1 1/4", COM TAMPA CEGA</t>
  </si>
  <si>
    <t>CONDULETE DE ALUMINIO TIPO LR, PARA ELETRODUTO ROSCAVEL DE 1/2", COM TAMPA CEGA</t>
  </si>
  <si>
    <t>CONDULETE DE ALUMINIO TIPO LR, PARA ELETRODUTO ROSCAVEL DE 1", COM TAMPA CEGA</t>
  </si>
  <si>
    <t>CONDULETE DE ALUMINIO TIPO LR, PARA ELETRODUTO ROSCAVEL DE 2", COM TAMPA CEGA</t>
  </si>
  <si>
    <t>CONDULETE DE ALUMINIO TIPO LR, PARA ELETRODUTO ROSCAVEL DE 3/4", COM TAMPA CEGA</t>
  </si>
  <si>
    <t>CONDULETE DE ALUMINIO TIPO LR, PARA ELETRODUTO ROSCAVEL DE 3", COM TAMPA CEGA</t>
  </si>
  <si>
    <t>CONDULETE DE ALUMINIO TIPO LR, PARA ELETRODUTO ROSCAVEL DE 4", COM TAMPA CEGA</t>
  </si>
  <si>
    <t>CONDULETE DE ALUMINIO TIPO T, PARA ELETRODUTO ROSCAVEL DE 1 1/2", COM TAMPA CEGA</t>
  </si>
  <si>
    <t>CONDULETE DE ALUMINIO TIPO T, PARA ELETRODUTO ROSCAVEL DE 1 1/4", COM TAMPA CEGA</t>
  </si>
  <si>
    <t>CONDULETE DE ALUMINIO TIPO T, PARA ELETRODUTO ROSCAVEL DE 1/2", COM TAMPA CEGA</t>
  </si>
  <si>
    <t>CONDULETE DE ALUMINIO TIPO T, PARA ELETRODUTO ROSCAVEL DE 1", COM TAMPA CEGA</t>
  </si>
  <si>
    <t>CONDULETE DE ALUMINIO TIPO T, PARA ELETRODUTO ROSCAVEL DE 2", COM TAMPA CEGA</t>
  </si>
  <si>
    <t>CONDULETE DE ALUMINIO TIPO T, PARA ELETRODUTO ROSCAVEL DE 3/4", COM TAMPA CEGA</t>
  </si>
  <si>
    <t>CONDULETE DE ALUMINIO TIPO T, PARA ELETRODUTO ROSCAVEL DE 3", COM TAMPA CEGA</t>
  </si>
  <si>
    <t>CONDULETE DE ALUMINIO TIPO T, PARA ELETRODUTO ROSCAVEL DE 4", COM TAMPA CEGA</t>
  </si>
  <si>
    <t>CONDULETE DE ALUMINIO TIPO TB, PARA ELETRODUTO ROSCAVEL DE 3", COM TAMPA CEGA</t>
  </si>
  <si>
    <t>CONDULETE DE ALUMINIO TIPO X, PARA ELETRODUTO ROSCAVEL DE 1 1/2", COM TAMPA CEGA</t>
  </si>
  <si>
    <t>CONDULETE DE ALUMINIO TIPO X, PARA ELETRODUTO ROSCAVEL DE 1 1/4", COM TAMPA CEGA</t>
  </si>
  <si>
    <t>CONDULETE DE ALUMINIO TIPO X, PARA ELETRODUTO ROSCAVEL DE 1/2", COM TAMPA CEGA</t>
  </si>
  <si>
    <t>CONDULETE DE ALUMINIO TIPO X, PARA ELETRODUTO ROSCAVEL DE 1", COM TAMPA CEGA</t>
  </si>
  <si>
    <t>CONDULETE DE ALUMINIO TIPO X, PARA ELETRODUTO ROSCAVEL DE 2", COM TAMPA CEGA</t>
  </si>
  <si>
    <t>CONDULETE DE ALUMINIO TIPO X, PARA ELETRODUTO ROSCAVEL DE 3/4", COM TAMPA CEGA</t>
  </si>
  <si>
    <t>CONDULETE DE ALUMINIO TIPO X, PARA ELETRODUTO ROSCAVEL DE 3", COM TAMPA CEGA</t>
  </si>
  <si>
    <t>CONDULETE DE ALUMINIO TIPO X, PARA ELETRODUTO ROSCAVEL DE 4", COM TAMPA CEGA</t>
  </si>
  <si>
    <t>CONDULETE EM PVC, TIPO "B", SEM TAMPA, DE 1/2" OU 3/4"</t>
  </si>
  <si>
    <t>CONDULETE EM PVC, TIPO "B", SEM TAMPA, DE 1"</t>
  </si>
  <si>
    <t>CONDULETE EM PVC, TIPO "C", SEM TAMPA, DE 1/2"</t>
  </si>
  <si>
    <t>CONDULETE EM PVC, TIPO "C", SEM TAMPA, DE 1"</t>
  </si>
  <si>
    <t>CONDULETE EM PVC, TIPO "C", SEM TAMPA, DE 3/4"</t>
  </si>
  <si>
    <t>CONDULETE EM PVC, TIPO "E", SEM TAMPA, DE 1/2"</t>
  </si>
  <si>
    <t>CONDULETE EM PVC, TIPO "E", SEM TAMPA, DE 1"</t>
  </si>
  <si>
    <t>CONDULETE EM PVC, TIPO "E", SEM TAMPA, DE 3/4"</t>
  </si>
  <si>
    <t>CONDULETE EM PVC, TIPO "LB", SEM TAMPA, DE 1/2" OU 3/4"</t>
  </si>
  <si>
    <t>CONDULETE EM PVC, TIPO "LB", SEM TAMPA, DE 1"</t>
  </si>
  <si>
    <t>CONDULETE EM PVC, TIPO "LL", SEM TAMPA, DE 1/2" OU 3/4"</t>
  </si>
  <si>
    <t>CONDULETE EM PVC, TIPO "LL", SEM TAMPA, DE 1"</t>
  </si>
  <si>
    <t>CONDULETE EM PVC, TIPO "LR", SEM TAMPA, DE 1/2"</t>
  </si>
  <si>
    <t>CONDULETE EM PVC, TIPO "LR", SEM TAMPA, DE 1"</t>
  </si>
  <si>
    <t>CONDULETE EM PVC, TIPO "LR", SEM TAMPA, DE 3/4"</t>
  </si>
  <si>
    <t>CONDULETE EM PVC, TIPO "T", SEM TAMPA, DE 1"</t>
  </si>
  <si>
    <t>CONDULETE EM PVC, TIPO "T", SEM TAMPA, DE 3/4"</t>
  </si>
  <si>
    <t>CONDULETE EM PVC, TIPO "TB", SEM TAMPA, DE 1/2" OU 3/4"</t>
  </si>
  <si>
    <t>CONDULETE EM PVC, TIPO "TB", SEM TAMPA, DE 1"</t>
  </si>
  <si>
    <t>CONDULETE EM PVC, TIPO "X", SEM TAMPA, DE 1/2"</t>
  </si>
  <si>
    <t>CONDULETE EM PVC, TIPO "X", SEM TAMPA, DE 1"</t>
  </si>
  <si>
    <t>CONDULETE EM PVC, TIPO "X", SEM TAMPA, DE 3/4"</t>
  </si>
  <si>
    <t>CONDUTOR PLUVIAL, PVC, CIRCULAR, DIAMETRO ENTRE 80 E 100 MM, PARA DRENAGEM PREDIAL</t>
  </si>
  <si>
    <t>CONE DE SINALIZACAO EM PVC FLEXIVEL, H = 70 / 76 CM (NBR 15071)</t>
  </si>
  <si>
    <t>CONE DE SINALIZACAO EM PVC RIGIDO COM FAIXA REFLETIVA, H = 70 / 76 CM</t>
  </si>
  <si>
    <t>CONECTOR BRONZE/LATAO (REF 603) SEM ANEL DE SOLDA, BOLSA X ROSCA F, 15 MM X 1/2"</t>
  </si>
  <si>
    <t>CONECTOR BRONZE/LATAO (REF 603) SEM ANEL DE SOLDA, BOLSA X ROSCA F, 22 MM X 1/2"</t>
  </si>
  <si>
    <t>CONECTOR BRONZE/LATAO (REF 603) SEM ANEL DE SOLDA, BOLSA X ROSCA F, 22 MM X 3/4"</t>
  </si>
  <si>
    <t>CONECTOR BRONZE/LATAO (REF 603) SEM ANEL DE SOLDA, BOLSA X ROSCA F, 28 MM X 1/2"</t>
  </si>
  <si>
    <t>CONECTOR CURVO 90 GRAUS DE ALUMINIO, BITOLA 1 1/2", PARA ADAPTAR ENTRADA DE ELETRODUTO METALICO FLEXIVEL EM QUADROS</t>
  </si>
  <si>
    <t>CONECTOR CURVO 90 GRAUS DE ALUMINIO, BITOLA 1 1/4", PARA ADAPTAR ENTRADA DE ELETRODUTO METALICO FLEXIVEL EM QUADROS</t>
  </si>
  <si>
    <t>CONECTOR CURVO 90 GRAUS DE ALUMINIO, BITOLA 1/2", PARA ADAPTAR ENTRADA DE ELETRODUTO METALICO FLEXIVEL EM QUADROS</t>
  </si>
  <si>
    <t>CONECTOR CURVO 90 GRAUS DE ALUMINIO, BITOLA 1", PARA ADAPTAR ENTRADA DE ELETRODUTO METALICO FLEXIVEL EM QUADROS</t>
  </si>
  <si>
    <t>CONECTOR CURVO 90 GRAUS DE ALUMINIO, BITOLA 2 1/2", PARA ADAPTAR ENTRADA DE ELETRODUTO METALICO FLEXIVEL EM QUADROS</t>
  </si>
  <si>
    <t>CONECTOR CURVO 90 GRAUS DE ALUMINIO, BITOLA 2", PARA ADAPTAR ENTRADA DE ELETRODUTO METALICO FLEXIVEL EM QUADROS</t>
  </si>
  <si>
    <t>CONECTOR CURVO 90 GRAUS DE ALUMINIO, BITOLA 3/4", PARA ADAPTAR ENTRADA DE ELETRODUTO METALICO FLEXIVEL EM QUADROS</t>
  </si>
  <si>
    <t>CONECTOR CURVO 90 GRAUS DE ALUMINIO, BITOLA 3", PARA ADAPTAR ENTRADA DE ELETRODUTO METALICO FLEXIVEL EM QUADROS</t>
  </si>
  <si>
    <t>CONECTOR CURVO 90 GRAUS DE ALUMINIO, BITOLA 4", PARA ADAPTAR ENTRADA DE ELETRODUTO METALICO FLEXIVEL EM QUADROS</t>
  </si>
  <si>
    <t>CONECTOR DE ALUMINIO TIPO PRENSA CABO, BITOLA 1 1/2", PARA CABOS DE DIAMETRO DE 37 A 40 MM</t>
  </si>
  <si>
    <t>CONECTOR DE ALUMINIO TIPO PRENSA CABO, BITOLA 1 1/4", PARA CABOS DE DIAMETRO DE 31 A 34 MM</t>
  </si>
  <si>
    <t>CONECTOR DE ALUMINIO TIPO PRENSA CABO, BITOLA 1/2", PARA CABOS DE DIAMETRO DE 12,5 A 15 MM</t>
  </si>
  <si>
    <t>CONECTOR DE ALUMINIO TIPO PRENSA CABO, BITOLA 1", PARA CABOS DE DIAMETRO DE 22,5 A 25 MM</t>
  </si>
  <si>
    <t>CONECTOR DE ALUMINIO TIPO PRENSA CABO, BITOLA 2", PARA CABOS DE DIAMETRO DE 47,5 A 50 MM</t>
  </si>
  <si>
    <t>CONECTOR DE ALUMINIO TIPO PRENSA CABO, BITOLA 3/4", PARA CABOS DE DIAMETRO DE 17,5 A 20 MM</t>
  </si>
  <si>
    <t>CONECTOR DE ALUMINIO TIPO PRENSA CABO, BITOLA 3/8", PARA CABOS DE DIAMETRO DE 9 A 10 MM</t>
  </si>
  <si>
    <t>CONECTOR METALICO TIPO PARAFUSO FENDIDO (SPLIT BOLT), COM SEPARADOR DE CABOS BIMETALICOS, PARA CABOS ATE 25 MM2</t>
  </si>
  <si>
    <t>CONECTOR METALICO TIPO PARAFUSO FENDIDO (SPLIT BOLT), COM SEPARADOR DE CABOS BIMETALICOS, PARA CABOS ATE 50 MM2</t>
  </si>
  <si>
    <t>CONECTOR METALICO TIPO PARAFUSO FENDIDO (SPLIT BOLT), COM SEPARADOR DE CABOS BIMETALICOS, PARA CABOS ATE 70 MM2</t>
  </si>
  <si>
    <t>CONECTOR METALICO TIPO PARAFUSO FENDIDO (SPLIT BOLT), PARA CABOS ATE 10 MM2</t>
  </si>
  <si>
    <t>CONECTOR METALICO TIPO PARAFUSO FENDIDO (SPLIT BOLT), PARA CABOS ATE 120 MM2</t>
  </si>
  <si>
    <t>CONECTOR METALICO TIPO PARAFUSO FENDIDO (SPLIT BOLT), PARA CABOS ATE 150 MM2</t>
  </si>
  <si>
    <t>CONECTOR METALICO TIPO PARAFUSO FENDIDO (SPLIT BOLT), PARA CABOS ATE 185 MM2</t>
  </si>
  <si>
    <t>CONECTOR METALICO TIPO PARAFUSO FENDIDO (SPLIT BOLT), PARA CABOS ATE 25 MM2</t>
  </si>
  <si>
    <t>CONECTOR METALICO TIPO PARAFUSO FENDIDO (SPLIT BOLT), PARA CABOS ATE 35 MM2</t>
  </si>
  <si>
    <t>CONECTOR METALICO TIPO PARAFUSO FENDIDO (SPLIT BOLT), PARA CABOS ATE 50 MM2</t>
  </si>
  <si>
    <t>CONECTOR METALICO TIPO PARAFUSO FENDIDO (SPLIT BOLT), PARA CABOS ATE 6 MM2</t>
  </si>
  <si>
    <t>CONECTOR METALICO TIPO PARAFUSO FENDIDO (SPLIT BOLT), PARA CABOS ATE 70 MM2</t>
  </si>
  <si>
    <t>CONECTOR METALICO TIPO PARAFUSO FENDIDO (SPLIT BOLT), PARA CABOS ATE 95 MM2</t>
  </si>
  <si>
    <t>CONECTOR RETO DE ALUMINIO PARA ELETRODUTO DE 1 1/2", PARA ADAPTAR ENTRADA DE ELETRODUTO METALICO FLEXIVEL EM QUADROS</t>
  </si>
  <si>
    <t>CONECTOR RETO DE ALUMINIO PARA ELETRODUTO DE 1 1/4", PARA ADAPTAR ENTRADA DE ELETRODUTO METALICO FLEXIVEL EM QUADROS</t>
  </si>
  <si>
    <t>CONECTOR RETO DE ALUMINIO PARA ELETRODUTO DE 1/2", PARA ADAPTAR ENTRADA DE ELETRODUTO METALICO FLEXIVEL EM QUADROS</t>
  </si>
  <si>
    <t>CONECTOR RETO DE ALUMINIO PARA ELETRODUTO DE 1", PARA ADAPTAR ENTRADA DE ELETRODUTO METALICO FLEXIVEL EM QUADROS</t>
  </si>
  <si>
    <t>CONECTOR RETO DE ALUMINIO PARA ELETRODUTO DE 2 1/2", PARA ADAPTAR ENTRADA DE ELETRODUTO METALICO FLEXIVEL EM QUADROS</t>
  </si>
  <si>
    <t>CONECTOR RETO DE ALUMINIO PARA ELETRODUTO DE 2", PARA ADAPTAR ENTRADA DE ELETRODUTO METALICO FLEXIVEL EM QUADROS</t>
  </si>
  <si>
    <t>CONECTOR RETO DE ALUMINIO PARA ELETRODUTO DE 3/4", PARA ADAPTAR ENTRADA DE ELETRODUTO METALICO FLEXIVEL EM QUADROS</t>
  </si>
  <si>
    <t>CONECTOR RETO DE ALUMINIO PARA ELETRODUTO DE 3", PARA ADAPTAR ENTRADA DE ELETRODUTO METALICO FLEXIVEL EM QUADROS</t>
  </si>
  <si>
    <t>CONECTOR RETO DE ALUMINIO PARA ELETRODUTO DE 4", PARA ADAPTAR ENTRADA DE ELETRODUTO METALICO FLEXIVEL EM QUADROS</t>
  </si>
  <si>
    <t>CONECTOR, CPVC, SOLDAVEL, 15 MM X 1/2", PARA AGUA QUENTE</t>
  </si>
  <si>
    <t>CONECTOR, CPVC, SOLDAVEL, 22 MM X 1/2", PARA AGUA QUENTE</t>
  </si>
  <si>
    <t>CONECTOR, CPVC, SOLDAVEL, 22 MM X 3/4", PARA AGUA QUENTE</t>
  </si>
  <si>
    <t>CONECTOR, CPVC, SOLDAVEL, 28 MM X 1", PARA AGUA QUENTE</t>
  </si>
  <si>
    <t>CONECTOR, CPVC, SOLDAVEL, 35 MM X 1 1/4", PARA AGUA QUENTE</t>
  </si>
  <si>
    <t>CONECTOR, CPVC, SOLDAVEL, 42 MM X 1 1/2", PARA AGUA QUENTE</t>
  </si>
  <si>
    <t>CONJUNTO ARRUELAS DE VEDACAO 5/16" PARA TELHA FIBROCIMENTO (UMA ARRUELA METALICA E UMA ARRUELA PVC - CONICAS)</t>
  </si>
  <si>
    <t xml:space="preserve">CJ    </t>
  </si>
  <si>
    <t>CONJUNTO DE FECHADURA DE SOBREPOR EM FERRO PINTADO, SEM MACANETA, COM CHAVE GRANDE (SEM CILINDRO) - TIPO CAIXAO - COMPLETA</t>
  </si>
  <si>
    <t>CONJUNTO DE FERRAGENS PIVO, PARA PORTA PIVOTANTE DE ATE 100 KG, REGULAVEL COM ESFERA , CROMADO - SUPERIOR E INFERIOR - COMPLETO</t>
  </si>
  <si>
    <t>CONJUNTO DE LIGACAO PARA BACIA SANITARIA AJUSTAVEL, EM PLASTICO BRANCO, COM TUBO, CANOPLA E ESPUDE</t>
  </si>
  <si>
    <t>CONJUNTO DE LIGACAO PARA BACIA SANITARIA EM PLASTICO BRANCO COM TUBO, CANOPLA E ANEL DE EXPANSAO (TUBO 1.1/2 '' X 20 CM)</t>
  </si>
  <si>
    <t>CONJUNTO MONTADO ESTOPIM COM ESPOLETA COMUM NUMERO 8, COM CABECA ACENDEDORA, 1,5 M</t>
  </si>
  <si>
    <t>CONJUNTO PARA FUTSAL COM TRAVES OFICIAIS DE 3,00 X 2,00 M EM TUBO DE ACO GALVANIZADO 3" COM REQUADRO EM TUBO DE 1", PINTURA EM PRIMER COM TINTA ESMALTE SINTETICO E REDES DE POLIETILENO FIO 4 MM</t>
  </si>
  <si>
    <t>CONJUNTO PARA QUADRA DE  VOLEI COM POSTES EM TUBO DE ACO GALVANIZADO 3", H = *255* CM, PINTURA EM TINTA ESMALTE SINTETICO, REDE DE NYLON COM 2 MM, MALHA 10 X 10 CM E ANTENAS OFICIAIS EM FIBRA DE VIDRO</t>
  </si>
  <si>
    <t>CONTAINER ALMOXARIFADO, DE *2,40* X *6,00* M, PADRAO SIMPLES, SEM REVESTIMENTO E SEM DIVISORIAS INTERNOS E SEM SANITARIO, PARA USO EM CANTEIRO DE OBRAS</t>
  </si>
  <si>
    <t>CONTATOR TRIPOLAR, CORRENTE DE *110* A, TENSAO NOMINAL DE *500* V, CATEGORIA AC-2 E AC-3</t>
  </si>
  <si>
    <t>CONTATOR TRIPOLAR, CORRENTE DE *185* A, TENSAO NOMINAL DE *500* V, CATEGORIA AC-2 E AC-3</t>
  </si>
  <si>
    <t>CONTATOR TRIPOLAR, CORRENTE DE *22* A, TENSAO NOMINAL DE *500* V, CATEGORIA AC-2 E AC-3</t>
  </si>
  <si>
    <t>CONTATOR TRIPOLAR, CORRENTE DE *265* A, TENSAO NOMINAL DE *500* V, CATEGORIA AC-2 E AC-3</t>
  </si>
  <si>
    <t>CONTATOR TRIPOLAR, CORRENTE DE *38* A, TENSAO NOMINAL DE *500* V, CATEGORIA AC-2 E AC-3</t>
  </si>
  <si>
    <t>CONTATOR TRIPOLAR, CORRENTE DE *500* A, TENSAO NOMINAL DE *500* V, CATEGORIA AC-2 E AC-3</t>
  </si>
  <si>
    <t>CONTATOR TRIPOLAR, CORRENTE DE *65* A, TENSAO NOMINAL DE *500* V, CATEGORIA AC-2 E AC-3</t>
  </si>
  <si>
    <t>CONTATOR TRIPOLAR, CORRENTE DE 12 A, TENSAO NOMINAL DE *500* V, CATEGORIA AC-2 E AC-3</t>
  </si>
  <si>
    <t>CONTATOR TRIPOLAR, CORRENTE DE 25 A, TENSAO NOMINAL DE *500* V, CATEGORIA AC-2 E AC-3</t>
  </si>
  <si>
    <t>CONTATOR TRIPOLAR, CORRENTE DE 250 A, TENSAO NOMINAL DE *500* V, PARA ACIONAMENTO DE CAPACITORES</t>
  </si>
  <si>
    <t>CONTATOR TRIPOLAR, CORRENTE DE 300 A, TENSAO NOMINAL DE *500* V, CATEGORIA AC-2 E AC-3</t>
  </si>
  <si>
    <t>CONTATOR TRIPOLAR, CORRENTE DE 32 A, TENSAO NOMINAL DE *500* V, CATEGORIA AC-2 E AC-3</t>
  </si>
  <si>
    <t>CONTATOR TRIPOLAR, CORRENTE DE 400 A, TENSAO NOMINAL DE *500* V, CATEGORIA AC-2 E AC-3</t>
  </si>
  <si>
    <t>CONTATOR TRIPOLAR, CORRENTE DE 45 A, TENSAO NOMINAL DE *500* V, CATEGORIA AC-2 E AC-3</t>
  </si>
  <si>
    <t>CONTATOR TRIPOLAR, CORRENTE DE 630 A, TENSAO NOMINAL DE *500* V, CATEGORIA AC-2 E AC-3</t>
  </si>
  <si>
    <t>CONTATOR TRIPOLAR, CORRENTE DE 75 A, TENSAO NOMINAL DE *500* V, CATEGORIA AC-2 E AC-3</t>
  </si>
  <si>
    <t>CONTATOR TRIPOLAR, CORRENTE DE 9 A, TENSAO NOMINAL DE *500* V, CATEGORIA AC-2 E AC-3</t>
  </si>
  <si>
    <t>CONTATOR TRIPOLAR, CORRENTE DE 95 A, TENSAO NOMINAL DE *500* V, CATEGORIA AC-2 E AC-3</t>
  </si>
  <si>
    <t>CONTRA-PORCA SEXTAVADA, DIAMETRO NOMINAL 1 3/8", ALTURA 35 MM</t>
  </si>
  <si>
    <t>COORDENADOR / GERENTE DE OBRA (MENSALISTA)</t>
  </si>
  <si>
    <t>COORDENADOR/GERENTE DE OBRA</t>
  </si>
  <si>
    <t>CORANTE LIQUIDO PARA TINTA PVA, BISNAGA 50 ML</t>
  </si>
  <si>
    <t>CORDA DE POLIAMIDA 12 MM TIPO BOMBEIRO, PARA TRABALHO EM ALTURA</t>
  </si>
  <si>
    <t xml:space="preserve">100M  </t>
  </si>
  <si>
    <t>CORDAO DE COBRE, FLEXIVEL, TORCIDO, CLASSE 4 OU 5, ISOLACAO EM PVC/D, 300 V, 2 CONDUTORES DE 0,5 MM2</t>
  </si>
  <si>
    <t>CORDAO DE COBRE, FLEXIVEL, TORCIDO, CLASSE 4 OU 5, ISOLACAO EM PVC/D, 300 V, 2 CONDUTORES DE 0,75 MM2</t>
  </si>
  <si>
    <t>CORDAO DE COBRE, FLEXIVEL, TORCIDO, CLASSE 4 OU 5, ISOLACAO EM PVC/D, 300 V, 2 CONDUTORES DE 1,0 MM2</t>
  </si>
  <si>
    <t>CORDAO DE COBRE, FLEXIVEL, TORCIDO, CLASSE 4 OU 5, ISOLACAO EM PVC/D, 300 V, 2 CONDUTORES DE 1,5 MM2</t>
  </si>
  <si>
    <t>CORDAO DE COBRE, FLEXIVEL, TORCIDO, CLASSE 4 OU 5, ISOLACAO EM PVC/D, 300 V, 2 CONDUTORES DE 2,5 MM2</t>
  </si>
  <si>
    <t>CORDAO DE COBRE, FLEXIVEL, TORCIDO, CLASSE 4 OU 5, ISOLACAO EM PVC/D, 300 V, 2 CONDUTORES DE 4 MM2</t>
  </si>
  <si>
    <t>CORDEL DETONANTE, NP 05 G/M</t>
  </si>
  <si>
    <t>CORDEL DETONANTE, NP 10 G/M</t>
  </si>
  <si>
    <t>CORRENTE DE ELO CURTO COMUM, SOLDADA, GALVANIZADA, ESPESSURA DO ELO = 1/2" (12,5 MM)</t>
  </si>
  <si>
    <t>CORTADEIRA HIDRAULICA DE VERGALHAO, PARA ACO DE DIAMETRO ATE 50 MM, MOTOR ELETRICO TRIFASICO, POTENCIA DE 5,5 HP A 7,5 HP</t>
  </si>
  <si>
    <t>COTOVELO BRONZE/LATAO (REF 707-3) SEM ANEL DE SOLDA, BOLSA X ROSCA F, 15MM X 1/2"</t>
  </si>
  <si>
    <t>COTOVELO BRONZE/LATAO (REF 707-3) SEM ANEL DE SOLDA, BOLSA X ROSCA F, 22MM X 1/2"</t>
  </si>
  <si>
    <t>COTOVELO BRONZE/LATAO (REF 707-3) SEM ANEL DE SOLDA, BOLSA X ROSCA F, 22MM X 3/4"</t>
  </si>
  <si>
    <t>COTOVELO DE COBRE 90 GRAUS (REF 607) SEM ANEL DE SOLDA, BOLSA X BOLSA, 104 MM</t>
  </si>
  <si>
    <t>COTOVELO DE COBRE 90 GRAUS (REF 607) SEM ANEL DE SOLDA, BOLSA X BOLSA, 15 MM</t>
  </si>
  <si>
    <t>COTOVELO DE COBRE 90 GRAUS (REF 607) SEM ANEL DE SOLDA, BOLSA X BOLSA, 22 MM</t>
  </si>
  <si>
    <t>COTOVELO DE COBRE 90 GRAUS (REF 607) SEM ANEL DE SOLDA, BOLSA X BOLSA, 28 MM</t>
  </si>
  <si>
    <t>COTOVELO DE COBRE 90 GRAUS (REF 607) SEM ANEL DE SOLDA, BOLSA X BOLSA, 35 MM</t>
  </si>
  <si>
    <t>COTOVELO DE COBRE 90 GRAUS (REF 607) SEM ANEL DE SOLDA, BOLSA X BOLSA, 42 MM</t>
  </si>
  <si>
    <t>COTOVELO DE COBRE 90 GRAUS (REF 607) SEM ANEL DE SOLDA, BOLSA X BOLSA, 54 MM</t>
  </si>
  <si>
    <t>COTOVELO DE COBRE 90 GRAUS (REF 607) SEM ANEL DE SOLDA, BOLSA X BOLSA, 66 MM</t>
  </si>
  <si>
    <t>COTOVELO DE COBRE 90 GRAUS (REF 607) SEM ANEL DE SOLDA, BOLSA X BOLSA, 79 MM</t>
  </si>
  <si>
    <t>COTOVELO DE REDUCAO 90 GRAUS DE FERRO GALVANIZADO, COM ROSCA BSP, DE 1 1/2" X 1"</t>
  </si>
  <si>
    <t>COTOVELO DE REDUCAO 90 GRAUS DE FERRO GALVANIZADO, COM ROSCA BSP, DE 1 1/2" X 3/4"</t>
  </si>
  <si>
    <t>COTOVELO DE REDUCAO 90 GRAUS DE FERRO GALVANIZADO, COM ROSCA BSP, DE 1 1/4" X 1"</t>
  </si>
  <si>
    <t>COTOVELO DE REDUCAO 90 GRAUS DE FERRO GALVANIZADO, COM ROSCA BSP, DE 1" X 1/2"</t>
  </si>
  <si>
    <t>COTOVELO DE REDUCAO 90 GRAUS DE FERRO GALVANIZADO, COM ROSCA BSP, DE 1" X 3/4"</t>
  </si>
  <si>
    <t>COTOVELO DE REDUCAO 90 GRAUS DE FERRO GALVANIZADO, COM ROSCA BSP, DE 2 1/2" X 2"</t>
  </si>
  <si>
    <t>COTOVELO DE REDUCAO 90 GRAUS DE FERRO GALVANIZADO, COM ROSCA BSP, DE 2" X 1 1/2"</t>
  </si>
  <si>
    <t>COTOVELO DE REDUCAO 90 GRAUS DE FERRO GALVANIZADO, COM ROSCA BSP, DE 3/4" X 1/2"</t>
  </si>
  <si>
    <t>COTOVELO 45 GRAUS DE FERRO GALVANIZADO, COM ROSCA BSP, DE 1 1/2"</t>
  </si>
  <si>
    <t>COTOVELO 45 GRAUS DE FERRO GALVANIZADO, COM ROSCA BSP, DE 1 1/4"</t>
  </si>
  <si>
    <t>COTOVELO 45 GRAUS DE FERRO GALVANIZADO, COM ROSCA BSP, DE 1/2"</t>
  </si>
  <si>
    <t>COTOVELO 45 GRAUS DE FERRO GALVANIZADO, COM ROSCA BSP, DE 1"</t>
  </si>
  <si>
    <t>COTOVELO 45 GRAUS DE FERRO GALVANIZADO, COM ROSCA BSP, DE 2 1/2"</t>
  </si>
  <si>
    <t>COTOVELO 45 GRAUS DE FERRO GALVANIZADO, COM ROSCA BSP, DE 2"</t>
  </si>
  <si>
    <t>COTOVELO 45 GRAUS DE FERRO GALVANIZADO, COM ROSCA BSP, DE 3/4"</t>
  </si>
  <si>
    <t>COTOVELO 45 GRAUS DE FERRO GALVANIZADO, COM ROSCA BSP, DE 3"</t>
  </si>
  <si>
    <t>COTOVELO 45 GRAUS DE FERRO GALVANIZADO, COM ROSCA BSP, DE 4"</t>
  </si>
  <si>
    <t>COTOVELO 45 GRAUS, PEAD PE 100, DE 125 MM, PARA ELETROFUSAO</t>
  </si>
  <si>
    <t>COTOVELO 45 GRAUS, PEAD PE 100, DE 200 MM, PARA ELETROFUSAO</t>
  </si>
  <si>
    <t>COTOVELO 45 GRAUS, PEAD PE 100, DE 32 MM, PARA ELETROFUSAO</t>
  </si>
  <si>
    <t>COTOVELO 45 GRAUS, PEAD PE 100, DE 40 MM, PARA ELETROFUSAO</t>
  </si>
  <si>
    <t>COTOVELO 45 GRAUS, PEAD PE 100, DE 63 MM, PARA ELETROFUSAO</t>
  </si>
  <si>
    <t>COTOVELO 90 GRAUS DE FERRO GALVANIZADO, COM ROSCA BSP MACHO/FEMEA, DE 1 1/2"</t>
  </si>
  <si>
    <t>COTOVELO 90 GRAUS DE FERRO GALVANIZADO, COM ROSCA BSP MACHO/FEMEA, DE 1 1/4"</t>
  </si>
  <si>
    <t>COTOVELO 90 GRAUS DE FERRO GALVANIZADO, COM ROSCA BSP MACHO/FEMEA, DE 1/2"</t>
  </si>
  <si>
    <t>COTOVELO 90 GRAUS DE FERRO GALVANIZADO, COM ROSCA BSP MACHO/FEMEA, DE 1"</t>
  </si>
  <si>
    <t>COTOVELO 90 GRAUS DE FERRO GALVANIZADO, COM ROSCA BSP MACHO/FEMEA, DE 2 1/2"</t>
  </si>
  <si>
    <t>COTOVELO 90 GRAUS DE FERRO GALVANIZADO, COM ROSCA BSP MACHO/FEMEA, DE 2"</t>
  </si>
  <si>
    <t>COTOVELO 90 GRAUS DE FERRO GALVANIZADO, COM ROSCA BSP MACHO/FEMEA, DE 3/4"</t>
  </si>
  <si>
    <t>COTOVELO 90 GRAUS DE FERRO GALVANIZADO, COM ROSCA BSP MACHO/FEMEA, DE 3"</t>
  </si>
  <si>
    <t>COTOVELO 90 GRAUS DE FERRO GALVANIZADO, COM ROSCA BSP, DE 1 1/2"</t>
  </si>
  <si>
    <t>COTOVELO 90 GRAUS DE FERRO GALVANIZADO, COM ROSCA BSP, DE 1 1/4"</t>
  </si>
  <si>
    <t>COTOVELO 90 GRAUS DE FERRO GALVANIZADO, COM ROSCA BSP, DE 1/2"</t>
  </si>
  <si>
    <t>COTOVELO 90 GRAUS DE FERRO GALVANIZADO, COM ROSCA BSP, DE 1"</t>
  </si>
  <si>
    <t>COTOVELO 90 GRAUS DE FERRO GALVANIZADO, COM ROSCA BSP, DE 2 1/2"</t>
  </si>
  <si>
    <t>COTOVELO 90 GRAUS DE FERRO GALVANIZADO, COM ROSCA BSP, DE 2"</t>
  </si>
  <si>
    <t>COTOVELO 90 GRAUS DE FERRO GALVANIZADO, COM ROSCA BSP, DE 3/4"</t>
  </si>
  <si>
    <t>COTOVELO 90 GRAUS DE FERRO GALVANIZADO, COM ROSCA BSP, DE 3"</t>
  </si>
  <si>
    <t>COTOVELO 90 GRAUS DE FERRO GALVANIZADO, COM ROSCA BSP, DE 4"</t>
  </si>
  <si>
    <t>COTOVELO 90 GRAUS DE FERRO GALVANIZADO, COM ROSCA BSP, DE 5"</t>
  </si>
  <si>
    <t>COTOVELO 90 GRAUS DE FERRO GALVANIZADO, COM ROSCA BSP, DE 6"</t>
  </si>
  <si>
    <t>COTOVELO 90 GRAUS, PEAD PE 100, DE 125 MM, PARA ELETROFUSAO</t>
  </si>
  <si>
    <t>COTOVELO 90 GRAUS, PEAD PE 100, DE 20 MM, PARA ELETROFUSAO</t>
  </si>
  <si>
    <t>COTOVELO 90 GRAUS, PEAD PE 100, DE 200 MM, PARA ELETROFUSAO</t>
  </si>
  <si>
    <t>COTOVELO 90 GRAUS, PEAD PE 100, DE 32 MM, PARA ELETROFUSAO</t>
  </si>
  <si>
    <t>COTOVELO 90 GRAUS, PEAD PE 100, DE 63 MM, PARA ELETROFUSAO</t>
  </si>
  <si>
    <t>COTOVELO/JOELHO COM ADAPTADOR, 90 GRAUS, EM POLIPROPILENO, PN 16, PARA TUBOS PEAD, 20 MM X 1/2" - LIGACAO PREDIAL DE AGUA</t>
  </si>
  <si>
    <t>COTOVELO/JOELHO COM ADAPTADOR, 90 GRAUS, EM POLIPROPILENO, PN 16, PARA TUBOS PEAD, 20 MM X 3/4" - LIGACAO PREDIAL DE AGUA</t>
  </si>
  <si>
    <t>COTOVELO/JOELHO COM ADAPTADOR, 90 GRAUS, EM POLIPROPILENO, PN 16, PARA TUBOS PEAD, 32 MM X 1" - LIGACAO PREDIAL DE AGUA</t>
  </si>
  <si>
    <t>COTOVELO/JOELHO 90 GRAUS, EM POLIPROPILENO, PN 16, PARA TUBOS PEAD, 20 X 20 MM - LIGACAO PREDIAL DE AGUA</t>
  </si>
  <si>
    <t>COTOVELO/JOELHO 90 GRAUS, EM POLIPROPILENO, PN 16, PARA TUBOS PEAD, 32 X 32 MM - LIGACAO PREDIAL DE AGUA</t>
  </si>
  <si>
    <t>CREMONA COM CASTANHA BIPARTIDA, COM VARA DE 1.20 M, EM LATAO CROMADO, PARA PORTAS E JANELAS - COMPLETA</t>
  </si>
  <si>
    <t>CREMONA COM CASTANHA BIPARTIDA, COM VARA DE 1.50 M, EM LATAO CROMADO, PARA PORTAS E JANELAS - COMPLETA</t>
  </si>
  <si>
    <t>CREMONA LATAO CROMADO, COM CASTANHA BIPARTIDA E PRESILHAS, MEDIDAS APROXIMADAS DE 113 X 40 X 35 MM (NAO INCL VARA FERRO)</t>
  </si>
  <si>
    <t>CRUZETA DE CONCRETO LEVE, COMP. 2000 MM SECAO, 90 X 90 MM</t>
  </si>
  <si>
    <t>CRUZETA DE EUCALIPTO TRATADO, OU EQUIVALENTE DA REGIAO, *2,4* M, SECAO *9 X 11,5* CM</t>
  </si>
  <si>
    <t>CRUZETA DE FERRO GALVANIZADO, COM ROSCA BSP, DE 1 1/2"</t>
  </si>
  <si>
    <t>CRUZETA DE FERRO GALVANIZADO, COM ROSCA BSP, DE 1 1/4"</t>
  </si>
  <si>
    <t>CRUZETA DE FERRO GALVANIZADO, COM ROSCA BSP, DE 1/2"</t>
  </si>
  <si>
    <t>CRUZETA DE FERRO GALVANIZADO, COM ROSCA BSP, DE 1"</t>
  </si>
  <si>
    <t>CRUZETA DE FERRO GALVANIZADO, COM ROSCA BSP, DE 2 1/2"</t>
  </si>
  <si>
    <t>CRUZETA DE FERRO GALVANIZADO, COM ROSCA BSP, DE 2"</t>
  </si>
  <si>
    <t>CRUZETA DE FERRO GALVANIZADO, COM ROSCA BSP, DE 3/4"</t>
  </si>
  <si>
    <t>CRUZETA DE FERRO GALVANIZADO, COM ROSCA BSP, DE 3"</t>
  </si>
  <si>
    <t>CRUZETA DE REDUCAO PVC PBA, JE, BBBB, DN 75 X 50 / DE 85 X 60 MM (NBR 5647)</t>
  </si>
  <si>
    <t>CRUZETA PVC PBA, JE, BBBB, DN 100 / DE 110 MM (NBR 5647)</t>
  </si>
  <si>
    <t>CRUZETA PVC PBA, JE, BBBB, DN 50 / DE 60 MM (NBR 5647)</t>
  </si>
  <si>
    <t>CRUZETA PVC PBA, JE, BBBB, DN 75 / DE 85 MM (NBR 5647)</t>
  </si>
  <si>
    <t>CUBA ACO INOX (AISI 304) DE EMBUTIR COM VALVULA DE 3 1/2 ", DE *56 X 33 X 12* CM</t>
  </si>
  <si>
    <t>CUBA ACO INOX (AISI 304) DE EMBUTIR COM VALVULA 3 1/2 ", DE *40 X 34 X 12* CM</t>
  </si>
  <si>
    <t>CUMEEIRA ALUMINIO ONDULADA, COMPRIMENTO = *1,12* M, E = 0,8 MM</t>
  </si>
  <si>
    <t>CUMEEIRA ARTICULADA (ABA INFERIOR) PARA TELHA ONDULADA DE FIBROCIMENTO E = 4 MM, ABA *330* MM, COMPRIMENTO 500 MM (SEM AMIANTO)</t>
  </si>
  <si>
    <t>CUMEEIRA ARTICULADA (ABA INTERNA INFERIOR OU EXTERNA SUPERIOR) PARA TELHA ESTRUTURAL DE FIBROCIMENTO, 1 ABA, E = 6 MM (SEM AMIANTO)</t>
  </si>
  <si>
    <t>CUMEEIRA ARTICULADA (ABA SUPERIOR) PARA TELHA ONDULADA DE FIBROCIMENTO E = 4 MM, ABA *330* MM, COMPRIMENTO 500 MM (SEM AMIANTO)</t>
  </si>
  <si>
    <t>CUMEEIRA ARTICULADA (PAR) PARA TELHA ONDULADA DE FIBROCIMENTO, E = 6 MM, ABA 350 MM, COMPRIMENTO 1100 MM (SEM AMIANTO)</t>
  </si>
  <si>
    <t>CUMEEIRA NORMAL PARA TELHA ESTRUTURAL DE FIBROCIMENTO 1 ABA, E = 6 MM, COMPRIMENTO 608 MM (SEM AMIANTO)</t>
  </si>
  <si>
    <t>CUMEEIRA NORMAL PARA TELHA ESTRUTURAL DE FIBROCIMENTO 2 ABAS, E = 6 MM, DE 1050 X 935 MM (SEM AMIANTO)</t>
  </si>
  <si>
    <t>CUMEEIRA NORMAL PARA TELHA ONDULADA DE FIBROCIMENTO, E = 6 MM, ABA 300 MM, COMPRIMENTO 1100 MM (SEM AMIANTO)</t>
  </si>
  <si>
    <t>CUMEEIRA PARA TELHA CERAMICA, COMPRIMENTO DE *41* CM, RENDIMENTO DE *3* TELHAS/M</t>
  </si>
  <si>
    <t>CUMEEIRA PARA TELHA DE CONCRETO, PARA 2 AGUAS DE TELHADO, COR CINZA, RENDIMENTO DE *3* TELHAS/M (COLETADO CAIXA)</t>
  </si>
  <si>
    <t>CUMEEIRA SHED PARA TELHA ONDULADA DE FIBROCIMENTO, E = 6 MM, ABA 280 MM, COMPRIMENTO 1100 MM (SEM AMIANTO)</t>
  </si>
  <si>
    <t>CUMEEIRA UNIVERSAL PARA TELHA ONDULADA DE FIBROCIMENTO, E = 6 MM, ABA 210 MM, COMPRIMENTO 1100 MM (SEM AMIANTO)</t>
  </si>
  <si>
    <t>CURVA CPVC, 90 GRAUS, SOLDAVEL, 22 MM, PARA AGUA QUENTE</t>
  </si>
  <si>
    <t>CURVA CPVC, 90 GRAUS, SOLDAVEL, 28 MM, PARA AGUA QUENTE</t>
  </si>
  <si>
    <t>CURVA CPVC, 90 GRAUS, SOLDAVEL,15 MM, PARA AGUA QUENTE</t>
  </si>
  <si>
    <t>CURVA CURTA PVC, PB, JE, 45 GRAUS, DN 100 MM, PARA REDE COLETORA ESGOTO (NBR 10569)</t>
  </si>
  <si>
    <t>CURVA CURTA PVC, PB, JE, 90 GRAUS, DN 100 MM, PARA REDE COLETORA ESGOTO (NBR 10569)</t>
  </si>
  <si>
    <t>CURVA DE PVC 45 GRAUS, SOLDAVEL, 110 MM, PARA AGUA FRIA PREDIAL (NBR 5648)</t>
  </si>
  <si>
    <t>CURVA DE PVC 45 GRAUS, SOLDAVEL, 20 MM, PARA AGUA FRIA PREDIAL (NBR 5648)</t>
  </si>
  <si>
    <t>CURVA DE PVC 45 GRAUS, SOLDAVEL, 25 MM, PARA AGUA FRIA PREDIAL (NBR 5648)</t>
  </si>
  <si>
    <t>CURVA DE PVC 45 GRAUS, SOLDAVEL, 32 MM, PARA AGUA FRIA PREDIAL (NBR 5648)</t>
  </si>
  <si>
    <t>CURVA DE PVC 45 GRAUS, SOLDAVEL, 40 MM, PARA AGUA FRIA PREDIAL (NBR 5648)</t>
  </si>
  <si>
    <t>CURVA DE PVC 45 GRAUS, SOLDAVEL, 50 MM, PARA AGUA FRIA PREDIAL (NBR 5648)</t>
  </si>
  <si>
    <t>CURVA DE PVC 45 GRAUS, SOLDAVEL, 60 MM, PARA AGUA FRIA PREDIAL (NBR 5648)</t>
  </si>
  <si>
    <t>CURVA DE PVC 45 GRAUS, SOLDAVEL, 75 MM, PARA AGUA FRIA PREDIAL (NBR 5648)</t>
  </si>
  <si>
    <t>CURVA DE PVC 45 GRAUS, SOLDAVEL, 85 MM, PARA AGUA FRIA PREDIAL (NBR 5648)</t>
  </si>
  <si>
    <t>CURVA DE PVC 90 GRAUS, SOLDAVEL, 110 MM, PARA AGUA FRIA PREDIAL (NBR 5648)</t>
  </si>
  <si>
    <t>CURVA DE PVC 90 GRAUS, SOLDAVEL, 20 MM, PARA AGUA FRIA PREDIAL (NBR 5648)</t>
  </si>
  <si>
    <t>CURVA DE PVC 90 GRAUS, SOLDAVEL, 25 MM, PARA AGUA FRIA PREDIAL (NBR 5648)</t>
  </si>
  <si>
    <t>CURVA DE PVC 90 GRAUS, SOLDAVEL, 32 MM, PARA AGUA FRIA PREDIAL (NBR 5648)</t>
  </si>
  <si>
    <t>CURVA DE PVC 90 GRAUS, SOLDAVEL, 40 MM, PARA AGUA FRIA PREDIAL (NBR 5648)</t>
  </si>
  <si>
    <t>CURVA DE PVC 90 GRAUS, SOLDAVEL, 50 MM, PARA AGUA FRIA PREDIAL (NBR 5648)</t>
  </si>
  <si>
    <t>CURVA DE PVC 90 GRAUS, SOLDAVEL, 60 MM, PARA AGUA FRIA PREDIAL (NBR 5648)</t>
  </si>
  <si>
    <t>CURVA DE PVC 90 GRAUS, SOLDAVEL, 75 MM, PARA AGUA FRIA PREDIAL (NBR 5648)</t>
  </si>
  <si>
    <t>CURVA DE PVC 90 GRAUS, SOLDAVEL, 85 MM, PARA AGUA FRIA PREDIAL (NBR 5648)</t>
  </si>
  <si>
    <t>CURVA DE PVC, 45 GRAUS, SERIE R, DN 100 MM, PARA ESGOTO PREDIAL</t>
  </si>
  <si>
    <t>CURVA DE PVC, 45 GRAUS, SERIE R, DN 150 MM, PARA ESGOTO PREDIAL</t>
  </si>
  <si>
    <t>CURVA DE PVC, 45 GRAUS, SERIE R, DN 75 MM, PARA ESGOTO PREDIAL</t>
  </si>
  <si>
    <t>CURVA DE PVC, 90 GRAUS, SERIE R, DN 100 MM, PARA ESGOTO PREDIAL</t>
  </si>
  <si>
    <t>CURVA DE PVC, 90 GRAUS, SERIE R, DN 150 MM, PARA ESGOTO PREDIAL</t>
  </si>
  <si>
    <t>CURVA DE PVC, 90 GRAUS, SERIE R, DN 50 MM, PARA ESGOTO PREDIAL</t>
  </si>
  <si>
    <t>CURVA DE PVC, 90 GRAUS, SERIE R, DN 75 MM, PARA ESGOTO PREDIAL</t>
  </si>
  <si>
    <t>CURVA DE TRANSPOSICAO BRONZE/LATAO (REF 736) SEM ANEL DE SOLDA, BOLSA X BOLSA, 15 MM</t>
  </si>
  <si>
    <t>CURVA DE TRANSPOSICAO BRONZE/LATAO (REF 736) SEM ANEL DE SOLDA, BOLSA X BOLSA, 22 MM</t>
  </si>
  <si>
    <t>CURVA DE TRANSPOSICAO BRONZE/LATAO (REF 736) SEM ANEL DE SOLDA, BOLSA X BOLSA, 28 MM</t>
  </si>
  <si>
    <t>CURVA DE TRANSPOSICAO, CPVC, SOLDAVEL, 15 MM</t>
  </si>
  <si>
    <t>CURVA DE TRANSPOSICAO, CPVC, SOLDAVEL, 22 MM</t>
  </si>
  <si>
    <t>CURVA DE TRANSPOSICAO, PVC SOLDAVEL, 20 MM, PARA AGUA FRIA PREDIAL</t>
  </si>
  <si>
    <t>CURVA DE TRANSPOSICAO, PVC, SOLDAVEL, 25 MM, PARA AGUA FRIA PREDIAL</t>
  </si>
  <si>
    <t>CURVA DE TRANSPOSICAO, PVC, SOLDAVEL, 32 MM, PARA AGUA FRIA PREDIAL</t>
  </si>
  <si>
    <t>CURVA LONGA PVC, PB, JE, 45 GRAUS, DN 100 MM, PARA REDE COLETORA ESGOTO (NBR 10569)</t>
  </si>
  <si>
    <t>CURVA LONGA PVC, PB, JE, 45 GRAUS, DN 150 MM, PARA REDE COLETORA ESGOTO (NBR 10569)</t>
  </si>
  <si>
    <t>CURVA LONGA PVC, PB, JE, 45 GRAUS, DN 250 MM, PARA REDE COLETORA ESGOTO (NBR 10569)</t>
  </si>
  <si>
    <t>CURVA LONGA PVC, PB, JE, 45 GRAUS, DN 300 MM, PARA REDE COLETORA ESGOTO (NBR 10569)</t>
  </si>
  <si>
    <t>CURVA LONGA PVC, PB, JE, 45 GRAUS, DN 400 MM, PARA REDE COLETORA ESGOTO (NBR 10569)</t>
  </si>
  <si>
    <t>CURVA LONGA PVC, PB, JE, 90 GRAUS, DN 100 MM, PARA REDE COLETORA ESGOTO (NBR 10569)</t>
  </si>
  <si>
    <t>CURVA LONGA PVC, PB, JE, 90 GRAUS, DN 150 MM, PARA REDE COLETORA ESGOTO (NBR 10569)</t>
  </si>
  <si>
    <t>CURVA LONGA PVC, PB, JE, 90 GRAUS, DN 200 MM, PARA REDE COLETORA ESGOTO (NBR 10569)</t>
  </si>
  <si>
    <t>CURVA LONGA PVC, PB, JE, 90 GRAUS, DN 250 MM, PARA REDE COLETORA ESGOTO (NBR 10569)</t>
  </si>
  <si>
    <t>CURVA LONGA PVC, PB, JE, 90 GRAUS, DN 300 MM, PARA REDE COLETORA ESGOTO (NBR 10569)</t>
  </si>
  <si>
    <t>CURVA LONGA PVC, PB, JE, 90 GRAUS, DN 350 MM, PARA REDE COLETORA ESGOTO (NBR 10569)</t>
  </si>
  <si>
    <t>CURVA LONGA PVC, PB, JE, 90 GRAUS, DN 400 MM, PARA REDE COLETORA ESGOTO (NBR 10569)</t>
  </si>
  <si>
    <t>CURVA LONGA, PVC, PB, JE, 45 GRAUS, DN 200 MM, PARA REDE COLETORA ESGOTO (NBR 10569)</t>
  </si>
  <si>
    <t>CURVA PVC CURTA 90 G, DN 50 MM, PARA ESGOTO PREDIAL</t>
  </si>
  <si>
    <t>CURVA PVC CURTA 90 GRAUS, DN 40 MM, PARA ESGOTO PREDIAL</t>
  </si>
  <si>
    <t>CURVA PVC CURTA 90 GRAUS, DN 75 MM, PARA ESGOTO PREDIAL</t>
  </si>
  <si>
    <t>CURVA PVC CURTA 90 GRAUS, 100 MM, PARA ESGOTO PREDIAL</t>
  </si>
  <si>
    <t>CURVA PVC LEVE, 90 GRAUS, COM PONTA E BOLSA LISA, DN 150 MM</t>
  </si>
  <si>
    <t>CURVA PVC LEVE, 90 GRAUS, COM PONTA E BOLSA LISA, DN 250 MM</t>
  </si>
  <si>
    <t>CURVA PVC LEVE, 90 GRAUS, COM PONTA E BOLSA LISA, DN 300 MM</t>
  </si>
  <si>
    <t>CURVA PVC LONGA 45 GRAUS, 100 MM, PARA ESGOTO PREDIAL</t>
  </si>
  <si>
    <t>CURVA PVC LONGA 45G, DN 50 MM, PARA ESGOTO PREDIAL</t>
  </si>
  <si>
    <t>CURVA PVC LONGA 45G, DN 75 MM, PARA ESGOTO PREDIAL</t>
  </si>
  <si>
    <t>CURVA PVC LONGA 90 GRAUS, 100 MM, PARA ESGOTO PREDIAL</t>
  </si>
  <si>
    <t>CURVA PVC LONGA 90 GRAUS, 40 MM, PARA ESGOTO PREDIAL</t>
  </si>
  <si>
    <t>CURVA PVC LONGA 90 GRAUS, 50 MM, PARA ESGOTO PREDIAL</t>
  </si>
  <si>
    <t>CURVA PVC LONGA 90 GRAUS, 75 MM, PARA ESGOTO PREDIAL</t>
  </si>
  <si>
    <t>CURVA PVC PBA, JE, PB, 22 GRAUS, DN 100 / DE 110 MM, PARA REDE AGUA (NBR 10351)</t>
  </si>
  <si>
    <t>CURVA PVC PBA, JE, PB, 22 GRAUS, DN 50 / DE 60 MM, PARA REDE AGUA (NBR 10351)</t>
  </si>
  <si>
    <t>CURVA PVC PBA, JE, PB, 22 GRAUS, DN 75 / DE 85 MM, PARA REDE AGUA (NBR 10351)</t>
  </si>
  <si>
    <t>CURVA PVC PBA, JE, PB, 45 GRAUS, DN 100 / DE 110 MM, PARA REDE AGUA (NBR 10351)</t>
  </si>
  <si>
    <t>CURVA PVC PBA, JE, PB, 45 GRAUS, DN 50 / DE 60 MM, PARA REDE AGUA (NBR 10351)</t>
  </si>
  <si>
    <t>CURVA PVC PBA, JE, PB, 45 GRAUS, DN 75 / DE 85 MM, PARA REDE AGUA (NBR 10351)</t>
  </si>
  <si>
    <t>CURVA PVC PBA, JE, PB, 90 GRAUS, DN 100 / DE 110 MM, PARA REDE AGUA (NBR 10351)</t>
  </si>
  <si>
    <t>CURVA PVC PBA, JE, PB, 90 GRAUS, DN 50 / DE 60 MM, PARA REDE AGUA (NBR 10351)</t>
  </si>
  <si>
    <t>CURVA PVC PBA, JE, PB, 90 GRAUS, DN 75 / DE 85 MM, PARA REDE AGUA (NBR 10351)</t>
  </si>
  <si>
    <t>CURVA PVC 90 GRAUS, ROSCAVEL, 1 1/2",  AGUA FRIA PREDIAL</t>
  </si>
  <si>
    <t>CURVA PVC 90 GRAUS, ROSCAVEL, 1 1/4",  AGUA FRIA PREDIAL</t>
  </si>
  <si>
    <t>CURVA PVC 90 GRAUS, ROSCAVEL, 1/2",  AGUA FRIA PREDIAL</t>
  </si>
  <si>
    <t>CURVA PVC 90 GRAUS, ROSCAVEL, 1",  AGUA FRIA PREDIAL</t>
  </si>
  <si>
    <t>CURVA PVC 90 GRAUS, ROSCAVEL, 2",  AGUA FRIA PREDIAL</t>
  </si>
  <si>
    <t>CURVA PVC 90 GRAUS, ROSCAVEL, 3/4",  AGUA FRIA PREDIAL</t>
  </si>
  <si>
    <t>CURVA PVC, SERIE R, 87.30 GRAUS, CURTA, 100 MM, PARA ESGOTO PREDIAL (PARA PE-DE-COLUNA)</t>
  </si>
  <si>
    <t>CURVA PVC, SERIE R, 87.30 GRAUS, CURTA, 150 MM, PARA ESGOTO PREDIAL (PARA PE-DE-COLUNA)</t>
  </si>
  <si>
    <t>CURVA PVC, SERIE R, 87.30 GRAUS, CURTA, 75 MM, PARA ESGOTO PREDIAL (PARA PE-DE-COLUNA)</t>
  </si>
  <si>
    <t>CURVA PVC, 45 GRAUS, CURTA, PB, DN 100 MM, PARA ESGOTO PREDIAL</t>
  </si>
  <si>
    <t>CURVA 135 GRAUS, DE PVC RIGIDO ROSCAVEL, DE 1", PARA ELETRODUTO</t>
  </si>
  <si>
    <t>CURVA 135 GRAUS, PARA ELETRODUTO, EM ACO GALVANIZADO ELETROLITICO, DIAMETRO DE 100 MM (4")</t>
  </si>
  <si>
    <t>CURVA 135 GRAUS, PARA ELETRODUTO, EM ACO GALVANIZADO ELETROLITICO, DIAMETRO DE 15 MM (1/2")</t>
  </si>
  <si>
    <t>CURVA 135 GRAUS, PARA ELETRODUTO, EM ACO GALVANIZADO ELETROLITICO, DIAMETRO DE 20 MM (3/4")</t>
  </si>
  <si>
    <t>CURVA 135 GRAUS, PARA ELETRODUTO, EM ACO GALVANIZADO ELETROLITICO, DIAMETRO DE 25 MM (1")</t>
  </si>
  <si>
    <t>CURVA 135 GRAUS, PARA ELETRODUTO, EM ACO GALVANIZADO ELETROLITICO, DIAMETRO DE 32 MM (1 1/4")</t>
  </si>
  <si>
    <t>CURVA 135 GRAUS, PARA ELETRODUTO, EM ACO GALVANIZADO ELETROLITICO, DIAMETRO DE 40 MM (1 1/2")</t>
  </si>
  <si>
    <t>CURVA 135 GRAUS, PARA ELETRODUTO, EM ACO GALVANIZADO ELETROLITICO, DIAMETRO DE 50 MM (2")</t>
  </si>
  <si>
    <t>CURVA 135 GRAUS, PARA ELETRODUTO, EM ACO GALVANIZADO ELETROLITICO, DIAMETRO DE 65 MM (2 1/2")</t>
  </si>
  <si>
    <t>CURVA 135 GRAUS, PARA ELETRODUTO, EM ACO GALVANIZADO ELETROLITICO, DIAMETRO DE 80 MM (3")</t>
  </si>
  <si>
    <t>CURVA 180 GRAUS, DE PVC RIGIDO ROSCAVEL, DE 1 1/2", PARA ELETRODUTO</t>
  </si>
  <si>
    <t>CURVA 180 GRAUS, DE PVC RIGIDO ROSCAVEL, DE 1 1/4", PARA ELETRODUTO</t>
  </si>
  <si>
    <t>CURVA 180 GRAUS, DE PVC RIGIDO ROSCAVEL, DE 1/2", PARA ELETRODUTO</t>
  </si>
  <si>
    <t>CURVA 180 GRAUS, DE PVC RIGIDO ROSCAVEL, DE 1", PARA ELETRODUTO</t>
  </si>
  <si>
    <t>CURVA 180 GRAUS, DE PVC RIGIDO ROSCAVEL, DE 2", PARA ELETRODUTO</t>
  </si>
  <si>
    <t>CURVA 45 GRAUS DE COBRE (REF 606) SEM ANEL DE SOLDA, BOLSA X BOLSA, 15 MM</t>
  </si>
  <si>
    <t>CURVA 45 GRAUS DE COBRE (REF 606) SEM ANEL DE SOLDA, BOLSA X BOLSA, 22 MM</t>
  </si>
  <si>
    <t>CURVA 45 GRAUS DE COBRE (REF 606) SEM ANEL DE SOLDA, BOLSA X BOLSA, 28 MM</t>
  </si>
  <si>
    <t>CURVA 45 GRAUS DE COBRE (REF 606) SEM ANEL DE SOLDA, BOLSA X BOLSA, 35 MM</t>
  </si>
  <si>
    <t>CURVA 45 GRAUS DE COBRE (REF 606) SEM ANEL DE SOLDA, BOLSA X BOLSA, 42 MM</t>
  </si>
  <si>
    <t>CURVA 45 GRAUS DE COBRE (REF 606) SEM ANEL DE SOLDA, BOLSA X BOLSA, 54 MM</t>
  </si>
  <si>
    <t>CURVA 45 GRAUS DE COBRE (REF 606) SEM ANEL DE SOLDA, BOLSA X BOLSA, 66 MM</t>
  </si>
  <si>
    <t>CURVA 45 GRAUS DE FERRO GALVANIZADO, COM ROSCA BSP FEMEA, DE 1 1/2"</t>
  </si>
  <si>
    <t>CURVA 45 GRAUS DE FERRO GALVANIZADO, COM ROSCA BSP FEMEA, DE 1 1/4"</t>
  </si>
  <si>
    <t>CURVA 45 GRAUS DE FERRO GALVANIZADO, COM ROSCA BSP FEMEA, DE 1/2"</t>
  </si>
  <si>
    <t>CURVA 45 GRAUS DE FERRO GALVANIZADO, COM ROSCA BSP FEMEA, DE 1"</t>
  </si>
  <si>
    <t>CURVA 45 GRAUS DE FERRO GALVANIZADO, COM ROSCA BSP FEMEA, DE 2 1/2"</t>
  </si>
  <si>
    <t>CURVA 45 GRAUS DE FERRO GALVANIZADO, COM ROSCA BSP FEMEA, DE 2"</t>
  </si>
  <si>
    <t>CURVA 45 GRAUS DE FERRO GALVANIZADO, COM ROSCA BSP FEMEA, DE 3/4"</t>
  </si>
  <si>
    <t>CURVA 45 GRAUS DE FERRO GALVANIZADO, COM ROSCA BSP FEMEA, DE 3"</t>
  </si>
  <si>
    <t>CURVA 45 GRAUS DE FERRO GALVANIZADO, COM ROSCA BSP FEMEA, DE 4"</t>
  </si>
  <si>
    <t>CURVA 45 GRAUS DE FERRO GALVANIZADO, COM ROSCA BSP MACHO/FEMEA, DE 1 1/2"</t>
  </si>
  <si>
    <t>CURVA 45 GRAUS DE FERRO GALVANIZADO, COM ROSCA BSP MACHO/FEMEA, DE 1 1/4"</t>
  </si>
  <si>
    <t>CURVA 45 GRAUS DE FERRO GALVANIZADO, COM ROSCA BSP MACHO/FEMEA, DE 1/2"</t>
  </si>
  <si>
    <t>CURVA 45 GRAUS DE FERRO GALVANIZADO, COM ROSCA BSP MACHO/FEMEA, DE 1"</t>
  </si>
  <si>
    <t>CURVA 45 GRAUS DE FERRO GALVANIZADO, COM ROSCA BSP MACHO/FEMEA, DE 2 1/2"</t>
  </si>
  <si>
    <t>CURVA 45 GRAUS DE FERRO GALVANIZADO, COM ROSCA BSP MACHO/FEMEA, DE 2"</t>
  </si>
  <si>
    <t>CURVA 45 GRAUS DE FERRO GALVANIZADO, COM ROSCA BSP MACHO/FEMEA, DE 3/4"</t>
  </si>
  <si>
    <t>CURVA 45 GRAUS DE FERRO GALVANIZADO, COM ROSCA BSP MACHO/FEMEA, DE 3"</t>
  </si>
  <si>
    <t>CURVA 45 GRAUS EM ACO PRETO, SOLDAVEL, PRESSAO 3.000 LBS, DN 15 MM (1/2")</t>
  </si>
  <si>
    <t>CURVA 45 GRAUS EM ACO PRETO, SOLDAVEL, PRESSAO 3.000 LBS, DN 20 MM (3/4")</t>
  </si>
  <si>
    <t>CURVA 45 GRAUS EM ACO PRETO, SOLDAVEL, PRESSAO 3.000 LBS, DN 25 MM (1")</t>
  </si>
  <si>
    <t>CURVA 45 GRAUS EM ACO PRETO, SOLDAVEL, PRESSAO 3.000 LBS, DN 32 MM (1 1/4")</t>
  </si>
  <si>
    <t>CURVA 45 GRAUS EM ACO PRETO, SOLDAVEL, PRESSAO 3.000 LBS, DN 40 MM (1 1/2")</t>
  </si>
  <si>
    <t>CURVA 45 GRAUS EM ACO PRETO, SOLDAVEL, PRESSAO 3.000 LBS, DN 50 MM (2")</t>
  </si>
  <si>
    <t>CURVA 45 GRAUS EM ACO PRETO, SOLDAVEL, PRESSAO 3.000 LBS, DN 65 MM (2 1/2")</t>
  </si>
  <si>
    <t>CURVA 45 GRAUS EM ACO PRETO, SOLDAVEL, PRESSAO 3.000 LBS, DN 80 MM (3")</t>
  </si>
  <si>
    <t>CURVA 45 GRAUS RANHURADA EM FERRO FUNDIDO, DN 50 MM (2")</t>
  </si>
  <si>
    <t>CURVA 45 GRAUS RANHURADA EM FERRO FUNDIDO, DN 65 MM (2 1/2")</t>
  </si>
  <si>
    <t>CURVA 45 GRAUS RANHURADA EM FERRO FUNDIDO, DN 80 MM (3")</t>
  </si>
  <si>
    <t>CURVA 45 GRAUS, PARA ELETRODUTO, EM ACO GALVANIZADO ELETROLITICO, DIAMETRO DE 100 MM (4")</t>
  </si>
  <si>
    <t>CURVA 45 GRAUS, PARA ELETRODUTO, EM ACO GALVANIZADO ELETROLITICO, DIAMETRO DE 15 MM (1/2")</t>
  </si>
  <si>
    <t>CURVA 45 GRAUS, PARA ELETRODUTO, EM ACO GALVANIZADO ELETROLITICO, DIAMETRO DE 20 MM (3/4")</t>
  </si>
  <si>
    <t>CURVA 45 GRAUS, PARA ELETRODUTO, EM ACO GALVANIZADO ELETROLITICO, DIAMETRO DE 25 MM (1")</t>
  </si>
  <si>
    <t>CURVA 45 GRAUS, PARA ELETRODUTO, EM ACO GALVANIZADO ELETROLITICO, DIAMETRO DE 40 MM (1 1/2")</t>
  </si>
  <si>
    <t>CURVA 45 GRAUS, PARA ELETRODUTO, EM ACO GALVANIZADO ELETROLITICO, DIAMETRO DE 50 MM (2")</t>
  </si>
  <si>
    <t>CURVA 45 GRAUS, PARA ELETRODUTO, EM ACO GALVANIZADO ELETROLITICO, DIAMETRO DE 65 MM (2 1/2")</t>
  </si>
  <si>
    <t>CURVA 45 GRAUS, PARA ELETRODUTO, EM ACO GALVANIZADO ELETROLITICO, DIAMETRO DE 80 MM (3")</t>
  </si>
  <si>
    <t>CURVA 90 GRAUS DE BARRA CHATA EM ALUMINIO 3/4 " X 1/4 " X 300 MM</t>
  </si>
  <si>
    <t>CURVA 90 GRAUS DE FERRO GALVANIZADO, COM ROSCA BSP FEMEA, DE 1 1/2"</t>
  </si>
  <si>
    <t>CURVA 90 GRAUS DE FERRO GALVANIZADO, COM ROSCA BSP FEMEA, DE 1 1/4"</t>
  </si>
  <si>
    <t>CURVA 90 GRAUS DE FERRO GALVANIZADO, COM ROSCA BSP FEMEA, DE 1/2"</t>
  </si>
  <si>
    <t>CURVA 90 GRAUS DE FERRO GALVANIZADO, COM ROSCA BSP FEMEA, DE 1"</t>
  </si>
  <si>
    <t>CURVA 90 GRAUS DE FERRO GALVANIZADO, COM ROSCA BSP FEMEA, DE 2 1/2"</t>
  </si>
  <si>
    <t>CURVA 90 GRAUS DE FERRO GALVANIZADO, COM ROSCA BSP FEMEA, DE 2"</t>
  </si>
  <si>
    <t>CURVA 90 GRAUS DE FERRO GALVANIZADO, COM ROSCA BSP FEMEA, DE 3/4"</t>
  </si>
  <si>
    <t>CURVA 90 GRAUS DE FERRO GALVANIZADO, COM ROSCA BSP FEMEA, DE 3"</t>
  </si>
  <si>
    <t>CURVA 90 GRAUS DE FERRO GALVANIZADO, COM ROSCA BSP FEMEA, DE 4"</t>
  </si>
  <si>
    <t>CURVA 90 GRAUS DE FERRO GALVANIZADO, COM ROSCA BSP MACHO/FEMEA, DE 1 1/2"</t>
  </si>
  <si>
    <t>CURVA 90 GRAUS DE FERRO GALVANIZADO, COM ROSCA BSP MACHO/FEMEA, DE 1 1/4"</t>
  </si>
  <si>
    <t>CURVA 90 GRAUS DE FERRO GALVANIZADO, COM ROSCA BSP MACHO/FEMEA, DE 1/2"</t>
  </si>
  <si>
    <t>CURVA 90 GRAUS DE FERRO GALVANIZADO, COM ROSCA BSP MACHO/FEMEA, DE 1"</t>
  </si>
  <si>
    <t>CURVA 90 GRAUS DE FERRO GALVANIZADO, COM ROSCA BSP MACHO/FEMEA, DE 2 1/2"</t>
  </si>
  <si>
    <t>CURVA 90 GRAUS DE FERRO GALVANIZADO, COM ROSCA BSP MACHO/FEMEA, DE 2"</t>
  </si>
  <si>
    <t>CURVA 90 GRAUS DE FERRO GALVANIZADO, COM ROSCA BSP MACHO/FEMEA, DE 3/4"</t>
  </si>
  <si>
    <t>CURVA 90 GRAUS DE FERRO GALVANIZADO, COM ROSCA BSP MACHO/FEMEA, DE 3"</t>
  </si>
  <si>
    <t>CURVA 90 GRAUS DE FERRO GALVANIZADO, COM ROSCA BSP MACHO/FEMEA, DE 4"</t>
  </si>
  <si>
    <t>CURVA 90 GRAUS DE FERRO GALVANIZADO, COM ROSCA BSP MACHO, DE 1 1/2"</t>
  </si>
  <si>
    <t>CURVA 90 GRAUS DE FERRO GALVANIZADO, COM ROSCA BSP MACHO, DE 1 1/4"</t>
  </si>
  <si>
    <t>CURVA 90 GRAUS DE FERRO GALVANIZADO, COM ROSCA BSP MACHO, DE 1/2"</t>
  </si>
  <si>
    <t>CURVA 90 GRAUS DE FERRO GALVANIZADO, COM ROSCA BSP MACHO, DE 1"</t>
  </si>
  <si>
    <t>CURVA 90 GRAUS DE FERRO GALVANIZADO, COM ROSCA BSP MACHO, DE 2 1/2"</t>
  </si>
  <si>
    <t>CURVA 90 GRAUS DE FERRO GALVANIZADO, COM ROSCA BSP MACHO, DE 2"</t>
  </si>
  <si>
    <t>CURVA 90 GRAUS DE FERRO GALVANIZADO, COM ROSCA BSP MACHO, DE 3/4"</t>
  </si>
  <si>
    <t>CURVA 90 GRAUS DE FERRO GALVANIZADO, COM ROSCA BSP MACHO, DE 3"</t>
  </si>
  <si>
    <t>CURVA 90 GRAUS DE FERRO GALVANIZADO, COM ROSCA BSP MACHO, DE 4"</t>
  </si>
  <si>
    <t>CURVA 90 GRAUS DE FERRO GALVANIZADO, COM ROSCA BSP MACHO, DE 6"</t>
  </si>
  <si>
    <t>CURVA 90 GRAUS EM ACO PRETO, RAIO CURTO, SOLDAVEL, PRESSAO 3.000 LBS, DN 15 MM (1/2")</t>
  </si>
  <si>
    <t>CURVA 90 GRAUS EM ACO PRETO, RAIO CURTO, SOLDAVEL, PRESSAO 3.000 LBS, DN 20 MM (3/4")</t>
  </si>
  <si>
    <t>CURVA 90 GRAUS EM ACO PRETO, RAIO CURTO, SOLDAVEL, PRESSAO 3.000 LBS, DN 25 MM (1")</t>
  </si>
  <si>
    <t>CURVA 90 GRAUS EM ACO PRETO, RAIO CURTO, SOLDAVEL, PRESSAO 3.000 LBS, DN 32 MM (1 1/4")</t>
  </si>
  <si>
    <t>CURVA 90 GRAUS EM ACO PRETO, RAIO CURTO, SOLDAVEL, PRESSAO 3.000 LBS, DN 40 MM (1 1/2")</t>
  </si>
  <si>
    <t>CURVA 90 GRAUS EM ACO PRETO, RAIO CURTO, SOLDAVEL, PRESSAO 3.000 LBS, DN 50 MM (2")</t>
  </si>
  <si>
    <t>CURVA 90 GRAUS EM ACO PRETO, RAIO CURTO, SOLDAVEL, PRESSAO 3.000 LBS, DN 65 MM (2 1/2")</t>
  </si>
  <si>
    <t>CURVA 90 GRAUS EM ACO PRETO, RAIO CURTO, SOLDAVEL, PRESSAO 3.000 LBS, DN 80 MM (3")</t>
  </si>
  <si>
    <t>CURVA 90 GRAUS RANHURADA EM FERRO FUNDIDO, DN 50 MM (2")</t>
  </si>
  <si>
    <t>CURVA 90 GRAUS RANHURADA EM FERRO FUNDIDO, DN 65 MM (2 1/2")</t>
  </si>
  <si>
    <t>CURVA 90 GRAUS RANHURADA EM FERRO FUNDIDO, DN 80 MM (3")</t>
  </si>
  <si>
    <t>CURVA 90 GRAUS, CURTA, DE PVC RIGIDO ROSCAVEL, DE 1/2", PARA ELETRODUTO</t>
  </si>
  <si>
    <t>CURVA 90 GRAUS, CURTA, DE PVC RIGIDO ROSCAVEL, DE 1", PARA ELETRODUTO</t>
  </si>
  <si>
    <t>CURVA 90 GRAUS, CURTA, DE PVC RIGIDO ROSCAVEL, DE 3/4", PARA ELETRODUTO</t>
  </si>
  <si>
    <t>CURVA 90 GRAUS, LONGA, DE PVC RIGIDO ROSCAVEL, DE 1 1/2", PARA ELETRODUTO</t>
  </si>
  <si>
    <t>CURVA 90 GRAUS, LONGA, DE PVC RIGIDO ROSCAVEL, DE 1 1/4", PARA ELETRODUTO</t>
  </si>
  <si>
    <t>CURVA 90 GRAUS, LONGA, DE PVC RIGIDO ROSCAVEL, DE 1/2", PARA ELETRODUTO</t>
  </si>
  <si>
    <t>CURVA 90 GRAUS, LONGA, DE PVC RIGIDO ROSCAVEL, DE 1", PARA ELETRODUTO</t>
  </si>
  <si>
    <t>CURVA 90 GRAUS, LONGA, DE PVC RIGIDO ROSCAVEL, DE 2 1/2", PARA ELETRODUTO</t>
  </si>
  <si>
    <t>CURVA 90 GRAUS, LONGA, DE PVC RIGIDO ROSCAVEL, DE 2", PARA ELETRODUTO</t>
  </si>
  <si>
    <t>CURVA 90 GRAUS, LONGA, DE PVC RIGIDO ROSCAVEL, DE 3", PARA ELETRODUTO</t>
  </si>
  <si>
    <t>CURVA 90 GRAUS, LONGA, DE PVC RIGIDO ROSCAVEL, DE 4", PARA ELETRODUTO</t>
  </si>
  <si>
    <t>CURVA 90 GRAUS, PARA ELETRODUTO, EM ACO GALVANIZADO ELETROLITICO, DIAMETRO DE 100 MM (4")</t>
  </si>
  <si>
    <t>CURVA 90 GRAUS, PARA ELETRODUTO, EM ACO GALVANIZADO ELETROLITICO, DIAMETRO DE 15 MM (1/2")</t>
  </si>
  <si>
    <t>CURVA 90 GRAUS, PARA ELETRODUTO, EM ACO GALVANIZADO ELETROLITICO, DIAMETRO DE 20 MM (3/4")</t>
  </si>
  <si>
    <t>CURVA 90 GRAUS, PARA ELETRODUTO, EM ACO GALVANIZADO ELETROLITICO, DIAMETRO DE 25 MM (1")</t>
  </si>
  <si>
    <t>CURVA 90 GRAUS, PARA ELETRODUTO, EM ACO GALVANIZADO ELETROLITICO, DIAMETRO DE 32 MM (1 1/4")</t>
  </si>
  <si>
    <t>CURVA 90 GRAUS, PARA ELETRODUTO, EM ACO GALVANIZADO ELETROLITICO, DIAMETRO DE 40 MM (1 1/2")</t>
  </si>
  <si>
    <t>CURVA 90 GRAUS, PARA ELETRODUTO, EM ACO GALVANIZADO ELETROLITICO, DIAMETRO DE 50 MM (2")</t>
  </si>
  <si>
    <t>CURVA 90 GRAUS, PARA ELETRODUTO, EM ACO GALVANIZADO ELETROLITICO, DIAMETRO DE 65 MM (2 1/2")</t>
  </si>
  <si>
    <t>CURVA 90 GRAUS, PARA ELETRODUTO, EM ACO GALVANIZADO ELETROLITICO, DIAMETRO DE 80 MM (3")</t>
  </si>
  <si>
    <t>DENTE PARA FRESADORA</t>
  </si>
  <si>
    <t>DESEMPENADEIRA DE ACO DENTADA 12 X *25* CM, DENTES 8 X 8 MM, CABO FECHADO DE MADEIRA</t>
  </si>
  <si>
    <t>DESEMPENADEIRA DE ACO LISA 12 X *25* CM COM CABO FECHADO DE MADEIRA</t>
  </si>
  <si>
    <t>DESEMPENADEIRA PLASTICA LISA *14 X 27* CM</t>
  </si>
  <si>
    <t>DESENHISTA COPISTA</t>
  </si>
  <si>
    <t>DESENHISTA COPISTA (MENSALISTA)</t>
  </si>
  <si>
    <t>DESENHISTA DETALHISTA (MENSALISTA)</t>
  </si>
  <si>
    <t>DESENHISTA PROJETISTA (MENSALISTA)</t>
  </si>
  <si>
    <t>DESENHISTA TECNICO AUXILIAR (MENSALISTA)</t>
  </si>
  <si>
    <t>DESMOLDANTE PARA FORMAS METALICAS A BASE DE OLEO VEGETAL</t>
  </si>
  <si>
    <t>DESMOLDANTE PROTETOR PARA FORMAS DE MADEIRA, DE BASE OLEOSA EMULSIONADA EM AGUA</t>
  </si>
  <si>
    <t>DETERGENTE AMONIACO (AMONIA DILUIDA)</t>
  </si>
  <si>
    <t>DILUENTE EPOXI</t>
  </si>
  <si>
    <t>DISCO DE BORRACHA PARA LIXADEIRA RIGIDO 7 " COM ARRUELA CENTRAL</t>
  </si>
  <si>
    <t>DISCO DE CORTE PARA METAL COM DUAS TELAS 12 X 1/8 X 3/4 " (300 X 3,2 X 19,05 MM)</t>
  </si>
  <si>
    <t>DISCO DE DESBASTE PARA METAL FERROSO EM GERAL, COM TRES TELAS,  9 X 1/4 X 7/8 " (228,6 X 6,4 X 22,2 MM)</t>
  </si>
  <si>
    <t>DISCO DE LIXA PARA METAL, DIAMETRO = 180 MM, GRAO 120</t>
  </si>
  <si>
    <t>DISJUNTOR  TERMOMAGNETICO TRIPOLAR 3 X 400 A / ICC - 25 KA</t>
  </si>
  <si>
    <t>DISJUNTOR TERMICO E MAGNETICO AJUSTAVEIS, TRIPOLAR DE 100 ATE 250A, CAPACIDADE DE INTERRUPCAO DE 35KA</t>
  </si>
  <si>
    <t>DISJUNTOR TERMICO E MAGNETICO AJUSTAVEIS, TRIPOLAR DE 300 ATE 400A, CAPACIDADE DE INTERRUPCAO DE 35KA</t>
  </si>
  <si>
    <t>DISJUNTOR TERMICO E MAGNETICO AJUSTAVEIS, TRIPOLAR DE 450 ATE 600A, CAPACIDADE DE INTERRUPCAO DE 35KA</t>
  </si>
  <si>
    <t>DISJUNTOR TERMOMAGNETICO TRIPOLAR 125A</t>
  </si>
  <si>
    <t>DISJUNTOR TERMOMAGNETICO TRIPOLAR 150 A / 600 V, TIPO FXD / ICC - 35 KA</t>
  </si>
  <si>
    <t>DISJUNTOR TERMOMAGNETICO TRIPOLAR 200 A / 600 V, TIPO FXD / ICC - 35 KA</t>
  </si>
  <si>
    <t>DISJUNTOR TERMOMAGNETICO TRIPOLAR 250 A / 600 V, TIPO FXD</t>
  </si>
  <si>
    <t>DISJUNTOR TERMOMAGNETICO TRIPOLAR 3  X 250 A/ICC - 25 KA</t>
  </si>
  <si>
    <t>DISJUNTOR TERMOMAGNETICO TRIPOLAR 3 X 350 A/ICC - 25 KA</t>
  </si>
  <si>
    <t>DISJUNTOR TERMOMAGNETICO TRIPOLAR 300 A / 600 V, TIPO JXD / ICC - 40 KA</t>
  </si>
  <si>
    <t>DISJUNTOR TERMOMAGNETICO TRIPOLAR 400 A / 600 V, TIPO JXD / ICC - 40 KA</t>
  </si>
  <si>
    <t>DISJUNTOR TERMOMAGNETICO TRIPOLAR 600 A / 600 V, TIPO LXD / ICC - 40 KA</t>
  </si>
  <si>
    <t>DISJUNTOR TERMOMAGNETICO TRIPOLAR 800 A / 600 V, TIPO LMXD</t>
  </si>
  <si>
    <t>DISJUNTOR TIPO DIN / IEC, MONOPOLAR DE 40  ATE 50A</t>
  </si>
  <si>
    <t>DISJUNTOR TIPO DIN/IEC, BIPOLAR DE 6 ATE 32A</t>
  </si>
  <si>
    <t>DISJUNTOR TIPO DIN/IEC, BIPOLAR 63 A</t>
  </si>
  <si>
    <t>DISJUNTOR TIPO DIN/IEC, MONOPOLAR DE 6  ATE  32A</t>
  </si>
  <si>
    <t>DISJUNTOR TIPO DIN/IEC, MONOPOLAR DE 63 A</t>
  </si>
  <si>
    <t>DISJUNTOR TIPO DIN/IEC, TRIPOLAR 63 A</t>
  </si>
  <si>
    <t>DISJUNTOR TIPO NEMA, BIPOLAR 10  ATE  50 A, TENSAO MAXIMA 415 V</t>
  </si>
  <si>
    <t>DISJUNTOR TIPO NEMA, BIPOLAR 60 ATE 100A, TENSAO MAXIMA 415 V</t>
  </si>
  <si>
    <t>DISJUNTOR TIPO NEMA, MONOPOLAR DE 60 ATE 70A, TENSAO MAXIMA DE 240 V</t>
  </si>
  <si>
    <t>DISJUNTOR TIPO NEMA, MONOPOLAR 10 ATE 30A, TENSAO MAXIMA DE 240 V</t>
  </si>
  <si>
    <t>DISJUNTOR TIPO NEMA, MONOPOLAR 35  ATE  50 A, TENSAO MAXIMA DE 240 V</t>
  </si>
  <si>
    <t>DISJUNTOR TIPO NEMA, TRIPOLAR 10  ATE  50A, TENSAO MAXIMA DE 415 V</t>
  </si>
  <si>
    <t>DISJUNTOR TIPO NEMA, TRIPOLAR 60 ATE 100 A, TENSAO MAXIMA DE 415 V</t>
  </si>
  <si>
    <t>DISPOSITIVO DPS CLASSE II, 1 POLO, TENSAO MAXIMA DE 175 V, CORRENTE MAXIMA DE *20* KA (TIPO AC)</t>
  </si>
  <si>
    <t>DISPOSITIVO DPS CLASSE II, 1 POLO, TENSAO MAXIMA DE 175 V, CORRENTE MAXIMA DE *30* KA (TIPO AC)</t>
  </si>
  <si>
    <t>DISPOSITIVO DPS CLASSE II, 1 POLO, TENSAO MAXIMA DE 175 V, CORRENTE MAXIMA DE *45* KA (TIPO AC)</t>
  </si>
  <si>
    <t>DISPOSITIVO DPS CLASSE II, 1 POLO, TENSAO MAXIMA DE 175 V, CORRENTE MAXIMA DE *90* KA (TIPO AC)</t>
  </si>
  <si>
    <t>DISPOSITIVO DPS CLASSE II, 1 POLO, TENSAO MAXIMA DE 275 V, CORRENTE MAXIMA DE *20* KA (TIPO AC)</t>
  </si>
  <si>
    <t>DISPOSITIVO DPS CLASSE II, 1 POLO, TENSAO MAXIMA DE 275 V, CORRENTE MAXIMA DE *30* KA (TIPO AC)</t>
  </si>
  <si>
    <t>DISPOSITIVO DPS CLASSE II, 1 POLO, TENSAO MAXIMA DE 275 V, CORRENTE MAXIMA DE *45* KA (TIPO AC)</t>
  </si>
  <si>
    <t>DISPOSITIVO DPS CLASSE II, 1 POLO, TENSAO MAXIMA DE 275 V, CORRENTE MAXIMA DE *90* KA (TIPO AC)</t>
  </si>
  <si>
    <t>DISPOSITIVO DPS CLASSE II, 1 POLO, TENSAO MAXIMA DE 385 V, CORRENTE MAXIMA DE *20* KA (TIPO AC)</t>
  </si>
  <si>
    <t>DISPOSITIVO DPS CLASSE II, 1 POLO, TENSAO MAXIMA DE 385 V, CORRENTE MAXIMA DE *30* KA (TIPO AC)</t>
  </si>
  <si>
    <t>DISPOSITIVO DPS CLASSE II, 1 POLO, TENSAO MAXIMA DE 385 V, CORRENTE MAXIMA DE *45* KA (TIPO AC)</t>
  </si>
  <si>
    <t>DISPOSITIVO DPS CLASSE II, 1 POLO, TENSAO MAXIMA DE 385 V, CORRENTE MAXIMA DE *90* KA (TIPO AC)</t>
  </si>
  <si>
    <t>DISPOSITIVO DPS CLASSE II, 1 POLO, TENSAO MAXIMA DE 460 V, CORRENTE MAXIMA DE *20* KA (TIPO AC)</t>
  </si>
  <si>
    <t>DISPOSITIVO DPS CLASSE II, 1 POLO, TENSAO MAXIMA DE 460 V, CORRENTE MAXIMA DE *30* KA (TIPO AC)</t>
  </si>
  <si>
    <t>DISPOSITIVO DPS CLASSE II, 1 POLO, TENSAO MAXIMA DE 460 V, CORRENTE MAXIMA DE *45* KA (TIPO AC)</t>
  </si>
  <si>
    <t>DISPOSITIVO DPS CLASSE II, 1 POLO, TENSAO MAXIMA DE 460 V, CORRENTE MAXIMA DE *90* KA (TIPO AC)</t>
  </si>
  <si>
    <t>DISPOSITIVO DR, 2 POLOS, SENSIBILIDADE DE 30 MA, CORRENTE DE 100 A, TIPO AC</t>
  </si>
  <si>
    <t>DISPOSITIVO DR, 2 POLOS, SENSIBILIDADE DE 30 MA, CORRENTE DE 25 A, TIPO AC</t>
  </si>
  <si>
    <t>DISPOSITIVO DR, 2 POLOS, SENSIBILIDADE DE 30 MA, CORRENTE DE 40 A, TIPO AC</t>
  </si>
  <si>
    <t>DISPOSITIVO DR, 2 POLOS, SENSIBILIDADE DE 30 MA, CORRENTE DE 63 A, TIPO AC</t>
  </si>
  <si>
    <t>DISPOSITIVO DR, 2 POLOS, SENSIBILIDADE DE 30 MA, CORRENTE DE 80 A, TIPO AC</t>
  </si>
  <si>
    <t>DISPOSITIVO DR, 2 POLOS, SENSIBILIDADE DE 300 MA, CORRENTE DE 25 A, TIPO AC</t>
  </si>
  <si>
    <t>DISPOSITIVO DR, 2 POLOS, SENSIBILIDADE DE 300 MA, CORRENTE DE 40 A, TIPO AC</t>
  </si>
  <si>
    <t>DISPOSITIVO DR, 2 POLOS, SENSIBILIDADE DE 300 MA, CORRENTE DE 63 A, TIPO AC</t>
  </si>
  <si>
    <t>DISPOSITIVO DR, 2 POLOS, SENSIBILIDADE DE 300 MA, CORRENTE DE 80 A, TIPO  AC</t>
  </si>
  <si>
    <t>DISPOSITIVO DR, 4 POLOS, SENSIBILIDADE DE 30 MA, CORRENTE DE 100 A, TIPO AC</t>
  </si>
  <si>
    <t>DISPOSITIVO DR, 4 POLOS, SENSIBILIDADE DE 30 MA, CORRENTE DE 25 A, TIPO AC</t>
  </si>
  <si>
    <t>DISPOSITIVO DR, 4 POLOS, SENSIBILIDADE DE 30 MA, CORRENTE DE 40 A, TIPO AC</t>
  </si>
  <si>
    <t>DISPOSITIVO DR, 4 POLOS, SENSIBILIDADE DE 30 MA, CORRENTE DE 63 A, TIPO AC</t>
  </si>
  <si>
    <t>DISPOSITIVO DR, 4 POLOS, SENSIBILIDADE DE 30 MA, CORRENTE DE 80 A, TIPO AC</t>
  </si>
  <si>
    <t>DISPOSITIVO DR, 4 POLOS, SENSIBILIDADE DE 300 MA, CORRENTE DE 100 A, TIPO AC</t>
  </si>
  <si>
    <t>DISPOSITIVO DR, 4 POLOS, SENSIBILIDADE DE 300 MA, CORRENTE DE 25 A, TIPO AC</t>
  </si>
  <si>
    <t>DISPOSITIVO DR, 4 POLOS, SENSIBILIDADE DE 300 MA, CORRENTE DE 40 A, TIPO AC</t>
  </si>
  <si>
    <t>DISPOSITIVO DR, 4 POLOS, SENSIBILIDADE DE 300 MA, CORRENTE DE 63 A, TIPO AC</t>
  </si>
  <si>
    <t>DISPOSITIVO DR, 4 POLOS, SENSIBILIDADE DE 300 MA, CORRENTE DE 80 A, TIPO AC</t>
  </si>
  <si>
    <t>DISTRIBUIDOR DE AGREGADOS AUTOPROPELIDO, CAP 3 M3, A DIESEL, 6 CC, 176 CV</t>
  </si>
  <si>
    <t>DISTRIBUIDOR DE AGREGADOS REBOCAVEL, CAPACIDADE 1,9 M3, LARGURA DE TRABALHO 3,66 M</t>
  </si>
  <si>
    <t>DIVISORIA (N2) PAINEL/VIDRO - PAINEL C/ MSO/COMEIA E=35MM - MONTANTE/RODAPE DUPLO ACO GALV PINTADO - COLOCADA</t>
  </si>
  <si>
    <t>DIVISORIA (N2) PAINEL/VIDRO - PAINEL C/ MSO/COMEIA E=35MM - PERFIS SIMPLES ACO GALV PINTADO - COLOCADA</t>
  </si>
  <si>
    <t>DIVISORIA (N2) PAINEL/VIDRO - PAINEL MSO/COMEIA E=35MM - MONTANTE/RODAPE DUPLO ALUMINIO ANOD NAT - COLOCADA</t>
  </si>
  <si>
    <t>DIVISORIA (N2) PAINEL/VIDRO - PAINEL MSO/COMEIA E=35MM - PERFIS SIMPLES ALUMINIO ANOD NAT - COLOCADA</t>
  </si>
  <si>
    <t>DIVISORIA (N2) PAINEL/VIDRO - PAINEL VERMICULITA E=35MM - PERFIS SIMPLES ALUMINIO ANOD NATURAL - COLOCADA</t>
  </si>
  <si>
    <t>DIVISORIA (N3) PAINEL/VIDRO/PAINEL MSO/COMEIA E=35MM - MONTANTE/RODAPE DUPLO ACO GALV PINTADO - COLOCADA</t>
  </si>
  <si>
    <t>DIVISORIA (N3) PAINEL/VIDRO/PAINEL MSO/COMEIA E=35MM - MONTANTE/RODAPE DUPLO ALUMINIO ANOD NAT - COLOCADA</t>
  </si>
  <si>
    <t>DIVISORIA (N3) PAINEL/VIDRO/PAINEL MSO/COMEIA E=35MM - PERFIS SIMPLES ACO GALV PINTADO - COLOCADA</t>
  </si>
  <si>
    <t>DIVISORIA (N3) PAINEL/VIDRO/PAINEL MSO/COMEIA E=35MM - PERFIS SIMPLES ALUMINIO ANOD NAT - COLOCADA</t>
  </si>
  <si>
    <t>DIVISORIA (N3) PAINEL/VIDRO/PAINEL VERMICULITA E=35MM - MONTANTE/RODAPE DUPLO ALUMINIO ANOD NATURAL - COLOCADA</t>
  </si>
  <si>
    <t>DIVISORIA (N3) PAINEL/VIDRO/PAINEL VERMICULITA E=35MM - MONTANTE/RODAPE PERFIL DUPLO ACO GALV PINTADO - COLOCADA</t>
  </si>
  <si>
    <t>DIVISORIA CEGA (N1) - PAINEL MSO/COMEIA E=35MM - MONTANTE/RODAPE DUPLO   ACO GALV PINTADO - COLOCADA</t>
  </si>
  <si>
    <t>DIVISORIA CEGA (N1) - PAINEL MSO/COMEIA E=35MM - MONTANTE/RODAPE DUPLO ALUMINIO ANOD NAT - COLOCADA</t>
  </si>
  <si>
    <t>DIVISORIA CEGA (N1) - PAINEL MSO/COMEIA E=35MM - PERFIS SIMPLES ACO GALV PINTADO   - COLOCADA</t>
  </si>
  <si>
    <t>DIVISORIA CEGA (N1) - PAINEL MSO/COMEIA E=35MM - PERFIS SIMPLES ALUMINIO ANOD NAT - COLOCADA</t>
  </si>
  <si>
    <t>DIVISORIA CEGA (N1) - PAINEL VERMICULITA E=35MM - MONTANTE/RODAPE PERFIS SIMPLES ACO GALV PINTADO - COLOCADA</t>
  </si>
  <si>
    <t>DIVISORIA CEGA (N1) - PAINEL VERMICULITA E=35MM - PERFIS SIMPLES ALUMINIO ANOD NATURAL - COLOCADA</t>
  </si>
  <si>
    <t>DIVISORIA EM GRANITO, COM DUAS FACES POLIDAS, TIPO ANDORINHA/ QUARTZ/ CASTELO/ CORUMBA OU OUTROS EQUIVALENTES DA REGIAO, E=  *3,0* CM</t>
  </si>
  <si>
    <t>DIVISORIA EM MARMORE, COM DUAS FACES POLIDAS, BRANCO COMUM, E=  *3,0* CM</t>
  </si>
  <si>
    <t>DIVISORIA, PLACA  PRE-MOLDADA EM GRANILITE, MARMORITE OU GRANITINA,  E = *3 CM</t>
  </si>
  <si>
    <t>DOBRADICA EM ACO/FERRO, 3 1/2" X  3", E= 1,9  A 2 MM, COM ANEL,  CROMADO OU ZINCADO, TAMPA BOLA, COM PARAFUSOS</t>
  </si>
  <si>
    <t>DOBRADICA EM ACO/FERRO, 3" X 2 1/2", E= 1,2 A 1,8 MM, SEM ANEL,  CROMADO OU ZINCADO, TAMPA BOLA, COM PARAFUSOS</t>
  </si>
  <si>
    <t>DOBRADICA EM ACO/FERRO, 3" X 2 1/2", E= 1,2 A 1,8 MM, SEM ANEL,  CROMADO OU ZINCADO, TAMPA CHATA, COM PARAFUSOS</t>
  </si>
  <si>
    <t>DOBRADICA EM ACO/FERRO, 3" X 2 1/2", E= 1,9 A 2 MM, SEM ANEL,  CROMADO OU ZINCADO, TAMPA BOLA, COM PARAFUSOS</t>
  </si>
  <si>
    <t>DOBRADICA EM ACO/FERRO, 4" X 3", E= 2,2 A 3,0 MM, COM ANEL, CROMADO OU ZINCADO,TAMPA BOLA, COM PARAFUSOS</t>
  </si>
  <si>
    <t>DOBRADICA EM LATAO, 3 " X 2 1/2 ", E= 1,9 A 2 MM, COM ANEL, CROMADO, TAMPA BOLA, COM PARAFUSOS</t>
  </si>
  <si>
    <t>DOBRADICA EM LATAO, 4" X 3", E= 2,2 A 3,0 MM, COM ANEL,  TAMPA BOLA, COM PARAFUSOS</t>
  </si>
  <si>
    <t>DOBRADICA TIPO PIANO EM ACO/FERRO, 1'' X 3 M, GALVANIZADO, COM PARAFUSOS</t>
  </si>
  <si>
    <t>DOBRADICA TIPO VAI-E-VEM EM ACO/FERRO, TAMANHO 3'', GALVANIZADO, COM PARAFUSOS</t>
  </si>
  <si>
    <t>DOMOS INDIVIDUAL EM ACRILICO BRANCO *95 X 95* CM, SEM INSTALACAO</t>
  </si>
  <si>
    <t>DOSADOR DE AREIA, CAPACIDADE DE *26* LITROS</t>
  </si>
  <si>
    <t>DUCHA METALICA DE PAREDE, ARTICULAVEL, COM BRACO/CANO, SEM DESVIADOR</t>
  </si>
  <si>
    <t>DUCHA METALICA DE PAREDE, ARTICULAVEL, COM DESVIADOR E DUCHA MANUAL</t>
  </si>
  <si>
    <t>DUMPER COM CAPACIDADE DE CARGA DE 1700 KG, PARTIDA ELETRICA, MOTOR DIESEL COM POTENCIA DE 16 CV</t>
  </si>
  <si>
    <t>ELEMENTO VAZADO CERAMICO 25 X 18 X 7 CM</t>
  </si>
  <si>
    <t>ELEMENTO VAZADO CERAMICO 7 X 20 X 20 CM</t>
  </si>
  <si>
    <t>ELEMENTO VAZADO CERAMICO 9 X 20 X 20 CM</t>
  </si>
  <si>
    <t>ELEMENTO VAZADO DE CONCRETO, QUADRICULADO, 1 FURO *10 X 10 X 10* CM</t>
  </si>
  <si>
    <t>ELEMENTO VAZADO DE CONCRETO, QUADRICULADO, 1 FURO *20 X 10 X 7* CM</t>
  </si>
  <si>
    <t>ELEMENTO VAZADO DE CONCRETO, QUADRICULADO, 1 FURO *20 X 20 X 6,5* CM</t>
  </si>
  <si>
    <t>ELEMENTO VAZADO DE CONCRETO, QUADRICULADO, 16 FUROS *29 X 29 X 6* CM</t>
  </si>
  <si>
    <t>ELEMENTO VAZADO DE CONCRETO, QUADRICULADO, 16 FUROS *33 X 33 X 10* CM</t>
  </si>
  <si>
    <t>ELEMENTO VAZADO DE CONCRETO, QUADRICULADO, 16 FUROS *40 X 40 X 7* CM</t>
  </si>
  <si>
    <t>ELEMENTO VAZADO DE CONCRETO, QUADRICULADO, 16 FUROS *50 X 50 X 7* CM</t>
  </si>
  <si>
    <t>ELEMENTO VAZADO DE CONCRETO, QUADRICULADO, 25 FUROS *50 X 50 X 5* CM</t>
  </si>
  <si>
    <t>ELEMENTO VAZADO DE CONCRETO, VENEZIANA *39 X 22 X 15* CM</t>
  </si>
  <si>
    <t>ELEMENTO VAZADO DE CONCRETO, VENEZIANA *39 X 29 X 10* CM</t>
  </si>
  <si>
    <t>ELEMENTO VAZADO DE CONCRETO, VENEZIANA *40 X 10 X 10* CM</t>
  </si>
  <si>
    <t>ELETRICISTA (MENSALISTA)</t>
  </si>
  <si>
    <t>ELETRICISTA DE MANUTENCAO INDUSTRIAL (MENSALISTA)</t>
  </si>
  <si>
    <t>ELETRICISTA INDUSTRIAL</t>
  </si>
  <si>
    <t>ELETRODO REVESTIDO AWS - E-6010, DIAMETRO IGUAL A 4,00 MM</t>
  </si>
  <si>
    <t>ELETRODO REVESTIDO AWS - E6013, DIAMETRO IGUAL A 4,00 MM</t>
  </si>
  <si>
    <t>ELETRODO REVESTIDO AWS - E7018, DIAMETRO IGUAL A 4,00 MM</t>
  </si>
  <si>
    <t>ELETRODUTO DE PVC RIGIDO ROSCAVEL DE 1 1/2 ", SEM LUVA</t>
  </si>
  <si>
    <t>ELETRODUTO DE PVC RIGIDO ROSCAVEL DE 1 1/4 ", SEM LUVA</t>
  </si>
  <si>
    <t>ELETRODUTO DE PVC RIGIDO ROSCAVEL DE 1/2 ", SEM LUVA</t>
  </si>
  <si>
    <t>ELETRODUTO DE PVC RIGIDO ROSCAVEL DE 2 1/2 ", SEM LUVA</t>
  </si>
  <si>
    <t>ELETRODUTO DE PVC RIGIDO ROSCAVEL DE 3 ", SEM LUVA</t>
  </si>
  <si>
    <t>ELETRODUTO DE PVC RIGIDO SOLDAVEL, CLASSE B, DE 20 MM</t>
  </si>
  <si>
    <t>ELETRODUTO DE PVC RIGIDO SOLDAVEL, CLASSE B, DE 25 MM</t>
  </si>
  <si>
    <t>ELETRODUTO DE PVC RIGIDO SOLDAVEL, CLASSE B, DE 32 MM</t>
  </si>
  <si>
    <t>ELETRODUTO DE PVC RIGIDO SOLDAVEL, CLASSE B, DE 40 MM</t>
  </si>
  <si>
    <t>ELETRODUTO DE PVC RIGIDO SOLDAVEL, CLASSE B, DE 50 MM</t>
  </si>
  <si>
    <t>ELETRODUTO DE PVC RIGIDO SOLDAVEL, CLASSE B, DE 60 MM</t>
  </si>
  <si>
    <t>ELETRODUTO EM ACO GALVANIZADO ELETROLITICO, LEVE, DIAMETRO 1/2", PAREDE DE 0,90 MM</t>
  </si>
  <si>
    <t>ELETRODUTO EM ACO GALVANIZADO ELETROLITICO, LEVE, DIAMETRO 1", PAREDE DE 0,90 MM</t>
  </si>
  <si>
    <t>ELETRODUTO EM ACO GALVANIZADO ELETROLITICO, PESADO, DIAMETRO 4", PAREDE DE 2,25 MM</t>
  </si>
  <si>
    <t>ELETRODUTO EM ACO GALVANIZADO ELETROLITICO, SEMI-PESADO, DIAMETRO 1 1/2", PAREDE DE 1,20 MM</t>
  </si>
  <si>
    <t>ELETRODUTO EM ACO GALVANIZADO ELETROLITICO, SEMI-PESADO, DIAMETRO 1 1/4", PAREDE DE 1,20 MM</t>
  </si>
  <si>
    <t>ELETRODUTO EM ACO GALVANIZADO ELETROLITICO, SEMI-PESADO, DIAMETRO 2 1/2", PAREDE DE 1,52 MM</t>
  </si>
  <si>
    <t>ELETRODUTO EM ACO GALVANIZADO ELETROLITICO, SEMI-PESADO, DIAMETRO 2", PAREDE DE 1,20 MM</t>
  </si>
  <si>
    <t>ELETRODUTO EM ACO GALVANIZADO ELETROLITICO, SEMI-PESADO, DIAMETRO 3", PAREDE DE 1,52 MM</t>
  </si>
  <si>
    <t>ELETRODUTO FLEXIVEL, EM ACO GALVANIZADO, REVESTIDO EXTERNAMENTE COM PVC PRETO, DIAMETRO EXTERNO DE 25 MM (3/4"), TIPO SEALTUBO</t>
  </si>
  <si>
    <t>ELETRODUTO FLEXIVEL, EM ACO GALVANIZADO, REVESTIDO EXTERNAMENTE COM PVC PRETO, DIAMETRO EXTERNO DE 32 MM (1"), TIPO SEALTUBO</t>
  </si>
  <si>
    <t>ELETRODUTO FLEXIVEL, EM ACO GALVANIZADO, REVESTIDO EXTERNAMENTE COM PVC PRETO, DIAMETRO EXTERNO DE 40 MM (1 1/4"), TIPO SEALTUBO</t>
  </si>
  <si>
    <t>ELETRODUTO FLEXIVEL, EM ACO GALVANIZADO, REVESTIDO EXTERNAMENTE COM PVC PRETO, DIAMETRO EXTERNO DE 50 MM( 1 1/2"), TIPO SEALTUBO</t>
  </si>
  <si>
    <t>ELETRODUTO FLEXIVEL, EM ACO GALVANIZADO, REVESTIDO EXTERNAMENTE COM PVC PRETO, DIAMETRO EXTERNO DE 60 MM (2"), TIPO SEALTUBO</t>
  </si>
  <si>
    <t>ELETRODUTO FLEXIVEL, EM ACO GALVANIZADO, REVESTIDO EXTERNAMENTE COM PVC PRETO, DIAMETRO EXTERNO DE 75 MM (2 1/2"), TIPO SEALTUBO</t>
  </si>
  <si>
    <t>ELETRODUTO FLEXIVEL, EM ACO, TIPO CONDUITE, DIAMETRO DE 1 1/2"</t>
  </si>
  <si>
    <t>ELETRODUTO FLEXIVEL, EM ACO, TIPO CONDUITE, DIAMETRO DE 1 1/4"</t>
  </si>
  <si>
    <t>ELETRODUTO FLEXIVEL, EM ACO, TIPO CONDUITE, DIAMETRO DE 1/2"</t>
  </si>
  <si>
    <t>ELETRODUTO FLEXIVEL, EM ACO, TIPO CONDUITE, DIAMETRO DE 1"</t>
  </si>
  <si>
    <t>ELETRODUTO FLEXIVEL, EM ACO, TIPO CONDUITE, DIAMETRO DE 2 1/2"</t>
  </si>
  <si>
    <t>ELETRODUTO FLEXIVEL, EM ACO, TIPO CONDUITE, DIAMETRO DE 2"</t>
  </si>
  <si>
    <t>ELETRODUTO FLEXIVEL, EM ACO, TIPO CONDUITE, DIAMETRO DE 3"</t>
  </si>
  <si>
    <t>ELETRODUTO METALICO FLEXIVEL REVESTIDO COM PVC PRETO, DIAMETRO EXTERNO DE 15 MM (3/8"), TIPO COPEX</t>
  </si>
  <si>
    <t>ELETRODUTO PVC FLEXIVEL CORRUGADO, COR AMARELA, DE 16 MM</t>
  </si>
  <si>
    <t>ELETRODUTO PVC FLEXIVEL CORRUGADO, COR AMARELA, DE 20 MM</t>
  </si>
  <si>
    <t>ELETRODUTO PVC FLEXIVEL CORRUGADO, REFORCADO, COR LARANJA, DE 20 MM, PARA LAJES E PISOS</t>
  </si>
  <si>
    <t>ELETRODUTO PVC FLEXIVEL CORRUGADO, REFORCADO, COR LARANJA, DE 25 MM, PARA LAJES E PISOS</t>
  </si>
  <si>
    <t>ELETRODUTO PVC FLEXIVEL CORRUGADO, REFORCADO, COR LARANJA, DE 32 MM, PARA LAJES E PISOS</t>
  </si>
  <si>
    <t>ELETRODUTO/CONDULETE DE PVC RIGIDO, LISO, COR CINZA, DE 1/2", PARA INSTALACOES APARENTES (NBR 5410)</t>
  </si>
  <si>
    <t>ELETRODUTO/CONDULETE DE PVC RIGIDO, LISO, COR CINZA, DE 1", PARA INSTALACOES APARENTES (NBR 5410)</t>
  </si>
  <si>
    <t>ELETRODUTO/CONDULETE DE PVC RIGIDO, LISO, COR CINZA, DE 3/4", PARA INSTALACOES APARENTES (NBR 5410)</t>
  </si>
  <si>
    <t>ELETRODUTO/DUTO PEAD FLEXIVEL PAREDE SIMPLES, CORRUGACAO HELICOIDAL, COR PRETA, SEM ROSCA, DE 2",  PARA CABEAMENTO SUBTERRANEO (NBR 15715)</t>
  </si>
  <si>
    <t>ELETRODUTO/DUTO PEAD FLEXIVEL PAREDE SIMPLES, CORRUGACAO HELICOIDAL, COR PRETA, SEM ROSCA, DE 3",  PARA CABEAMENTO SUBTERRANEO (NBR 15715)</t>
  </si>
  <si>
    <t>ELETROTECNICO</t>
  </si>
  <si>
    <t>ELETROTECNICO (MENSALISTA)</t>
  </si>
  <si>
    <t>ELEVADOR DE CARGA A CABO, CABINE SEMI FECHADA 2,0 X 1,5 X 2,0 M, CAPACIDADE DE CARGA 1000 KG, TORRE  2,38 X 2,21 X 15 M, GUINCHO DE EMBREAGEM, FREIO DE SEGURANCA, LIMITADOR DE VELOCIDADE E CANCELA</t>
  </si>
  <si>
    <t>ELEVADOR DE CREMALHEIRA CABINE FECHADA 1,5 X 2,5 X 2,35 M (UMA POR TORRE), CAPACIDADE DE CARGA 1200 KG (15 PESSOAS), TORRE  24 M (16 MODULOS), FREIO DE SEGURANCA, LIMITADOR DE CARGA</t>
  </si>
  <si>
    <t>EMENDA PARA CALHA PLUVIAL, PVC, DIAMETRO ENTRE 119 E 170 MM, PARA DRENAGEM PREDIAL</t>
  </si>
  <si>
    <t>EMPILHADEIRA SOBRE PNEUS COM TORRE DE TRES ESTAGIOS, 4,70M DE ELEVACAO, C/ DESLOCADOR LATERAL DOS GARFOS, MOTOR GLP 4.3L, CAPACIDADE NOMINAL DE CARGA DE 6T</t>
  </si>
  <si>
    <t>EMPILHADEIRA SOBRE PNEUS COM TORRE DE TRES ESTAGIOS, 4,80M DE ELEVACAO, C/ DESLOCADOR LATERAL DOS GARFOS, MOTOR GLP 2.2L, CAPACIDADE NOMINAL DE CARGA DE 3T</t>
  </si>
  <si>
    <t>EMPILHADEIRA SOBRE PNEUS COM TORRE DE TRES ESTAGIOS, 4,80M DE ELEVACAO, C/ DESLOCADOR LATERAL DOS GARFOS, MOTOR GLP 2.4L, CAPACIDADE NOMINAL DE CARGA DE 2,5T</t>
  </si>
  <si>
    <t>EMPILHADEIRA SOBRE PNEUS COM TORRE DE TRES ESTAGIOS, 4,80M DE ELEVACAO, C/ DESLOCADOR LATERAL DOS GARFOS, MOTOR GLP 4.3L, CAPACIDADE NOMINAL DE CARGA DE 4T</t>
  </si>
  <si>
    <t>EMPILHADEIRA SOBRE PNEUS COM TORRE DE TRES ESTAGIOS, 4,80M DE ELEVACAO, C/ DESLOCADOR LATERAL DOS GARFOS, MOTOR GLP 4.3L, CAPACIDADE NOMINAL DE CARGA DE 5T</t>
  </si>
  <si>
    <t>EMULSAO ASFALTICA ANIONICA</t>
  </si>
  <si>
    <t>EMULSAO ASFALTICA CATIONICA RL-1C PARA USO EM PAVIMENTACAO ASFALTICA (COLETADO CAIXA NA ANP ACRESCIDO DE ICMS)</t>
  </si>
  <si>
    <t>EMULSAO ASFALTICA CATIONICA RM-1C PARA USO EM PAVIMENTACAO ASFALTICA (COLETADO CAIXA NA ANP ACRESCIDO DE ICMS)</t>
  </si>
  <si>
    <t>EMULSAO ASFALTICA CATIONICA RR-1C PARA USO EM PAVIMENTACAO ASFALTICA (COLETADO CAIXA NA ANP ACRESCIDO DE ICMS)</t>
  </si>
  <si>
    <t>EMULSAO ASFALTICA CATIONICA RR-2C PARA USO EM PAVIMENTACAO ASFALTICA (COLETADO CAIXA NA ANP ACRESCIDO DE ICMS)</t>
  </si>
  <si>
    <t>EMULSAO EXPLOSIVA EM CARTUCHOS DE 1" X 12", DENSIDADE 1.15 G/CM3, INICIACAO ESPOLETA N. 8 / CORDEL</t>
  </si>
  <si>
    <t>EMULSAO EXPLOSIVA EM CARTUCHOS DE 1" X 24", DENSIDADE 1.15 G/CM3, INICIACAO ESPOLETA N. 8 / CORDEL</t>
  </si>
  <si>
    <t>EMULSAO EXPLOSIVA EM CARTUCHOS DE 1" X 8", DENSIDADE 1.15 G/CM3, INICIACAO ESPOLETA N. 8 / CORDEL</t>
  </si>
  <si>
    <t>EMULSAO EXPLOSIVA EM CARTUCHOS DE 2 1/2" X 24", DENSIDADE 1.15 G/CM3, INICIACAO ESPOLETA N. 8 / CORDEL</t>
  </si>
  <si>
    <t>EMULSAO EXPLOSIVA EM CARTUCHOS DE 2 1/4" X 24", DENSIDADE 1.15 G/CM3, INICIACAO ESPOLETA N. 8 / CORDEL</t>
  </si>
  <si>
    <t>EMULSAO EXPLOSIVA EM CARTUCHOS DE 2" X 24", DENSIDADE 1.15 G/CM3, INICIACAO ESPOLETA N. 8 / CORDEL</t>
  </si>
  <si>
    <t>ENCANADOR OU BOMBEIRO HIDRAULICO (MENSALISTA)</t>
  </si>
  <si>
    <t>ENCARREGADO GERAL DE OBRAS</t>
  </si>
  <si>
    <t>ENCARREGADO GERAL DE OBRAS (MENSALISTA)</t>
  </si>
  <si>
    <t xml:space="preserve">KW/H  </t>
  </si>
  <si>
    <t>ENGATE / RABICHO FLEXIVEL INOX 1/2 " X 30 CM</t>
  </si>
  <si>
    <t>ENGATE / RABICHO FLEXIVEL INOX 1/2 " X 40 CM</t>
  </si>
  <si>
    <t>ENGATE/RABICHO FLEXIVEL PLASTICO (PVC OU ABS) BRANCO 1/2 " X 30 CM</t>
  </si>
  <si>
    <t>ENGATE/RABICHO FLEXIVEL PLASTICO (PVC OU ABS) BRANCO 1/2 " X 40 CM</t>
  </si>
  <si>
    <t>ENGENHEIRO CIVIL DE OBRA JUNIOR</t>
  </si>
  <si>
    <t>ENGENHEIRO CIVIL DE OBRA PLENO</t>
  </si>
  <si>
    <t>ENGENHEIRO CIVIL DE OBRA PLENO (MENSALISTA)</t>
  </si>
  <si>
    <t>ENGENHEIRO CIVIL DE OBRA SENIOR</t>
  </si>
  <si>
    <t>ENGENHEIRO CIVIL DE OBRA SENIOR (MENSALISTA)</t>
  </si>
  <si>
    <t>ENGENHEIRO CIVIL JUNIOR</t>
  </si>
  <si>
    <t>ENGENHEIRO CIVIL JUNIOR (MENSALISTA)</t>
  </si>
  <si>
    <t>ENGENHEIRO CIVIL PLENO</t>
  </si>
  <si>
    <t>ENGENHEIRO CIVIL PLENO (MENSALISTA)</t>
  </si>
  <si>
    <t>ENGENHEIRO CIVIL SENIOR</t>
  </si>
  <si>
    <t>ENGENHEIRO CIVIL SENIOR (MENSALISTA)</t>
  </si>
  <si>
    <t>ENGENHEIRO ELETRICISTA</t>
  </si>
  <si>
    <t>ENGENHEIRO SANITARISTA</t>
  </si>
  <si>
    <t>ENGENHEIRO SANITARISTA (MENSALISTA)</t>
  </si>
  <si>
    <t>EQUIPAMENTO DE LIMPEZA COMBINADO (VACUO/ALTA PRESSAO) 95% VACUO, TANQUE 7000 L, BOMBA 140 KGF/CM2 66 L/MIN COM MOTOR INDEPENDENTE A DIESEL DE 60 CV (INCLUI MONTAGEM, NAO INCLUI CAMINHAO)</t>
  </si>
  <si>
    <t>EQUIPAMENTO PARA DEMARCACAO DE FAIXAS DE TRAFEGO A FRIO, A SER MONTADO SOBRE CAMINHAO DE PBT MINIMO DE 9 T E DISTANCIA MINIMA ENTRE EIXOS DE 4,3 M, CAPACIDADE PARA 800 L DE TINTA (INCLUI MONTAGEM, NAO INCLUI CAMINHAO)</t>
  </si>
  <si>
    <t>EQUIPAMENTO PARA DEMARCACAO DE FAIXAS DE TRAFEGO A QUENTE, A SER MONTADO SOBRE CAMINHAO DE PBT MINIMO DE 17 T E DISTANCIA MINIMA ENTRE EIXOS DE 5,2 M, CAPACIDADE PARA 1.000 KG DE MATERIAL TERMOPLASTICO (INCLUI MONTAGEM, NAO INCLUI CAMINHAO E NEM COMPRESSOR DE AR)</t>
  </si>
  <si>
    <t>ESCADA DUPLA DE ABRIR EM ALUMINIO, MODELO PINTOR, 8 DEGRAUS</t>
  </si>
  <si>
    <t>ESCADA EXTENSIVEL EM ALUMINIO COM 6,00 M ESTENDIDA</t>
  </si>
  <si>
    <t>ESCAVADEIRA HIDRAULICA SOBRE ESTEIRA, COM GARRA GIRATORIA DE MANDIBULAS, PESO OPERACIONAL ENTRE 22,00 E 25,50 TON, POTENCIA LIQUIDA ENTRE 150 E 160 HP</t>
  </si>
  <si>
    <t>ESCAVADEIRA HIDRAULICA SOBRE ESTEIRAS CACAMBA 0,40 A 1,20 M3, PESO OPERACIONAL 21,19 T, POTENCIA LIQUIDA 173 HP</t>
  </si>
  <si>
    <t>ESCAVADEIRA HIDRAULICA SOBRE ESTEIRAS COM CACAMBA DE 1,20 M3, PESO OPERACIONAL 21 T, POTENCIA BRUTA 155 HP</t>
  </si>
  <si>
    <t>ESCAVADEIRA HIDRAULICA SOBRE ESTEIRAS, CACAMBA  0,80 M3, PESO OPERACIONAL 17,8 T, POTENCIA LIQUIDA 110 HP</t>
  </si>
  <si>
    <t>ESCAVADEIRA HIDRAULICA SOBRE ESTEIRAS, CACAMBA 0,4 A 1,70 M3, PESO OPERACIONAL 23,2 T, POTENCIA BRUTA 183 HP</t>
  </si>
  <si>
    <t>ESCAVADEIRA HIDRAULICA SOBRE ESTEIRAS, CACAMBA 0,62M3, PESO OPERACIONAL 12,61T, POTENCIA LIQUIDA 95HP</t>
  </si>
  <si>
    <t>ESCAVADEIRA HIDRAULICA SOBRE ESTEIRAS, CACAMBA 0,80 A 1,30 M3, PESO OPERACIONAL 22,18 T, POTENCIA LIQUIDA 170 HP</t>
  </si>
  <si>
    <t>ESCAVADEIRA HIDRAULICA SOBRE ESTEIRAS, CACAMBA 0,80M3, PESO OPERACIONAL 17T, POTENCIA BRUTA 111HP</t>
  </si>
  <si>
    <t>ESCAVADEIRA HIDRAULICA SOBRE ESTEIRAS, CAPACIDADE DA CACAMBA ENTRE 1,20 E 1,50 M3, PESO OPERACIONAL ENTRE 20,00 E 22,00 TON, POTENCIA LIQUIDA ENTRE 150 E 155 HP, EQUIPADA COM CLAMSHELL</t>
  </si>
  <si>
    <t>ESCORA PRE-MOLDADA EM CONCRETO, *10 X 10* CM, H = 2,30M</t>
  </si>
  <si>
    <t>ESCOVA CIRCULAR EM ACO LATONADO, 6 X 1 " (DIAMETRO X ESPESSURA), FURO DE 1 1/4 ", FIO ONDULADO *0,30* MM</t>
  </si>
  <si>
    <t>ESCOVA DE ACO, COM CABO, *4  X 15* FILEIRAS DE CERDAS</t>
  </si>
  <si>
    <t>ESGUICHO JATO REGULAVEL, TIPO ELKHART, ENGATE RAPIDO 1 1/2", PARA COMBATE A INCENDIO</t>
  </si>
  <si>
    <t>ESGUICHO JATO REGULAVEL, TIPO ELKHART, ENGATE RAPIDO 2 1/2", PARA COMBATE A INCENDIO</t>
  </si>
  <si>
    <t>ESGUICHO TIPO JATO SOLIDO, EM LATAO, ENGATE RAPIDO 1 1/2" X 13 MM, PARA MANGUEIRA EM INSTALACAO PREDIAL COMBATE A INCENDIO</t>
  </si>
  <si>
    <t>ESGUICHO TIPO JATO SOLIDO, EM LATAO, ENGATE RAPIDO 1 1/2" X 16 MM, PARA MANGUEIRA EM INSTALACAO PREDIAL COMBATE A INCENDIO</t>
  </si>
  <si>
    <t>ESGUICHO TIPO JATO SOLIDO, EM LATAO, ENGATE RAPIDO 1 1/2" X 19 MM, PARA MANGUEIRA EM INSTALACAO PREDIAL COMBATE A INCENDIO</t>
  </si>
  <si>
    <t>ESGUICHO TIPO JATO SOLIDO, EM LATAO, ENGATE RAPIDO 2 1/2" X 13 MM, PARA MANGUEIRA EM INSTALACAO PREDIAL COMBATE A INCENDIO</t>
  </si>
  <si>
    <t>ESGUICHO TIPO JATO SOLIDO, EM LATAO, ENGATE RAPIDO 2 1/2" X 16 MM, PARA MANGUEIRA EM INSTALACAO PREDIAL COMBATE A INCENDIO</t>
  </si>
  <si>
    <t>ESGUICHO TIPO JATO SOLIDO, EM LATAO, ENGATE RAPIDO 2 1/2" X 19 MM, PARA MANGUEIRA EM INSTALACAO PREDIAL COMBATE A INCENDIO</t>
  </si>
  <si>
    <t>ESMERILHADEIRA ANGULAR ELETRICA, DIAMETRO DO DISCO 7 '' (180 MM), ROTACAO 8500 RPM, POTENCIA 2400 W</t>
  </si>
  <si>
    <t>ESPACADOR / DISTANCIADOR TIPO GARRA DUPLA, EM PLASTICO, COBRIMENTO *20* MM, PARA FERRAGENS DE LAJES E FUNDO DE VIGAS</t>
  </si>
  <si>
    <t>ESPACADOR / DISTANCIADOR TIPO PINO EM PLASTICO, PARA VERGALHAO ATE 10 MM, PARA APOIO DE ARMADURA</t>
  </si>
  <si>
    <t>ESPACADOR / SEPARADOR DE BARRA , METALICO, TIPO CARAMBOLA, PARA TIRANTES, 25 X 84 MM</t>
  </si>
  <si>
    <t>ESPACADOR OU DISTANCIADOR, EM PLASTICO, TIPO APOIO DE CORDOALHA (CARANGUEJO), PARA ARMADURA NEGATIVA E PROTENSAO, COBRIMENTO 50 MM</t>
  </si>
  <si>
    <t>ESPACADOR/SEPARADOR DE CORDOALHA TIPO DISCO 12 FUROS DE 14 MM, PARA TIRANTES</t>
  </si>
  <si>
    <t>ESPARGIDOR DE ASFALTO PRESSURIZADO, REBOCAVEL, TANQUE DE 2500 L, PNEUMATICO,  COM MOTOR A GASOLINA 3,4HP</t>
  </si>
  <si>
    <t>ESPARGIDOR DE ASFALTO PRESSURIZADO, TANQUE 6 M3 COM ISOLACAO TERMICA, AQUECIDO COM 2 MACARICOS, COM BARRA ESPARGIDORA 3,60 M, A SER MONTADO SOBRE CAMINHAO</t>
  </si>
  <si>
    <t>ESPATULA DE ACO INOX COM CABO DE MADEIRA, LARGURA 8 CM</t>
  </si>
  <si>
    <t>ESPATULA DE PLASTICO LISA, LARGURA 10 CM</t>
  </si>
  <si>
    <t>ESPELHO / PLACA CEGA 4" X 2", PARA INSTALACAO DE TOMADAS E INTERRUPTORES</t>
  </si>
  <si>
    <t>ESPELHO / PLACA CEGA 4" X 4", PARA INSTALACAO DE TOMADAS E INTERRUPTORES</t>
  </si>
  <si>
    <t>ESPELHO / PLACA DE 1 POSTO 4" X 2", PARA INSTALACAO DE TOMADAS E INTERRUPTORES</t>
  </si>
  <si>
    <t>ESPELHO / PLACA DE 2 POSTOS 4" X 2", PARA INSTALACAO DE TOMADAS E INTERRUPTORES</t>
  </si>
  <si>
    <t>ESPELHO / PLACA DE 2 POSTOS 4" X 4", PARA INSTALACAO DE TOMADAS E INTERRUPTORES</t>
  </si>
  <si>
    <t>ESPELHO / PLACA DE 4 POSTOS 4" X 4", PARA INSTALACAO DE TOMADAS E INTERRUPTORES</t>
  </si>
  <si>
    <t>ESPELHO / PLACA DE 6 POSTOS 4" X 4", PARA INSTALACAO DE TOMADAS E INTERRUPTORES</t>
  </si>
  <si>
    <t>ESPELHO, RETO OU CURVO, EM LATAO CROMADO, ESPESSURA ATE 6 MM, LARGURA *40*MM, ALTURA *180*MM - PARA FECHADURA DE EMBUTIR</t>
  </si>
  <si>
    <t>ESPELHO, RETO OU CURVO, EM LATAO CROMADO, ESPESSURA MINIMA 6 MM, LARGURA *43*MM, ALTURA *230*MM - PARA FECHADURA DE EMBUTIR</t>
  </si>
  <si>
    <t>ESPOLETA SIMPLES N 8.</t>
  </si>
  <si>
    <t>ESPUMA EXPANSIVA DE POLIURETANO, APLICACAO MANUAL - 500 ML</t>
  </si>
  <si>
    <t>ESQUADRO DE ACO 12 " (300 MM), CABO DE ALUMINIO</t>
  </si>
  <si>
    <t>ESQUADRO INTERNO OU EXTERNO PARA CALHA PLUVIAL, PVC, DIAMETRO ENTRE 119 E 170 MM, PARA DRENAGEM PREDIAL</t>
  </si>
  <si>
    <t>ESTACA PRE-MOLDADA MACICA DE CONCRETO VIBRADO ARMADO, PARA CARGA DE 25 T, SECAO QUADRADA DE *16 X 16*, COM ANEL METALICO INCORPORADO A PECA (SOMENTE FORNECIMENTO)</t>
  </si>
  <si>
    <t>ESTACA PRE-MOLDADA MACICA DE CONCRETO VIBRADO ARMADO, PARA CARGA DE 50 T, SECAO QUADRADA, COM ANEL METALICO INCORPORADO A PECA (SOMENTE FORNECIMENTO)</t>
  </si>
  <si>
    <t>ESTACA PRE-MOLDADA VAZADA DE CONCRETO CENTRIFUGADO, PARA CARGA DE 100 T, SECAO CIRCULAR, COM ANEL METALICO INCORPORADO A PECA (SOMENTE FORNECIMENTO)</t>
  </si>
  <si>
    <t>ESTICADOR FORJADO PARA CABO DE ACO DE DIAMETRO 12,7 MM (1/2"), TIPO GANCHO X OLHAL (DIN 1480) (COLETADO CAIXA)</t>
  </si>
  <si>
    <t>ESTICADOR FORJADO PARA CABO DE ACO DE DIAMETRO 9,53 MM (3/8"), TIPO GANCHO X OLHAL (DIN 1480) (COLETADO CAIXA)</t>
  </si>
  <si>
    <t>ESTILETE DE METAL, LAMINA 18 MM</t>
  </si>
  <si>
    <t>ESTOPIM SIMPLES</t>
  </si>
  <si>
    <t>ESTRIBO COM PARAFUSO EM CHAPA DE FERRO FUNDIDO DE 2" X 3/16" X 35 CM, SECAO "U", PARA MADEIRAMENTO DE TELHADO</t>
  </si>
  <si>
    <t>ESTUCADOR</t>
  </si>
  <si>
    <t>ESTUCADOR (MENSALISTA)</t>
  </si>
  <si>
    <t>ETANOL</t>
  </si>
  <si>
    <t>EXAMES - MENSALISTA (ENCARGOS COMPLEMENTARES) (COLETADO CAIXA)</t>
  </si>
  <si>
    <t>EXTENSAO DE SOLDA 201 ACETILENO, E = *1,5 A 2,5* MM</t>
  </si>
  <si>
    <t>EXTENSAO DE SOLDA 201 GLP, E = *2,5 A 4,0* MM</t>
  </si>
  <si>
    <t>EXTINTOR DE INCENDIO PORTATIL COM CARGA DE AGUA PRESSURIZADA DE 10 L, CLASSE A</t>
  </si>
  <si>
    <t>EXTINTOR DE INCENDIO PORTATIL COM CARGA DE GAS CARBONICO CO2 DE 4 KG, CLASSE BC</t>
  </si>
  <si>
    <t>EXTINTOR DE INCENDIO PORTATIL COM CARGA DE GAS CARBONICO CO2 DE 6 KG, CLASSE BC</t>
  </si>
  <si>
    <t>EXTINTOR DE INCENDIO PORTATIL COM CARGA DE PO QUIMICO SECO (PQS) DE 12 KG, CLASSE BC</t>
  </si>
  <si>
    <t>EXTINTOR DE INCENDIO PORTATIL COM CARGA DE PO QUIMICO SECO (PQS) DE 4 KG, CLASSE BC</t>
  </si>
  <si>
    <t>EXTINTOR DE INCENDIO PORTATIL COM CARGA DE PO QUIMICO SECO (PQS) DE 8 KG, CLASSE BC</t>
  </si>
  <si>
    <t>EXTREMIDADE PVC PBA, BF, JE, DN 100/ DE 110 MM (NBR 10351)</t>
  </si>
  <si>
    <t>EXTREMIDADE PVC PBA, BF, JE, DN 50 / DE 60 MM (NBR 10351)</t>
  </si>
  <si>
    <t>EXTREMIDADE PVC PBA, BF, JE, DN 75/ DE 85 MM (NBR 10351)</t>
  </si>
  <si>
    <t>EXTREMIDADE PVC PBA, PF, JE, DN 100 / DE 110 MM (NBR 10351)</t>
  </si>
  <si>
    <t>EXTREMIDADE PVC PBA, PF, JE, DN 50/ DE 60 MM (NBR 10351)</t>
  </si>
  <si>
    <t>EXTREMIDADE PVC PBA, PF, JE, DN 75 / DE 85 MM (NBR 10351)</t>
  </si>
  <si>
    <t>EXTREMIDADE/TUBETE PARA HIDROMETRO PVC, COM ROSCA, CURTA, COM BUCHA LATAO, 1/2"</t>
  </si>
  <si>
    <t>EXTREMIDADE/TUBETE PARA HIDROMETRO PVC, COM ROSCA, CURTA, COM BUCHA LATAO, 3/4"</t>
  </si>
  <si>
    <t>EXTREMIDADE/TUBETE PARA HIDROMETRO PVC, COM ROSCA, CURTA, SEM BUCHA LATAO, 1/2"</t>
  </si>
  <si>
    <t>EXTREMIDADE/TUBETE PARA HIDROMETRO PVC, COM ROSCA, CURTA, SEM BUCHA LATAO, 3/4"</t>
  </si>
  <si>
    <t>EXTREMIDADE/TUBETE PARA HIDROMETRO PVC, COM ROSCA, LONGA, SEM BUCHA LATAO, 1/2"</t>
  </si>
  <si>
    <t>EXTREMIDADE/TUBETE PARA HIDROMETRO PVC, COM ROSCA, LONGA, SEM BUCHA LATAO, 3/4"</t>
  </si>
  <si>
    <t>FAIXA / FILETE / LISTELO EM CERAMICA, DECORADA, *8 X 30* CM (L X C)</t>
  </si>
  <si>
    <t>FAIXA / FILETE / LISTELO EM CERAMICA, LISO OU CORDAO, BRANCO, *2 X 30* CM (L X C)</t>
  </si>
  <si>
    <t>FECHADURA AUXILIAR DE EMBUTIR PARA PORTA DE ARMARIO DE MADEIRA, CROMADA, CHAVE TIPO GORGES, CAIXA COM LINGUETA, CHAPA TESTA E CONTRA CHAPA</t>
  </si>
  <si>
    <t>FECHADURA AUXILIAR DE EMBUTIR PARA PORTA DE ARMARIO, CROMADA, CAIXA COM CILINDRO REDONDO, CHAPA TESTA E LINGUETA</t>
  </si>
  <si>
    <t>FECHADURA AUXILIAR SEGURANCA, DE EMBUTIR, REFORCADA, MAQUINA DE 40 A 55 MM, COM CILINDRO, CROMADA, PARA PORTA EXTERNA - COMPLETA</t>
  </si>
  <si>
    <t>FECHADURA AUXILIAR TRAVA DE SEGURANCA SIMPLES, CROMADA, MAQUINA *40* MM, INCLUI CHAVE TETRA E ROSETA REDONDA - COMPLETA</t>
  </si>
  <si>
    <t>FECHADURA BICO DE PAPAGAIO, MAQUINA *45* MM, CROMADA, COM CHAVE TIPO GORGES BIPARTIDA, PARA PORTA DE CORRER INTERNA - COMPLETA</t>
  </si>
  <si>
    <t>FECHADURA BICO DE PAPAGAIO, MAQUINA *45* MM, CROMADA, COM CILINDRO, PARA PORTA DE CORRER EXTERNA - COMPLETA</t>
  </si>
  <si>
    <t>FECHADURA C/ CILINDRO LATAO CROMADO P/ PORTA VIDRO TP AROUCA 2171-L OU EQUIV</t>
  </si>
  <si>
    <t>FECHADURA DE EMBUTIR PARA PORTA DE BANHEIRO, CHAVE TIPO TRANQUETA, MAQUINA 40 MM, SEM MACANETA, SEM ESPELHO (SOMENTE MAQUINA) - NIVEL SEGURANCA MEDIO</t>
  </si>
  <si>
    <t>FECHADURA DE EMBUTIR PARA PORTA DE BANHEIRO, TIPO TRANQUETA, MAQUINA 40 MM, MACANETAS ALAVANCA E ROSETAS REDONDAS EM METAL CROMADO - NIVEL SEGURANCA MEDIO - COMPLETA</t>
  </si>
  <si>
    <t>FECHADURA DE EMBUTIR PARA PORTA DE BANHEIRO, TIPO TRANQUETA, MAQUINA 40 MM, MACANETAS ALAVANCA, ESPELHO EM METAL CROMADO - NIVEL SEGURANCA MEDIO - COMPLETA</t>
  </si>
  <si>
    <t>FECHADURA DE EMBUTIR PARA PORTA EXTERNA / ENTRADA, MAQUINA 40 MM, COM CILINDRO, MACANETA ALAVANCA E ESPELHO EM METAL CROMADO - NIVEL SEGURANCA MEDIO - COMPLETA</t>
  </si>
  <si>
    <t>FECHADURA DE EMBUTIR PARA PORTA EXTERNA, MAQUINA 40 MM, COM CILINDRO, MACANETA ALAVANCA E ROSETA REDONDA EM METAL CROMADO - NIVEL DE SEGURANCA MEDIO - COMPLETA</t>
  </si>
  <si>
    <t>FECHADURA DE EMBUTIR PARA PORTA EXTERNA, MAQUINA 40 MM, SEM MACANETA, SEM ESPELHO (SOMENTE MAQUINA) - NIVEL DE SEGURANCA MEDIO</t>
  </si>
  <si>
    <t>FECHADURA DE EMBUTIR PARA PORTA EXTERNA, MAQUINA 55 MM, COM CILINDRO, MACANETA ALAVANCA E ROSETA REDONDA EM METAL CROMADO - NIVEL DE SEGURANCA MEDIO - COMPLETA</t>
  </si>
  <si>
    <t>FECHADURA DE EMBUTIR PARA PORTA EXTERNA, MAQUINA 55 MM, SEM ESPELHO, SEM MACANETA (SOMENTE MAQUINA) - NIVEL DE SEGURANCA MEDIO</t>
  </si>
  <si>
    <t>FECHADURA DE EMBUTIR PARA PORTA INTERNA, TIPO GORGES (CHAVE GRANDE), MAQUINA 40 MM, MACANETA ALAVANCA E ESPELHO EM METAL CROMADO - NIVEL SEGURANCA MEDIO - COMPLETA</t>
  </si>
  <si>
    <t>FECHADURA DE EMBUTIR PARA PORTA INTERNA, TIPO GORGES, MAQUINA 55 MM (SOMENTE MAQUINA, SEM ESPELHO E SEM MACANETA) - NIVEL DE SEGURANCA MEDIO</t>
  </si>
  <si>
    <t>FECHADURA DE SOBREPOR EM FERRO PINTADO, COM MACANETA ALAVANCA, CHAVE GRANDE - COMPLETA</t>
  </si>
  <si>
    <t>FECHADURA DE SOBREPOR PARA PORTAO, CAIXA *100* MM, COM CILINDRO, CHAVE SIMPLES, TRINCO LATERAL, EM  LATAO OU ACO CROMADO OU POLIDO, COM OU SEM PINTURA - COMPLETA</t>
  </si>
  <si>
    <t>FECHADURA DE SOBREPOR PARA PORTAO, COM CHAVE TETRA, CAIXA *100* MM, TRINCO LATERAL, EM LATAO OU ACO CROMADO, PINTADO - COMPLETA</t>
  </si>
  <si>
    <t>FECHADURA DE SOBREPOR, CROMADA, COM CILINDRO REDONDO, PARA ARMARIO E GAVETA DE MADEIRA, COM PORTA DE APROXIMADAMENTE 20 MM</t>
  </si>
  <si>
    <t>FECHADURA TRADICIONAL DE EMBUTIR, CROMADA, COM CILINDRO, PARA GAVETAS E MOVEIS DE MADEIRA - COM ABINHAS LATERAIS CURVAS, CHAVES COM PROTECAO PLASTICA</t>
  </si>
  <si>
    <t>FECHADURA TUBULAR CROMADA, MACANETA DIAMETRO *30* MM, CILINDRO CENTRAL COM CHAVE EXTERNA E BOTAO INTERNO, MAQUINA *70* MM - COMPLETA</t>
  </si>
  <si>
    <t>FECHADURA TUBULAR, ACABAMENTO CROMADO, DISTANCIA DE BROCA 90 MM, CILINDRO CENTRAL COM CHAVE EXTERNA E BOTAO INTERNO, MACANETA FORMATO TULIPA/TACA/BOLA - COMPLETA</t>
  </si>
  <si>
    <t>FECHO / FECHADURA COM PUXADOR CONCHA, COM TRANCA TIPO TRAVA, PARA JANELA / PORTA DE CORRER (INCLUI TESTA, FECHADURA, PUXADOR) - COMPLETA</t>
  </si>
  <si>
    <t>FECHO / FECHADURA CONCHA COM ALAVANCA / TRAVA, DE EMBUTIR, PARA PORTA OU JANELA DE CORRER EM LATAO OU ACO INOX - COMPLETO</t>
  </si>
  <si>
    <t>FECHO / TRINCO / FERROLHO FIO REDONDO, DE SOBREPOR, 12", EM ACO GALVANIZADO / ZINCADO</t>
  </si>
  <si>
    <t>FECHO / TRINCO / FERROLHO FIO REDONDO, DE SOBREPOR, 2", EM ACO GALVANIZADO / ZINCADO</t>
  </si>
  <si>
    <t>FECHO / TRINCO / FERROLHO FIO REDONDO, DE SOBREPOR, 4", EM ACO GALVANIZADO / ZINCADO</t>
  </si>
  <si>
    <t>FECHO / TRINCO / FERROLHO FIO REDONDO, DE SOBREPOR, 5", EM ACO GALVANIZADO / ZINCADO</t>
  </si>
  <si>
    <t>FECHO / TRINCO / FERROLHO FIO REDONDO, DE SOBREPOR, 6", EM ACO GALVANIZADO / ZINCADO</t>
  </si>
  <si>
    <t>FECHO / TRINCO / FERROLHO FIO REDONDO, DE SOBREPOR, 8", EM ACO GALVANIZADO / ZINCADO</t>
  </si>
  <si>
    <t>FECHO DE EMBUTIR, TIPO UNHA, COMANDO COM ALAVANCA, EM ACO CROMADO, 22 CM, PARA PORTAS E JANELAS - INCLUI PARAFUSOS</t>
  </si>
  <si>
    <t>FECHO DE EMBUTIR, TIPO UNHA, COMANDO COM ALAVANCA, EM LATAO CROMADO, 22 CM, PARA PORTAS E JANELAS - INCLUI PARAFUSOS</t>
  </si>
  <si>
    <t>FECHO DE EMBUTIR, TIPO UNHA, COMANDO COM ALAVANCA, EM LATAO CROMADO, 40 CM, PARA PORTAS E JANELAS - INCLUI PARAFUSOS</t>
  </si>
  <si>
    <t>FECHO DE EMBUTIR, TIPO UNHA, COMANDO DESLIZANTE, COM TRAVA, 120 MM, EM LATAO CROMADO</t>
  </si>
  <si>
    <t>FECHO DE SEGURANCA, TIPO BATOM, EM LATAO / ZAMAC, CROMADO, PARA PORTAS E JANELAS - INCLUI PARAFUSOS</t>
  </si>
  <si>
    <t>FELTRO EM LA DE ROCHA, 1 FACE REVESTIDA COM FILME DE POLIPROPILENO, EM ROLO, DENSIDADE = 32 KG/M3, E=*50* MM (COLETADO CAIXA)</t>
  </si>
  <si>
    <t>FERROLHO / FECHO CHATO, DE SOBREPOR, EM FERRO ZINCADO, REFORCADO, 5", COM PORTA CADEADO, PARA PORTAO, PORTA E JANELA - INCLUI PARAFUSOS</t>
  </si>
  <si>
    <t>FERROLHO / FECHO CHATO, DE SOBREPOR, EM FERRO ZINCADO, REFORCADO, 6", COM PORTA CADEADO, PARA PORTAO, PORTA E JANELA - INCLUI PARAFUSOS</t>
  </si>
  <si>
    <t>FERROLHO / FECHO CHATO, EM FERRO ZINCADO, LEVE, 3", COM PORTA CADEADO, PARA PORTAO, PORTA E JANELA - INCLUI PARAFUSOS</t>
  </si>
  <si>
    <t>FERTILIZANTE NPK - 4: 14: 8</t>
  </si>
  <si>
    <t>FIBRA DE ACO PARA REFORCO DO CONCRETO, SOLTA, TIPO A-I, FATOR DE FORMA *50* L / D, COMPRIMENTO DE *30* MM E RESISTENCIA A TRACAO DO ACO MAIOR 1000 MPA</t>
  </si>
  <si>
    <t>FILTRO ANAEROBIO CILINDRICO CONCRETO PRE MOLDADO 1,20 X 1,50 (DIAMETROXALTURA) PARA 4 A 5 CONTRIBUINTES (NBR 13969)</t>
  </si>
  <si>
    <t>FILTRO ANAEROBIO, EM POLIETILENO DE ALTA DENSIDADE (PEAD), CAPACIDADE *1100* LITROS (NBR 13969)</t>
  </si>
  <si>
    <t>FILTRO ANAEROBIO, EM POLIETILENO DE ALTA DENSIDADE (PEAD), CAPACIDADE *2800* LITROS (NBR 13969)</t>
  </si>
  <si>
    <t>FILTRO ANAEROBIO, EM POLIETILENO DE ALTA DENSIDADE (PEAD), CAPACIDADE *5000* LITROS (NBR 13969)</t>
  </si>
  <si>
    <t>FINCAPINO CURTO CALIBRE 22 VERMELHO, CARGA MEDIA (ACAO DIRETA)</t>
  </si>
  <si>
    <t xml:space="preserve">CENTO </t>
  </si>
  <si>
    <t>FINCAPINO LONGO CALIBRE 22, CARGA FORTE (ACAO DIRETA)</t>
  </si>
  <si>
    <t>FIO COBRE NU DE 150 A 500 MM2, PARA TENSOES DE ATE 600 V</t>
  </si>
  <si>
    <t>FIO COBRE NU DE 16 A 35 MM2, PARA TENSOES DE ATE 600 V</t>
  </si>
  <si>
    <t>FIO COBRE NU DE 50 A 120 MM2, PARA TENSOES DE ATE 600 V</t>
  </si>
  <si>
    <t>FIO DE COBRE, SOLIDO, CLASSE 1, ISOLACAO EM PVC/A, ANTICHAMA BWF-B, 450/750V, SECAO NOMINAL 1,5 MM2</t>
  </si>
  <si>
    <t>FIO DE COBRE, SOLIDO, CLASSE 1, ISOLACAO EM PVC/A, ANTICHAMA BWF-B, 450/750V, SECAO NOMINAL 2,5 MM2</t>
  </si>
  <si>
    <t>FIO DE COBRE, SOLIDO, CLASSE 1, ISOLACAO EM PVC/A, ANTICHAMA BWF-B, 450/750V, SECAO NOMINAL 4 MM2</t>
  </si>
  <si>
    <t>FIO DE COBRE, SOLIDO, CLASSE 1, ISOLACAO EM PVC/A, ANTICHAMA BWF-B, 450/750V, SECAO NOMINAL 6 MM2</t>
  </si>
  <si>
    <t>FIO TELEFONICO INTERNO (FI) EM COBRE ESTANHADO, ISOLACAO EM PVC ANTICHAMA, 2 CONDUTORES DE 0,6 MM (NBR 9115:2005)</t>
  </si>
  <si>
    <t>FITA ADESIVA ALUMINIZADA PARA INSTALACAO DE MANTAS DE SUBCOBERTURA, L = *5* CM</t>
  </si>
  <si>
    <t>FITA ADESIVA ANTICORROSIVA DE PVC FLEXIVEL, COR PRETA, PARA PROTECAO TUBULACAO, 50 MM X 30 M (L X C), E= *0,25* MM</t>
  </si>
  <si>
    <t>FITA ADESIVA ASFALTICA ALUMINIZADA MULTIUSO, L = 10 CM, ROLO DE 10 M</t>
  </si>
  <si>
    <t>FITA CREPE ROLO DE 25 MM X 50 M</t>
  </si>
  <si>
    <t>FITA DE ALUMINIO PARA PROTECAO DO CONDUTOR LARGURA 10 MM</t>
  </si>
  <si>
    <t>FITA DE PAPEL MICROPERFURADO, 50 X 150 MM, PARA TRATAMENTO DE JUNTAS DE CHAPA DE GESSO PARA DRYWALL</t>
  </si>
  <si>
    <t>FITA DE PAPEL REFORCADA COM LAMINA DE METAL PARA REFORCO DE CANTOS DE CHAPA DE GESSO PARA DRYWALL</t>
  </si>
  <si>
    <t>FITA ISOLANTE DE BORRACHA AUTOFUSAO, USO ATE 69 KV (ALTA TENSAO)</t>
  </si>
  <si>
    <t>FITA METALICA GRAVADA, L = 17 MM, ROLO DE 25 M, CARGA RECOMENDADA = *120* KGF</t>
  </si>
  <si>
    <t>FITA METALICA PERFURADA, L = *18* MM, ROLO DE 30 M, CARGA RECOMENDADA = *30* KGF</t>
  </si>
  <si>
    <t>FITA METALICA PERFURADA, L = 17 MM, ROLO DE 30 M, CARGA RECOMENDADA = *19* KGF</t>
  </si>
  <si>
    <t>FITA METALICA PERFURADA, L = 25 MM, ROLO DE 30 M, CARGA RECOMENDADA = *222,5* KGF</t>
  </si>
  <si>
    <t>FITA PLASTICA ZEBRADA PARA DEMARCACAO DE AREAS, LARGURA = 7 CM, SEM ADESIVO (COLETADO CAIXA)</t>
  </si>
  <si>
    <t>FITA VEDA ROSCA EM ROLOS DE 18 MM X 10 M (L X C)</t>
  </si>
  <si>
    <t>FITA VEDA ROSCA EM ROLOS DE 18 MM X 25 M (L X C)</t>
  </si>
  <si>
    <t>FIXADOR DE ABA AUTOTRAVANTE PARA TELHA DE FIBROCIMENTO, TIPO CANALETE 90 OU KALHETAO</t>
  </si>
  <si>
    <t>FIXADOR DE ABA SIMPLES PARA TELHA DE FIBROCIMENTO, TIPO CANALETA 49 OU KALHETA</t>
  </si>
  <si>
    <t>FIXADOR DE ABA SIMPLES PARA TELHA DE FIBROCIMENTO, TIPO CANALETA 90 OU KALHETAO</t>
  </si>
  <si>
    <t>FIXADOR DE CAL (SACHE 150 ML)</t>
  </si>
  <si>
    <t>FLANELA *30 X 40* CM</t>
  </si>
  <si>
    <t>FLANGE PVC, ROSCAVEL SEXTAVADO SEM FUROS 3/4"</t>
  </si>
  <si>
    <t>FLANGE PVC, ROSCAVEL, SEXTAVADO, SEM FUROS 3"</t>
  </si>
  <si>
    <t>FLANGE PVC, ROSCAVEL, SEXTAVADO, SEM FUROS, 1 1/2"</t>
  </si>
  <si>
    <t>FLANGE PVC, ROSCAVEL, SEXTAVADO, SEM FUROS, 1 1/4"</t>
  </si>
  <si>
    <t>FLANGE PVC, ROSCAVEL, SEXTAVADO, SEM FUROS, 1/2"</t>
  </si>
  <si>
    <t>FLANGE PVC, ROSCAVEL, SEXTAVADO, SEM FUROS, 1"</t>
  </si>
  <si>
    <t>FLANGE PVC, ROSCAVEL, SEXTAVADO, SEM FUROS, 2 1/2"</t>
  </si>
  <si>
    <t>FLANGE PVC, ROSCAVEL, SEXTAVADO, SEM FUROS, 2"</t>
  </si>
  <si>
    <t>FLANGE SEXTAVADO DE FERRO GALVANIZADO, COM ROSCA BSP, DE 1 1/2"</t>
  </si>
  <si>
    <t>FLANGE SEXTAVADO DE FERRO GALVANIZADO, COM ROSCA BSP, DE 1 1/4"</t>
  </si>
  <si>
    <t>FLANGE SEXTAVADO DE FERRO GALVANIZADO, COM ROSCA BSP, DE 1/2"</t>
  </si>
  <si>
    <t>FLANGE SEXTAVADO DE FERRO GALVANIZADO, COM ROSCA BSP, DE 1"</t>
  </si>
  <si>
    <t>FLANGE SEXTAVADO DE FERRO GALVANIZADO, COM ROSCA BSP, DE 2 1/2"</t>
  </si>
  <si>
    <t>FLANGE SEXTAVADO DE FERRO GALVANIZADO, COM ROSCA BSP, DE 2"</t>
  </si>
  <si>
    <t>FLANGE SEXTAVADO DE FERRO GALVANIZADO, COM ROSCA BSP, DE 3/4"</t>
  </si>
  <si>
    <t>FLANGE SEXTAVADO DE FERRO GALVANIZADO, COM ROSCA BSP, DE 3"</t>
  </si>
  <si>
    <t>FLANGE SEXTAVADO DE FERRO GALVANIZADO, COM ROSCA BSP, DE 4"</t>
  </si>
  <si>
    <t>FLANGE SEXTAVADO DE FERRO GALVANIZADO, COM ROSCA BSP, DE 6"</t>
  </si>
  <si>
    <t>FORRO COMPOSTO POR PAINEIS DE LA DE VIDRO, REVESTIDOS EM PVC MICROPERFURADO, DE *1250 X 625* MM, ESPESSURA 15 MM (COM COLOCACAO)</t>
  </si>
  <si>
    <t>FORRO DE FIBRA MINERAL EM PLACAS DE 1250 X 625 MM, E = 15 MM, BORDA RETA, COM PINTURA ANTIMOFO, APOIADO EM PERFIL DE ACO GALVANIZADO COM 24 MM DE BASE - INSTALADO</t>
  </si>
  <si>
    <t>FORRO DE FIBRA MINERAL EM PLACAS DE 625 X 625 MM, E = 15 MM, BORDA RETA, COM PINTURA ANTIMOFO, APOIADO EM PERFIL DE ACO GALVANIZADO COM 24 MM DE BASE - INSTALADO</t>
  </si>
  <si>
    <t>FORRO DE FIBRA MINERAL EM PLACAS DE 625 X 625 MM, E = 15/16 MM, BORDA REBAIXADA, COM PINTURA ANTIMOFO, APOIADO EM PERFIL DE ACO GALVANIZADO COM 24 MM DE BASE - INSTALADO</t>
  </si>
  <si>
    <t>FORRO DE MADEIRA CEDRINHO OU EQUIVALENTE DA REGIAO, ENCAIXE MACHO/FEMEA COM FRISO, *10 X 1* CM (SEM COLOCACAO)</t>
  </si>
  <si>
    <t>FORRO DE MADEIRA CUMARU/IPE CHAMPANHE OU EQUIVALENTE DA REGIAO, ENCAIXE MACHO/FEMEA COM FRISO, *10 X 1* CM (SEM COLOCACAO)</t>
  </si>
  <si>
    <t>FORRO DE MADEIRA PINUS OU EQUIVALENTE DA REGIAO, ENCAIXE MACHO/FEMEA COM FRISO, *10 X 1* CM (SEM COLOCACAO)</t>
  </si>
  <si>
    <t>FORRO DE PVC LISO, BRANCO, REGUA DE 10 CM, ESPESSURA DE 8 MM A 10 MM (COM COLOCACAO / SEM ESTRUTURA METALICA)</t>
  </si>
  <si>
    <t>FORRO DE PVC LISO, BRANCO, REGUA DE 20 CM, ESPESSURA DE 8 MM A 10 MM, COMPRIMENTO 6 M (SEM COLOCACAO)</t>
  </si>
  <si>
    <t>FORRO DE PVC, FRISADO, BRANCO, REGUA DE 10 CM, ESPESSURA DE 8 MM A 10 MM E COMPRIMENTO 6 M (SEM COLOCACAO)</t>
  </si>
  <si>
    <t>FORRO DE PVC, FRISADO, BRANCO, REGUA DE 20 CM, ESPESSURA DE 8 MM A 10 MM E COMPRIMENTO 6 M (SEM COLOCACAO)</t>
  </si>
  <si>
    <t>FOSSA SEPTICA CILINDRICA TIPO "IMHOFF", COM TAMPA, PARA 50 CONTRIBUINTES</t>
  </si>
  <si>
    <t>FOSSA SEPTICA CILINDRICA, TIPO "IMHOFF", COM TAMPA, PARA 100 CONTRIBUINTES</t>
  </si>
  <si>
    <t>FOSSA SEPTICA CILINDRICA, TIPO "IMHOFF", COM TAMPA, PARA 150 CONTRIBUINTES</t>
  </si>
  <si>
    <t>FOSSA SEPTICA CILINDRICA, TIPO "IMHOFF", COM TAMPA, PARA 200 CONTRIBUINTES</t>
  </si>
  <si>
    <t>FOSSA SEPTICA CILINDRICA, TIPO "IMHOFF", COM TAMPA, PARA 30 CONTRIBUINTES</t>
  </si>
  <si>
    <t>FOSSA SEPTICA CILINDRICA, TIPO "IMHOFF", COM TAMPA, PARA 75 CONTRIBUINTES</t>
  </si>
  <si>
    <t>FOSSA SEPTICA CONCRETO PRE MOLDADO PARA 10 CONTRIBUINTES - *90 X 90* CM</t>
  </si>
  <si>
    <t>FOSSA SEPTICA CONCRETO PRE MOLDADO PARA 5 CONTRIBUINTES *90 X 70* CM</t>
  </si>
  <si>
    <t>FOSSA SEPTICA, SEM FILTRO, PARA 15 A 30 CONTRIBUINTES, CILINDRICA, COM TAMPA, EM POLIETILENO DE ALTA DENSIDADE (PEAD), CAPACIDADE APROXIMADA DE 5500 LITROS (NBR 7229)</t>
  </si>
  <si>
    <t>FOSSA SEPTICA, SEM FILTRO, PARA 4 A 7 CONTRIBUINTES, CILINDRICA,  COM TAMPA, EM POLIETILENO DE ALTA DENSIDADE (PEAD), CAPACIDADE APROXIMADA DE 1100 LITROS (NBR 7229)</t>
  </si>
  <si>
    <t>FOSSA SEPTICA, SEM FILTRO, PARA 8 A 14 CONTRIBUINTES, CILINDRICA, COM TAMPA, EM POLIETILENO DE ALTA DENSIDADE (PEAD), CAPACIDADE APROXIMADA DE 3000 LITROS (NBR 7229)</t>
  </si>
  <si>
    <t>FOSSA SEPTICA,SEM FILTRO, PARA 40 A 52 CONTRIBUINTES, CILINDRICA, COM TAMPA, EM POLIETILENO DE ALTA DENSIDADE (PEAD), CAPACIDADE APROXIMADA DE 10000 LITROS (NBR 7229)</t>
  </si>
  <si>
    <t>FRESADORA DE ASFALTO A FRIO SOBRE ESTEIRAS, LARG. FRESAGEM 2,00 M, POT. 410 KW/550 HP</t>
  </si>
  <si>
    <t>FRESADORA DE ASFALTO A FRIO SOBRE RODAS, LARG. FRESAGEM 1,00 M, POT. 155 KW/208 HP</t>
  </si>
  <si>
    <t>FUNDO ANTICORROSIVO PARA METAIS FERROSOS (ZARCAO)</t>
  </si>
  <si>
    <t>FUNDO PREPARADOR ACRILICO BASE AGUA</t>
  </si>
  <si>
    <t>FUNDO SINTETICO NIVELADOR BRANCO FOSCO PARA MADEIRA</t>
  </si>
  <si>
    <t xml:space="preserve">GL    </t>
  </si>
  <si>
    <t>FURO PARA TORNEIRA OU OUTROS ACESSORIOS  EM BANCADA DE MARMORE/ GRANITO OU OUTRO TIPO DE PEDRA NATURAL</t>
  </si>
  <si>
    <t>FUSIVEL DIAZED 20 A TAMANHO DII, CAPACIDADE DE INTERRUPCAO DE 50 KA EM VCA E 8 KA EM VCC, TENSAO NOMIMNAL DE 500 V</t>
  </si>
  <si>
    <t>FUSIVEL DIAZED 35 A TAMANHO DIII, CAPACIDADE DE INTERRUPCAO DE 50 KA EM VCA E 8 KA EM VCC, TENSAO NOMIMNAL DE 500 V</t>
  </si>
  <si>
    <t>FUSIVEL NH *36* A 80 AMPERES, TAMANHO 00, CAPACIDADE DE INTERRUPCAO DE 120 KA, TENSAO NOMIMNAL DE 500 V</t>
  </si>
  <si>
    <t>FUSIVEL NH 100 A TAMANHO 00, CAPACIDADE DE INTERRUPCAO DE 120 KA, TENSAO NOMIMNAL DE 500 V</t>
  </si>
  <si>
    <t>FUSIVEL NH 125 A TAMANHO 00, CAPACIDADE DE INTERRUPCAO DE 120 KA, TENSAO NOMIMNAL DE 500 V</t>
  </si>
  <si>
    <t>FUSIVEL NH 160 A TAMANHO 00, CAPACIDADE DE INTERRUPCAO DE 120 KA, TENSAO NOMIMNAL DE 500 V</t>
  </si>
  <si>
    <t>FUSIVEL NH 20 A TAMANHO 000, CAPACIDADE DE INTERRUPCAO DE 120 KA, TENSAO NOMIMNAL DE 500 V</t>
  </si>
  <si>
    <t>FUSIVEL NH 200 A 250 AMPERES, TAMANHO 1, CAPACIDADE DE INTERRUPCAO DE 120 KA, TENSAO NOMIMNAL DE 500 V</t>
  </si>
  <si>
    <t>GABIAO  TIPO CAIXA, MALHA HEXAGONAL 8 X 10 CM (ZN/AL), FIO 2,7 MM, DIMENSOES 2,0 X 1,0 X 0,5 M (C X L X A)</t>
  </si>
  <si>
    <t>GABIAO MANTA (COLCHAO) MALHA HEXAGONAL 6 X 8 CM (ZN/AL + PVC), DIMENSOES 4,0 X 2,0 X 0,17 M (C X L X A) FIO 2 MM</t>
  </si>
  <si>
    <t>GABIAO MANTA (COLCHAO) MALHA HEXAGONAL 6 X 8 CM (ZN/AL + PVC), FIO 2 MM, REVESTIDO COM PVC, DIMENSOES 4,0 X 2,0 X 0,23 M (C X L X A)</t>
  </si>
  <si>
    <t>GABIAO MANTA (COLCHAO) MALHA HEXAGONAL 6 X 8 CM (ZN/AL + PVC), FIO 2 MM, REVESTIDO COM PVC, DIMENSOES 4,0 X 2,0 X 0,3 M (C X L X A)</t>
  </si>
  <si>
    <t>GABIAO MANTA (COLCHAO) MALHA HEXAGONAL 6 X 8 CM (ZN/AL + PVC), FIO 2,0 MM, DIMENSOES 5,0 X 2,0 X 0,17 M (C X L X A)</t>
  </si>
  <si>
    <t>GABIAO MANTA (COLCHAO) MALHA HEXAGONAL 6 X 8 CM (ZN/AL + PVC), FIO 2,0 MM, DIMENSOES 5,0 X 2,0 X 0,23 M (C X L X A)</t>
  </si>
  <si>
    <t>GABIAO MANTA (COLCHAO) MALHA HEXAGONAL 6 X 8 CM (ZN/AL + PVC), FIO 2,0 MM, DIMENSOES 5,0 X 2,0 X 0,30 M (C X L X A)</t>
  </si>
  <si>
    <t>GABIAO SACO MALHA HEXAGONAL 8 X 10 CM (ZN/AL + PVC),  FIO 2,4 MM, DIMENSOES 3,0 X 0,65 M</t>
  </si>
  <si>
    <t>GABIAO SACO MALHA HEXAGONAL 8 X 10 CM (ZN/AL + PVC), FIO 2,4 MM, H = 0,65 M</t>
  </si>
  <si>
    <t>GABIAO SACO MALHA HEXAGONAL 8 X 10 CM (ZN/AL), FIO 2,7 MM, DIMENSOES 4,0 X 0,65 M</t>
  </si>
  <si>
    <t>GABIAO TIPO CAIXA MALHA HEXAGONAL 8 X 10 CM (ZN/AL + PVC),  FIO 2,4 MM, DIMENSOES 2,0 X 1,0 X 1,0 M (C X L X A)</t>
  </si>
  <si>
    <t>GABIAO TIPO CAIXA MALHA HEXAGONAL 8 X 10 CM (ZN/AL + PVC),  FIO 2,4 MM, H = 0,50 M</t>
  </si>
  <si>
    <t>GABIAO TIPO CAIXA MALHA HEXAGONAL 8 X 10 CM (ZN/AL), FIO 2,7 MM, DIMENSOES 2,0 X 1,0 X 1,0 M (C X L X A)</t>
  </si>
  <si>
    <t>GABIAO TIPO CAIXA MALHA HEXAGONAL 8 X 10 CM (ZN/AL), FIO 2,7 MM, H = 0,50 M</t>
  </si>
  <si>
    <t>GABIAO TIPO CAIXA PARA SOLO REFORCADO, MALHA HEXAGONAL DE DUPLA TORCAO 8 X 10 CM (ZN/ AL + PVC), FIO 2,7 MM, DIMENSOES 2,0 X 1,0 X 0,5 M, COM CAUDA DE 3,0 M</t>
  </si>
  <si>
    <t>GABIAO TIPO CAIXA PARA SOLO REFORCADO, MALHA HEXAGONAL DE DUPLA TORCAO 8 X 10 CM (ZN/ AL + PVC), FIO 2,7 MM, DIMENSOES 2,0 X 1,0 X 1,0 M, COM CAUDA DE 3,0 M</t>
  </si>
  <si>
    <t>GABIAO TIPO CAIXA PARA SOLO REFORCADO, MALHA HEXAGONAL DE DUPLA TORCAO 8 X 10 CM (ZN/ AL + PVC), FIO 2,7 MM, DIMENSOES 2,0 X 1,0 X 1,0 M, COM CAUDA DE 4,0 M</t>
  </si>
  <si>
    <t>GABIAO TIPO CAIXA PARA SOLO REFORCADO, MALHA HEXAGONAL 8 X 10 CM (ZN/ AL + PVC), FIO 2,7 MM, DIMENSOES 2,0 X 1,0 X 0,5 M, COM CAUDA DE 4,0 M</t>
  </si>
  <si>
    <t>GABIAO TIPO CAIXA PARA SOLO REFORCADO, MALHA HEXAGONAL 8 X 10 CM (ZN/ AL + PVC), FIO 2,7 MM, DIMENSOES 2,0 X 1,0 X 1,0 M, COM CAUDA DE 4,0 M</t>
  </si>
  <si>
    <t>GABIAO TIPO CAIXA TRAPEZOIDAL, MALHA HEXAGONAL 10 X 12 CM (ZN/AL + PVC) FIO 2,7 MM, FACE COM 65 GRAUS, DIMENSOES 2,0 X 1,5 X 1,0 M (C X L X A)</t>
  </si>
  <si>
    <t>GABIAO TIPO CAIXA, MALHA HEXAGONAL 8 X 10 CM (ZN/AL + PVC), FIO DE 2,4 MM, DIMENSOES 2,0 x 1,0 x 1,0 M (C X L X A)</t>
  </si>
  <si>
    <t>GABIAO TIPO CAIXA, MALHA HEXAGONAL 8 X 10 CM (ZN/AL + PVC), FIO 2,4 MM, DIMENSOES 2,0 X 1,0 X 0,5 M (C X L X A)</t>
  </si>
  <si>
    <t>GABIAO TIPO CAIXA, MALHA HEXAGONAL 8 X 10 CM (ZN/AL), FIO DE 2,7 MM, DIMENSOES 2,0 X 1,0 X 1,0 M (C X L X A)</t>
  </si>
  <si>
    <t>GABIAO TIPO CAIXA, MALHA HEXAGONAL 8 X 10 CM (ZN/AL), FIO DE 2,7 MM, DIMENSOES 5,0 X 1,0 X 1,0 M (C X L X A)</t>
  </si>
  <si>
    <t>GANCHO CHATO EM FERRO GALVANIZADO,  L = 110 MM, RECOBRIMENTO = 100MM, SECAO 1/8 X 1/2" (3 MM X 12 MM), PARA FIXAR TELHA DE FIBROCIMENTO ONDULADA</t>
  </si>
  <si>
    <t>GANCHO L COM ROSCA PARA FIXAR TELHA EM MADEIRA 5/16" X 350 MM (COLETADO CAIXA)</t>
  </si>
  <si>
    <t>GANCHO OLHAL EM ACO GALVANIZADO, ESPESSURA 16MM, ABERTURA 21MM</t>
  </si>
  <si>
    <t>GAS DE COZINHA - GLP</t>
  </si>
  <si>
    <t>GEOTEXTIL NAO TECIDO AGULHADO DE FILAMENTOS CONTINUOS 100% POLIESTER, RESITENCIA A TRACAO = 09 KN/M</t>
  </si>
  <si>
    <t>GEOTEXTIL NAO TECIDO AGULHADO DE FILAMENTOS CONTINUOS 100% POLIESTER, RESITENCIA A TRACAO = 10 KN/M</t>
  </si>
  <si>
    <t>GEOTEXTIL NAO TECIDO AGULHADO DE FILAMENTOS CONTINUOS 100% POLIESTER, RESITENCIA A TRACAO = 14 KN/M</t>
  </si>
  <si>
    <t>GEOTEXTIL NAO TECIDO AGULHADO DE FILAMENTOS CONTINUOS 100% POLIESTER, RESITENCIA A TRACAO = 16 KN/M</t>
  </si>
  <si>
    <t>GEOTEXTIL NAO TECIDO AGULHADO DE FILAMENTOS CONTINUOS 100% POLIESTER, RESITENCIA A TRACAO = 21 KN/M</t>
  </si>
  <si>
    <t>GEOTEXTIL NAO TECIDO AGULHADO DE FILAMENTOS CONTINUOS 100% POLIESTER, RESITENCIA A TRACAO = 26 KN/M</t>
  </si>
  <si>
    <t>GEOTEXTIL NAO TECIDO AGULHADO DE FILAMENTOS CONTINUOS 100% POLIESTER, RESITENCIA A TRACAO = 31 KN/M</t>
  </si>
  <si>
    <t>GERADOR PORTATIL MONOFASICO, POTENCIA 5500 VA, MOTOR A GASOLINA, POTENCIA DO MOTOR 13 CV</t>
  </si>
  <si>
    <t>GESSEIRO (MENSALISTA)</t>
  </si>
  <si>
    <t>GESSO EM PO PARA REVESTIMENTOS/MOLDURAS/SANCAS</t>
  </si>
  <si>
    <t>GESSO PROJETADO</t>
  </si>
  <si>
    <t>GONZO DE EMBUTIR, EM LATAO / ZAMAC, *20 X 48* MM, PARA JANELA BASCULANTE / PIVOTANTE -  INCLUI PARAFUSOS</t>
  </si>
  <si>
    <t>GONZO DE SOBREPOR, EM LATAO / ZAMAC, PARA JANELA PIVOTANTE - INCLUI PARAFUSOS</t>
  </si>
  <si>
    <t>GRADE DE DISCOS COM CONTROLE REMOTO, REBOCAVEL, COM 24 DISCOS 24" X 6 MM, COM PNEUS PARA TRANSPORTE</t>
  </si>
  <si>
    <t>GRADE DE DISCOS MECANICA 20X24" COM 20 DISCOS 24" X 6MM  COM PNEUS PARA TRANSPORTE</t>
  </si>
  <si>
    <t>GRADIL *1320 X 2170* MM (A X L) EM BARRA DE ACO CHATA *25 MM X 2* MM, ENTRELACADA COM BARRA ACO REDONDA *5* MM, MALHA *65 X 132* MM, GALVANIZADO E PINTURA ELETROSTATICA, COR PRETO</t>
  </si>
  <si>
    <t>GRAMA BATATAIS EM PLACAS, SEM PLANTIO</t>
  </si>
  <si>
    <t>GRAMA ESMERALDA OU SAO CARLOS OU CURITIBANA, EM PLACAS, SEM PLANTIO</t>
  </si>
  <si>
    <t>GRAMPO DE ACO POLIDO 1 " X 9</t>
  </si>
  <si>
    <t>GRAMPO DE ACO POLIDO 7/8 " X 9</t>
  </si>
  <si>
    <t>GRAMPO LEVE REFORCADO EM ACO MALEAVEL 1020 GALVANIZADO (CLIP'S) PARA CABO DE ACO DE DIAMETRO 9,53 MM (3/8") (DIN 741) (COLETADO CAIXA)</t>
  </si>
  <si>
    <t>GRAMPO LINHA VIVA DE LATAO ESTANHADO, DIAMETRO DO CONDUTOR PRINCIPAL DE 10 A 120 MM2, DIAMETRO DA DERIVACAO DE 10 A 70 MM2</t>
  </si>
  <si>
    <t>GRAMPO METALICO TIPO OLHAL PARA HASTE DE ATERRAMENTO DE 1/2'', CONDUTOR DE *10* A 50 MM2</t>
  </si>
  <si>
    <t>GRAMPO METALICO TIPO OLHAL PARA HASTE DE ATERRAMENTO DE 1'', CONDUTOR DE *10* A 50 MM2</t>
  </si>
  <si>
    <t>GRAMPO METALICO TIPO OLHAL PARA HASTE DE ATERRAMENTO DE 3/4'', CONDUTOR DE *10* A 50 MM2</t>
  </si>
  <si>
    <t>GRAMPO METALICO TIPO OLHAL PARA HASTE DE ATERRAMENTO DE 5/8'', CONDUTOR DE *10* A 50 MM2</t>
  </si>
  <si>
    <t>GRAMPO METALICO TIPO U PARA HASTE DE ATERRAMENTO DE ATE 3/4'', CONDUTOR DE 10 A 25 MM2</t>
  </si>
  <si>
    <t>GRAMPO METALICO TIPO U PARA HASTE DE ATERRAMENTO DE ATE 5/8'', CONDUTOR DE 10 A 25 MM2</t>
  </si>
  <si>
    <t>GRAMPO PARALELO METALICO PARA CABO DE 6 A 50 MM2, COM 2 PARAFUSOS</t>
  </si>
  <si>
    <t>GRAMPO PESADO FORJADO EM ACO CARBONO 1045 GALVANIZADO (CLIP'S) PARA CABO DE ACO DE DIAMETRO 12,7 MM (1/2") (FS FF-C-450D, TIPO 1, CLASSE 1) (COLETADO CAIXA)</t>
  </si>
  <si>
    <t>GRAMPO PESADO FORJADO EM ACO CARBONO 1045 GALVANIZADO (CLIP'S) PARA CABO DE ACO DE DIAMETRO 9,53 MM (3/8") (FS FF-C-450D, TIPO 1, CLASSE 1) (COLETADO CAIXA)</t>
  </si>
  <si>
    <t>GRAMPO U DE 5/8 " N8 EM FERRO GALVANIZADO</t>
  </si>
  <si>
    <t>GRANALHA DE ACO, ANGULAR (GRIT), PARA JATEAMENTO, PENEIRA 0,117 A 1,00 MM, (SAE G-40 A G-80)</t>
  </si>
  <si>
    <t>SC25KG</t>
  </si>
  <si>
    <t>GRANALHA DE ACO, ANGULAR (GRIT), PARA JATEAMENTO, PENEIRA 1,41 A 1,19 MM (SAE G16)</t>
  </si>
  <si>
    <t>GRANALHA DE ACO, ESFERICA (SHOT), PARA JATEAMENTO, PENEIRA 0,40 A 1,00 MM (SAE S-170 A S-280)</t>
  </si>
  <si>
    <t>GRANALHA DE ACO, ESFERICA (SHOT), PARA JATEAMENTO, PENEIRA 1,19 A 1,00 MM (SAE S390)</t>
  </si>
  <si>
    <t>GRANILHA/ GRANA/ PEDRISCO OU AGREGADO EM MARMORE/ GRANITO/ QUARTZO E CALCARIO, PRETO, CINZA, PALHA OU BRANCO</t>
  </si>
  <si>
    <t>GRANITO PARA BANCADA, POLIDO, TIPO ANDORINHA/ QUARTZ/ CASTELO/ CORUMBA OU OUTROS EQUIVALENTES DA REGIAO, E=  *2,5* CM</t>
  </si>
  <si>
    <t>GRAUTE CIMENTICIO PARA USO GERAL</t>
  </si>
  <si>
    <t>GRAXA LUBRIFICANTE</t>
  </si>
  <si>
    <t>GRELHA FOFO SIMPLES COM REQUADRO, CARGA MAXIMA  12,5 T, *300 X 1000* MM, E= *15* MM, AREA ESTACIONAMENTO CARRO PASSEIO</t>
  </si>
  <si>
    <t>GRELHA FOFO SIMPLES COM REQUADRO, CARGA MAXIMA 1,5 T, 150 X 1000 MM, E= *15* MM</t>
  </si>
  <si>
    <t>GRELHA FOFO SIMPLES COM REQUADRO, CARGA MAXIMA 1,5 T, 200 X 1000 MM, E= *15* MM</t>
  </si>
  <si>
    <t>GRELHA PVC BRANCA QUADRADA, 150 X 150 MM</t>
  </si>
  <si>
    <t>GRELHA PVC CROMADA REDONDA, 150 MM</t>
  </si>
  <si>
    <t>GRUA ASCENCIONAL, LANCA DE 30 M, CAPACIDADE DE 1,0 T A 30 M, ALTURA ATE 39 M</t>
  </si>
  <si>
    <t>GRUA ASCENCIONAL, LANCA DE 42 M, CAPACIDADE DE 1,5 T A 30 M, ALTURA ATE 39 M</t>
  </si>
  <si>
    <t>GRUA ASCENCIONAL, LANCA DE 50 M, CAPACIDADE DE 2,33 T A 30 M, ALTURA ATE 48 M</t>
  </si>
  <si>
    <t>GRUPO DE SOLDAGEM C/ GERADOR A DIESEL 60 CV PARA SOLDA ELETRICA, SOBRE 04 RODAS, COM MOTOR 4 CILINDROS</t>
  </si>
  <si>
    <t>GRUPO DE SOLDAGEM COM GERADOR A DIESEL 30 CV, PARA SOLDA ELETRICA, SOBRE DUAS RODAS</t>
  </si>
  <si>
    <t>GRUPO GERADOR A GASOLINA, POTENCIA NOMINAL 2,2 KW, TENSAO DE SAIDA 110/220 V, MOTOR POTENCIA 6,5 HP</t>
  </si>
  <si>
    <t>GRUPO GERADOR DIESEL, COM CARENAGEM, POTENCIA STANDART ENTRE 100 E 110 KVA, VELOCIDADE DE 1800 RPM, FREQUENCIA DE 60 HZ</t>
  </si>
  <si>
    <t>GRUPO GERADOR DIESEL, COM CARENAGEM, POTENCIA STANDART ENTRE 140 E 150 KVA, VELOCIDADE DE 1800 RPM, FREQUENCIA DE 60 HZ</t>
  </si>
  <si>
    <t>GRUPO GERADOR DIESEL, COM CARENAGEM, POTENCIA STANDART ENTRE 210 E 220 KVA, VELOCIDADE DE 1800 RPM, FREQUENCIA DE 60 HZ</t>
  </si>
  <si>
    <t>GRUPO GERADOR DIESEL, COM CARENAGEM, POTENCIA STANDART ENTRE 250 E 260 KVA, VELOCIDADE DE 1800 RPM, FREQUENCIA DE 60 HZ</t>
  </si>
  <si>
    <t>GRUPO GERADOR DIESEL, COM CARENAGEM, POTENCIA STANDART ENTRE 50 E 55 KVA, VELOCIDADE DE 1800 RPM, FREQUENCIA DE 60 HZ</t>
  </si>
  <si>
    <t>GRUPO GERADOR DIESEL, SEM CARENAGEM, POTENCIA STANDART ENTRE 100 E 110 KVA, VELOCIDADE DE 1800 RPM, FREQUENCIA DE 60 HZ</t>
  </si>
  <si>
    <t>GRUPO GERADOR DIESEL, SEM CARENAGEM, POTENCIA STANDART ENTRE 210 E 220 KVA, VELOCIDADE DE 1800 RPM, FREQUENCIA DE 60 HZ</t>
  </si>
  <si>
    <t>GRUPO GERADOR DIESEL, SEM CARENAGEM, POTENCIA STANDART ENTRE 250 E 260 KVA, VELOCIDADE DE 1800 RPM, FREQUENCIA DE 60 HZ</t>
  </si>
  <si>
    <t>GRUPO GERADOR DIESEL, SEM CARENAGEM, POTENCIA STANDART ENTRE 80 E 90 KVA, VELOCIDADE DE 1800 RPM, FREQUENCIA DE 60 HZ</t>
  </si>
  <si>
    <t>GRUPO GERADOR ESTACIONARIO SILENCIADO, POTENCIA 50 KVA, MOTOR DIESEL</t>
  </si>
  <si>
    <t>GRUPO GERADOR ESTACIONARIO, MOTOR DIESEL POTENCIA 170 KVA</t>
  </si>
  <si>
    <t>GRUPO GERADOR ESTACIONARIO, POTENCIA 150 KVA, MOTOR DIESEL</t>
  </si>
  <si>
    <t>GRUPO GERADOR ESTACIONARIO, SILENCIADO, POTENCIA 180 KVA, MOTOR DIESEL</t>
  </si>
  <si>
    <t>GRUPO GERADOR REBOCAVEL, POTENCIA *66* KVA, MOTOR A DIESEL</t>
  </si>
  <si>
    <t>GUARNICAO/ ALIZAR/ VISTA MACICA, E= *1* CM, L= *4,5* CM, EM CEDRINHO/ ANGELIM COMERCIAL/  EUCALIPTO/ CURUPIXA/ PEROBA/ CUMARU OU EQUIVALENTE DA REGIAO</t>
  </si>
  <si>
    <t>GUARNICAO/ALIZAR/VISTA, E = *1,3* CM, L = *5,0* CM HASTE REGULAVEL = *35* MM, EM MDF/PVC WOOD/ POLIESTIRENO OU MADEIRA LAMINADA, PRIMER BRANCO</t>
  </si>
  <si>
    <t>GUARNICAO/ALIZAR/VISTA, E = *1,3* CM, L = *7,0* CM, EM POLIESTIRENO, BRANCO</t>
  </si>
  <si>
    <t>GUARNICAO/ALIZAR/VISTA, E = *1,5* CM, L = *5,0* CM, EM POLIESTIRENO, BRANCO</t>
  </si>
  <si>
    <t>GUINCHO DE ALAVANCA MANUAL, CAPACIDADE DE 1,6 T, COM 20 M DE CABO DE ACO (AQUISICAO)</t>
  </si>
  <si>
    <t>GUINCHO DE ALAVANCA MANUAL, CAPACIDADE 3,2 T COM 20 M DE CABO DE ACO DIAMETRO 16,3 MM</t>
  </si>
  <si>
    <t>GUINDASTE HIDRAULICO AUTOPROPELIDO, COM LANCA TELESCOPICA 28,80 M, CAPACIDADE MAXIMA 30 T, POTENCIA 97 KW, TRACAO 4 X 4</t>
  </si>
  <si>
    <t>GUINDASTE HIDRAULICO AUTOPROPELIDO, COM LANCA TELESCOPICA 50 M, CAPACIDADE MAXIMA 100 T, POTENCIA 350 KW, TRACAO 10 X 6</t>
  </si>
  <si>
    <t>GUINDAUTO HIDRAULICO, CAPACIDADE MAXIMA DE CARGA 10000 KG, MOMENTO MAXIMO DE CARGA 23 TM , ALCANCE MAXIMO HORIZONTAL 11,80 M, PARA MONTAGEM SOBRE CHASSI DE CAMINHAO PBT MINIMO 15000 KG (INCLUI MONTAGEM, NAO INCLUI CAMINHAO)</t>
  </si>
  <si>
    <t>GUINDAUTO HIDRAULICO, CAPACIDADE MAXIMA DE CARGA 14340 KG, MOMENTO MAXIMO DE CARGA 42,3 TM, ALCANCE MAXIMO HORIZONTAL 16,80 M, PARA MONTAGEM SOBRE CHASSI DE CAMINHAO PBT MINIMO 23000 KG (INCLUI MONTAGEM, NAO INCLUI CAMINHAO)</t>
  </si>
  <si>
    <t>GUINDAUTO HIDRAULICO, CAPACIDADE MAXIMA DE CARGA 30000 KG, MOMENTO MAXIMO DE CARGA 92,2 TM , ALCANCE MAXIMO HORIZONTAL  22,00 M, PARA MONTAGEM SOBRE CHASSI DE CAMINHAO PBT MINIMO 30000 KG (INCLUI MONTAGEM, NAO INCLUI CAMINHAO)</t>
  </si>
  <si>
    <t>GUINDAUTO HIDRAULICO, CAPACIDADE MAXIMA DE CARGA 3300 KG, MOMENTO MAXIMO DE CARGA 5,8 TM , ALCANCE MAXIMO HORIZONTAL  7,60 M, PARA MONTAGEM SOBRE CHASSI DE CAMINHAO PBT MINIMO 8000 KG (INCLUI MONTAGEM, NAO INCLUI CAMINHAO)</t>
  </si>
  <si>
    <t>GUINDAUTO HIDRAULICO, CAPACIDADE MAXIMA DE CARGA 6200 KG, MOMENTO MAXIMO DE CARGA 11,7 TM , ALCANCE MAXIMO HORIZONTAL  9,70 M, PARA MONTAGEM SOBRE CHASSI DE CAMINHAO PBT MINIMO 13000 KG (INCLUI MONTAGEM, NAO INCLUI CAMINHAO)</t>
  </si>
  <si>
    <t>GUINDAUTO HIDRAULICO, CAPACIDADE MAXIMA DE CARGA 8500 KG, MOMENTO MAXIMO DE CARGA 30,4 TM , ALCANCE MAXIMO HORIZONTAL  14,30 M, PARA MONTAGEM SOBRE CHASSI DE CAMINHAO PBT MINIMO 23000 KG (INCLUI MONTAGEM, NAO INCLUI CAMINHAO)</t>
  </si>
  <si>
    <t>HASTE ANCORA EM ACO GALVANIZADO, DIMENSOES 16 MM X 2000 MM</t>
  </si>
  <si>
    <t>HASTE DE ACO GALVANIZADO PARA FIXACAO DE CONCERTINA 2 "/3 M</t>
  </si>
  <si>
    <t>HASTE DE ATERRAMENTO EM ACO COM 2,40 M DE COMPRIMENTO E DN = 5/8", REVESTIDA COM BAIXA CAMADA DE COBRE, SEM CONECTOR</t>
  </si>
  <si>
    <t>HASTE DE ATERRAMENTO EM ACO COM 3,00 M DE COMPRIMENTO E DN = 1/2", REVESTIDA COM BAIXA CAMADA DE COBRE, COM CONECTOR TIPO GRAMPO</t>
  </si>
  <si>
    <t>HASTE DE ATERRAMENTO EM ACO COM 3,00 M DE COMPRIMENTO E DN = 1/2", REVESTIDA COM BAIXA CAMADA DE COBRE, SEM CONECTOR</t>
  </si>
  <si>
    <t>HASTE DE ATERRAMENTO EM ACO COM 3,00 M DE COMPRIMENTO E DN = 1", REVESTIDA COM BAIXA CAMADA DE COBRE, COM CONECTOR TIPO GRAMPO</t>
  </si>
  <si>
    <t>HASTE DE ATERRAMENTO EM ACO COM 3,00 M DE COMPRIMENTO E DN = 1", REVESTIDA COM BAIXA CAMADA DE COBRE, SEM CONECTOR</t>
  </si>
  <si>
    <t>HASTE DE ATERRAMENTO EM ACO COM 3,00 M DE COMPRIMENTO E DN = 3/4", REVESTIDA COM BAIXA CAMADA DE COBRE, COM CONECTOR TIPO GRAMPO</t>
  </si>
  <si>
    <t>HASTE DE ATERRAMENTO EM ACO COM 3,00 M DE COMPRIMENTO E DN = 3/4", REVESTIDA COM BAIXA CAMADA DE COBRE, SEM CONECTOR</t>
  </si>
  <si>
    <t>HASTE DE ATERRAMENTO EM ACO GALVANIZADO TIPO CANTONEIRA COM 2,00 M DE COMPRIMENTO, 25 X 25 MM E CHAPA DE 3/16"</t>
  </si>
  <si>
    <t>HASTE METALICA PARA FIXACAO DE CALHA PLUVIAL,  ZINCADA, DOBRADA 90 GRAUS</t>
  </si>
  <si>
    <t>HASTE RETA PARA GANCHO DE FERRO GALVANIZADO, COM ROSCA 1/4 " X 30 CM PARA FIXACAO DE TELHA METALICA, INCLUI PORCA E ARRUELAS DE VEDACAO</t>
  </si>
  <si>
    <t>HASTE RETA PARA GANCHO DE FERRO GALVANIZADO, COM ROSCA 1/4 " X 40 CM PARA FIXACAO DE TELHA DE FIBROCIMENTO, INCLUI PORCA SEXTAVADA DE  ZINCO</t>
  </si>
  <si>
    <t>HASTE RETA PARA GANCHO DE FERRO GALVANIZADO, COM ROSCA 5/16" X 35 CM PARA FIXACAO DE TELHA DE FIBROCIMENTO, INCLUI PORCA E ARRUELAS DE VEDACAO</t>
  </si>
  <si>
    <t>HASTE RETA PARA GANCHO DE FERRO GALVANIZADO, COM ROSCA 5/16" X 40 CM PARA FIXACAO DE TELHA DE FIBROCIMENTO, INCLUI PORCA SEXTAVADA DE  ZINCO</t>
  </si>
  <si>
    <t>HASTE RETA PARA GANCHO DE FERRO GALVANIZADO, COM ROSCA 5/16" X 45 CM PARA FIXACAO DE TELHA DE FIBROCIMENTO, INCLUI PORCA E ARRUELAS DE VEDACAO</t>
  </si>
  <si>
    <t>HEXAMETAFOSFATO DE SODIO</t>
  </si>
  <si>
    <t>HIDRANTE DE COLUNA COMPLETO, EM FERRO FUNDIDO, DN = 100 MM, COM REGISTRO, CUNHA DE BORRACHA, CURVA DESSIMETRICA, EXTREMIDADE E TAMPAS (INCLUI KIT FIXACAO)</t>
  </si>
  <si>
    <t>HIDRANTE DE COLUNA COMPLETO, EM FERRO FUNDIDO, DN = 75 MM, COM REGISTRO, CUNHA DE BORRACHA, CURVA DESSIMETRICA, EXTREMIDADE E TAMPAS (INCLUI KIT FIXACAO)</t>
  </si>
  <si>
    <t>HIDRANTE SUBTERRANEO, EM FERRO FUNDIDO, COM CURVA CURTA E CAIXA, DN 75 MM</t>
  </si>
  <si>
    <t>HIDRANTE SUBTERRANEO, EM FERRO FUNDIDO, COM CURVA LONGA E CAIXA, DN 75 MM</t>
  </si>
  <si>
    <t>HIDROJATEADORA PARA DESOBSTRUCAO DE REDES E GALERIAS, TANQUE 7000 L, BOMBA TRIPLEX 120 KGF/CM2 128 L/MIN (INCLUI MONTAGEM, NAO INCLUI CAMINHAO)</t>
  </si>
  <si>
    <t>HIDROJATEADORA PARA DESOBSTRUCAO DE REDES E GALERIAS, TANQUE 7000 L, BOMBA TRIPLEX 140 KGF/CM2 260 L/MIN ALIMENTADA POR MOTOR INDEPENDENTE A DIESEL POTENCIA 125 CV (INCLUI MONTAGEM, NAO INCLUI CAMINHAO)</t>
  </si>
  <si>
    <t>HIDROMETRO MULTIJATO, VAZAO MAXIMA DE 10,0 M3/H, DE 1"</t>
  </si>
  <si>
    <t>HIDROMETRO MULTIJATO, VAZAO MAXIMA DE 20,0 M3/H, DE 1 1/2"</t>
  </si>
  <si>
    <t>HIDROMETRO MULTIJATO, VAZAO MAXIMA DE 30,0 M3/H, DE 2"</t>
  </si>
  <si>
    <t>HIDROMETRO MULTIJATO, VAZAO MAXIMA DE 7,0 M3/H, DE 1"</t>
  </si>
  <si>
    <t>HIDROMETRO UNIJATO, VAZAO MAXIMA DE 1,5 M3/H, DE 1/2"</t>
  </si>
  <si>
    <t>HIDROMETRO UNIJATO, VAZAO MAXIMA DE 3,0 M3/H, DE 1/2"</t>
  </si>
  <si>
    <t>HIDROMETRO UNIJATO, VAZAO MAXIMA DE 5,0 M3/H, DE 3/4"</t>
  </si>
  <si>
    <t>HIDROMETRO WOLTMANN, VAZAO MAXIMA DE 50,0 M3/H, DE 2"</t>
  </si>
  <si>
    <t>HIDROMETRO WOLTMANN, VAZAO MAXIMA DE 80,0 M3/H, DE 3"</t>
  </si>
  <si>
    <t>IGNITOR PARA LAMPADA DE VAPOR DE SODIO / VAPOR METALICO ATE 2000 W, TENSAO DE PULSO ENTRE 600 A 750 V</t>
  </si>
  <si>
    <t>IGNITOR PARA LAMPADA DE VAPOR DE SODIO / VAPOR METALICO ATE 400 W, TENSAO DE PULSO ENTRE 3000 A 4500 V</t>
  </si>
  <si>
    <t>IGNITOR PARA LAMPADA DE VAPOR DE SODIO / VAPOR METALICO ATE 400 W, TENSAO DE PULSO ENTRE 580 A 750 V</t>
  </si>
  <si>
    <t>IMPERMEABILIZADOR (MENSALISTA)</t>
  </si>
  <si>
    <t>IMPERMEABILIZANTE A BASE DE CIMENTO CRISTALIZANTE EM PO, MONOCOMPONENTE</t>
  </si>
  <si>
    <t>IMPERMEABILIZANTE FLEXIVEL BRANCO DE BASE ACRILICA PARA COBERTURAS</t>
  </si>
  <si>
    <t>IMPERMEABILIZANTE INCOLOR PARA TRATAMENTO DE FACHADAS E TELHAS, BASE SILICONE</t>
  </si>
  <si>
    <t>IMUNIZANTE PARA MADEIRA, INCOLOR</t>
  </si>
  <si>
    <t>INSTALADOR DE TUBULACOES (TUBOS/EQUIPAMENTOS)</t>
  </si>
  <si>
    <t>INSTALADOR DE TUBULACOES (TUBOS/EQUIPAMENTOS) (MENSALISTA)</t>
  </si>
  <si>
    <t>INTERRUPTOR BIPOLAR SIMPLES 10 A, 250 V (APENAS MODULO)</t>
  </si>
  <si>
    <t>INTERRUPTOR BIPOLAR 10A, 250V, CONJUNTO MONTADO PARA EMBUTIR 4" X 2" (PLACA + SUPORTE + MODULO)</t>
  </si>
  <si>
    <t>INTERRUPTOR INTERMEDIARIO 10 A, 250 V (APENAS MODULO)</t>
  </si>
  <si>
    <t>INTERRUPTOR INTERMEDIARIO 10A, 250V, CONJUNTO MONTADO PARA EMBUTIR 4" X 2" (PLACA + SUPORTE + MODULO)</t>
  </si>
  <si>
    <t>INTERRUPTOR PARALELO + TOMADA 2P+T 10A, 250V, CONJUNTO MONTADO PARA EMBUTIR 4" X 2" (PLACA + SUPORTE + MODULOS)</t>
  </si>
  <si>
    <t>INTERRUPTOR PARALELO 10A, 250V, CONJUNTO MONTADO PARA EMBUTIR 4" X 2" (PLACA + SUPORTE + MODULO)</t>
  </si>
  <si>
    <t>INTERRUPTOR SIMPLES + INTERRUPTOR PARALELO + TOMADA 2P+T 10A, 250V, CONJUNTO MONTADO PARA EMBUTIR 4" X 2" (PLACA + SUPORTE + MODULOS)</t>
  </si>
  <si>
    <t>INTERRUPTOR SIMPLES + INTERRUPTOR PARALELO 10A, 250V, CONJUNTO MONTADO PARA EMBUTIR 4" X 2" (PLACA + SUPORTE + MODULOS)</t>
  </si>
  <si>
    <t>INTERRUPTOR SIMPLES + TOMADA 2P+T 10A, 250V, CONJUNTO MONTADO PARA EMBUTIR 4" X 2" (PLACA + SUPORTE + MODULOS)</t>
  </si>
  <si>
    <t>INTERRUPTOR SIMPLES + 2 INTERRUPTORES PARALELOS 10A, 250V, CONJUNTO MONTADO PARA EMBUTIR 4" X 2" (PLACA + SUPORTE + MODULOS)</t>
  </si>
  <si>
    <t>INTERRUPTOR SIMPLES 10A, 250V, CONJUNTO MONTADO PARA EMBUTIR 4" X 2" (PLACA + SUPORTE + MODULO)</t>
  </si>
  <si>
    <t>INTERRUPTOR SIMPLES 10A, 250V, CONJUNTO MONTADO PARA SOBREPOR 4" X 2" (CAIXA + MODULO)</t>
  </si>
  <si>
    <t>INTERRUPTOR SIMPLES 10A, 250V, CONJUNTO MONTADO PARA SOBREPOR 4" X 2" (CAIXA + 2 MODULOS)</t>
  </si>
  <si>
    <t>INTERRUPTORES PARALELOS (2 MODULOS) + TOMADA 2P+T 10A, 250V, CONJUNTO MONTADO PARA EMBUTIR 4" X 2" (PLACA + SUPORTE + MODULOS)</t>
  </si>
  <si>
    <t>INTERRUPTORES PARALELOS (2 MODULOS) 10A, 250V, CONJUNTO MONTADO PARA EMBUTIR 4" X 2" (PLACA + SUPORTE + MODULOS)</t>
  </si>
  <si>
    <t>INTERRUPTORES PARALELOS (3 MODULOS) 10A, 250V, CONJUNTO MONTADO PARA EMBUTIR 4" X 2" (PLACA + SUPORTE + MODULO)</t>
  </si>
  <si>
    <t>INTERRUPTORES SIMPLES (2 MODULOS) + TOMADA 2P+T 10A, 250V, CONJUNTO MONTADO PARA EMBUTIR 4" X 2" (PLACA + SUPORTE + MODULOS)</t>
  </si>
  <si>
    <t>INTERRUPTORES SIMPLES (2 MODULOS) + 1 INTERRUPTOR PARALELO 10A, 250V, CONJUNTO MONTADO PARA EMBUTIR 4" X 2" (PLACA + SUPORTE + MODULOS)</t>
  </si>
  <si>
    <t>INTERRUPTORES SIMPLES (2 MODULOS) 10A, 250V, CONJUNTO MONTADO PARA EMBUTIR 4" X 2" (PLACA + SUPORTE + MODULOS)</t>
  </si>
  <si>
    <t>INTERRUPTORES SIMPLES (3 MODULOS) 10A, 250V, CONJUNTO MONTADO PARA EMBUTIR 4" X 2" (PLACA + SUPORTE + MODULOS)</t>
  </si>
  <si>
    <t>INVERSOR DE SOLDA MONOFASICO DE 160 A, POTENCIA DE 5400 W, TENSAO DE 220 V, TURBO VENTILADO, PROTECAO POR FUSIVEL TERMICO, PARA ELETRODOS DE 2,0 A 4,0 MM</t>
  </si>
  <si>
    <t>ISOLADOR DE PORCELANA SUSPENSO, DISCO TIPO GARFO OLHAL, DIAMETRO DE 152 MM, PARA TENSAO DE *15* KV</t>
  </si>
  <si>
    <t>ISOLADOR DE PORCELANA, TIPO BUCHA, PARA TENSAO DE *15* KV</t>
  </si>
  <si>
    <t>ISOLADOR DE PORCELANA, TIPO BUCHA, PARA TENSAO DE *35* KV</t>
  </si>
  <si>
    <t>ISOLADOR DE PORCELANA, TIPO PINO MONOCORPO, PARA TENSAO DE *15* KV</t>
  </si>
  <si>
    <t>ISOLADOR DE PORCELANA, TIPO PINO MONOCORPO, PARA TENSAO DE *35* KV</t>
  </si>
  <si>
    <t>ISOLADOR DE PORCELANA, TIPO ROLDANA, DIMENSOES DE *72* X *72* MM, PARA USO EM BAIXA TENSAO</t>
  </si>
  <si>
    <t>JANELA BASCULANTE EM MADEIRA PINUS/ EUCALIPTO/ TAUARI/ VIROLA OU EQUIVALENTE DA REGIAO, *60 X 60*, CAIXA DO BATENTE/ MARCO E = *10* CM, 2 BASCULAS PARA VIDRO, COM FERRAGENS (SEM VIDRO, SEM GUARNICAO/ALIZAR E SEM ACABAMENTO)</t>
  </si>
  <si>
    <t>JANELA BASCULANTE EM MADEIRA PINUS/ EUCALIPTO/ TAUARI/ VIROLA OU EQUIVALENTE DA REGIAO, CAIXA DO BATENTE/ MARCO *10* CM, *2* FOLHAS BASCULANTES PARA VIDRO, COM FERRAGENS (SEM VIDRO, SEM GUARNICAO/ALIZAR E SEM ACABAMENTO)</t>
  </si>
  <si>
    <t>JANELA BASCULANTE, ACO, COM BATENTE/REQUADRO, 100 X 100 CM (SEM VIDROS)</t>
  </si>
  <si>
    <t>JANELA BASCULANTE, ACO, COM BATENTE/REQUADRO, 60 X 60 CM (SEM VIDROS)</t>
  </si>
  <si>
    <t>JANELA BASCULANTE, ACO, COM BATENTE/REQUADRO, 60 X 80 CM (SEM VIDROS)</t>
  </si>
  <si>
    <t>JANELA BASCULANTE, ACO, COM BATENTE/REQUADRO, 80 X 80 CM (SEM VIDROS)</t>
  </si>
  <si>
    <t>JANELA DE ABRIR EM MADEIRA IMBUIA/CEDRO ARANA/CEDRO ROSA OU EQUIVALENTE DA REGIAO, CAIXA DO BATENTE/MARCO *10* CM, 2 FOLHAS DE ABRIR TIPO VENEZIANA E 2 FOLHAS DE ABRIR PARA VIDRO, COM GUARNICAO/ALIZAR, COM FERRAGENS, (SEM VIDRO E SEM ACABAMENTO)</t>
  </si>
  <si>
    <t>JANELA DE ABRIR EM MADEIRA PINUS/EUCALIPTO/ TAUARI/ VIROLA OU EQUIVALENTE DA REGIAO, CAIXA DO BATENTE/MARCO *10* CM, 2 FOLHAS DE ABRIR TIPO VENEZIANA E 2 FOLHAS GUILHOTINA PARA VIDRO, COM FERRAGENS (SEM VIDRO,SEM GUARNICAO/ALIZAR E SEM ACABAMENTO)</t>
  </si>
  <si>
    <t>JANELA DE CORRER, ACO, BATENTE/REQUADRO DE 6 A 14 CM,  COM DIVISAO HORIZ , PINT ANTICORROSIVA, SEM VIDRO, BANDEIRA COM BASCULA, 4 FLS, 120  X 150 CM (A X L)</t>
  </si>
  <si>
    <t>JANELA DE CORRER, ACO, BATENTE/REQUADRO DE 6 A 14 CM, QUADRICULADA, PINT ANTICORROSIVA, SEM VIDRO, BANDEIRA COM BASCULA, 4 FLS, 120  X 150 CM (A X L)</t>
  </si>
  <si>
    <t>JANELA DE CORRER, ACO, BATENTE/REQUADRO DE 6 A 14 CM, QUADRICULADA, PINT ANTICORROSIVA, SEM VIDRO, BANDEIRA COM BASCULA, 4 FLS, 120  X 200 CM (A X L)</t>
  </si>
  <si>
    <t>JANELA DE CORRER, ACO, BATENTE/REQUADRO DE 6 A 14 CM, QUADRICULADA, PINT ANTICORROSIVA, SEM VIDRO, SEM BANDEIRA, 4 FLS, 100  X 120 CM (A X L)</t>
  </si>
  <si>
    <t>JANELA DE CORRER, ACO, BATENTE/REQUADRO DE 6 A 14 CM, QUADRICULADA, PINT ANTICORROSIVA, SEM VIDRO, SEM BANDEIRA, 4 FLS, 120  X 150 CM (A X L)</t>
  </si>
  <si>
    <t>JANELA DE CORRER, ACO, BATENTE/REQUADRO DE 6 A 14 CM, QUADRICULADA, PINT ANTICORROSIVA, SEM VIDRO, SEM BANDEIRA, 4 FLS, 120  X 200 CM (A X L)</t>
  </si>
  <si>
    <t>JANELA DE CORRER, ACO, BATENTE/REQUADRO DE 6 A 14 CM, QUADRICULADA, PINTURA ANTICORROSIVA, SEM VIDRO, BANDEIRA COM BASCULA, 4 FLS, 120  X 150 CM (A X L)</t>
  </si>
  <si>
    <t>JANELA DE CORRER, ACO, BATENTE/REQUADRO DE 6 A 14 CM, SEM  DIVISAO, PINT ANTICORROSIVA, SEM VIDRO, BANDEIRA COM BASCULA, 4 FLS, 120  X 200 CM (A X L)</t>
  </si>
  <si>
    <t>JANELA DE CORRER, ACO, BATENTE/REQUADRO DE 6 A 14 CM, VENEZIANA, PINT ANTICORROSIVA, PINT ACABAMENTO, COM VIDRO, 6 FLS, 120  X 150 CM (A X L)</t>
  </si>
  <si>
    <t>JANELA DE CORRER, ACO, BATENTE/REQUADRO DE 6 A 14 CM, VENEZIANA, PINT ANTICORROSIVA, SEM VIDRO, 6 FLS, 120  X 150 CM (A X L)</t>
  </si>
  <si>
    <t>JANELA DE CORRER, ACO, COM BATENTE/REQUADRO DE 6 A 14 CM, SEM DIVISAO, PINT ANTICORROSIVA, PINT ACABAMENTO, COM VIDRO, SEM BANDEIRA, COM GRADE, 4 FLS, 100  X 120 CM (A X L)</t>
  </si>
  <si>
    <t>JANELA DE CORRER, ACO, COM BATENTE/REQUADRO DE 6 A 14 CM, SEM DIVISAO, PINT ANTICORROSIVA, PINT ACABAMENTO, COM VIDRO, SEM BANDEIRA, 2 FLS, 120  X 150 CM (A X L)</t>
  </si>
  <si>
    <t>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t>
  </si>
  <si>
    <t>JANELA DE 6 FOLHAS DE CORRER EM MADEIRA IMBUIA/CEDRO ARANA/CEDRO ROSA OU EQUIVALENTE DA REGIAO, CAIXA DO BATENTE/MARCO *10* CM, 2 FOLHAS DE CORRER VENEZIANA, 2 FOLHAS FIXAS VENEZIANA E 2 FOLHAS DE CORRER PARA VIDRO, COM FERRAGENS (SEM VIDRO, SEM ACABAMENTO E SEM GUARNICAO/ALIZAR)</t>
  </si>
  <si>
    <t>JANELA DE 6 FOLHAS DE CORRER EM MADEIRA PINUS/ EUCALIPTO/ TAUARI/ VIROLA OU  EQUIVALENTE DA REGIAO, CAIXA DO BATENTE/MARCO *10* CM, 2 FOLHAS DE CORRER VENEZIANA, 2 FOLHAS FIXAS VENEZIANA E 2 FOLHAS DE CORRER PARA VIDRO, COM FERRAGENS (SEM VIDRO, SEM ACABAMENTO E SEM GUARNICAO/ALIZAR)</t>
  </si>
  <si>
    <t>JANELA EM MADEIRA CEDRINHO/ ANGELIM COMERCIAL/ CURUPIXA/ CUMARU OU EQUIVALENTE DA REGIAO, CAIXA DO BATENTE/MARCO *10* CM, 2 FOLHAS DE ABRIR TIPO VENEZIANA E 2 FOLHAS GUILHOTINA PARA VIDRO, COM GUARNICAO/ALIZAR, COM FERRAGENS (SEM VIDRO E SEM ACABAMENTO)</t>
  </si>
  <si>
    <t>JANELA MAXIM AR EM MADEIRA CEDRINHO/ ANGELIM COMERCIAL/ CURUPIXA/ CUMARU OU EQUIVALENTE DA REGIAO, CAIXA DO BATENTE/MARCO *10* CM, 1 FOLHA  PARA VIDRO, COM GUARNICAO/ALIZAR, COM FERRAGENS, (SEM VIDRO E SEM ACABAMENTO)</t>
  </si>
  <si>
    <t>JANELA MAXIMO AR, ACO, BATENTE / REQUADRO DE 6 A 14 CM, PINT ANTICORROSIVA, SEM VIDRO, COM GRADE, 1 FL, 60  X 80 CM (A X L)</t>
  </si>
  <si>
    <t>JANELA MAXIMO AR, ACO, BATENTE/REQUADRO DE 6 A 14 CM, PINT ANTICORROSIVA, SEM VIDRO, COM GRADE, 1 FL, 60  X 80 CM (A X L)</t>
  </si>
  <si>
    <t>JANELA MAXIMO AR, ACO, BATENTE/REQUADRO DE 6 A 14 CM, PINT ANTICORROSIVA, SEM VIDRO, SEM GRADE, 1 FL, 60  X 80 CM (A X L)</t>
  </si>
  <si>
    <t>JARDINEIRO (MENSALISTA)</t>
  </si>
  <si>
    <t>JOELHO COM VISITA, PVC SERIE R, 90 GRAUS, 100 X 75 MM, PARA ESGOTO PREDIAL</t>
  </si>
  <si>
    <t>JOELHO CPVC, SOLDAVEL, 45 GRAUS, 15 MM, PARA AGUA QUENTE</t>
  </si>
  <si>
    <t>JOELHO CPVC, SOLDAVEL, 45 GRAUS, 22 MM, PARA AGUA QUENTE</t>
  </si>
  <si>
    <t>JOELHO CPVC, SOLDAVEL, 45 GRAUS, 28 MM, PARA AGUA QUENTE</t>
  </si>
  <si>
    <t>JOELHO CPVC, SOLDAVEL, 45 GRAUS, 35 MM, PARA AGUA QUENTE</t>
  </si>
  <si>
    <t>JOELHO CPVC, SOLDAVEL, 45 GRAUS, 42 MM, PARA AGUA QUENTE</t>
  </si>
  <si>
    <t>JOELHO CPVC, SOLDAVEL, 45 GRAUS, 54 MM, PARA AGUA QUENTE</t>
  </si>
  <si>
    <t>JOELHO CPVC, SOLDAVEL, 45 GRAUS, 73 MM, PARA AGUA QUENTE</t>
  </si>
  <si>
    <t>JOELHO CPVC, SOLDAVEL, 45 GRAUS, 89 MM, PARA AGUA QUENTE</t>
  </si>
  <si>
    <t>JOELHO CPVC, SOLDAVEL, 90 GRAUS, 15 MM, PARA AGUA QUENTE</t>
  </si>
  <si>
    <t>JOELHO CPVC, SOLDAVEL, 90 GRAUS, 22 MM, PARA AGUA QUENTE</t>
  </si>
  <si>
    <t>JOELHO CPVC, SOLDAVEL, 90 GRAUS, 28 MM, PARA AGUA QUENTE</t>
  </si>
  <si>
    <t>JOELHO CPVC, SOLDAVEL, 90 GRAUS, 35 MM, PARA AGUA QUENTE</t>
  </si>
  <si>
    <t>JOELHO CPVC, SOLDAVEL, 90 GRAUS, 42 MM, PARA AGUA QUENTE</t>
  </si>
  <si>
    <t>JOELHO CPVC, SOLDAVEL, 90 GRAUS, 54 MM, PARA AGUA QUENTE</t>
  </si>
  <si>
    <t>JOELHO CPVC, SOLDAVEL, 90 GRAUS, 73 MM, PARA AGUA QUENTE</t>
  </si>
  <si>
    <t>JOELHO CPVC, SOLDAVEL, 90 GRAUS, 89 MM, PARA AGUA QUENTE</t>
  </si>
  <si>
    <t>JOELHO DE REDUCAO, PVC SOLDAVEL, 90 GRAUS,  25 MM X 20 MM, PARA AGUA FRIA PREDIAL</t>
  </si>
  <si>
    <t>JOELHO DE REDUCAO, PVC SOLDAVEL, 90 GRAUS,  32 MM X 25 MM, PARA AGUA FRIA PREDIAL</t>
  </si>
  <si>
    <t>JOELHO DE REDUCAO, PVC, ROSCAVEL COM BUCHA DE LATAO, 90 GRAUS,  3/4" X 1/2", PARA AGUA FRIA PREDIAL</t>
  </si>
  <si>
    <t>JOELHO DE REDUCAO, PVC, ROSCAVEL, 90 GRAUS, 1" X 3/4", PARA AGUA FRIA PREDIAL</t>
  </si>
  <si>
    <t>JOELHO DE REDUCAO, PVC, ROSCAVEL, 90 GRAUS, 3/4" X 1/2", PARA AGUA FRIA PREDIAL</t>
  </si>
  <si>
    <t>JOELHO DE TRANSICAO, CPVC, SOLDAVEL, 90 GRAUS, 15 MM X 1/2", PARA AGUA QUENTE</t>
  </si>
  <si>
    <t>JOELHO DE TRANSICAO, CPVC, SOLDAVEL, 90 GRAUS, 22 MM X 1/2", PARA AGUA QUENTE</t>
  </si>
  <si>
    <t>JOELHO DE TRANSICAO, CPVC, SOLDAVEL, 90 GRAUS, 22 MM X 3/4", PARA AGUA QUENTE</t>
  </si>
  <si>
    <t>JOELHO PARA PE DE COLUNA, 45 GRAUS, SERIE R, DN 100 MM, PARA ESGOTO PREDIAL</t>
  </si>
  <si>
    <t>JOELHO PVC COM VISITA, 90 GRAUS, DN 100 X 50 MM, SERIE NORMAL, PARA ESGOTO PREDIAL</t>
  </si>
  <si>
    <t>JOELHO PVC LEVE, 45 GRAUS, DN 150 MM, PARA ESGOTO PREDIAL</t>
  </si>
  <si>
    <t>JOELHO PVC LEVE, 90 GRAUS, DN 150 MM, PARA ESGOTO PREDIAL</t>
  </si>
  <si>
    <t>JOELHO PVC,  SOLDAVEL COM ROSCA, 90 GRAUS, 20 MM X 1/2", PARA AGUA FRIA PREDIAL</t>
  </si>
  <si>
    <t>JOELHO PVC,  SOLDAVEL COM ROSCA, 90 GRAUS, 25 MM X 1/2", PARA AGUA FRIA PREDIAL</t>
  </si>
  <si>
    <t>JOELHO PVC,  SOLDAVEL COM ROSCA, 90 GRAUS, 25 MM X 3/4", PARA AGUA FRIA PREDIAL</t>
  </si>
  <si>
    <t>JOELHO PVC,  SOLDAVEL COM ROSCA, 90 GRAUS, 32 MM X 3/4", PARA AGUA FRIA PREDIAL</t>
  </si>
  <si>
    <t>JOELHO PVC, COM BOLSA E ANEL, 90 GRAUS, DN 40 X *38* MM, SERIE NORMAL, PARA ESGOTO PREDIAL</t>
  </si>
  <si>
    <t>JOELHO PVC, ROSCAVEL, 45 GRAUS, 1/2", PARA AGUA FRIA PREDIAL</t>
  </si>
  <si>
    <t>JOELHO PVC, ROSCAVEL, 45 GRAUS, 1", PARA AGUA FRIA PREDIAL</t>
  </si>
  <si>
    <t>JOELHO PVC, ROSCAVEL, 45 GRAUS, 3/4", PARA AGUA FRIA PREDIAL</t>
  </si>
  <si>
    <t>JOELHO PVC, ROSCAVEL, 90 GRAUS, 1/2", PARA AGUA FRIA PREDIAL</t>
  </si>
  <si>
    <t>JOELHO PVC, ROSCAVEL, 90 GRAUS, 1", PARA AGUA FRIA PREDIAL</t>
  </si>
  <si>
    <t>JOELHO PVC, ROSCAVEL, 90 GRAUS, 3/4", PARA AGUA FRIA PREDIAL</t>
  </si>
  <si>
    <t>JOELHO PVC, SOLDAVEL, BB, 45 GRAUS, DN 40 MM, PARA ESGOTO PREDIAL</t>
  </si>
  <si>
    <t>JOELHO PVC, SOLDAVEL, BB, 90 GRAUS, DN 40 MM, PARA ESGOTO PREDIAL</t>
  </si>
  <si>
    <t>JOELHO PVC, SOLDAVEL, COM BUCHA DE LATAO, 90 GRAUS, 20 MM X 1/2", PARA AGUA FRIA PREDIAL</t>
  </si>
  <si>
    <t>JOELHO PVC, SOLDAVEL, COM BUCHA DE LATAO, 90 GRAUS, 25 MM X 1/2", PARA AGUA FRIA PREDIAL</t>
  </si>
  <si>
    <t>JOELHO PVC, SOLDAVEL, COM BUCHA DE LATAO, 90 GRAUS, 25 MM X 3/4", PARA AGUA FRIA PREDIAL</t>
  </si>
  <si>
    <t>JOELHO PVC, SOLDAVEL, COM BUCHA DE LATAO, 90 GRAUS, 32 MM X 3/4", PARA AGUA FRIA PREDIAL</t>
  </si>
  <si>
    <t>JOELHO PVC, SOLDAVEL, PB, 45 GRAUS, DN 100 MM, PARA ESGOTO PREDIAL</t>
  </si>
  <si>
    <t>JOELHO PVC, SOLDAVEL, PB, 45 GRAUS, DN 150 MM, PARA ESGOTO PREDIAL</t>
  </si>
  <si>
    <t>JOELHO PVC, SOLDAVEL, PB, 45 GRAUS, DN 40 MM, PARA ESGOTO PREDIAL</t>
  </si>
  <si>
    <t>JOELHO PVC, SOLDAVEL, PB, 45 GRAUS, DN 50 MM, PARA ESGOTO PREDIAL</t>
  </si>
  <si>
    <t>JOELHO PVC, SOLDAVEL, PB, 45 GRAUS, DN 75 MM, PARA ESGOTO PREDIAL</t>
  </si>
  <si>
    <t>JOELHO PVC, SOLDAVEL, PB, 90 GRAUS, DN 100 MM, PARA ESGOTO PREDIAL</t>
  </si>
  <si>
    <t>JOELHO PVC, SOLDAVEL, PB, 90 GRAUS, DN 150 MM, PARA ESGOTO PREDIAL</t>
  </si>
  <si>
    <t>JOELHO PVC, SOLDAVEL, PB, 90 GRAUS, DN 40 MM, PARA ESGOTO PREDIAL</t>
  </si>
  <si>
    <t>JOELHO PVC, SOLDAVEL, PB, 90 GRAUS, DN 50 MM, PARA ESGOTO PREDIAL</t>
  </si>
  <si>
    <t>JOELHO PVC, SOLDAVEL, PB, 90 GRAUS, DN 75 MM, PARA ESGOTO PREDIAL</t>
  </si>
  <si>
    <t>JOELHO PVC, SOLDAVEL, 90 GRAUS, 110 MM, PARA AGUA FRIA PREDIAL</t>
  </si>
  <si>
    <t>JOELHO PVC, SOLDAVEL, 90 GRAUS, 20 MM, PARA AGUA FRIA PREDIAL</t>
  </si>
  <si>
    <t>JOELHO PVC, SOLDAVEL, 90 GRAUS, 25 MM, PARA AGUA FRIA PREDIAL</t>
  </si>
  <si>
    <t>JOELHO PVC, SOLDAVEL, 90 GRAUS, 40 MM, PARA AGUA FRIA PREDIAL</t>
  </si>
  <si>
    <t>JOELHO PVC, SOLDAVEL, 90 GRAUS, 60 MM, PARA AGUA FRIA PREDIAL</t>
  </si>
  <si>
    <t>JOELHO PVC, SOLDAVEL, 90 GRAUS, 85 MM, PARA AGUA FRIA PREDIAL</t>
  </si>
  <si>
    <t>JOELHO PVC, 45 GRAUS, ROSCAVEL,  1 1/2", AGUA FRIA PREDIAL</t>
  </si>
  <si>
    <t>JOELHO PVC, 45 GRAUS, ROSCAVEL, 1 1/4",  AGUA FRIA PREDIAL</t>
  </si>
  <si>
    <t>JOELHO PVC, 45 GRAUS, ROSCAVEL, 2", AGUA FRIA PREDIAL</t>
  </si>
  <si>
    <t>JOELHO PVC, 60 GRAUS, DIAMETRO ENTRE 80 E 100 MM, PARA DRENAGEM PLUVIAL PREDIAL</t>
  </si>
  <si>
    <t>JOELHO PVC, 90 GRAUS, DIAMETRO ENTRE 80 E 100 MM, PARA DRENAGEM PLUVIAL PREDIAL</t>
  </si>
  <si>
    <t>JOELHO PVC, 90 GRAUS, ROSCAVEL, 1 1/2",  AGUA FRIA PREDIAL</t>
  </si>
  <si>
    <t>JOELHO PVC, 90 GRAUS, ROSCAVEL, 1 1/4", AGUA FRIA PREDIAL</t>
  </si>
  <si>
    <t>JOELHO PVC, 90 GRAUS, ROSCAVEL, 2", AGUA FRIA PREDIAL</t>
  </si>
  <si>
    <t>JOELHO, PVC COM ROSCA E BUCHA LATAO, 90 GRAUS,  3/4", PARA AGUA FRIA PREDIAL</t>
  </si>
  <si>
    <t>JOELHO, PVC SERIE R, 45 GRAUS, DN 100 MM, PARA ESGOTO PREDIAL</t>
  </si>
  <si>
    <t>JOELHO, PVC SERIE R, 45 GRAUS, DN 150 MM, PARA ESGOTO PREDIAL</t>
  </si>
  <si>
    <t>JOELHO, PVC SERIE R, 45 GRAUS, DN 40 MM, PARA ESGOTO PREDIAL</t>
  </si>
  <si>
    <t>JOELHO, PVC SERIE R, 45 GRAUS, DN 50 MM, PARA ESGOTO PREDIAL</t>
  </si>
  <si>
    <t>JOELHO, PVC SERIE R, 45 GRAUS, DN 75 MM, PARA ESGOTO PREDIAL</t>
  </si>
  <si>
    <t>JOELHO, PVC SERIE R, 90 GRAUS, DN 150 MM, PARA ESGOTO PREDIAL</t>
  </si>
  <si>
    <t>JOELHO, PVC SERIE R, 90 GRAUS, DN 40 MM, PARA ESGOTO PREDIAL</t>
  </si>
  <si>
    <t>JOELHO, PVC SERIE R, 90 GRAUS, DN 50 MM, PARA ESGOTO PREDIAL</t>
  </si>
  <si>
    <t>JOELHO, PVC SOLDAVEL, 45 GRAUS, 110 MM, PARA AGUA FRIA PREDIAL</t>
  </si>
  <si>
    <t>JOELHO, PVC SOLDAVEL, 45 GRAUS, 20 MM, PARA AGUA FRIA PREDIAL</t>
  </si>
  <si>
    <t>JOELHO, PVC SOLDAVEL, 45 GRAUS, 25 MM, PARA AGUA FRIA PREDIAL</t>
  </si>
  <si>
    <t>JOELHO, PVC SOLDAVEL, 45 GRAUS, 32 MM, PARA AGUA FRIA PREDIAL</t>
  </si>
  <si>
    <t>JOELHO, PVC SOLDAVEL, 45 GRAUS, 40 MM, PARA AGUA FRIA PREDIAL</t>
  </si>
  <si>
    <t>JOELHO, PVC SOLDAVEL, 45 GRAUS, 50 MM, PARA AGUA FRIA PREDIAL</t>
  </si>
  <si>
    <t>JOELHO, PVC SOLDAVEL, 45 GRAUS, 60 MM, PARA AGUA FRIA PREDIAL</t>
  </si>
  <si>
    <t>JOELHO, PVC SOLDAVEL, 45 GRAUS, 75 MM, PARA AGUA FRIA PREDIAL</t>
  </si>
  <si>
    <t>JOELHO, PVC SOLDAVEL, 45 GRAUS, 85 MM, PARA AGUA FRIA PREDIAL</t>
  </si>
  <si>
    <t>JOELHO, PVC SOLDAVEL, 90 GRAUS, 75 MM, PARA AGUA FRIA PREDIAL</t>
  </si>
  <si>
    <t>JOGO DE FERRAGENS CROMADAS P/ PORTA DE VIDRO TEMPERADO, UMA FOLHA COMPOSTA: DOBRADICA SUPERIOR (101) E INFERIOR (103),TRINCO (502), FECHADURA (520),CONTRA FECHADURA (531),COM CAPUCHINHO</t>
  </si>
  <si>
    <t>JOGO DE TRANQUETA E ROSETA QUADRADA DE SOBREPOR SEM FUROS, EM LATAO CROMADO, *50 X 50* MM, PARA FECHADURA DE PORTA DE BANHEIRO</t>
  </si>
  <si>
    <t>JOGO DE TRANQUETA E ROSETA REDONDA DE SOBREPOR SEM FUROS, EM LATAO CROMADO, DIAMETRO *50* MM, PARA FECHADURA DE PORTA DE BANHEIRO</t>
  </si>
  <si>
    <t>JUNCAO DE REDUCAO INVERTIDA, PVC SOLDAVEL, 100 X 50 MM, SERIE NORMAL PARA ESGOTO PREDIAL</t>
  </si>
  <si>
    <t>JUNCAO DE REDUCAO INVERTIDA, PVC SOLDAVEL, 100 X 75 MM, SERIE NORMAL PARA ESGOTO PREDIAL</t>
  </si>
  <si>
    <t>JUNCAO DE REDUCAO INVERTIDA, PVC SOLDAVEL, 75 X 50 MM, SERIE NORMAL PARA ESGOTO PREDIAL</t>
  </si>
  <si>
    <t>JUNCAO DE REDUCAO SIMPLES, COM BOLSA PARA ANEL, PVC LEVE,  150 X 100 MM, PARA ESGOTO PREDIAL</t>
  </si>
  <si>
    <t>JUNCAO DUPLA, PVC SERIE R, DN 100 X 100 X 100 MM, PARA ESGOTO PREDIAL</t>
  </si>
  <si>
    <t>JUNCAO DUPLA, PVC SOLDAVEL, DN 100 X 100 X 100 MM , SERIE NORMAL PARA ESGOTO PREDIAL</t>
  </si>
  <si>
    <t>JUNCAO DUPLA, PVC SOLDAVEL, DN 75 X 75 X 75 MM , SERIE NORMAL PARA ESGOTO PREDIAL</t>
  </si>
  <si>
    <t>JUNCAO INVERTIDA, PVC SOLDAVEL, 75 X 75 MM, SERIE NORMAL PARA ESGOTO PREDIAL</t>
  </si>
  <si>
    <t>JUNCAO PVC  ROSCAVEL, 45 GRAUS, 1/2", PARA AGUA FRIA PREDIAL</t>
  </si>
  <si>
    <t>JUNCAO PVC  ROSCAVEL, 45 GRAUS, 1", PARA AGUA FRIA PREDIAL</t>
  </si>
  <si>
    <t>JUNCAO PVC  ROSCAVEL, 45 GRAUS, 3/4", PARA AGUA FRIA PREDIAL</t>
  </si>
  <si>
    <t>JUNCAO PVC, 45 GRAUS, ROSCAVEL, 1 1/2", PARA AGUA FRIA PREDIAL</t>
  </si>
  <si>
    <t>JUNCAO PVC, 45 GRAUS, ROSCAVEL, 1 1/4", AGUA FRIA PREDIAL</t>
  </si>
  <si>
    <t>JUNCAO PVC, 45 GRAUS, ROSCAVEL, 2", AGUA FRIA PREDIAL</t>
  </si>
  <si>
    <t>JUNCAO PVC, 60 GRAUS, CIRCULAR,  DIAMETRO ENTRE 80 E 100 MM, PARA DRENAGEM PLUVIAL PREDIAL</t>
  </si>
  <si>
    <t>JUNCAO SIMPLES, PVC LEVE, 150 MM, PARA ESGOTO PREDIAL</t>
  </si>
  <si>
    <t>JUNCAO SIMPLES, PVC SERIE R, DN 150 X 100 MM, PARA ESGOTO PREDIAL</t>
  </si>
  <si>
    <t>JUNCAO SIMPLES, PVC SERIE R, DN 150 X 150 MM, PARA ESGOTO PREDIAL</t>
  </si>
  <si>
    <t>JUNCAO SIMPLES, PVC SERIE R, DN 40 X 40 MM, PARA ESGOTO PREDIAL</t>
  </si>
  <si>
    <t>JUNCAO SIMPLES, PVC SERIE R, DN 50 X 50 MM, PARA ESGOTO PREDIAL</t>
  </si>
  <si>
    <t>JUNCAO SIMPLES, PVC SERIE R, DN 75 X 75 MM, PARA ESGOTO PREDIAL</t>
  </si>
  <si>
    <t>JUNCAO SIMPLES, PVC, DN 100 X 50 MM, SERIE NORMAL PARA ESGOTO PREDIAL</t>
  </si>
  <si>
    <t>JUNCAO SIMPLES, PVC, DN 100 X 75 MM, SERIE NORMAL PARA ESGOTO PREDIAL</t>
  </si>
  <si>
    <t>JUNCAO SIMPLES, PVC, DN 50 X 50 MM, SERIE NORMAL PARA ESGOTO PREDIAL</t>
  </si>
  <si>
    <t>JUNCAO SIMPLES, PVC, DN 75 X 50 MM, SERIE NORMAL PARA ESGOTO PREDIAL</t>
  </si>
  <si>
    <t>JUNCAO SIMPLES, PVC, DN 75 X 75 MM, SERIE NORMAL PARA ESGOTO PREDIAL</t>
  </si>
  <si>
    <t>JUNCAO SIMPLES, PVC, 45 GRAUS, DN 100 X 100 MM, SERIE NORMAL PARA ESGOTO PREDIAL</t>
  </si>
  <si>
    <t>JUNCAO SIMPLES, PVC, 45 GRAUS, DN 40 X 40 MM, SERIE NORMAL PARA ESGOTO PREDIAL</t>
  </si>
  <si>
    <t>JUNCAO 2 GARRAS PARA FITA PERFURADA</t>
  </si>
  <si>
    <t>JUNCAO, PVC PBA, BBB, DN 50 / DE 60 MM, PARA REDE DE AGUA (NBR 5647)</t>
  </si>
  <si>
    <t>JUNCAO, PVC, 45 GRAUS, JE, BBB, DN 100 MM, PARA REDE COLETORA DE ESGOTO (NBR 10569)</t>
  </si>
  <si>
    <t>JUNCAO, PVC, 45 GRAUS, JE, BBB, DN 150 MM, PARA REDE COLETORA DE ESGOTO (NBR 10569)</t>
  </si>
  <si>
    <t>JUNCAO, PVC, 45 GRAUS, JE, BBB, DN 200 MM, PARA REDE COLETORA DE ESGOTO (NBR 10569)</t>
  </si>
  <si>
    <t>JUNCAO, PVC, 45 GRAUS, JE, BBB, DN 250 MM, PARA REDE COLETORA DE ESGOTO (NBR 10569)</t>
  </si>
  <si>
    <t>JUNCAO, PVC, 45 GRAUS, JE, BBB, DN 300 MM, PARA REDE COLETORA DE ESGOTO (NBR 10569)</t>
  </si>
  <si>
    <t>JUNCAO, PVC, 45 GRAUS, JE, BBB, DN 350 MM, PARA REDE COLETORA DE ESGOTO (NBR 10569)</t>
  </si>
  <si>
    <t>JUNCAO, PVC, 45 GRAUS, JE, BBB, DN 400 MM, PARA REDE COLETORA DE ESGOTO (NBR 10569)</t>
  </si>
  <si>
    <t>JUNTA DE EXPANSAO BRONZE/LATAO (REF 900), PONTA X PONTA, 35 MM</t>
  </si>
  <si>
    <t>JUNTA DE EXPANSAO BRONZE/LATAO (REF 900), PONTA X PONTA, 42 MM</t>
  </si>
  <si>
    <t>JUNTA DE EXPANSAO BRONZE/LATAO (REF 900), PONTA X PONTA, 54 MM</t>
  </si>
  <si>
    <t>JUNTA DE EXPANSAO BRONZE/LATAO (REF 900), PONTA X PONTA, 66 MM</t>
  </si>
  <si>
    <t>JUNTA DE EXPANSAO DE COBRE (REF 900), PONTA X PONTA, 15 MM</t>
  </si>
  <si>
    <t>JUNTA DE EXPANSAO DE COBRE (REF 900), PONTA X PONTA, 22 MM</t>
  </si>
  <si>
    <t>JUNTA DE EXPANSAO DE COBRE (REF 900), PONTA X PONTA, 28 MM</t>
  </si>
  <si>
    <t>JUNTA DILATACAO ELASTICA PARA CONCRETO (FUGENBAND) O-12, ATE 5 MCA</t>
  </si>
  <si>
    <t>JUNTA DILATACAO ELASTICA PARA CONCRETO (FUGENBAND) O-22, ATE 30 MCA</t>
  </si>
  <si>
    <t>JUNTA DILATACAO ELASTICA PARA CONCRETO (FUGENBAND) O-35/10, ATE 100 MCA</t>
  </si>
  <si>
    <t>JUNTA DILATACAO ELASTICA PARA CONCRETO (FUGENBAND) O-35/6, ATE 100 MCA</t>
  </si>
  <si>
    <t>JUNTA PLASTICA DE DILATACAO PARA PISOS, COR CINZA, 10 X 4,5 MM (ALTURA X ESPESSURA)</t>
  </si>
  <si>
    <t>JUNTA PLASTICA DE DILATACAO PARA PISOS, COR CINZA, 17 X 3 MM (ALTURA X ESPESSURA)</t>
  </si>
  <si>
    <t>JUNTA PLASTICA DE DILATACAO PARA PISOS, COR CINZA, 27 X 3 MM (ALTURA X ESPESSURA)</t>
  </si>
  <si>
    <t>KIT ACESSORIOS PARA COMPRESSOR DE AR, 5 PECAS (PISTOLAS PINTURA, LIMPEZA E PULVERIZACAO, CALIBRADOR E MANGUEIRA)</t>
  </si>
  <si>
    <t>KIT CAVALETE PVC COM REGISTRO 1/2", COMPLETO</t>
  </si>
  <si>
    <t>KIT DE ACESSORIOS PARA BANHEIRO EM METAL CROMADO, 5 PECAS</t>
  </si>
  <si>
    <t>KIT DE MATERIAIS PARA BRACADEIRA PARA FIXACAO EM POSTE CIRCULAR, CONTEM TRES FIXADORES E UM ROLO DE FITA DE 3 M EM ACO CARBONO</t>
  </si>
  <si>
    <t>KIT DE PROTECAO ARSTOP PARA AR CONDICIONADO, TOMADA PADRAO 2P+T 20 A, COM DISJUNTOR UNIPOLAR DIN 20A</t>
  </si>
  <si>
    <t>KIT PORTA PRONTA DE MADEIRA, FOLHA LEVE (NBR 15930) DE 60 X 210 CM, E = *35* MM, COM MARCO EM ACO, NUCLEO COLMEIA, CAPA LISA EM HDF, ACABAMENTO MELAMINICO BRANCO (INCLUI MARCO, ALIZARES, DOBRADICAS E FECHADURA)</t>
  </si>
  <si>
    <t>KIT PORTA PRONTA DE MADEIRA, FOLHA LEVE (NBR 15930) DE 60 X 210 CM, E = 35 MM, NUCLEO COLMEIA, ESTRUTURA USINADA PARA FECHADURA, CAPA LISA EM HDF, ACABAMENTO EM PRIMER PARA PINTURA (INCLUI MARCO, ALIZARES E DOBRADICAS)</t>
  </si>
  <si>
    <t>KIT PORTA PRONTA DE MADEIRA, FOLHA LEVE (NBR 15930) DE 70 X 210 CM, E = *35* MM, COM MARCO EM ACO, NUCLEO COLMEIA, CAPA LISA EM HDF, ACABAMENTO MELAMINICO BRANCO (INCLUI MARCO, ALIZARES, DOBRADICAS E FECHADURA)</t>
  </si>
  <si>
    <t>KIT PORTA PRONTA DE MADEIRA, FOLHA LEVE (NBR 15930) DE 70 X 210 CM, E = 35 MM, NUCLEO COLMEIA, ESTRUTURA USINADA PARA FECHADURA, CAPA LISA EM HDF, ACABAMENTO EM PRIMER PARA PINTURA (INCLUI MARCO, ALIZARES E DOBRADICAS)</t>
  </si>
  <si>
    <t>KIT PORTA PRONTA DE MADEIRA, FOLHA LEVE (NBR 15930) DE 80 X 210 CM, E = *35* MM, COM MARCO EM ACO, NUCLEO COLMEIA, CAPA LISA EM HDF, ACABAMENTO MELAMINICO BRANCO (INCLUI MARCO, ALIZARES, DOBRADICAS E FECHADURA)</t>
  </si>
  <si>
    <t>KIT PORTA PRONTA DE MADEIRA, FOLHA LEVE (NBR 15930) DE 80 X 210 CM, E = 35 MM, NUCLEO COLMEIA, ESTRUTURA USINADA PARA FECHADURA, CAPA LISA EM HDF, ACABAMENTO EM PRIMER PARA PINTURA (INCLUI MARCO, ALIZARES E DOBRADICAS)</t>
  </si>
  <si>
    <t>KIT PORTA PRONTA DE MADEIRA, FOLHA LEVE (NBR 15930) DE 90 X 210 CM, E = *35* MM, COM MARCO EM ACO, NUCLEO COLMEIA, CAPA LISA EM HDF, ACABAMENTO MELAMINICO BRANCO (INCLUI MARCO, ALIZARES, DOBRADICAS E FECHADURA)</t>
  </si>
  <si>
    <t>KIT PORTA PRONTA DE MADEIRA, FOLHA LEVE (NBR 15930) DE 90 X 210 CM, E = 35 MM, NUCLEO COLMEIA, ESTRUTURA USINADA PARA FECHADURA, CAPA LISA EM HDF, ACABAMENTO EM PRIMER PARA PINTURA (INCLUI MARCO, ALIZARES E DOBRADICAS)</t>
  </si>
  <si>
    <t>KIT PORTA PRONTA DE MADEIRA, FOLHA MEDIA (NBR 15930) DE 60 X 210 CM, E = 35 MM, NUCLEO SARRAFEADO, ESTRUTURA USINADA PARA FECHADURA, CAPA LISA EM HDF, ACABAMENTO EM PRIMER PARA PINTURA (INCLUI MARCO, ALIZARES E DOBRADICAS)</t>
  </si>
  <si>
    <t>KIT PORTA PRONTA DE MADEIRA, FOLHA MEDIA (NBR 15930) DE 60 X 210 CM, E = 35 MM, NUCLEO SARRAFEADO, ESTRUTURA USINADA PARA FECHADURA, CAPA LISA EM HDF, ACABAMENTO MELAMINICO BRANCO (INCLUI MARCO, ALIZARES E DOBRADICAS)</t>
  </si>
  <si>
    <t>KIT PORTA PRONTA DE MADEIRA, FOLHA MEDIA (NBR 15930) DE 70 X 210 CM, E = 35 MM, NUCLEO SARRAFEADO, ESTRUTURA USINADA PARA FECHADURA, CAPA LISA EM HDF, ACABAMENTO EM PRIMER PARA PINTURA (INCLUI MARCO, ALIZARES E DOBRADICAS)</t>
  </si>
  <si>
    <t>KIT PORTA PRONTA DE MADEIRA, FOLHA MEDIA (NBR 15930) DE 70 X 210 CM, E = 35 MM, NUCLEO SARRAFEADO, ESTRUTURA USINADA PARA FECHADURA, CAPA LISA EM HDF, ACABAMENTO MELAMINICO BRANCO (INCLUI MARCO, ALIZARES E DOBRADICAS)</t>
  </si>
  <si>
    <t>KIT PORTA PRONTA DE MADEIRA, FOLHA MEDIA (NBR 15930) DE 80 X 210 CM, E = 35 MM, NUCLEO SARRAFEADO, ESTRUTURA USINADA PARA FECHADURA, CAPA LISA EM HDF, ACABAMENTO EM PRIMER PARA PINTURA (INCLUI MARCO, ALIZARES E DOBRADICAS)</t>
  </si>
  <si>
    <t>KIT PORTA PRONTA DE MADEIRA, FOLHA MEDIA (NBR 15930) DE 80 X 210 CM, E = 35 MM, NUCLEO SARRAFEADO, ESTRUTURA USINADA PARA FECHADURA, CAPA LISA EM HDF, ACABAMENTO MELAMINICO BRANCO (INCLUI MARCO, ALIZARES E DOBRADICAS)</t>
  </si>
  <si>
    <t>KIT PORTA PRONTA DE MADEIRA, FOLHA MEDIA (NBR 15930) DE 90 X 210 CM, E = 35 MM, NUCLEO SARRAFEADO, ESTRUTURA USINADA PARA FECHADURA, CAPA LISA EM HDF, ACABAMENTO EM PRIMER PARA PINTURA (INCLUI MARCO, ALIZARES E DOBRADICAS)</t>
  </si>
  <si>
    <t>KIT PORTA PRONTA DE MADEIRA, FOLHA MEDIA (NBR 15930) DE 90 X 210 CM, E = 35 MM, NUCLEO SARRAFEADO, ESTRUTURA USINADA PARA FECHADURA, CAPA LISA EM HDF, ACABAMENTO MELAMINICO BRANCO (INCLUI MARCO, ALIZARES E DOBRADICAS)</t>
  </si>
  <si>
    <t>KIT PORTA PRONTA DE MADEIRA, FOLHA PESADA (NBR 15930) DE 80 X 210 CM, E = 35 MM, NUCLEO SOLIDO, CAPA LISA EM HDF, ACABAMENTO MELAMINICO BRANCO (INCLUI MARCO, ALIZARES, DOBRADICAS E FECHADURA EXTERNA)</t>
  </si>
  <si>
    <t>KIT PORTA PRONTA DE MADEIRA, FOLHA PESADA (NBR 15930) DE 80 X 210 CM, E = 35 MM, NUCLEO SOLIDO, ESTRUTURA USINADA PARA FECHADURA, CAPA LISA EM HDF, ACABAMENTO EM LAMINADO NATURAL COM VERNIZ (INCLUI MARCO, ALIZARES E DOBRADICAS)</t>
  </si>
  <si>
    <t>KIT PORTA PRONTA DE MADEIRA, FOLHA PESADA (NBR 15930) DE 90 X 210 CM, E = 35 MM, NUCLEO SOLIDO, CAPA LISA EM HDF, ACABAMENTO MELAMINICO BRANCO (INCLUI MARCO, ALIZARES, DOBRADICAS E FECHADURA EXTERNA)</t>
  </si>
  <si>
    <t>KIT PORTA PRONTA DE MADEIRA, FOLHA PESADA (NBR 15930) DE 90 X 210 CM, E = 35 MM, NUCLEO SOLIDO, ESTRUTURA USINADA PARA FECHADURA, CAPA LISA EM HDF, ACABAMENTO EM LAMINADO NATURAL COM VERNIZ (INCLUI MARCO, ALIZARES E DOBRADICAS)</t>
  </si>
  <si>
    <t>LADRILHO HIDRAULICO, *20 x 20* CM, E= 2 CM, PADRAO COPACABANA, 2 CORES (PRETO E BRANCO)</t>
  </si>
  <si>
    <t>LADRILHO HIDRAULICO, *20 X 20* CM, E= 2 CM, RAMPA, NATURAL</t>
  </si>
  <si>
    <t>LADRILHO HIDRAULICO, *20 X 20* CM, E= 2 CM, TATIL ALERTA OU DIRECIONAL, AMARELO</t>
  </si>
  <si>
    <t>LADRILHO HIDRAULICO, *30 X 30* CM, E= 2 CM, MILANO, NATURAL</t>
  </si>
  <si>
    <t>LAJE PRE-MOLDADA CONVENCIONAL (LAJOTAS + VIGOTAS) PARA FORRO, UNIDIRECIONAL, SOBRECARGA DE 100 KG/M2, VAO ATE 4,00 M (SEM COLOCACAO)</t>
  </si>
  <si>
    <t>LAJE PRE-MOLDADA CONVENCIONAL (LAJOTAS + VIGOTAS) PARA FORRO, UNIDIRECIONAL, SOBRECARGA DE 100 KG/M2, VAO ATE 4,50 M (SEM COLOCACAO)</t>
  </si>
  <si>
    <t>LAJE PRE-MOLDADA CONVENCIONAL (LAJOTAS + VIGOTAS) PARA FORRO, UNIDIRECIONAL, SOBRECARGA 100 KG/M2, VAO ATE 5,00 M (SEM COLOCACAO)</t>
  </si>
  <si>
    <t>LAJE PRE-MOLDADA CONVENCIONAL (LAJOTAS + VIGOTAS) PARA PISO, UNIDIRECIONAL, SOBRECARGA DE 200 KG/M2, VAO ATE 3,50 M (SEM COLOCACAO)</t>
  </si>
  <si>
    <t>LAJE PRE-MOLDADA CONVENCIONAL (LAJOTAS + VIGOTAS) PARA PISO, UNIDIRECIONAL, SOBRECARGA DE 200 KG/M2, VAO ATE 4,50 M (SEM COLOCACAO)</t>
  </si>
  <si>
    <t>LAJE PRE-MOLDADA CONVENCIONAL (LAJOTAS + VIGOTAS) PARA PISO, UNIDIRECIONAL, SOBRECARGA DE 200 KG/M2, VAO ATE 5,00 M (SEM COLOCACAO)</t>
  </si>
  <si>
    <t>LAJE PRE-MOLDADA CONVENCIONAL (LAJOTAS + VIGOTAS) PARA PISO, UNIDIRECIONAL, SOBRECARGA DE 350 KG/M2, VAO ATE 4,50 M (SEM COLOCACAO)</t>
  </si>
  <si>
    <t>LAJE PRE-MOLDADA CONVENCIONAL (LAJOTAS + VIGOTAS) PARA PISO, UNIDIRECIONAL, SOBRECARGA DE 350 KG/M2, VAO ATE 5,00 M (SEM COLOCACAO)</t>
  </si>
  <si>
    <t>LAJE PRE-MOLDADA CONVENCIONAL (LAJOTAS + VIGOTAS) PARA PISO, UNIDIRECIONAL, SOBRECARGA 350 KG/M2 VAO ATE 3,50 M (SEM COLOCACAO)</t>
  </si>
  <si>
    <t>LAJE PRE-MOLDADA DE TRANSICAO EXCENTRICA EM CONCRETO ARMADO, DN 1200 MM, FURO CIRCULAR DN 600 MM, ESPESSURA 12 CM</t>
  </si>
  <si>
    <t>LAJE PRE-MOLDADA DE TRANSICAO EXCENTRICA EM CONCRETO ARMADO, DN 1500 MM, FURO CIRCULAR DN 530 MM, ESPESSURA 15 CM</t>
  </si>
  <si>
    <t>LAJE PRE-MOLDADA TRELICADA (LAJOTAS + VIGOTAS) PARA PISO, UNIDIRECIONAL, SOBRECARGA DE 200 KG/M2, VAO ATE 6,00 M (SEM COLOCACAO)</t>
  </si>
  <si>
    <t>LAJOTA CERAMICA 20  X 30 CM PARA LAJE PRE-MOLDADA</t>
  </si>
  <si>
    <t>LAJOTA CERAMICA 20 X 30 CM PARA LAJE PRE-MOLDADA</t>
  </si>
  <si>
    <t>LAMBRIS DE ALUMINIO *0,6* KG/M</t>
  </si>
  <si>
    <t>LAMPADA DE LUZ MISTA 160 W, BASE E27 (220 V)</t>
  </si>
  <si>
    <t>LAMPADA DE LUZ MISTA 250 W, BASE E27 (220 V)</t>
  </si>
  <si>
    <t>LAMPADA DE LUZ MISTA 500 W, BASE E40 (220 V)</t>
  </si>
  <si>
    <t>LAMPADA FLUORESCENTE COMPACTA BRANCA 135 W, BASE E40 (127/220 V)</t>
  </si>
  <si>
    <t>LAMPADA FLUORESCENTE COMPACTA 2U BRANCA 15 W, BASE E27 (127/220 V)</t>
  </si>
  <si>
    <t>LAMPADA FLUORESCENTE COMPACTA 2U/3U BRANCA 9/10 W, BASE E27 (127/220 V)</t>
  </si>
  <si>
    <t>LAMPADA FLUORESCENTE COMPACTA 3U BRANCA 20 W, BASE E27 (127/220 V)</t>
  </si>
  <si>
    <t>LAMPADA FLUORESCENTE ESPIRAL BRANCA 45 W, BASE E27 (127/220 V)</t>
  </si>
  <si>
    <t>LAMPADA FLUORESCENTE ESPIRAL BRANCA 65 W, BASE E27 (127/220 V)</t>
  </si>
  <si>
    <t>LAMPADA FLUORESCENTE TUBULAR T10, DE 20 OU 40 W, BIVOLT</t>
  </si>
  <si>
    <t>LAMPADA FLUORESCENTE TUBULAR T5 DE 14 W, BIVOLT</t>
  </si>
  <si>
    <t>LAMPADA FLUORESCENTE TUBULAR T8 DE 16/18 W, BIVOLT</t>
  </si>
  <si>
    <t>LAMPADA FLUORESCENTE TUBULAR T8 DE 32/36 W, BIVOLT</t>
  </si>
  <si>
    <t>LAMPADA LED TIPO DICROICA BIVOLT, LUZ BRANCA, 5 W (BASE GU10)</t>
  </si>
  <si>
    <t>LAMPADA LED TUBULAR BIVOLT 18/20 W, BASE G13</t>
  </si>
  <si>
    <t>LAMPADA LED TUBULAR BIVOLT 9/10 W, BASE G13</t>
  </si>
  <si>
    <t>LAMPADA LED 10 W BIVOLT BRANCA, FORMATO TRADICIONAL (BASE E27)</t>
  </si>
  <si>
    <t>LAMPADA LED 6 W BIVOLT BRANCA, FORMATO TRADICIONAL (BASE E27)</t>
  </si>
  <si>
    <t>LAMPADA VAPOR DE SODIO OVOIDE 150 W (BASE E40)</t>
  </si>
  <si>
    <t>LAMPADA VAPOR DE SODIO OVOIDE 250 W (BASE E40)</t>
  </si>
  <si>
    <t>LAMPADA VAPOR DE SODIO OVOIDE 400 W (BASE E40)</t>
  </si>
  <si>
    <t>LAMPADA VAPOR MERCURIO 125 W (BASE E27)</t>
  </si>
  <si>
    <t>LAMPADA VAPOR MERCURIO 250 W (BASE E40)</t>
  </si>
  <si>
    <t>LAMPADA VAPOR MERCURIO 400 W (BASE E40)</t>
  </si>
  <si>
    <t>LAMPADA VAPOR METALICO OVOIDE 150 W, BASE E27/E40</t>
  </si>
  <si>
    <t>LAMPADA VAPOR METALICO TUBULAR 400 W (BASE E40)</t>
  </si>
  <si>
    <t>LAVADORA DE ALTA PRESSAO (LAVA-JATO) PARA AGUA FRIA, PRESSAO DE OPERACAO ENTRE 1400 E 1900 LIB/POL2, VAZAO MAXIMA ENTRE  400 E 700 L/H</t>
  </si>
  <si>
    <t>LAVATORIO DE CANTO LOUCA BRANCA SUSPENSO *40 X 30* CM</t>
  </si>
  <si>
    <t>LAVATORIO LOUCA BRANCA COM COLUNA *44 X 35,5* CM</t>
  </si>
  <si>
    <t>LAVATORIO LOUCA BRANCA COM COLUNA *54 X 44* CM</t>
  </si>
  <si>
    <t>LAVATORIO LOUCA BRANCA SUSPENSO *40 X 30* CM</t>
  </si>
  <si>
    <t>LAVATORIO LOUCA COR SUSPENSO *40 X 30* CM</t>
  </si>
  <si>
    <t>LAVATORIO/CUBA DE EMBUTIR OVAL LOUCA BRANCA SEM LADRAO *50 X 35* CM</t>
  </si>
  <si>
    <t>LAVATORIO/CUBA DE EMBUTIR OVAL LOUCA COR SEM LADRAO *50 X 35* CM</t>
  </si>
  <si>
    <t>LAVATORIO/CUBA DE SOBREPOR OVAL PEQUENA LOUCA BRANCA SEM LADRAO *31 X 44*</t>
  </si>
  <si>
    <t>LAVATORIO/CUBA DE SOBREPOR RETANGULAR LOUCA BRANCA COM LADRAO *52 X 45* CM</t>
  </si>
  <si>
    <t>LAVATORIO/CUBA DE SOBREPOR RETANGULAR LOUCA COR COM LADRAO *52 X 45* CM</t>
  </si>
  <si>
    <t>LEITURISTA OU CADASTRISTA DE REDES DE AGUA E ESGOTO (MENSALISTA)</t>
  </si>
  <si>
    <t>LEVANTADOR DE JANELA GUILHOTINA, EM LATAO CROMADO</t>
  </si>
  <si>
    <t>LIMPADORA A SUCCAO, TANQUE 12000 L, BASCULAMENTO HIDRAULICO, BOMBA 12 M3/MIN 95% VACUO (INCLUI MONTAGEM, NAO INCLUI CAMINHAO)</t>
  </si>
  <si>
    <t>LIMPADORA DE SUCCAO TANQUE 7000 L, BOMBA 12 M3/MIN 95% VACUO (INCLUI MONTAGEM, NAO INCLUI CAMINHAO)</t>
  </si>
  <si>
    <t>LIMPADORA DE SUCCAO, TANQUE 11000 L, BOMBA 340 M3/MIN (INCLUI MONTAGEM, NAO INCLUI CAMINHAO)</t>
  </si>
  <si>
    <t>LIMPADORA DE SUCCAO, TANQUE 5500 L, BOMBA 60M3/MIN, VACUO 500 MBAR (INCLUI MONTAGEM, NAO INCLUI CAMINHAO)</t>
  </si>
  <si>
    <t>LINHA DE PEDREIRO LISA 100 M</t>
  </si>
  <si>
    <t>LIQUIDO PARA BRILHO PAREDES INTERNAS</t>
  </si>
  <si>
    <t>LIXA D'AGUA EM FOLHA, GRAO 100</t>
  </si>
  <si>
    <t>LIXA EM FOLHA PARA FERRO, NUMERO 150</t>
  </si>
  <si>
    <t>LIXA EM FOLHA PARA PAREDE OU MADEIRA, NUMERO 120 (COR VERMELHA)</t>
  </si>
  <si>
    <t>LIXADEIRA ELETRICA ANGULAR PARA CONCRETO, POTENCIA 1.400 W, PRATO DIAMANTADO DE 5''</t>
  </si>
  <si>
    <t>LIXADEIRA ELETRICA ANGULAR, PARA DISCO DE 7 " (180 MM), POTENCIA DE 2.200 W, *5.000* RPM, 220 V</t>
  </si>
  <si>
    <t>M2/MES</t>
  </si>
  <si>
    <t>LOCACAO DE ANDAIME METALICO TUBULAR DE ENCAIXE, TIPO DE TORRE, COM LARGURA DE 1 ATE 1,5 M E ALTURA DE *1,00* M</t>
  </si>
  <si>
    <t xml:space="preserve">M/MES </t>
  </si>
  <si>
    <t>LOCACAO DE ANDAIME SUSPENSO OU BALANCIM MANUAL, CAPACIDADE DE CARGA TOTAL DE APROXIMADAMENTE 250 KG/M2, PLATAFORMA DE 1,50 M X 0,80 M (C X L), CABO DE 45 M</t>
  </si>
  <si>
    <t>LOCACAO DE BOMBA MANUAL PARA TESTE HIDROSTATICO ATE 30 BAR</t>
  </si>
  <si>
    <t>LOCACAO DE BOMBA MANUAL PARA TESTE HIDROSTATICO ATE 60 BAR</t>
  </si>
  <si>
    <t>LOCACAO DE BOMBA SUBMERSIVEL PARA DRENAGEM E ESGOTAMENTO, MOTOR ELETRICO TRIFASICO, POTENCIA DE 1 CV, DIAMETRO DE RECALQUE DE 2". FAIXA DE OPERACAO: Q=25 M3/H (+ OU - 1 M3/H) E AMT=2 M; Q=12 M3/H (+ OU - 2 M3/H) E AMT = 12 M (+ OU - 2 M)</t>
  </si>
  <si>
    <t>LOCACAO DE BOMBA SUBMERSIVEL PARA DRENAGEM E ESGOTAMENTO, MOTOR ELETRICO TRIFASICO, POTENCIA DE 2 CV, DIAMETRO DE RECALQUE DE 2". FAIXA DE OPERACAO: Q=35 M3/H (+ OU - 3 M3/H) E AMT=2 M; Q=13 M3/H (+ OU - 3 M3/H) E AMT = 17 M (+ OU - 3 M)</t>
  </si>
  <si>
    <t>LOCACAO DE BOMBA SUBMERSIVEL PARA DRENAGEM E ESGOTAMENTO, MOTOR ELETRICO TRIFASICO, POTENCIA DE 2 CV, DIAMETRO DE RECALQUE DE 3". FAIXA DE OPERACAO: Q=70 M3/H (+ OU - 2 M3/H) E AMT=2 M; Q=9,5 M3/H (+ OU - 3,5 M3/H) E AMT = 10 M (+ OU - 2 M)</t>
  </si>
  <si>
    <t>LOCACAO DE BOMBA SUBMERSIVEL PARA DRENAGEM E ESGOTAMENTO, MOTOR ELETRICO TRIFASICO, POTENCIA DE 3 CV, DIAMETRO DE RECALQUE DE 2". FAIXA DE OPERACAO: Q=84 M3/H (+ OU - 2,5 M3/H) E AMT=2 M; Q=9,1 M3/H (+ OU - 2 M3/H) E AMT = 12 M (+ OU - 2 M)</t>
  </si>
  <si>
    <t>LOCACAO DE BOMBA SUBMERSIVEL PARA DRENAGEM E ESGOTAMENTO, MOTOR ELETRICO TRIFASICO, POTENCIA DE 4 CV, DIAMETRO DE RECALQUE DE 3". FAIXA DE OPERACAO: Q=60 M3/H (+ OU - 1 M3/H) E AMT=2 M; Q=11 M3/H (+ OU - 1 M3/H) E AMT = 23 M (+ OU - 1 M)</t>
  </si>
  <si>
    <t>LOCACAO DE CONJUNTO PARA REBAIXAMENTO DE LENCOL FREATICO, INCLUINDO BOMBA DE AGUA E DE VACUO, ACIONADAS POR MOTOR DE 15 A 20 HP, MONTADOS EM CHASSI SOBRE RODAS; 60 PONTEIRAS DE PVC DE 3,8 A 5,8 CM DE DIAMETRO E 1,0 M DE COMPRIMENTO; COLETORES DE PVC DE 4" A 6" DE DIAMETRO E EXTENSAO ENTRE 60 E 90 M</t>
  </si>
  <si>
    <t>LOCACAO DE CONTAINER 2,30  X  6,00 M, ALT. 2,50 M, COM 1 SANITARIO, PARA ESCRITORIO, COMPLETO, SEM DIVISORIAS INTERNAS</t>
  </si>
  <si>
    <t>LOCACAO DE CONTAINER 2,30  X  6,00 M, ALT. 2,50 M, PARA ESCRITORIO, SEM DIVISORIAS INTERNAS E SEM SANITARIO</t>
  </si>
  <si>
    <t>LOCACAO DE CONTAINER 2,30 X 4,30 M, ALT. 2,50 M, P/ SANITARIO, C/ 5 BACIAS, 1 LAVATORIO E 4 MICTORIOS</t>
  </si>
  <si>
    <t>LOCACAO DE CONTAINER 2,30 X 4,30 M, ALT. 2,50 M, PARA SANITARIO, COM 3 BACIAS, 4 CHUVEIROS, 1 LAVATORIO E 1 MICTORIO</t>
  </si>
  <si>
    <t>LOCACAO DE CONTAINER 2,30 X 6,00 M, ALT. 2,50 M,  PARA SANITARIO,  COM 4 BACIAS, 8 CHUVEIROS,1 LAVATORIO E 1 MICTORIO</t>
  </si>
  <si>
    <t>LOCACAO DE CRUZETA PARA ESCORA METALICA</t>
  </si>
  <si>
    <t>LOCACAO DE ELEVADOR DE CARGA A CABO, CABINE SEMI FECHADA *2,0* X *1,5* X *2,0* M, CAPACIDADE DE CARGA 1000 KG, TORRE  *2,38* X *2,21* X 15 M, GUINCHO DE EMBREAGEM, FREIO DE SEGURANCA, LIMITADOR DE VELOCIDADE E CANCELA</t>
  </si>
  <si>
    <t>LOCACAO DE ELEVADOR DE CREMALHEIRA CABINE SIMPLES FECHADA 1,5 X 2,5 X 2,35 M (UMA POR TORRE), CAPACIDADE DE CARGA *1200* KG (15 PESSOAS), TORRE DE 24 M (16 MODULOS), 16 PARADAS, FREIO DE SEGURANCA, LIMITADOR DE CARGA</t>
  </si>
  <si>
    <t>LOCACAO DE ESCORA METALICA TELESCOPICA, COM ALTURA REGULAVEL DE *1,80* A *3,20* M, COM CAPACIDADE DE CARGA DE NO MINIMO 1000 KGF (10 KN), INCLUSO TRIPE E FORCADO</t>
  </si>
  <si>
    <t>LOCACAO DE FORMA PLASTICA PARA LAJE NERVURADA, DIMENSOES *60* X *60* X *16* CM</t>
  </si>
  <si>
    <t>LOCACAO DE GRUPO GERADOR *80 A 125* KVA, MOTOR DIESEL, REBOCAVEL, ACIONAMENTO MANUAL</t>
  </si>
  <si>
    <t>LOCACAO DE GRUPO GERADOR ACIMA DE * 125 ATE 180* KVA, MOTOR DIESEL, REBOCAVEL, ACIONAMENTO MANUAL</t>
  </si>
  <si>
    <t>LOCACAO DE GRUPO GERADOR ACIMA DE * 20 A 80* KVA, MOTOR DIESEL, REBOCAVEL, ACIONAMENTO MANUAL</t>
  </si>
  <si>
    <t>LOCACAO DE GRUPO GERADOR DE *260* KVA, DIESEL REBOCAVEL, ACIONAMENTO MANUAL</t>
  </si>
  <si>
    <t>LOCACAO DE GRUPO GERADOR DE *400* KVA, DIESEL REBOCAVEL, ACIONAMENTO MANUAL</t>
  </si>
  <si>
    <t>LOCACAO DE GRUPO GERADOR DE *550* KVA, DIESEL REBOCAVEL, ACIONAMENTO MANUAL</t>
  </si>
  <si>
    <t>LOCACAO DE NIVEL OPTICO, COM PRECISAO DE 0,7 MM, AUMENTO DE 32X</t>
  </si>
  <si>
    <t>LOCACAO DE PERFURATRIZ PNEUMATICA DE PESO MEDIO, * 18 * KG, PARA ROCHA</t>
  </si>
  <si>
    <t>LOCACAO DE PERFURATRIZ PNEUMATICA DE PESO MEDIO, * 24 * KG, PARA ROCHA</t>
  </si>
  <si>
    <t>LOCACAO DE TALHA ELETRICA 3 T, VELOCIDADE  2,1 M / MIN, POTENCIA 1,3 KW</t>
  </si>
  <si>
    <t>LOCACAO DE TALHA MANUAL DE CORRENTE, CAPACIDADE DE 2 T COM ELEVACAO DE 3 M</t>
  </si>
  <si>
    <t>LOCACAO DE TEODOLITO ELETRONICO, PRECISAO ANGULAR DE 5 A 7 SEGUNDOS, INCLUINDO TRIPE</t>
  </si>
  <si>
    <t>LONA PLASTICA PRETA, E= 150 MICRA</t>
  </si>
  <si>
    <t>LONA PLASTICA, PRETA, LARGURA  8 M, E= 150 MICRA</t>
  </si>
  <si>
    <t>LUMINARIA ABERTA P/ ILUMINACAO PUBLICA, TIPO X-57 PETERCO OU EQUIV</t>
  </si>
  <si>
    <t>LUMINARIA ARANDELA TIPO MEIA-LUA COM VIDRO FOSCO *30 X 15* CM, PARA 1 LAMPADA, BASE E27, POTENCIA MAXIMA 40/60 W (NAO INCLUI LAMPADA)</t>
  </si>
  <si>
    <t>LUMINARIA DE EMBUTIR EM CHAPA DE ACO PARA 2 LAMPADAS FLUORESCENTES DE 14 W COM REFLETOR E ALETAS EM ALUMINIO, COMPLETA (INCLUI REATOR E LAMPADAS)</t>
  </si>
  <si>
    <t>LUMINARIA DE EMBUTIR EM CHAPA DE ACO PARA 4 LAMPADAS FLUORESCENTES DE 14 W *60 X 60 CM* ALETADA (NAO INCLUI REATOR E LAMPADAS)</t>
  </si>
  <si>
    <t>LUMINARIA DE SOBREPOR EM CHAPA DE ACO COM ALETAS PLASTICAS, PARA 1 LAMPADA, BASE E27, POTENCIA MAXIMA 40/60 W (NAO INCLUI LAMPADA)</t>
  </si>
  <si>
    <t>LUMINARIA DE SOBREPOR EM CHAPA DE ACO COM ALETAS PLASTICAS, PARA 2 LAMPADAS, BASE E27, POTENCIA MAXIMA 40/60 W (NAO INCLUI LAMPADAS)</t>
  </si>
  <si>
    <t>LUMINARIA DE SOBREPOR EM CHAPA DE ACO PARA 1 LAMPADA FLUORESCENTE DE *18* W, ALETADA, COMPLETA (LAMPADA E REATOR INCLUSOS)</t>
  </si>
  <si>
    <t>LUMINARIA DE SOBREPOR EM CHAPA DE ACO PARA 1 LAMPADA FLUORESCENTE DE *18* W, PERFIL COMERCIAL (NAO INCLUI REATOR E LAMPADA)</t>
  </si>
  <si>
    <t>LUMINARIA DE SOBREPOR EM CHAPA DE ACO PARA 1 LAMPADA FLUORESCENTE DE *36* W, ALETADA, COMPLETA (LAMPADA E REATOR INCLUSOS)</t>
  </si>
  <si>
    <t>LUMINARIA DE SOBREPOR EM CHAPA DE ACO PARA 1 LAMPADA FLUORESCENTE DE *36* W, PERFIL COMERCIAL (NAO INCLUI REATOR E LAMPADA)</t>
  </si>
  <si>
    <t>LUMINARIA DE SOBREPOR EM CHAPA DE ACO PARA 2 LAMPADAS FLUORESCENTES DE *18* W, ALETADA, COMPLETA (LAMPADAS E REATOR INCLUSOS)</t>
  </si>
  <si>
    <t>LUMINARIA DE SOBREPOR EM CHAPA DE ACO PARA 2 LAMPADAS FLUORESCENTES DE *18* W, PERFIL COMERCIAL (NAO INCLUI REATOR E LAMPADAS)</t>
  </si>
  <si>
    <t>LUMINARIA DE SOBREPOR EM CHAPA DE ACO PARA 2 LAMPADAS FLUORESCENTES DE *36* W, PERFIL COMERCIAL (NAO INCLUI REATOR E LAMPADAS)</t>
  </si>
  <si>
    <t>LUMINARIA DE TETO PLAFON/PLAFONIER EM PLASTICO COM BASE E27, POTENCIA MAXIMA 60 W (NAO INCLUI LAMPADA)</t>
  </si>
  <si>
    <t>LUMINARIA DUPLA P/SINALIZACAO, TIPO WETZEL AS-2/110 OU EQUIV</t>
  </si>
  <si>
    <t>LUMINARIA ESMALTADA COR ALUMINIO PETERCO Y.25/1</t>
  </si>
  <si>
    <t>LUMINARIA HERMETICA IP-65 PARA 2 DUAS LAMPADAS DE 14/16/18/20 W (NAO INCLUI REATOR E LAMPADAS)</t>
  </si>
  <si>
    <t>LUMINARIA HERMETICA IP-65 PARA 2 DUAS LAMPADAS DE 28/32/36/40 W (NAO INCLUI REATOR E LAMPADAS)</t>
  </si>
  <si>
    <t>LUMINARIA LED PLAFON REDONDO DE SOBREPOR BIVOLT 12/13 W,  D = *17* CM</t>
  </si>
  <si>
    <t>LUMINARIA LED REFLETOR RETANGULAR BIVOLT, LUZ BRANCA, 10 W</t>
  </si>
  <si>
    <t>LUMINARIA LED REFLETOR RETANGULAR BIVOLT, LUZ BRANCA, 30 W</t>
  </si>
  <si>
    <t>LUMINARIA LED REFLETOR RETANGULAR BIVOLT, LUZ BRANCA, 50 W</t>
  </si>
  <si>
    <t>LUMINARIA PLAFON REDONDO COM VIDRO FOSCO DIAMETRO *25* CM, PARA 1 LAMPADA, BASE E27, POTENCIA MAXIMA 40/60 W (NAO INCLUI LAMPADA)</t>
  </si>
  <si>
    <t>LUMINARIA PLAFON REDONDO COM VIDRO FOSCO DIAMETRO *30* CM, PARA 2 LAMPADAS, BASE E27, POTENCIA MAXIMA 40/60 W (NAO INCLUI LAMPADAS)</t>
  </si>
  <si>
    <t>LUMINARIA PROVA DE TEMPO PETERCO Y.31/1</t>
  </si>
  <si>
    <t>LUMINARIA SPOT DE SOBREPOR EM ALUMINIO COM ALETA PLASTICA PARA 1 LAMPADA, BASE E27, POTENCIA MAXIMA 40/60 W (NAO INCLUI LAMPADA)</t>
  </si>
  <si>
    <t>LUMINARIA SPOT DE SOBREPOR EM ALUMINIO COM ALETA PLASTICA PARA 2 LAMPADAS, BASE E27, POTENCIA MAXIMA 40/60 W (NAO INCLUI LAMPADA)</t>
  </si>
  <si>
    <t>LUMINARIA TIPO TARTARUGA PARA AREA EXTERNA EM ALUMINIO, COM GRADE, PARA 1 LAMPADA, BASE E27, POTENCIA MAXIMA 40/60 W (NAO INCLUI LAMPADA)</t>
  </si>
  <si>
    <t>LUVA CPVC, SOLDAVEL, 15 MM, PARA AGUA QUENTE PREDIAL</t>
  </si>
  <si>
    <t>LUVA CPVC, SOLDAVEL, 22 MM, PARA AGUA QUENTE PREDIAL</t>
  </si>
  <si>
    <t>LUVA CPVC, SOLDAVEL, 28 MM, PARA AGUA QUENTE PREDIAL</t>
  </si>
  <si>
    <t>LUVA CPVC, SOLDAVEL, 35 MM, PARA AGUA QUENTE PREDIAL</t>
  </si>
  <si>
    <t>LUVA CPVC, SOLDAVEL, 42 MM, PARA AGUA QUENTE PREDIAL</t>
  </si>
  <si>
    <t>LUVA CPVC, SOLDAVEL, 54 MM, PARA AGUA QUENTE PREDIAL</t>
  </si>
  <si>
    <t>LUVA CPVC, SOLDAVEL, 73 MM, PARA AGUA QUENTE PREDIAL</t>
  </si>
  <si>
    <t>LUVA CPVC, SOLDAVEL, 89 MM, PARA AGUA QUENTE PREDIAL</t>
  </si>
  <si>
    <t>LUVA DE BORRACHA ISOLANTE PARA ALTA TENSAO, RESISTENTE A OZONIO, TENSAO DE ENSAIO 2,5 KV (PAR)</t>
  </si>
  <si>
    <t>LUVA DE COBRE (REF 600) SEM ANEL DE SOLDA, BOLSA X BOLSA, 104 MM</t>
  </si>
  <si>
    <t>LUVA DE COBRE (REF 600) SEM ANEL DE SOLDA, BOLSA X BOLSA, 15 MM</t>
  </si>
  <si>
    <t>LUVA DE COBRE (REF 600) SEM ANEL DE SOLDA, BOLSA X BOLSA, 22 MM</t>
  </si>
  <si>
    <t>LUVA DE COBRE (REF 600) SEM ANEL DE SOLDA, BOLSA X BOLSA, 28 MM</t>
  </si>
  <si>
    <t>LUVA DE COBRE (REF 600) SEM ANEL DE SOLDA, BOLSA X BOLSA, 35 MM</t>
  </si>
  <si>
    <t>LUVA DE COBRE (REF 600) SEM ANEL DE SOLDA, BOLSA X BOLSA, 42 MM</t>
  </si>
  <si>
    <t>LUVA DE COBRE (REF 600) SEM ANEL DE SOLDA, BOLSA X BOLSA, 54 MM</t>
  </si>
  <si>
    <t>LUVA DE COBRE (REF 600) SEM ANEL DE SOLDA, BOLSA X BOLSA, 66 MM</t>
  </si>
  <si>
    <t>LUVA DE COBRE (REF 600) SEM ANEL DE SOLDA, BOLSA X BOLSA, 79 MM</t>
  </si>
  <si>
    <t>LUVA DE CORRER DEFOFO, PVC, JE, DN 100 MM</t>
  </si>
  <si>
    <t>LUVA DE CORRER DEFOFO, PVC, JE, DN 150 MM</t>
  </si>
  <si>
    <t>LUVA DE CORRER DEFOFO, PVC, JE, DN 200 MM</t>
  </si>
  <si>
    <t>LUVA DE CORRER DEFOFO, PVC, JE, DN 250 MM</t>
  </si>
  <si>
    <t>LUVA DE CORRER DEFOFO, PVC, JE, DN 300 MM</t>
  </si>
  <si>
    <t>LUVA DE CORRER PARA TUBO ROSCAVEL, PVC, 1 1/2", PARA AGUA FRIA PREDIAL</t>
  </si>
  <si>
    <t>LUVA DE CORRER PARA TUBO ROSCAVEL, PVC, 1/2", PARA AGUA FRIA PREDIAL</t>
  </si>
  <si>
    <t>LUVA DE CORRER PARA TUBO ROSCAVEL, PVC, 3/4", PARA AGUA FRIA PREDIAL</t>
  </si>
  <si>
    <t>LUVA DE CORRER PARA TUBO SOLDAVEL, PVC, 20 MM, PARA AGUA FRIA PREDIAL</t>
  </si>
  <si>
    <t>LUVA DE CORRER PARA TUBO SOLDAVEL, PVC, 25 MM, PARA AGUA FRIA PREDIAL</t>
  </si>
  <si>
    <t>LUVA DE CORRER PARA TUBO SOLDAVEL, PVC, 32 MM, PARA AGUA FRIA PREDIAL</t>
  </si>
  <si>
    <t>LUVA DE CORRER PARA TUBO SOLDAVEL, PVC, 50 MM, PARA AGUA FRIA PREDIAL</t>
  </si>
  <si>
    <t>LUVA DE CORRER PARA TUBO SOLDAVEL, PVC, 60 MM, PARA AGUA FRIA PREDIAL</t>
  </si>
  <si>
    <t>LUVA DE CORRER PVC, JE, DN 100 MM, PARA REDE COLETORA DE ESGOTO (NBR 10569)</t>
  </si>
  <si>
    <t>LUVA DE CORRER PVC, JE, DN 150 MM, PARA REDE COLETORA DE ESGOTO (NBR 10569)</t>
  </si>
  <si>
    <t>LUVA DE CORRER PVC, JE, DN 200 MM, PARA REDE COLETORA DE ESGOTO (NBR 10569)</t>
  </si>
  <si>
    <t>LUVA DE CORRER PVC, JE, DN 250 MM, PARA REDE COLETORA DE ESGOTO (NBR 10569)</t>
  </si>
  <si>
    <t>LUVA DE CORRER PVC, JE, DN 300 MM, PARA REDE COLETORA DE ESGOTO (NBR 10569)</t>
  </si>
  <si>
    <t>LUVA DE CORRER PVC, JE, DN 350 MM, PARA REDE COLETORA DE ESGOTO (NBR 10569)</t>
  </si>
  <si>
    <t>LUVA DE CORRER PVC, JE, DN 400 MM, PARA REDE COLETORA DE ESGOTO (NBR 10569)</t>
  </si>
  <si>
    <t>LUVA DE CORRER, CPVC, SOLDAVEL, 15 MM, PARA AGUA QUENTE PREDIAL</t>
  </si>
  <si>
    <t>LUVA DE CORRER, CPVC, SOLDAVEL, 22 MM, PARA AGUA QUENTE PREDIAL</t>
  </si>
  <si>
    <t>LUVA DE CORRER, CPVC, SOLDAVEL, 28 MM, PARA AGUA QUENTE PREDIAL</t>
  </si>
  <si>
    <t>LUVA DE CORRER, CPVC, SOLDAVEL, 35 MM, PARA AGUA QUENTE PREDIAL</t>
  </si>
  <si>
    <t>LUVA DE CORRER, CPVC, SOLDAVEL, 42 MM, PARA AGUA QUENTE PREDIAL</t>
  </si>
  <si>
    <t>LUVA DE CORRER, PVC PBA, JE, DN 100 / DE 110 MM, PARA REDE AGUA (NBR 10351)</t>
  </si>
  <si>
    <t>LUVA DE CORRER, PVC PBA, JE, DN 50 / DE 60 MM, PARA REDE AGUA (NBR 10351)</t>
  </si>
  <si>
    <t>LUVA DE CORRER, PVC PBA, JE, DN 75 / DE 85 MM, PARA REDE AGUA (NBR 10351)</t>
  </si>
  <si>
    <t>LUVA DE CORRER, PVC SERIE REFORCADA - R, 100 MM, PARA ESGOTO PREDIAL</t>
  </si>
  <si>
    <t>LUVA DE CORRER, PVC SERIE REFORCADA - R, 150 MM, PARA ESGOTO PREDIAL</t>
  </si>
  <si>
    <t>LUVA DE CORRER, PVC SERIE REFORCADA - R, 75 MM, PARA ESGOTO PREDIAL</t>
  </si>
  <si>
    <t>LUVA DE CORRER, PVC, DN 100 MM, PARA ESGOTO PREDIAL</t>
  </si>
  <si>
    <t>LUVA DE CORRER, PVC, DN 50 MM, PARA ESGOTO PREDIAL</t>
  </si>
  <si>
    <t>LUVA DE CORRER, PVC, DN 75 MM, PARA ESGOTO PREDIAL</t>
  </si>
  <si>
    <t>LUVA DE FERRO GALVANIZADO, COM ROSCA BSP MACHO/FEMEA, DE 3/4"</t>
  </si>
  <si>
    <t>LUVA DE FERRO GALVANIZADO, COM ROSCA BSP, DE 1 1/2"</t>
  </si>
  <si>
    <t>LUVA DE FERRO GALVANIZADO, COM ROSCA BSP, DE 1 1/4"</t>
  </si>
  <si>
    <t>LUVA DE FERRO GALVANIZADO, COM ROSCA BSP, DE 1/2"</t>
  </si>
  <si>
    <t>LUVA DE FERRO GALVANIZADO, COM ROSCA BSP, DE 1"</t>
  </si>
  <si>
    <t>LUVA DE FERRO GALVANIZADO, COM ROSCA BSP, DE 2 1/2"</t>
  </si>
  <si>
    <t>LUVA DE FERRO GALVANIZADO, COM ROSCA BSP, DE 2"</t>
  </si>
  <si>
    <t>LUVA DE FERRO GALVANIZADO, COM ROSCA BSP, DE 3/4"</t>
  </si>
  <si>
    <t>LUVA DE FERRO GALVANIZADO, COM ROSCA BSP, DE 3"</t>
  </si>
  <si>
    <t>LUVA DE FERRO GALVANIZADO, COM ROSCA BSP, DE 4"</t>
  </si>
  <si>
    <t>LUVA DE FERRO GALVANIZADO, COM ROSCA BSP, DE 5"</t>
  </si>
  <si>
    <t>LUVA DE FERRO GALVANIZADO, COM ROSCA BSP, DE 6"</t>
  </si>
  <si>
    <t>LUVA DE PRESSAO, EM PVC, DE 20 MM, PARA ELETRODUTO FLEXIVEL</t>
  </si>
  <si>
    <t>LUVA DE PRESSAO, EM PVC, DE 25 MM, PARA ELETRODUTO FLEXIVEL</t>
  </si>
  <si>
    <t>LUVA DE PRESSAO, EM PVC, DE 32 MM, PARA ELETRODUTO FLEXIVEL</t>
  </si>
  <si>
    <t>LUVA DE REDUCAO DE FERRO GALVANIZADO, COM ROSCA BSP MACHO/FEMEA, DE 1 1/2" X 1"</t>
  </si>
  <si>
    <t>LUVA DE REDUCAO DE FERRO GALVANIZADO, COM ROSCA BSP MACHO/FEMEA, DE 1" X 1/2"</t>
  </si>
  <si>
    <t>LUVA DE REDUCAO DE FERRO GALVANIZADO, COM ROSCA BSP MACHO/FEMEA, DE 1" X 3/4"</t>
  </si>
  <si>
    <t>LUVA DE REDUCAO DE FERRO GALVANIZADO, COM ROSCA BSP MACHO/FEMEA, DE 3/4" X 1/2"</t>
  </si>
  <si>
    <t>LUVA DE REDUCAO DE FERRO GALVANIZADO, COM ROSCA BSP, DE 1 1/2" X 1 1/4"</t>
  </si>
  <si>
    <t>LUVA DE REDUCAO DE FERRO GALVANIZADO, COM ROSCA BSP, DE 1 1/2" X 1/2"</t>
  </si>
  <si>
    <t>LUVA DE REDUCAO DE FERRO GALVANIZADO, COM ROSCA BSP, DE 1 1/2" X 1"</t>
  </si>
  <si>
    <t>LUVA DE REDUCAO DE FERRO GALVANIZADO, COM ROSCA BSP, DE 1 1/2" X 3/4"</t>
  </si>
  <si>
    <t>LUVA DE REDUCAO DE FERRO GALVANIZADO, COM ROSCA BSP, DE 1 1/4" X 1/2"</t>
  </si>
  <si>
    <t>LUVA DE REDUCAO DE FERRO GALVANIZADO, COM ROSCA BSP, DE 1 1/4" X 1"</t>
  </si>
  <si>
    <t>LUVA DE REDUCAO DE FERRO GALVANIZADO, COM ROSCA BSP, DE 1 1/4" X 3/4"</t>
  </si>
  <si>
    <t>LUVA DE REDUCAO DE FERRO GALVANIZADO, COM ROSCA BSP, DE 1" X 1/2"</t>
  </si>
  <si>
    <t>LUVA DE REDUCAO DE FERRO GALVANIZADO, COM ROSCA BSP, DE 1" X 3/4"</t>
  </si>
  <si>
    <t>LUVA DE REDUCAO DE FERRO GALVANIZADO, COM ROSCA BSP, DE 2 1/2" X 1 1/2"</t>
  </si>
  <si>
    <t>LUVA DE REDUCAO DE FERRO GALVANIZADO, COM ROSCA BSP, DE 2 1/2" X 2"</t>
  </si>
  <si>
    <t>LUVA DE REDUCAO DE FERRO GALVANIZADO, COM ROSCA BSP, DE 2" X 1 1/2"</t>
  </si>
  <si>
    <t>LUVA DE REDUCAO DE FERRO GALVANIZADO, COM ROSCA BSP, DE 2" X 1 1/4"</t>
  </si>
  <si>
    <t>LUVA DE REDUCAO DE FERRO GALVANIZADO, COM ROSCA BSP, DE 2" X 1"</t>
  </si>
  <si>
    <t>LUVA DE REDUCAO DE FERRO GALVANIZADO, COM ROSCA BSP, DE 3/4" X 1/2"</t>
  </si>
  <si>
    <t>LUVA DE REDUCAO DE FERRO GALVANIZADO, COM ROSCA BSP, DE 3" X 1 1/2"</t>
  </si>
  <si>
    <t>LUVA DE REDUCAO DE FERRO GALVANIZADO, COM ROSCA BSP, DE 3" X 2 1/2"</t>
  </si>
  <si>
    <t>LUVA DE REDUCAO DE FERRO GALVANIZADO, COM ROSCA BSP, DE 3" X 2"</t>
  </si>
  <si>
    <t>LUVA DE REDUCAO DE FERRO GALVANIZADO, COM ROSCA BSP, DE 4" X 2 1/2"</t>
  </si>
  <si>
    <t>LUVA DE REDUCAO DE FERRO GALVANIZADO, COM ROSCA BSP, DE 4" X 2"</t>
  </si>
  <si>
    <t>LUVA DE REDUCAO DE FERRO GALVANIZADO, COM ROSCA BSP, DE 4" X 3"</t>
  </si>
  <si>
    <t>LUVA DE REDUCAO EM ACO CARBONO, COM ENCAIXE PARA SOLDA (SW), PRESSAO 3.000 LBS,  DN 20 X 15 MM (3/4 " X 1/2")</t>
  </si>
  <si>
    <t>LUVA DE REDUCAO EM ACO CARBONO, COM ENCAIXE PARA SOLDA (SW), PRESSAO 3.000 LBS, DN 25 X 20 MM (1" X 3/4")</t>
  </si>
  <si>
    <t>LUVA DE REDUCAO EM ACO CARBONO, COM ENCAIXE PARA SOLDA (SW), PRESSAO 3.000 LBS, DN 32 X 25 MM (1 1/4"  X 1")</t>
  </si>
  <si>
    <t>LUVA DE REDUCAO EM ACO CARBONO, COM ENCAIXE PARA SOLDA (SW), PRESSAO 3.000 LBS, DN 40  X 32 MM (1 1/2" X 1 1/4")</t>
  </si>
  <si>
    <t>LUVA DE REDUCAO EM ACO CARBONO, COM ENCAIXE PARA SOLDA (SW), PRESSAO 3.000 LBS, DN 50 X 40 MM (2" X 1 1/2")</t>
  </si>
  <si>
    <t>LUVA DE REDUCAO EM ACO CARBONO, COM ENCAIXE PARA SOLDA (SW), PRESSAO 3.000 LBS, DN 60 X 50 MM (2 1/2" X 2")</t>
  </si>
  <si>
    <t>LUVA DE REDUCAO EM ACO CARBONO, COM ENCAIXE PARA SOLDA (SW), PRESSAO 3.000 LBS, DN 80 X 65 MM (3" X 2 1/2")</t>
  </si>
  <si>
    <t>LUVA DE REDUCAO ROSCAVEL, PVC, 1" X 3/4", PARA AGUA FRIA PREDIAL</t>
  </si>
  <si>
    <t>LUVA DE REDUCAO ROSCAVEL, PVC, 3/4" X 1/2", PARA AGUA FRIA PREDIAL</t>
  </si>
  <si>
    <t>LUVA DE REDUCAO SOLDAVEL, PVC, 25 MM X 20 MM, PARA AGUA FRIA PREDIAL</t>
  </si>
  <si>
    <t>LUVA DE REDUCAO SOLDAVEL, PVC, 32 MM X 25 MM, PARA AGUA FRIA PREDIAL</t>
  </si>
  <si>
    <t>LUVA DE REDUCAO SOLDAVEL, PVC, 40 MM X 32 MM, PARA AGUA FRIA PREDIAL</t>
  </si>
  <si>
    <t>LUVA DE REDUCAO SOLDAVEL, PVC, 60 MM X 50 MM, PARA AGUA FRIA PREDIAL</t>
  </si>
  <si>
    <t>LUVA DE TRANSICAO DE CPVC X PVC, SOLDAVEL, 22 X 25 MM, PARA AGUA QUENTE</t>
  </si>
  <si>
    <t>LUVA DE TRANSICAO, CPVC, SOLDAVEL, 42 MM X 1 1/2", PARA AGUA QUENTE</t>
  </si>
  <si>
    <t>LUVA DE TRANSICAO, CPVC, SOLDAVEL, 54 MM X 2", PARA AGUA QUENTE PREDIAL</t>
  </si>
  <si>
    <t>LUVA DE TRANSICAO, CPVC, 15 MM X 1/2", PARA AGUA QUENTE PREDIAL</t>
  </si>
  <si>
    <t>LUVA DE TRANSICAO, CPVC, 22 MM X 1/2", PARA AGUA QUENTE</t>
  </si>
  <si>
    <t>LUVA DUPLA, PVC LEVE, DN 150 MM</t>
  </si>
  <si>
    <t>LUVA EM ACO CARBONO, SOLDAVEL, PRESSAO 3.000 LBS, DN 15 MM (1/2")</t>
  </si>
  <si>
    <t>LUVA EM ACO CARBONO, SOLDAVEL, PRESSAO 3.000 LBS, DN 20 MM (3/4")</t>
  </si>
  <si>
    <t>LUVA EM ACO CARBONO, SOLDAVEL, PRESSAO 3.000 LBS, DN 25 MM (1")</t>
  </si>
  <si>
    <t>LUVA EM ACO CARBONO, SOLDAVEL, PRESSAO 3.000 LBS, DN 32 MM (1 1/4")</t>
  </si>
  <si>
    <t>LUVA EM ACO CARBONO, SOLDAVEL, PRESSAO 3.000 LBS, DN 40 MM (1 1/2")</t>
  </si>
  <si>
    <t>LUVA EM ACO CARBONO, SOLDAVEL, PRESSAO 3.000 LBS, DN 50 MM (2")</t>
  </si>
  <si>
    <t>LUVA EM ACO CARBONO, SOLDAVEL, PRESSAO 3.000 LBS, DN 65 MM (2 1/2")</t>
  </si>
  <si>
    <t>LUVA EM ACO CARBONO, SOLDAVEL, PRESSAO 3.000 LBS, DN 80 MM (3")</t>
  </si>
  <si>
    <t>LUVA EM PVC RIGIDO ROSCAVEL, DE 1 1/2", PARA ELETRODUTO</t>
  </si>
  <si>
    <t>LUVA EM PVC RIGIDO ROSCAVEL, DE 1 1/4", PARA ELETRODUTO</t>
  </si>
  <si>
    <t>LUVA EM PVC RIGIDO ROSCAVEL, DE 1/2", PARA ELETRODUTO</t>
  </si>
  <si>
    <t>LUVA EM PVC RIGIDO ROSCAVEL, DE 2 1/2", PARA ELETRODUTO</t>
  </si>
  <si>
    <t>LUVA EM PVC RIGIDO ROSCAVEL, DE 2", PARA ELETRODUTO</t>
  </si>
  <si>
    <t>LUVA EM PVC RIGIDO ROSCAVEL, DE 3/4", PARA ELETRODUTO</t>
  </si>
  <si>
    <t>LUVA EM PVC RIGIDO ROSCAVEL, DE 3", PARA ELETRODUTO</t>
  </si>
  <si>
    <t>LUVA EM PVC RIGIDO ROSCAVEL, DE 4", PARA ELETRODUTO</t>
  </si>
  <si>
    <t>LUVA PARA ELETRODUTO, EM ACO GALVANIZADO ELETROLITICO, DIAMETRO DE 100 MM (4")</t>
  </si>
  <si>
    <t>LUVA PARA ELETRODUTO, EM ACO GALVANIZADO ELETROLITICO, DIAMETRO DE 15 MM (1/2")</t>
  </si>
  <si>
    <t>LUVA PARA ELETRODUTO, EM ACO GALVANIZADO ELETROLITICO, DIAMETRO DE 20 MM (3/4")</t>
  </si>
  <si>
    <t>LUVA PARA ELETRODUTO, EM ACO GALVANIZADO ELETROLITICO, DIAMETRO DE 25 MM (1")</t>
  </si>
  <si>
    <t>LUVA PARA ELETRODUTO, EM ACO GALVANIZADO ELETROLITICO, DIAMETRO DE 32 MM (1 1/4")</t>
  </si>
  <si>
    <t>LUVA PARA ELETRODUTO, EM ACO GALVANIZADO ELETROLITICO, DIAMETRO DE 40 MM (1 1/2")</t>
  </si>
  <si>
    <t>LUVA PARA ELETRODUTO, EM ACO GALVANIZADO ELETROLITICO, DIAMETRO DE 50 MM (2")</t>
  </si>
  <si>
    <t>LUVA PARA ELETRODUTO, EM ACO GALVANIZADO ELETROLITICO, DIAMETRO DE 65 MM (2 1/2")</t>
  </si>
  <si>
    <t>LUVA PARA ELETRODUTO, EM ACO GALVANIZADO ELETROLITICO, DIAMETRO DE 80 MM (3")</t>
  </si>
  <si>
    <t>LUVA PASSANTE DE COBRE (REF 601) SEM ANEL DE SOLDA, BOLSA 15 MM</t>
  </si>
  <si>
    <t>LUVA PASSANTE DE COBRE (REF 601) SEM ANEL DE SOLDA, BOLSA 22 MM</t>
  </si>
  <si>
    <t>LUVA PASSANTE DE COBRE (REF 601) SEM ANEL DE SOLDA, BOLSA 28 MM</t>
  </si>
  <si>
    <t>LUVA PASSANTE DE COBRE (REF 601) SEM ANEL DE SOLDA, BOLSA 35 MM</t>
  </si>
  <si>
    <t>LUVA PASSANTE DE COBRE (REF 601) SEM ANEL DE SOLDA, BOLSA 42 MM</t>
  </si>
  <si>
    <t>LUVA PASSANTE DE COBRE (REF 601) SEM ANEL DE SOLDA, BOLSA 54 MM</t>
  </si>
  <si>
    <t>LUVA PASSANTE DE COBRE (REF 601) SEM ANEL DE SOLDA, BOLSA 66 MM</t>
  </si>
  <si>
    <t>LUVA PVC SOLDAVEL, 110 MM, PARA AGUA FRIA PREDIAL</t>
  </si>
  <si>
    <t>LUVA PVC SOLDAVEL, 20 MM, PARA AGUA FRIA PREDIAL</t>
  </si>
  <si>
    <t>LUVA PVC SOLDAVEL, 40 MM, PARA AGUA FRIA PREDIAL</t>
  </si>
  <si>
    <t>LUVA PVC SOLDAVEL, 50 MM, PARA AGUA FRIA PREDIAL</t>
  </si>
  <si>
    <t>LUVA PVC SOLDAVEL, 60 MM, PARA AGUA FRIA PREDIAL</t>
  </si>
  <si>
    <t>LUVA PVC SOLDAVEL, 75 MM, PARA AGUA FRIA PREDIAL</t>
  </si>
  <si>
    <t>LUVA PVC SOLDAVEL, 85 MM, PARA AGUA FRIA PREDIAL</t>
  </si>
  <si>
    <t>LUVA PVC, ROSCAVEL,  2 1/2",  AGUA FRIA PREDIAL</t>
  </si>
  <si>
    <t>LUVA PVC, ROSCAVEL, 1 1/2",  AGUA FRIA PREDIAL</t>
  </si>
  <si>
    <t>LUVA PVC, ROSCAVEL, 1 1/4", AGUA FRIA PREDIAL</t>
  </si>
  <si>
    <t>LUVA PVC, ROSCAVEL, 2",  AGUA FRIA PREDIAL</t>
  </si>
  <si>
    <t>LUVA PVC, ROSCAVEL, 3", AGUA FRIA PREDIAL</t>
  </si>
  <si>
    <t>LUVA ROSCAVEL, PVC, 1/2", AGUA FRIA PREDIAL</t>
  </si>
  <si>
    <t>LUVA ROSCAVEL, PVC, 1", AGUA FRIA PREDIAL</t>
  </si>
  <si>
    <t>LUVA ROSCAVEL, PVC, 3/4", AGUA FRIA PREDIAL</t>
  </si>
  <si>
    <t>LUVA SIMPLES, PVC PBA, JE, DN 100 / DE 110 MM, PARA REDE AGUA (NBR 10351)</t>
  </si>
  <si>
    <t>LUVA SIMPLES, PVC PBA, JE, DN 50 / DE 60 MM, PARA REDE AGUA (NBR 10351)</t>
  </si>
  <si>
    <t>LUVA SIMPLES, PVC PBA, JE, DN 75 / DE 85 MM, PARA REDE AGUA (NBR 10351)</t>
  </si>
  <si>
    <t>LUVA SIMPLES, PVC SERIE REFORCADA - R, 100 MM, PARA ESGOTO PREDIAL</t>
  </si>
  <si>
    <t>LUVA SIMPLES, PVC SERIE REFORCADA - R, 150 MM, PARA ESGOTO PREDIAL</t>
  </si>
  <si>
    <t>LUVA SIMPLES, PVC SERIE REFORCADA - R, 40 MM, PARA ESGOTO PREDIAL</t>
  </si>
  <si>
    <t>LUVA SIMPLES, PVC SERIE REFORCADA - R, 50 MM, PARA ESGOTO PREDIAL</t>
  </si>
  <si>
    <t>LUVA SIMPLES, PVC SERIE REFORCADA - R, 75 MM, PARA ESGOTO PREDIAL</t>
  </si>
  <si>
    <t>LUVA SIMPLES, PVC, SOLDAVEL, DN 100 MM, SERIE NORMAL, PARA ESGOTO PREDIAL</t>
  </si>
  <si>
    <t>LUVA SIMPLES, PVC, SOLDAVEL, DN 150 MM, SERIE NORMAL, PARA ESGOTO PREDIAL</t>
  </si>
  <si>
    <t>LUVA SIMPLES, PVC, SOLDAVEL, DN 40 MM, SERIE NORMAL, PARA ESGOTO PREDIAL</t>
  </si>
  <si>
    <t>LUVA SIMPLES, PVC, SOLDAVEL, DN 50 MM, SERIE NORMAL, PARA ESGOTO PREDIAL</t>
  </si>
  <si>
    <t>LUVA SIMPLES, PVC, SOLDAVEL, DN 75 MM, SERIE NORMAL, PARA ESGOTO PREDIAL</t>
  </si>
  <si>
    <t>LUVA SOLDAVEL COM BUCHA DE LATAO, PVC, 20 MM X 1/2"</t>
  </si>
  <si>
    <t>LUVA SOLDAVEL COM BUCHA DE LATAO, PVC, 25 MM X 1/2"</t>
  </si>
  <si>
    <t>LUVA SOLDAVEL COM BUCHA DE LATAO, PVC, 25 MM X 3/4"</t>
  </si>
  <si>
    <t>LUVA SOLDAVEL COM BUCHA DE LATAO, PVC, 32 MM X 1"</t>
  </si>
  <si>
    <t>LUVA SOLDAVEL COM ROSCA, PVC, 20 MM X 1/2", PARA AGUA FRIA PREDIAL</t>
  </si>
  <si>
    <t>LUVA SOLDAVEL COM ROSCA, PVC, 25 MM X 1/2", PARA AGUA FRIA PREDIAL</t>
  </si>
  <si>
    <t>LUVA SOLDAVEL COM ROSCA, PVC, 25 MM X 3/4", PARA AGUA FRIA PREDIAL</t>
  </si>
  <si>
    <t>LUVA SOLDAVEL COM ROSCA, PVC, 32 MM X 1", PARA AGUA FRIA PREDIAL</t>
  </si>
  <si>
    <t>LUVA SOLDAVEL COM ROSCA, PVC, 40 MM X 1 1/4", PARA AGUA FRIA PREDIAL</t>
  </si>
  <si>
    <t>LUVA SOLDAVEL COM ROSCA, PVC, 50 MM X 1 1/2", PARA AGUA FRIA PREDIAL</t>
  </si>
  <si>
    <t>LUVA, PEAD PE 100,  DE 400 MM, PARA ELETROFUSAO</t>
  </si>
  <si>
    <t>LUVA, PEAD PE 100,  DE 63 MM, PARA ELETROFUSAO</t>
  </si>
  <si>
    <t>LUVA, PEAD PE 100, DE 125 MM, PARA ELETROFUSAO</t>
  </si>
  <si>
    <t>LUVA, PEAD PE 100, DE 20 MM, PARA ELETROFUSAO</t>
  </si>
  <si>
    <t>LUVA, PEAD PE 100, DE 200 MM, PARA ELETROFUSAO</t>
  </si>
  <si>
    <t>LUVA, PEAD PE 100, DE 32 MM, PARA ELETROFUSAO</t>
  </si>
  <si>
    <t>MACANETA ALAVANCA, RETA OU CURVA, MACICA, CROMADA, COMPRIMENTO DE 10 A 16 CM, ACABAMENTO PADRAO MEDIO - SOMENTE MACANETAS</t>
  </si>
  <si>
    <t>MACANETA ALAVANCA, RETA SIMPLES / OCA, CROMADA, COMPRIMENTO DE 10 A 16 CM, ACABAMENTO PADRAO POPULAR - SOMENTE MACANETAS</t>
  </si>
  <si>
    <t>MACANETA TIPO BOLA, CROMADA,  DIAMETRO APROXIMADO DE *2 1/2*", (SOMENTE MACANETAS)</t>
  </si>
  <si>
    <t>MACARICO DE SOLDA 201 PARA EXTENSAO GLP OU ACETILENO</t>
  </si>
  <si>
    <t>MACARIQUEIRO</t>
  </si>
  <si>
    <t>MACARIQUEIRO (MENSALISTA)</t>
  </si>
  <si>
    <t>MADEIRA PINHO SERRADA 3A QUALIDADE NAO APARELHADA</t>
  </si>
  <si>
    <t>MADEIRA ROLICA SEM TRATAMENTO, EUCALIPTO OU EQUIVALENTE DA REGIAO, H = 3 M, D = 12 A 15 CM (PARA ESCORAMENTO)</t>
  </si>
  <si>
    <t>MADEIRA ROLICA SEM TRATAMENTO, EUCALIPTO OU EQUIVALENTE DA REGIAO, H = 3 M, D = 16 A 19 CM (PARA ESCORAMENTO)</t>
  </si>
  <si>
    <t>MADEIRA ROLICA SEM TRATAMENTO, EUCALIPTO OU EQUIVALENTE DA REGIAO, H = 3 M, D = 20 A 24 CM (PARA ESCORAMENTO)</t>
  </si>
  <si>
    <t>MADEIRA ROLICA SEM TRATAMENTO, EUCALIPTO OU EQUIVALENTE DA REGIAO, H = 6 M, D = 12 A 15 CM (PARA ESCORAMENTO)</t>
  </si>
  <si>
    <t>MADEIRA ROLICA TRATADA, EUCALIPTO OU EQUIVALENTE DA REGIAO, H = 2,2 M, D = 8 A 11 CM (PARA CERCA)</t>
  </si>
  <si>
    <t>MADEIRA ROLICA TRATADA, EUCALIPTO OU EQUIVALENTE DA REGIAO, H = 2,20 M, D = 16 A 19 CM (PARA CERCA)</t>
  </si>
  <si>
    <t>MADEIRA ROLICA TRATADA, EUCALIPTO OU EQUIVALENTE DA REGIAO, H = 3 M, D = 12 A 15 CM</t>
  </si>
  <si>
    <t>MADEIRA ROLICA TRATADA, EUCALIPTO OU EQUIVALENTE DA REGIAO, H = 3 M, D = 4 A 7 CM (PARA CAIBRO)</t>
  </si>
  <si>
    <t>MADEIRA ROLICA TRATADA, EUCALIPTO OU EQUIVALENTE DA REGIAO, H = 6 M, D = 16 A 19 CM</t>
  </si>
  <si>
    <t>MADEIRA ROLICA TRATADA, EUCALIPTO OU EQUIVALENTE DA REGIAO, H = 6,5 M, D = 25 A 29 CM</t>
  </si>
  <si>
    <t>MADEIRA ROLICA TRATADA, EUCALIPTO OU EQUIVALENTE DA REGIAO, H = 6,5 M, D = 30 A 34 CM</t>
  </si>
  <si>
    <t>MADEIRA SERRADA APARELHADA DE MACARANDUBA, ANGELIM OU EQUIVALENTE DA REGIAO</t>
  </si>
  <si>
    <t>MADEIRA SERRADA NAO APARELHADA DE MACARANDUBA, ANGELIM OU EQUIVALENTE DA REGIAO</t>
  </si>
  <si>
    <t>MADEIRA 2A QUALIDADE SERRADA NAO APARELHADA</t>
  </si>
  <si>
    <t>MADEIRA 2A QUALIDADE SERRADA NAO APARELHADA -TIPO VIROLA</t>
  </si>
  <si>
    <t>MANGOTE DE SEGURANCA EM RASPA DE COURO</t>
  </si>
  <si>
    <t>MANGUEIRA CRISTAL PARA NIVEL, LISA, PVC TRANSPARENTE, 3/8" X1,5 MM</t>
  </si>
  <si>
    <t>MANGUEIRA CRISTAL PARA NIVEL, LISA, PVC TRANSPARENTE, 5/16" X1 MM</t>
  </si>
  <si>
    <t>MANGUEIRA CRISTAL TRANCADA, PVC COM REFORCO, COM PRESSAO DE TRABALHO (PT) 250 LBS/POL2, DE 3/4" X *2,8* MM</t>
  </si>
  <si>
    <t>MANGUEIRA CRISTAL TRANCADA, PVC COM REFORCO, PRESSAO DE TRABALHO (PT) 250 LBS/POL2, DE 1" X *3,4* MM</t>
  </si>
  <si>
    <t>MANGUEIRA CRISTAL, LISA, PVC TRANSPARENTE, 1/2" X 2 MM</t>
  </si>
  <si>
    <t>MANGUEIRA CRISTAL, LISA, PVC TRANSPARENTE, 1/4" X1 MM</t>
  </si>
  <si>
    <t>MANGUEIRA CRISTAL, LISA, PVC TRANSPARENTE, 1/4" X1,5 MM</t>
  </si>
  <si>
    <t>MANGUEIRA CRISTAL, LISA, PVC TRANSPARENTE, 3/4" X 2 MM</t>
  </si>
  <si>
    <t>MANGUEIRA DE INCENDIO, TIPO 1, DE 1 1/2", COMPRIMENTO = 15 M, TECIDO EM FIO DE POLIESTER E TUBO INTERNO EM BORRACHA SINTETICA, COM UNIOES ENGATE RAPIDO</t>
  </si>
  <si>
    <t>MANGUEIRA DE INCENDIO, TIPO 1, DE 1 1/2", COMPRIMENTO = 20 M, TECIDO EM FIO DE POLIESTER E TUBO INTERNO EM BORRACHA SINTETICA, COM UNIOES ENGATE RAPIDO</t>
  </si>
  <si>
    <t>MANGUEIRA DE INCENDIO, TIPO 1, DE 1 1/2", COMPRIMENTO = 25 M, TECIDO EM FIO DE POLIESTER E TUBO INTERNO EM BORRACHA SINTETICA, COM UNIOES ENGATE RAPIDO</t>
  </si>
  <si>
    <t>MANGUEIRA DE INCENDIO, TIPO 1, DE 1 1/2", COMPRIMENTO = 30 M, TECIDO EM FIO DE POLIESTER E TUBO INTERNO EM BORRACHA SINTETICA, COM UNIOES ENGATE RAPIDO</t>
  </si>
  <si>
    <t>MANGUEIRA DE INCENDIO, TIPO 2, DE 1 1/2", COMPRIMENTO = 15 M, TECIDO EM FIO DE POLIESTER E TUBO INTERNO EM BORRACHA SINTETICA, COM UNIOES ENGATE RAPIDO</t>
  </si>
  <si>
    <t>MANGUEIRA DE INCENDIO, TIPO 2, DE 1 1/2", COMPRIMENTO = 20 M, TECIDO EM FIO DE POLIESTER E TUBO INTERNO EM BORRACHA SINTETICA, COM UNIOES</t>
  </si>
  <si>
    <t>MANGUEIRA DE INCENDIO, TIPO 2, DE 1 1/2", COMPRIMENTO = 25 M, TECIDO EM FIO DE POLIESTER E TUBO INTERNO EM BORRACHA SINTETICA, COM UNIOES</t>
  </si>
  <si>
    <t>MANGUEIRA DE INCENDIO, TIPO 2, DE 1 1/2", COMPRIMENTO = 30 M, TECIDO EM FIO DE POLIESTER E TUBO INTERNO EM BORRACHA SINTETICA, COM UNIOES</t>
  </si>
  <si>
    <t>MANGUEIRA DE INCENDIO, TIPO 2, DE 2 1/2", COMPRIMENTO = 15 M, TECIDO EM FIO DE POLIESTER E TUBO INTERNO EM BORRACHA SINTETICA, COM UNIOES ENGATE RAPIDO</t>
  </si>
  <si>
    <t>MANGUEIRA DE INCENDIO, TIPO 2, DE 2 1/2", COMPRIMENTO = 20 M, TECIDO EM FIO DE POLIESTER E TUBO INTERNO EM BORRACHA SINTETICA, COM UNIOES</t>
  </si>
  <si>
    <t>MANGUEIRA DE INCENDIO, TIPO 2, DE 2 1/2", COMPRIMENTO = 25 M, TECIDO EM FIO DE POLIESTER E TUBO INTERNO EM BORRACHA SINTETICA, COM UNIOES ENGATE RAPIDO</t>
  </si>
  <si>
    <t>MANGUEIRA DE INCENDIO, TIPO 2, DE 2 1/2", COMPRIMENTO = 30 M, TECIDO EM FIO DE POLIESTER E TUBO INTERNO EM BORRACHA SINTETICA, COM UNIOES ENGATE RAPIDO</t>
  </si>
  <si>
    <t>MANGUEIRA DE PVC FLEXIVEL,TIPO FLAT/ACHATADA, COR LARANJA, D = 1 1/2" (40 MM), PARA CONDUCAO DE AGUA, SERVICOS LEVES E MEDIOS</t>
  </si>
  <si>
    <t>MANILHA RETA PESADA PADRAO "D", CORPO EM ACO CARBONO 1045 E PINO REFORCADO EM ACO ALLOY, GALVANIZADO, ROSCADO, DIAMETRO 1/2" (COLETADO CAIXA)</t>
  </si>
  <si>
    <t>MANIPULADOR TELESCOPICO, POTENCIA DE 101 HP, CAPACIDADE DE CARGA DE 3.500 KG, ALTURA MAXIMA DE ELEVACAO DE 12 M</t>
  </si>
  <si>
    <t>MANIPULADOR TELESCOPICO, POTENCIA DE 85 HP, CAPACIDADE DE CARGA DE 3.500 KG, ALTURA MAXIMA DE ELEVACAO DE 12,3 M</t>
  </si>
  <si>
    <t>MANTA ALUMINIZADA NAS DUAS FACES, PARA SUBCOBERTURA, E = *2* MM</t>
  </si>
  <si>
    <t>MANTA ALUMINIZADA 1 FACE PARA SUBCOBERTURA, E = *1* MM</t>
  </si>
  <si>
    <t>MANTA ANTIRRUIDO DE POLIESTER (PET) PARA CONTRAPISO E = *8* MM</t>
  </si>
  <si>
    <t>MANTA ASFALTICA ELASTOMERICA EM POLIESTER ALUMINIZADA 3 MM, TIPO III, CLASSE B (NBR 9952)</t>
  </si>
  <si>
    <t>MANTA ASFALTICA ELASTOMERICA EM POLIESTER 3 MM, TIPO III, CLASSE B, ACABAMENTO PP (NBR 9952)</t>
  </si>
  <si>
    <t>MANTA ASFALTICA ELASTOMERICA EM POLIESTER 4 MM, TIPO III, CLASSE B, ACABAMENTO PP (NBR 9952)</t>
  </si>
  <si>
    <t>MANTA ASFALTICA ELASTOMERICA EM POLIESTER 5 MM, TIPO III, CLASSE B, ACABAMENTO PP (NBR 9952)</t>
  </si>
  <si>
    <t>MANTA ASFALTICA ELASTOMERICA TIPO GLASS 3 MM, TIPO II, CLASSE C, ACABAMENTO PP (NBR 9952)</t>
  </si>
  <si>
    <t>MANTA DE BORRACHA ANTIRRUIDO 5 MM</t>
  </si>
  <si>
    <t>MANTA DE POLIETILENO EXPANDIDO (PEBD) ANTICHAMAS, E = 8 MM</t>
  </si>
  <si>
    <t>MANTA DE POLIETILENO EXPANDIDO (PEBD), E = 5 MM</t>
  </si>
  <si>
    <t>MANTA DE POLIETILENO EXPANDIDO COM 1 FACE METALIZADA PARA SUBCOBERTURA, E = *5* MM</t>
  </si>
  <si>
    <t>MANTA GEOTEXTIL TECIDO DE LAMINETES DE POLIPROPILENO, RESISTENCIA A TRACAO = *25* KN/M</t>
  </si>
  <si>
    <t>MANTA LIQUIDA DE BASE ASFALTICA MODIFICADA COM A ADICAO DE ELASTOMEROS DILUIDOS EM SOLVENTE ORGANICO, APLICACAO A FRIO (MEMBRANA IMPERMEABILIZANTE ASFASTICA)</t>
  </si>
  <si>
    <t>MANTA TERMOPLASTICA, PEAD, GEOMEMBRANA LISA, E = 0,50 MM ( NBR 15352)</t>
  </si>
  <si>
    <t>MANTA TERMOPLASTICA, PEAD, GEOMEMBRANA LISA, E = 0,75 MM ( NBR 15352)</t>
  </si>
  <si>
    <t>MANTA TERMOPLASTICA, PEAD, GEOMEMBRANA LISA, E = 0,80 MM ( NBR 15352)</t>
  </si>
  <si>
    <t>MANTA TERMOPLASTICA, PEAD, GEOMEMBRANA LISA, E = 1,00 MM ( NBR 15352)</t>
  </si>
  <si>
    <t>MANTA TERMOPLASTICA, PEAD, GEOMEMBRANA LISA, E = 1,50 MM ( NBR 15352)</t>
  </si>
  <si>
    <t>MANTA TERMOPLASTICA, PEAD, GEOMEMBRANA LISA, E = 2,00 MM ( NBR 15352)</t>
  </si>
  <si>
    <t>MANTA TERMOPLASTICA, PEAD, GEOMEMBRANA LISA, E = 2,50 MM ( NBR 15352)</t>
  </si>
  <si>
    <t>MANTA TERMOPLASTICA, PEAD, GEOMEMBRANA TEXTURIZADA EM AMBAS AS FACES, E = 0,50 MM (NBR 15352)</t>
  </si>
  <si>
    <t>MANTA TERMOPLASTICA, PEAD, GEOMEMBRANA TEXTURIZADA EM AMBAS AS FACES, E = 0,75 MM (NBR 15352)</t>
  </si>
  <si>
    <t>MANTA TERMOPLASTICA, PEAD, GEOMEMBRANA TEXTURIZADA EM AMBAS AS FACES, E = 0,80 MM (NBR 15352)</t>
  </si>
  <si>
    <t>MANTA TERMOPLASTICA, PEAD, GEOMEMBRANA TEXTURIZADA EM AMBAS AS FACES, E = 1,00 MM (NBR 15352)</t>
  </si>
  <si>
    <t>MANTA TERMOPLASTICA, PEAD, GEOMEMBRANA TEXTURIZADA EM AMBAS AS FACES, E = 1,50 MM (NBR 15352)</t>
  </si>
  <si>
    <t>MANTA TERMOPLASTICA, PEAD, GEOMEMBRANA TEXTURIZADA EM AMBAS AS FACES, E = 2,00 MM (NBR 15352)</t>
  </si>
  <si>
    <t>MANTA TERMOPLASTICA, PEAD, GEOMEMBRANA TEXTURIZADA EM AMBAS AS FACES, E = 2,50 MM (NBR 15352)</t>
  </si>
  <si>
    <t>MAQUINA DEMARCADORA DE FAIXA DE TRAFEGO A FRIO, AUTOPROPELIDA, MOTOR DIESEL 38 HP</t>
  </si>
  <si>
    <t>MAQUINA MANUAL TIPO PRENSA PARA PRODUCAO DE BLOCOS E PAVIMENTOS DE CONCRETO, COM MOTOR ELETRICO TRIFASICO PARA VIBRACAO, POTENCIA TOTAL INSTALADA DE 1,5 KW</t>
  </si>
  <si>
    <t>MAQUINA PARA CORTE COM DISCO ABRASIVO DE DIAMETRO DE 18'' (450 MM), COM MOTOR ELETRICO TRIFASICO DE 10 CV</t>
  </si>
  <si>
    <t>MAQUINA TIPO VASO / TANQUE / JATO DE PRESSAO PORTATIL PARA JATEAMENTO, CONTROLE AUTOMATICO E REMOTO, COM CAMARA DE 1 SAIDA, CAPACIDADE 280 LITROS, DIAMETRO *670* MM, BICO DE JATO CURTO VENTURI DE 5/16", MANGUEIRA DE 1" DE 10 M,  COMPLETA ( VALVULAS POP UP E DOSADORA, FUNDO CONICO, ETC)</t>
  </si>
  <si>
    <t>MARCENEIRO (MENSALISTA)</t>
  </si>
  <si>
    <t>MARMORISTA / GRANITEIRO</t>
  </si>
  <si>
    <t>MARMORISTA / GRANITEIRO (MENSALISTA)</t>
  </si>
  <si>
    <t>MARTELO DE SOLDADOR/PICADOR DE SOLDA</t>
  </si>
  <si>
    <t>MARTELO DEMOLIDOR ELETRICO, COM POTENCIA DE 2.000 W, FREQUENCIA DE 1.000 IMPACTOS POR MINUTO, FORÇA DE IMPACTO ENTRE 60 E 65 J, PESO DE 30 KG</t>
  </si>
  <si>
    <t>MARTELO DEMOLIDOR PNEUMATICO MANUAL, COM REDUCAO DE VIBRACAO, PESO DE 21 KG</t>
  </si>
  <si>
    <t>MARTELO DEMOLIDOR PNEUMATICO MANUAL, COM REDUCAO DE VIBRACAO, PESO DE 31,5 KG</t>
  </si>
  <si>
    <t>MARTELO DEMOLIDOR PNEUMATICO MANUAL, PADRAO, PESO DE 32 KG</t>
  </si>
  <si>
    <t>MARTELO DEMOLIDOR PNEUMATICO MANUAL, PESO  DE 28 KG, COM SILENCIADOR</t>
  </si>
  <si>
    <t>MARTELO PERFURADOR PNEUMATICO MANUAL, DE SUPERFICIE, COM AVANCO DE COLUNA, PESO DE 22 KG</t>
  </si>
  <si>
    <t>MARTELO PERFURADOR PNEUMATICO MANUAL, HASTE 25 X 75 MM, 21 KG</t>
  </si>
  <si>
    <t>MARTELO PERFURADOR PNEUMATICO MANUAL, PESO DE 25 KG, COM SILENCIADOR</t>
  </si>
  <si>
    <t>MASCARA DE SEGURANCA PARA SOLDA COM ESCUDO DE CELERON E CARNEIRA DE PLASTICO COM REGULAGEM</t>
  </si>
  <si>
    <t>MASSA A OLEO PARA MADEIRA</t>
  </si>
  <si>
    <t>MASSA ACRILICA</t>
  </si>
  <si>
    <t>MASSA ACRILICA PARA PAREDES INTERIOR/EXTERIOR</t>
  </si>
  <si>
    <t>MASSA DE REJUNTE EM PO PARA DRYWALL, A BASE DE GESSO, SECAGEM RAPIDA, PARA TRATAMENTO DE JUNTAS DE CHAPA DE GESSO (COM ADICAO DE AGUA)</t>
  </si>
  <si>
    <t>MASSA DE REJUNTE PRONTA PARA TRATAMENTO DE JUNTAS DE CHAPA DE GESSO PARA DRYWALL, SEM ADICAO DE AGUA</t>
  </si>
  <si>
    <t>MASSA EPOXI BICOMPONENTE (MASSA + CATALIZADOR)</t>
  </si>
  <si>
    <t>MASSA EPOXI BICOMPONENTE PARA REPAROS</t>
  </si>
  <si>
    <t>MASSA PARA TEXTURA LISA DE BASE ACRILICA, USO INTERNO E EXTERNO</t>
  </si>
  <si>
    <t>MASSA PLASTICA PARA MARMORE/GRANITO</t>
  </si>
  <si>
    <t>MASTRO SIMPLES GALVANIZADO DIAMETRO NOMINAL 1 1/2", COMPRIMENTO 3 M</t>
  </si>
  <si>
    <t>MASTRO SIMPLES GALVANIZADO DIAMETRO NOMINAL 2", COMPRIMENTO 3 M</t>
  </si>
  <si>
    <t>MATERIAL FILTRANTE (PEDREGULHO) 0,6 A 25,46 MM (POSTO PEDREIRA/FORNECEDOR, SEM FRETE)</t>
  </si>
  <si>
    <t>MATERIAL FILTRANTE (PEDREGULHO) 38 A 25,4 MM (POSTO PEDREIRA/FORNECEDOR, SEM FRETE)</t>
  </si>
  <si>
    <t>MECANICO DE EQUIPAMENTOS PESADOS</t>
  </si>
  <si>
    <t>MECANICO DE EQUIPAMENTOS PESADOS (MENSALISTA)</t>
  </si>
  <si>
    <t>MECANICO DE REFRIGERACAO</t>
  </si>
  <si>
    <t>MECANICO DE REFRIGERACAO (MENSALISTA)</t>
  </si>
  <si>
    <t>MEDIDOR DE NIVEL ESTATICO E DINAMICO PARA POCO, COMPRIMENTO DE 200 M</t>
  </si>
  <si>
    <t>MEIA CANA DE MADEIRA CEDRINHO OU EQUIVALENTE DA REGIAO, ACABAMENTO PARA FORRO PAULISTA, *2,5 X 2,5* CM</t>
  </si>
  <si>
    <t>MEIA CANA DE MADEIRA PINUS OU EQUIVALENTE DA REGIAO, ACABAMENTO PARA FORRO PAULISTA, *2,5 X 2,5* CM</t>
  </si>
  <si>
    <t>MEIA CANALETA CONCRETO ESTRUTURAL 14 X 19 X 19 CM, FBK 14 MPA (NBR 6136)</t>
  </si>
  <si>
    <t>MEIA CANALETA CONCRETO ESTRUTURAL 14 X 19 X 19 CM, FBK 4,5 MPA (NBR 6136)</t>
  </si>
  <si>
    <t>MEIO BLOCO CONCRETO ESTRUTURAL 14 X 19 X 14 CM, FBK 14 MPA (NBR 6136)</t>
  </si>
  <si>
    <t>MEIO BLOCO CONCRETO ESTRUTURAL 14 X 19 X 14 CM, FBK 4,5 MPA (NBR 6136)</t>
  </si>
  <si>
    <t>MEIO BLOCO CONCRETO ESTRUTURAL 14 X 19 X 19 CM, FBK 14 MPA (NBR 6136)</t>
  </si>
  <si>
    <t>MEIO BLOCO CONCRETO ESTRUTURAL 14 X 19 X 19 CM, FBK 4,5 MPA (NBR 6136)</t>
  </si>
  <si>
    <t>MEIO BLOCO CONCRETO ESTRUTURAL 14 X 19 X 34 CM, FBK 14 MPA (NBR 6136)</t>
  </si>
  <si>
    <t>MEIO BLOCO ESTRUTURAL CERAMICO 14 X 19 X 14 CM, 4,0 MPA (NBR 15270)</t>
  </si>
  <si>
    <t>MEIO BLOCO ESTRUTURAL CERAMICO 14 X 19 X 14 CM, 6,0 MPA (NBR 15270)</t>
  </si>
  <si>
    <t>MEIO BLOCO ESTRUTURAL CERAMICO 14 X 19 X 19 CM, 4,0 MPA (NBR 15270)</t>
  </si>
  <si>
    <t>MEIO BLOCO ESTRUTURAL CERAMICO 14 X 19 X 19 CM, 6,0 MPA (NBR 15270)</t>
  </si>
  <si>
    <t>MEIO-FIO OU GUIA DE CONCRETO, PRE-MOLDADO, COMP 1 M, *30 X 15* CM (H X L)</t>
  </si>
  <si>
    <t>MEIO-FIO OU GUIA DE CONCRETO, PRE-MOLDADO, COMP 1 M, *30 X 15/ 12* CM (H X L1/L2)</t>
  </si>
  <si>
    <t>MEIO-FIO OU GUIA DE CONCRETO, PRE-MOLDADO, COMP 80 CM, *45 X 18 /12* CM (H X L1/L2)</t>
  </si>
  <si>
    <t>MESA VIBRATORIA COM DIMENSOES DE 2,0 X 1,0 M, COM MOTOR ELETRICO DE 2 POLOS E POTENCIA DE 3 CV</t>
  </si>
  <si>
    <t>MESTRE DE OBRAS</t>
  </si>
  <si>
    <t>METACAULIM DE ALTA REATIVIDADE/CAULIM CALCINADO</t>
  </si>
  <si>
    <t>MICRO-TRATOR CORTADOR DE GRAMA COM LARGURA DO CORTE DE 107 CM, COM  2 LAMINAS E DESCARTE LATERAL</t>
  </si>
  <si>
    <t>MICROESFERAS DE VIDRO PARA SINALIZACAO HORIZONTAL VIARIA, TIPO I-B (PREMIX) - NBR 16184</t>
  </si>
  <si>
    <t>MICROESFERAS DE VIDRO PARA SINALIZACAO HORIZONTAL VIARIA, TIPO II-A (DROP-ON) - NBR 16184</t>
  </si>
  <si>
    <t>MICTORIO COLETIVO ACO INOX (AISI 304), E = 0,8 MM, DE *100 X 40 X 30* CM (C X A X P)</t>
  </si>
  <si>
    <t>MICTORIO COLETIVO ACO INOX (AISI 304), E = 0,8 MM, DE *100 X 50 X 35* CM (C X A X P)</t>
  </si>
  <si>
    <t>MICTORIO INDIVIDUAL ACO INOX (AISI 304), E = 0,8 MM, DE *50  X 45  X 35* (C X A X P)</t>
  </si>
  <si>
    <t>MICTORIO SIFONADO LOUCA BRANCA SEM COMPLEMENTOS</t>
  </si>
  <si>
    <t>MICTORIO SIFONADO LOUCA COR SEM COMPLEMENTOS</t>
  </si>
  <si>
    <t>MINICARREGADEIRA SOBRE RODAS, POTENCIA LIQUIDA DE *47* HP, CAPACIDADE NOMINAL DE OPERACAO DE *646* KG</t>
  </si>
  <si>
    <t>MINICARREGADEIRA SOBRE RODAS, POTENCIA LIQUIDA DE *72* HP, CAPACIDADE NOMINAL DE OPERACAO DE *1200* KG</t>
  </si>
  <si>
    <t>MINIESCAVADEIRA SOBRE ESTEIRAS, POTENCIA LIQUIDA DE *30* HP, PESO OPERACIONAL DE *3.500* KG</t>
  </si>
  <si>
    <t>MINIESCAVADEIRA SOBRE ESTEIRAS, POTENCIA LIQUIDA DE *42* HP, PESO OPERACIONAL DE *4.500* KG</t>
  </si>
  <si>
    <t>MINIESCAVADEIRA SOBRE ESTEIRAS, POTENCIA LIQUIDA DE *42* HP, PESO OPERACIONAL DE *5.300* KG</t>
  </si>
  <si>
    <t>MINUTERIA ELETRONICA COLETIVA COM POTENCIA MAXIMA RESISTIVA PARA LAMPADAS FLUORESCENTES DE *300* W ( 110 V ) / *600* W ( 110 V )</t>
  </si>
  <si>
    <t>MISTURADOR BASE PARA CHUVEIRO/BANHEIRA, 1/2 " OU 3/4 ", SOLDAVEL OU ROSCAVEL</t>
  </si>
  <si>
    <t>MISTURADOR CROMADO DE MESA BICA BAIXA PARA LAVATORIO (REF 1875)</t>
  </si>
  <si>
    <t>MISTURADOR CROMADO DE PAREDE PARA LAVATORIO (REF 1178)</t>
  </si>
  <si>
    <t>MISTURADOR DE ARGAMASSA, EIXO HORIZONTAL, CAPACIDADE DE MISTURA 160 KG, MOTOR ELETRICO TRIFASICO 220/380 V, POTENCIA 3 CV</t>
  </si>
  <si>
    <t>MISTURADOR DE ARGAMASSA, EIXO HORIZONTAL, CAPACIDADE DE MISTURA 600 KG, MOTOR ELETRICO TRIFASICO 220/380 V, POTENCIA 7,5 CV</t>
  </si>
  <si>
    <t>MISTURADOR DE PAREDE CROMADO PARA COZINHA BICA MOVEL COM AREJADOR (REF 1258)</t>
  </si>
  <si>
    <t>MISTURADOR DUPLO HORIZONTAL DE ALTA TURBULENCIA, CAPACIDADE / VOLUME 2 X 500 LITROS, MOTORES ELETRICOS MINIMO 5 CV CADA,  PARA NATA CIMENTO, ARGAMASSA E OUTROS</t>
  </si>
  <si>
    <t>MISTURADOR MANUAL DE TINTAS PARA FURADEIRA, HASTE METALICA *60* CM, COM HELICE  (MEXEDOR DE TINTA)</t>
  </si>
  <si>
    <t>MISTURADOR MONOCOMANDO PARA CHUVEIRO, BASE BRUTA E ACABAMENTO CROMADO</t>
  </si>
  <si>
    <t>MOLA AEREA FECHA PORTA, PARA PORTAS COM LARGURA ACIMA DE 110 CM</t>
  </si>
  <si>
    <t>MOLA AEREA FECHA PORTA, PARA PORTAS COM LARGURA ATE 110 CM</t>
  </si>
  <si>
    <t>MOLA AEREA FECHA PORTA, PARA PORTAS COM LARGURA ATE 95 CM</t>
  </si>
  <si>
    <t>MOLA HIDRAULICA DE PISO P/ VIDRO TEMPERADO 10MM</t>
  </si>
  <si>
    <t>MONTADOR DE ELETROELETRONICOS (MENSALISTA)</t>
  </si>
  <si>
    <t>MONTADOR DE ESTRUTURAS METALICAS (MENSALISTA)</t>
  </si>
  <si>
    <t>MONTADOR DE MAQUINAS (MENSALISTA)</t>
  </si>
  <si>
    <t>MONTADOR ELETROELETRONICO</t>
  </si>
  <si>
    <t>MONTANTE EM BARRA CHATA ACO GALVANIZADO, *65 X 8* MM, ALTURA *1420* MM, PINTURA ELETROSTATICA, COR PRETA</t>
  </si>
  <si>
    <t>MOTOBOMBA AUTOESCORVANTE MOTOR A GASOLINA, POTENCIA 6,0HP, BOCAIS 3" X 3", HM/Q = 5 MCA / 24 M3/H A 52,5 MCA / 5,0 M3/H</t>
  </si>
  <si>
    <t>MOTOBOMBA AUTOESCORVANTE MOTOR ELETRICO TRIFASICO 7,4HP BOCA DIAMETRO DE SUCCAO X RECLAQUE: 2"X2", HM/ Q = 10 M / 73,5 M3/H A 28 M / 8,2 M3 /H</t>
  </si>
  <si>
    <t>MOTOBOMBA AUTOESCORVANTE POTENCIA 5,42 HP, BOCAIS SUCCAO X RECALQUE 2" X 2", A GASOLINA, DIAMETRO DO ROTOR 122 MM HM/Q = 6 MCA / 33,0 M3/H A 28 MCA / 8,0 M3/H</t>
  </si>
  <si>
    <t>MOTOBOMBA CENTRIFUGA, MOTOR A GASOLINA, POTENCIA 5,42 HP, BOCAIS 1 1/2" X 1", DIAMETRO ROTOR 143 MM HM/Q = 6 MCA / 16,8 M3/H A 38 MCA / 6,6 M3/H</t>
  </si>
  <si>
    <t>MOTOBOMBA TRASH (PARA AGUA SUJA) AUTO ESCORVANTE, MOTOR GASOLINA DE 6,41 HP, DIAMETROS DE SUCCAO X RECALQUE: 3" X 3", HM/Q: 10/60 A 23/0</t>
  </si>
  <si>
    <t>MOTONIVELADORA POTENCIA BASICA LIQUIDA (PRIMEIRA MARCHA) 125 HP , PESO BRUTO 13843 KG, LARGURA DA LAMINA DE 3,7 M</t>
  </si>
  <si>
    <t>MOTOR A DIESEL PARA VIBRADOR DE IMERSAO, DE *4,7* CV</t>
  </si>
  <si>
    <t>MOTOR A GASOLINA PARA VIBRADOR DE IMERSAO, 4 TEMPOS, DE 5,5 CV</t>
  </si>
  <si>
    <t>MOTOR ELETRICO PARA VIBRADOR DE IMERSAO, DE 2 CV, MONOFASICO, 110/220 V</t>
  </si>
  <si>
    <t>MOTOR ELETRICO PARA VIBRADOR DE IMERSAO, DE 2 CV, TRIFASICO, 220/380 V</t>
  </si>
  <si>
    <t>MOTORISTA DE CAMINHAO</t>
  </si>
  <si>
    <t>MOTORISTA DE CAMINHAO - PISO MENSAL (ENCARGO SOCIAL MENSALISTA)</t>
  </si>
  <si>
    <t>MOTORISTA DE CAMINHAO BASCULANTE</t>
  </si>
  <si>
    <t>MOTORISTA DE CAMINHAO E CARRETA</t>
  </si>
  <si>
    <t>MOTORISTA DE CAMINHAO-BASCULANTE (MENSALISTA)</t>
  </si>
  <si>
    <t>MOTORISTA DE CAMINHAO-CARRETA (MENSALISTA)</t>
  </si>
  <si>
    <t>MOTORISTA DE CARRO DE PASSEIO (MENSALISTA)</t>
  </si>
  <si>
    <t>MOTORISTA DE ONIBUS / MICRO-ONIBUS (MENSALISTA)</t>
  </si>
  <si>
    <t>MOTORISTA DE VEICULO LEVE</t>
  </si>
  <si>
    <t>MOTORISTA DE VEICULO PESADO</t>
  </si>
  <si>
    <t>MOTORISTA OPERADOR DE CAMINHAO COM MUNCK (MENSALISTA)</t>
  </si>
  <si>
    <t>MOTORISTA OPERADOR DE CAMINHAO MUNCK</t>
  </si>
  <si>
    <t>MOTOSSERRA PORTATIL COM MOTOR A GASOLINA DE *60* CC</t>
  </si>
  <si>
    <t>MOURAO CONCRETO CURVO, SECAO "T", H = 2,80 M + CURVA COM 0,45 M, COM FUROS PARA FIOS</t>
  </si>
  <si>
    <t>MOURAO DE CONCRETO CURVO,10 X 10 CM, H= *2,60* M + CURVA DE 0,40 M</t>
  </si>
  <si>
    <t>MOURAO DE CONCRETO RETO, *10 X 10* CM, H= 2,30 M</t>
  </si>
  <si>
    <t>MOURAO DE CONCRETO RETO, TIPO ESTICADOR, *10 X 10* CM, H= 2,50 M</t>
  </si>
  <si>
    <t>MOURAO DE CONCRETO RETO, 10 X 10 CM, H= 2,00 M</t>
  </si>
  <si>
    <t>MOURAO DE CONCRETO RETO, 10 X 10 CM, H= 3,00 M</t>
  </si>
  <si>
    <t>MUDA DE ARBUSTO FOLHAGEM, SANSAO-DO-CAMPO OU EQUIVALENTE DA REGIAO, H= *50 A 70* CM</t>
  </si>
  <si>
    <t>MUDA DE ARBUSTO, BUXINHO, H= *50* M</t>
  </si>
  <si>
    <t>MUDA DE ARBUSTO, PINGO DE OURO/ VIOLETEIRA, H = *10 A 20* CM</t>
  </si>
  <si>
    <t>MUDA DE ARVORE ORNAMENTAL, OITI/AROEIRA SALSA/ANGICO/IPE/JACARANDA OU EQUIVALENTE  DA REGIAO, H= *1* M</t>
  </si>
  <si>
    <t>MUDA DE ARVORE ORNAMENTAL, OITI/AROEIRA SALSA/ANGICO/IPE/JACARANDA OU EQUIVALENTE  DA REGIAO, H= *2* M</t>
  </si>
  <si>
    <t>MUDA DE PALMEIRA, ARECA, H= *1,50* CM</t>
  </si>
  <si>
    <t>MUDA DE RASTEIRA/FORRACAO, AMENDOIM RASTEIRO/ONZE HORAS/AZULZINHA/IMPATIENS OU EQUIVALENTE DA REGIAO</t>
  </si>
  <si>
    <t>MUFLA TERMINAL PRIMARIA UNIPOLAR USO EXTERNO PARA CABO 25/70MM2 ISOL, 3,6/6KV EM EPR - BORRACHA DE SILICONE</t>
  </si>
  <si>
    <t>MUFLA TERMINAL PRIMARIA UNIPOLAR USO INTERNO PARA CABO 25/70MM2 ISOL 6/10KV EM EPR- BORRACHA DE SILICONE</t>
  </si>
  <si>
    <t>MUFLA TERMINAL PRIMARIA UNIPOLAR USO INTERNO PARA CABO 35/120MM2 ISOLACAO 15/25KV EM EPR - BORRACHA DE SILICONE</t>
  </si>
  <si>
    <t>MUFLA TERMINAL PRIMARIA UNIPOLAR USO INTERNO PARA CABO 35/70MM2 ISOLACAO 8,7/15KV EM EPR - BORRACHA DE SILICONE</t>
  </si>
  <si>
    <t>NIPEL PVC, ROSCAVEL, 1 1/2",  AGUA FRIA PREDIAL</t>
  </si>
  <si>
    <t>NIPEL PVC, ROSCAVEL, 1 1/4",  AGUA FRIA PREDIAL</t>
  </si>
  <si>
    <t>NIPEL PVC, ROSCAVEL, 1/2",  AGUA FRIA PREDIAL</t>
  </si>
  <si>
    <t>NIPEL PVC, ROSCAVEL, 1",  AGUA FRIA PREDIAL</t>
  </si>
  <si>
    <t>NIPEL PVC, ROSCAVEL, 2",  AGUA FRIA PREDIAL</t>
  </si>
  <si>
    <t>NIPEL PVC, ROSCAVEL, 3/4",  AGUA FRIA PREDIAL</t>
  </si>
  <si>
    <t>NIPLE DE FERRO GALVANIZADO, COM ROSCA BSP, DE 1 1/2"</t>
  </si>
  <si>
    <t>NIPLE DE FERRO GALVANIZADO, COM ROSCA BSP, DE 1 1/4"</t>
  </si>
  <si>
    <t>NIPLE DE FERRO GALVANIZADO, COM ROSCA BSP, DE 1/2"</t>
  </si>
  <si>
    <t>NIPLE DE FERRO GALVANIZADO, COM ROSCA BSP, DE 1"</t>
  </si>
  <si>
    <t>NIPLE DE FERRO GALVANIZADO, COM ROSCA BSP, DE 2 1/2"</t>
  </si>
  <si>
    <t>NIPLE DE FERRO GALVANIZADO, COM ROSCA BSP, DE 2"</t>
  </si>
  <si>
    <t>NIPLE DE FERRO GALVANIZADO, COM ROSCA BSP, DE 3/4"</t>
  </si>
  <si>
    <t>NIPLE DE FERRO GALVANIZADO, COM ROSCA BSP, DE 3"</t>
  </si>
  <si>
    <t>NIPLE DE FERRO GALVANIZADO, COM ROSCA BSP, DE 4"</t>
  </si>
  <si>
    <t>NIPLE DE FERRO GALVANIZADO, COM ROSCA BSP, DE 5"</t>
  </si>
  <si>
    <t>NIPLE DE FERRO GALVANIZADO, COM ROSCA BSP, DE 6"</t>
  </si>
  <si>
    <t>NIPLE DE REDUCAO DE FERRO GALVANIZADO, COM ROSCA BSP, DE 1 1/2" X 1 1/4"</t>
  </si>
  <si>
    <t>NIPLE DE REDUCAO DE FERRO GALVANIZADO, COM ROSCA BSP, DE 1 1/2" X 1"</t>
  </si>
  <si>
    <t>NIPLE DE REDUCAO DE FERRO GALVANIZADO, COM ROSCA BSP, DE 1 1/2" X 3/4"</t>
  </si>
  <si>
    <t>NIPLE DE REDUCAO DE FERRO GALVANIZADO, COM ROSCA BSP, DE 1 1/4" X 1/2"</t>
  </si>
  <si>
    <t>NIPLE DE REDUCAO DE FERRO GALVANIZADO, COM ROSCA BSP, DE 1 1/4" X 1"</t>
  </si>
  <si>
    <t>NIPLE DE REDUCAO DE FERRO GALVANIZADO, COM ROSCA BSP, DE 1 1/4" X 3/4"</t>
  </si>
  <si>
    <t>NIPLE DE REDUCAO DE FERRO GALVANIZADO, COM ROSCA BSP, DE 1/2" X 1/4"</t>
  </si>
  <si>
    <t>NIPLE DE REDUCAO DE FERRO GALVANIZADO, COM ROSCA BSP, DE 1" X 1/2"</t>
  </si>
  <si>
    <t>NIPLE DE REDUCAO DE FERRO GALVANIZADO, COM ROSCA BSP, DE 1" X 3/4"</t>
  </si>
  <si>
    <t>NIPLE DE REDUCAO DE FERRO GALVANIZADO, COM ROSCA BSP, DE 2 1/2" X 2"</t>
  </si>
  <si>
    <t>NIPLE DE REDUCAO DE FERRO GALVANIZADO, COM ROSCA BSP, DE 2" X 1 1/2"</t>
  </si>
  <si>
    <t>NIPLE DE REDUCAO DE FERRO GALVANIZADO, COM ROSCA BSP, DE 2" X 1 1/4"</t>
  </si>
  <si>
    <t>NIPLE DE REDUCAO DE FERRO GALVANIZADO, COM ROSCA BSP, DE 2" X 1"</t>
  </si>
  <si>
    <t>NIPLE DE REDUCAO DE FERRO GALVANIZADO, COM ROSCA BSP, DE 3/4" X 1/2"</t>
  </si>
  <si>
    <t>NIPLE DE REDUCAO DE FERRO GALVANIZADO, COM ROSCA BSP, DE 3" X 2 1/2"</t>
  </si>
  <si>
    <t>NIPLE DE REDUCAO DE FERRO GALVANIZADO, COM ROSCA BSP, DE 3" X 2"</t>
  </si>
  <si>
    <t>NIPLE SEXTAVADO EM ACO PRETO, COM ROSCA BSP, PRESSAO 3.000 LBS, DN 15 MM (1/2")</t>
  </si>
  <si>
    <t>NIPLE SEXTAVADO EM ACO PRETO, COM ROSCA BSP, PRESSAO 3.000 LBS, DN 20 MM (3/4")</t>
  </si>
  <si>
    <t>NIPLE SEXTAVADO EM ACO PRETO, COM ROSCA BSP, PRESSAO 3.000 LBS, DN 25 MM (1")</t>
  </si>
  <si>
    <t>NIPLE SEXTAVADO EM ACO PRETO, COM ROSCA BSP, PRESSAO 3.000 LBS, DN 32 MM (1 1/4")</t>
  </si>
  <si>
    <t>NIPLE SEXTAVADO EM ACO PRETO, COM ROSCA BSP, PRESSAO 3.000 LBS, DN 40 MM (1 1/2")</t>
  </si>
  <si>
    <t>NIPLE SEXTAVADO EM ACO PRETO, COM ROSCA BSP, PRESSAO 3.000 LBS, DN 50 MM (2")</t>
  </si>
  <si>
    <t>NIPLE SEXTAVADO EM ACO PRETO, COM ROSCA BSP, PRESSAO 3.000 LBS, DN 65 MM (2 1/2")</t>
  </si>
  <si>
    <t>NIVELADOR</t>
  </si>
  <si>
    <t>NIVELADOR (MENSALISTA)</t>
  </si>
  <si>
    <t>NUMERO / ALGARISMO PARA PORTA, TAMANHO *40* MM, EM ZAMAC, (MODELO DE 0 A 9), FIXACAO POR PARAFUSOS</t>
  </si>
  <si>
    <t>NUMERO / ALGARISMO PARA RESIDENCIA (FACHADA), TAMANHO *120* MM, EM ZAMAC, (MODELO DE 0 A 9), FIXACAO POR PARAFUSOS</t>
  </si>
  <si>
    <t>OLEO COMBUSTIVEL BPF A GRANEL</t>
  </si>
  <si>
    <t>OLEO LUBRIFICANTE PARA MOTORES DE EQUIPAMENTOS PESADOS (CAMINHOES, TRATORES, RETROS E ETC)</t>
  </si>
  <si>
    <t>OLHO MAGICO / VISOR PARA PORTA DE *25 A 46* MM DE ESPESSURA, ANGULO DE VISAO APROXIMADO DE 200 GRAUS, LATAO CROMADO, COM FECHO JANELA</t>
  </si>
  <si>
    <t>OPERADOR DE ACABADORA</t>
  </si>
  <si>
    <t>OPERADOR DE BATE-ESTACAS (MENSALISTA)</t>
  </si>
  <si>
    <t>OPERADOR DE BETONEIRA (CAMINHAO)</t>
  </si>
  <si>
    <t>OPERADOR DE BETONEIRA (CAMINHAO) (MENSALISTA)</t>
  </si>
  <si>
    <t>OPERADOR DE COMPRESSOR DE AR OU COMPRESSORISTA</t>
  </si>
  <si>
    <t>OPERADOR DE COMPRESSOR DE AR OU COMPRESSORISTA (MENSALISTA)</t>
  </si>
  <si>
    <t>OPERADOR DE DEMARCADORA DE FAIXAS DE TRAFEGO</t>
  </si>
  <si>
    <t>OPERADOR DE DEMARCADORA DE FAIXAS DE TRAFEGO (MENSALISTA)</t>
  </si>
  <si>
    <t>OPERADOR DE ESCAVADEIRA</t>
  </si>
  <si>
    <t>OPERADOR DE ESCAVADEIRA (MENSALISTA)</t>
  </si>
  <si>
    <t>OPERADOR DE GUINCHO OU GUINCHEIRO (MENSALISTA)</t>
  </si>
  <si>
    <t>OPERADOR DE GUINDASTE (MENSALISTA)</t>
  </si>
  <si>
    <t>OPERADOR DE JATO ABRASIVO OU JATISTA</t>
  </si>
  <si>
    <t>OPERADOR DE JATO ABRASIVO OU JATISTA (MENSALISTA)</t>
  </si>
  <si>
    <t>OPERADOR DE MAQUINAS E TRATORES DIVERSOS (TERRAPLANAGEM) (MENSALISTA)</t>
  </si>
  <si>
    <t>OPERADOR DE MARTELETE OU MARTELETEIRO</t>
  </si>
  <si>
    <t>OPERADOR DE MARTELETE OU MARTELETEIRO (MENSALISTA)</t>
  </si>
  <si>
    <t>OPERADOR DE MESA VIBROACABADORA (MENSALISTA)</t>
  </si>
  <si>
    <t>OPERADOR DE MOTO SCRAPER (MENSALISTA)</t>
  </si>
  <si>
    <t>OPERADOR DE MOTO-ESCREIPER</t>
  </si>
  <si>
    <t>OPERADOR DE MOTONIVELADORA (MENSALISTA)</t>
  </si>
  <si>
    <t>OPERADOR DE PA CARREGADEIRA (MENSALISTA)</t>
  </si>
  <si>
    <t>OPERADOR DE PAVIMENTADORA</t>
  </si>
  <si>
    <t>OPERADOR DE PAVIMENTADORA (MENSALISTA)</t>
  </si>
  <si>
    <t>OPERADOR DE ROLO COMPACTADOR</t>
  </si>
  <si>
    <t>OPERADOR DE ROLO COMPACTADOR (MENSALISTA)</t>
  </si>
  <si>
    <t>OPERADOR DE TRATOR</t>
  </si>
  <si>
    <t>OPERADOR DE TRATOR - EXCLUSIVE AGROPECUARIA (MENSALISTA)</t>
  </si>
  <si>
    <t>OPERADOR DE USINA DE ASFALTO, DE SOLOS OU DE CONCRETO</t>
  </si>
  <si>
    <t>OPERADOR DE USINA DE ASFALTO, DE SOLOS OU DE CONCRETO (MENSALISTA)</t>
  </si>
  <si>
    <t>OPERADOR PARA BATE ESTACAS</t>
  </si>
  <si>
    <t>OXIGENIO, RECARGA PARA CILINDRO DE CONJUNTO OXICORTE GRANDE</t>
  </si>
  <si>
    <t>PA CARREGADEIRA SOBRE RODAS, POTENCIA BRUTA *127* CV, CAPACIDADE DA CACAMBA DE 2,0 A 2,4 M3, PESO OPERACIONAL DE 10330 KG</t>
  </si>
  <si>
    <t>PA CARREGADEIRA SOBRE RODAS, POTENCIA LIQUIDA 128 HP, CAPACIDADE DA CACAMBA DE 1,7 A 2,8 M3, PESO OPERACIONAL DE 11632 KG</t>
  </si>
  <si>
    <t>PA CARREGADEIRA SOBRE RODAS, POTENCIA LIQUIDA 197 HP, CAPACIDADE DA CACAMBA DE 2,5 A 3,5 M3, PESO OPERACIONAL DE 18338 KG</t>
  </si>
  <si>
    <t>PA CARREGADEIRA SOBRE RODAS, POTENCIA LIQUIDA 213 HP, CAPACIDADE DA CACAMBA DE 1,9 A 3,5 M3, PESO OPERACIONAL DE 19234 KG</t>
  </si>
  <si>
    <t>PA CARREGADEIRA SOBRE RODAS, POTENCIA 152 HP, CAPACIDADE DA CACAMBA DE 1,53 A 2,30 M3, PESO OPERACIONAL DE 10216 KG</t>
  </si>
  <si>
    <t>PA DE LIXO PLASTICA, CABO LONGO</t>
  </si>
  <si>
    <t>PAINEL DE LA DE VIDRO SEM REVESTIMENTO PSI 20, E = 25 MM, DE 1200 X 600 MM</t>
  </si>
  <si>
    <t>PAINEL DE LA DE VIDRO SEM REVESTIMENTO PSI 20, E = 50 MM, DE 1200 X 600 MM</t>
  </si>
  <si>
    <t>PAINEL DE LA DE VIDRO SEM REVESTIMENTO PSI 40, E = 25 MM, DE 1200 X 600 MM</t>
  </si>
  <si>
    <t>PAINEL DE LA DE VIDRO SEM REVESTIMENTO PSI 40, E = 50 MM, DE 1200 X 600 MM</t>
  </si>
  <si>
    <t>PAINEL ESTRUTURAL PARA LAJE SECA REVESTIDO EM PLACA CIMENTICIA, DE 1,20 X 2,50 M, E = 23 MM</t>
  </si>
  <si>
    <t>PAINEL ESTRUTURAL PARA LAJE SECA REVESTIDO EM PLACA CIMENTICIA, DE 1,20 X 2,50 M, E = 40 MM</t>
  </si>
  <si>
    <t>PAINEL ESTRUTURAL PARA LAJE SECA REVESTIDO EM PLACA CIMENTICIA, DE 1,20 X 2,50 M, E = 55 MM</t>
  </si>
  <si>
    <t>PAINEL ISOLANTE REVESTIDO EM ACO GALVALUME *0,5* MM COM PRE-PINTURA NAS DUAS FACES, NUCLEO EM POLIURETANO (PUR), E = 40/50 MM, PARA FECHAMENTOS VERTICAIS (INCLUI PARAFUSOS DE FIXACAO)</t>
  </si>
  <si>
    <t>PAINEL ISOLANTE REVESTIDO EM ACO GALVALUME *0,5* MM COM PRE-PINTURA NAS DUAS FACES, NUCLEO EM POLIURETANO (PUR), E = 70/80 MM, PARA FECHAMENTOS VERTICAIS (INCLUI PARAFUSOS DE FIXACAO)</t>
  </si>
  <si>
    <t>PAPEL KRAFT BETUMADO</t>
  </si>
  <si>
    <t>PAPELEIRA PLASTICA TIPO DISPENSER PARA PAPEL HIGIENICO ROLAO</t>
  </si>
  <si>
    <t>PAR DE TABELAS DE BASQUETE EM COMPENSADO NAVAL DE *1,80 X 1,20* M, COM ARO DE METAL E REDE (SEM SUPORTE DE FIXACAO)</t>
  </si>
  <si>
    <t>PARA-RAIOS DE BAIXA TENSAO, TENSAO DE OPERACAO *280* V , CORRENTE MAXIMA *20* KA</t>
  </si>
  <si>
    <t>PARA-RAIOS DE DISTRIBUICAO, TENSAO NOMINAL 15 KV, CORRENTE NOMINAL DE DESCARGA 5 KA</t>
  </si>
  <si>
    <t>PARA-RAIOS DE DISTRIBUICAO, TENSAO NOMINAL 30 KV, CORRENTE NOMINAL DE DESCARGA 10 KA</t>
  </si>
  <si>
    <t>PARA-RAIOS TIPO FRANKLIN 350 MM, EM LATAO CROMADO, DUAS DESCIDAS, PARA PROTECAO DE EDIFICACOES CONTRA DESCARGAS ATMOSFERICAS</t>
  </si>
  <si>
    <t>PARAFUSO CABECA TROMBETA E PONTA AGULHA (GN55), COMPRIMENTO 55 MM, EM ACO FOSFATIZADO, PARA FIXAR CHAPA DE GESSO EM PERFIL DRYWALL METALICO MAXIMO 0,7 MM</t>
  </si>
  <si>
    <t>PARAFUSO DE ACO TIPO CHUMBADOR PARABOLT, DIAMETRO 1/2", COMPRIMENTO 75 MM</t>
  </si>
  <si>
    <t>PARAFUSO DE ACO TIPO CHUMBADOR PARABOLT, DIAMETRO 3/8", COMPRIMENTO 75 MM</t>
  </si>
  <si>
    <t>PARAFUSO DE ACO ZINCADO COM ROSCA SOBERBA, CABECA CHATA E FENDA SIMPLES, DIAMETRO 2,5 MM, COMPRIMENTO * 9,5 * MM</t>
  </si>
  <si>
    <t>PARAFUSO DE ACO ZINCADO COM ROSCA SOBERBA, CABECA CHATA E FENDA SIMPLES, DIAMETRO 4,2 MM, COMPRIMENTO * 32 * MM</t>
  </si>
  <si>
    <t>PARAFUSO DE ACO ZINCADO COM ROSCA SOBERBA, CABECA CHATA E FENDA SIMPLES, DIAMETRO 4,8 MM, COMPRIMENTO 45 MM</t>
  </si>
  <si>
    <t>PARAFUSO DE FERRO POLIDO, SEXTAVADO, COM ROSCA INTEIRA, DIAMETRO 5/16", COMPRIMENTO 3/4", COM PORCA E ARRUELA LISA LEVE</t>
  </si>
  <si>
    <t>PARAFUSO DE LATAO COM ACABAMENTO CROMADO PARA FIXAR PECA SANITARIA, INCLUI PORCA CEGA, ARRUELA E BUCHA DE NYLON TAMANHO S-10</t>
  </si>
  <si>
    <t>PARAFUSO DE LATAO COM ROSCA SOBERBA, CABECA CHATA E FENDA SIMPLES, DIAMETRO 2,5 MM, COMPRIMENTO 12 MM</t>
  </si>
  <si>
    <t>PARAFUSO DE LATAO COM ROSCA SOBERBA, CABECA CHATA E FENDA SIMPLES, DIAMETRO 3,2 MM, COMPRIMENTO 16 MM</t>
  </si>
  <si>
    <t>PARAFUSO DE LATAO COM ROSCA SOBERBA, CABECA CHATA E FENDA SIMPLES, DIAMETRO 4,8 MM, COMPRIMENTO 65 MM</t>
  </si>
  <si>
    <t>PARAFUSO DRY WALL, EM ACO FOSFATIZADO, CABECA TROMBETA E PONTA AGULHA (TA), COMPRIMENTO 25 MM</t>
  </si>
  <si>
    <t>PARAFUSO DRY WALL, EM ACO FOSFATIZADO, CABECA TROMBETA E PONTA AGULHA (TA), COMPRIMENTO 35 MM</t>
  </si>
  <si>
    <t>PARAFUSO DRY WALL, EM ACO FOSFATIZADO, CABECA TROMBETA E PONTA AGULHA (TA), COMPRIMENTO 45 MM</t>
  </si>
  <si>
    <t>PARAFUSO DRY WALL, EM ACO FOSFATIZADO, CABECA TROMBETA E PONTA BROCA (TB), COMPRIMENTO 25 MM</t>
  </si>
  <si>
    <t>PARAFUSO DRY WALL, EM ACO FOSFATIZADO, CABECA TROMBETA E PONTA BROCA (TB), COMPRIMENTO 35 MM</t>
  </si>
  <si>
    <t>PARAFUSO DRY WALL, EM ACO FOSFATIZADO, CABECA TROMBETA E PONTA BROCA (TB), COMPRIMENTO 45 MM</t>
  </si>
  <si>
    <t>PARAFUSO DRY WALL, EM ACO ZINCADO, CABECA LENTILHA E PONTA AGULHA (LA), LARGURA 4,2 MM, COMPRIMENTO 13 MM</t>
  </si>
  <si>
    <t>PARAFUSO DRY WALL, EM ACO ZINCADO, CABECA LENTILHA E PONTA BROCA (LB), LARGURA 4,2 MM, COMPRIMENTO 13 MM</t>
  </si>
  <si>
    <t>PARAFUSO EM ACO GALVANIZADO, TIPO MAQUINA, SEXTAVADO, SEM PORCA, DIAMETRO 1/2", COMPRIMENTO 2"</t>
  </si>
  <si>
    <t>PARAFUSO FRANCES METRICO ZINCADO, DIAMETRO 12 MM, COMPRIMENTO 150 MM, COM PORCA SEXTAVADA E ARRUELA DE PRESSAO MEDIA</t>
  </si>
  <si>
    <t>PARAFUSO FRANCES M16 EM ACO GALVANIZADO, COMPRIMENTO = 150 MM, DIAMETRO = 16 MM, CABECA ABAULADA</t>
  </si>
  <si>
    <t>PARAFUSO FRANCES M16 EM ACO GALVANIZADO, COMPRIMENTO = 45 MM, DIAMETRO = 16 MM, CABECA ABAULADA</t>
  </si>
  <si>
    <t>PARAFUSO FRANCES ZINCADO, DIAMETRO 1/2'', COMPRIMENTO 2'', COM PORCA E ARRUELA</t>
  </si>
  <si>
    <t>PARAFUSO FRANCES ZINCADO, DIAMETRO 1/2", COMPRIMENTO 12", COM PORCA E ARRUELA LISA MEDIA</t>
  </si>
  <si>
    <t>PARAFUSO FRANCES ZINCADO, DIAMETRO 1/2", COMPRIMENTO 15", COM PORCA E ARRUELA LISA MEDIA</t>
  </si>
  <si>
    <t>PARAFUSO FRANCES ZINCADO, DIAMETRO 1/2", COMPRIMENTO 4", COM PORCA E ARRUELA</t>
  </si>
  <si>
    <t>PARAFUSO M16 EM ACO GALVANIZADO, COMPRIMENTO = 125 MM, DIAMETRO = 16 MM, ROSCA MAQUINA, CABECA QUADRADA</t>
  </si>
  <si>
    <t>PARAFUSO M16 EM ACO GALVANIZADO, COMPRIMENTO = 150 MM, DIAMETRO = 16 MM, ROSCA MAQUINA, CABECA QUADRADA</t>
  </si>
  <si>
    <t>PARAFUSO M16 EM ACO GALVANIZADO, COMPRIMENTO = 200 MM, DIAMETRO = 16 MM, ROSCA MAQUINA, CABECA QUADRADA</t>
  </si>
  <si>
    <t>PARAFUSO M16 EM ACO GALVANIZADO, COMPRIMENTO = 250 MM, DIAMETRO = 16 MM, ROSCA MAQUINA, CABECA QUADRADA</t>
  </si>
  <si>
    <t>PARAFUSO M16 EM ACO GALVANIZADO, COMPRIMENTO = 300 MM, DIAMETRO = 16 MM, ROSCA DUPLA</t>
  </si>
  <si>
    <t>PARAFUSO M16 EM ACO GALVANIZADO, COMPRIMENTO = 300 MM, DIAMETRO = 16 MM, ROSCA MAQUINA, CABECA QUADRADA</t>
  </si>
  <si>
    <t>PARAFUSO M16 EM ACO GALVANIZADO, COMPRIMENTO = 350 MM, DIAMETRO = 16 MM, ROSCA MAQUINA, CABECA QUADRADA</t>
  </si>
  <si>
    <t>PARAFUSO M16 EM ACO GALVANIZADO, COMPRIMENTO = 400 MM, DIAMETRO = 16 MM, ROSCA DUPLA</t>
  </si>
  <si>
    <t>PARAFUSO M16 EM ACO GALVANIZADO, COMPRIMENTO = 450 MM, DIAMETRO = 16 MM, ROSCA MAQUINA, CABECA QUADRADA</t>
  </si>
  <si>
    <t>PARAFUSO M16 EM ACO GALVANIZADO, COMPRIMENTO = 500 MM, DIAMETRO = 16 MM, ROSCA MAQUINA, COM CABECA SEXTAVADA E PORCA</t>
  </si>
  <si>
    <t>PARAFUSO NIQUELADO COM ACABAMENTO CROMADO PARA FIXAR PECA SANITARIA, INCLUI PORCA CEGA, ARRUELA E BUCHA DE NYLON TAMANHO S-10</t>
  </si>
  <si>
    <t>PARAFUSO NIQUELADO 3 1/2" COM ACABAMENTO CROMADO PARA FIXAR PECA SANITARIA, INCLUI PORCA CEGA, ARRUELA E BUCHA DE NYLON TAMANHO S-8</t>
  </si>
  <si>
    <t>PARAFUSO ROSCA SOBERBA ZINCADO CABECA CHATA FENDA SIMPLES 3,2 X 20 MM (3/4 ")</t>
  </si>
  <si>
    <t>PARAFUSO ROSCA SOBERBA ZINCADO CABECA CHATA FENDA SIMPLES 3,8 X 30 MM (1.1/4 ")</t>
  </si>
  <si>
    <t>PARAFUSO ROSCA SOBERBA ZINCADO CABECA CHATA FENDA SIMPLES 4,8 X 40 MM (1.1/2 ")</t>
  </si>
  <si>
    <t>PARAFUSO ROSCA SOBERBA ZINCADO CABECA CHATA FENDA SIMPLES 5,5 X 50 MM (2 ")</t>
  </si>
  <si>
    <t>PARAFUSO ROSCA SOBERBA ZINCADO CABECA CHATA FENDA SIMPLES 5,5 X 65 MM (2.1/2 ")</t>
  </si>
  <si>
    <t>PARAFUSO ZINCADO ROSCA SOBERBA 5/16 " X 120 MM PARA TELHA FIBROCIMENTO</t>
  </si>
  <si>
    <t>PARAFUSO ZINCADO ROSCA SOBERBA, CABECA SEXTAVADA, 5/16 " X 110 MM, PARA FIXACAO DE TELHA EM MADEIRA</t>
  </si>
  <si>
    <t>PARAFUSO ZINCADO ROSCA SOBERBA, CABECA SEXTAVADA, 5/16 " X 150 MM, PARA FIXACAO DE TELHA EM MADEIRA</t>
  </si>
  <si>
    <t>PARAFUSO ZINCADO ROSCA SOBERBA, CABECA SEXTAVADA, 5/16 " X 180 MM, PARA FIXACAO DE TELHA EM MADEIRA</t>
  </si>
  <si>
    <t>PARAFUSO ZINCADO ROSCA SOBERBA, CABECA SEXTAVADA, 5/16 " X 200 MM, PARA FIXACAO DE TELHA EM MADEIRA</t>
  </si>
  <si>
    <t>PARAFUSO ZINCADO ROSCA SOBERBA, CABECA SEXTAVADA, 5/16 " X 230 MM, PARA FIXACAO DE TELHA EM MADEIRA</t>
  </si>
  <si>
    <t>PARAFUSO ZINCADO ROSCA SOBERBA, CABECA SEXTAVADA, 5/16 " X 250 MM, PARA FIXACAO DE TELHA EM MADEIRA</t>
  </si>
  <si>
    <t>PARAFUSO ZINCADO ROSCA SOBERBA, CABECA SEXTAVADA, 5/16 " X 50 MM, PARA FIXACAO DE TELHA EM MADEIRA</t>
  </si>
  <si>
    <t>PARAFUSO ZINCADO ROSCA SOBERBA, CABECA SEXTAVADA, 5/16 " X 85 MM, PARA FIXACAO DE TELHA EM MADEIRA</t>
  </si>
  <si>
    <t>PARAFUSO ZINCADO 5/16 " X 250 MM PARA FIXACAO DE TELHA DE FIBROCIMENTO CANALETE 49, INCLUI BUCHA NYLON S-10</t>
  </si>
  <si>
    <t>PARAFUSO ZINCADO 5/16 " X 85 MM PARA FIXACAO DE TELHA DE FIBROCIMENTO CANALETE 90, INCLUI BUCHA NYLON S-10</t>
  </si>
  <si>
    <t>PARAFUSO ZINCADO, AUTOBROCANTE, FLANGEADO, 4,2 X 19"</t>
  </si>
  <si>
    <t>PARAFUSO ZINCADO, SEXTAVADO, COM ROSCA INTEIRA, DIAMETRO 1/4", COMPRIMENTO 1/2"</t>
  </si>
  <si>
    <t>PARAFUSO ZINCADO, SEXTAVADO, COM ROSCA INTEIRA, DIAMETRO 3/8", COMPRIMENTO 2"</t>
  </si>
  <si>
    <t>PARAFUSO ZINCADO, SEXTAVADO, COM ROSCA INTEIRA, DIAMETRO 5/8", COMPRIMENTO 2 1/4"</t>
  </si>
  <si>
    <t>PARAFUSO ZINCADO, SEXTAVADO, COM ROSCA INTEIRA, DIAMETRO 5/8", COMPRIMENTO 3", COM PORCA E ARRUELA DE PRESSAO MEDIA</t>
  </si>
  <si>
    <t>PARAFUSO ZINCADO, SEXTAVADO, COM ROSCA SOBERBA, DIAMETRO 3/8", COMPRIMENTO 80 MM</t>
  </si>
  <si>
    <t>PARAFUSO ZINCADO, SEXTAVADO, COM ROSCA SOBERBA, DIAMETRO 5/16", COMPRIMENTO 40 MM</t>
  </si>
  <si>
    <t>PARAFUSO ZINCADO, SEXTAVADO, COM ROSCA SOBERBA, DIAMETRO 5/16", COMPRIMENTO 80 MM</t>
  </si>
  <si>
    <t>PARAFUSO ZINCADO, SEXTAVADO, GRAU 5, ROSCA INTEIRA, DIAMETRO 1 1/2", COMPRIMENTO 4"</t>
  </si>
  <si>
    <t>PARAFUSO, AUTO ATARRACHANTE, CABECA CHATA, FENDA SIMPLES, 1/4 (6,35 MM) X 25 MM</t>
  </si>
  <si>
    <t>PARALELEPIPEDO GRANITICO OU BASALTICO, PARA PAVIMENTACAO, SEM FRETE,  *30 A 35* PECAS POR M2</t>
  </si>
  <si>
    <t>PASTA DESENGRAXANTE PARA MAOS</t>
  </si>
  <si>
    <t>PASTA LUBRIFICANTE PARA TUBOS E CONEXOES COM JUNTA ELASTICA (USO EM PVC, ACO, POLIETILENO E OUTROS) ( DE *400* G)</t>
  </si>
  <si>
    <t>PASTA LUBRIFICANTE PARA TUBOS E CONEXOES COM JUNTA ELASTICA (USO EM PVC, ACO, POLIETILENO E OUTROS) (POTE DE 3.500* G)</t>
  </si>
  <si>
    <t>PASTA PARA SOLDA DE TUBOS E CONEXOES DE COBRE</t>
  </si>
  <si>
    <t xml:space="preserve">250G  </t>
  </si>
  <si>
    <t>PASTILHA CERAMICA/PORCELANA, REVEST INT/EXT E  PISCINA, CORES BRANCA OU FRIAS, *2,5 X 2,5* CM</t>
  </si>
  <si>
    <t>PASTILHA CERAMICA/PORCELANA, REVEST INT/EXT E  PISCINA, CORES FRIAS *5 X 5* CM</t>
  </si>
  <si>
    <t>PASTILHA CERAMICA/PORCELANA, REVEST INT/EXT E  PISCINA, CORES QUENTES *5 X 5* CM</t>
  </si>
  <si>
    <t>PASTILHA CERAMICA/PORCELANA, REVEST INT/EXT E  PISCINA, CORES QUENTES, *2,5 X 2,5* CM</t>
  </si>
  <si>
    <t>PASTILHA DE VIDRO CRISTAL, NACIONAL, REVEST INT/EXT E PISCINA, TODAS AS CORES, E MAIOR OU IGUAL A 5 MM  *2,0 X 2,0* CM</t>
  </si>
  <si>
    <t>PASTILHA DE VIDRO PIGMENTADA *2,0 X 2,0* CM, NACIONAL, PARA REVESTIMENTO INTERNO/EXTERNO E PISCINA, BRANCA OU CORES FRIAS, ESPESSURA MAIOR OU IGUAL A 5 MM</t>
  </si>
  <si>
    <t>PASTILHA DE VIDRO PIGMENTADA, NACIONAL, REVEST INT/EXT E PISCINA, CORES QUENTES, ESPESSURA MAIOR OU IGUAL A 5 MM  *2,0 X 2,0* CM</t>
  </si>
  <si>
    <t>PASTILHEIRO</t>
  </si>
  <si>
    <t>PASTILHEIRO (MENSALISTA)</t>
  </si>
  <si>
    <t>PECA DE MADEIRA APARELHADA *7,5 X 7,5* CM (3 X 3 ") MACARANDUBA, ANGELIM OU EQUIVALENTE DA REGIAO</t>
  </si>
  <si>
    <t>PECA DE MADEIRA NAO APARELHADA *7,5 X 7,5* CM (3 X 3 ") MACARANDUBA, ANGELIM OU EQUIVALENTE DA REGIAO</t>
  </si>
  <si>
    <t>PECA DE MADEIRA NATIVA / REGIONAL 7,5 X 7,5CM (3X3) NAO APARELHADA (P/FORMA)</t>
  </si>
  <si>
    <t>PECA DE MADEIRA NATIVA/REGIONAL 1 X 7CM NAO APARELHADA (P/FORMA)</t>
  </si>
  <si>
    <t>PECA DE MADEIRA NATIVA/REGIONAL 7,5 X 12,50 CM (3X5") NAO APARELHADA (P/FORMA)</t>
  </si>
  <si>
    <t>PECA DE MADEIRA 2A QUALIDADE 2,5 X 15CM (1X6") NAO APARELHADA</t>
  </si>
  <si>
    <t>PECA DE MADEIRA 3A/4A NATIVA/REGIONAL 5 X 5 CM</t>
  </si>
  <si>
    <t>PECA DE MADEIRA 3A/4A QUALIDADE 7,5 X 10CM NAO APARELHADA</t>
  </si>
  <si>
    <t>PEDRA ARDOSIA, CINZA, *40 X 40* CM, E= *1 CM</t>
  </si>
  <si>
    <t>PEDRA ARDOSIA, CINZA, 20  X  40 CM,  E=  *1 CM</t>
  </si>
  <si>
    <t>PEDRA ARDOSIA, CINZA, 30  X  30,  E= *1 CM</t>
  </si>
  <si>
    <t>PEDRA BRITADA GRADUADA, CLASSIFICADA (POSTO PEDREIRA/FORNECEDOR, SEM FRETE)</t>
  </si>
  <si>
    <t>PEDRA BRITADA N. 4 (50 A 76 MM) POSTO PEDREIRA/FORNECEDOR, SEM FRETE</t>
  </si>
  <si>
    <t>PEDRA BRITADA N. 5 (76 A 100 MM) POSTO PEDREIRA/FORNECEDOR, SEM FRETE</t>
  </si>
  <si>
    <t>PEDRA DE MAO OU PEDRA RACHAO PARA ARRIMO/FUNDACAO (POSTO PEDREIRA/FORNECEDOR, SEM FRETE)</t>
  </si>
  <si>
    <t>PEDRA GRANITICA OU BASALTICA IRREGULAR, FAIXA GRANULOMETRICA 100 A 150 MM PARA PAVIMENTACAO OU CALCAMENTO POLIEDRICO, POSTO PEDREIRA / FORNECEDOR (SEM FRETE)</t>
  </si>
  <si>
    <t>PEDRA GRANITICA OU BASALTO, CACO, RETALHO, CAVACO, TIPO MIRACEMA, MADEIRA, PADUANA, RACHINHA, SANTA ISABEL OU OUTRAS SIMILARES, E=  *1,0 A *2,0 CM</t>
  </si>
  <si>
    <t>PEDRA GRANITICA, SERRADA, TIPO MIRACEMA, MADEIRA, PADUANA, RACHINHA, SANTA ISABEL OU OUTRAS SIMILARES, *11,5 X  *23 CM, E=  *1,0 A *2,0 CM</t>
  </si>
  <si>
    <t>PEDRA PORTUGUESA  OU PETIT PAVE, BRANCA OU PRETA</t>
  </si>
  <si>
    <t>PEDRA QUARTZITO OU CALCARIO LAMINADO, CACO, TIPO CARIRI, ITACOLOMI, LAGOA SANTA, LUMINARIA, PIRENOPOLIS, SAO TOME OU OUTRAS SIMILARES DA REGIAO, E=  *1,5 A *2,5 CM</t>
  </si>
  <si>
    <t>PEDRA QUARTZITO OU CALCARIO LAMINADO, SERRADA, TIPO CARIRI, ITACOLOMI, LAGOA SANTA, LUMINARIA, PIRENOPOLIS, SAO TOME OU OUTRAS SIMILARES DA REGIAO, *20 X *40 CM, E=  *1,5 A *2,5 CM</t>
  </si>
  <si>
    <t>PEDREGULHO OU PICARRA DE JAZIDA, AO NATURAL, PARA BASE DE PAVIMENTACAO (RETIRADO NA JAZIDA, SEM TRANSPORTE)</t>
  </si>
  <si>
    <t>PEDREIRO (MENSALISTA)</t>
  </si>
  <si>
    <t>PEITORIL EM MARMORE, POLIDO, BRANCO COMUM, L= *15* CM, E=  *2,0* CM, COM PINGADEIRA</t>
  </si>
  <si>
    <t>PEITORIL EM MARMORE, POLIDO, BRANCO COMUM, L= *15* CM, E=  *3* CM, CORTE RETO</t>
  </si>
  <si>
    <t>PEITORIL PRE-MOLDADO EM GRANILITE, MARMORITE OU GRANITINA, L = *15* CM</t>
  </si>
  <si>
    <t>PEITORIL/ SOLEIRA EM MARMORE, POLIDO, BRANCO COMUM, L= *25* CM, E=  *3* CM, CORTE RETO</t>
  </si>
  <si>
    <t>PELICULA REFLETIVA, GT 7 ANOS PARA SINALIZACAO VERTICAL</t>
  </si>
  <si>
    <t>PENDURAL OU PRESILHA REGULADORA, EM ACO GALVANIZADO, COM CORPO, MOLA E REBITE, PARA PERFIL TIPO CANALETA DE ESTRUTURA EM FORROS DRYWALL</t>
  </si>
  <si>
    <t>PENDURAL OU REGULADOR, COM MOLA, EM ACO GALVANIZADO, PARA PERFIL TIPO T CLICADO DE FORROS REMOVIVEL</t>
  </si>
  <si>
    <t>PENEIRA ROTATIVA COM MOTOR ELETRICO TRIFASICO DE 2 CV, CILINDRO DE 1 M X 0,60 M, COM FUROS DE 3,17 MM</t>
  </si>
  <si>
    <t>PERFIL "I" DE ACO LAMINADO, "I" 102 X 12,7</t>
  </si>
  <si>
    <t>PERFIL "I" DE ACO LAMINADO, "I" 152 X 22</t>
  </si>
  <si>
    <t>PERFIL "I" DE ACO LAMINADO, "I" 203  X  34,3</t>
  </si>
  <si>
    <t>PERFIL "I" DE ACO LAMINADO, "W" 150 X 22,5</t>
  </si>
  <si>
    <t>PERFIL "I" DE ACO LAMINADO, "W" 250 X 32,7</t>
  </si>
  <si>
    <t>PERFIL "I" DE ACO LAMINADO, "W" 250 X 44,8</t>
  </si>
  <si>
    <t>PERFIL "I" DE ACO LAMINADO, "W" 310 X 52,0</t>
  </si>
  <si>
    <t>PERFIL "I" DE ACO LAMINADO, "W" 410 X 67</t>
  </si>
  <si>
    <t>PERFIL "I" DE ACO LAMINADO, W 250 X 38,50</t>
  </si>
  <si>
    <t>PERFIL "U" CHAPA ACO DOBRADA,  E = 3,04 MM , H = 20 CM, ABAS = 5 CM (4,47 KG/M)</t>
  </si>
  <si>
    <t>PERFIL "U" DE ACO LAMINADO, "U" 102 X 9,3</t>
  </si>
  <si>
    <t>PERFIL "U" DE ACO LAMINADO, "U" 152 X 15,6</t>
  </si>
  <si>
    <t>PERFIL "U" ENRIJECIDO DE  ACO GALVANIZADO, DOBRADO, 200 X 75 X 25 MM, E = 3,75 MM</t>
  </si>
  <si>
    <t>PERFIL "U" ENRIJECIDO DE ACO GALVANIZADO, DOBRADO, 150 X 60 X 20 MM, E = 3,00 MM</t>
  </si>
  <si>
    <t>PERFIL "U" SIMPLES DE ACO GALVANIZADO DOBRADO 75 X *40* MM, E = 2,65 MM</t>
  </si>
  <si>
    <t>PERFIL CANALETA, FORMATO C, EM ACO ZINCADO, PARA ESTRUTURA FORRO DRYWALL, E = 0,5 MM, *46 X 18* (L X H), COMPRIMENTO 3 M</t>
  </si>
  <si>
    <t>PERFIL CANTONEIRA L, LISA, EM ACO, 25 X 30 MM, E = 0,5 MM, PARA ESTRUTURA DRYWALL</t>
  </si>
  <si>
    <t>PERFIL CANTONEIRA L, PERFURADA, EM ACO, 23 X 23 MM, E = 0,5 MM, PARA ESTRUTURA DRYWALL</t>
  </si>
  <si>
    <t>PERFIL CARTOLA DE ACO GALVANIZADO, *20 X 30 X 10* MM, E =  0,8 MM</t>
  </si>
  <si>
    <t>PERFIL DE ALUMINIO ANODIZADO</t>
  </si>
  <si>
    <t>PERFIL DE BORRACHA EPDM MACICO *12 X 15* MM PARA ESQUADRIAS</t>
  </si>
  <si>
    <t>PERFIL ELASTOMERICO PRE-FORMADO EM EPMD, PARA JUNTA DE DILATACAO DE PISOS COM POUCA SOLICITACAO, 15 MM DE LARGURA, MOVIMENTACAO DE *11 A 19* MM</t>
  </si>
  <si>
    <t>PERFIL ELASTOMERICO PRE-FORMADO EM EPMD, PARA JUNTA DE DILATACAO DE USO GERAL EM MEDIAS SOLICITACOES, 8 MM DE LARGURA, MOVIMENTACAO DE *5 A 11* MM</t>
  </si>
  <si>
    <t>PERFIL GUIA, FORMATO U, EM ACO ZINCADO, PARA ESTRUTURA PAREDE DRYWALL, E = 0,5 MM, 48  X 3000 MM (L X C)</t>
  </si>
  <si>
    <t>PERFIL GUIA, FORMATO U, EM ACO ZINCADO, PARA ESTRUTURA PAREDE DRYWALL, E = 0,5 MM, 70 X 3000 MM (L X C)</t>
  </si>
  <si>
    <t>PERFIL GUIA, FORMATO U, EM ACO ZINCADO, PARA ESTRUTURA PAREDE DRYWALL, E = 0,5 MM, 90 X 3000 MM (L X C)</t>
  </si>
  <si>
    <t>PERFIL LONGARINA (PRINCIPAL), T CLICADO, EM ACO, BRANCO, PARA FORRO REMOVIVEL, 24 X 3750 MM (L X C)</t>
  </si>
  <si>
    <t>PERFIL MONTANTE, FORMATO C, EM ACO ZINCADO, PARA ESTRUTURA PAREDE DRYWALL, E = 0,5 MM, 48 X 3000 MM (L X C)</t>
  </si>
  <si>
    <t>PERFIL MONTANTE, FORMATO C, EM ACO ZINCADO, PARA ESTRUTURA PAREDE DRYWALL, E = 0,5 MM, 70 X 3000 MM (L X C)</t>
  </si>
  <si>
    <t>PERFIL MONTANTE, FORMATO C, EM ACO ZINCADO, PARA ESTRUTURA PAREDE DRYWALL, E = 0,5 MM, 90 X 3000 MM (L X C)</t>
  </si>
  <si>
    <t>PERFIL RODAPE DE IMPERMEABILIZACAO, FORMATO L, EM ACO ZINCADO, PARA ESTRUTURA DRYWALL, E = 0,5 MM, 220 X 3000 MM (H X C)</t>
  </si>
  <si>
    <t>PERFIL TABICA ABERTA, PERFURADA, FORMATO Z, EM ACO GALVANIZADO NATURAL, LARGURA APROXIMADA 40 MM, PARA ESTRUTURA FORRO DRYWALL</t>
  </si>
  <si>
    <t>PERFIL TABICA FECHADA, LISA, FORMATO Z, EM ACO GALVANIZADO NATURAL, LARGURA TOTAL NA HORIZONTAL *40* MM, PARA ESTRUTURA FORRO DRYWALL</t>
  </si>
  <si>
    <t>PERFIL TIPO CANTONEIRA EM L, EM ACO GALVANIZADO, BRANCO, PARA FORRO REMOVIVEL, *23* X 3000 MM (L X C)</t>
  </si>
  <si>
    <t>PERFIL TRAVESSA (SECUNDARIO), T CLICADO, EM ACO GALVANIZADO , BRANCO, PARA FORRO REMOVIVEL, 24 X 1250 MM (L X C)</t>
  </si>
  <si>
    <t>PERFIL TRAVESSA (SECUNDARIO), T CLICADO, EM ACO GALVANIZADO, BRANCO, PARA FORRO REMOVIVEL, 24 X 625 MM (L X C)</t>
  </si>
  <si>
    <t>PERFIL U / CANALETA DE ALUMINIO, DE ABAS IGUAIS, 1/2" (1,27 X 1,27 CM), PARA PORTA OU JANELA DE CORRER</t>
  </si>
  <si>
    <t>PERFIL UDC ("U" DOBRADO DE CHAPA) SIMPLES DE ACO LAMINADO, GALVANIZADO, ASTM A36, 127 X 50 MM, E= 3 MM</t>
  </si>
  <si>
    <t>PERFILADO PERFURADO DUPLO 38 X 76 MM, CHAPA 22</t>
  </si>
  <si>
    <t>PERFILADO PERFURADO SIMPLES 38 X 38 MM, CHAPA 22</t>
  </si>
  <si>
    <t>PERFILADO PERFURADO 19 X 38 MM, CHAPA 22</t>
  </si>
  <si>
    <t>PERFURATRIZ COM TORRE METALICA PARA EXECUCAO DE ESTACA HELICE CONTINUA, PROFUNDIDADE MAXIMA DE 30 M, DIAMETRO MAXIMO DE 800 MM, POTENCIA INSTALADA DE 268 HP, MESA ROTATIVA COM TORQUE MAXIMO DE 170 KNM</t>
  </si>
  <si>
    <t>PERFURATRIZ COM TORRE METALICA PARA EXECUCAO DE ESTACA HELICE CONTINUA, PROFUNDIDADE MAXIMA DE 32 M, DIAMETRO MAXIMO DE 1000 MM, POTENCIA INSTALADA DE 350 HP, MESA ROTATIVA COM TORQUE MAXIMO DE 263 KNM</t>
  </si>
  <si>
    <t>PERFURATRIZ HIDRAULICA COM TRADO CURTO ACOPLADO, PROFUNDIDADE MAXIMA DE 20 M, DIAMETRO MAXIMO DE 1500 MM, POTENCIA INSTALADA DE 137 HP, MESA ROTATIVA COM TORQUE MAXIMO DE 30 KNM (INCLUI MONTAGEM, NAO INCLUI CAMINHAO)</t>
  </si>
  <si>
    <t>PERFURATRIZ MANUAL, TORQUE MAXIMO 55 KGF.M, POTENCIA 5 CV, COM DIAMETRO MAXIMO 8 1/2" (INCLUI SUPORTE/CHASSI TIPO MESA)</t>
  </si>
  <si>
    <t>PERFURATRIZ MANUAL, TORQUE MAXIMO 83 N.M, POTENCIA 5 CV, COM DIAMETRO MAXIMO 4" (NAO INCLUI SUPORTE / CHASSI)</t>
  </si>
  <si>
    <t>PERFURATRIZ MANUAL, TORQUE MAXIMO 83 N.M, POTENCIA 5 CV, COM DIAMETRO MAXIMO 4", PARA SOLO GRAMPEADO (INCLUI SUPORTE OU CHASSI TIPO MESA)</t>
  </si>
  <si>
    <t>PERFURATRIZ PNEUMATICA MANUAL DE PESO MEDIO, 18KG, COMPRIMENTO DE CURSO DE 6 M, DIAMETRO DO PISTAO DE 5,5 CM</t>
  </si>
  <si>
    <t>PERFURATRIZ ROTATIVA SOBRE ESTEIRA, TORQUE MAXIMO 2500 KGM, POTENCIA 110 HP, MOTOR DIESEL  (COLETADO CAIXA)</t>
  </si>
  <si>
    <t>PERFURATRIZ SOBRE ESTEIRA, TORQUE MAXIMO DE 600 KGF, POTENCIA ENTRE 50 E 60 HP, DIAMETRO MAXIMO DE 10"</t>
  </si>
  <si>
    <t>PERFURATRIZ SOBRE ESTEIRA, TORQUE MAXIMO 600 KGF, PESO MEDIO 1000 KG, POTENCIA 20 HP, DIAMETRO MAXIMO 10"</t>
  </si>
  <si>
    <t>PIGMENTO EM PO PARA ARGAMASSAS, CIMENTOS E OUTROS</t>
  </si>
  <si>
    <t>PILAR DE MADEIRA NAO APARELHADA *10 X 10* CM, MACARANDUBA, ANGELIM OU EQUIVALENTE DA REGIAO</t>
  </si>
  <si>
    <t>PILAR DE MADEIRA NAO APARELHADA *15 X 15* CM, MACARANDUBA, ANGELIM OU EQUIVALENTE DA REGIAO</t>
  </si>
  <si>
    <t>PILAR DE MADEIRA NAO APARELHADA *20 X 20* CM, MACARANDUBA, ANGELIM OU EQUIVALENTE DA REGIAO</t>
  </si>
  <si>
    <t>PINCEL CHATO (TRINCHA) CERDAS GRIS 1.1/2 " (38 MM)</t>
  </si>
  <si>
    <t>PINGADEIRA PLASTICA PARA TELHA DE FIBROCIMENTO CANALETE 49/KALHETA OU CANALETE 90/KALHETAO</t>
  </si>
  <si>
    <t>PINO DE ACO COM ARRUELA CONICA, DIAMETRO ARRUELA = *23* MM E COMP HASTE = *27* MM (ACAO INDIRETA)</t>
  </si>
  <si>
    <t>PINO DE ACO COM ROSCA 1/4 ", COMPRIMENTO DA HASTE = 30 MM E ROSCA = 20 MM (ACAO DIRETA)</t>
  </si>
  <si>
    <t>PINO DE ACO LISO 1/4 ", HASTE = *36,5* MM (ACAO DIRETA)</t>
  </si>
  <si>
    <t>PINO DE ACO LISO 1/4 ", HASTE = *53* MM (ACAO DIRETA)</t>
  </si>
  <si>
    <t>PINO GUIA, RETO, COM CHAPA DE LATAO CROMADO, 3/4", PARA PORTA / JANELA DE CORRER</t>
  </si>
  <si>
    <t>PINO ROSCA EXTERNA, EM ACO GALVANIZADO, PARA ISOLADOR DE 15KV, DIAMETRO 25 MM, COMPRIMENTO *290* MM</t>
  </si>
  <si>
    <t>PINO ROSCA EXTERNA, EM ACO GALVANIZADO, PARA ISOLADOR DE 25KV, DIAMETRO 35MM, COMPRIMENTO *320* MM</t>
  </si>
  <si>
    <t>PINTOR (MENSALISTA)</t>
  </si>
  <si>
    <t>PINTOR DE LETREIROS</t>
  </si>
  <si>
    <t>PINTOR DE LETREIROS (MENSALISTA)</t>
  </si>
  <si>
    <t>PINTOR PARA TINTA EPOXI</t>
  </si>
  <si>
    <t>PINTOR PARA TINTA EPOXI (MENSALISTA)</t>
  </si>
  <si>
    <t>PISO DE BORRACHA CANELADO EM PLACAS 50 X 50 CM, E = *3,5* MM, PARA COLA</t>
  </si>
  <si>
    <t>PISO DE BORRACHA ESPORTIVO EM PLACAS 50 X 50 CM, E = 15 MM, PARA ARGAMASSA, PRETO</t>
  </si>
  <si>
    <t>PISO DE BORRACHA FRISADO OU PASTILHADO, PRETO, EM PLACAS 50 X 50 CM, E = 7 MM, PARA ARGAMASSA</t>
  </si>
  <si>
    <t>PISO DE BORRACHA PASTILHADO EM PLACAS 50 X 50 CM, E = *3,5* MM, PARA COLA, PRETO</t>
  </si>
  <si>
    <t>PISO DE BORRACHA PASTILHADO EM PLACAS 50 X 50 CM, E = 15 MM, PARA ARGAMASSA, PRETO</t>
  </si>
  <si>
    <t>PISO ELEVADO COM 2 PLACAS DE ACO COM ENCHIMENTO DE CONCRETO CELULAR, INCLUSO BASE/HASTE/CRUZETAS, 60 X 60 CM, H = *28* CM, RESISTENCIA CARGA CONCENTRADA 496 KG (COM COLOCACAO)</t>
  </si>
  <si>
    <t>PISO EM CERAMICA ESMALTADA EXTRA, PEI MAIOR OU IGUAL A 4, FORMATO MAIOR QUE 2025 CM2</t>
  </si>
  <si>
    <t>PISO EM CERAMICA ESMALTADA EXTRA, PEI MAIOR OU IGUAL A 4, FORMATO MENOR OU IGUAL A 2025 CM2</t>
  </si>
  <si>
    <t>PISO EM CERAMICA ESMALTADA, COMERCIAL (PADRAO POPULAR), PEI MAIOR OU IGUAL A 3, FORMATO MENOR OU IGUAL A  2025 CM2</t>
  </si>
  <si>
    <t>PISO EM GRANILITE, MARMORITE OU GRANITINA, AGREGADO COR PRETO, CINZA, PALHA OU BRANCO, E=  *8* MM (INCLUSO EXECUCAO)</t>
  </si>
  <si>
    <t>PISO EM GRANITO, POLIDO, TIPO AMENDOA/ AMARELO CAPRI/ AMARELO DOURADO CARIOCA OU OUTROS EQUIVALENTES DA REGIAO, FORMATO MENOR OU IGUAL A 3025 CM2, E=  *2* CM</t>
  </si>
  <si>
    <t>PISO EM GRANITO, POLIDO, TIPO ANDORINHA/ QUARTZ/ CASTELO/ CORUMBA OU OUTROS EQUIVALENTES DA REGIAO, FORMATO MENOR OU IGUAL A 3025 CM2, E=  *2* CM</t>
  </si>
  <si>
    <t>PISO EM GRANITO, POLIDO, TIPO MARFIM, DALLAS, CARAVELAS OU OUTROS EQUIVALENTES DA REGIAO, FORMATO MENOR OU IGUAL A 3025 CM2, E=  *2* CM</t>
  </si>
  <si>
    <t>PISO EM GRANITO, POLIDO, TIPO PRETO SAO GABRIEL/ TIJUCA OU OUTROS EQUIVALENTES DA REGIAO, FORMATO MENOR OU IGUAL A 3025 CM2, E=  *2* CM</t>
  </si>
  <si>
    <t>PISO EM PORCELANATO RETIFICADO EXTRA, FORMATO MENOR OU IGUAL A 2025 CM2</t>
  </si>
  <si>
    <t>PISO EM REGUA VINILICA SEMIFLEXIVEL, ENCAIXE CLICADO, E = 4 MM (SEM COLOCACAO)</t>
  </si>
  <si>
    <t>PISO EPOXI AUTONIVELANTE, ESPESSURA *4* MM (INCLUSO EXECUCAO)</t>
  </si>
  <si>
    <t>PISO EPOXI MULTILAYER, ESPESSURA *2* MM (INCLUSO EXECUCAO)</t>
  </si>
  <si>
    <t>PISO FULGET (GRANITO LAVADO) EM PLACAS DE *40 X 40* CM (SEM COLOCACAO)</t>
  </si>
  <si>
    <t>PISO FULGET (GRANITO LAVADO) EM PLACAS DE *75 X 75* CM (SEM COLOCACAO)</t>
  </si>
  <si>
    <t>PISO FULGET (GRANITO LAVADO) MOLDADO IN LOCO (INCLUSO EXECUCAO)</t>
  </si>
  <si>
    <t>PISO INDUSTRIAL EM CONCRETO ARMADO DE ACABAMENTO POLIDO, ESPESSURA 12 CM (CIMENTO QUEIMADO) (INCLUSO EXECUCAO)</t>
  </si>
  <si>
    <t>PISO KORODUR (INCLUSO EXECUCAO)</t>
  </si>
  <si>
    <t>PISO PORCELANATO, BORDA RETA, EXTRA, FORMATO MAIOR QUE 2025 CM2</t>
  </si>
  <si>
    <t>PISO TATIL ALERTA OU DIRECIONAL, DE BORRACHA, COLORIDO, 25 X 25 CM, E = 5 MM, PARA COLA</t>
  </si>
  <si>
    <t>PISO TATIL DE ALERTA OU DIRECIONAL DE BORRACHA, PRETO, 25 X 25 CM, E = 5 MM, PARA COLA</t>
  </si>
  <si>
    <t>PISO TATIL DE ALERTA OU DIRECIONAL, DE BORRACHA, COLORIDO, 25 X 25 CM, E = 12 MM, PARA ARGAMASSA</t>
  </si>
  <si>
    <t>PISO TATIL DE ALERTA OU DIRECIONAL, DE BORRACHA, PRETO, 25 X 25 CM, E = 12 MM, PARA ARGAMASSA</t>
  </si>
  <si>
    <t>PISO URETANO, VERSAO REVESTIMENTO AUTONIVELANTE, ESPESSURA VARIÁVEL DE 3 A 4 MM (INCLUSO EXECUCAO)</t>
  </si>
  <si>
    <t>PISO/ REVESTIMENTO EM GRANITO, POLIDO, TIPO ANDORINHA/ QUARTZ/ CASTELO/ CORUMBA OU OUTROS EQUIVALENTES DA REGIAO, FORMATO MAIOR OU IGUAL A 3025 CM2, E = *2* CM</t>
  </si>
  <si>
    <t>PISO/ REVESTIMENTO EM MARMORE, POLIDO, BRANCO COMUM, FORMATO MAIOR OU IGUAL A 3025 CM2, E = *2* CM</t>
  </si>
  <si>
    <t>PISO/ REVESTIMENTO EM MARMORE, POLIDO, BRANCO COMUM, FORMATO MENOR OU IGUAL A 3025 CM2, E = *2* CM</t>
  </si>
  <si>
    <t>PLACA / CHAPA DE GESSO ACARTONADO, ACABAMENTO VINILICO LISO EM UMA DAS FACES, COR BRANCA, BORDA QUADRADA, E = 9,5 MM, 625 X 1250 MM (L X C), PARA FORRO REMOVIVEL</t>
  </si>
  <si>
    <t>PLACA / CHAPA DE GESSO ACARTONADO, ACABAMENTO VINILICO LISO EM UMA DAS FACES, COR BRANCA, BORDA QUADRADA, E = 9,5 MM, 625 X 625 MM (L X C), PARA FORRO REMOVIVEL</t>
  </si>
  <si>
    <t>PLACA CIMENTICIA LISA E = 10 MM, DE 1,20 X 3,00 M (SEM AMIANTO)</t>
  </si>
  <si>
    <t>PLACA CIMENTICIA LISA E = 6 MM, DE 1,20 X 3,00 M (SEM AMIANTO)</t>
  </si>
  <si>
    <t>PLACA DE ACO ESMALTADA PARA  IDENTIFICACAO DE RUA, *45 CM X 20* CM</t>
  </si>
  <si>
    <t>PLACA DE ACRILICO TRANSPARENTE ADESIVADA PARA SINALIZACAO DE PORTAS, BORDA POLIDA, DE *25 X 8*, E = 6 MM (NAO INCLUI ACESSORIOS PARA FIXACAO)</t>
  </si>
  <si>
    <t>PLACA DE FIBRA MINERAL PARA FORRO, DE 1250 X 625 MM, E = 15 MM, BORDA RETA, COM PINTURA ANTIMOFO (NAO INCLUI PERFIS)</t>
  </si>
  <si>
    <t>PLACA DE FIBRA MINERAL PARA FORRO, DE 625 X 625 MM, E = 15 MM, BORDA REBAIXADA PARA PERFIL 24 MM, COM PINTURA ANTIMOFO (NAO INCLUI PERFIS)</t>
  </si>
  <si>
    <t>PLACA DE FIBRA MINERAL PARA FORRO, DE 625 X 625 MM, E = 15 MM, BORDA RETA, COM PINTURA ANTIMOFO (NAO INCLUI PERFIS)</t>
  </si>
  <si>
    <t>PLACA DE GESSO PARA FORRO, DE  *60 X 60* CM E ESPESSURA DE 12 MM (30 MM NAS BORDAS) SEM COLOCACAO</t>
  </si>
  <si>
    <t>PLACA DE INAUGURACAO EM BRONZE *35X 50*CM</t>
  </si>
  <si>
    <t>PLACA DE OBRA (PARA CONSTRUCAO CIVIL) EM CHAPA GALVANIZADA *N. 22*, DE *2,0 X 1,125* M</t>
  </si>
  <si>
    <t>PLACA DE SINALIZACAO DE SEGURANCA CONTRA INCENDIO - ALERTA, TRIANGULAR, BASE DE *30* CM, EM PVC *2* MM ANTI-CHAMAS (SIMBOLOS, CORES E PICTOGRAMAS CONFORME NBR 13434)</t>
  </si>
  <si>
    <t>PLACA DE SINALIZACAO DE SEGURANCA CONTRA INCENDIO, FOTOLUMINESCENTE, QUADRADA, *14 X 14* CM, EM PVC *2* MM ANTI-CHAMAS (SIMBOLOS, CORES E PICTOGRAMAS CONFORME NBR 13434)</t>
  </si>
  <si>
    <t>PLACA DE SINALIZACAO DE SEGURANCA CONTRA INCENDIO, FOTOLUMINESCENTE, QUADRADA, *20 X 20* CM, EM PVC *2* MM ANTI-CHAMAS (SIMBOLOS, CORES E PICTOGRAMAS CONFORME NBR 13434)</t>
  </si>
  <si>
    <t>PLACA DE SINALIZACAO DE SEGURANCA CONTRA INCENDIO, FOTOLUMINESCENTE, RETANGULAR, *12 X 40* CM, EM PVC *2* MM ANTI-CHAMAS (SIMBOLOS, CORES E PICTOGRAMAS CONFORME NBR 13434)</t>
  </si>
  <si>
    <t>PLACA DE SINALIZACAO DE SEGURANCA CONTRA INCENDIO, FOTOLUMINESCENTE, RETANGULAR, *13 X 26* CM, EM PVC *2* MM ANTI-CHAMAS (SIMBOLOS, CORES E PICTOGRAMAS CONFORME NBR 13434)</t>
  </si>
  <si>
    <t>PLACA DE SINALIZACAO DE SEGURANCA CONTRA INCENDIO, FOTOLUMINESCENTE, RETANGULAR, *20 X 40* CM, EM PVC *2* MM ANTI-CHAMAS (SIMBOLOS, CORES E PICTOGRAMAS CONFORME NBR 13434)</t>
  </si>
  <si>
    <t>PLACA DE SINALIZACAO EM CHAPA DE ALUMINIO COM PINTURA REFLETIVA, E = 2 MM</t>
  </si>
  <si>
    <t>PLACA DE VENTILACAO PARA TELHA DE FIBROCIMENTO CANALETE 49 KALHETA</t>
  </si>
  <si>
    <t>PLACA DE VENTILACAO PARA TELHA DE FIBROCIMENTO, CANALETE 90 OU KALHETAO</t>
  </si>
  <si>
    <t>PLACA NUMERACAO RESIDENCIAL EM CHAPA GALVANIZADA ESMALTADA 12 X 18 CM</t>
  </si>
  <si>
    <t>PLACA VINILICA SEMIFLEXIVEL PARA PISOS, E = 3,2 MM, 30 X 30 CM (SEM COLOCACAO)</t>
  </si>
  <si>
    <t>PLACA VINILICA SEMIFLEXIVEL PARA REVESTIMENTO DE PISOS E PAREDES, E = 2 MM (SEM COLOCACAO)</t>
  </si>
  <si>
    <t>PLACA/PISO DE CONCRETO POROSO/ PAVIMENTO PERMEAVEL/BLOCO DRENANTE DE CONCRETO, 40 CM X 40 CM, E = 6 CM, COR NATURAL</t>
  </si>
  <si>
    <t>PLACA/TAMPA CEGA EM LATAO ESCOVADO PARA CONDULETE EM LIGA DE ALUMINIO 4 X 4"</t>
  </si>
  <si>
    <t>PLUG OU BUJAO DE FERRO GALVANIZADO, DE 1 1/2"</t>
  </si>
  <si>
    <t>PLUG OU BUJAO DE FERRO GALVANIZADO, DE 1 1/4"</t>
  </si>
  <si>
    <t>PLUG OU BUJAO DE FERRO GALVANIZADO, DE 1/2"</t>
  </si>
  <si>
    <t>PLUG OU BUJAO DE FERRO GALVANIZADO, DE 1"</t>
  </si>
  <si>
    <t>PLUG OU BUJAO DE FERRO GALVANIZADO, DE 2 1/2"</t>
  </si>
  <si>
    <t>PLUG OU BUJAO DE FERRO GALVANIZADO, DE 2"</t>
  </si>
  <si>
    <t>PLUG OU BUJAO DE FERRO GALVANIZADO, DE 3/4"</t>
  </si>
  <si>
    <t>PLUG OU BUJAO DE FERRO GALVANIZADO, DE 3"</t>
  </si>
  <si>
    <t>PLUG OU BUJAO DE FERRO GALVANIZADO, DE 4"</t>
  </si>
  <si>
    <t>PLUG PVC P/ ESG PREDIAL  75MM</t>
  </si>
  <si>
    <t>PLUG PVC P/ ESG PREDIAL 100MM</t>
  </si>
  <si>
    <t>PLUG PVC P/ ESG PREDIAL 50MM</t>
  </si>
  <si>
    <t>PLUG PVC ROSCAVEL,  1/2",  AGUA FRIA PREDIAL (NBR 5648)</t>
  </si>
  <si>
    <t>PLUG PVC,  JE, DN 100 MM, PARA REDE COLETORA ESGOTO (NBR 10569)</t>
  </si>
  <si>
    <t>PLUG PVC,  JE, DN 300 MM, PARA REDE COLETORA ESGOTO (NBR 10569)</t>
  </si>
  <si>
    <t>PLUG PVC,  JE, DN 400 MM, PARA REDE COLETORA ESGOTO ( NBR 10569)</t>
  </si>
  <si>
    <t>PLUG PVC, JE, DN 150 MM, PARA REDE COLETORA ESGOTO (NBR 10569)</t>
  </si>
  <si>
    <t>PLUG PVC, JE, DN 200 MM, PARA REDE COLETORA ESGOTO (NBR 10569)</t>
  </si>
  <si>
    <t>PLUG PVC, JE, DN 250 MM, PARA REDE COLETORA ESGOTO (NBR 10569)</t>
  </si>
  <si>
    <t>PLUG PVC, JE, DN 350 MM, PARA REDE COLETORA ESGOTO (NBR 10569)</t>
  </si>
  <si>
    <t>PLUG PVC, ROSCAVEL 1", PARA AGUA FRIA PREDIAL</t>
  </si>
  <si>
    <t>PLUG PVC, ROSCAVEL 3/4", PARA  AGUA FRIA PREDIAL</t>
  </si>
  <si>
    <t>PLUG PVC, ROSCAVEL, 1 1/2",  AGUA FRIA PREDIAL</t>
  </si>
  <si>
    <t>PLUG PVC, ROSCAVEL, 1 1/4",  AGUA FRIA PREDIAL</t>
  </si>
  <si>
    <t>PLUG PVC, ROSCAVEL, 2",  AGUA FRIA PREDIAL</t>
  </si>
  <si>
    <t>PO DE MARMORE (POSTO PEDREIRA/FORNECEDOR, SEM FRETE)</t>
  </si>
  <si>
    <t>POCEIRO / ESCAVADOR DE VALAS E TUBULOES</t>
  </si>
  <si>
    <t>POCEIRO / ESCAVADOR DE VALAS E TUBULOES (MENSALISTA)</t>
  </si>
  <si>
    <t>POLIDORA DE PISO (POLITRIZ) ELETRICA, MOTOR MONOFASICO DE 4 HP, PESO DE 100 KG, DIAMETRO DO TRABALHO DE 450 MM</t>
  </si>
  <si>
    <t>POLIESTIRENO EXPANDIDO/EPS (ISOPOR), PEROLAS, PARA CONCRETO LEVE</t>
  </si>
  <si>
    <t>POLIESTIRENO EXPANDIDO/EPS (ISOPOR), TIPO 2F, BLOCO</t>
  </si>
  <si>
    <t>POLIESTIRENO EXPANDIDO/EPS (ISOPOR), TIPO 2F, PLACA, ISOLAMENTO TERMOACUSTICO, E = 10 MM, 1000 X 500 MM</t>
  </si>
  <si>
    <t>POLIESTIRENO EXPANDIDO/EPS (ISOPOR), TIPO 2F, PLACA, ISOLAMENTO TERMOACUSTICO, E = 20 MM, 1000 X 500 MM</t>
  </si>
  <si>
    <t>POLIESTIRENO EXPANDIDO/EPS (ISOPOR), TIPO 2F, PLACA, ISOLAMENTO TERMOACUSTICO, E = 50 MM, 1000 X 500 MM</t>
  </si>
  <si>
    <t>POLVORA NEGRA</t>
  </si>
  <si>
    <t>PONTEIRO PARA MARTELO ROMPEDOR, DIAMETRO = *28* MM, COMPRIMENTO = *520* MM, ENCAIXE SEXTAVADO</t>
  </si>
  <si>
    <t>PORCA OLHAL EM ACO GALVANIZADO, DIAMETRO NOMINAL DE 16 MM</t>
  </si>
  <si>
    <t>PORCA OLHAL EM ACO GALVANIZADO, ESPESSURA 16MM, ABERTURA 21MM</t>
  </si>
  <si>
    <t>PORCA UNIAO/JUNCAO ZINCADA SEXTAVADA 1/4 ", CHAVE 7/16 ", COMPRIMENTO = 25 MM</t>
  </si>
  <si>
    <t>PORCA ZINCADA, QUADRADA, DIAMETRO 3/8"</t>
  </si>
  <si>
    <t>PORCA ZINCADA, QUADRADA, DIAMETRO 5/8"</t>
  </si>
  <si>
    <t>PORCA ZINCADA, SEXTAVADA, DIAMETRO 1/2"</t>
  </si>
  <si>
    <t>PORCA ZINCADA, SEXTAVADA, DIAMETRO 1/4"</t>
  </si>
  <si>
    <t>PORCA ZINCADA, SEXTAVADA, DIAMETRO 1"</t>
  </si>
  <si>
    <t>PORCA ZINCADA, SEXTAVADA, DIAMETRO 3/8"</t>
  </si>
  <si>
    <t>PORCA ZINCADA, SEXTAVADA, DIAMETRO 5/16"</t>
  </si>
  <si>
    <t>PORCA ZINCADA, SEXTAVADA, DIAMETRO 5/8"</t>
  </si>
  <si>
    <t>PORTA CADEADO,  3 1/2", EM ACO ZINCADO, PRETO, PARA PORTAO E JANELA</t>
  </si>
  <si>
    <t>PORTA CORTA-FOGO PARA SAIDA DE EMERGENCIA, COM FECHADURA, VAO LUZ DE 90 X 210 CM, CLASSE P-90 (NBR 11742)</t>
  </si>
  <si>
    <t>PORTA DE ABRIR EM ACO COM DIVISAO HORIZONTAL  PARA VIDROS, COM FUNDO ANTICORROSIVO/PRIMER DE PROTECAO, SEM GUARNICAO/ALIZAR/VISTA, VIDROS NAO INCLUSOS, 87 X 210 CM</t>
  </si>
  <si>
    <t>PORTA DE ABRIR EM ACO TIPO VENEZIANA, COM FUNDO ANTICORROSIVO / PRIMER DE PROTECAO, SEM GUARNICAO/ALIZAR/VISTA, 87 X 210 CM</t>
  </si>
  <si>
    <t>PORTA DE ABRIR EM ALUMINIO COM DIVISAO HORIZONTAL  PARA VIDROS,  ACABAMENTO ANODIZADO NATURAL, VIDROS INCLUSOS, SEM GUARNICAO/ALIZAR/VISTA , 87 X 210 CM</t>
  </si>
  <si>
    <t>PORTA DE ABRIR EM ALUMINIO COM LAMBRI HORIZONTAL/LAMINADA, ACABAMENTO ANODIZADO NATURAL, SEM GUARNICAO/ALIZAR/VISTA</t>
  </si>
  <si>
    <t>PORTA DE ABRIR EM ALUMINIO TIPO VENEZIANA, ACABAMENTO ANODIZADO NATURAL, SEM GUARNICAO/ALIZAR/VISTA</t>
  </si>
  <si>
    <t>PORTA DE CORRER EM ALUMINIO, DUAS FOLHAS MOVEIS COM VIDRO, FECHADURA E PUXADOR EMBUTIDO, ACABAMENTO ANODIZADO NATURAL, SEM GUARNICAO/ALIZAR/VISTA</t>
  </si>
  <si>
    <t>PORTA DE ENROLAR MANUAL COMPLETA, ARTICULADA RAIADA LARGA, EM ACO GALVANIZADO NATURAL, CHAPA NUMERO 24 (SEM INSTALACAO)</t>
  </si>
  <si>
    <t>PORTA DE ENROLAR MANUAL COMPLETA, PERFIL MEIA CANA CEGA, EM ACO GALVANIZADO COM PINTURA ELETROSTATICA, CHAPA NUMERO 24 " (SEM INSTALACAO)</t>
  </si>
  <si>
    <t>PORTA DE ENROLAR MANUAL COMPLETA, PERFIL MEIA CANA CEGA, EM ACO GALVANIZADO NATURAL, CHAPA NUMERO 24 (SEM INSTALACAO)</t>
  </si>
  <si>
    <t>PORTA DE ENROLAR MANUAL COMPLETA, PERFIL MEIA CANA VAZADA TIJOLINHO, EM ACO GALVANIZADO NATURAL, CHAPA NUMERO 24 (SEM INSTALACAO)</t>
  </si>
  <si>
    <t>PORTA DE MADEIRA, FOLHA LEVE (NBR 15930) DE 60 X 210 CM, E = *35* MM, NUCLEO COLMEIA, CAPA LISA EM HDF, ACABAMENTO EM PRIMER PARA PINTURA</t>
  </si>
  <si>
    <t>PORTA DE MADEIRA, FOLHA LEVE (NBR 15930) DE 70 X 210 CM, E = *35* MM, NUCLEO COLMEIA, CAPA LISA EM HDF, ACABAMENTO EM PRIMER PARA PINTURA</t>
  </si>
  <si>
    <t>PORTA DE MADEIRA, FOLHA LEVE (NBR 15930) DE 80 X 210 CM, E = *35* MM, NUCLEO COLMEIA, CAPA LISA EM HDF, ACABAMENTO EM PRIMER PARA PINTURA</t>
  </si>
  <si>
    <t>PORTA DE MADEIRA, FOLHA LEVE (NBR 15930), E = *35* MM, NUCLEO COLMEIA, CAPA LISA EM HDF, ACABAMENTO MELAMINICO EM PADRAO MADEIRA</t>
  </si>
  <si>
    <t>PORTA DE MADEIRA, FOLHA MEDIA (NBR 15930) DE 100 X 210 CM, E = 35 MM, NUCLEO SARRAFEADO, CAPA LISA EM HDF, ACABAMENTO EM LAMINADO NATURAL PARA VERNIZ</t>
  </si>
  <si>
    <t>PORTA DE MADEIRA, FOLHA MEDIA (NBR 15930) DE 100 X 210 CM, E = 35 MM, NUCLEO SARRAFEADO, CAPA LISA EM HDF, ACABAMENTO EM PRIMER PARA PINTURA</t>
  </si>
  <si>
    <t>PORTA DE MADEIRA, FOLHA MEDIA (NBR 15930) DE 60 X 210 CM, E = 35 MM, NUCLEO SARRAFEADO, CAPA FRISADA EM HDF, ACABAMENTO MELAMINICO EM PADRAO MADEIRA</t>
  </si>
  <si>
    <t>PORTA DE MADEIRA, FOLHA MEDIA (NBR 15930) DE 60 X 210 CM, E = 35 MM, NUCLEO SARRAFEADO, CAPA LISA EM HDF, ACABAMENTO EM PRIMER PARA PINTURA</t>
  </si>
  <si>
    <t>PORTA DE MADEIRA, FOLHA MEDIA (NBR 15930) DE 60 X 210 CM, E = 35 MM, NUCLEO SARRAFEADO, CAPA LISA EM HDF, ACABAMENTO LAMINADO NATURAL PARA VERNIZ</t>
  </si>
  <si>
    <t>PORTA DE MADEIRA, FOLHA MEDIA (NBR 15930) DE 70 X 210 CM, E = 35 MM, NUCLEO SARRAFEADO, CAPA FRISADA EM HDF, ACABAMENTO MELAMINICO EM PADRAO MADEIRA</t>
  </si>
  <si>
    <t>PORTA DE MADEIRA, FOLHA MEDIA (NBR 15930) DE 70 X 210 CM, E = 35 MM, NUCLEO SARRAFEADO, CAPA LISA EM HDF, ACABAMENTO EM LAMINADO NATURAL PARA VERNIZ</t>
  </si>
  <si>
    <t>PORTA DE MADEIRA, FOLHA MEDIA (NBR 15930) DE 70 X 210 CM, E = 35 MM, NUCLEO SARRAFEADO, CAPA LISA EM HDF, ACABAMENTO EM PRIMER PARA PINTURA</t>
  </si>
  <si>
    <t>PORTA DE MADEIRA, FOLHA MEDIA (NBR 15930) DE 80 X 210 CM, E = 35 MM, NUCLEO SARRAFEADO, CAPA FRISADA EM HDF, ACABAMENTO MELAMINICO EM PADRAO MADEIRA</t>
  </si>
  <si>
    <t>PORTA DE MADEIRA, FOLHA MEDIA (NBR 15930) DE 80 X 210 CM, E = 35 MM, NUCLEO SARRAFEADO, CAPA LISA EM HDF, ACABAMENTO EM LAMINADO NATURAL PARA VERNIZ</t>
  </si>
  <si>
    <t>PORTA DE MADEIRA, FOLHA MEDIA (NBR 15930) DE 80 X 210 CM, E = 35 MM, NUCLEO SARRAFEADO, CAPA LISA EM HDF, ACABAMENTO EM PRIMER PARA PINTURA</t>
  </si>
  <si>
    <t>PORTA DE MADEIRA, FOLHA MEDIA (NBR 15930) DE 90 X 210 CM, E = 35 MM, NUCLEO SARRAFEADO, CAPA LISA EM HDF, ACABAMENTO EM LAMINADO NATURAL PARA VERNIZ</t>
  </si>
  <si>
    <t>PORTA DE MADEIRA, FOLHA MEDIA (NBR 15930) DE 90 X 210 CM, E = 35 MM, NUCLEO SARRAFEADO, CAPA LISA EM HDF, ACABAMENTO EM PRIMER PARA PINTURA</t>
  </si>
  <si>
    <t>PORTA DE MADEIRA, FOLHA MEDIA (NBR 15930), E = 35 MM, NUCLEO SARRAFEADO, CAPA FRISADA EM HDF, ACABAMENTO MELAMINICO EM PADRAO MADEIRA</t>
  </si>
  <si>
    <t>PORTA DE MADEIRA, FOLHA PESADA (NBR 15930) DE 80 X 210 CM, E = 35 MM, NUCLEO SOLIDO, CAPA LISA EM HDF, ACABAMENTO EM LAMINADO NATURAL PARA VERNIZ</t>
  </si>
  <si>
    <t>PORTA DE MADEIRA, FOLHA PESADA (NBR 15930) DE 80 X 210 CM, E = 35 MM, NUCLEO SOLIDO, CAPA LISA EM HDF, ACABAMENTO EM PRIMER PARA PINTURA</t>
  </si>
  <si>
    <t>PORTA DE MADEIRA, FOLHA PESADA (NBR 15930) DE 90 X 210 CM, E = 35 MM, NUCLEO SOLIDO, CAPA LISA EM HDF, ACABAMENTO EM LAMINADO NATURAL PARA VERNIZ</t>
  </si>
  <si>
    <t>PORTA DE MADEIRA, FOLHA PESADA (NBR 15930) DE 90 X 210 CM, E = 35 MM, NUCLEO SOLIDO, CAPA LISA EM HDF, ACABAMENTO EM PRIMER PARA PINTURA</t>
  </si>
  <si>
    <t>PORTA DENTE PARA FRESADORA</t>
  </si>
  <si>
    <t>PORTA GRADE DE ENROLAR MANUAL COMPLETA, PERFIL TUBULAR TIJOLINHO 3/4 ", EM ACO GALVANIZADO NATURAL (SEM INSTALACAO)</t>
  </si>
  <si>
    <t>PORTA TOALHA ROSTO EM METAL CROMADO, TIPO ARGOLA</t>
  </si>
  <si>
    <t>PORTA VIDRO TEMPERADO INCOLOR, 2 FOLHAS DE CORRER, E = 10 MM (SEM FERRAGENS E SEM COLOCACAO)</t>
  </si>
  <si>
    <t>PORTAO BASCULANTE MANUAL EM ACO GALVANIZADO NATURAL, TIPO LAMBRIL COM REQUADRO/BATENTE, CHAPA NUMERO 26, INCLUI FECHADURA (SEM INSTALACAO)</t>
  </si>
  <si>
    <t>PORTAO BASCULANTE, MANUAL, EM CHAPA TIPO LAMBRIL QUADRADO, COM REQUADRO, ACABAMENTO NATURAL</t>
  </si>
  <si>
    <t>PORTAO DE ABRIR EM GRADIL DE METALON REDONDO DE 3/4"  VERTICAL, COM REQUADRO, ACABAMENTO NATURAL - COMPLETO</t>
  </si>
  <si>
    <t>PORTAO DE CORRER EM CHAPA TIPO PAINEL LAMBRIL QUADRADO, COM PORTA SOCIAL COMPLETA INCLUIDA, COM REQUADRO, ACABAMENTO NATURAL, COM TRILHOS E ROLDANAS</t>
  </si>
  <si>
    <t>PORTINHOLA DE ABRIR EM ALUMINIO DE 60 X 80 CM, VENEZIANA VENTILADA 1 FOLHA, ACABAMENTO ANODIZADO NATURAL</t>
  </si>
  <si>
    <t>POSTE CONICO CONTINUO EM ACO GALVANIZADO, CURVO, BRACO DUPLO, ENGASTADO,  H = 9 M, DIAMETRO INFERIOR = *135* MM</t>
  </si>
  <si>
    <t>POSTE CONICO CONTINUO EM ACO GALVANIZADO, CURVO, BRACO DUPLO, FLANGEADO,  H = 9 M, DIAMETRO INFERIOR = *135* MM</t>
  </si>
  <si>
    <t>POSTE CONICO CONTINUO EM ACO GALVANIZADO, CURVO, BRACO SIMPLES, ENGASTADO,  H = 9 M, DIAMETRO INFERIOR = *135* MM</t>
  </si>
  <si>
    <t>POSTE CONICO CONTINUO EM ACO GALVANIZADO, CURVO, BRACO SIMPLES, FLANGEADO,  H = 9 M, DIAMETRO INFERIOR = *135* MM</t>
  </si>
  <si>
    <t>POSTE CONICO CONTINUO EM ACO GALVANIZADO, CURVO, BRACO SIMPLES, FLANGEADO, H = 7 M, DIAMETRO INFERIOR = *125* MM</t>
  </si>
  <si>
    <t>POSTE CONICO CONTINUO EM ACO GALVANIZADO, RETO, ENGASTADO,  H = 7 M, DIAMETRO INFERIOR = *125* MM</t>
  </si>
  <si>
    <t>POSTE CONICO CONTINUO EM ACO GALVANIZADO, RETO, ENGASTADO,  H = 9 M, DIAMETRO INFERIOR = *145* MM</t>
  </si>
  <si>
    <t>POSTE CONICO CONTINUO EM ACO GALVANIZADO, RETO, FLANGEADO,  H = 3 M, DIAMETRO INFERIOR = *95* MM</t>
  </si>
  <si>
    <t>POSTE CONICO CONTINUO EM ACO GALVANIZADO, RETO, FLANGEADO, H = 6 M, DIAMETRO INFERIOR = *90* CM</t>
  </si>
  <si>
    <t>POSTE DE CONCRETO CIRCULAR, 100 KG, H = 5 M (NBR 8451)</t>
  </si>
  <si>
    <t>POSTE DE CONCRETO CIRCULAR, 100 KG, H = 7 M (NBR 8451)</t>
  </si>
  <si>
    <t>POSTE DE CONCRETO CIRCULAR, 150 KG, H = 10 M (NBR 8451)</t>
  </si>
  <si>
    <t>POSTE DE CONCRETO CIRCULAR, 200 KG, H = 11 M (NBR 8451)</t>
  </si>
  <si>
    <t>POSTE DE CONCRETO CIRCULAR, 200 KG, H = 17 M (NBR 8451)</t>
  </si>
  <si>
    <t>POSTE DE CONCRETO CIRCULAR, 200 KG, H = 22,5 M (NBR 8451)</t>
  </si>
  <si>
    <t>POSTE DE CONCRETO CIRCULAR, 200 KG, H = 7 M (NBR 8451)</t>
  </si>
  <si>
    <t>POSTE DE CONCRETO CIRCULAR, 200 KG, H = 9 M (NBR 8451)</t>
  </si>
  <si>
    <t>POSTE DE CONCRETO CIRCULAR, 300 KG, H = 11 M (NBR 8451)</t>
  </si>
  <si>
    <t>POSTE DE CONCRETO CIRCULAR, 300 KG, H = 5 M (NBR 8451)</t>
  </si>
  <si>
    <t>POSTE DE CONCRETO CIRCULAR, 300 KG, H = 7 M (NBR 8451)</t>
  </si>
  <si>
    <t>POSTE DE CONCRETO CIRCULAR, 300 KG, H = 9 M (NBR 8451)</t>
  </si>
  <si>
    <t>POSTE DE CONCRETO CIRCULAR, 400 KG, H = 11 M (NBR 8451)</t>
  </si>
  <si>
    <t>POSTE DE CONCRETO CIRCULAR, 400 KG, H = 14 M (NBR 8451)</t>
  </si>
  <si>
    <t>POSTE DE CONCRETO CIRCULAR, 400 KG, H = 9 M (NBR 8451)</t>
  </si>
  <si>
    <t>POSTE DE CONCRETO CIRCULAR, 600 KG, H = 10 M (NBR 8451)</t>
  </si>
  <si>
    <t>POSTE DE CONCRETO DUPLO T ,TIPO B, 500 KG, H = 9 M (NBR 8451)</t>
  </si>
  <si>
    <t>POSTE DE CONCRETO DUPLO T, TIPO B, 300 KG, H = 10 M (NBR 8451)</t>
  </si>
  <si>
    <t>POSTE DE CONCRETO DUPLO T, TIPO B, 300 KG, H = 9 M (NBR 8451)</t>
  </si>
  <si>
    <t>POSTE DE CONCRETO DUPLO T, TIPO D, 100 KG, H = 7 M (NBR 8451)</t>
  </si>
  <si>
    <t>POSTE DE CONCRETO DUPLO T, TIPO D, 200 KG, H = 9 M (NBR 8451)</t>
  </si>
  <si>
    <t>POSTE DE CONCRETO DUPLO T, 100 KG, H = 6 M, (NBR 8451)</t>
  </si>
  <si>
    <t>POSTE DE CONCRETO DUPLO T, 200 KG, H = 11 M (NBR 8451)</t>
  </si>
  <si>
    <t>POSTE DE CONCRETO DUPLO T, 200 KG, H = 8 M (NBR 8451)</t>
  </si>
  <si>
    <t>POSTE DE CONCRETO DUPLO T, 300 KG, H = 12 M (NBR 8451)</t>
  </si>
  <si>
    <t>POSTE DE CONCRETO DUPLO T, 400 KG,H = 12 M (NBR 8451)</t>
  </si>
  <si>
    <t>POSTE DE CONCRETO PADRAO, 1 CAIXA, H = 7,5 M</t>
  </si>
  <si>
    <t>POSTE DE CONCRETO PADRAO, 2 CAIXAS, H = 7,5 M</t>
  </si>
  <si>
    <t>POSTE DE CONCRETO PADRAO, 3 CAIXAS , H = 7,5 M</t>
  </si>
  <si>
    <t>POSTE DE CONCRETO PADRAO, 4 CAIXAS , H = 7,5 M</t>
  </si>
  <si>
    <t>POSTE DECORATIVO PARA JARDIM EM ACO TUBULAR, SEM LUMINARIA, H = *2,5* M</t>
  </si>
  <si>
    <t>POSTE PADRAO SUBTERRANEO 100 A, H = 2,5 M</t>
  </si>
  <si>
    <t>POSTE PADRAO SUBTERRANEO 200 A, H = 2,5 M</t>
  </si>
  <si>
    <t>POZOLANA DE CLASSE C</t>
  </si>
  <si>
    <t>PRANCHA DE MADEIRA APARELHADA *4 X 30* CM, MACARANDUBA, ANGELIM OU EQUIVALENTE DA REGIAO</t>
  </si>
  <si>
    <t>PRANCHA DE MADEIRA NAO APARELHADA *6 X 25* CM, MACARANDUBA, ANGELIM OU EQUIVALENTE DA REGIAO</t>
  </si>
  <si>
    <t>PRANCHA DE MADEIRA NAO APARELHADA *6 X 30* CM, MACARANDUBA, ANGELIM OU EQUIVALENTE DA REGIAO</t>
  </si>
  <si>
    <t>PRANCHA DE MADEIRA NAO APARELHADA *6 X 40* CM, MACARANDUBA, ANGELIM OU EQUIVALENTE DA REGIAO</t>
  </si>
  <si>
    <t>PRANCHAO DE MADEIRA APARELHADA *7,5 X 23* CM (3 X 9 ") MACARANDUBA, ANGELIM OU EQUIVALENTE DA REGIAO</t>
  </si>
  <si>
    <t>PRANCHAO DE MADEIRA APARELHADA *8 X 30* CM, MACARANDUBA, ANGELIM OU EQUIVALENTE DA REGIAO</t>
  </si>
  <si>
    <t>PRANCHAO DE MADEIRA NAO APARELHADA *7,5 X 23* CM (3 x 9 ") MACARANDUBA, ANGELIM OU EQUIVALENTE DA REGIAO</t>
  </si>
  <si>
    <t>PRANCHAO DE MADEIRA NAO APARELHADA *8 X 30* CM, MACARANDUBA, ANGELIM OU EQUIVALENTE DA REGIAO</t>
  </si>
  <si>
    <t>PREGO DE ACO POLIDO COM CABECA 10 X 10 (7/8 X 17)</t>
  </si>
  <si>
    <t>PREGO DE ACO POLIDO COM CABECA 10 X 11 (1 X 17)</t>
  </si>
  <si>
    <t>PREGO DE ACO POLIDO COM CABECA 14 X 18 (1 1/2 X 14)</t>
  </si>
  <si>
    <t>PREGO DE ACO POLIDO COM CABECA 15 X 15 (1 1/4 X 13)</t>
  </si>
  <si>
    <t>PREGO DE ACO POLIDO COM CABECA 15 X 18 (1 1/2 X 13)</t>
  </si>
  <si>
    <t>PREGO DE ACO POLIDO COM CABECA 16 X 24 (2 1/4 X 12)</t>
  </si>
  <si>
    <t>PREGO DE ACO POLIDO COM CABECA 16 X 27 (2 1/2 X 12)</t>
  </si>
  <si>
    <t>PREGO DE ACO POLIDO COM CABECA 17 X 21 (2 X 11)</t>
  </si>
  <si>
    <t>PREGO DE ACO POLIDO COM CABECA 17 X 24 (2 1/4 X 11)</t>
  </si>
  <si>
    <t>PREGO DE ACO POLIDO COM CABECA 17 X 27 (2 1/2 X 11)</t>
  </si>
  <si>
    <t>PREGO DE ACO POLIDO COM CABECA 17 X 30 (2 3/4 X 11)</t>
  </si>
  <si>
    <t>PREGO DE ACO POLIDO COM CABECA 18 X 27 (2 1/2 X 10)</t>
  </si>
  <si>
    <t>PREGO DE ACO POLIDO COM CABECA 18 X 30 (2 3/4 X 10)</t>
  </si>
  <si>
    <t>PREGO DE ACO POLIDO COM CABECA 19  X 36 (3 1/4  X  9)</t>
  </si>
  <si>
    <t>PREGO DE ACO POLIDO COM CABECA 19 X 33 (3 X 9)</t>
  </si>
  <si>
    <t>PREGO DE ACO POLIDO COM CABECA 22 X 48 (4 1/4 X 5)</t>
  </si>
  <si>
    <t>PRENDEDOR / TRAVA DE PORTA, MONTAGEM PISO / PORTA, EM LATAO / ZAMAC, CROMADO</t>
  </si>
  <si>
    <t>PRIMER EPOXI</t>
  </si>
  <si>
    <t>PROJETOR DE ARGAMASSA, CAPACIDADE DE PROJECAO 1,5 M3/H, ALCANCE DA PROJECAO 30 ATE 60 M, MOTOR ELETRICO TRIFASICO</t>
  </si>
  <si>
    <t>PROJETOR DE ARGAMASSA, CAPACIDADE DE PROJECAO 2,0 M3/H, ALCANCE DA PROJECAO ATE 50 M, MOTOR ELETRICO TRIFASICO</t>
  </si>
  <si>
    <t>PROJETOR PNEUMATICO DE ARGAMASSA PARA CHAPISCO E REBOCO COM RECIPIENTE ACOPLADO, TIPO CANEQUNHA, COM VOLUME DE 1,50 L, SEM COMPRESSOR</t>
  </si>
  <si>
    <t>PROJETOR RETANGULAR FECHADO PARA LAMPADA VAPOR DE MERCURIO/SODIO 250 W A 500 W, CABECEIRAS EM ALUMINIO FUNDIDO, CORPO EM ALUMINIO ANODIZADO, PARA LAMPADA E40 FECHAMENTO EM VIDRO TEMPERADO.</t>
  </si>
  <si>
    <t>PROLONGADOR/EXTENSOR PARA ROLO DE PINTURA 3 M</t>
  </si>
  <si>
    <t>PROLONGAMENTO PVC PARA CAIXA SIFONADA  100 MM X 200 MM (NBR 5688)</t>
  </si>
  <si>
    <t>PROLONGAMENTO PVC PARA CAIXA SIFONADA 100 MM X 100 MM (NBR 5688)</t>
  </si>
  <si>
    <t>PROLONGAMENTO PVC PARA CAIXA SIFONADA, 100 MM X 150 MM (NBR 5688)</t>
  </si>
  <si>
    <t>PROLONGAMENTO PVC PARA CAIXA SIFONADA, 150 MM X 150 MM (NBR 5688)</t>
  </si>
  <si>
    <t>PROLONGAMENTO PVC PARA CAIXA SIFONADA, 150 MM X 200 MM (NBR 5688)</t>
  </si>
  <si>
    <t>PROTETOR AUDITIVO TIPO CONCHA COM ABAFADOR DE RUIDOS, ATENUACAO ACIMA DE 22 DB</t>
  </si>
  <si>
    <t>PROTETOR SOLAR FPS 30, EMBALAGEM 2 LITROS</t>
  </si>
  <si>
    <t>PROTETOR/PONTEIRA PLASTICA PARA PONTA DE VERGALHAO DE ATE 1", TIPO PROTETOR DE ESPERA</t>
  </si>
  <si>
    <t>PRUMO DE CENTRO EM ACO *400* G</t>
  </si>
  <si>
    <t>PRUMO DE PAREDE EM ACO 700 A 750 G</t>
  </si>
  <si>
    <t>PULSADOR CAMPAINHA 10A, 250V (APENAS MODULO)</t>
  </si>
  <si>
    <t>PULSADOR CAMPAINHA 10A, 250V, CONJUNTO MONTADO PARA EMBUTIR 4" X 2" (PLACA + SUPORTE + MODULO)</t>
  </si>
  <si>
    <t>PULSADOR MINUTERIA 10A, 250V (APENAS MODULO)</t>
  </si>
  <si>
    <t>PULSADOR MINUTERIA 10A, 250V, CONJUNTO MONTADO PARA EMBUTIR 4" X 2" (PLACA + SUPORTE + MODULO)</t>
  </si>
  <si>
    <t>PULVERIZADOR DE TINTA ELETRICO / MAQUINA DE PINTURA AIRLESS, VAZAO *2* L/MIN (COLETADO CAIXA)</t>
  </si>
  <si>
    <t>PUXADOR CENTRAL, TIPO ALCA, EM ZAMAC CROMADO, COM ROSETAS, COMPRIMENTO *100* MM, PARA PORTA / JANELA EM MADEIRA OU METALICA - INCLUI PARAFUSOS</t>
  </si>
  <si>
    <t>PUXADOR CONCHA DE EMBUTIR PARA JANELA / PORTA DE CORRER, EM LATAO CROMADO, COM FURO CENTRAL PARA CHAVE E FUROS PARA PARAFUSOS, *40 X 100* MM  (LARGURA X ALTURA) - SEM FECHADURA</t>
  </si>
  <si>
    <t>PUXADOR TIPO PUNHO REDONDO, CENTRAL, EM LATAO CROMADO, COMPRIMENTO DE *110* MM, PARA JANELAS / PORTAS DE CORRER - INCLUI PARAFUSOS</t>
  </si>
  <si>
    <t>PUXADOR TUBULAR RETO, DUPLO, EM ALUMINIO POLIDO, DIAMETRO APROX.DE 1", COMPRIMENTO APROX. DE 400 MM, PARA PORTAS DE MADEIRA OU VIDRO</t>
  </si>
  <si>
    <t>QUADRO DE DISTRIBUICAO COM BARRAMENTO TRIFASICO, DE EMBUTIR, EM CHAPA DE ACO GALVANIZADO, PARA 12 DISJUNTORES DIN, 100 A</t>
  </si>
  <si>
    <t>QUADRO DE DISTRIBUICAO COM BARRAMENTO TRIFASICO, DE EMBUTIR, EM CHAPA DE ACO GALVANIZADO, PARA 18 DISJUNTORES DIN, 100 A</t>
  </si>
  <si>
    <t>QUADRO DE DISTRIBUICAO COM BARRAMENTO TRIFASICO, DE EMBUTIR, EM CHAPA DE ACO GALVANIZADO, PARA 24 DISJUNTORES DIN, 100 A</t>
  </si>
  <si>
    <t>QUADRO DE DISTRIBUICAO COM BARRAMENTO TRIFASICO, DE EMBUTIR, EM CHAPA DE ACO GALVANIZADO, PARA 28 DISJUNTORES DIN, 100 A</t>
  </si>
  <si>
    <t>QUADRO DE DISTRIBUICAO COM BARRAMENTO TRIFASICO, DE EMBUTIR, EM CHAPA DE ACO GALVANIZADO, PARA 30 DISJUNTORES DIN, 100 A</t>
  </si>
  <si>
    <t>QUADRO DE DISTRIBUICAO COM BARRAMENTO TRIFASICO, DE EMBUTIR, EM CHAPA DE ACO GALVANIZADO, PARA 30 DISJUNTORES DIN, 225 A</t>
  </si>
  <si>
    <t>QUADRO DE DISTRIBUICAO COM BARRAMENTO TRIFASICO, DE EMBUTIR, EM CHAPA DE ACO GALVANIZADO, PARA 36 DISJUNTORES DIN, 100 A</t>
  </si>
  <si>
    <t>QUADRO DE DISTRIBUICAO COM BARRAMENTO TRIFASICO, DE EMBUTIR, EM CHAPA DE ACO GALVANIZADO, PARA 48 DISJUNTORES DIN, 100 A</t>
  </si>
  <si>
    <t>QUADRO DE DISTRIBUICAO COM BARRAMENTO TRIFASICO, DE SOBREPOR, EM CHAPA DE ACO GALVANIZADO, PARA 12 DISJUNTORES DIN, 100 A</t>
  </si>
  <si>
    <t>QUADRO DE DISTRIBUICAO COM BARRAMENTO TRIFASICO, DE SOBREPOR, EM CHAPA DE ACO GALVANIZADO, PARA 18 DISJUNTORES DIN, 100 A</t>
  </si>
  <si>
    <t>QUADRO DE DISTRIBUICAO COM BARRAMENTO TRIFASICO, DE SOBREPOR, EM CHAPA DE ACO GALVANIZADO, PARA 24 DISJUNTORES DIN, 100 A</t>
  </si>
  <si>
    <t>QUADRO DE DISTRIBUICAO COM BARRAMENTO TRIFASICO, DE SOBREPOR, EM CHAPA DE ACO GALVANIZADO, PARA 28 DISJUNTORES DIN, 100 A</t>
  </si>
  <si>
    <t>QUADRO DE DISTRIBUICAO COM BARRAMENTO TRIFASICO, DE SOBREPOR, EM CHAPA DE ACO GALVANIZADO, PARA 30 DISJUNTORES DIN, 100 A</t>
  </si>
  <si>
    <t>QUADRO DE DISTRIBUICAO COM BARRAMENTO TRIFASICO, DE SOBREPOR, EM CHAPA DE ACO GALVANIZADO, PARA 36 DISJUNTORES DIN, 100 A</t>
  </si>
  <si>
    <t>QUADRO DE DISTRIBUICAO COM BARRAMENTO TRIFASICO, DE SOBREPOR, EM CHAPA DE ACO GALVANIZADO, PARA 40 DISJUNTORES DIN, 100 A</t>
  </si>
  <si>
    <t>QUADRO DE DISTRIBUICAO COM BARRAMENTO TRIFASICO, DE SOBREPOR, EM CHAPA DE ACO GALVANIZADO, PARA 48 DISJUNTORES DIN, 100 A</t>
  </si>
  <si>
    <t>QUADRO DE DISTRIBUICAO SEM BARRAMENTO, COM PORTA, DE EMBUTIR, EM CHAPA DE ACO GALVANIZADO, PARA 12 DISJUNTORES NEMA</t>
  </si>
  <si>
    <t>QUADRO DE DISTRIBUICAO SEM BARRAMENTO, COM PORTA, DE EMBUTIR, EM CHAPA DE ACO GALVANIZADO, PARA 6 DISJUNTORES NEMA</t>
  </si>
  <si>
    <t>QUADRO DE DISTRIBUICAO, COM BARRAMENTO TERRA / NEUTRO, DE EMBUTIR, PARA 16 DISJUNTORES DIN</t>
  </si>
  <si>
    <t>QUADRO DE DISTRIBUICAO, COM BARRAMENTO TERRA / NEUTRO, DE EMBUTIR, PARA 24 DISJUNTORES DIN</t>
  </si>
  <si>
    <t>QUADRO DE DISTRIBUICAO, COM BARRAMENTO TERRA / NEUTRO, DE EMBUTIR, PARA 36 DISJUNTORES DIN</t>
  </si>
  <si>
    <t>QUADRO DE DISTRIBUICAO, COM BARRAMENTO TERRA / NEUTRO, DE EMBUTIR, PARA 8 DISJUNTORES DIN</t>
  </si>
  <si>
    <t>QUADRO DE DISTRIBUICAO, SEM BARRAMENTO, EM PVC, DE EMBUTIR, PARA 16 DISJUNTORES DIN</t>
  </si>
  <si>
    <t>QUADRO DE DISTRIBUICAO, SEM BARRAMENTO, EM PVC, DE EMBUTIR, PARA 24 DISJUNTORES DIN</t>
  </si>
  <si>
    <t>QUADRO DE DISTRIBUICAO, SEM BARRAMENTO, EM PVC, DE EMBUTIR, PARA 36 DISJUNTORES DIN</t>
  </si>
  <si>
    <t>QUADRO DE DISTRIBUICAO, SEM BARRAMENTO, EM PVC, DE EMBUTIR, PARA 4 DISJUNTORES DIN</t>
  </si>
  <si>
    <t>QUADRO DE DISTRIBUICAO, SEM BARRAMENTO, EM PVC, DE EMBUTIR, PARA 8 DISJUNTORES DIN</t>
  </si>
  <si>
    <t>QUADRO DE DISTRIBUICAO, SEM BARRAMENTO, EM PVC, DE SOBREPOR, PARA 16 DISJUNTORES DIN</t>
  </si>
  <si>
    <t>QUADRO DE DISTRIBUICAO, SEM BARRAMENTO, EM PVC, DE SOBREPOR, PARA 24 DISJUNTORES DIN</t>
  </si>
  <si>
    <t>QUADRO DE DISTRIBUICAO, SEM BARRAMENTO, EM PVC, DE SOBREPOR, PARA 36 DISJUNTORES DIN</t>
  </si>
  <si>
    <t>QUADRO DE DISTRIBUICAO, SEM BARRAMENTO, EM PVC, DE SOBREPOR, PARA 4 DISJUNTORES DIN</t>
  </si>
  <si>
    <t>QUADRO DE DISTRIBUICAO, SEM BARRAMENTO, EM PVC, DE SOBREPOR, PARA 8 DISJUNTORES DIN</t>
  </si>
  <si>
    <t>QUEROSENE</t>
  </si>
  <si>
    <t>RALO FOFO COM REQUADRO, QUADRADO 150 X 150 MM</t>
  </si>
  <si>
    <t>RALO FOFO COM REQUADRO, QUADRADO 200 X 200 MM</t>
  </si>
  <si>
    <t>RALO FOFO COM REQUADRO, QUADRADO 250 X 250 MM</t>
  </si>
  <si>
    <t>RALO FOFO COM REQUADRO, QUADRADO 300 X 300 MM</t>
  </si>
  <si>
    <t>RALO FOFO COM REQUADRO, QUADRADO 400 X 400 MM</t>
  </si>
  <si>
    <t>RALO FOFO SEMIESFERICO, 100 MM, PARA LAJES/ CALHAS</t>
  </si>
  <si>
    <t>RALO FOFO SEMIESFERICO, 150 MM, PARA LAJES/ CALHAS</t>
  </si>
  <si>
    <t>RALO FOFO SEMIESFERICO, 200 MM, PARA LAJES/ CALHAS</t>
  </si>
  <si>
    <t>RALO FOFO SEMIESFERICO, 75 MM, PARA LAJES/ CALHAS</t>
  </si>
  <si>
    <t>RALO SECO PVC CONICO, 100 X 40 MM,  COM GRELHA REDONDA BRANCA</t>
  </si>
  <si>
    <t>RALO SECO PVC CONICO, 100 X 40 MM, COM GRELHA QUADRADA</t>
  </si>
  <si>
    <t>RALO SECO PVC QUADRADO, 100 X 100 X 53 MM, SAIDA 40 MM, COM GRELHA BRANCA</t>
  </si>
  <si>
    <t>RALO SIFONADO PVC CILINDRICO, 100 X 40 MM,  COM GRELHA REDONDA BRANCA</t>
  </si>
  <si>
    <t>RALO SIFONADO PVC REDONDO CONICO, 100 X 40 MM, COM GRELHA  BRANCA REDONDA</t>
  </si>
  <si>
    <t>RALO SIFONADO PVC, QUADRADO, 100 X 100 X 53 MM, SAIDA 40 MM, COM GRELHA BRANCA</t>
  </si>
  <si>
    <t>RASTELEIRO</t>
  </si>
  <si>
    <t>RASTELEIRO (MENSALISTA)</t>
  </si>
  <si>
    <t>REATOR ELETRONICO BIVOLT PARA 1 LAMPADA FLUORESCENTE DE 18/20 W</t>
  </si>
  <si>
    <t>REATOR ELETRONICO BIVOLT PARA 1 LAMPADA FLUORESCENTE DE 36/40 W</t>
  </si>
  <si>
    <t>REATOR ELETRONICO BIVOLT PARA 2 LAMPADAS FLUORESCENTES DE 14 W</t>
  </si>
  <si>
    <t>REATOR ELETRONICO BIVOLT PARA 2 LAMPADAS FLUORESCENTES DE 18/20 W</t>
  </si>
  <si>
    <t>REATOR ELETRONICO BIVOLT PARA 2 LAMPADAS FLUORESCENTES DE 36/40 W</t>
  </si>
  <si>
    <t>REATOR INTERNO/INTEGRADO PARA LAMPADA VAPOR METALICO 400 W, ALTO FATOR DE POTENCIA</t>
  </si>
  <si>
    <t>REATOR P/ LAMPADA VAPOR DE SODIO 250W USO EXT</t>
  </si>
  <si>
    <t>REATOR P/ 1 LAMPADA VAPOR DE MERCURIO 125W USO EXT</t>
  </si>
  <si>
    <t>REATOR P/ 1 LAMPADA VAPOR DE MERCURIO 250W USO EXT</t>
  </si>
  <si>
    <t>REATOR P/ 1 LAMPADA VAPOR DE MERCURIO 400W USO EXT</t>
  </si>
  <si>
    <t>REBITE DE ALUMINIO VAZADO DE REPUXO, 3,2 X 8 MM (1KG = 1025 UNIDADES)</t>
  </si>
  <si>
    <t>REBOLO ABRASIVO RETO DE USO GERAL GRAO 36, DE 6 X 1 " (DIAMETRO X ALTURA)</t>
  </si>
  <si>
    <t>REBOLO ABRASIVO RETO DE USO GERAL GRAO 36, DE 6 X 3/4 " (DIAMETRO X ALTURA)</t>
  </si>
  <si>
    <t>RECICLADORA DE ASFALTO A FRIO SOBRE RODAS, LARG. FRESAGEM 2,00 M, POT. 315 KW/422 HP</t>
  </si>
  <si>
    <t>REDUCAO EXCENTRICA PVC NBR 10569 P/REDE COLET ESG PB JE 125 X 100MM</t>
  </si>
  <si>
    <t>REDUCAO EXCENTRICA PVC NBR 10569 P/REDE COLET ESG PB JE 150 X 100MM</t>
  </si>
  <si>
    <t>REDUCAO EXCENTRICA PVC NBR 10569 P/REDE COLET ESG PB JE 150 X 125MM</t>
  </si>
  <si>
    <t>REDUCAO EXCENTRICA PVC NBR 10569 P/REDE COLET ESG PB JE 200 X 150MM</t>
  </si>
  <si>
    <t>REDUCAO EXCENTRICA PVC NBR 10569 P/REDE COLET ESG PB JE 250 X 200MM</t>
  </si>
  <si>
    <t>REDUCAO EXCENTRICA PVC NBR 10569 P/REDE COLET ESG PB JE 300 X 250MM</t>
  </si>
  <si>
    <t>REDUCAO EXCENTRICA PVC NBR 10569 P/REDE COLET ESG PB JE 350 X 300MM</t>
  </si>
  <si>
    <t>REDUCAO EXCENTRICA PVC NBR 10569 P/REDE COLET ESG PB JE 400 X 300MM</t>
  </si>
  <si>
    <t>REDUCAO EXCENTRICA PVC NBR 10569 P/REDE COLET ESG PB JE 400 X 350MM</t>
  </si>
  <si>
    <t>REDUCAO EXCENTRICA PVC P/ ESG PREDIAL DN 100 X 50MM</t>
  </si>
  <si>
    <t>REDUCAO EXCENTRICA PVC P/ ESG PREDIAL DN 100 X 75MM</t>
  </si>
  <si>
    <t>REDUCAO EXCENTRICA PVC P/ ESG PREDIAL DN 75 X 50MM</t>
  </si>
  <si>
    <t>REDUCAO EXCENTRICA PVC, SERIE R, DN 100 X 75 MM, PARA ESGOTO PREDIAL</t>
  </si>
  <si>
    <t>REDUCAO EXCENTRICA PVC, SERIE R, DN 150 X 100 MM, PARA ESGOTO PREDIAL</t>
  </si>
  <si>
    <t>REDUCAO EXCENTRICA PVC, SERIE R, DN 75 X 50 MM, PARA ESGOTO PREDIAL</t>
  </si>
  <si>
    <t>REDUCAO FIXA TIPO STORZ, ENGATE RAPIDO 2.1/2" X 1.1/2", EM LATAO, PARA INSTALACAO PREDIAL COMBATE A INCENDIO PREDIAL</t>
  </si>
  <si>
    <t>REDUCAO PVC PBA, JE, BB, DN 75 X 50 / DE 85 X 60 MM, PARA REDE DE AGUA</t>
  </si>
  <si>
    <t>REDUCAO PVC PBA, JE, PB, DN 100 X 50 / DE 110 X 60 MM, PARA REDE DE AGUA</t>
  </si>
  <si>
    <t>REDUCAO PVC PBA, JE, PB, DN 100 X 75 / DE 110 X 85 MM, PARA REDE DE AGUA</t>
  </si>
  <si>
    <t>REDUCAO PVC PBA, JE, PB, DN 75 X 50 / DE 85 X 60 MM, PARA REDE DE AGUA</t>
  </si>
  <si>
    <t>REDUTOR TIPO THINNER PARA ACABAMENTO</t>
  </si>
  <si>
    <t>REFLETOR REDONDO EM ALUMINIO ANODIZADO PARA LAMPADA VAPOR DE MERCURIO/SODIO, CORPO EM ALUMINIO COM PINTURA EPOXI, PARA LAMPADA E-27 DE 300 W, COM SUPORTE REDONDO E ALCA REGULAVEL PARA FIXACAO.</t>
  </si>
  <si>
    <t>REGISTRO DE ESFERA DE PASSEIO, PVC PARA POLIETILENO, 20 MM</t>
  </si>
  <si>
    <t>REGISTRO DE ESFERA PVC, COM BORBOLETA, COM ROSCA EXTERNA, DE 1/2"</t>
  </si>
  <si>
    <t>REGISTRO DE ESFERA PVC, COM BORBOLETA, COM ROSCA EXTERNA, DE 3/4"</t>
  </si>
  <si>
    <t>REGISTRO DE ESFERA PVC, COM CABECA QUADRADA, COM ROSCA EXTERNA, 1/2"</t>
  </si>
  <si>
    <t>REGISTRO DE ESFERA PVC, COM CABECA QUADRADA, COM ROSCA EXTERNA, 3/4"</t>
  </si>
  <si>
    <t>REGISTRO DE ESFERA, PVC, COM VOLANTE, VS, ROSCAVEL, DN 1 1/2", COM CORPO DIVIDIDO</t>
  </si>
  <si>
    <t>REGISTRO DE ESFERA, PVC, COM VOLANTE, VS, ROSCAVEL, DN 1 1/4", COM CORPO DIVIDIDO</t>
  </si>
  <si>
    <t>REGISTRO DE ESFERA, PVC, COM VOLANTE, VS, ROSCAVEL, DN 1/2", COM CORPO DIVIDIDO</t>
  </si>
  <si>
    <t>REGISTRO DE ESFERA, PVC, COM VOLANTE, VS, ROSCAVEL, DN 1", COM CORPO DIVIDIDO</t>
  </si>
  <si>
    <t>REGISTRO DE ESFERA, PVC, COM VOLANTE, VS, ROSCAVEL, DN 2", COM CORPO DIVIDIDO</t>
  </si>
  <si>
    <t>REGISTRO DE ESFERA, PVC, COM VOLANTE, VS, ROSCAVEL, DN 3/4", COM CORPO DIVIDIDO</t>
  </si>
  <si>
    <t>REGISTRO DE ESFERA, PVC, COM VOLANTE, VS, SOLDAVEL, DN 20 MM, COM CORPO DIVIDIDO</t>
  </si>
  <si>
    <t>REGISTRO DE ESFERA, PVC, COM VOLANTE, VS, SOLDAVEL, DN 25 MM, COM CORPO DIVIDIDO</t>
  </si>
  <si>
    <t>REGISTRO DE ESFERA, PVC, COM VOLANTE, VS, SOLDAVEL, DN 40 MM, COM CORPO DIVIDIDO</t>
  </si>
  <si>
    <t>REGISTRO DE PRESSAO PVC, ROSCAVEL, VOLANTE SIMPLES, DE 1/2"</t>
  </si>
  <si>
    <t>REGISTRO DE PRESSAO PVC, ROSCAVEL, VOLANTE SIMPLES, DE 3/4"</t>
  </si>
  <si>
    <t>REGISTRO DE PRESSAO PVC, SOLDAVEL, VOLANTE SIMPLES, DE 20 MM</t>
  </si>
  <si>
    <t>REGISTRO DE PRESSAO PVC, SOLDAVEL, VOLANTE SIMPLES, DE 25 MM</t>
  </si>
  <si>
    <t>REGISTRO GAVETA BRUTO EM LATAO FORJADO, BITOLA 1 " (REF 1509)</t>
  </si>
  <si>
    <t>REGISTRO GAVETA BRUTO EM LATAO FORJADO, BITOLA 1 1/2 " (REF 1509)</t>
  </si>
  <si>
    <t>REGISTRO GAVETA BRUTO EM LATAO FORJADO, BITOLA 1 1/4 " (REF 1509)</t>
  </si>
  <si>
    <t>REGISTRO GAVETA BRUTO EM LATAO FORJADO, BITOLA 1/2 " (REF 1509)</t>
  </si>
  <si>
    <t>REGISTRO GAVETA BRUTO EM LATAO FORJADO, BITOLA 2 " (REF 1509)</t>
  </si>
  <si>
    <t>REGISTRO GAVETA BRUTO EM LATAO FORJADO, BITOLA 2 1/2 " (REF 1509)</t>
  </si>
  <si>
    <t>REGISTRO GAVETA BRUTO EM LATAO FORJADO, BITOLA 3 " (REF 1509)</t>
  </si>
  <si>
    <t>REGISTRO GAVETA BRUTO EM LATAO FORJADO, BITOLA 3/4 " (REF 1509)</t>
  </si>
  <si>
    <t>REGISTRO GAVETA BRUTO EM LATAO FORJADO, BITOLA 4 " (REF 1509)</t>
  </si>
  <si>
    <t>REGISTRO GAVETA COM ACABAMENTO E CANOPLA CROMADOS, SIMPLES, BITOLA 1 1/4 " (REF 1509)</t>
  </si>
  <si>
    <t>REGISTRO GAVETA COM ACABAMENTO E CANOPLA CROMADOS, SIMPLES, BITOLA 1/2 " (REF 1509)</t>
  </si>
  <si>
    <t>REGISTRO GAVETA COM ACABAMENTO E CANOPLA CROMADOS, SIMPLES, BITOLA 3/4 " (REF 1509)</t>
  </si>
  <si>
    <t>REGISTRO OU VALVULA GLOBO ANGULAR EM LATAO, PARA HIDRANTES EM INSTALACAO PREDIAL DE INCENDIO, 45 GRAUS, DIAMETRO DE 2 1/2", COM VOLANTE, CLASSE DE PRESSAO DE ATE 200 PSI</t>
  </si>
  <si>
    <t>REGISTRO PRESSAO BRUTO EM LATAO FORJADO, BITOLA 1/2 " (REF 1400)</t>
  </si>
  <si>
    <t>REGISTRO PRESSAO BRUTO EM LATAO FORJADO, BITOLA 3/4 " (REF 1400)</t>
  </si>
  <si>
    <t>REGISTRO PRESSAO COM ACABAMENTO E CANOPLA CROMADA, SIMPLES, BITOLA 1/2 " (REF 1416)</t>
  </si>
  <si>
    <t>REGUA DE ALUMINIO PARA PEDREIRO 2 X 1 "</t>
  </si>
  <si>
    <t>REGUA VIBRADORA DUPLA PARA CONCRETO A GASOLINA 5,5 HP, PESO DE 60 KG, COMPRIMENTO 4 M</t>
  </si>
  <si>
    <t>REGUA VIBRATORIA DE CONCRETO TRELICADA, EQUIPADA COM MOTOR A GASOLINA DE 9 HP</t>
  </si>
  <si>
    <t>REJEITO DE MINERIO DE FERRO PARA PAVIMENTACAO (POSTO PEDREIRA/FORNECEDOR, SEM FRETE)</t>
  </si>
  <si>
    <t>REJUNTE BRANCO, CIMENTICIO</t>
  </si>
  <si>
    <t>REJUNTE COLORIDO, CIMENTICIO</t>
  </si>
  <si>
    <t>REJUNTE EPOXI COR</t>
  </si>
  <si>
    <t>RELE FOTOELETRICO INTERNO E EXTERNO BIVOLT 1000 W, DE CONECTOR, SEM BASE</t>
  </si>
  <si>
    <t>RELE TERMICO BIMETAL PARA USO EM MOTORES TRIFASICOS, TENSAO 380 V, POTENCIA ATE 15 CV, CORRENTE NOMINAL MAXIMA 22 A</t>
  </si>
  <si>
    <t>RESINA ACRILICA BASE AGUA - COR BRANCA</t>
  </si>
  <si>
    <t>RESPIRADOR DESCARTAVEL SEM VALVULA DE EXALACAO, PFF 1</t>
  </si>
  <si>
    <t>RETARDO PARA CORDEL DETONANTE</t>
  </si>
  <si>
    <t>RETROESCAVADEIRA SOBRE RODAS COM CARREGADEIRA, TRACAO 4 X 2, POTENCIA LIQUIDA 79 HP, PESO OPERACIONAL MINIMO DE 6570 KG, CAPACIDADE DA CARREGADEIRA DE 1,00 M3 E DA  RETROESCAVADEIRA MINIMA DE 0,20 M3, PROFUNDIDADE DE ESCAVACAO MAXIMA DE 4,37 M</t>
  </si>
  <si>
    <t>RETROESCAVADEIRA SOBRE RODAS COM CARREGADEIRA, TRACAO 4 X 4, POTENCIA LIQUIDA 72 HP, PESO OPERACIONAL MINIMO DE 7140 KG, CAPACIDADE MINIMA DA CARREGADEIRA DE 0,79 M3 E DA RETROESCAVADEIRA MINIMA DE 0,18 M3, PROFUNDIDADE DE ESCAVACAO MAXIMA DE 4,50 M</t>
  </si>
  <si>
    <t>RETROESCAVADEIRA SOBRE RODAS COM CARREGADEIRA, TRACAO 4 X 4, POTENCIA LIQUIDA 88 HP, PESO OPERACIONAL MINIMO DE 6674 KG, CAPACIDADE DA CARREGADEIRA DE 1,00 M3 E DA  RETROESCAVADEIRA MINIMA DE 0,26 M3, PROFUNDIDADE DE ESCAVACAO MAXIMA DE 4,37 M</t>
  </si>
  <si>
    <t>REVESTIMENTO DE PAREDE EM GRANILITE, MARMORITE OU GRANITINA - ESP = 5 MM (INCLUSO EXECUCAO)</t>
  </si>
  <si>
    <t>REVESTIMENTO DE PAREDE EM GRANILITE, MARMORITE OU GRANITINA COLORIDO - ESP = 5 MM (INCLUSO EXECUCAO)</t>
  </si>
  <si>
    <t>REVESTIMENTO EM CERAMICA ESMALTADA COMERCIAL, PEI MENOR OU IGUAL A 3, FORMATO MENOR OU IGUAL A 2025 CM2</t>
  </si>
  <si>
    <t>REVESTIMENTO EM CERAMICA ESMALTADA EXTRA, PEI MAIOR OU IGUAL 4, FORMATO MAIOR A 2025 CM2</t>
  </si>
  <si>
    <t>REVESTIMENTO EM CERAMICA ESMALTADA EXTRA, PEI MENOR OU IGUAL A 3, FORMATO MENOR OU IGUAL A 2025 CM2</t>
  </si>
  <si>
    <t>REVESTIMENTO EPOXI DE ALTA RESISTENCIA QUIMICA, ISENTO DE SOLVENTES, BICOMPONENTE</t>
  </si>
  <si>
    <t>REVESTIMENTO PARA ESCADA EM GRANILITE, MARMORITE OU GRANITINA ESP = 8 MM (INCLUSO EXECUCAO)</t>
  </si>
  <si>
    <t>RIPA DE MADEIRA APARELHADA *1,5 X 5* CM, MACARANDUBA, ANGELIM OU EQUIVALENTE DA REGIAO</t>
  </si>
  <si>
    <t>RIPA DE MADEIRA NAO APARELHADA *1,5 X 5* CM, MACARANDUBA, ANGELIM OU EQUIVALENTE DA REGIAO</t>
  </si>
  <si>
    <t>RIPA DE MADEIRA NAO APARELHADA 1 X 3* CM, MACARANDUBA, ANGELIM OU EQUIVALENTE DA REGIAO</t>
  </si>
  <si>
    <t>ROCADEIRA COSTAL COM MOTOR A GASOLINA DE *32* CC</t>
  </si>
  <si>
    <t>ROCADEIRA DESLOCAVEL, LARGURA DE TRABALHO DE 1,3 M</t>
  </si>
  <si>
    <t>RODAFORRO EM PVC, PARA FORRO DE PVC, COMPRIMENTO 6 M</t>
  </si>
  <si>
    <t>RODAPE ARDOSIA, CINZA, 10 CM, E= *1CM</t>
  </si>
  <si>
    <t>RODAPE DE BORRACHA LISO, H = 70 MM, E = *2* MM, PARA ARGAMASSA, PRETO</t>
  </si>
  <si>
    <t>RODAPE DE MADEIRA MACICA CUMARU/IPE CHAMPANHE OU EQUIVALENTE DA REGIAO, *1,5 X 7 CM</t>
  </si>
  <si>
    <t>RODAPE EM MARMORE, POLIDO, BRANCO COMUM, L= *7* CM, E=  *2* CM, CORTE RETO</t>
  </si>
  <si>
    <t>RODAPE OU RODABANCADA EM GRANITO, POLIDO, TIPO ANDORINHA/ QUARTZ/ CASTELO/ CORUMBA OU OUTROS EQUIVALENTES DA REGIAO, H= 10 CM, E=  *2,0* CM</t>
  </si>
  <si>
    <t>RODAPE PLANO PARA PISO VINILICO, H = 5 CM</t>
  </si>
  <si>
    <t>RODAPE PRE-MOLDADO DE GRANILITE, MARMORITE OU GRANITINA L = 10 CM</t>
  </si>
  <si>
    <t>RODIZIO PARA TRILHO (TIPO NAPOLEAO),  EM LATAO, COM ROLAMENTO EM ACO, 6 MM, PARA JANELA DE CORRER</t>
  </si>
  <si>
    <t>RODO PARA CHAO 40 CM COM CABO</t>
  </si>
  <si>
    <t>ROLDANA CONCOVA DUPLA, EM CHAPA DE ACO, ROLAMENTO INTERNO BLINDADO DE ACO REVESTIDO EM NYLON, PARA PORTA DE CORRER</t>
  </si>
  <si>
    <t>ROLDANA DUPLA, EM ZAMAC COM CHAPA DE LATAO, ROLAMENTOS EM ACO, PARA PORTA E JANELA DE CORRER</t>
  </si>
  <si>
    <t>ROLDANA PLASTICA COM PREGO, TAMANHO 30 X 30 MM, PARA INSTALACAO ELETRICA APARENTE</t>
  </si>
  <si>
    <t>ROLO COMPACTADOR DE PNEUS, ESTATICO, PRESSAO VARIAVEL, POTENCIA 110 HP, PESO SEM/COM LASTRO 10,8/27 T, LARGURA DE ROLAGEM 2,30 M</t>
  </si>
  <si>
    <t>ROLO COMPACTADOR DE PNEUS, ESTATICO, PRESSAO VARIAVEL, POTENCIA 111 HP, PESO SEM/COM LASTRO 9,5/26,0 T, LARGURA DE ROLAGEM 1,90 M</t>
  </si>
  <si>
    <t>ROLO COMPACTADOR PE DE CARNEIRO VIBRATORIO, POTENCIA 125 HP, PESO OPERACIONAL SEM/COM LASTRO 11,95/13,30 T, IMPACTO DINAMICO 38,5/22,5 T, LARGURA DE TRABALHO 2,15 M</t>
  </si>
  <si>
    <t>ROLO COMPACTADOR PE DE CARNEIRO VIBRATORIO, POTENCIA 80 HP, PESO OPERACIONAL SEM/COM LASTRO 7,4/8,8 T, LARGURA DE TRABALHO 1,68 M</t>
  </si>
  <si>
    <t>ROLO COMPACTADOR VIBRATORIO DE UM CILINDRO LISO DE ACO, POTENCIA 125 HP, PESO SEM/COM LASTRO 10,75/12,92 T, IMPACTO DINAMICO 31,5/18,5 T, LARGURA TRABALHO 2,15 M</t>
  </si>
  <si>
    <t>ROLO COMPACTADOR VIBRATORIO DE UM CILINDRO, ACO LISO, POTENCIA 80 HP, PESO OPERACIONAL MAXIMO 8,1 T, IMPACTO DINAMICO 16,15/9,5 T, LARGURA TRABALHO 1,68 M</t>
  </si>
  <si>
    <t>ROLO COMPACTADOR VIBRATORIO PE DE CARNEIRO, COM CONTROLE REMOTO POR RADIO, POTENCIA  12,5 KW, PESO OPERACIONAL DE 1,675 T, LARGURA DE TRABALHO 0,85 M</t>
  </si>
  <si>
    <t>ROLO COMPACTADOR VIBRATORIO REBOCAVEL, CILINDRO DE ACO LISO, POTENCIA DE TRACAO DE 65 CV, PESO DE 4,7 T, IMPACTO DINAMICO TOTAL DE 18,3 T, LARGURA DO ROLO 1,67 M</t>
  </si>
  <si>
    <t>ROLO COMPACTADOR VIBRATORIO TANDEM, ACO LISO, POTENCIA 125 HP, PESO SEM/COM LASTRO 10,20/11,65 T, LARGURA DE TRABALHO 1,73 M</t>
  </si>
  <si>
    <t>ROLO COMPACTADOR VIBRATORIO TANDEM, ACO LISO, POTENCIA 58 CV, PESO SEM/COM LASTRO 6,5/9,4 T, LARGURA DE TRABALHO 1,20 M</t>
  </si>
  <si>
    <t>ROLO DE ESPUMA POLIESTER 23 CM (SEM CABO)</t>
  </si>
  <si>
    <t>ROLO DE LA DE CARNEIRO 23 CM (SEM CABO)</t>
  </si>
  <si>
    <t>ROMPEDOR ELETRICO PESO 26 KG, POTENCIA OPERACIONAL DE 2,5 KW</t>
  </si>
  <si>
    <t>ROSETA QUADRADA, SEM FUROS, EM ACO INOX POLIDO, LARGURA APROXIMADA DE 50 MM, PARA FECHADURA DE PORTA - PARAFUSOS INCLUIDOS</t>
  </si>
  <si>
    <t>ROSETA REDONDA DE SOBREPOR, SEM FUROS, EM ACO INOX POLIDO, DIAMETRO APROXIMADO DE 50 MM, PARA FECHADURA DE PORTA - PARAFUSOS INCLUIDOS</t>
  </si>
  <si>
    <t>RUFO EXTERNO DE CHAPA DE ACO GALVANIZADA NUM 26, CORTE 25 CM</t>
  </si>
  <si>
    <t>RUFO EXTERNO DE CHAPA DE ACO GALVANIZADA NUM 26, CORTE 28 CM</t>
  </si>
  <si>
    <t>RUFO EXTERNO/INTERNO DE CHAPA DE ACO GALVANIZADA NUM 26, CORTE 33 CM</t>
  </si>
  <si>
    <t>RUFO INTERNO DE CHAPA DE ACO GALVANIZADA NUM 26, CORTE 50 CM</t>
  </si>
  <si>
    <t>RUFO PARA TELHA ESTRUTURAL DE FIBROCIMENTO 1 ABA (SEM AMIANTO)</t>
  </si>
  <si>
    <t>RUFO PARA TELHA ESTRUTURAL DE FIBROCIMENTO 2 ABAS, COMPRIMENTO DE 1031 MM (SEM AMIANTO)</t>
  </si>
  <si>
    <t>RUFO PARA TELHA ONDULADA DE FIBROCIMENTO, E = 6 MM, ABA *260* MM, COMPRIMENTO 1100 MM (SEM AMIANTO)</t>
  </si>
  <si>
    <t>SABAO EM PO</t>
  </si>
  <si>
    <t>SABONETEIRA DE PAREDE EM METAL CROMADO</t>
  </si>
  <si>
    <t>SACO DE RAFIA PARA ENTULHO, NOVO, LISO (SEM CLICHE), *60 x 90* CM</t>
  </si>
  <si>
    <t>SAIBRO PARA ARGAMASSA (COLETADO NO COMERCIO)</t>
  </si>
  <si>
    <t>SAPATA DE PVC ADITIVADO NERVURADO D = 6"</t>
  </si>
  <si>
    <t>SAPATA DE PVC ADITIVADO NERVURADO D = 8"</t>
  </si>
  <si>
    <t>SAPATILHA EM ACO GALVANIZADO PARA CABOS COM DIAMETRO NOMINAL ATE 5/8"</t>
  </si>
  <si>
    <t>SARRAFO DE MADEIRA APARELHADA *2 X 10* CM, MACARANDUBA, ANGELIM OU EQUIVALENTE DA REGIAO</t>
  </si>
  <si>
    <t>SARRAFO DE MADEIRA NAO APARELHADA *2,5 X 15* CM, MACARANDUBA, ANGELIM OU EQUIVALENTE DA REGIAO</t>
  </si>
  <si>
    <t>SARRAFO DE MADEIRA NAO APARELHADA *2,5 X 7* CM, MACARANDUBA, ANGELIM OU EQUIVALENTE DA REGIAO</t>
  </si>
  <si>
    <t>SARRAFO DE MADEIRA NAO APARELHADA 2,5 X 5 CM, MACARANDUBA, ANGELIM OU EQUIVALENTE DA REGIAO</t>
  </si>
  <si>
    <t>SEIXO ROLADO PARA APLICACAO EM CONCRETO (POSTO PEDREIRA/FORNECEDOR, SEM FRETE)</t>
  </si>
  <si>
    <t>SELADOR HORIZONTAL PARA FITA DE ACO 1 "</t>
  </si>
  <si>
    <t>SELADOR PVA PAREDES INTERNAS</t>
  </si>
  <si>
    <t>SELANTE A BASE DE ALCATRAO E POLIURETANO PARA JUNTAS HORIZONTAIS</t>
  </si>
  <si>
    <t>SELANTE A BASE DE RESINAS ACRILICAS PARA TRINCAS</t>
  </si>
  <si>
    <t>SELANTE DE BASE ASFALTICA PARA VEDACAO</t>
  </si>
  <si>
    <t xml:space="preserve">310ML </t>
  </si>
  <si>
    <t>SELANTE TIPO VEDA CALHA PARA METAL E FIBROCIMENTO</t>
  </si>
  <si>
    <t>SELIM COMPACTO EM PVC, SEM TRAVAS,  DN 150 X 100 MM, PARA REDE COLETORA ESGOTO (NBR 10569)</t>
  </si>
  <si>
    <t>SELIM COMPACTO EM PVC, SEM TRAVAS,  DN 200 X 100 MM, PARA REDE COLETORA ESGOTO (NBR 10569)</t>
  </si>
  <si>
    <t>SELIM COMPACTO EM PVC, SEM TRAVAS,  DN 300 X 100 MM, PARA REDE COLETORA ESGOTO (NBR 10569)</t>
  </si>
  <si>
    <t>SELIM PVC, COM TRAVAS, JE, 90 GRAUS,  DN 125 X 100 MM OU 150 X 100 MM, PARA REDE COLETORA ESGOTO (NBR 10569)</t>
  </si>
  <si>
    <t>SELIM PVC, SOLDAVEL, SEM TRAVAS, JE, 90 GRAUS,  DN 200 X 100 MM, PARA REDE COLETORA ESGOTO (NBR 10569)</t>
  </si>
  <si>
    <t>SELIM PVC, SOLDAVEL, SEM TRAVAS, JE, 90 GRAUS,  DN 250 X 100 MM, PARA REDE COLETORA ESGOTO (NBR 10569)</t>
  </si>
  <si>
    <t>SELIM PVC, SOLDAVEL, SEM TRAVAS, JE, 90 GRAUS,  DN 300 X 100 MM, PARA REDE COLETORA ESGOTO (NBR 10569)</t>
  </si>
  <si>
    <t>SEMIRREBOQUE COM DOIS EIXOS EM TANDEM TIPO BASCULANTE COM CACAMBA METALICA 14 M3  (INCLUI MONTAGEM, NAO INCLUI CAVALO MECANICO)</t>
  </si>
  <si>
    <t>SEMIRREBOQUE COM TRES EIXOS EM TANDEM TIPO BASCULANTE COM CACAMBA METALICA 18 M3 (INCLUI MONTAGEM, NAO INCLUI CAVALO MECANICO)</t>
  </si>
  <si>
    <t>SEMIRREBOQUE COM TRES EIXOS, PARA TRANSPORTE DE CARGA SECA, DIMENSOES APROXIMADAS 2,60 X 12,50 X 0,50 M (NAO INCLUI CAVALO MECANICO)</t>
  </si>
  <si>
    <t>SENSOR DE PRESENCA BIVOLT COM FOTOCELULA PARA QUALQUER TIPO DE LAMPADA, POTENCIA MAXIMA *1000* W, USO EXTERNO</t>
  </si>
  <si>
    <t>SENSOR DE PRESENCA BIVOLT DE PAREDE COM FOTOCELULA PARA QUALQUER TIPO DE LAMPADA POTENCIA MAXIMA *1000* W, USO INTERNO</t>
  </si>
  <si>
    <t>SENSOR DE PRESENCA BIVOLT DE PAREDE SEM FOTOCELULA PARA QUALQUER TIPO DE LAMPADA POTENCIA MAXIMA *1000* W, USO INTERNO</t>
  </si>
  <si>
    <t>SENSOR DE PRESENCA BIVOLT DE TETO COM FOTOCELULA PARA QUALQUER TIPO DE LAMPADA POTENCIA MAXIMA *1000* W, USO INTERNO</t>
  </si>
  <si>
    <t>SENSOR DE PRESENCA BIVOLT DE TETO SEM FOTOCELULA PARA QUALQUER TIPO DE LAMPADA POTENCIA MAXIMA *900* W, USO INTERNO</t>
  </si>
  <si>
    <t>SERRA CIRCULAR DE BANCADA, MODELO PICA-PAU, DIAMETRO DE 350 MM. CARACTERISTICAS DO MOTOR: TRIFASICO, POTENCIA DE 5 HP, FREQUENCIA DE 60 HZ</t>
  </si>
  <si>
    <t>SERRALHEIRO (MENSALISTA)</t>
  </si>
  <si>
    <t>SERVENTE DE OBRAS (MENSALISTA)</t>
  </si>
  <si>
    <t>SERVICO DE BOMBEAMENTO DE CONCRETO COM CONSUMO MINIMO DE 40 M3</t>
  </si>
  <si>
    <t>SIFAO EM METAL CROMADO PARA PIA AMERICANA, 1.1/2 X 1.1/2 "</t>
  </si>
  <si>
    <t>SIFAO EM METAL CROMADO PARA PIA AMERICANA, 1.1/2 X 2 "</t>
  </si>
  <si>
    <t>SIFAO EM METAL CROMADO PARA PIA OU LAVATORIO, 1 X 1.1/2 "</t>
  </si>
  <si>
    <t>SIFAO EM METAL CROMADO PARA TANQUE, 1.1/4 X 1.1/2 "</t>
  </si>
  <si>
    <t>SIFAO PLASTICO EXTENSIVEL UNIVERSAL, TIPO COPO</t>
  </si>
  <si>
    <t>SIFAO PLASTICO FLEXIVEL SAIDA VERTICAL PARA COLUNA LAVATORIO, 1 X 1.1/2 "</t>
  </si>
  <si>
    <t>SIFAO PLASTICO TIPO COPO PARA PIA AMERICANA 1.1/2 X 1.1/2 "</t>
  </si>
  <si>
    <t>SIFAO PLASTICO TIPO COPO PARA PIA OU LAVATORIO, 1 X 1.1/2 "</t>
  </si>
  <si>
    <t>SIFAO PLASTICO TIPO COPO PARA TANQUE, 1.1/4 X 1.1/2 "</t>
  </si>
  <si>
    <t>SILICA ATIVA PARA ADICAO EM CONCRETO E ARGAMASSA</t>
  </si>
  <si>
    <t>SINALIZADOR NOTURNO SIMPLES PARA PARA-RAIOS, SEM RELE FOTOELETRICO</t>
  </si>
  <si>
    <t>SISAL EM FIBRA</t>
  </si>
  <si>
    <t>SISTEMA DE FORMAS MANUSEAVEIS DE ALUMINIO, PARA BLOCO RESID. COM PAREDES DE CONCRETO MOLDADAS IN LOCO, EM CONFORMIDADE COM O ORCAMENTO REF. 9672: BLOCO COM 4 PAV. E 4 UNIDADES POR PAV., UNIDADE HABITACIONALCOM 48 M2 E 2 QUARTOS; TELHA DE FIBROCIMENTO (COLETADO CAIXA)</t>
  </si>
  <si>
    <t>SISTEMA DE FORMAS MANUSEAVEIS DE ALUMINIO, PARA EDIFICACAO RESIDENCIAL UNIFAMILIAR COM PAREDES DE CONCRETO MOLDADAS IN LOCO, EM CONFORMIDADE COM O ORCAMENTO REFERENCIAL 9658: NIDADE HABITACIONAL TERREA COM 38 M2, COM SALA, CIRCULACAO, 2 QUARTOS, BANHEIRO, COZINHA E TANQUE EXTERNO (SEM COBERTURA) (COLETADO CAIXA)</t>
  </si>
  <si>
    <t>SODA CAUSTICA EM ESCAMAS</t>
  </si>
  <si>
    <t>SOLDA EM BARRA DE ESTANHO-CHUMBO 50/50</t>
  </si>
  <si>
    <t>SOLDA EM VARETA FOSCOPER, D = *2,5* MM  X COMPRIMENTO 500 MM</t>
  </si>
  <si>
    <t>SOLDA ESTANHO/COBRE PARA CONEXOES DE COBRE, FIO 2,5 MM, CARRETEL 500 GR (SEM CHUMBO)</t>
  </si>
  <si>
    <t>SOLDADOR</t>
  </si>
  <si>
    <t>SOLDADOR (MENSALISTA)</t>
  </si>
  <si>
    <t>SOLDADOR A (PARA SOLDA A SER TESTADA COM RAIOS "X")</t>
  </si>
  <si>
    <t>SOLDADOR ELETRICO (PARA SOLDA A SER TESTADA COM RAIOS "X") (MENSALISTA)</t>
  </si>
  <si>
    <t>SOLEIRA EM GRANITO, POLIDO, TIPO ANDORINHA/ QUARTZ/ CASTELO/ CORUMBA OU OUTROS EQUIVALENTES DA REGIAO, L= *15* CM, E=  *2,0* CM</t>
  </si>
  <si>
    <t>SOLEIRA PRE-MOLDADA EM GRANILITE, MARMORITE OU GRANITINA, L = *15 CM</t>
  </si>
  <si>
    <t>SOLEIRA/ PEITORIL EM MARMORE, POLIDO, BRANCO COMUM, L= *15* CM, E=  *2* CM,  CORTE RETO</t>
  </si>
  <si>
    <t>SOLEIRA/ TABEIRA EM MARMORE, POLIDO, BRANCO COMUM, L= 5 CM, E=  *2,0* CM</t>
  </si>
  <si>
    <t>SOLUCAO ASFALTICA ELASTOMERICA PARA IMPRIMACAO, APLICACAO A FRIO</t>
  </si>
  <si>
    <t>SOLUCAO LIMPADORA PARA PVC, FRASCO COM 1000 CM3</t>
  </si>
  <si>
    <t>SOLUCAO LIMPADORA PARA PVC, FRASCO COM 200 CM3</t>
  </si>
  <si>
    <t>SOLVENTE PARA COLA (PARA LAMINADO MELAMINICO) A BASE DE RESINA SINTETICA</t>
  </si>
  <si>
    <t>SOQUETE DE BAQUELITE BASE E27, PARA LAMPADAS</t>
  </si>
  <si>
    <t>SOQUETE DE PORCELANA BASE E27, FIXO DE TETO, PARA LAMPADAS</t>
  </si>
  <si>
    <t>SOQUETE DE PORCELANA BASE E27, PARA USO AO TEMPO, PARA LAMPADAS</t>
  </si>
  <si>
    <t>SOQUETE DE PVC / TERMOPLASTICO BASE E27, COM CHAVE, PARA LAMPADAS</t>
  </si>
  <si>
    <t>SOQUETE DE PVC / TERMOPLASTICO BASE E27, COM RABICHO, PARA LAMPADAS</t>
  </si>
  <si>
    <t>SPRINKLER TIPO PENDENTE, 68 GRAUS CELSIUS (BULBO VERMELHO), ACABAMENTO CROMADO, 1/2" - 15 MM</t>
  </si>
  <si>
    <t>SPRINKLER TIPO PENDENTE, 68 GRAUS CELSIUS (BULBO VERMELHO), ACABAMENTO CROMADO, 3/4" - 20 MM</t>
  </si>
  <si>
    <t>SPRINKLER TIPO PENDENTE, 68 GRAUS CELSIUS (BULBO VERMELHO), ACABAMENTO NATURAL, 1/2" - 15 MM</t>
  </si>
  <si>
    <t>SPRINKLER TIPO PENDENTE, 68 GRAUS CELSIUS (BULBO VERMELHO), ACABAMENTO NATURAL, 3/4" - 20 MM</t>
  </si>
  <si>
    <t>SPRINKLER TIPO PENDENTE, 79 GRAUS CELSIUS (BULBO AMARELO), ACABAMENTO CROMADO, 3/4" - 20 MM</t>
  </si>
  <si>
    <t>SPRINKLER TIPO PENDENTE, 79 GRAUS CELSIUS (BULBO AMARELO), ACABAMENTO NATURAL, 3/4" - 20 MM</t>
  </si>
  <si>
    <t>SPRINKLER TIPO PENDENTE, 79 GRAUS CELSIUS (BULBO AMARELO,) ACABAMENTO NATURAL OU CROMADO, 1/2" - 15 MM</t>
  </si>
  <si>
    <t>SUMIDOURO CONCRETO PRE MOLDADO, COMPLETO, PARA 10 CONTRIBUINTES</t>
  </si>
  <si>
    <t>SUMIDOURO CONCRETO PRE MOLDADO, COMPLETO, PARA 100 CONTRIBUINTES</t>
  </si>
  <si>
    <t>SUMIDOURO CONCRETO PRE MOLDADO, COMPLETO, PARA 150 CONTRIBUINTES</t>
  </si>
  <si>
    <t>SUMIDOURO CONCRETO PRE MOLDADO, COMPLETO, PARA 200 CONTRIBUINTES</t>
  </si>
  <si>
    <t>SUMIDOURO CONCRETO PRE MOLDADO, COMPLETO, PARA 5 CONTRIBUINTES</t>
  </si>
  <si>
    <t>SUMIDOURO CONCRETO PRE MOLDADO, COMPLETO, PARA 50 CONTRIBUINTES</t>
  </si>
  <si>
    <t>SUMIDOURO CONCRETO PRE MOLDADO, COMPLETO, PARA 75 CONTRIBUINTES</t>
  </si>
  <si>
    <t>SUPORTE "Y" PARA FITA PERFURADA</t>
  </si>
  <si>
    <t>SUPORTE DE FIXACAO PARA ESPELHO / PLACA 4" X 4", PARA 6 MODULOS, PARA INSTALACAO DE TOMADAS E INTERRUPTORES (SOMENTE SUPORTE)</t>
  </si>
  <si>
    <t>SUPORTE DE PVC PARA CALHA PLUVIAL, DIAMETRO ENTRE 119 E 170 MM, PARA DRENAGEM PREDIAL</t>
  </si>
  <si>
    <t>SUPORTE EM ACO GALVANIZADO PARA TRANSFORMADOR PARA POSTE DUPLO T 185 X 95 MM, CHAPA DE 5/16"</t>
  </si>
  <si>
    <t>SUPORTE GUIA SIMPLES COM ROLDANA EM POLIPROPILENO PARA CHUMBAR, H = 20 CM</t>
  </si>
  <si>
    <t>SUPORTE ISOLADOR REFORCADO DIAMETRO NOMINAL 5/16", COM ROSCA SOBERBA E BUCHA</t>
  </si>
  <si>
    <t>SUPORTE ISOLADOR SIMPLES DIAMETRO NOMINAL 5/16", COM ROSCA SOBERBA E BUCHA</t>
  </si>
  <si>
    <t>SUPORTE MAO-FRANCESA EM ACO, ABAS IGUAIS 30 CM, CAPACIDADE MINIMA 60 KG, BRANCO</t>
  </si>
  <si>
    <t>SUPORTE METALICO PARA CALHA PLUVIAL,  ZINCADO, DOBRADO, DIAMETRO ENTRE 119 E 170 MM, PARA DRENAGEM PREDIAL</t>
  </si>
  <si>
    <t>SUPORTE PARA CALHA DE 150 MM EM FERRO GALVANIZADO</t>
  </si>
  <si>
    <t>SUPORTE PARA TUBO DIAMETRO NOMINAL 2", COM ROSCA MECANICA</t>
  </si>
  <si>
    <t>TABUA DE  MADEIRA PARA PISO, CUMARU/IPE CHAMPANHE OU EQUIVALENTE DA REGIAO, ENCAIXE MACHO/FEMEA, *10 X 2* CM</t>
  </si>
  <si>
    <t>TABUA DE  MADEIRA PARA PISO, CUMARU/IPE CHAMPANHE OU EQUIVALENTE DA REGIAO, ENCAIXE MACHO/FEMEA, *15 X 2* CM</t>
  </si>
  <si>
    <t>TABUA DE  MADEIRA PARA PISO, IPE (CERNE) OU EQUIVALENTE DA REGIAO, ENCAIXE MACHO/FEMEA, *20 X 2* CM</t>
  </si>
  <si>
    <t>TABUA DE MADEIRA APARELHADA *2,5 X 15* CM, MACARANDUBA, ANGELIM OU EQUIVALENTE DA REGIAO</t>
  </si>
  <si>
    <t>TABUA DE MADEIRA APARELHADA *2,5 X 25* CM, MACARANDUBA, ANGELIM OU EQUIVALENTE DA REGIAO</t>
  </si>
  <si>
    <t>TABUA MADEIRA 3A QUALIDADE 2,5 X 30,0CM (1 X 12 ) NAO APARELHADA</t>
  </si>
  <si>
    <t>TABUA MADEIRA 3A QUALIDADE 2,5 X 30CM (1 X 12 ) NAO APARELHADA</t>
  </si>
  <si>
    <t>TACO DE MADEIRA PARA PISO, IPE (CERNE) OU EQUIVALENTE DA REGIAO, 7 X 42 CM, E = 2 CM</t>
  </si>
  <si>
    <t>TALABARTE DE SEGURANCA, 2 MOSQUETOES TRAVA DUPLA *53* MM DE ABERTURA, COM ABSORVEDOR DE ENERGIA</t>
  </si>
  <si>
    <t>TALHA ELETRICA 3 T, VELOCIDADE  2,1 M / MIN, POTENCIA 1,3 KW</t>
  </si>
  <si>
    <t>TALHA MANUAL DE CORRENTE, CAPACIDADE DE 1 T COM ELEVACAO DE 3 M</t>
  </si>
  <si>
    <t>TALHA MANUAL DE CORRENTE, CAPACIDADE DE 2 T COM ELEVACAO DE 3 M</t>
  </si>
  <si>
    <t>TALHADEIRA COM PUNHO DE PROTECAO *20 X 250* MM</t>
  </si>
  <si>
    <t>TAMPA CEGA EM PVC PARA CONDULETE 4 X 2"</t>
  </si>
  <si>
    <t>TAMPA DE CONCRETO PARA PV OU CAIXA DE INSPECAO, DIMENSOES 600 X 600 X 50 MM</t>
  </si>
  <si>
    <t>TAMPA PARA CONDULETE, EM PVC, COM TOMADA HEXAGONAL</t>
  </si>
  <si>
    <t>TAMPA PARA CONDULETE, EM PVC, COM 1 MODULO RJ</t>
  </si>
  <si>
    <t>TAMPA PARA CONDULETE, EM PVC, COM 1 OU 2 OU 3 POSTOS PARA INTERRUPTOR</t>
  </si>
  <si>
    <t>TAMPA PARA CONDULETE, EM PVC, COM 2 MODULOS RJ</t>
  </si>
  <si>
    <t>TAMPAO / TERMINAL / PLUG, D = 1 1/4" , PARA DUTO CORRUGADO PEAD (CABEAMENTO SUBTERRANEO)</t>
  </si>
  <si>
    <t>TAMPAO / TERMINAL / PLUG, D = 2" , PARA DUTO CORRUGADO PEAD (CABEAMENTO SUBTERRANEO)</t>
  </si>
  <si>
    <t>TAMPAO / TERMINAL / PLUG, D = 3" , PARA DUTO CORRUGADO PEAD (CABEAMENTO SUBTERRANEO)</t>
  </si>
  <si>
    <t>TAMPAO / TERMINAL / PLUG, D = 4" , PARA DUTO CORRUGADO PEAD (CABEAMENTO SUBTERRANEO)</t>
  </si>
  <si>
    <t>TAMPAO COM CORRENTE, EM LATAO, ENGATE RAPIDO 1 1/2", PARA INSTALACAO PREDIAL DE COMBATE A INCENDIO</t>
  </si>
  <si>
    <t>TAMPAO COM CORRENTE, EM LATAO, ENGATE RAPIDO 2 1/2", PARA INSTALACAO PREDIAL DE COMBATE A INCENDIO</t>
  </si>
  <si>
    <t>TAMPAO COMPLETO PARA TIL, EM PVC,  DN 100 MM, PARA REDE COLETORA DE ESGOTO</t>
  </si>
  <si>
    <t>TAMPAO COMPLETO PARA TIL, EM PVC,  DN 150 MM, PARA REDE COLETORA DE ESGOTO</t>
  </si>
  <si>
    <t>TAMPAO COMPLETO PARA TIL, EM PVC,  DN 200 MM, PARA REDE COLETORA DE ESGOTO</t>
  </si>
  <si>
    <t>TAMPAO COMPLETO PARA TIL, EM PVC,  DN 250 MM, PARA REDE COLETORA DE ESGOTO</t>
  </si>
  <si>
    <t>TAMPAO FOFO ARTICULADO P/ REGISTRO, CLASSE A15 CARGA MAX 1,5 T, *200 X 200* MM</t>
  </si>
  <si>
    <t>TAMPAO FOFO ARTICULADO P/ REGISTRO, CLASSE A15 CARGA MAXIMA 1,5 T, *400 X 400* MM</t>
  </si>
  <si>
    <t>TAMPAO FOFO ARTICULADO, CLASSE B125 CARGA MAX 12,5 T, REDONDO TAMPA 600 MM, REDE PLUVIAL/ESGOTO</t>
  </si>
  <si>
    <t>TAMPAO FOFO ARTICULADO, CLASSE D400 CARGA MAX 40 T, REDONDO TAMPA *600 MM, REDE PLUVIAL/ESGOTO</t>
  </si>
  <si>
    <t>TAMPAO FOFO SIMPLES COM BASE, CLASSE A15 CARGA MAX 1,5 T, *400 X 600* MM, REDE TELEFONE</t>
  </si>
  <si>
    <t>TAMPAO FOFO SIMPLES COM BASE, CLASSE A15 CARGA MAX 1,5 T, 300 X 300 MM, REDE PLUVIAL/ESGOTO</t>
  </si>
  <si>
    <t>TAMPAO FOFO SIMPLES COM BASE, CLASSE A15 CARGA MAX 1,5 T, 300 X 400 MM</t>
  </si>
  <si>
    <t>TAMPAO FOFO SIMPLES COM BASE, CLASSE A15 CARGA MAX 1,5 T, 400 X 400 MM, REDE PLUVIAL/ESGOTO/ELETRICA</t>
  </si>
  <si>
    <t>TAMPAO FOFO SIMPLES COM BASE, CLASSE A15 CARGA MAX 1,5 T, 400 X 500 MM, COM INSCRICAO INCENDIO</t>
  </si>
  <si>
    <t>TAMPAO FOFO SIMPLES COM BASE, CLASSE B125 CARGA MAX 12,5 T, REDONDO TAMPA 500 MM, REDE PLUVIAL/ESGOTO</t>
  </si>
  <si>
    <t>TAMPAO FOFO SIMPLES COM BASE, CLASSE B125 CARGA MAX 12,5 T, REDONDO TAMPA 600 MM, REDE PLUVIAL/ESGOTO</t>
  </si>
  <si>
    <t>TAMPAO FOFO SIMPLES COM BASE, CLASSE D400 CARGA MAX 40 T, REDONDO TAMPA 500 MM, REDE PLUVIAL/ESGOTO</t>
  </si>
  <si>
    <t>TAMPAO FOFO SIMPLES COM BASE, CLASSE D400 CARGA MAX 40 T, REDONDO TAMPA 600 MM, REDE PLUVIAL/ESGOTO</t>
  </si>
  <si>
    <t>TAMPAO FOFO SIMPLES COM BASE, CLASSE D400 CARGA MAX 40 T, REDONDO TAMPA 900 MM, REDE PLUVIAL/ESGOTO</t>
  </si>
  <si>
    <t>TAMPAO FOFO SIMPLES, CLASSE A15 CARGA MAX 1,5 T, *550 X 1100* MM, REDE TELEFONE</t>
  </si>
  <si>
    <t>TAMPAO PARA TELHA ESTRUTURAL DE FIBROCIMENTO 1 ABA, DE 370 X 155 X 76 MM (SEM AMIANTO)</t>
  </si>
  <si>
    <t>TAMPAO PARA TELHA ESTRUTURAL DE FIBROCIMENTO 2 ABAS, DE 787 X 215 X 60 MM (SEM AMIANTO)</t>
  </si>
  <si>
    <t>TANQUE ACO INOXIDAVEL (ACO 304) COM ESFREGADOR E VALVULA, DE *50 X 40 X 22* CM</t>
  </si>
  <si>
    <t>TANQUE DE ACO CARBONO NAO REVESTIDO, PARA TRANSPORTE DE AGUA COM CAPACIDADE DE 10 M3, COM BOMBA CENTRIFUGA POR TOMADA DE FORCA, VAZAO MAXIMA *75* M3/H (INCLUI MONTAGEM, NAO INCLUI CAMINHAO)</t>
  </si>
  <si>
    <t>TANQUE DE ACO PARA TRANSPORTE DE AGUA COM CAPACIDADE DE 14 M3 (INCLUI MONTAGEM, NAO INCLUI CAMINHAO)</t>
  </si>
  <si>
    <t>TANQUE DE ACO PARA TRANSPORTE DE AGUA COM CAPACIDADE DE 4 M3 (INCLUI MONTAGEM, NAO INCLUI CAMINHAO)</t>
  </si>
  <si>
    <t>TANQUE DE ACO PARA TRANSPORTE DE AGUA COM CAPACIDADE DE 6 M3 (INCLUI MONTAGEM, NAO INCLUI CAMINHAO)</t>
  </si>
  <si>
    <t>TANQUE DE ACO PARA TRANSPORTE DE AGUA COM CAPACIDADE DE 8 M3 (INCLUI MONTAGEM, NAO INCLUI CAMINHAO)</t>
  </si>
  <si>
    <t>TANQUE DE ASFALTO ESTACIONARIO COM MACARICO, CAPACIDADE 20.000 L</t>
  </si>
  <si>
    <t>TANQUE DE ASFALTO ESTACIONARIO COM SERPENTINA, CAPACIDADE 20.000 L</t>
  </si>
  <si>
    <t>TANQUE DE ASFALTO ESTACIONARIO COM SERPENTINA, CAPACIDADE 30.000 L</t>
  </si>
  <si>
    <t>TANQUE DE LAVAR ROUPAS EM CONCRETO PRE-MOLDADO, 1 BOCA, COM APOIO/PES, DE *60 X 65 X 80* CM (L X P X A)</t>
  </si>
  <si>
    <t>TANQUE DUPLO EM MARMORE SINTETICO COM CUBA LISA E ESFREGADOR, *110 X 60* CM</t>
  </si>
  <si>
    <t>TANQUE LOUCA BRANCA COM COLUNA *30* L</t>
  </si>
  <si>
    <t>TANQUE SIMPLES EM MARMORE SINTETICO COM COLUNA, CAPACIDADE *22* L, *60 X 46* CM</t>
  </si>
  <si>
    <t>TANQUE SIMPLES EM MARMORE SINTETICO DE FIXAR NA PAREDE, CAPACIDADE *22* L, *60 X 46* CM</t>
  </si>
  <si>
    <t>TANQUE SIMPLES EM MARMORE SINTETICO SUSPENSO, CAPACIDADE *38* L, *60 X 60* CM</t>
  </si>
  <si>
    <t>TAQUEADOR OU TAQUEIRO</t>
  </si>
  <si>
    <t>TAQUEADOR OU TAQUEIRO (MENSALISTA)</t>
  </si>
  <si>
    <t>TARIFA "A" ENTRE  0 E 20M3 FORNECIMENTO D'AGUA</t>
  </si>
  <si>
    <t>TARJETA TIPO LIVRE / OCUPADO, CROMADA, PARA PORTA DE BANHEIRO</t>
  </si>
  <si>
    <t>TE CPVC, SOLDAVEL, 90 GRAUS, 15 MM, PARA AGUA QUENTE PREDIAL</t>
  </si>
  <si>
    <t>TE CPVC, SOLDAVEL, 90 GRAUS, 22 MM, PARA AGUA QUENTE PREDIAL</t>
  </si>
  <si>
    <t>TE CPVC, SOLDAVEL, 90 GRAUS, 28 MM, PARA AGUA QUENTE PREDIAL</t>
  </si>
  <si>
    <t>TE CPVC, SOLDAVEL, 90 GRAUS, 35 MM, PARA AGUA QUENTE PREDIAL</t>
  </si>
  <si>
    <t>TE CPVC, SOLDAVEL, 90 GRAUS, 42 MM, PARA AGUA QUENTE PREDIAL</t>
  </si>
  <si>
    <t>TE CPVC, SOLDAVEL, 90 GRAUS, 54 MM, PARA AGUA QUENTE PREDIAL</t>
  </si>
  <si>
    <t>TE CPVC, SOLDAVEL, 90 GRAUS, 73 MM, PARA AGUA QUENTE PREDIAL</t>
  </si>
  <si>
    <t>TE CPVC, SOLDAVEL, 90 GRAUS, 89 MM, PARA AGUA QUENTE PREDIAL</t>
  </si>
  <si>
    <t>TE DE COBRE (REF 611) SEM ANEL DE SOLDA, BOLSA X BOLSA X BOLSA, 104 MM</t>
  </si>
  <si>
    <t>TE DE COBRE (REF 611) SEM ANEL DE SOLDA, BOLSA X BOLSA X BOLSA, 15 MM</t>
  </si>
  <si>
    <t>TE DE COBRE (REF 611) SEM ANEL DE SOLDA, BOLSA X BOLSA X BOLSA, 22 MM</t>
  </si>
  <si>
    <t>TE DE COBRE (REF 611) SEM ANEL DE SOLDA, BOLSA X BOLSA X BOLSA, 28 MM</t>
  </si>
  <si>
    <t>TE DE COBRE (REF 611) SEM ANEL DE SOLDA, BOLSA X BOLSA X BOLSA, 35 MM</t>
  </si>
  <si>
    <t>TE DE COBRE (REF 611) SEM ANEL DE SOLDA, BOLSA X BOLSA X BOLSA, 42 MM</t>
  </si>
  <si>
    <t>TE DE COBRE (REF 611) SEM ANEL DE SOLDA, BOLSA X BOLSA X BOLSA, 54 MM</t>
  </si>
  <si>
    <t>TE DE COBRE (REF 611) SEM ANEL DE SOLDA, BOLSA X BOLSA X BOLSA, 66 MM</t>
  </si>
  <si>
    <t>TE DE COBRE (REF 611) SEM ANEL DE SOLDA, BOLSA X BOLSA X BOLSA, 79 MM</t>
  </si>
  <si>
    <t>TE DE FERRO GALVANIZADO, DE 1 1/2"</t>
  </si>
  <si>
    <t>TE DE FERRO GALVANIZADO, DE 1 1/4"</t>
  </si>
  <si>
    <t>TE DE FERRO GALVANIZADO, DE 1/2"</t>
  </si>
  <si>
    <t>TE DE FERRO GALVANIZADO, DE 1"</t>
  </si>
  <si>
    <t>TE DE FERRO GALVANIZADO, DE 2 1/2"</t>
  </si>
  <si>
    <t>TE DE FERRO GALVANIZADO, DE 2"</t>
  </si>
  <si>
    <t>TE DE FERRO GALVANIZADO, DE 3/4"</t>
  </si>
  <si>
    <t>TE DE FERRO GALVANIZADO, DE 3"</t>
  </si>
  <si>
    <t>TE DE FERRO GALVANIZADO, DE 4"</t>
  </si>
  <si>
    <t>TE DE FERRO GALVANIZADO, DE 5"</t>
  </si>
  <si>
    <t>TE DE FERRO GALVANIZADO, DE 6"</t>
  </si>
  <si>
    <t>TE DE INSPECAO, PVC,  100 X 75 MM, SERIE NORMAL PARA ESGOTO PREDIAL</t>
  </si>
  <si>
    <t>TE DE INSPECAO, PVC, SERIE R, 100 X 75 MM, PARA ESGOTO PREDIAL</t>
  </si>
  <si>
    <t>TE DE INSPECAO, PVC, SERIE R, 150 X 100 MM, PARA ESGOTO PREDIAL</t>
  </si>
  <si>
    <t>TE DE INSPECAO, PVC, SERIE R, 75 X 75 MM, PARA ESGOTO PREDIAL</t>
  </si>
  <si>
    <t>TE DE REDUCAO COM ROSCA, PVC, 90 GRAUS, 1 X 3/4", PARA AGUA FRIA PREDIAL</t>
  </si>
  <si>
    <t>TE DE REDUCAO COM ROSCA, PVC, 90 GRAUS, 3/4 X 1/2", PARA AGUA FRIA PREDIAL</t>
  </si>
  <si>
    <t>TE DE REDUCAO DE FERRO GALVANIZADO, COM ROSCA BSP, DE 1 1/2" X 1"</t>
  </si>
  <si>
    <t>TE DE REDUCAO DE FERRO GALVANIZADO, COM ROSCA BSP, DE 1 1/2" X 3/4"</t>
  </si>
  <si>
    <t>TE DE REDUCAO DE FERRO GALVANIZADO, COM ROSCA BSP, DE 1 1/4" X 3/4"</t>
  </si>
  <si>
    <t>TE DE REDUCAO DE FERRO GALVANIZADO, COM ROSCA BSP, DE 1" X 1/2"</t>
  </si>
  <si>
    <t>TE DE REDUCAO DE FERRO GALVANIZADO, COM ROSCA BSP, DE 1" X 3/4"</t>
  </si>
  <si>
    <t>TE DE REDUCAO DE FERRO GALVANIZADO, COM ROSCA BSP, DE 2 1/2" X 1 1/2"</t>
  </si>
  <si>
    <t>TE DE REDUCAO DE FERRO GALVANIZADO, COM ROSCA BSP, DE 2 1/2" X 1 1/4"</t>
  </si>
  <si>
    <t>TE DE REDUCAO DE FERRO GALVANIZADO, COM ROSCA BSP, DE 2 1/2" X 1"</t>
  </si>
  <si>
    <t>TE DE REDUCAO DE FERRO GALVANIZADO, COM ROSCA BSP, DE 2 1/2" X 2"</t>
  </si>
  <si>
    <t>TE DE REDUCAO DE FERRO GALVANIZADO, COM ROSCA BSP, DE 2" X 1 1/2"</t>
  </si>
  <si>
    <t>TE DE REDUCAO DE FERRO GALVANIZADO, COM ROSCA BSP, DE 2" X 1 1/4"</t>
  </si>
  <si>
    <t>TE DE REDUCAO DE FERRO GALVANIZADO, COM ROSCA BSP, DE 2" X 1"</t>
  </si>
  <si>
    <t>TE DE REDUCAO DE FERRO GALVANIZADO, COM ROSCA BSP, DE 3/4" X 1/2"</t>
  </si>
  <si>
    <t>TE DE REDUCAO DE FERRO GALVANIZADO, COM ROSCA BSP, DE 3" X 1 1/2"</t>
  </si>
  <si>
    <t>TE DE REDUCAO DE FERRO GALVANIZADO, COM ROSCA BSP, DE 3" X 1 1/4"</t>
  </si>
  <si>
    <t>TE DE REDUCAO DE FERRO GALVANIZADO, COM ROSCA BSP, DE 3" X 1"</t>
  </si>
  <si>
    <t>TE DE REDUCAO DE FERRO GALVANIZADO, COM ROSCA BSP, DE 3" X 2 1/2"</t>
  </si>
  <si>
    <t>TE DE REDUCAO DE FERRO GALVANIZADO, COM ROSCA BSP, DE 3" X 2"</t>
  </si>
  <si>
    <t>TE DE REDUCAO DE FERRO GALVANIZADO, COM ROSCA BSP, DE 4" X 2"</t>
  </si>
  <si>
    <t>TE DE REDUCAO DE FERRO GALVANIZADO, COM ROSCA BSP, DE 4" X 3"</t>
  </si>
  <si>
    <t>TE DE REDUCAO, CPVC, 22 X 15 MM, PARA AGUA QUENTE PREDIAL</t>
  </si>
  <si>
    <t>TE DE REDUCAO, CPVC, 28 X 22 MM, PARA AGUA QUENTE PREDIAL</t>
  </si>
  <si>
    <t>TE DE REDUCAO, CPVC, 35 X 28 MM, PARA AGUA QUENTE PREDIAL</t>
  </si>
  <si>
    <t>TE DE REDUCAO, CPVC, 42 X 35 MM, PARA AGUA QUENTE PREDIAL</t>
  </si>
  <si>
    <t>TE DE REDUCAO, PVC LEVE, CURTO, 90 GRAUS, COM BOLSA PARA ANEL, 150 X 100 MM, PARA ESGOTO</t>
  </si>
  <si>
    <t>TE DE REDUCAO, PVC PBA, BBB, JE, DN 100 X 50 / DE 110 X 60 MM, PARA REDE AGUA (NBR 10351)</t>
  </si>
  <si>
    <t>TE DE REDUCAO, PVC PBA, BBB, JE, DN 100 X 75 / DE 110 X 85 MM, PARA REDE AGUA (NBR 10351)</t>
  </si>
  <si>
    <t>TE DE REDUCAO, PVC PBA, BBB, JE, DN 75 X 50 / DE 85 X 60 MM, PARA REDE AGUA (NBR 10351)</t>
  </si>
  <si>
    <t>TE DE REDUCAO, PVC, BBB, JE, 90 GRAUS, DN 200 X 150 MM, PARA REDE COLETORA ESGOTO  (NBR 10569)</t>
  </si>
  <si>
    <t>TE DE REDUCAO, PVC, BBB, JE, 90 GRAUS, DN 250 X 150 MM, PARA REDE COLETORA ESGOTO (NBR 10569)</t>
  </si>
  <si>
    <t>TE DE REDUCAO, PVC, SOLDAVEL, 90 GRAUS, 110 MM X 60 MM, PARA AGUA FRIA PREDIAL</t>
  </si>
  <si>
    <t>TE DE REDUCAO, PVC, SOLDAVEL, 90 GRAUS, 25 MM X 20 MM, PARA AGUA FRIA PREDIAL</t>
  </si>
  <si>
    <t>TE DE REDUCAO, PVC, SOLDAVEL, 90 GRAUS, 32 MM X 25 MM, PARA AGUA FRIA PREDIAL</t>
  </si>
  <si>
    <t>TE DE REDUCAO, PVC, SOLDAVEL, 90 GRAUS, 40 MM X 32 MM, PARA AGUA FRIA PREDIAL</t>
  </si>
  <si>
    <t>TE DE REDUCAO, PVC, SOLDAVEL, 90 GRAUS, 50 MM X 20 MM, PARA AGUA FRIA PREDIAL</t>
  </si>
  <si>
    <t>TE DE REDUCAO, PVC, SOLDAVEL, 90 GRAUS, 50 MM X 32 MM, PARA AGUA FRIA PREDIAL</t>
  </si>
  <si>
    <t>TE DE REDUCAO, PVC, SOLDAVEL, 90 GRAUS, 50 MM X 40 MM, PARA AGUA FRIA PREDIAL</t>
  </si>
  <si>
    <t>TE DE REDUCAO, PVC, SOLDAVEL, 90 GRAUS, 75 MM X 50 MM, PARA AGUA FRIA PREDIAL</t>
  </si>
  <si>
    <t>TE DE REDUCAO, PVC, SOLDAVEL, 90 GRAUS, 85 MM X 60 MM, PARA AGUA FRIA PREDIAL</t>
  </si>
  <si>
    <t>TE DE SERVICO INTEGRADO, EM POLIPROPILENO (PP), PARA TUBOS EM PEAD/PVC, 60 X 20 MM - LIGACAO PREDIAL DE AGUA</t>
  </si>
  <si>
    <t>TE DE SERVICO INTEGRADO, EM POLIPROPILENO (PP), PARA TUBOS EM PEAD/PVC, 60 X 32 MM - LIGACAO PREDIAL DE AGUA</t>
  </si>
  <si>
    <t>TE DE SERVICO INTEGRADO, EM POLIPROPILENO (PP), PARA TUBOS EM PEAD, 63 X 20 MM - LIGACAO PREDIAL DE AGUA</t>
  </si>
  <si>
    <t>TE DE SERVICO, PEAD PE 100, DE 125 X 20 MM, PARA ELETROFUSAO</t>
  </si>
  <si>
    <t>TE DE SERVICO, PEAD PE 100, DE 125 X 32 MM, PARA ELETROFUSAO</t>
  </si>
  <si>
    <t>TE DE SERVICO, PEAD PE 100, DE 125 X 63 MM, PARA ELETROFUSAO</t>
  </si>
  <si>
    <t>TE DE SERVICO, PEAD PE 100, DE 200 X 20 MM, PARA ELETROFUSAO</t>
  </si>
  <si>
    <t>TE DE SERVICO, PEAD PE 100, DE 200 X 32 MM, PARA ELETROFUSAO</t>
  </si>
  <si>
    <t>TE DE SERVICO, PEAD PE 100, DE 200 X 63 MM, PARA ELETROFUSAO</t>
  </si>
  <si>
    <t>TE DE SERVICO, PEAD PE 100, DE 63 X 20 MM, PARA ELETROFUSAO</t>
  </si>
  <si>
    <t>TE DE SERVICO, PEAD PE 100, DE 63 X 32 MM, PARA ELETROFUSAO</t>
  </si>
  <si>
    <t>TE DE SERVICO, PEAD PE 100, DE 63 X 63 MM, PARA ELETROFUSAO</t>
  </si>
  <si>
    <t>TE DE TRANSICAO, CPVC, SOLDAVEL, 15 MM X 1/2", PARA AGUA QUENTE</t>
  </si>
  <si>
    <t>TE DE TRANSICAO, CPVC, SOLDAVEL, 22 MM X 1/2", PARA AGUA QUENTE</t>
  </si>
  <si>
    <t>TE DUPLA CURVA BRONZE/LATAO (REF 764) SEM ANEL DE SOLDA, ROSCA F X BOLSA X ROSCA F, 1/2" X 15 X 1/2"</t>
  </si>
  <si>
    <t>TE DUPLA CURVA BRONZE/LATAO (REF 764) SEM ANEL DE SOLDA, ROSCA F X BOLSA X ROSCA F, 3/4" X 22 X 3/4"</t>
  </si>
  <si>
    <t>TE MISTURADOR DE TRANSICAO, CPVC, COM ROSCA, 22 MM X 3/4", PARA AGUA QUENTE</t>
  </si>
  <si>
    <t>TE MISTURADOR, CPVC, SOLDAVEL, 15 MM, PARA AGUA QUENTE</t>
  </si>
  <si>
    <t>TE MISTURADOR, CPVC, SOLDAVEL, 22 MM, PARA AGUA QUENTE</t>
  </si>
  <si>
    <t>TE PVC ROSCAVEL 90 GRAUS, 1", PARA  AGUA FRIA PREDIAL</t>
  </si>
  <si>
    <t>TE PVC SOLDAVEL, BBB, 90 GRAUS, DN 40 MM, PARA ESGOTO SECUNDARIO PREDIAL</t>
  </si>
  <si>
    <t>TE PVC, ROSCAVEL, 90 GRAUS, 1 1/2", AGUA FRIA PREDIAL</t>
  </si>
  <si>
    <t>TE PVC, ROSCAVEL, 90 GRAUS, 1 1/4", AGUA FRIA PREDIAL</t>
  </si>
  <si>
    <t>TE PVC, ROSCAVEL, 90 GRAUS, 1/2",  AGUA FRIA PREDIAL</t>
  </si>
  <si>
    <t>TE PVC, ROSCAVEL, 90 GRAUS, 2",  AGUA FRIA PREDIAL</t>
  </si>
  <si>
    <t>TE PVC, ROSCAVEL, 90 GRAUS, 3/4", AGUA FRIA PREDIAL</t>
  </si>
  <si>
    <t>TE PVC, SOLDAVEL, COM BUCHA DE LATAO NA BOLSA CENTRAL, 90 GRAUS, 20 MM X 1/2", PARA AGUA FRIA PREDIAL</t>
  </si>
  <si>
    <t>TE PVC, SOLDAVEL, COM BUCHA DE LATAO NA BOLSA CENTRAL, 90 GRAUS, 25 MM X 1/2", PARA AGUA FRIA PREDIAL</t>
  </si>
  <si>
    <t>TE PVC, SOLDAVEL, COM BUCHA DE LATAO NA BOLSA CENTRAL, 90 GRAUS, 25 MM X 3/4", PARA AGUA FRIA PREDIAL</t>
  </si>
  <si>
    <t>TE PVC, SOLDAVEL, COM BUCHA DE LATAO NA BOLSA CENTRAL, 90 GRAUS, 32 MM X 3/4", PARA AGUA FRIA PREDIAL</t>
  </si>
  <si>
    <t>TE PVC, SOLDAVEL, COM ROSCA NA BOLSA CENTRAL, 90 GRAUS, 20 MM X 1/2", PARA AGUA FRIA PREDIAL</t>
  </si>
  <si>
    <t>TE PVC, SOLDAVEL, COM ROSCA NA BOLSA CENTRAL, 90 GRAUS, 25 MM X 1/2", PARA AGUA FRIA PREDIAL</t>
  </si>
  <si>
    <t>TE PVC, SOLDAVEL, COM ROSCA NA BOLSA CENTRAL, 90 GRAUS, 25 MM X 3/4", PARA AGUA FRIA PREDIAL</t>
  </si>
  <si>
    <t>TE PVC, SOLDAVEL, COM ROSCA NA BOLSA CENTRAL, 90 GRAUS, 32 MM X 3/4", PARA AGUA FRIA PREDIAL</t>
  </si>
  <si>
    <t>TE RANHURADO EM FERRO FUNDIDO, DN 50 (2")</t>
  </si>
  <si>
    <t>TE RANHURADO EM FERRO FUNDIDO, DN 65 (2 1/2")</t>
  </si>
  <si>
    <t>TE RANHURADO EM FERRO FUNDIDO, DN 80 (3")</t>
  </si>
  <si>
    <t>TE REDUCAO PVC, ROSCAVEL, 90 GRAUS,  1.1/2" X 3/4",  AGUA FRIA PREDIAL</t>
  </si>
  <si>
    <t>TE SANITARIO, PVC, DN 100 X 100 MM, SERIE NORMAL, PARA ESGOTO PREDIAL</t>
  </si>
  <si>
    <t>TE SANITARIO, PVC, DN 100 X 50 MM, SERIE NORMAL, PARA ESGOTO PREDIAL</t>
  </si>
  <si>
    <t>TE SANITARIO, PVC, DN 100 X 75 MM, SERIE NORMAL PARA ESGOTO PREDIAL</t>
  </si>
  <si>
    <t>TE SANITARIO, PVC, DN 40 X 40 MM, SERIE NORMAL, PARA ESGOTO PREDIAL</t>
  </si>
  <si>
    <t>TE SANITARIO, PVC, DN 75 X 50 MM, SERIE NORMAL PARA ESGOTO PREDIAL</t>
  </si>
  <si>
    <t>TE SANITARIO, PVC, DN 75 X 75 MM, SERIE NORMAL PARA ESGOTO PREDIAL</t>
  </si>
  <si>
    <t>TE SOLDAVEL, PVC, 90 GRAUS, 110 MM, PARA AGUA FRIA PREDIAL (NBR 5648)</t>
  </si>
  <si>
    <t>TE SOLDAVEL, PVC, 90 GRAUS, 20 MM, PARA AGUA FRIA PREDIAL (NBR 5648)</t>
  </si>
  <si>
    <t>TE SOLDAVEL, PVC, 90 GRAUS, 25 MM, PARA AGUA FRIA PREDIAL (NBR 5648)</t>
  </si>
  <si>
    <t>TE SOLDAVEL, PVC, 90 GRAUS, 32 MM, PARA AGUA FRIA PREDIAL (NBR 5648)</t>
  </si>
  <si>
    <t>TE SOLDAVEL, PVC, 90 GRAUS, 40 MM, PARA AGUA FRIA PREDIAL (NBR 5648)</t>
  </si>
  <si>
    <t>TE SOLDAVEL, PVC, 90 GRAUS, 60 MM, PARA AGUA FRIA PREDIAL (NBR 5648)</t>
  </si>
  <si>
    <t>TE SOLDAVEL, PVC, 90 GRAUS, 75 MM, PARA AGUA FRIA PREDIAL (NBR 5648)</t>
  </si>
  <si>
    <t>TE SOLDAVEL, PVC, 90 GRAUS, 85 MM, PARA AGUA FRIA PREDIAL (NBR 5648)</t>
  </si>
  <si>
    <t>TE 45 GRAUS DE FERRO GALVANIZADO, COM ROSCA BSP, DE 1 1/2"</t>
  </si>
  <si>
    <t>TE 45 GRAUS DE FERRO GALVANIZADO, COM ROSCA BSP, DE 1 1/4"</t>
  </si>
  <si>
    <t>TE 45 GRAUS DE FERRO GALVANIZADO, COM ROSCA BSP, DE 1/2"</t>
  </si>
  <si>
    <t>TE 45 GRAUS DE FERRO GALVANIZADO, COM ROSCA BSP, DE 1"</t>
  </si>
  <si>
    <t>TE 45 GRAUS DE FERRO GALVANIZADO, COM ROSCA BSP, DE 2 1/2"</t>
  </si>
  <si>
    <t>TE 45 GRAUS DE FERRO GALVANIZADO, COM ROSCA BSP, DE 2"</t>
  </si>
  <si>
    <t>TE 45 GRAUS DE FERRO GALVANIZADO, COM ROSCA BSP, DE 3/4"</t>
  </si>
  <si>
    <t>TE 45 GRAUS DE FERRO GALVANIZADO, COM ROSCA BSP, DE 3"</t>
  </si>
  <si>
    <t>TE 45 GRAUS DE FERRO GALVANIZADO, COM ROSCA BSP, DE 4"</t>
  </si>
  <si>
    <t>TE 90 GRAUS EM ACO PRETO, SOLDAVEL, PRESSAO 3.000 LBS, DN 15 MM (1/2")</t>
  </si>
  <si>
    <t>TE 90 GRAUS EM ACO PRETO, SOLDAVEL, PRESSAO 3.000 LBS, DN 20 MM (3/4")</t>
  </si>
  <si>
    <t>TE 90 GRAUS EM ACO PRETO, SOLDAVEL, PRESSAO 3.000 LBS, DN 25 MM (1")</t>
  </si>
  <si>
    <t>TE 90 GRAUS EM ACO PRETO, SOLDAVEL, PRESSAO 3.000 LBS, DN 32 MM (1 1/4")</t>
  </si>
  <si>
    <t>TE 90 GRAUS EM ACO PRETO, SOLDAVEL, PRESSAO 3.000 LBS, DN 40 MM (1 1/2")</t>
  </si>
  <si>
    <t>TE 90 GRAUS EM ACO PRETO, SOLDAVEL, PRESSAO 3.000 LBS, DN 50 MM (2")</t>
  </si>
  <si>
    <t>TE 90 GRAUS EM ACO PRETO, SOLDAVEL, PRESSAO 3.000 LBS, DN 65 MM (2 1/2")</t>
  </si>
  <si>
    <t>TE 90 GRAUS EM ACO PRETO, SOLDAVEL, PRESSAO 3.000 LBS, DN 80 MM (3")</t>
  </si>
  <si>
    <t>TE, PVC LEVE, CURTO, 90 GRAUS, 150 MM, PARA ESGOTO</t>
  </si>
  <si>
    <t>TE, PVC PBA, BBB, 90 GRAUS, DN 100 / DE 110 MM, PARA REDE  AGUA (NBR 10351)</t>
  </si>
  <si>
    <t>TE, PVC PBA, BBB, 90 GRAUS, DN 50 / DE 60 MM, PARA REDE AGUA (NBR 10351)</t>
  </si>
  <si>
    <t>TE, PVC PBA, BBB, 90 GRAUS, DN 75 / DE 85 MM, PARA REDE AGUA (NBR 10351)</t>
  </si>
  <si>
    <t>TE, PVC, SERIE R, 100 X 100 MM, PARA ESGOTO PREDIAL</t>
  </si>
  <si>
    <t>TE, PVC, SERIE R, 100 X 75 MM, PARA ESGOTO PREDIAL</t>
  </si>
  <si>
    <t>TE, PVC, SERIE R, 150 X 100 MM, PARA ESGOTO PREDIAL</t>
  </si>
  <si>
    <t>TE, PVC, SERIE R, 150 X 150 MM, PARA ESGOTO PREDIAL</t>
  </si>
  <si>
    <t>TE, PVC, SERIE R, 75 X 75 MM, PARA ESGOTO PREDIAL</t>
  </si>
  <si>
    <t>TE, PVC, 90 GRAUS, BBB, JE, DN 100 MM, PARA REDE COLETORA ESGOTO (NBR 10569)</t>
  </si>
  <si>
    <t>TE, PVC, 90 GRAUS, BBB, JE, DN 150 MM, PARA REDE COLETORA ESGOTO (NBR 10569)</t>
  </si>
  <si>
    <t>TE, PVC, 90 GRAUS, BBB, JE, DN 200 MM, PARA REDE COLETORA ESGOTO (NBR 10569)</t>
  </si>
  <si>
    <t>TE, PVC, 90 GRAUS, BBB, JE, DN 250 MM, PARA REDE COLETORA ESGOTO  (NBR 10569)</t>
  </si>
  <si>
    <t>TE, PVC, 90 GRAUS, BBB, JE, DN 300 MM, PARA REDE COLETORA ESGOTO  (NBR 10569)</t>
  </si>
  <si>
    <t>TE, PVC, 90 GRAUS, BBB, JE, DN 400 MM, PARA REDE COLETORA ESGOTO  (NBR 10569)</t>
  </si>
  <si>
    <t>TE, PVC, 90 GRAUS, BBP, JE, DN 100 MM, PARA REDE COLETORA ESGOTO (NBR 10569)</t>
  </si>
  <si>
    <t>TECNICO EM LABORATORIO E CAMPO DE CONSTRUCAO CIVIL</t>
  </si>
  <si>
    <t>TECNICO EM LABORATORIO E CAMPO DE CONSTRUCAO CIVIL (MENSALISTA)</t>
  </si>
  <si>
    <t>TECNICO EM SONDAGEM</t>
  </si>
  <si>
    <t>TECNICO EM SONDAGEM (MENSALISTA)</t>
  </si>
  <si>
    <t>TELA ARAME GALVANIZADO REVESTIDO COM PVC, MALHA HEXAGONAL DUPLA TORCAO, 8 X 10 CM (ZN/AL + PVC), FIO *2,4* MM</t>
  </si>
  <si>
    <t>TELA DE ACO SOLDADA GALVANIZADA/ZINCADA PARA ALVENARIA, FIO  D = *1,20 A 1,70* MM, MALHA 15 X 15 MM, (C X L) *50 X 12* CM</t>
  </si>
  <si>
    <t>TELA DE ACO SOLDADA GALVANIZADA/ZINCADA PARA ALVENARIA, FIO  D = *1,20 A 1,70* MM, MALHA 15 X 15 MM, (C X L) *50 X 17,5* CM</t>
  </si>
  <si>
    <t>TELA DE ACO SOLDADA GALVANIZADA/ZINCADA PARA ALVENARIA, FIO  D = *1,24 MM, MALHA 25 X 25 MM</t>
  </si>
  <si>
    <t>TELA DE ACO SOLDADA GALVANIZADA/ZINCADA PARA ALVENARIA, FIO D = *1,20 A 1,70* MM, MALHA 15 X 15 MM, (C X L) *50 X 10,5* CM</t>
  </si>
  <si>
    <t>TELA DE ACO SOLDADA GALVANIZADA/ZINCADA PARA ALVENARIA, FIO D = *1,20 A 1,70* MM, MALHA 15 X 15 MM, (C X L) *50 X 6* CM</t>
  </si>
  <si>
    <t>TELA DE ACO SOLDADA GALVANIZADA/ZINCADA PARA ALVENARIA, FIO D = *1,20 A 1,70* MM, MALHA 15 X 15 MM, (C X L) *50 X 7,5* CM</t>
  </si>
  <si>
    <t>TELA DE ACO SOLDADA NERVURADA CA-60, Q-138, (2,20 KG/M2), DIAMETRO DO FIO = 4,2 MM, LARGURA =  2,45 X 120 M DE COMPRIMENTO, ESPACAMENTO DA MALHA = 10  X 10 CM</t>
  </si>
  <si>
    <t>TELA DE ACO SOLDADA NERVURADA CA-60, Q-138, (2,20 KG/M2), DIAMETRO DO FIO = 4,2 MM, LARGURA =  2,45 X 120 M DE COMPRIMENTO, ESPACAMENTO DA MALHA = 10 X 10 CM</t>
  </si>
  <si>
    <t>TELA DE ACO SOLDADA NERVURADA CA-60, Q-61, (0,97 KG/M2), DIAMETRO DO FIO = 3,4 MM, LARGURA =  2,45 X 120 M DE COMPRIMENTO, ESPACAMENTO DA MALHA = 15  X 15 CM</t>
  </si>
  <si>
    <t>TELA DE ACO SOLDADA NERVURADA CA-60, Q-61, (0,97 KG/M2), DIAMETRO DO FIO = 3,4 MM, LARGURA =  2,45 X 120 M DE COMPRIMENTO, ESPACAMENTO DA MALHA = 15 X 15 CM</t>
  </si>
  <si>
    <t>TELA DE ACO SOLDADA NERVURADA CA-60, Q-92, (1,48 KG/M2), DIAMETRO DO FIO = 4,2 MM, LARGURA =  2,45 X 60 M DE COMPRIMENTO, ESPACAMENTO DA MALHA = 15  X 15 CM</t>
  </si>
  <si>
    <t>TELA DE ACO SOLDADA NERVURADA CA-60, Q-92, (1,48 KG/M2), DIAMETRO DO FIO = 4,2 MM, LARGURA =  2,45 X 60 M DE COMPRIMENTO, ESPACAMENTO DA MALHA = 15 X 15 CM</t>
  </si>
  <si>
    <t>TELA DE ACO SOLDADA NERVURADA, CA-60, L-159, (1,69 KG/M2), DIAMETRO DO FIO = 4,5 MM, LARGURA =  2,45 M, ESPACAMENTO DA MALHA = 30 X 10 CM</t>
  </si>
  <si>
    <t>TELA DE ACO SOLDADA NERVURADA, CA-60, Q-113, (1,8 KG/M2), DIAMETRO DO FIO = 3,8 MM, LARGURA =  2,45 M, ESPACAMENTO DA MALHA = 10 X 10 CM</t>
  </si>
  <si>
    <t>TELA DE ACO SOLDADA NERVURADA, CA-60, Q-196, (3,11 KG/M2), DIAMETRO DO FIO = 5,0 MM, LARGURA =  2,45 M, ESPACAMENTO DA MALHA = 10 X 10 CM</t>
  </si>
  <si>
    <t>TELA DE ACO SOLDADA NERVURADA, CA-60, T-196, (2,11 KG/M2), DIAMETRO DO FIO = 5,0 MM, LARGURA =  2,45 M, ESPACAMENTO DA MALHA = 30 X 10 CM</t>
  </si>
  <si>
    <t>TELA DE ANIAGEM (JUTA)</t>
  </si>
  <si>
    <t>TELA DE ARAME GALV QUADRANGULAR / LOSANGULAR,  FIO 2,11 MM (14  BWG), MALHA  8 X 8 CM, H = 2 M</t>
  </si>
  <si>
    <t>TELA DE ARAME GALV QUADRANGULAR / LOSANGULAR,  FIO 2,11 MM (14 BWG), MALHA  5 X 5 CM, H = 2 M</t>
  </si>
  <si>
    <t>TELA DE ARAME GALV QUADRANGULAR / LOSANGULAR,  FIO 2,77 MM (12  BWG), MALHA  10 X 10 CM, H = 2 M</t>
  </si>
  <si>
    <t>TELA DE ARAME GALV QUADRANGULAR / LOSANGULAR,  FIO 2,77 MM (12  BWG), MALHA  8 X 8 CM, H = 2 M</t>
  </si>
  <si>
    <t>TELA DE ARAME GALV QUADRANGULAR / LOSANGULAR,  FIO 2,77 MM (12 BWG), MALHA  5 X 5 CM, H = 2 M</t>
  </si>
  <si>
    <t>TELA DE ARAME GALV QUADRANGULAR / LOSANGULAR,  FIO 3,4 MM (10  BWG), MALHA  5 X 5 CM, H = 2 M</t>
  </si>
  <si>
    <t>TELA DE ARAME GALV QUADRANGULAR / LOSANGULAR,  FIO 4,19 MM (8 BWG), MALHA  5 X 5 CM, H = 2 M</t>
  </si>
  <si>
    <t>TELA DE ARAME GALV REVESTIDO EM PVC, QUADRANGULAR / LOSANGULAR,  FIO 1,24 MM (18 BWG), BITOLA = *1,9* MM, MALHA  1,9 X 1,9  CM, H = 2 M</t>
  </si>
  <si>
    <t>TELA DE ARAME GALV REVESTIDO EM PVC, QUADRANGULAR / LOSANGULAR,  FIO 2,11 MM (14 BWG), BITOLA FINAL = *2,8* MM, MALHA  *8 X 8* CM, H = 2 M</t>
  </si>
  <si>
    <t>TELA DE ARAME GALV REVESTIDO EM PVC, QUADRANGULAR / LOSANGULAR,  FIO 2,77 MM (12 BWG), BITOLA FINAL = *3,8* MM, MALHA  7,5 X 7,5 CM, H = 2 M</t>
  </si>
  <si>
    <t>TELA DE ARAME GALV REVESTIDO EM PVC, QUADRANGULAR/LOSANGULAR, FIO 2,77 MM (12 BWG), MALHA 3 X 3 CM, H = 2 M</t>
  </si>
  <si>
    <t>TELA DE ARAME GALV, HEXAGONAL,  FIO 0,56 MM (24  BWG), MALHA  1/2", H = 1 M</t>
  </si>
  <si>
    <t>TELA DE ARAME ONDULADA,  FIO *2,77* MM (10  BWG), MALHA  5 X 5 CM, H = 2 M</t>
  </si>
  <si>
    <t>TELA DE FIBRA DE VIDRO, ACABAMENTO ANTI-ALCALINO, MALHA 10 X 10 MM</t>
  </si>
  <si>
    <t>TELA EM METAL PARA ESTUQUE (DEPLOYE)</t>
  </si>
  <si>
    <t>TELA FACHADEIRA EM POLIETILENO, ROLO DE 3 X 100 M (L X C), COR BRANCA, SEM LOGOMARCA - PARA PROTECAO DE OBRAS</t>
  </si>
  <si>
    <t>TELA PLASTICA LARANJA, TIPO TAPUME PARA SINALIZACAO, MALHA RETANGULAR, ROLO 1.20 X 50 M (L X C)</t>
  </si>
  <si>
    <t>TELA PLASTICA TECIDA LISTRADA BRANCA E LARANJA, TIPO GUARDA CORPO, EM POLIETILENO MONOFILADO, ROLO 1,20 X 50 M (L X C)</t>
  </si>
  <si>
    <t>TELA SOLDADA ARAME GALVANIZADO 12 BWG (2,77MM), MALHA 15 X 5 CM</t>
  </si>
  <si>
    <t>TELHA ALUMINIO ONDULADA, ALTURA = *18* MM, E = 0,5 MM</t>
  </si>
  <si>
    <t>TELHA ALUMINIO ONDULADA, ALTURA = *18* MM, E = 0,6 MM</t>
  </si>
  <si>
    <t>TELHA ALUMINIO ONDULADA, ALTURA = *18* MM, E = 0,7 MM</t>
  </si>
  <si>
    <t>TELHA CERAMICA TIPO AMERICANA, COMPRIMENTO DE *45* CM, RENDIMENTO DE *12* TELHAS/M2</t>
  </si>
  <si>
    <t>TELHA CERAMICA TIPO COLONIAL, COMPRIMENTO DE *44* CM, RENDIMENTO DE *26* TELHAS/M2</t>
  </si>
  <si>
    <t>TELHA CERAMICA TIPO FRANCESA, COMPRIMENTO DE *40* CM, RENDIMENTO DE *16* TELHAS/M2</t>
  </si>
  <si>
    <t>TELHA CERAMICA TIPO PAULISTA, COMPRIMENTO DE *48* CM, RENDIMENTO DE *26* TELHAS/M2</t>
  </si>
  <si>
    <t>TELHA CERAMICA TIPO PLAN, COMPRIMENTO DE *47* CM, RENDIMENTO DE *26* TELHAS/M2</t>
  </si>
  <si>
    <t>TELHA CERAMICA TIPO PORTUGUESA, COMPRIMENTO DE *40* CM, RENDIMENTO DE *16* TELHAS/M2</t>
  </si>
  <si>
    <t>TELHA CERAMICA TIPO ROMANA, COMPRIMENTO DE *41* CM,  RENDIMENTO DE *16* TELHAS/M2</t>
  </si>
  <si>
    <t>TELHA DE ACO ZINCADO ONDULADA, A = *17* MM, E = 0,5 MM, SEM PINTURA</t>
  </si>
  <si>
    <t>TELHA DE ACO ZINCADO TRAPEZOIDAL AUTOPORTANTE, A = 120 MM, E = 0,95 MM, COM PINTURA ELETROSTATICA BRANCA EM 1 FACE</t>
  </si>
  <si>
    <t>TELHA DE ACO ZINCADO TRAPEZOIDAL AUTOPORTANTE, A = 120 MM, E = 0,95 MM, SEM PINTURA</t>
  </si>
  <si>
    <t>TELHA DE ACO ZINCADO TRAPEZOIDAL AUTOPORTANTE, A = 259 MM, E = 0,95 MM, COM PINTURA ELETROSTATICA BRANCA EM 1 FACE</t>
  </si>
  <si>
    <t>TELHA DE ACO ZINCADO TRAPEZOIDAL AUTOPORTANTE, A = 259 MM, E = 0,95 MM, SEM PINTURA</t>
  </si>
  <si>
    <t>TELHA DE ACO ZINCADO TRAPEZOIDAL, A = *40* MM, E = 0,5 MM, SEM PINTURA</t>
  </si>
  <si>
    <t>TELHA DE ALUMINIO TRAPEZOIDAL, ALTURA = 38 MM, E = 0,5 MM (LARGURA = 1056 MM E COMPRIMENTO = 5000 MM)</t>
  </si>
  <si>
    <t>TELHA DE ALUMINIO TRAPEZOIDAL, ALTURA = 38 MM, E = 0,7 MM (LARGURA = 1056 MM E COMPRIMENTO = 5000 MM)</t>
  </si>
  <si>
    <t>TELHA DE CONCRETO TIPO CLASSICA, COR CINZA, COMPRIMENTO DE *42* CM, RENDIMENTO DE *10* TELHAS/M2 (COLETADO CAIXA)</t>
  </si>
  <si>
    <t>TELHA DE FIBRA DE VIDRO ONDULADA INCOLOR, E = 0,6 MM, DE *0,50 X 2,44* M</t>
  </si>
  <si>
    <t>TELHA DE FIBROCIMENTO E = 6 MM, DE 3,00 X 1,06 M (SEM AMIANTO)</t>
  </si>
  <si>
    <t>TELHA DE FIBROCIMENTO E = 6 MM, DE 4,10 X 1,06 M (SEM AMIANTO)</t>
  </si>
  <si>
    <t>TELHA DE FIBROCIMENTO E = 6 MM, DE 4,60 X 1,06 M (SEM AMIANTO)</t>
  </si>
  <si>
    <t>TELHA DE FIBROCIMENTO E = 8 MM, DE 3,00 X 1,06 M (SEM AMIANTO)</t>
  </si>
  <si>
    <t>TELHA DE FIBROCIMENTO E = 8 MM, DE 4,10 X 1,06 M (SEM AMIANTO)</t>
  </si>
  <si>
    <t>TELHA DE FIBROCIMENTO E = 8 MM, DE 4,60 X 1,06 M (SEM AMIANTO)</t>
  </si>
  <si>
    <t>TELHA DE FIBROCIMENTO E= 8 MM, DE *3,70 X 1,06* M (SEM AMIANTO)</t>
  </si>
  <si>
    <t>TELHA DE FIBROCIMENTO ONDULADA E = 4 MM, DE 1,22 X 0,50 M (SEM AMIANTO)</t>
  </si>
  <si>
    <t>TELHA DE FIBROCIMENTO ONDULADA E = 4 MM, DE 2,13 X 0,50 M (SEM AMIANTO)</t>
  </si>
  <si>
    <t>TELHA DE FIBROCIMENTO ONDULADA E = 4 MM, DE 2,44 X 0,50 M (SEM AMIANTO)</t>
  </si>
  <si>
    <t>TELHA DE FIBROCIMENTO ONDULADA E = 6 MM, DE 1,53 X 1,10 M (SEM AMIANTO)</t>
  </si>
  <si>
    <t>TELHA DE FIBROCIMENTO ONDULADA E = 6 MM, DE 1,83 X 1,10 M (SEM AMIANTO)</t>
  </si>
  <si>
    <t>TELHA DE FIBROCIMENTO ONDULADA E = 6 MM, DE 2,44 X 1,10 M (SEM AMIANTO)</t>
  </si>
  <si>
    <t>TELHA DE FIBROCIMENTO ONDULADA E = 6 MM, DE 3,66 X 1,10 M (SEM AMIANTO)</t>
  </si>
  <si>
    <t>TELHA DE FIBROCIMENTO ONDULADA E = 8 MM, DE 1,53 X 1,10 M (SEM AMIANTO)</t>
  </si>
  <si>
    <t>TELHA DE FIBROCIMENTO ONDULADA E = 8 MM, DE 1,83 X 1,10 M (SEM AMIANTO)</t>
  </si>
  <si>
    <t>TELHA DE FIBROCIMENTO ONDULADA E = 8 MM, DE 2,44 X 1,10 M (SEM AMIANTO)</t>
  </si>
  <si>
    <t>TELHA DE FIBROCIMENTO ONDULADA E = 8 MM, DE 3,66 X 1,10 M (SEM AMIANTO)</t>
  </si>
  <si>
    <t>TELHA DE VIDRO TIPO FRANCESA, *39 X 23* CM</t>
  </si>
  <si>
    <t>TELHA ESTRUTURAL DE FIBROCIMENTO 1 ABA, DE 0,52 X 2,00 M (SEM AMIANTO)</t>
  </si>
  <si>
    <t>TELHA ESTRUTURAL DE FIBROCIMENTO 1 ABA, DE 0,52 X 2,50 M (SEM AMIANTO)</t>
  </si>
  <si>
    <t>TELHA ESTRUTURAL DE FIBROCIMENTO 1 ABA, DE 0,52 X 3,60 M (SEM AMIANTO)</t>
  </si>
  <si>
    <t>TELHA ESTRUTURAL DE FIBROCIMENTO 1 ABA, DE 0,52 X 4,00 M (SEM AMIANTO)</t>
  </si>
  <si>
    <t>TELHA ESTRUTURAL DE FIBROCIMENTO 1 ABA, DE 0,52 X 4,50 M (SEM AMIANTO)</t>
  </si>
  <si>
    <t>TELHA ESTRUTURAL DE FIBROCIMENTO 1 ABA, DE 0,52 X 5,00 M (SEM AMIANTO)</t>
  </si>
  <si>
    <t>TELHA ESTRUTURAL DE FIBROCIMENTO 1 ABA, DE 0,52 X 5,50 M (SEM AMIANTO)</t>
  </si>
  <si>
    <t>TELHA ESTRUTURAL DE FIBROCIMENTO 1 ABA, DE 0,52 X 6,00 M (SEM AMIANTO)</t>
  </si>
  <si>
    <t>TELHA ESTRUTURAL DE FIBROCIMENTO 1 ABA, DE 0,52 X 6,50 M (SEM AMIANTO)</t>
  </si>
  <si>
    <t>TELHA ESTRUTURAL DE FIBROCIMENTO 1 ABA, DE 0,52 X 7,20 M (SEM AMIANTO)</t>
  </si>
  <si>
    <t>TELHA ESTRUTURAL DE FIBROCIMENTO 2 ABAS, DE 1,00 X 3,00 M (SEM AMIANTO)</t>
  </si>
  <si>
    <t>TELHA ESTRUTURAL DE FIBROCIMENTO 2 ABAS, DE 1,00 X 4,60 M (SEM AMIANTO)</t>
  </si>
  <si>
    <t>TELHA ESTRUTURAL DE FIBROCIMENTO 2 ABAS, DE 1,00 X 6,00 M (SEM AMIANTO)</t>
  </si>
  <si>
    <t>TELHA ESTRUTURAL DE FIBROCIMENTO 2 ABAS, DE 1,00 X 7,40 M (SEM AMIANTO)</t>
  </si>
  <si>
    <t>TELHA ESTRUTURAL DE FIBROCIMENTO 2 ABAS, DE 1,00 X 8,20 M (SEM AMIANTO)</t>
  </si>
  <si>
    <t>TELHA ESTRUTURAL DE FIBROCIMENTO 2 ABAS, DE 1,00 X 9,20 M (SEM AMIANTO)</t>
  </si>
  <si>
    <t>TELHA ISOLANTE COM NUCLEO EM POLIESTIRENO (EPS), E = 30 MM, REVESTIDA EM ACO ZINCADO *0,5* MM COM PRE-PINTURA NAS DUAS FACES, FACE SUPERIOR EM TELHA TRAPEZOIDAL E FACE INFERIOR EM CHAPA PLANA (NAO INCLUI ACESSORIOS DE FIXACAO)</t>
  </si>
  <si>
    <t>TELHA ISOLANTE COM NUCLEO EM POLIESTIRENO (EPS), E = 50 MM, REVESTIDA EM ACO ZINCADO *0,5* MM COM PRE-PINTURA NAS DUAS FACES, FACE SUPERIOR EM TELHA TRAPEZOIDAL E FACE INFERIOR EM CHAPA PLANA (NAO INCLUI ACESSORIOS DE FIXACAO)</t>
  </si>
  <si>
    <t>TELHA ISOLANTE COM NUCLEO EM POLIESTIRENO (EPS), E = 50 MM, REVESTIDA EM TELHA TRAPEZOIDAL DE ACO ZINCADO *0,5* MM COM PRE-PINTURA NAS DUAS FACES (NAO INCLUI ACESSORIOS DE FIXACAO)</t>
  </si>
  <si>
    <t>TELHA VIDRO TIPO CANAL OU COLONIAL, C = 46 A 50 CM</t>
  </si>
  <si>
    <t>TELHADOR ( MENSALISTA )</t>
  </si>
  <si>
    <t>TERMINAL A COMPRESSAO EM COBRE ESTANHADO PARA CABO 120 MM2, 1 FURO E 1 COMPRESSAO, PARA PARAFUSO DE FIXACAO M12</t>
  </si>
  <si>
    <t>TERMINAL A COMPRESSAO EM COBRE ESTANHADO PARA CABO 2,5 MM2, 1 FURO E 1 COMPRESSAO, PARA PARAFUSO DE FIXACAO M5</t>
  </si>
  <si>
    <t>TERMINAL A COMPRESSAO EM COBRE ESTANHADO PARA CABO 25 MM2, 1 FURO E 1 COMPRESSAO, PARA PARAFUSO DE FIXACAO M8</t>
  </si>
  <si>
    <t>TERMINAL A COMPRESSAO EM COBRE ESTANHADO PARA CABO 35 MM2, 1 FURO E 1 COMPRESSAO, PARA PARAFUSO DE FIXACAO M8</t>
  </si>
  <si>
    <t>TERMINAL A COMPRESSAO EM COBRE ESTANHADO PARA CABO 50 MM2, 1 FURO E 1 COMPRESSAO, PARA PARAFUSO DE FIXACAO M8</t>
  </si>
  <si>
    <t>TERMINAL A COMPRESSAO EM COBRE ESTANHADO PARA CABO 70 MM2, 1 FURO E 1 COMPRESSAO, PARA PARAFUSO DE FIXACAO M10</t>
  </si>
  <si>
    <t>TERMINAL A COMPRESSAO EM COBRE ESTANHADO PARA CABO 95 MM2, 1 FURO E 1 COMPRESSAO, PARA PARAFUSO DE FIXACAO M12</t>
  </si>
  <si>
    <t>TERMINAL AEREO EM ACO GALVANIZADO DN 5/16", COMPRIMENTO DE 350MM, COM BASE DE FIXACAO HORIZONTAL</t>
  </si>
  <si>
    <t>TERMINAL DE VENTILACAO, 100 MM, SERIE NORMAL, ESGOTO PREDIAL</t>
  </si>
  <si>
    <t>TERMINAL DE VENTILACAO, 50 MM, SERIE NORMAL, ESGOTO PREDIAL</t>
  </si>
  <si>
    <t>TERMINAL DE VENTILACAO, 75 MM, SERIE NORMAL, ESGOTO PREDIAL</t>
  </si>
  <si>
    <t>TERMINAL METALICO A PRESSAO PARA 1 CABO DE 120 MM2, COM 1 FURO DE FIXACAO</t>
  </si>
  <si>
    <t>TERMINAL METALICO A PRESSAO PARA 1 CABO DE 150 A 185 MM2, COM 2 FUROS PARA FIXACAO</t>
  </si>
  <si>
    <t>TERMINAL METALICO A PRESSAO PARA 1 CABO DE 150 MM2, COM 1 FURO DE FIXACAO</t>
  </si>
  <si>
    <t>TERMINAL METALICO A PRESSAO PARA 1 CABO DE 16 A 25 MM2, COM 2 FUROS PARA FIXACAO</t>
  </si>
  <si>
    <t>TERMINAL METALICO A PRESSAO PARA 1 CABO DE 185 MM2, COM 1 FURO DE FIXACAO</t>
  </si>
  <si>
    <t>TERMINAL METALICO A PRESSAO PARA 1 CABO DE 240 MM2, COM 1 FURO DE FIXACAO</t>
  </si>
  <si>
    <t>TERMINAL METALICO A PRESSAO PARA 1 CABO DE 25 A 35 MM2, COM 2 FUROS PARA FIXACAO</t>
  </si>
  <si>
    <t>TERMINAL METALICO A PRESSAO PARA 1 CABO DE 25 MM2, COM 1 FURO DE FIXACAO</t>
  </si>
  <si>
    <t>TERMINAL METALICO A PRESSAO PARA 1 CABO DE 300 MM2, COM 1 FURO DE FIXACAO</t>
  </si>
  <si>
    <t>TERMINAL METALICO A PRESSAO PARA 1 CABO DE 50 A 70 MM2, COM 2 FUROS PARA FIXACAO</t>
  </si>
  <si>
    <t>TERMINAL METALICO A PRESSAO PARA 1 CABO DE 50 MM2, COM 1 FURO DE FIXACAO</t>
  </si>
  <si>
    <t>TERMINAL METALICO A PRESSAO PARA 1 CABO DE 70 MM2, COM 1 FURO DE FIXACAO</t>
  </si>
  <si>
    <t>TERMINAL METALICO A PRESSAO PARA 1 CABO DE 95 A 120 MM2, COM 2 FUROS PARA FIXACAO</t>
  </si>
  <si>
    <t>TERMINAL METALICO A PRESSAO PARA 1 CABO DE 95 MM2, COM 1 FURO DE FIXACAO</t>
  </si>
  <si>
    <t>TERMINAL METALICO A PRESSAO 1 CABO, PARA CABOS DE 4 A 10 MM2, COM 2 FUROS PARA FIXACAO</t>
  </si>
  <si>
    <t>TERMOFUSORA PARA TUBOS E CONEXOES EM PPR COM DIAMETROS DE 20 A 63 MM, POTENCIA DE 800 W, TENSAO 220 V</t>
  </si>
  <si>
    <t>TERMOFUSORA PARA TUBOS E CONEXOES EM PPR COM DIAMETROS DE 75 A 110 MM, POTENCIA DE *1100* W, TENSAO 220 V</t>
  </si>
  <si>
    <t>TERRA VEGETAL (ENSACADA)</t>
  </si>
  <si>
    <t>TERRA VEGETAL (GRANEL)</t>
  </si>
  <si>
    <t>TESTEIRA ANTIDERRAPANTE PARA PISO VINILICO *5 X 2,5* CM, E = 2 MM</t>
  </si>
  <si>
    <t>TIJOLO CERAMICO LAMINADO 5,5 X 11 X 23 CM</t>
  </si>
  <si>
    <t>TIJOLO CERAMICO MACICO APARENTE *6 X 12 X 24* CM</t>
  </si>
  <si>
    <t>TIJOLO CERAMICO MACICO APARENTE 2 FUROS, *6,5 X 10 X 20* CM</t>
  </si>
  <si>
    <t>TIJOLO CERAMICO REFRATARIO 2,5 X 11,4 X 22,9 CM</t>
  </si>
  <si>
    <t>TIJOLO CERAMICO REFRATARIO 6,3 X 11,4 X 22,9 CM</t>
  </si>
  <si>
    <t>TIL DE PASSAGEM, EM PVC, JE, BBB, DN 100 X 100 MM, PARA REDE COLETORA DE ESGOTO NBR 10569</t>
  </si>
  <si>
    <t>TIL DE PASSAGEM, EM PVC, JE, BBB, DN 150 X 150 MM, PARA REDE COLETORA DE ESGOTO NBR 10569</t>
  </si>
  <si>
    <t>TIL DE PASSAGEM, EM PVC, JE, BBB, DN 200 X 150 MM, PARA REDE COLETORA DE ESGOTO NBR 10569</t>
  </si>
  <si>
    <t>TIL DE PASSAGEM, EM PVC, JE, BBB, DN 250 X 150 MM, PARA REDE COLETORA DE ESGOTO NBR 10569</t>
  </si>
  <si>
    <t>TIL DE PASSAGEM, EM PVC, JE, BBB, DN 300 X 150 MM, PARA REDE COLETORA DE ESGOTO NBR 10569</t>
  </si>
  <si>
    <t>TIL PARA LIGACAO PREDIAL, EM PVC, JE, BBB, DN 100 X 100 MM, PARA REDE COLETORA ESGOTO (NBR 10569)</t>
  </si>
  <si>
    <t>TIL RADIAL, PVC, JE, BBB, DN 150 X 200 MM, PARA REDE COLETORA DE ESGOTO (NBR 10569)</t>
  </si>
  <si>
    <t>TIL RADIAL, PVC, JE, BBB, DN 300 X 200 MM, PARA REDE COLETORA DE ESGOTO (NBR 10569)</t>
  </si>
  <si>
    <t>TIL TUBO QUEDA, EM PVC, JE, BBB, DN 100 X 100 MM, PARA REDE COLETORA DE ESGOTO (NBR 10569)</t>
  </si>
  <si>
    <t>TIL TUBO QUEDA, EM PVC, JE, BBB, DN 150 X 150 MM, PARA REDE COLETORA DE ESGOTO (NBR 10569)</t>
  </si>
  <si>
    <t>TIL TUBO QUEDA, EM PVC, JE, BBB, DN 200 X 150 MM, PARA REDE COLETORA DE ESGOTO (NBR 10569)</t>
  </si>
  <si>
    <t>TIL TUBO QUEDA, EM PVC, JE, BBB, DN 250 X 150 MM, PARA REDE COLETORA DE ESGOTO (NBR 10569)</t>
  </si>
  <si>
    <t>TIL TUBO QUEDA, EM PVC, JE, BBB, DN 300 X 150 MM, PARA REDE COLETORA DE ESGOTO (NBR 10569)</t>
  </si>
  <si>
    <t>TINTA A BASE DE RESINA ACRILICA EMULSIONADA EM AGUA, PARA SINALIZACAO HORIZONTAL VIARIA (NBR 13699)</t>
  </si>
  <si>
    <t>TINTA A BASE DE RESINA ACRILICA, PARA SINALIZACAO HORIZONTAL VIARIA (NBR 11862)</t>
  </si>
  <si>
    <t>TINTA A OLEO BRILHANTE PARA MADEIRA E METAIS</t>
  </si>
  <si>
    <t>TINTA ACRILICA PARA CERAMICA</t>
  </si>
  <si>
    <t>TINTA ACRILICA PREMIUM PARA PISO</t>
  </si>
  <si>
    <t>TINTA ACRILICA PREMIUM, COR BRANCO  FOSCO</t>
  </si>
  <si>
    <t>TINTA ASFALTICA IMPERMEABILIZANTE DILUIDA EM SOLVENTE, PARA MATERIAIS CIMENTICIOS, METAL E MADEIRA</t>
  </si>
  <si>
    <t>TINTA ASFALTICA IMPERMEABILIZANTE DISPERSA EM AGUA, PARA MATERIAIS CIMENTICIOS</t>
  </si>
  <si>
    <t>TINTA BORRACHA CLORADA, ACABAMENTO SEMIBRILHO, BRANCA</t>
  </si>
  <si>
    <t>TINTA BORRACHA CLORADA, ACABAMENTO SEMIBRILHO, CORES VIVAS</t>
  </si>
  <si>
    <t>TINTA BORRACHA, CLORADA, ACABAMENTO SEMIBRILHO, PRETA</t>
  </si>
  <si>
    <t>TINTA EPOXI PREMIUM, BRANCA</t>
  </si>
  <si>
    <t>TINTA ESMALTE SINTETICO GRAFITE COM PROTECAO PARA METAIS FERROSOS</t>
  </si>
  <si>
    <t>TINTA ESMALTE SINTETICO PREMIUM BRILHANTE</t>
  </si>
  <si>
    <t>TINTA LATEX ACRILICA ECONOMICA, COR BRANCA</t>
  </si>
  <si>
    <t>TINTA LATEX ACRILICA STANDARD, COR BRANCA</t>
  </si>
  <si>
    <t>TINTA LATEX PVA PREMIUM,  COR BRANCA</t>
  </si>
  <si>
    <t>TINTA LATEX PVA PREMIUM, COR BRANCA</t>
  </si>
  <si>
    <t>TINTA LATEX PVA STANDARD, COR BRANCA</t>
  </si>
  <si>
    <t>TINTA MINERAL IMPERMEAVEL EM PO, BRANCA</t>
  </si>
  <si>
    <t>TINTA PROTETORA SUPERFICIE METALICA ALUMINIO</t>
  </si>
  <si>
    <t>TINTA/REVESTIMENTO  A BASE DE RESINA EPOXI COM ALCATRAO, BICOMPONENTE</t>
  </si>
  <si>
    <t>TINTA/REVESTIMENTO A BASE DE RESINA EPOXI COM ALCATRAO, BICOMPONENTE</t>
  </si>
  <si>
    <t>TIRANTE COM ELO, EM ARAME GALVANIZADO RIGIDO, NUMERO 10, COMPRIMENTO 2000 MM, PARA PENDURAL DE FORRO REMOVIVEL</t>
  </si>
  <si>
    <t>TIRANTE EM FERRO GALVANIZADO PARA CONTRAVENTAMENTO DE TELHA CANALETE 90, 1/4 " X 400 MM</t>
  </si>
  <si>
    <t>TOMADA INDUSTRIAL DE EMBUTIR 3P+T 30 A, 440 V, COM TRAVA, COM PLACA</t>
  </si>
  <si>
    <t>TOMADA INDUSTRIAL DE EMBUTIR 3P+T 30 A, 440 V, COM TRAVA, SEM PLACA</t>
  </si>
  <si>
    <t>TOMADA PARA ANTENA DE TV, CABO COAXIAL DE 9 MM (APENAS MODULO)</t>
  </si>
  <si>
    <t>TOMADA PARA ANTENA DE TV, CABO COAXIAL DE 9 MM, CONJUNTO MONTADO PARA EMBUTIR 4" X 2" (PLACA + SUPORTE + MODULO)</t>
  </si>
  <si>
    <t>TOMADA RJ11, 2 FIOS (APENAS MODULO)</t>
  </si>
  <si>
    <t>TOMADA RJ11, 2 FIOS, CONJUNTO MONTADO PARA EMBUTIR 4" X 2" (PLACA + SUPORTE + MODULO)</t>
  </si>
  <si>
    <t>TOMADA RJ45, 8 FIOS, CAT 5E (APENAS MODULO)</t>
  </si>
  <si>
    <t>TOMADA RJ45, 8 FIOS, CAT 5E, CONJUNTO MONTADO PARA EMBUTIR 4" X 2" (PLACA + SUPORTE + MODULO)</t>
  </si>
  <si>
    <t>TOMADA 2P+T 10A, 250V  (APENAS MODULO)</t>
  </si>
  <si>
    <t>TOMADA 2P+T 10A, 250V, CONJUNTO MONTADO PARA EMBUTIR 4" X 2" (PLACA + SUPORTE + MODULO)</t>
  </si>
  <si>
    <t>TOMADA 2P+T 10A, 250V, CONJUNTO MONTADO PARA SOBREPOR 4" X 2" (CAIXA + MODULO)</t>
  </si>
  <si>
    <t>TOMADA 2P+T 20A 250V, CONJUNTO MONTADO PARA EMBUTIR 4" X 2" (PLACA + SUPORTE + MODULO)</t>
  </si>
  <si>
    <t>TOMADA 2P+T 20A, 250V  (APENAS MODULO)</t>
  </si>
  <si>
    <t>TOPOGRAFO</t>
  </si>
  <si>
    <t>TOPOGRAFO (MENSALISTA)</t>
  </si>
  <si>
    <t>TORNEIRA CROMADA CURTA SEM BICO PARA TANQUE, PADRAO POPULAR, 1/2 " OU 3/4 " (REF 1140)</t>
  </si>
  <si>
    <t>TORNEIRA CROMADA CURTA SEM BICO PARA USO GERAL  1/2 " OU 3/4 " (REF 1152)</t>
  </si>
  <si>
    <t>TORNEIRA CROMADA DE MESA PARA COZINHA BICA MOVEL COM AREJADOR 1/2 " OU 3/4 " (REF 1167)</t>
  </si>
  <si>
    <t>TORNEIRA CROMADA DE MESA PARA LAVATORIO COM SENSOR DE PRESENCA</t>
  </si>
  <si>
    <t>TORNEIRA CROMADA DE MESA PARA LAVATORIO, BICA ALTA (REF 1195)</t>
  </si>
  <si>
    <t>TORNEIRA CROMADA DE MESA PARA LAVATORIO, PADRAO POPULAR, 1/2 " OU 3/4 " (REF 1193)</t>
  </si>
  <si>
    <t>TORNEIRA CROMADA DE PAREDE LONGA PARA LAVATORIO (REF 1178)</t>
  </si>
  <si>
    <t>TORNEIRA CROMADA DE PAREDE PARA COZINHA BICA MOVEL COM AREJADOR 1/2 " OU 3/4 " (REF 1168)</t>
  </si>
  <si>
    <t>TORNEIRA CROMADA DE PAREDE PARA COZINHA COM AREJADOR 1/2 " OU 3/4 " (REF 1157)</t>
  </si>
  <si>
    <t>TORNEIRA CROMADA DE PAREDE PARA COZINHA COM AREJADOR, PADRAO POPULAR, 1/2 " OU 3/4 " (REF 1159)</t>
  </si>
  <si>
    <t>TORNEIRA CROMADA SEM BICO PARA TANQUE, PADRAO POPULAR, 1/2 " OU 3/4 " (REF 1126)</t>
  </si>
  <si>
    <t>TORNEIRA ELETRICA DE PAREDE, BICA ALTA, PARA COZINHA, 5500 W (110/220 V)</t>
  </si>
  <si>
    <t>TORNEIRA METAL AMARELO COM BICO PARA JARDIM, PADRAO POPULAR, 1/2 " OU 3/4 " (REF 1128)</t>
  </si>
  <si>
    <t>TORNEIRA METAL AMARELO CURTA SEM BICO PARA TANQUE, PADRAO POPULAR, 1/2 " OU 3/4 " (REF 1120)</t>
  </si>
  <si>
    <t>TORNEIRA METALICA DE BOIA CONVENCIONAL PARA CAIXA D'AGUA, 1.1/2", COM HASTE METALICA E BALAO PLASTICO</t>
  </si>
  <si>
    <t>TORNEIRA METALICA DE BOIA CONVENCIONAL PARA CAIXA D'AGUA, 1.1/4", COM HASTE METALICA E BALAO PLASTICO</t>
  </si>
  <si>
    <t>TORNEIRA METALICA DE BOIA CONVENCIONAL PARA CAIXA D'AGUA, 1/2 ", COM HASTE METALICA E BALAO METALICO</t>
  </si>
  <si>
    <t>TORNEIRA METALICA DE BOIA CONVENCIONAL PARA CAIXA D'AGUA, 1/2", COM HASTE METALICA E BALAO PLASTICO</t>
  </si>
  <si>
    <t>TORNEIRA METALICA DE BOIA CONVENCIONAL PARA CAIXA D'AGUA, 1", COM HASTE METALICA E BALAO PLASTICO</t>
  </si>
  <si>
    <t>TORNEIRA METALICA DE BOIA CONVENCIONAL PARA CAIXA D'AGUA, 2", COM HASTE METALICA E BALAO PLASTICO</t>
  </si>
  <si>
    <t>TORNEIRA METALICA DE BOIA CONVENCIONAL PARA CAIXA D'AGUA, 3/4 ", COM HASTE METALICA E BALAO METALICO</t>
  </si>
  <si>
    <t>TORNEIRA METALICA DE BOIA CONVENCIONAL PARA CAIXA D'AGUA, 3/4", COM HASTE METALICA E BALAO PLASTICO</t>
  </si>
  <si>
    <t>TORNEIRA METALICA DE BOIA VAZAO TOTAL PARA CAIXA D'AGUA, 1/2", COM HASTE METALICA E BALAO PLASTICO</t>
  </si>
  <si>
    <t>TORNEIRA METALICA DE BOIA VAZAO TOTAL PARA CAIXA D'AGUA, 1", COM HASTE METALICA E BALAO PLASTICO</t>
  </si>
  <si>
    <t>TORNEIRA METALICA DE BOIA VAZAO TOTAL PARA CAIXA D'AGUA, 3/4", COM HASTE METALICA E BALAO PLASTICO</t>
  </si>
  <si>
    <t>TORNEIRA PLASTICA DE BOIA CONVENCIONAL PARA CAIXA DE AGUA, 3/4 ", COM HASTE METALICA E COM BALAO PLASTICO (PADRAO POPULAR)</t>
  </si>
  <si>
    <t>TORNEIRA PLASTICA DE BOIA PARA CAIXA DE DESCARGA,  1/2", COM HASTE  METALICA E BALAO PLASTICO</t>
  </si>
  <si>
    <t>TORNEIRA PLASTICA DE MESA PARA LAVATORIO 1/2 "</t>
  </si>
  <si>
    <t>TORNEIRA PLASTICA DE MESA, BICA MOVEL, PARA COZINHA 1/2 "</t>
  </si>
  <si>
    <t>TORNEIRA PLASTICA PARA TANQUE 1/2 " OU 3/4 " COM BICO PARA MANGUEIRA</t>
  </si>
  <si>
    <t>TRANSFORMADOR TRIFASICO DE DISTRIBUICAO, POTENCIA DE 1000 KVA, TENSAO NOMINAL DE 15 KV, TENSAO SECUNDARIA DE 220/127V, EM OLEO ISOLANTE TIPO MINERAL</t>
  </si>
  <si>
    <t>TRANSFORMADOR TRIFASICO DE DISTRIBUICAO, POTENCIA DE 112,5 KVA, TENSAO NOMINAL DE 15 KV, TENSAO SECUNDARIA DE 220/127V, EM OLEO ISOLANTE TIPO MINERAL</t>
  </si>
  <si>
    <t>TRANSFORMADOR TRIFASICO DE DISTRIBUICAO, POTENCIA DE 15 KVA, TENSAO NOMINAL DE 15 KV, TENSAO SECUNDARIA DE 220/127V, EM OLEO ISOLANTE TIPO MINERAL</t>
  </si>
  <si>
    <t>TRANSFORMADOR TRIFASICO DE DISTRIBUICAO, POTENCIA DE 150 KVA, TENSAO NOMINAL DE 15 KV, TENSAO SECUNDARIA DE 220/127V, EM OLEO ISOLANTE TIPO MINERAL</t>
  </si>
  <si>
    <t>TRANSFORMADOR TRIFASICO DE DISTRIBUICAO, POTENCIA DE 1500 KVA, TENSAO NOMINAL DE 15 KV, TENSAO SECUNDARIA DE 220/127V, EM OLEO ISOLANTE TIPO MINERAL</t>
  </si>
  <si>
    <t>TRANSFORMADOR TRIFASICO DE DISTRIBUICAO, POTENCIA DE 225 KVA, TENSAO NOMINAL DE 15 KV, TENSAO SECUNDARIA DE 220/127V, EM OLEO ISOLANTE TIPO MINERAL</t>
  </si>
  <si>
    <t>TRANSFORMADOR TRIFASICO DE DISTRIBUICAO, POTENCIA DE 30 KVA, TENSAO NOMINAL DE 15 KV, TENSAO SECUNDARIA DE 220/127V, EM OLEO ISOLANTE TIPO MINERAL</t>
  </si>
  <si>
    <t>TRANSFORMADOR TRIFASICO DE DISTRIBUICAO, POTENCIA DE 300 KVA, TENSAO NOMINAL DE 15 KV, TENSAO SECUNDARIA DE 220/127V, EM OLEO ISOLANTE TIPO MINERAL</t>
  </si>
  <si>
    <t>TRANSFORMADOR TRIFASICO DE DISTRIBUICAO, POTENCIA DE 45 KVA, TENSAO NOMINAL DE 15 KV, TENSAO SECUNDARIA DE 220/127V, EM OLEO ISOLANTE TIPO MINERAL</t>
  </si>
  <si>
    <t>TRANSFORMADOR TRIFASICO DE DISTRIBUICAO, POTENCIA DE 500 KVA, TENSAO NOMINAL DE 15 KV, TENSAO SECUNDARIA DE 220/127V, EM OLEO ISOLANTE TIPO MINERAL</t>
  </si>
  <si>
    <t>TRANSFORMADOR TRIFASICO DE DISTRIBUICAO, POTENCIA DE 75 KVA, TENSAO NOMINAL DE 15 KV, TENSAO SECUNDARIA DE 220/127V, EM OLEO ISOLANTE TIPO MINERAL</t>
  </si>
  <si>
    <t>TRANSFORMADOR TRIFASICO DE DISTRIBUICAO, POTENCIA DE 750 KVA, TENSAO NOMINAL DE 15 KV, TENSAO SECUNDARIA DE 220/127V, EM OLEO ISOLANTE TIPO MINERAL</t>
  </si>
  <si>
    <t>TRANSPORTE - MENSALISTA (ENCARGOS COMPLEMENTARES) (COLETADO CAIXA)</t>
  </si>
  <si>
    <t>TRATOR DE ESTEIRAS, POTENCIA BRUTA DE 133 HP, PESO OPERACIONAL DE 14 T, COM LAMINA COM CAPACIDADE DE 3,00 M3</t>
  </si>
  <si>
    <t>TRATOR DE ESTEIRAS, POTENCIA BRUTA DE 347 HP, PESO OPERACIONAL DE 38,5 T, COM ESCARIFICADOR E LAMINA COM CAPACIDADE DE 4,70M3</t>
  </si>
  <si>
    <t>TRATOR DE ESTEIRAS, POTENCIA DE 100 HP, PESO OPERACIONAL DE 9,4 T, COM LAMINA COM CAPACIDADE DE 2,19 M3</t>
  </si>
  <si>
    <t>TRATOR DE ESTEIRAS, POTENCIA DE 150 HP, PESO OPERACIONAL DE 16,7 T, COM RODA MOTRIZ ELEVADA E LAMINA COM CONTATO DE 3,18M3</t>
  </si>
  <si>
    <t>TRATOR DE ESTEIRAS, POTENCIA DE 170 HP, PESO OPERACIONAL DE 19 T, COM LAMINA COM CAPACIDADE DE 5,2 M3</t>
  </si>
  <si>
    <t>TRATOR DE ESTEIRAS, POTENCIA DE 347 HP, PESO OPERACIONAL DE 38,5 T, COM LAMINA COM CAPACIDADE DE 8,70M3</t>
  </si>
  <si>
    <t>TRATOR DE ESTEIRAS, POTENCIA NO VOLANTE DE 200 HP, PESO OPERACIONAL DE 20,1 T, COM RODA MOTRIZ ELEVADA E LAMINA COM CAPACIDADE DE 3,89 M3</t>
  </si>
  <si>
    <t>TRATOR DE ESTEIRAS, POTENCIA 125 HP, PESO OPERACIONAL DE 12,9 T, COM LAMINA COM CAPACIDADE DE 2,7 M3</t>
  </si>
  <si>
    <t>TRATOR DE PNEUS COM POTENCIA DE 105 CV, TRACAO 4 X 4, PESO COM LASTRO DE 5775 KG</t>
  </si>
  <si>
    <t>TRATOR DE PNEUS COM POTENCIA DE 122 CV, TRACAO 4 X 4, PESO COM LASTRO DE 4510 KG</t>
  </si>
  <si>
    <t>TRATOR DE PNEUS COM POTENCIA DE 15 CV, PESO COM LASTRO DE 1160 KG</t>
  </si>
  <si>
    <t>TRATOR DE PNEUS COM POTENCIA DE 50 CV, TRACAO 4 X 2, PESO COM LASTRO DE 2714 KG</t>
  </si>
  <si>
    <t>TRATOR DE PNEUS COM POTENCIA DE 85 CV, TRACAO 4 X 4, PESO COM LASTRO DE 4675 KG</t>
  </si>
  <si>
    <t>TRATOR DE PNEUS COM POTENCIA DE 85 CV, TURBO,  PESO COM LASTRO DE 4900 KG</t>
  </si>
  <si>
    <t>TRATOR DE PNEUS COM POTENCIA DE 95 CV, TRACAO 4 X 4, PESO MAXIMO DE 5225 KG</t>
  </si>
  <si>
    <t>TRAVA-QUEDAS EM ACO PARA CORDA DE 12 MM, EXTENSOR DE 25 X 300 MM, COM MOSQUETAO TIPO GANCHO TRAVA DUPLA</t>
  </si>
  <si>
    <t>TRILHO EM ALUMINIO "U", COM ABAULADO PARA ROLDANA DE PORTA DE CORRER, *40 X 40* MM</t>
  </si>
  <si>
    <t>TRILHO QUADRADO, EM ALUMINIO (VERGALHAO MACICO), 1/4", (*6 X 6* CM), PARA RODIZIOS</t>
  </si>
  <si>
    <t>TRINCO / FECHO TIPO AVIAO, EM ZAMAC CROMADO, *60* MM, PARA JANELAS - INCLUI PARAFUSOS</t>
  </si>
  <si>
    <t>TROLEY MANUAL CAPACIDADE 1 T</t>
  </si>
  <si>
    <t>TUBO / MANGUEIRA PRETA EM POLIETILENO, LINHA PESADA OU REFORCADA, TIPO ESPAGUETE, PARA INJECAO DE CALDA DE CIMENTO, D = 1/2", ESPESSURA 1,5 MM</t>
  </si>
  <si>
    <t>TUBO ACO GALVANIZADO COM COSTURA, CLASSE LEVE, DN 100 MM ( 4"),  E = 3,75 MM,  *10,55* KG/M (NBR 5580)</t>
  </si>
  <si>
    <t>TUBO ACO GALVANIZADO COM COSTURA, CLASSE LEVE, DN 15 MM ( 1/2"),  E = 2,25 MM,  *1,2* KG/M (NBR 5580)</t>
  </si>
  <si>
    <t>TUBO ACO GALVANIZADO COM COSTURA, CLASSE LEVE, DN 20 MM ( 3/4"),  E = 2,25 MM,  *1,3* KG/M (NBR 5580)</t>
  </si>
  <si>
    <t>TUBO ACO GALVANIZADO COM COSTURA, CLASSE LEVE, DN 25 MM ( 1"),  E = 2,65 MM,  *2,11* KG/M (NBR 5580)</t>
  </si>
  <si>
    <t>TUBO ACO GALVANIZADO COM COSTURA, CLASSE LEVE, DN 32 MM ( 1 1/4"),  E = 2,65 MM,  *2,71* KG/M (NBR 5580)</t>
  </si>
  <si>
    <t>TUBO ACO GALVANIZADO COM COSTURA, CLASSE LEVE, DN 40 MM ( 1 1/2"),  E = 3,00 MM,  *3,48* KG/M (NBR 5580)</t>
  </si>
  <si>
    <t>TUBO ACO GALVANIZADO COM COSTURA, CLASSE LEVE, DN 50 MM ( 2"),  E = 3,00 MM,  *4,40* KG/M (NBR 5580)</t>
  </si>
  <si>
    <t>TUBO ACO GALVANIZADO COM COSTURA, CLASSE LEVE, DN 65 MM ( 2 1/2"),  E = 3,35 MM, * 6,23* KG/M (NBR 5580)</t>
  </si>
  <si>
    <t>TUBO ACO GALVANIZADO COM COSTURA, CLASSE LEVE, DN 80 MM ( 3"),  E = 3,35 MM, *7,32* KG/M (NBR 5580)</t>
  </si>
  <si>
    <t>TUBO ACO GALVANIZADO COM COSTURA, CLASSE MEDIA, DN 1.1/2", E = *3,25* MM, PESO *3,61* KG/M (NBR 5580)</t>
  </si>
  <si>
    <t>TUBO ACO GALVANIZADO COM COSTURA, CLASSE MEDIA, DN 1.1/4", E = *3,25* MM, PESO *3,14* KG/M (NBR 5580)</t>
  </si>
  <si>
    <t>TUBO ACO GALVANIZADO COM COSTURA, CLASSE MEDIA, DN 1/2", E = *2,65* MM, PESO *1,22* KG/M (NBR 5580)</t>
  </si>
  <si>
    <t>TUBO ACO GALVANIZADO COM COSTURA, CLASSE MEDIA, DN 1", E = 3,38 MM, PESO 2,50 KG/M (NBR 5580)</t>
  </si>
  <si>
    <t>TUBO ACO GALVANIZADO COM COSTURA, CLASSE MEDIA, DN 2.1/2", E = *3,65* MM, PESO *6,51* KG/M (NBR 5580)</t>
  </si>
  <si>
    <t>TUBO ACO GALVANIZADO COM COSTURA, CLASSE MEDIA, DN 3/4", E = *2,65* MM, PESO *1,58* KG/M (NBR 5580)</t>
  </si>
  <si>
    <t>TUBO ACO GALVANIZADO COM COSTURA, CLASSE MEDIA, DN 3", E = *4,05* MM, PESO *8,47* KG/M (NBR 5580)</t>
  </si>
  <si>
    <t>TUBO ACO GALVANIZADO COM COSTURA, CLASSE MEDIA, DN 4", E = 4,50* MM, PESO 12,10* KG/M (NBR 5580)</t>
  </si>
  <si>
    <t>TUBO ACO GALVANIZADO COM COSTURA, CLASSE MEDIA, DN 5", E = *5,40* MM, PESO *17,80* KG/M (NBR 5580)</t>
  </si>
  <si>
    <t>TUBO ACO GALVANIZADO COM COSTURA, CLASSE MEDIA, DN 6", E = 4,85* MM, PESO 19,68* KG/M (NBR 5580)</t>
  </si>
  <si>
    <t>TUBO ACO INDUSTRIAL DN 2" (50,8 MM) E=1,50MM, PESO= 1,8237 KG/M</t>
  </si>
  <si>
    <t>TUBO ACO PRETO COM COSTURA, NBR 5580, CLASSE L, DN = 15 MM, E = 2,25 MM, 1,06 KG/M</t>
  </si>
  <si>
    <t>TUBO ACO PRETO COM COSTURA, NBR 5580, CLASSE L, DN = 25 MM, E = 2,65 MM, 2,02 KG/M</t>
  </si>
  <si>
    <t>TUBO ACO PRETO COM COSTURA, NBR 5580, CLASSE L, DN = 40 MM, E = 3,0 MM, 3,34 KG/M</t>
  </si>
  <si>
    <t>TUBO ACO PRETO COM COSTURA, NBR 5580, CLASSE L, DN = 80 MM, E = 3,35 MM, 7,07 KG/M</t>
  </si>
  <si>
    <t>TUBO ACO PRETO COM COSTURA, NBR 5580, CLASSE M, DN = 25 MM, E = 3,35 MM, *2,50* KG//M</t>
  </si>
  <si>
    <t>TUBO ACO PRETO COM COSTURA, NBR 5580, CLASSE M, DN = 40 MM, E = 3,35 MM, *3,71* KG//M</t>
  </si>
  <si>
    <t>TUBO ACO PRETO COM COSTURA, NBR 5580, CLASSE M, DN = 80 MM, E = 4,05 MM, *8,47* KG/M</t>
  </si>
  <si>
    <t>TUBO ACO PRETO SEM COSTURA 1 1/2", E= *3,68 MM, SCHEDULE 40, 4,05 KG/M</t>
  </si>
  <si>
    <t>TUBO ACO PRETO SEM COSTURA 1/2", E= *2,77 MM, SCHEDULE 40, *1,27 KG/M</t>
  </si>
  <si>
    <t>TUBO ACO PRETO SEM COSTURA 1/2", E= *3,73 MM, SCHEDULE 80, *1,62 KG/M</t>
  </si>
  <si>
    <t>TUBO ACO PRETO SEM COSTURA 14", E= *11,13 MM, SCHEDULE 40, *94,55 KG/M</t>
  </si>
  <si>
    <t>TUBO ACO PRETO SEM COSTURA 2 1/2", E = 5,16 MM, SCHEDULE 40 (8,62 KG/M)</t>
  </si>
  <si>
    <t>TUBO ACO PRETO SEM COSTURA 2", E= *3,91* MM, SCHEDULE 40, *5,43* KG/M</t>
  </si>
  <si>
    <t>TUBO ACO PRETO SEM COSTURA 20", E= *12,70 MM, SCHEDULE 30, *154,97 KG/M</t>
  </si>
  <si>
    <t>TUBO ACO PRETO SEM COSTURA 20", E= *6,35 MM,  SCHEDULE 10, *78,46 KG/M</t>
  </si>
  <si>
    <t>TUBO ACO PRETO SEM COSTURA 3/4", E= *2,87 MM, SCHEDULE 40, *1,69 KG/M</t>
  </si>
  <si>
    <t>TUBO ACO PRETO SEM COSTURA 3/4", E= *3,91 MM, SCHEDULE 80, *2,19 KG/M.</t>
  </si>
  <si>
    <t>TUBO ACO PRETO SEM COSTURA 4", E= *6,02 MM, SCHEDULE 40, *16,06 KG/M</t>
  </si>
  <si>
    <t>TUBO ACO PRETO SEM COSTURA 4", E= *8,56 MM, SCHEDULE 80, *22,31 KG/M</t>
  </si>
  <si>
    <t>TUBO ACO PRETO SEM COSTURA 6", E= *10,97 MM, SCHEDULE 80, *42,56 KG/M</t>
  </si>
  <si>
    <t>TUBO ACO PRETO SEM COSTURA 6", E= 7,11 MM,  SCHEDULE 40, *28,26 KG/M</t>
  </si>
  <si>
    <t>TUBO ACO PRETO SEM COSTURA 8", E= *12,70 MM, SCHEDULE 80, *64,64 KG/M</t>
  </si>
  <si>
    <t>TUBO ACO PRETO SEM COSTURA 8", E= *6,35 MM,  SCHEDULE 20, *33,27 KG/M</t>
  </si>
  <si>
    <t>TUBO ACO PRETO SEM COSTURA 8", E= *7,04 MM, SCHEDULE 30, *36,75 KG/M</t>
  </si>
  <si>
    <t>TUBO ACO PRETO SEM COSTURA 8", E= *8,18 MM, SCHEDULE 40, *42,55 KG/M</t>
  </si>
  <si>
    <t>TUBO COLETOR DE ESGOTO PVC, JEI, DN 100 MM (NBR  7362)</t>
  </si>
  <si>
    <t>TUBO COLETOR DE ESGOTO PVC, JEI, DN 200 MM (NBR 7362)</t>
  </si>
  <si>
    <t>TUBO COLETOR DE ESGOTO PVC, JEI, DN 250 MM (NBR 7362)</t>
  </si>
  <si>
    <t>TUBO COLETOR DE ESGOTO PVC, JEI, DN 300 MM (NBR 7362)</t>
  </si>
  <si>
    <t>TUBO COLETOR DE ESGOTO PVC, JEI, DN 350 MM (NBR 7362)</t>
  </si>
  <si>
    <t>TUBO COLETOR DE ESGOTO PVC, JEI, DN 400 MM (NBR 7362)</t>
  </si>
  <si>
    <t>TUBO COLETOR DE ESGOTO, PVC, JEI, DN 150 MM  (NBR 7362)</t>
  </si>
  <si>
    <t>TUBO CONCRETO ARMADO, CLASSE EA-2, PB JE, DN 1000 MM, PARA ESGOTO SANITARIO (NBR 8890)</t>
  </si>
  <si>
    <t>TUBO CONCRETO ARMADO, CLASSE EA-2, PB JE, DN 300 MM, PARA ESGOTO SANITARIO (NBR 8890)</t>
  </si>
  <si>
    <t>TUBO CONCRETO ARMADO, CLASSE EA-2, PB JE, DN 400 MM, PARA ESGOTO SANITARIO (NBR 8890)</t>
  </si>
  <si>
    <t>TUBO CONCRETO ARMADO, CLASSE EA-2, PB JE, DN 500 MM, PARA ESGOTO SANITARIO (NBR 8890)</t>
  </si>
  <si>
    <t>TUBO CONCRETO ARMADO, CLASSE EA-2, PB JE, DN 600 MM, PARA ESGOTO SANITARIO (NBR 8890)</t>
  </si>
  <si>
    <t>TUBO CONCRETO ARMADO, CLASSE EA-2, PB JE, DN 700 MM, PARA ESGOTO SANITARIO (NBR 8890)</t>
  </si>
  <si>
    <t>TUBO CONCRETO ARMADO, CLASSE EA-2, PB JE, DN 800 MM, PARA ESGOTO SANITARIO (NBR 8890)</t>
  </si>
  <si>
    <t>TUBO CONCRETO ARMADO, CLASSE EA-2, PB JE, DN 900 MM, PARA ESGOTO SANITARIO (NBR 8890)</t>
  </si>
  <si>
    <t>TUBO CONCRETO ARMADO, CLASSE EA-3, PB JE, DN 1000 MM, PARA ESGOTO SANITARIO (NBR 8890)</t>
  </si>
  <si>
    <t>TUBO CONCRETO ARMADO, CLASSE EA-3, PB JE, DN 400 MM, PARA ESGOTO SANITARIO (NBR 8890)</t>
  </si>
  <si>
    <t>TUBO CONCRETO ARMADO, CLASSE EA-3, PB JE, DN 500 MM, PARA ESGOTO SANITARIO (NBR 8890)</t>
  </si>
  <si>
    <t>TUBO CONCRETO ARMADO, CLASSE EA-3, PB JE, DN 600 MM, PARA ESGOTO SANITARIO (NBR 8890)</t>
  </si>
  <si>
    <t>TUBO CONCRETO ARMADO, CLASSE EA-3, PB JE, DN 700 MM, PARA ESGOTO SANITARIO (NBR 8890)</t>
  </si>
  <si>
    <t>TUBO CONCRETO ARMADO, CLASSE EA-3, PB JE, DN 800 MM, PARA ESGOTO SANITARIO (NBR 8890)</t>
  </si>
  <si>
    <t>TUBO CONCRETO ARMADO, CLASSE EA-3, PB JE, DN 900 MM, PARA ESGOTO SANITARIO (NBR 8890)</t>
  </si>
  <si>
    <t>TUBO CONCRETO ARMADO, CLASSE PA-1, PB, DN 1000 MM, PARA AGUAS PLUVIAIS (NBR 8890)</t>
  </si>
  <si>
    <t>TUBO CONCRETO ARMADO, CLASSE PA-1, PB, DN 1100 MM, PARA AGUAS PLUVIAIS (NBR 8890)</t>
  </si>
  <si>
    <t>TUBO CONCRETO ARMADO, CLASSE PA-1, PB, DN 1200 MM, PARA AGUAS PLUVIAIS (NBR 8890)</t>
  </si>
  <si>
    <t>TUBO CONCRETO ARMADO, CLASSE PA-1, PB, DN 1500 MM, PARA AGUAS PLUVIAIS (NBR 8890)</t>
  </si>
  <si>
    <t>TUBO CONCRETO ARMADO, CLASSE PA-1, PB, DN 2000 MM, PARA AGUAS PLUVIAIS (NBR 8890)</t>
  </si>
  <si>
    <t>TUBO CONCRETO ARMADO, CLASSE PA-1, PB, DN 300 MM, PARA AGUAS PLUVIAIS (NBR 8890)</t>
  </si>
  <si>
    <t>TUBO CONCRETO ARMADO, CLASSE PA-1, PB, DN 400 MM, PARA AGUAS PLUVIAIS (NBR 8890)</t>
  </si>
  <si>
    <t>TUBO CONCRETO ARMADO, CLASSE PA-1, PB, DN 500 MM, PARA AGUAS PLUVIAIS (NBR 8890)</t>
  </si>
  <si>
    <t>TUBO CONCRETO ARMADO, CLASSE PA-1, PB, DN 600 MM, PARA AGUAS PLUVIAIS (NBR 8890)</t>
  </si>
  <si>
    <t>TUBO CONCRETO ARMADO, CLASSE PA-1, PB, DN 700 MM, PARA AGUAS PLUVIAIS (NBR 8890)</t>
  </si>
  <si>
    <t>TUBO CONCRETO ARMADO, CLASSE PA-1, PB, DN 800 MM, PARA AGUAS PLUVIAIS (NBR 8890)</t>
  </si>
  <si>
    <t>TUBO CONCRETO ARMADO, CLASSE PA-1, PB, DN 900 MM, PARA AGUAS PLUVIAIS (NBR 8890)</t>
  </si>
  <si>
    <t>TUBO CONCRETO ARMADO, CLASSE PA-2, PB, DN 1000 MM, PARA AGUAS PLUVIAIS (NBR 8890)</t>
  </si>
  <si>
    <t>TUBO CONCRETO ARMADO, CLASSE PA-2, PB, DN 1100 MM, PARA AGUAS PLUVIAIS (NBR 8890)</t>
  </si>
  <si>
    <t>TUBO CONCRETO ARMADO, CLASSE PA-2, PB, DN 1200 MM, PARA AGUAS PLUVIAIS (NBR 8890)</t>
  </si>
  <si>
    <t>TUBO CONCRETO ARMADO, CLASSE PA-2, PB, DN 1500 MM, PARA AGUAS PLUVIAIS (NBR 8890)</t>
  </si>
  <si>
    <t>TUBO CONCRETO ARMADO, CLASSE PA-2, PB, DN 2000 MM, PARA AGUAS PLUVIAIS (NBR 8890)</t>
  </si>
  <si>
    <t>TUBO CONCRETO ARMADO, CLASSE PA-2, PB, DN 300 MM, PARA AGUAS PLUVIAIS (NBR 8890)</t>
  </si>
  <si>
    <t>TUBO CONCRETO ARMADO, CLASSE PA-2, PB, DN 400 MM, PARA AGUAS PLUVIAIS (NBR 8890)</t>
  </si>
  <si>
    <t>TUBO CONCRETO ARMADO, CLASSE PA-2, PB, DN 500 MM, PARA AGUAS PLUVIAIS (NBR 8890)</t>
  </si>
  <si>
    <t>TUBO CONCRETO ARMADO, CLASSE PA-2, PB, DN 600 MM, PARA AGUAS PLUVIAIS (NBR 8890)</t>
  </si>
  <si>
    <t>TUBO CONCRETO ARMADO, CLASSE PA-2, PB, DN 700 MM, PARA AGUAS PLUVIAIS (NBR 8890)</t>
  </si>
  <si>
    <t>TUBO CONCRETO ARMADO, CLASSE PA-2, PB, DN 800 MM, PARA AGUAS PLUVIAIS (NBR 8890)</t>
  </si>
  <si>
    <t>TUBO CONCRETO ARMADO, CLASSE PA-2, PB, DN 900 MM, PARA AGUAS PLUVIAIS (NBR 8890)</t>
  </si>
  <si>
    <t>TUBO CONCRETO ARMADO, CLASSE PA-3, PB, DN 1000 MM, PARA AGUAS PLUVIAIS (NBR 8890)</t>
  </si>
  <si>
    <t>TUBO CONCRETO ARMADO, CLASSE PA-3, PB, DN 1100 MM, PARA AGUAS PLUVIAIS (NBR 8890)</t>
  </si>
  <si>
    <t>TUBO CONCRETO ARMADO, CLASSE PA-3, PB, DN 1200 MM, PARA AGUAS PLUVIAIS (NBR 8890)</t>
  </si>
  <si>
    <t>TUBO CONCRETO ARMADO, CLASSE PA-3, PB, DN 1500 MM, PARA AGUAS PLUVIAIS (NBR 8890)</t>
  </si>
  <si>
    <t>TUBO CONCRETO ARMADO, CLASSE PA-3, PB, DN 400 MM, PARA AGUAS PLUVIAIS (NBR 8890)</t>
  </si>
  <si>
    <t>TUBO CONCRETO ARMADO, CLASSE PA-3, PB, DN 500 MM, PARA AGUAS PLUVIAIS (NBR 8890)</t>
  </si>
  <si>
    <t>TUBO CONCRETO ARMADO, CLASSE PA-3, PB, DN 600 MM, PARA AGUAS PLUVIAIS (NBR 8890)</t>
  </si>
  <si>
    <t>TUBO CONCRETO ARMADO, CLASSE PA-3, PB, DN 700 MM, PARA AGUAS PLUVIAIS (NBR 8890)</t>
  </si>
  <si>
    <t>TUBO CONCRETO ARMADO, CLASSE PA-3, PB, DN 800 MM, PARA AGUAS PLUVIAIS (NBR 8890)</t>
  </si>
  <si>
    <t>TUBO CONCRETO ARMADO, CLASSE PA-3, PB, DN 900 MM, PARA AGUAS PLUVIAIS (NBR 8890)</t>
  </si>
  <si>
    <t>TUBO CORRUGADO PEAD, PAREDE DUPLA, INTERNA LISA, JEI, DN/DI *1000* MM, PARA SANEAMENTO</t>
  </si>
  <si>
    <t>TUBO CORRUGADO PEAD, PAREDE DUPLA, INTERNA LISA, JEI, DN/DI 1200 MM, PARA SANEAMENTO</t>
  </si>
  <si>
    <t>TUBO CORRUGADO PEAD, PAREDE DUPLA, INTERNA LISA, JEI, DN/DI 250 MM, PARA SANEAMENTO</t>
  </si>
  <si>
    <t>TUBO CORRUGADO PEAD, PAREDE DUPLA, INTERNA LISA, JEI, DN/DI 300 MM, PARA SANEAMENTO</t>
  </si>
  <si>
    <t>TUBO CORRUGADO PEAD, PAREDE DUPLA, INTERNA LISA, JEI, DN/DI 600 MM, PARA SANEAMENTO</t>
  </si>
  <si>
    <t>TUBO CPVC SOLDAVEL, 35 MM, AGUA QUENTE PREDIAL (NBR 15884)</t>
  </si>
  <si>
    <t>TUBO CPVC, SOLDAVEL, 15 MM, AGUA QUENTE PREDIAL (NBR 15884)</t>
  </si>
  <si>
    <t>TUBO CPVC, SOLDAVEL, 22 MM, AGUA QUENTE PREDIAL (NBR 15884)</t>
  </si>
  <si>
    <t>TUBO CPVC, SOLDAVEL, 28 MM, AGUA QUENTE PREDIAL (NBR 15884)</t>
  </si>
  <si>
    <t>TUBO CPVC, SOLDAVEL, 42 MM, AGUA QUENTE PREDIAL (NBR 15884)</t>
  </si>
  <si>
    <t>TUBO CPVC, SOLDAVEL, 54 MM, AGUA QUENTE PREDIAL (NBR 15884)</t>
  </si>
  <si>
    <t>TUBO CPVC, SOLDAVEL, 73 MM, AGUA QUENTE PREDIAL (NBR 15884)</t>
  </si>
  <si>
    <t>TUBO CPVC, SOLDAVEL, 89 MM, AGUA QUENTE PREDIAL (NBR 15884)</t>
  </si>
  <si>
    <t>TUBO DE COBRE CLASSE "A", DN = 1 " (28 MM), PARA INSTALACOES DE MEDIA PRESSAO PARA GASES COMBUSTIVEIS E MEDICINAIS</t>
  </si>
  <si>
    <t>TUBO DE COBRE CLASSE "A", DN = 1 1/2 " (42 MM), PARA INSTALACOES DE MEDIA PRESSAO PARA GASES COMBUSTIVEIS E MEDICINAIS</t>
  </si>
  <si>
    <t>TUBO DE COBRE CLASSE "A", DN = 1 1/4 " (35 MM), PARA INSTALACOES DE MEDIA PRESSAO PARA GASES COMBUSTIVEIS E MEDICINAIS</t>
  </si>
  <si>
    <t>TUBO DE COBRE CLASSE "A", DN = 1/2 " (15 MM), PARA INSTALACOES DE MEDIA PRESSAO PARA GASES COMBUSTIVEIS E MEDICINAIS</t>
  </si>
  <si>
    <t>TUBO DE COBRE CLASSE "A", DN = 2 1/2 " (66 MM), PARA INSTALACOES DE MEDIA PRESSAO PARA GASES COMBUSTIVEIS E MEDICINAIS</t>
  </si>
  <si>
    <t>TUBO DE COBRE CLASSE "A", DN = 3 " (79 MM), PARA INSTALACOES DE MEDIA PRESSAO PARA GASES COMBUSTIVEIS E MEDICINAIS</t>
  </si>
  <si>
    <t>TUBO DE COBRE CLASSE "A", DN = 3/4 " (22 MM), PARA INSTALACOES DE MEDIA PRESSAO PARA GASES COMBUSTIVEIS E MEDICINAIS</t>
  </si>
  <si>
    <t>TUBO DE COBRE CLASSE "A", DN = 4 " (104 MM), PARA INSTALACOES DE MEDIA PRESSAO PARA GASES COMBUSTIVEIS E MEDICINAIS</t>
  </si>
  <si>
    <t>TUBO DE COBRE CLASSE "E", DN = 104 MM, PARA INSTALACAO HIDRAULICA PREDIAL</t>
  </si>
  <si>
    <t>TUBO DE COBRE CLASSE "E", DN = 15 MM, PARA INSTALACAO HIDRAULICA PREDIAL</t>
  </si>
  <si>
    <t>TUBO DE COBRE CLASSE "E", DN = 22 MM, PARA INSTALACAO HIDRAULICA PREDIAL</t>
  </si>
  <si>
    <t>TUBO DE COBRE CLASSE "E", DN = 28 MM, PARA INSTALACAO HIDRAULICA PREDIAL</t>
  </si>
  <si>
    <t>TUBO DE COBRE CLASSE "E", DN = 35 MM, PARA INSTALACAO HIDRAULICA PREDIAL</t>
  </si>
  <si>
    <t>TUBO DE COBRE CLASSE "E", DN = 42 MM, PARA INSTALACAO HIDRAULICA PREDIAL</t>
  </si>
  <si>
    <t>TUBO DE COBRE CLASSE "E", DN = 54 MM, PARA INSTALACAO HIDRAULICA PREDIAL</t>
  </si>
  <si>
    <t>TUBO DE COBRE CLASSE "E", DN = 66 MM, PARA INSTALACAO HIDRAULICA PREDIAL</t>
  </si>
  <si>
    <t>TUBO DE COBRE CLASSE "E", DN = 79 MM, PARA INSTALACAO HIDRAULICA PREDIAL</t>
  </si>
  <si>
    <t>TUBO DE COBRE CLASSE "I", DN = 1 " (28 MM), PARA INSTALACOES INDUSTRIAIS DE ALTA PRESSAO E VAPOR</t>
  </si>
  <si>
    <t>TUBO DE COBRE CLASSE "I", DN = 1 1/2 " (42 MM), PARA INSTALACOES INDUSTRIAIS DE ALTA PRESSAO E VAPOR</t>
  </si>
  <si>
    <t>TUBO DE COBRE CLASSE "I", DN = 1 1/4 " (35 MM), PARA INSTALACOES INDUSTRIAIS DE ALTA PRESSAO E VAPOR</t>
  </si>
  <si>
    <t>TUBO DE COBRE CLASSE "I", DN = 1/2 " (15 MM), PARA INSTALACOES INDUSTRIAIS DE ALTA PRESSAO E VAPOR</t>
  </si>
  <si>
    <t>TUBO DE COBRE CLASSE "I", DN = 2 " (54 MM), PARA INSTALACOES INDUSTRIAIS DE ALTA PRESSAO E VAPOR</t>
  </si>
  <si>
    <t>TUBO DE COBRE CLASSE "I", DN = 2 1/2 " (66 MM), PARA INSTALACOES INDUSTRIAIS DE ALTA PRESSAO E VAPOR</t>
  </si>
  <si>
    <t>TUBO DE COBRE CLASSE "I", DN = 3 " (79 MM), PARA INSTALACOES INDUSTRIAIS DE ALTA PRESSAO E VAPOR</t>
  </si>
  <si>
    <t>TUBO DE COBRE CLASSE "I", DN = 3/4 " (22 MM), PARA INSTALACOES INDUSTRIAIS DE ALTA PRESSAO E VAPOR</t>
  </si>
  <si>
    <t>TUBO DE COBRE CLASSE "I", DN = 4" (104 MM), PARA INSTALACOES INDUSTRIAIS DE ALTA PRESSAO E VAPOR</t>
  </si>
  <si>
    <t>TUBO DE COBRE FLEXIVEL, D = 1/4 ", E = 0,79 MM, PARA AR-CONDICIONADO/ INSTALACOES GAS RESIDENCIAIS E COMERCIAIS</t>
  </si>
  <si>
    <t>TUBO DE COBRE FLEXIVEL, D = 3/16 ", E = 0,79 MM, PARA AR-CONDICIONADO/ INSTALACOES GAS RESIDENCIAIS E COMERCIAIS</t>
  </si>
  <si>
    <t>TUBO DE COBRE FLEXIVEL, D = 3/8 ", E = 0,79 MM, PARA AR-CONDICIONADO/ INSTALACOES GAS RESIDENCIAIS E COMERCIAIS</t>
  </si>
  <si>
    <t>TUBO DE COBRE FLEXIVEL, D = 5/16 ", E = 0,79 MM, PARA AR-CONDICIONADO/ INSTALACOES GAS RESIDENCIAIS E COMERCIAIS</t>
  </si>
  <si>
    <t>TUBO DE COBRE, CLASSE "A", DN = 2" (54 MM), PARA INSTALACOES DE MEDIA PRESSAO PARA GASES COMBUSTIVEIS E MEDICINAIS</t>
  </si>
  <si>
    <t>TUBO DE CONCRETO SIMPLES POROSO, MACHO/FEMEA, DN 200 MM</t>
  </si>
  <si>
    <t>TUBO DE CONCRETO SIMPLES, CLASSE ES, PB JE, DN 400 MM, PARA ESGOTO SANITARIO (NBR 8890)</t>
  </si>
  <si>
    <t>TUBO DE CONCRETO SIMPLES, CLASSE ES, PB JE, DN 500 MM, PARA ESGOTO SANITARIO (NBR 8890)</t>
  </si>
  <si>
    <t>TUBO DE CONCRETO SIMPLES, CLASSE ES, PB JE, DN 600 MM, PARA ESGOTO SANITARIO (NBR 8890)</t>
  </si>
  <si>
    <t>TUBO DE CONCRETO SIMPLES, CLASSE- PS1, MACHO/FEMEA, DN 200 MM, PARA AGUAS PLUVIAIS (NBR 8890)</t>
  </si>
  <si>
    <t>TUBO DE CONCRETO SIMPLES, CLASSE- PS1, MACHO/FEMEA, DN 300 MM, PARA AGUAS PLUVIAIS (NBR 8890)</t>
  </si>
  <si>
    <t>TUBO DE CONCRETO SIMPLES, CLASSE- PS1, MACHO/FEMEA, DN 400 MM, PARA AGUAS PLUVIAIS (NBR 8890)</t>
  </si>
  <si>
    <t>TUBO DE CONCRETO SIMPLES, CLASSE- PS1, MACHO/FEMEA, DN 500 MM, PARA AGUAS PLUVIAIS (NBR 8890)</t>
  </si>
  <si>
    <t>TUBO DE CONCRETO SIMPLES, CLASSE- PS1, MACHO/FEMEA, DN 600 MM, PARA AGUAS PLUVIAIS (NBR 8890)</t>
  </si>
  <si>
    <t>TUBO DE CONCRETO SIMPLES, CLASSE- PS1, PB, DN 200 MM, PARA AGUAS PLUVIAIS (NBR 8890)</t>
  </si>
  <si>
    <t>TUBO DE CONCRETO SIMPLES, CLASSE- PS1, PB, DN 300 MM, PARA AGUAS PLUVIAIS (NBR 8890)</t>
  </si>
  <si>
    <t>TUBO DE CONCRETO SIMPLES, CLASSE- PS1, PB, DN 400 MM, PARA AGUAS PLUVIAIS (NBR 8890)</t>
  </si>
  <si>
    <t>TUBO DE CONCRETO SIMPLES, CLASSE- PS1, PB, DN 500 MM, PARA AGUAS PLUVIAIS (NBR 8890)</t>
  </si>
  <si>
    <t>TUBO DE CONCRETO SIMPLES, CLASSE- PS1, PB, DN 600 MM, PARA AGUAS PLUVIAIS (NBR 8890)</t>
  </si>
  <si>
    <t>TUBO DE CONCRETO SIMPLES, CLASSE- PS2, PB, DN 200 MM, PARA AGUAS PLUVIAIS (NBR 8890)</t>
  </si>
  <si>
    <t>TUBO DE CONCRETO SIMPLES, CLASSE- PS2, PB, DN 300 MM, PARA AGUAS PLUVIAIS (NBR 8890)</t>
  </si>
  <si>
    <t>TUBO DE CONCRETO SIMPLES, CLASSE- PS2, PB, DN 400 MM, PARA AGUAS PLUVIAIS (NBR 8890)</t>
  </si>
  <si>
    <t>TUBO DE CONCRETO SIMPLES, CLASSE- PS2, PB, DN 500 MM, PARA AGUAS PLUVIAIS (NBR 8890)</t>
  </si>
  <si>
    <t>TUBO DE CONCRETO SIMPLES, CLASSE- PS2, PB, DN 600 MM, PARA AGUAS PLUVIAIS (NBR 8890)</t>
  </si>
  <si>
    <t>TUBO DE DESCARGA PVC, PARA LIGACAO CAIXA DE DESCARGA - EMBUTIR, 40 MM X 150 CM</t>
  </si>
  <si>
    <t>TUBO DE DESCIDA EXTERNO DE PVC PARA CAIXA DE DESCARGA EXTERNA ALTA - 40 MM X 1,60 M</t>
  </si>
  <si>
    <t>TUBO DE POLIETILENO DE ALTA DENSIDADE (PEAD), PE-80, DE = 20 MM X 2,3 MM DE PAREDE, PARA LIGACAO DE AGUA PREDIAL (NBR 15561)</t>
  </si>
  <si>
    <t>TUBO DE POLIETILENO DE ALTA DENSIDADE (PEAD), PE-80, DE = 32 MM X 3,0 MM DE PAREDE, PARA LIGACAO DE AGUA PREDIAL (NBR 15561)</t>
  </si>
  <si>
    <t>TUBO DE POLIETILENO DE ALTA DENSIDADE, PEAD, PE-80, DE = 1000 MM X 38,5 MM PAREDE, ( SDR 26 - PN 05 ) PARA REDE DE AGUA OU ESGOTO (NBR 15561)</t>
  </si>
  <si>
    <t>TUBO DE POLIETILENO DE ALTA DENSIDADE, PEAD, PE-80, DE = 110 MM X 10,0 MM PAREDE, ( SDR 11 - PN 12,5 ) PARA REDE DE AGUA OU ESGOTO (NBR 15561)</t>
  </si>
  <si>
    <t>TUBO DE POLIETILENO DE ALTA DENSIDADE, PEAD, PE-80, DE = 1200 MM X 37,2 MM PAREDE ( SDR 32,25 - PN 04 ) PARA REDE DE AGUA OU ESGOTO (NBR 15561)</t>
  </si>
  <si>
    <t>TUBO DE POLIETILENO DE ALTA DENSIDADE, PEAD, PE-80, DE = 1400 MM X 42,9 MM PAREDE, (SDR 32,25 - PN 04 ) PARA REDE DE AGUA OU ESGOTO (NBR 15561)</t>
  </si>
  <si>
    <t>TUBO DE POLIETILENO DE ALTA DENSIDADE, PEAD, PE-80, DE = 160 MM X 14,6 MM PAREDE, (SDR 11 - PN 12,5 ) PARA REDE DE AGUA OU ESGOTO (NBR 15561)</t>
  </si>
  <si>
    <t>TUBO DE POLIETILENO DE ALTA DENSIDADE, PEAD, PE-80, DE = 1600 MM X 49,0 MM PAREDE, ( SDR 32,25 - PN 04 ) PARA REDE DE AGUA OU ESGOTO (NBR 15561)</t>
  </si>
  <si>
    <t>TUBO DE POLIETILENO DE ALTA DENSIDADE, PEAD, PE-80, DE = 900 MM X 34,7 MM PAREDE, ( SDR 26 - PN 05 ) PARA REDE DE AGUA OU ESGOTO (NBR 15561)</t>
  </si>
  <si>
    <t>TUBO DE POLIETILENO DE ALTA DENSIDADE, PEAD, PE-80, DE= 200 MM X 18,2 MM PAREDE, ( SDR 11 - PN 12,5 ) PARA REDE DE AGUA OU ESGOTO (NBR 15561)</t>
  </si>
  <si>
    <t>TUBO DE POLIETILENO DE ALTA DENSIDADE, PEAD, PE-80, DE= 315 MM X 28,7 MM PAREDE, ( SDR 11 - PN 12,5 ) PARA REDE DE AGUA OU ESGOTO (NBR 15561)</t>
  </si>
  <si>
    <t>TUBO DE POLIETILENO DE ALTA DENSIDADE, PEAD, PE-80, DE= 400 MM X 36,4 MM PAREDE, ( SDR 11 - PN 12,5 ) PARA REDE DE AGUA OU ESGOTO (NBR 15561)</t>
  </si>
  <si>
    <t>TUBO DE POLIETILENO DE ALTA DENSIDADE, PEAD, PE-80, DE= 50 MM X 4,6 MM PAREDE, (SDR 11 - PN 12,5) PARA REDE DE AGUA OU ESGOTO (NBR 15561)</t>
  </si>
  <si>
    <t>TUBO DE POLIETILENO DE ALTA DENSIDADE, PEAD, PE-80, DE= 500 MM X 45,5 MM PAREDE, ( SDR 11 - PN 12,5 ) PARA REDE DE AGUA OU ESGOTO (NBR 15561)</t>
  </si>
  <si>
    <t>TUBO DE POLIETILENO DE ALTA DENSIDADE, PEAD, PE-80, DE= 630 MM X 57,3 MM PAREDE (SDR 11 - PN 12,5 ) PARA REDE DE AGUA OU ESGOTO (NBR 15561)</t>
  </si>
  <si>
    <t>TUBO DE POLIETILENO DE ALTA DENSIDADE, PEAD, PE-80, DE= 730 MM X 34,1 MM PAREDE, ( SDR 21 - PN 06 ) PARA REDE DE AGUA OU ESGOTO (NBR 15561)</t>
  </si>
  <si>
    <t>TUBO DE POLIETILENO DE ALTA DENSIDADE, PEAD, PE-80, DE= 75 MM X 6,9 MM PAREDE, ( SRD 11 - PN 12,5 ) PARA REDE DE AGUA OU ESGOTO (NBR 15561)</t>
  </si>
  <si>
    <t>TUBO DE POLIETILENO DE ALTA DENSIDADE, PEAD, PE-80, DE= 800 MM X 30,8 MM PAREDE, ( SDR 26 - PN 05 ) PARA REDE DE AGUA OU ESGOTO (NBR 15561)</t>
  </si>
  <si>
    <t>TUBO DE PVC, PBL, TIPO LEVE, DN = 125 MM,  PARA VENTILACAO</t>
  </si>
  <si>
    <t>TUBO DE PVC, PBL, TIPO LEVE, DN = 250 MM,  PARA VENTILACAO</t>
  </si>
  <si>
    <t>TUBO DE PVC, PBL, TIPO LEVE, DN = 300 MM,  PARA VENTILACAO</t>
  </si>
  <si>
    <t>TUBO DE PVC, PBL, TIPO LEVE, DN = 400 MM,  PARA VENTILACAO</t>
  </si>
  <si>
    <t>TUBO DE REVESTIMENTO, EM ACO, CORPO SCHEDULE 40, PONTEIRA SCHEDULE 80, ROSQUEAVEL E SEGMENTADO PARA PERFURACAO,  DIAMETRO 6'' (200 MM) (COLETADO CAIXA)</t>
  </si>
  <si>
    <t>TUBO DE REVESTIMENTO, EM ACO, CORPO SCHEDULE 40, PONTEIRA SCHEDULE 80, ROSQUEAVEL E SEGMENTADO PARA PERFURACAO, DIAMETRO 10'' (310 MM)  (COLETADO CAIXA)</t>
  </si>
  <si>
    <t>TUBO DE REVESTIMENTO, EM ACO, CORPO SCHEDULE 40, PONTEIRA SCHEDULE 80, ROSQUEAVEL E SEGMENTADO PARA PERFURACAO, DIAMETRO 14'' (400 MM)  (COLETADO CAIXA)</t>
  </si>
  <si>
    <t>TUBO DE REVESTIMENTO, EM ACO, CORPO SCHEDULE 40, PONTEIRA SCHEDULE 80, ROSQUEAVEL E SEGMENTADO PARA PERFURACAO, DIAMETRO 16'' (450 MM)  (COLETADO CAIXA)</t>
  </si>
  <si>
    <t>TUBO DRENO, CORRUGADO, ESPIRALADO, FLEXIVEL, PERFURADO, EM POLIETILENO DE ALTA DENSIDADE (PEAD), DN *160* MM, (6") PARA DRENAGEM - EM BARRA (NORMA DNIT 093/2006 - EM)</t>
  </si>
  <si>
    <t>TUBO DRENO, CORRUGADO, ESPIRALADO, FLEXIVEL, PERFURADO, EM POLIETILENO DE ALTA DENSIDADE (PEAD), DN *200* MM, (8") PARA DRENAGEM - EM BARRA (NORMA DNIT 093/2006 - EM)</t>
  </si>
  <si>
    <t>TUBO DRENO, CORRUGADO, ESPIRALADO, FLEXIVEL, PERFURADO, EM POLIETILENO DE ALTA DENSIDADE (PEAD), DN 100 MM, (4") PARA DRENAGEM - EM ROLO (NORMA DNIT 093/2006 - E.M)</t>
  </si>
  <si>
    <t>TUBO DRENO, CORRUGADO, ESPIRALADO, FLEXIVEL, PERFURADO, EM POLIETILENO DE ALTA DENSIDADE (PEAD), DN 65 MM, (2 1/2") PARA DRENAGEM - EM ROLO (NORMA DNIT 093/2006 - EM)</t>
  </si>
  <si>
    <t>TUBO PVC  SERIE NORMAL, DN 100 MM, PARA ESGOTO  PREDIAL (NBR 5688)</t>
  </si>
  <si>
    <t>TUBO PVC  SERIE NORMAL, DN 150 MM, PARA ESGOTO  PREDIAL (NBR 5688)</t>
  </si>
  <si>
    <t>TUBO PVC  SERIE NORMAL, DN 40 MM, PARA ESGOTO  PREDIAL (NBR 5688)</t>
  </si>
  <si>
    <t>TUBO PVC CORRUGADO, PAREDE DUPLA, JE, DN 150 MM, REDE COLETORA ESGOTO</t>
  </si>
  <si>
    <t>TUBO PVC CORRUGADO, PAREDE DUPLA, JE, DN 200 MM, REDE COLETORA ESGOTO</t>
  </si>
  <si>
    <t>TUBO PVC CORRUGADO, PAREDE DUPLA, JE, DN 250 MM, REDE COLETORA ESGOTO</t>
  </si>
  <si>
    <t>TUBO PVC CORRUGADO, PAREDE DUPLA, JE, DN 300 MM, REDE COLETORA ESGOTO</t>
  </si>
  <si>
    <t>TUBO PVC CORRUGADO, PAREDE DUPLA, JE, DN 350 MM, REDE COLETORA ESGOTO</t>
  </si>
  <si>
    <t>TUBO PVC CORRUGADO, PAREDE DUPLA, JE, DN 400 MM, REDE COLETORA ESGOTO</t>
  </si>
  <si>
    <t>TUBO PVC DE REVESTIMENTO GEOMECANICO NERVURADO REFORCADO, DN = 150 MM, COMPRIMENTO = 2 M</t>
  </si>
  <si>
    <t>TUBO PVC DE REVESTIMENTO GEOMECANICO NERVURADO REFORCADO, DN = 200 MM, COMPRIMENTO = 2 M</t>
  </si>
  <si>
    <t>TUBO PVC DE REVESTIMENTO GEOMECANICO NERVURADO STANDARD, DN = 154 MM, COMPRIMENTO = 2 M</t>
  </si>
  <si>
    <t>TUBO PVC DE REVESTIMENTO GEOMECANICO NERVURADO STANDARD, DN = 206 MM, COMPRIMENTO = 2 M</t>
  </si>
  <si>
    <t>TUBO PVC DE REVESTIMENTO GEOMECANICO NERVURADO STANDARD, DN = 250 MM, COMPRIMENTO = 2 M</t>
  </si>
  <si>
    <t>TUBO PVC DEFOFO, JEI, 1 MPA, DN 100 MM, PARA REDE DE AGUA (NBR 7665)</t>
  </si>
  <si>
    <t>TUBO PVC DEFOFO, JEI, 1 MPA, DN 150 MM, PARA REDEDE  AGUA (NBR 7665)</t>
  </si>
  <si>
    <t>TUBO PVC DEFOFO, JEI, 1 MPA, DN 200 MM, PARA REDE DE AGUA (NBR 7665)</t>
  </si>
  <si>
    <t>TUBO PVC DEFOFO, JEI, 1 MPA, DN 250 MM, PARA REDE DE AGUA (NBR 7665)</t>
  </si>
  <si>
    <t>TUBO PVC DEFOFO, JEI, 1 MPA, DN 300 MM, PARA REDE DE AGUA (NBR 7665)</t>
  </si>
  <si>
    <t>TUBO PVC PBA JEI, CLASSE 12, DN 100 MM, PARA REDE DE AGUA (NBR 5647)</t>
  </si>
  <si>
    <t>TUBO PVC PBA JEI, CLASSE 12, DN 50 MM, PARA REDE DE AGUA (NBR 5647)</t>
  </si>
  <si>
    <t>TUBO PVC PBA JEI, CLASSE 12, DN 75 MM, PARA REDE DE AGUA (NBR 5647)</t>
  </si>
  <si>
    <t>TUBO PVC PBA JEI, CLASSE 15, DN 100 MM, PARA REDE DE AGUA (NBR 5647)</t>
  </si>
  <si>
    <t>TUBO PVC PBA JEI, CLASSE 15, DN 50 MM, PARA REDE DE AGUA (NBR 5647)</t>
  </si>
  <si>
    <t>TUBO PVC PBA JEI, CLASSE 15, DN 75 MM, PARA REDE DE AGUA (NBR 5647)</t>
  </si>
  <si>
    <t>TUBO PVC PBA JEI, CLASSE 20, DN 100 MM, PARA REDE DE AGUA (NBR 5647)</t>
  </si>
  <si>
    <t>TUBO PVC PBA JEI, CLASSE 20, DN 50 MM, PARA REDE DE AGUA (NBR 5647)</t>
  </si>
  <si>
    <t>TUBO PVC PBA JEI, CLASSE 20, DN 75 MM, PARA REDE DE AGUA (NBR 5647)</t>
  </si>
  <si>
    <t>TUBO PVC ROSCAVEL, 3/4",  AGUA FRIA PREDIAL</t>
  </si>
  <si>
    <t>TUBO PVC SERIE NORMAL, DN 50 MM, PARA ESGOTO PREDIAL (NBR 5688)</t>
  </si>
  <si>
    <t>TUBO PVC SERIE NORMAL, DN 75 MM, PARA ESGOTO PREDIAL (NBR 5688)</t>
  </si>
  <si>
    <t>TUBO PVC, FLEXIVEL, CORRUGADO, PERFURADO, DN 110 MM, PARA DRENAGEM, SISTEMA IRRIGACAO</t>
  </si>
  <si>
    <t>TUBO PVC, FLEXIVEL, CORRUGADO, PERFURADO, DN 65 MM, PARA DRENAGEM, SISTEMA IRRIGACAO</t>
  </si>
  <si>
    <t>TUBO PVC, PBV, SERIE R, DN 100 MM, PARA ESGOTO OU AGUAS PLUVIAIS PREDIAL (NBR 5688)</t>
  </si>
  <si>
    <t>TUBO PVC, PBV, SERIE R, DN 150 MM, PARA ESGOTO OU AGUAS PLUVIAIS PREDIAL (NBR 5688)</t>
  </si>
  <si>
    <t>TUBO PVC, PBV, SERIE R, DN 40 MM, PARA ESGOTO OU AGUAS PLUVIAIS PREDIAL (NBR 5688)</t>
  </si>
  <si>
    <t>TUBO PVC, PBV, SERIE R, DN 50 MM, PARA ESGOTO OU AGUAS PLUVIAIS PREDIAL (NBR 5688)</t>
  </si>
  <si>
    <t>TUBO PVC, PL, SERIE R, DN 40 MM, PARA ESGOTO OU AGUAS PLUVIAIS PREDIAL (NBR 5688)</t>
  </si>
  <si>
    <t>TUBO PVC, PL, SERIE R, DN 50 MM, PARA ESGOTO OU AGUAS PLUVIAIS PREDIAL (NBR 5688)</t>
  </si>
  <si>
    <t>TUBO PVC, PL, SERIE R, DN 75 MM, PARA ESGOTO OU AGUAS PLUVIAIS PREDIAL (NBR 5688)</t>
  </si>
  <si>
    <t>TUBO PVC, RIGIDO, CORRUGADO, PERFURADO, DN 150 MM, PARA DRENAGEM, SISTEMA IRRIGACAO</t>
  </si>
  <si>
    <t>TUBO PVC, ROSCAVEL,  2 1/2", AGUA FRIA PREDIAL</t>
  </si>
  <si>
    <t>TUBO PVC, ROSCAVEL,  2", PARA AGUA FRIA PREDIAL</t>
  </si>
  <si>
    <t>TUBO PVC, ROSCAVEL, 1 1/2",  AGUA FRIA PREDIAL</t>
  </si>
  <si>
    <t>TUBO PVC, ROSCAVEL, 1 1/4", AGUA FRIA PREDIAL</t>
  </si>
  <si>
    <t>TUBO PVC, ROSCAVEL, 1/2", AGUA FRIA PREDIAL</t>
  </si>
  <si>
    <t>TUBO PVC, ROSCAVEL, 1", AGUA FRIA PREDIAL</t>
  </si>
  <si>
    <t>TUBO PVC, ROSCAVEL, 3", AGUA FRIA PREDIAL</t>
  </si>
  <si>
    <t>TUBO PVC, ROSCAVEL, 4",  AGUA FRIA PREDIAL</t>
  </si>
  <si>
    <t>TUBO PVC, ROSCAVEL, 5",  AGUA FRIA PREDIAL</t>
  </si>
  <si>
    <t>TUBO PVC, ROSCAVEL, 6",  AGUA FRIA PREDIAL</t>
  </si>
  <si>
    <t>TUBO PVC, SOLDAVEL, DN 110 MM, AGUA FRIA (NBR-5648)</t>
  </si>
  <si>
    <t>TUBO PVC, SOLDAVEL, DN 20 MM, AGUA FRIA (NBR-5648)</t>
  </si>
  <si>
    <t>TUBO PVC, SOLDAVEL, DN 25 MM, AGUA FRIA (NBR-5648)</t>
  </si>
  <si>
    <t>TUBO PVC, SOLDAVEL, DN 40 MM, AGUA FRIA (NBR-5648)</t>
  </si>
  <si>
    <t>TUBO PVC, SOLDAVEL, DN 75 MM, AGUA FRIA (NBR-5648)</t>
  </si>
  <si>
    <t>TUBO PVC, SOLDAVEL, DN 85 MM, AGUA FRIA (NBR-5648)</t>
  </si>
  <si>
    <t>UNIAO COM ASSENTO CONICO DE BRONZE, DIAMETRO 1/2"</t>
  </si>
  <si>
    <t>UNIAO COM ASSENTO CONICO DE BRONZE, DIAMETRO 1"</t>
  </si>
  <si>
    <t>UNIAO COM ASSENTO CONICO DE BRONZE, DIAMETRO 2 1/2"</t>
  </si>
  <si>
    <t>UNIAO COM ASSENTO CONICO DE BRONZE, DIAMETRO 2'</t>
  </si>
  <si>
    <t>UNIAO COM ASSENTO CONICO DE BRONZE, DIAMETRO 3/4"</t>
  </si>
  <si>
    <t>UNIAO COM ASSENTO CONICO DE BRONZE, DIAMETRO 3"</t>
  </si>
  <si>
    <t>UNIAO COM ASSENTO CONICO DE BRONZE, DIAMETRO 4"</t>
  </si>
  <si>
    <t>UNIAO COM ASSENTO CONICO DE FERRO LONGO (MACHO-FEMEA), DIAMETRO 1 1/2"</t>
  </si>
  <si>
    <t>UNIAO COM ASSENTO CONICO DE FERRO LONGO (MACHO-FEMEA), DIAMETRO 1/2"</t>
  </si>
  <si>
    <t>UNIAO COM ASSENTO CONICO DE FERRO LONGO (MACHO-FEMEA), DIAMETRO 1"</t>
  </si>
  <si>
    <t>UNIAO COM ASSENTO CONICO DE FERRO LONGO (MACHO-FEMEA), DIAMETRO 2 1/2"</t>
  </si>
  <si>
    <t>UNIAO COM ASSENTO CONICO DE FERRO LONGO (MACHO-FEMEA), DIAMETRO 2"</t>
  </si>
  <si>
    <t>UNIAO COM ASSENTO CONICO DE FERRO LONGO (MACHO-FEMEA), DIAMETRO 3/4"</t>
  </si>
  <si>
    <t>UNIAO COM ASSENTO CONICO DE FERRO LONGO (MACHO-FEMEA), DIAMETRO 3'</t>
  </si>
  <si>
    <t>UNIAO COM ASSENTO CONICO DE FERRO LONGO (MACHO-FEMEA), DIAMETRO 4"</t>
  </si>
  <si>
    <t>UNIAO DE FERRO GALVANIZADO, COM ASSENTO CONICO DE BRONZE, DE 1 1/2"</t>
  </si>
  <si>
    <t>UNIAO DE FERRO GALVANIZADO, COM ASSENTO CONICO DE BRONZE, DE 1 1/4"</t>
  </si>
  <si>
    <t>UNIAO DE FERRO GALVANIZADO, COM ROSCA BSP, COM ASSENTO PLANO, DE 1 1/2"</t>
  </si>
  <si>
    <t>UNIAO DE FERRO GALVANIZADO, COM ROSCA BSP, COM ASSENTO PLANO, DE 1 1/4"</t>
  </si>
  <si>
    <t>UNIAO DE FERRO GALVANIZADO, COM ROSCA BSP, COM ASSENTO PLANO, DE 1/2"</t>
  </si>
  <si>
    <t>UNIAO DE FERRO GALVANIZADO, COM ROSCA BSP, COM ASSENTO PLANO, DE 1"</t>
  </si>
  <si>
    <t>UNIAO DE FERRO GALVANIZADO, COM ROSCA BSP, COM ASSENTO PLANO, DE 2 1/2"</t>
  </si>
  <si>
    <t>UNIAO DE FERRO GALVANIZADO, COM ROSCA BSP, COM ASSENTO PLANO, DE 2"</t>
  </si>
  <si>
    <t>UNIAO DE FERRO GALVANIZADO, COM ROSCA BSP, COM ASSENTO PLANO, DE 3/4"</t>
  </si>
  <si>
    <t>UNIAO DE FERRO GALVANIZADO, COM ROSCA BSP, COM ASSENTO PLANO, DE 3"</t>
  </si>
  <si>
    <t>UNIAO DE FERRO GALVANIZADO, COM ROSCA BSP, COM ASSENTO PLANO, DE 4"</t>
  </si>
  <si>
    <t>UNIAO EM POLIPROPILENO (PP), PARA TUBO EM PEAD, 20 MM - LIGACAO PREDIAL DE AGUA</t>
  </si>
  <si>
    <t>UNIAO EM POLIPROPILENO (PP), PARA TUBO EM PEAD, 32 MM - LIGACAO PREDIAL DE AGUA</t>
  </si>
  <si>
    <t>UNIAO PVC, ROSCAVEL 1/2",  AGUA FRIA PREDIAL</t>
  </si>
  <si>
    <t>UNIAO PVC, ROSCAVEL 2",  AGUA FRIA PREDIAL</t>
  </si>
  <si>
    <t>UNIAO PVC, ROSCAVEL, 1 1/2",  AGUA FRIA PREDIAL</t>
  </si>
  <si>
    <t>UNIAO PVC, ROSCAVEL, 1 1/4",  AGUA FRIA PREDIAL</t>
  </si>
  <si>
    <t>UNIAO PVC, ROSCAVEL, 1",  AGUA FRIA PREDIAL</t>
  </si>
  <si>
    <t>UNIAO PVC, ROSCAVEL, 2 1/2",  AGUA FRIA PREDIAL</t>
  </si>
  <si>
    <t>UNIAO PVC, ROSCAVEL, 3/4",  AGUA FRIA PREDIAL</t>
  </si>
  <si>
    <t>UNIAO PVC, ROSCAVEL, 3",  AGUA FRIA PREDIAL</t>
  </si>
  <si>
    <t>UNIAO PVC, SOLDAVEL, 110 MM,  PARA AGUA FRIA PREDIAL</t>
  </si>
  <si>
    <t>UNIAO PVC, SOLDAVEL, 20 MM,  PARA AGUA FRIA PREDIAL</t>
  </si>
  <si>
    <t>UNIAO PVC, SOLDAVEL, 25 MM,  PARA AGUA FRIA PREDIAL</t>
  </si>
  <si>
    <t>UNIAO PVC, SOLDAVEL, 32 MM,  PARA AGUA FRIA PREDIAL</t>
  </si>
  <si>
    <t>UNIAO PVC, SOLDAVEL, 40 MM,  PARA AGUA FRIA PREDIAL</t>
  </si>
  <si>
    <t>UNIAO PVC, SOLDAVEL, 50 MM,  PARA AGUA FRIA PREDIAL</t>
  </si>
  <si>
    <t>UNIAO PVC, SOLDAVEL, 60 MM,  PARA AGUA FRIA PREDIAL</t>
  </si>
  <si>
    <t>UNIAO PVC, SOLDAVEL, 75 MM,  PARA AGUA FRIA PREDIAL</t>
  </si>
  <si>
    <t>UNIAO PVC, SOLDAVEL, 85 MM,  PARA AGUA FRIA PREDIAL</t>
  </si>
  <si>
    <t>UNIAO TIPO STORZ, COM EMPATACAO INTERNA TIPO ANEL DE EXPANSAO, ENGATE RAPIDO 1 1/2", PARA MANGUEIRA DE COMBATE A INCENDIO PREDIAL</t>
  </si>
  <si>
    <t>UNIAO TIPO STORZ, COM EMPATACAO INTERNA TIPO ANEL DE EXPANSAO, ENGATE RAPIDO 2 1/2", PARA MANGUEIRA DE COMBATE A INCENDIO PREDIAL</t>
  </si>
  <si>
    <t>UNIAO, CPVC, SOLDAVEL, 15 MM, PARA AGUA QUENTE PREDIAL</t>
  </si>
  <si>
    <t>UNIAO, CPVC, SOLDAVEL, 22 MM, PARA AGUA QUENTE PREDIAL</t>
  </si>
  <si>
    <t>UNIAO, CPVC, SOLDAVEL, 28 MM, PARA AGUA QUENTE PREDIAL</t>
  </si>
  <si>
    <t>UNIAO, CPVC, SOLDAVEL, 35 MM, PARA AGUA QUENTE PREDIAL</t>
  </si>
  <si>
    <t>UNIAO, CPVC, SOLDAVEL, 42 MM, PARA AGUA QUENTE PREDIAL</t>
  </si>
  <si>
    <t>UNIAO, CPVC, SOLDAVEL, 54 MM, PARA AGUA QUENTE PREDIAL</t>
  </si>
  <si>
    <t>UNIAO, CPVC, SOLDAVEL, 73 MM, PARA AGUA QUENTE PREDIAL</t>
  </si>
  <si>
    <t>UNIAO, CPVC, SOLDAVEL, 89 MM, PARA AGUA QUENTE PREDIAL</t>
  </si>
  <si>
    <t>USINA DE ASFALTO A FRIO, CAPACIDADE DE 30 A 40 T/H, ELETRICA, POTENCIA DE 30 CV</t>
  </si>
  <si>
    <t>USINA DE ASFALTO A FRIO, CAPACIDADE DE 40 A 60 T/H, ELETRICA, POTENCIA DE 30 CV</t>
  </si>
  <si>
    <t>USINA DE ASFALTO A QUENTE, FIXA, TIPO CONTRA FLUXO, CAPACIDADE DE 100 A 140 T/H, POTENCIA DE 280 KW, COM MISTURADOR EXTERNO ROTATIVO</t>
  </si>
  <si>
    <t>USINA DE ASFALTO, GRAVIMETRICA, CAPACIDADE DE 150 T/H, POTENCIA DE 400 KW</t>
  </si>
  <si>
    <t>USINA DE CONCRETO FIXA, CAPACIDADE NOMINAL DE 40 M3/H, SEM SILO</t>
  </si>
  <si>
    <t>USINA DE CONCRETO FIXA, CAPACIDADE NOMINAL DE 60 M3/H, SEM SILO</t>
  </si>
  <si>
    <t>USINA DE CONCRETO FIXA, CAPACIDADE NOMINAL DE 80 M3/H, SEM SILO</t>
  </si>
  <si>
    <t>USINA DE CONCRETO FIXA, CAPACIDADE NOMINAL DE 90 A 120 M3/H, SEM SILO</t>
  </si>
  <si>
    <t>USINA DE LAMA ASFALTICA, PROD 30 A 50 T/H, SILO DE AGREGADO 7 M3, RESERVATORIOS PARA EMULSAO E AGUA DE 2,3 M3 CADA, MISTURADOR TIPO PUGG-MILL A SER MONTADO SOBRE CAMINHAO</t>
  </si>
  <si>
    <t>USINA DE MISTURAS ASFALTICAS A QUENTE, MOVEL, TIPO CONTRA FLUXO, CAPACIDADE DE 40 A 80 T/H</t>
  </si>
  <si>
    <t>USINA MISTURADORA DE SOLOS,  DOSADORES TRIPLOS, CALHA VIBRATORIA CAPACIDADE DE 200 A 500 T/H, POTENCIA DE 75 KW</t>
  </si>
  <si>
    <t>VALVULA DE DESCARGA EM METAL CROMADO PARA MICTORIO COM ACIONAMENTO POR PRESSAO E FECHAMENTO AUTOMATICO</t>
  </si>
  <si>
    <t>VALVULA DE DESCARGA METALICA, BASE 1 1/2 " E ACABAMENTO METALICO CROMADO</t>
  </si>
  <si>
    <t>VALVULA DE DESCARGA METALICA, BASE 1 1/4 " E ACABAMENTO METALICO CROMADO</t>
  </si>
  <si>
    <t>VALVULA DE ESFERA BRUTA EM BRONZE, BITOLA 1 " (REF 1552-B)</t>
  </si>
  <si>
    <t>VALVULA DE ESFERA BRUTA EM BRONZE, BITOLA 1 1/2 " (REF 1552-B)</t>
  </si>
  <si>
    <t>VALVULA DE ESFERA BRUTA EM BRONZE, BITOLA 1 1/4 " (REF 1552-B)</t>
  </si>
  <si>
    <t>VALVULA DE ESFERA BRUTA EM BRONZE, BITOLA 1/2 " (REF 1552-B)</t>
  </si>
  <si>
    <t>VALVULA DE ESFERA BRUTA EM BRONZE, BITOLA 2 " (REF 1552-B)</t>
  </si>
  <si>
    <t>VALVULA DE ESFERA BRUTA EM BRONZE, BITOLA 3/4 " (REF 1552-B)</t>
  </si>
  <si>
    <t>VALVULA DE RETENCAO DE BRONZE, PE COM CRIVOS, EXTREMIDADE COM ROSCA, DE 1 1/2", PARA FUNDO DE POCO</t>
  </si>
  <si>
    <t>VALVULA DE RETENCAO DE BRONZE, PE COM CRIVOS, EXTREMIDADE COM ROSCA, DE 1 1/4", PARA FUNDO DE POCO</t>
  </si>
  <si>
    <t>VALVULA DE RETENCAO DE BRONZE, PE COM CRIVOS, EXTREMIDADE COM ROSCA, DE 1", PARA FUNDO DE POCO</t>
  </si>
  <si>
    <t>VALVULA DE RETENCAO DE BRONZE, PE COM CRIVOS, EXTREMIDADE COM ROSCA, DE 2 1/2", PARA FUNDO DE POCO</t>
  </si>
  <si>
    <t>VALVULA DE RETENCAO DE BRONZE, PE COM CRIVOS, EXTREMIDADE COM ROSCA, DE 2", PARA FUNDO DE POCO</t>
  </si>
  <si>
    <t>VALVULA DE RETENCAO DE BRONZE, PE COM CRIVOS, EXTREMIDADE COM ROSCA, DE 3/4", PARA FUNDO DE POCO</t>
  </si>
  <si>
    <t>VALVULA DE RETENCAO DE BRONZE, PE COM CRIVOS, EXTREMIDADE COM ROSCA, DE 3", PARA FUNDO DE POCO</t>
  </si>
  <si>
    <t>VALVULA DE RETENCAO DE BRONZE, PE COM CRIVOS, EXTREMIDADE COM ROSCA, DE 4", PARA FUNDO DE POCO</t>
  </si>
  <si>
    <t>VALVULA DE RETENCAO HORIZONTAL, DE BRONZE (PN-25), 1 1/2", 400 PSI, TAMPA DE PORCA DE UNIAO, EXTREMIDADES COM ROSCA</t>
  </si>
  <si>
    <t>VALVULA DE RETENCAO HORIZONTAL, DE BRONZE (PN-25), 1 1/4", 400 PSI, TAMPA DE PORCA DE UNIAO, EXTREMIDADES COM ROSCA</t>
  </si>
  <si>
    <t>VALVULA DE RETENCAO HORIZONTAL, DE BRONZE (PN-25), 1/2", 400 PSI, TAMPA DE PORCA DE UNIAO, EXTREMIDADES COM ROSCA</t>
  </si>
  <si>
    <t>VALVULA DE RETENCAO HORIZONTAL, DE BRONZE (PN-25), 1", 400 PSI, TAMPA DE PORCA DE UNIAO, EXTREMIDADES COM ROSCA</t>
  </si>
  <si>
    <t>VALVULA DE RETENCAO HORIZONTAL, DE BRONZE (PN-25), 2 1/2", 400 PSI, TAMPA DE PORCA DE UNIAO, EXTREMIDADES COM ROSCA</t>
  </si>
  <si>
    <t>VALVULA DE RETENCAO HORIZONTAL, DE BRONZE (PN-25), 2", 400 PSI, TAMPA DE PORCA DE UNIAO, EXTREMIDADES COM ROSCA</t>
  </si>
  <si>
    <t>VALVULA DE RETENCAO HORIZONTAL, DE BRONZE (PN-25), 3/4", 400 PSI, TAMPA DE PORCA DE UNIAO, EXTREMIDADES COM ROSCA</t>
  </si>
  <si>
    <t>VALVULA DE RETENCAO HORIZONTAL, DE BRONZE (PN-25), 3", 400 PSI, TAMPA DE PORCA DE UNIAO, EXTREMIDADES COM ROSCA</t>
  </si>
  <si>
    <t>VALVULA DE RETENCAO HORIZONTAL, DE BRONZE (PN-25), 4", 400 PSI, TAMPA DE PORCA DE UNIAO, EXTREMIDADES COM ROSCA</t>
  </si>
  <si>
    <t>VALVULA DE RETENCAO VERTICAL, DE BRONZE (PN-16), 1 1/2", 200 PSI, EXTREMIDADES COM ROSCA</t>
  </si>
  <si>
    <t>VALVULA DE RETENCAO VERTICAL, DE BRONZE (PN-16), 1 1/4", 200 PSI, EXTREMIDADES COM ROSCA</t>
  </si>
  <si>
    <t>VALVULA DE RETENCAO VERTICAL, DE BRONZE (PN-16), 1/2", 200 PSI, EXTREMIDADES COM ROSCA</t>
  </si>
  <si>
    <t>VALVULA DE RETENCAO VERTICAL, DE BRONZE (PN-16), 1", 200 PSI, EXTREMIDADES COM ROSCA</t>
  </si>
  <si>
    <t>VALVULA DE RETENCAO VERTICAL, DE BRONZE (PN-16), 2 1/2", 200 PSI, EXTREMIDADES COM ROSCA</t>
  </si>
  <si>
    <t>VALVULA DE RETENCAO VERTICAL, DE BRONZE (PN-16), 2", 200 PSI, EXTREMIDADES COM ROSCA</t>
  </si>
  <si>
    <t>VALVULA DE RETENCAO VERTICAL, DE BRONZE (PN-16), 3/4", 200 PSI, EXTREMIDADES COM ROSCA</t>
  </si>
  <si>
    <t>VALVULA DE RETENCAO VERTICAL, DE BRONZE (PN-16), 3", 200 PSI, EXTREMIDADES COM ROSCA</t>
  </si>
  <si>
    <t>VALVULA DE RETENCAO VERTICAL, DE BRONZE (PN-16), 4", 200 PSI, EXTREMIDADES COM ROSCA</t>
  </si>
  <si>
    <t>VALVULA EM PLASTICO BRANCO COM SAIDA LISA PARA TANQUE 1.1/4 " X 1.1/2 "</t>
  </si>
  <si>
    <t>VALVULA EM PLASTICO BRANCO PARA LAVATORIO 1 ", SEM UNHO, COM LADRAO</t>
  </si>
  <si>
    <t>VALVULA EM PLASTICO BRANCO PARA TANQUE OU LAVATORIO 1 ", SEM UNHO E SEM LADRAO</t>
  </si>
  <si>
    <t>VALVULA EM PLASTICO BRANCO PARA TANQUE 1.1/4 " X 1.1/2 ", SEM UNHO E SEM LADRAO</t>
  </si>
  <si>
    <t>VALVULA EM PLASTICO CROMADO PARA LAVATORIO 1 ", SEM UNHO, COM LADRAO</t>
  </si>
  <si>
    <t>VALVULA EM PLASTICO CROMADO TIPO AMERICANA PARA PIA DE COZINHA 3.1/2 " X 1.1/2 ", SEM ADAPTADOR</t>
  </si>
  <si>
    <t>VARA / PERFIL PARA CREMONA, EM FERRO CROMADO, COMPRIMENTO DE 120 CM</t>
  </si>
  <si>
    <t>VARA / PERFIL PARA CREMONA, EM FERRO CROMADO, COMPRIMENTO DE 150 CM</t>
  </si>
  <si>
    <t>VARA/ PERFIL PARA CREMONA, EM LATAO CROMADO, COMPRIMENTO DE 120 CM</t>
  </si>
  <si>
    <t>VARIADOR DE LUMINOSIDADE ROTATIVO (DIMMER) 127 V, 300 W (APENAS MODULO)</t>
  </si>
  <si>
    <t>VARIADOR DE LUMINOSIDADE ROTATIVO (DIMMER) 127V, 300W, CONJUNTO MONTADO PARA EMBUTIR 4" X 2" (PLACA + SUPORTE + MODULO)</t>
  </si>
  <si>
    <t>VARIADOR DE LUMINOSIDADE ROTATIVO (DIMMER) 220 V, 600 W (APENAS MODULO)</t>
  </si>
  <si>
    <t>VARIADOR DE LUMINOSIDADE ROTATIVO (DIMMER) 220V, 600W, CONJUNTO MONTADO PARA EMBUTIR 4" X 2" (PLACA + SUPORTE + MODULO)</t>
  </si>
  <si>
    <t>VARIADOR DE VELOCIDADE PARA VENTILADOR 127 V, 150 W (APENAS MODULO)</t>
  </si>
  <si>
    <t>VARIADOR DE VELOCIDADE PARA VENTILADOR 127V, 150W + 2 INTERRUPTORES PARALELOS, PARA REVERSAO E LAMPADA, CONJUNTO MONTADO PARA EMBUTIR 4" X 2" (PLACA + SUPORTE + MODULOS)</t>
  </si>
  <si>
    <t>VARIADOR DE VELOCIDADE PARA VENTILADOR 220 V, 250 W (APENAS MODULO)</t>
  </si>
  <si>
    <t>VARIADOR DE VELOCIDADE PARA VENTILADOR 220V, 250W + 2 INTERRUPTORES PARALELOS, PARA REVERSAO E LAMPADA, CONJUNTO MONTADO PARA EMBUTIR 4" X 2" (PLACA + SUPORTE + MODULOS)</t>
  </si>
  <si>
    <t>VASO SANITARIO SIFONADO INFANTIL LOUCA BRANCA</t>
  </si>
  <si>
    <t>VASSOURA MECANICA REBOCAVEL COM ESCOVA CILINDRICA LARGURA UTIL DE VARRIMENTO = 2,44M</t>
  </si>
  <si>
    <t>VASSOURA 40 CM COM CABO</t>
  </si>
  <si>
    <t>VEDACAO DE CALHA, EM BORRACHA COR PRETA, MEDIDA ENTRE 119 E 170 MM, PARA DRENAGEM PLUVIAL PREDIAL</t>
  </si>
  <si>
    <t>VERNIZ POLIURETANO BRILHANTE PARA MADEIRA, COM FILTRO SOLAR, USO INTERNO E EXTERNO</t>
  </si>
  <si>
    <t>VERNIZ POLIURETANO BRILHANTE PARA MADEIRA, SEM FILTRO SOLAR, USO INTERNO E EXTERNO</t>
  </si>
  <si>
    <t>VERNIZ SINTETICO BRILHANTE PARA MADEIRA TIPO COPAL, USO INTERNO</t>
  </si>
  <si>
    <t>VERNIZ SINTETICO BRILHANTE PARA MADEIRA, COM FILTRO SOLAR, USO INTERNO E EXTERNO (BASE SOLVENTE)</t>
  </si>
  <si>
    <t>VEU DE VIDRO/VEU DE SUPERFICIE 30 A 35 G/M2</t>
  </si>
  <si>
    <t>VEU POLIESTER</t>
  </si>
  <si>
    <t>VIBRADOR DE IMERSAO, COM PONTEIRA DE *35* MM, MANGOTE DE 5 M, SEM MOTOR</t>
  </si>
  <si>
    <t>VIBRADOR DE IMERSAO, COM PONTEIRA DE *45* MM, MANGOTE DE 5 M, SEM MOTOR.</t>
  </si>
  <si>
    <t>VIBRADOR DE IMERSAO, COM PONTEIRA DE *60* MM, MANGOTE DE 5 M, SEM MOTOR.</t>
  </si>
  <si>
    <t>VIBRADOR DE IMERSAO, DIAMETRO DA PONTEIRA DE *35* MM, COM MOTOR 4 TEMPOS A GASOLINA DE 5,5 HP (5,5 CV)</t>
  </si>
  <si>
    <t>VIBRADOR DE IMERSAO, DIAMETRO DA PONTEIRA DE *45* MM, COM MOTOR 4 TEMPOS A GASOLINA DE 5,5 HP (5,5 CV)</t>
  </si>
  <si>
    <t>VIBROACABADORA DE ASFALTO SOBRE ESTEIRAS, LARG. PAVIM. MAX. 8,00 M, POT. 100 KW/ 134 HP, CAP. 600 T/ H</t>
  </si>
  <si>
    <t>VIBROACABADORA DE ASFALTO SOBRE ESTEIRAS, LARG. PAVIM. 2,13 M A 4,55 M, POT. 74 KW/ 100 HP, CAP. 400 T/ H</t>
  </si>
  <si>
    <t>VIBROACABADORA DE ASFALTO SOBRE ESTEIRAS, LARG. PAVIM. 2,60 M A 5,75 M, POT. 110 HP, CAP. 450 T/ H</t>
  </si>
  <si>
    <t>VIBROACABADORA DE ASFALTO SOBRE ESTEIRAS, LARG. PAVIMENT. 1,90 A 5,3 M, POT. 78 KW/105 HP, CAP. 450 T/H</t>
  </si>
  <si>
    <t>VIBROACABADORA DE ASFALTO SOBRE RODAS, LARGURA DE PAVIMENTACAO DE 1,70 A 4,20 M, POTENCIA 78 KW/105 HP, CAPACIDADE 300 T/H</t>
  </si>
  <si>
    <t>VIDRACEIRO (MENSALISTA)</t>
  </si>
  <si>
    <t>VIDRO COMUM LAMINADO LISO INCOLOR DUPLO, ESPESSURA TOTAL 8 MM (CADA CAMADA DE 4 MM) - COLOCADO</t>
  </si>
  <si>
    <t>VIDRO COMUM LAMINADO, LISO, INCOLOR, DUPLO, ESPESSURA TOTAL 6 MM (CADA CAMADA E= 3 MM) - COLOCADO</t>
  </si>
  <si>
    <t>VIDRO COMUM LAMINADO, LISO, INCOLOR, TRIPLO, ESPESSURA TOTAL 12 MM (CADA CAMADA E=  4 MM) - COLOCADO</t>
  </si>
  <si>
    <t>VIDRO COMUM LAMINADO, LISO, INCOLOR, TRIPLO, ESPESSURA TOTAL 15 MM (CADA CAMADA E = 5 MM) - COLOCADO</t>
  </si>
  <si>
    <t>VIDRO CRISTAL COLORIDO, 10 MM, PINTADO NA COR BRANCA</t>
  </si>
  <si>
    <t>VIDRO CRISTAL COLORIDO, 4 MM, PINTADO NA COR BRANCA</t>
  </si>
  <si>
    <t>VIDRO CRISTAL COLORIDO, 6 MM, PINTADO NA COR BRANCA</t>
  </si>
  <si>
    <t>VIDRO CRISTAL COLORIDO, 8 MM, PINTADO NA COR BRANCA</t>
  </si>
  <si>
    <t>VIDRO LISO FUME E = 4MM - SEM COLOCACAO</t>
  </si>
  <si>
    <t>VIDRO LISO FUME E = 6MM - SEM COLOCACAO</t>
  </si>
  <si>
    <t>VIDRO LISO FUME, E = 5 MM - SEM COLOCACAO</t>
  </si>
  <si>
    <t>VIDRO LISO INCOLOR 10 MM - SEM COLOCACAO</t>
  </si>
  <si>
    <t>VIDRO LISO INCOLOR 2 A 3 MM - SEM COLOCACAO</t>
  </si>
  <si>
    <t>VIDRO LISO INCOLOR 4MM - SEM COLOCACAO</t>
  </si>
  <si>
    <t>VIDRO LISO INCOLOR 5MM - SEM COLOCACAO</t>
  </si>
  <si>
    <t>VIDRO LISO INCOLOR 6 MM - SEM COLOCACAO</t>
  </si>
  <si>
    <t>VIDRO LISO INCOLOR 8MM  -  SEM COLOCACAO</t>
  </si>
  <si>
    <t>VIDRO MARTELADO OU CANELADO, 4 MM - SEM COLOCACAO</t>
  </si>
  <si>
    <t>VIDRO PLANO ARAMADO E = 6 MM - SEM COLOCACAO</t>
  </si>
  <si>
    <t>VIDRO PLANO ARMADO E = 7MM - SEM COLOCACAO</t>
  </si>
  <si>
    <t>VIDRO TEMPERADO INCOLOR E = 10 MM, SEM COLOCACAO</t>
  </si>
  <si>
    <t>VIDRO TEMPERADO INCOLOR E = 6 MM, SEM COLOCACAO</t>
  </si>
  <si>
    <t>VIDRO TEMPERADO INCOLOR E = 8 MM, SEM COLOCACAO</t>
  </si>
  <si>
    <t>VIDRO TEMPERADO INCOLOR PARA PORTA DE ABRIR, E = 10 MM (SEM FERRAGENS E SEM COLOCACAO)</t>
  </si>
  <si>
    <t>VIDRO TEMPERADO VERDE E = 10 MM, SEM COLOCACAO</t>
  </si>
  <si>
    <t>VIDRO TEMPERADO VERDE E = 6 MM, SEM COLOCACAO</t>
  </si>
  <si>
    <t>VIDRO TEMPERADO VERDE E = 8 MM, SEM COLOCACAO</t>
  </si>
  <si>
    <t>VIGA DE ESCORAMAENTO H20, DE MADEIRA, PESO DE 5,00 A 5,20 KG/M, COM EXTREMIDADES PLASTICAS</t>
  </si>
  <si>
    <t>VIGA DE MADEIRA APARELHADA *6 X 12* CM, MACARANDUBA, ANGELIM OU EQUIVALENTE DA REGIAO</t>
  </si>
  <si>
    <t>VIGA DE MADEIRA APARELHADA *6 X 16* CM, MACARANDUBA, ANGELIM OU EQUIVALENTE DA REGIAO</t>
  </si>
  <si>
    <t>VIGA DE MADEIRA NAO APARELHADA *6 X 16* CM, MACARANDUBA, ANGELIM OU EQUIVALENTE DA REGIAO</t>
  </si>
  <si>
    <t>VIGA DE MADEIRA NAO APARELHADA *6 X 20* CM, MACARANDUBA, ANGELIM OU EQUIVALENTE DA REGIAO</t>
  </si>
  <si>
    <t>VIGA DE MADEIRA NAO APARELHADA 6 X 12 CM, MACARANDUBA, ANGELIM OU EQUIVALENTE DA REGIAO</t>
  </si>
  <si>
    <t>VIGA DE MADEIRA NAO APARELHADA 8 X 16 CM, MACARANDUBA, ANGELIM OU EQUIVALENTE DA REGIAO</t>
  </si>
  <si>
    <t>VIGIA DIURNO</t>
  </si>
  <si>
    <t>VIGIA DIURNO (MENSALISTA)</t>
  </si>
  <si>
    <t>VIGOTA DE MADEIRA NAO APARELHADA *5 X 10* CM, MACARANDUBA, ANGELIM OU EQUIVALENTE DA REGIAO</t>
  </si>
  <si>
    <t>ACO CA-25, 32,0 MM, VERGALHAO</t>
  </si>
  <si>
    <t>AR-CONDICIONADO FRIO SPLITAO INVERTER 30 TR</t>
  </si>
  <si>
    <t>AR-CONDICIONADO FRIO SPLITAO MODULAR 10 TR</t>
  </si>
  <si>
    <t>AR-CONDICIONADO FRIO SPLITAO MODULAR 15 TR</t>
  </si>
  <si>
    <t>AR-CONDICIONADO FRIO SPLITAO MODULAR 20 TR</t>
  </si>
  <si>
    <t>AR-CONDICIONADO QUENTE/FRIO SPLIT CASSETE (TETO)  4 VIAS 24000 BTU/H</t>
  </si>
  <si>
    <t>AR-CONDICIONADO QUENTE/FRIO SPLIT CASSETE (TETO)  4 VIAS 30000 BTU/H</t>
  </si>
  <si>
    <t>AR-CONDICIONADO QUENTE/FRIO SPLIT CASSETE (TETO)  4 VIAS 36000 BTU/H</t>
  </si>
  <si>
    <t>AR-CONDICIONADO QUENTE/FRIO SPLIT CASSETE (TETO)  4 VIAS 48000 BTU/H</t>
  </si>
  <si>
    <t>AR-CONDICIONADO QUENTE/FRIO SPLIT CASSETE (TETO)  4 VIAS 60000 BTU/H</t>
  </si>
  <si>
    <t>AR-CONDICIONADO QUENTE/FRIO SPLIT CASSETE (TETO) 4 VIAS 18000 BTU/H</t>
  </si>
  <si>
    <t>AR-CONDICIONADO QUENTE/FRIO SPLIT HI-WALL (PAREDE) 12000 BTU/H</t>
  </si>
  <si>
    <t>AR-CONDICIONADO QUENTE/FRIO SPLIT HI-WALL (PAREDE) 18000 BTU/H</t>
  </si>
  <si>
    <t>AR-CONDICIONADO QUENTE/FRIO SPLIT HI-WALL (PAREDE) 24000 BTU/H</t>
  </si>
  <si>
    <t>AR-CONDICIONADO QUENTE/FRIO SPLIT HI-WALL (PAREDE) 7000 BTU/H</t>
  </si>
  <si>
    <t>AR-CONDICIONADO QUENTE/FRIO SPLIT HI-WALL (PAREDE) 9000 BTU/H</t>
  </si>
  <si>
    <t>BASE UNIPOLAR PARA FUSIVEL NH1, CORRENTE NOMINAL DE 250 A, SEM CAPA</t>
  </si>
  <si>
    <t>CABO DE COBRE, FLEXIVEL, CLASSE 4 OU 5, ISOLACAO EM PVC/A, ANTICHAMA BWF-B, 1 CONDUTOR, 450/750 V, SECAO NOMINAL 150 MM2</t>
  </si>
  <si>
    <t>CHAPA DE ACO GALVANIZADA BITOLA GSG 20, E = 0,95 MM (7,60 KG/M2)</t>
  </si>
  <si>
    <t>CHAPA DE ACO GALVANIZADA BITOLA GSG 24, E = 0,65 MM (5,20 KG/M2)</t>
  </si>
  <si>
    <t>CHAPA DE ACO GROSSA, ASTM A36, E = 1 " (25,40 MM) 199,18 KG/M2</t>
  </si>
  <si>
    <t>CHAPA PARA EMENDA DE VIGA, EM ACO GROSSO, QUALIDADE ESTRUTURAL, BITOLA 3/16 ", E= 4,75 MM, 4 FUROS, LARGURA 45 MM, COMPRIMENTO 500 MM</t>
  </si>
  <si>
    <t>CHAVE BLINDADA TRIPOLAR PARA MOTORES, DO TIPO FACA, COM PORTA FUSIVEL DO TIPO CARTUCHO, CORRENTE NOMINAL DE 100 A, TENSAO NOMINAL DE 250 V</t>
  </si>
  <si>
    <t>CHAVE BLINDADA TRIPOLAR PARA MOTORES, DO TIPO FACA, COM PORTA FUSIVEL DO TIPO CARTUCHO, CORRENTE NOMINAL DE 30 A, TENSAO NOMINAL DE 250 V</t>
  </si>
  <si>
    <t>CHAVE BLINDADA TRIPOLAR PARA MOTORES, DO TIPO FACA, COM PORTA FUSIVEL DO TIPO CARTUCHO, CORRENTE NOMINAL DE 60 A, TENSAO NOMINAL DE 250 V</t>
  </si>
  <si>
    <t>CHAVE DE PARTIDA DIRETA TRIFASICA, COM CAIXA TERMOPLASTICA, COM FUSIVEL DE 25 A, PARA MOTOR COM POTENCIA DE 7,5 CV E TENSAO DE 380 V</t>
  </si>
  <si>
    <t>CHAVE DE PARTIDA DIRETA TRIFASICA, COM CAIXA TERMOPLASTICA, COM FUSIVEL DE 35 A, PARA MOTOR COM POTENCIA DE 5 CV E TENSAO DE 220 V</t>
  </si>
  <si>
    <t>CHAVE DE PARTIDA DIRETA TRIFASICA, COM CAIXA TERMOPLASTICA, COM FUSIVEL DE 63 A, PARA MOTOR COM POTENCIA DE 10 CV E TENSAO DE 220 V</t>
  </si>
  <si>
    <t>CHAVE FUSIVEL PARA REDES DE DISTRIBUICAO, TENSAO DE 15,0 KV, CORRENTE NOMINAL DO PORTA FUSIVEL DE 100 A, CAPACIDADE DE INTERRUPCAO SIMETRICA DE 7,10 KA, CAPACIDADE DE INTERRUPCAO ASSIMETRICA 10,00 KA</t>
  </si>
  <si>
    <t>CHAVE SECCIONADORA-FUSIVEL BLINDADA TRIPOLAR, ABERTURA COM CARGA, PARA FUSIVEL NH00, CORRENTE NOMINAL DE 160 A, TENSAO DE 500 V</t>
  </si>
  <si>
    <t>CHAVE SECCIONADORA-FUSIVEL BLINDADA TRIPOLAR, ABERTURA COM CARGA, PARA FUSIVEL NH01, CORRENTE NOMINAL DE 250 A, TENSAO DE 500 V</t>
  </si>
  <si>
    <t>CHUMBADOR, DIAMETRO 1/4" COM PARAFUSO 1/4" X 40 MM</t>
  </si>
  <si>
    <t>COMPACTADOR DE SOLO A PERCUSSAO (SOQUETE), COM MOTOR GASOLINA DE 4 TEMPOS, PESO ENTRE 55 E 65 KG, FORCA DE IMPACTO DE 1.000 A 1.500 KGF, FREQUENCIA DE 600 A 700 GOLPES POR MINUTO, VELOCIDADE DE TRABALHO ENTRE 10 E 15 M/MIN, POTENCIA ENTRE 2,00 E 3,00 HP</t>
  </si>
  <si>
    <t>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t>
  </si>
  <si>
    <t>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t>
  </si>
  <si>
    <t>COMPACTADOR DE SOLO, TIPO PLACA VIBRATORIA REVERSIVEL, COM MOTOR A GASOLINA DE 4 TEMPOS, PESO ENTRE 150 E 175 KG, FORCA CENTRIFUGA ENTRE 2800 E 3100 KGF, LARGURA DE TRABALHO ENTRE 450 E 520 MM, FREQUENCIA DE VIBRACAO ENTRE 4.000 E 4.300 RPM, VELOCIDADE DE TRABALHO ENTRE 15 E 20 M/MIN, POTENCIA ENTRE 6,0 E 7,0 HP</t>
  </si>
  <si>
    <t>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t>
  </si>
  <si>
    <t>CURVA 135 GRAUS, DE PVC RIGIDO ROSCAVEL, DE 3/4", PARA ELETRODUTO</t>
  </si>
  <si>
    <t>DOBRADEIRA ELETROMECANICA DE VERGALHAO, PARA ACO DE DIAMETRO ATE 1 1/2 "Â, MOTOR ELETRICO TRIFASICO, POTENCIA DE 3 HP ATE 5 HP</t>
  </si>
  <si>
    <t>ELETRODUTO FLEXIVEL PLANO EM PEAD, COR PRETA E LARANJA,  DIAMETRO 32 MM</t>
  </si>
  <si>
    <t>ELETRODUTO FLEXIVEL PLANO EM PEAD, COR PRETA E LARANJA,  DIAMETRO 40 MM</t>
  </si>
  <si>
    <t>ELETRODUTO FLEXIVEL PLANO EM PEAD, COR PRETA E LARANJA, DIAMETRO 25 MM</t>
  </si>
  <si>
    <t>ELETRODUTODUTO PEAD FLEXIVEL PAREDE SIMPLES, CORRUGACAO HELICOIDAL, COR PRETA, SEM ROSCA, DE 1 1/2",  PARA CABEAMENTO SUBTERRANEO (NBR 15715)</t>
  </si>
  <si>
    <t>ELETRODUTODUTO PEAD FLEXIVEL PAREDE SIMPLES, CORRUGACAO HELICOIDAL, COR PRETA, SEM ROSCA, DE 1 1/4",  PARA CABEAMENTO SUBTERRANEO (NBR 15715)</t>
  </si>
  <si>
    <t>ELETRODUTODUTO PEAD FLEXIVEL PAREDE SIMPLES, CORRUGACAO HELICOIDAL, COR PRETA, SEM ROSCA, DE 4",  PARA CABEAMENTO SUBTERRANEO (NBR 15715)</t>
  </si>
  <si>
    <t>ENERGIA ELETRICA COMERCIAL, BAIXA TENSAO, RELATIVA AO CONSUMO DE ATE 100 KWH, INCLUINDO ICMS, PIS/PASEP E COFINS</t>
  </si>
  <si>
    <t>FIO TELEFONICO EXTERNO (FE) EM ACO COBREADO, ISOLACAO EM PEAD OU PVC ANTI-CHAMA, 2 CONDUTORES</t>
  </si>
  <si>
    <t>LOCACAO DE TORRE METALICA COMPLETA PARA UMA CARGA DE 8 TF (80 KN)  E PE DIREITO DE 6 M, INCLUINDO MODULOS , DIAGONAIS, SAPATAS E FORCADOS</t>
  </si>
  <si>
    <t>MANGUEIRA PARA GAS - GLP, DIAMETRO DE 3/8", COMPRIMENTO DE 1M</t>
  </si>
  <si>
    <t>MANOMETRO COM CAIXA EM ACO PINTADO, ESCALA *10* KGF/CM2 (*10* BAR), DIAMETRO NOMINAL DE *63* MM, CONEXAO DE 1/4"</t>
  </si>
  <si>
    <t>MAQUINA TIPO PRENSA HIDRAULICA, PARA FABRICACAO DE TUBOS DE CONCRETO PARA AGUAS PLUVIAIS, DN 200 A DN 600 MM X 1000 MM DE COMPRIMENTO, COM MOTOR PRINCIPAL DE 20 CV</t>
  </si>
  <si>
    <t>MASSA PARA TEXTURA RUSTICA DE BASE ACRILICA, COR BRANCA, USO INTERNO E EXTERNO</t>
  </si>
  <si>
    <t>MOTONIVELADORA POTENCIA BASICA LIQUIDA (PRIMEIRA MARCHA) 171 HP, PESO BRUTO 14768 KG, LARGURA DA LAMINA DE 3,7 M</t>
  </si>
  <si>
    <t>MOTONIVELADORA POTENCIA BASICA LIQUIDA (PRIMEIRA MARCHA) 186 HP, PESO BRUTO 15785 KG, LARGURA DA LAMINA DE 4,3 M</t>
  </si>
  <si>
    <t>PARAFUSO FRANCES METRICO ZINCADO, DIAMETRO 12 MM, COMPRIMENTO 140MM, COM PORCA SEXTAVADA E ARRUELA DE PRESSAO MEDIA</t>
  </si>
  <si>
    <t>PARAFUSO, ASTM A307 - GRAU A, SEXTAVADO, ZINCADO, DIAMETRO 3/8" (9,52 MM), COMPRIMENTO 1 " (25,4 MM)</t>
  </si>
  <si>
    <t>PARAFUSO, COMUM, ASTM A307, SEXTAVADO, DIAMETRO 1/2" (12,7 MM), COMPRIMENTO 1" (25,4 MM)</t>
  </si>
  <si>
    <t>PORTA DE MADEIRA QUADRICULADA PARA VIDRO, DE CORRER (EUCALIPTO OU EQUIVALENTE REGIONAL), E = *3,5* CM</t>
  </si>
  <si>
    <t>PORTA DE MADEIRA TIPO VENEZIANA (EUCALIPTO OU EQUIVALENTE REGIONAL), E = *3,5* CM</t>
  </si>
  <si>
    <t>PORTA DE MADEIRA-DE-LEI QUADRICULADA PARA VIDRO, DE CORRER (ANGELIM OU EQUIVALENTE REGIONAL), E = *3,5* CM</t>
  </si>
  <si>
    <t>PORTA DE MADEIRA-DE-LEI TIPO MEXICANA SEM EMENDA (ANGELIM OU EQUIVALENTE REGIONAL), E = *3,5* CM</t>
  </si>
  <si>
    <t>PORTA DE MADEIRA-DE-LEI TIPO VENEZIANA (ANGELIM OU EQUIVALENTE REGIONAL), E = *3,5* CM</t>
  </si>
  <si>
    <t>RODAPE EM POLIESTIRENO, BRANCO, H = *5* CM, E = *1,5* CM</t>
  </si>
  <si>
    <t>TOMADAS (2 MODULOS) 2P+T 10A, 250V, CONJUNTO MONTADO PARA EMBUTIR 4" X 2" (PLACA + SUPORTE + MODULOS)</t>
  </si>
  <si>
    <t>TUBO DE COBRE FLEXIVEL, D = 3/4 ", E = 0,79 MM, PARA AR-CONDICIONADO/ INSTALACOES GAS RESIDENCIAIS E COMERCIAIS</t>
  </si>
  <si>
    <t>TUBO DE COBRE FLEXIVEL, D = 5/8 ", E = 0,79 MM, PARA AR-CONDICIONADO/ INSTALACOES GAS RESIDENCIAIS E COMERCIAIS</t>
  </si>
  <si>
    <t>TUBO DE CONCRETO SIMPLES POROSO, MACHO/FEMEA, DN 300 MM</t>
  </si>
  <si>
    <t>TUBO 26" EM CHAPA PRETA, E= 3/16", 147 KG/6 M</t>
  </si>
  <si>
    <t>TUBO 30" EM CHAPA PRETA, E= 1/4", 175 KG/6 M</t>
  </si>
  <si>
    <t>TUBO 30" EM CHAPA PRETA, E= 3/8", 177 KG/6 M</t>
  </si>
  <si>
    <t>VERGALHAO ZINCADO ROSCA TOTAL, 1/4 " (6,3 MM)</t>
  </si>
  <si>
    <t>PODER JUDICIÁRIO DA UNIÃO</t>
  </si>
  <si>
    <t>DETALHAMENTO DE BDI PRESUMIDO COM DESONERAÇÃO</t>
  </si>
  <si>
    <t>ACÓRDÃO 2.622/2013 TCU</t>
  </si>
  <si>
    <t>MATERIAIS</t>
  </si>
  <si>
    <t>MÃO DE OBRA</t>
  </si>
  <si>
    <t>MERO FORNECIMENTO DE MATERIAIS E EQUIPAMENTOS</t>
  </si>
  <si>
    <t>1º QUARTIL</t>
  </si>
  <si>
    <t>MÉDIA</t>
  </si>
  <si>
    <t>3º QUARTIL</t>
  </si>
  <si>
    <t>ADMINISTRAÇÃO CENTRAL (AC)</t>
  </si>
  <si>
    <t>AC</t>
  </si>
  <si>
    <t>S+R+G</t>
  </si>
  <si>
    <t>SEGURO (S)</t>
  </si>
  <si>
    <t>GARANTIAS (G)</t>
  </si>
  <si>
    <t>S+G</t>
  </si>
  <si>
    <t>RISCOS (R)</t>
  </si>
  <si>
    <t>R</t>
  </si>
  <si>
    <t>ref. ao 1º fator</t>
  </si>
  <si>
    <t>DESPESAS FINANCEIRAS (DF)</t>
  </si>
  <si>
    <t>ref. ao 2º fator</t>
  </si>
  <si>
    <t>DF</t>
  </si>
  <si>
    <t>REMUNERAÇÃO BRUTA DO CONSTRUTOR (L)</t>
  </si>
  <si>
    <t>ref. ao 3º fator</t>
  </si>
  <si>
    <t>(1+AC+S+R+G) x (1+DF) x (1+L)</t>
  </si>
  <si>
    <t>PIS</t>
  </si>
  <si>
    <t>COFINS</t>
  </si>
  <si>
    <t>(CÓDIGO TRIBUTÁRIO DO MUNICÍPIO) ISSQN</t>
  </si>
  <si>
    <t>(depende da legislação tributária municipal)</t>
  </si>
  <si>
    <t>(CONTRIB. PREV. SOBRE RECEITA BRUTA) CPRB</t>
  </si>
  <si>
    <t>( 1 – I )</t>
  </si>
  <si>
    <t>ESSES VALORES não INCLUIRAM O IPRB, CONFORME OBSERVA O próprio ACORDAO</t>
  </si>
  <si>
    <t>Fonte: 
BRASIL. Tribunal de Contas da União. Orientações para elaboração de planilhas orçamentárias de Obras Públicas. Brasília: TCU, 2014.(p.86)</t>
  </si>
  <si>
    <t>CONSIDEROU-SE SERVIÇOS DE CONSTRUÇÃO CIVIL  A SEREM PRESTADOS POR EMPRESAS QUE GOZAM DE DESONERAÇÃO DE FOLHA DE PAGAMENTO.</t>
  </si>
  <si>
    <t>(FONTE: CÓDIGO TRIBUTÁRIO MUNICIPAL)</t>
  </si>
  <si>
    <t>Fórmula utilizada:</t>
  </si>
  <si>
    <t>CIDADE DA OBRA</t>
  </si>
  <si>
    <t>TABELA UTILIZADA</t>
  </si>
  <si>
    <t>(CONFORME DECRETO 7983/13)</t>
  </si>
  <si>
    <t>(publicação oficial www.caixa.gov.br/sinapi)</t>
  </si>
  <si>
    <t>REF. MUNICIPIO GOIÂNIA - DESONERADO</t>
  </si>
  <si>
    <t>DESONERADO</t>
  </si>
  <si>
    <t>FONTE: CAIXA ECONOMICA FEDERAL</t>
  </si>
  <si>
    <t>COMPOSIÇÃO DOS ENCARGOS SOCIAIS</t>
  </si>
  <si>
    <t>2.02</t>
  </si>
  <si>
    <t>6.03</t>
  </si>
  <si>
    <t>6.04</t>
  </si>
  <si>
    <t>7.01</t>
  </si>
  <si>
    <t>7.02</t>
  </si>
  <si>
    <t>7.03</t>
  </si>
  <si>
    <t>7.04</t>
  </si>
  <si>
    <t>7.05</t>
  </si>
  <si>
    <t>9.01</t>
  </si>
  <si>
    <t>9.02</t>
  </si>
  <si>
    <t>9.03</t>
  </si>
  <si>
    <t>9.04</t>
  </si>
  <si>
    <t>9.05</t>
  </si>
  <si>
    <t>10.01</t>
  </si>
  <si>
    <t>10.02</t>
  </si>
  <si>
    <t>10.03</t>
  </si>
  <si>
    <t>10.04</t>
  </si>
  <si>
    <t>10.05</t>
  </si>
  <si>
    <t>10.06</t>
  </si>
  <si>
    <t>12.01</t>
  </si>
  <si>
    <t>12.02</t>
  </si>
  <si>
    <t>13.01</t>
  </si>
  <si>
    <t>14.01</t>
  </si>
  <si>
    <t>14.02</t>
  </si>
  <si>
    <t>14.03</t>
  </si>
  <si>
    <t>16.01</t>
  </si>
  <si>
    <t>16.02</t>
  </si>
  <si>
    <t>ITENS INDIRETOS</t>
  </si>
  <si>
    <t>MEDIÇÕES / SUBETAPAS</t>
  </si>
  <si>
    <t>15.01</t>
  </si>
  <si>
    <t>15.02</t>
  </si>
  <si>
    <t>15.03</t>
  </si>
  <si>
    <t>15.04</t>
  </si>
  <si>
    <t>8.01</t>
  </si>
  <si>
    <t>8.02</t>
  </si>
  <si>
    <t>PLANILHA ORÇAMENTÁRIA DE REFERÊNCIA</t>
  </si>
  <si>
    <t>CONTEÚDO</t>
  </si>
  <si>
    <t>ORÇAMENTO SINTÉTICO</t>
  </si>
  <si>
    <t>CRONOGRAMA FÍSICO FINANCEIRO</t>
  </si>
  <si>
    <t>COMPOSIÇÕES ANALÍTICAS</t>
  </si>
  <si>
    <t>COMPOSIÇÃO DO BDI PRESUMIDO (BONIFICAÇÕES E DESPESAS INDIRETAS)</t>
  </si>
  <si>
    <t>SINAPI-MAR/2018</t>
  </si>
  <si>
    <t>T.DIARIO</t>
  </si>
  <si>
    <t>02.00</t>
  </si>
  <si>
    <t>74209/1U</t>
  </si>
  <si>
    <t>PLACA DE OBRA EM CHAPA DE ACO GALVANIZADO</t>
  </si>
  <si>
    <t>03.00</t>
  </si>
  <si>
    <t>74220/1U</t>
  </si>
  <si>
    <t>TAPUME DE CHAPA DE MADEIRA COMPENSADA, E= 6MM, COM PINTURA A CAL E REAPROVEITAMENTO DE 2X</t>
  </si>
  <si>
    <t>04.00</t>
  </si>
  <si>
    <t>MOVIMENTO DE TERRA</t>
  </si>
  <si>
    <t>05.00</t>
  </si>
  <si>
    <t>DEMOLIÇÕES E RETIRADAS</t>
  </si>
  <si>
    <t>72897U</t>
  </si>
  <si>
    <t>CARGA MANUAL DE ENTULHO EM CAMINHAO BASCULANTE 6 M3</t>
  </si>
  <si>
    <t>72900U</t>
  </si>
  <si>
    <t>TRANSPORTE DE ENTULHO COM CAMINHAO BASCULANTE 6 M3, RODOVIA PAVIMENTADA, DMT 0,5 A 1,0 KM</t>
  </si>
  <si>
    <t>06.00</t>
  </si>
  <si>
    <t>FUNDAÇÕES</t>
  </si>
  <si>
    <t>07.00</t>
  </si>
  <si>
    <t>08.00</t>
  </si>
  <si>
    <t>09.00</t>
  </si>
  <si>
    <t>87503U</t>
  </si>
  <si>
    <t>ALVENARIA DE VEDAÇÃO DE BLOCOS CERÂMICOS FURADOS NA HORIZONTAL DE 9X19X19CM (ESPESSURA 9CM) DE PAREDES COM ÁREA LÍQUIDA MAIOR OU IGUAL A 6M² SEM VÃOS E ARGAMASSA DE ASSENTAMENTO COM PREPARO EM BETONEIRA. AF_06/2014</t>
  </si>
  <si>
    <t>10.00</t>
  </si>
  <si>
    <t>84161U</t>
  </si>
  <si>
    <t>SOLEIRA DE MARMORE BRANCO, LARGURA 15CM, ESPESSURA 3CM, ASSENTADA SOBRE ARGAMASSA TRACO 1:4 (CIMENTO E AREIA)</t>
  </si>
  <si>
    <t>12.00</t>
  </si>
  <si>
    <t>13.00</t>
  </si>
  <si>
    <t>PINTURA</t>
  </si>
  <si>
    <t>88488U</t>
  </si>
  <si>
    <t>APLICAÇÃO MANUAL DE PINTURA COM TINTA LÁTEX ACRÍLICA EM TETO, DUAS DEMÃOS. AF_06/2014</t>
  </si>
  <si>
    <t>14.00</t>
  </si>
  <si>
    <t>15.00</t>
  </si>
  <si>
    <t>16.00</t>
  </si>
  <si>
    <t>9537U</t>
  </si>
  <si>
    <t>LIMPEZA FINAL DA OBRA</t>
  </si>
  <si>
    <t>T.ASBUILT.M2</t>
  </si>
  <si>
    <t>EXECUÇÃO DE COMO CONSTRUÍDO ("AS BUILT") - INCLUI MATERIAL E MÃO DE OBRA</t>
  </si>
  <si>
    <t>12.03</t>
  </si>
  <si>
    <t>!EM PROCESSO DE DESATIVACAO!  VEICULO TIPO  MINI FURGAO COM MOTOR ENTRE *1.4 A 1.6* FLEX, 2 PORTAS</t>
  </si>
  <si>
    <t>!EM PROCESSO DE DESATIVACAO! CAMINHONETE CABINE SIMPLES COM MOTOR 1.6 FLEX, CAMBIO  MANUAL, POTENCIA 101/104 CV, 2 PORTAS</t>
  </si>
  <si>
    <t>!EM PROCESSO DE DESATIVACAO! CAMINHONETE COM MOTOR A DIESEL, POTENCIA 180 CV, CABINE DUPLA, 4X4</t>
  </si>
  <si>
    <t>!EM PROCESSO DE DESATIVACAO! VEICULO DE PASSEIO COM MOTOR 1.0 FLEX, POTENCIA 72/85 CV, 5 PORTAS, COR SOLIDA, BASICO</t>
  </si>
  <si>
    <t>!EM PROCESSO DE DESATIVACAO! VEICULO DE PASSEIO COM MOTOR 1.6 FLEX, POTENCIA 101/104 CV, 4 PORTAS</t>
  </si>
  <si>
    <t>ACO CA-60, 6,0 MM, DOBRADO E CORTADO</t>
  </si>
  <si>
    <t>ADAPTADOR DE COBRE PARA TUBULACAO PEX, DN 16 X 15 MM</t>
  </si>
  <si>
    <t>ADAPTADOR DE COBRE PARA TUBULACAO PEX, DN 20 X 22 MM</t>
  </si>
  <si>
    <t>ANEL DESLIZANTE / TRADICIONAL, METALICO, PARA TUBO PEX, DN 16 MM</t>
  </si>
  <si>
    <t>ANEL DESLIZANTE / TRADICIONAL, METALICO, PARA TUBO PEX, DN 20 MM</t>
  </si>
  <si>
    <t>ANEL DESLIZANTE / TRADICIONAL, METALICO, PARA TUBO PEX, DN 25 MM</t>
  </si>
  <si>
    <t>ANEL DESLIZANTE / TRADICIONAL, METALICO, PARA TUBO PEX, DN 32 MM</t>
  </si>
  <si>
    <t>ARAME FARPADO GALVANIZADO, 16 BWG (1,65 MM), CLASSE 250</t>
  </si>
  <si>
    <t>BACIA SANITARIA (VASO) CONVENCIONAL PARA USO ESPECIFICO (HOSPITAIS, CLINICAS), COM FURO FRONTAL, DE LOUCA BRANCA, COM ASSENTO</t>
  </si>
  <si>
    <t>BANCADA/BANCA/PIA DE ACO INOXIDAVEL (AISI 430) COM 1 CUBA CENTRAL, COM VALVULA, ESCORREDOR DUPLO, DE *0,55 X 1,20* M</t>
  </si>
  <si>
    <t>BANCADA/BANCA/PIA DE ACO INOXIDAVEL (AISI 430) COM 1 CUBA CENTRAL, COM VALVULA, ESCORREDOR DUPLO, DE *0,55 X 1,40* M</t>
  </si>
  <si>
    <t>BANCADA/BANCA/PIA DE ACO INOXIDAVEL (AISI 430) COM 1 CUBA CENTRAL, COM VALVULA, ESCORREDOR DUPLO, DE *0,55 X 1,80* M</t>
  </si>
  <si>
    <t>BANCADA/BANCA/PIA DE ACO INOXIDAVEL (AISI 430) COM 1 CUBA CENTRAL, COM VALVULA, LISA (SEM ESCORREDOR), DE *0,55 X 1,20* M</t>
  </si>
  <si>
    <t>BANCADA/BANCA/PIA DE ACO INOXIDAVEL (AISI 430) COM 1 CUBA CENTRAL, SEM VALVULA, ESCORREDOR DUPLO, DE *0,55 X 1,60* M</t>
  </si>
  <si>
    <t>BANCADA/BANCA/PIA DE ACO INOXIDAVEL (AISI 430) COM 2 CUBAS, COM VALVULAS, ESCORREDOR DUPLO, DE *0,55 X 2,00* M</t>
  </si>
  <si>
    <t>BLOCO DE VIDRO INCOLOR XADREZ, DE *20 X 20 X 10* CM</t>
  </si>
  <si>
    <t>BLOCO DE VIDRO/ELEMENTO VAZADO, INCOLOR, VENEZIANA, *20 X 10 X 8* CM</t>
  </si>
  <si>
    <t>BLOCO VEDACAO CONCRETO APARENTE 14 X 19 X 39 CM (CLASSE C - NBR 6136)</t>
  </si>
  <si>
    <t>BLOCO VEDACAO CONCRETO APARENTE 19 X 19 X 39 CM  (CLASSE C - NBR 6136)</t>
  </si>
  <si>
    <t>BLOCO VEDACAO CONCRETO APARENTE 9 X 19 X 39 CM (CLASSE C - NBR 6136)</t>
  </si>
  <si>
    <t>BLOCO VEDACAO CONCRETO 14 X 19 X 29 CM (CLASSE C - NBR 6136)</t>
  </si>
  <si>
    <t>BLOCO VEDACAO CONCRETO 14 X 19 X 39 CM (CLASSE C - NBR 6136)</t>
  </si>
  <si>
    <t>BLOCO VEDACAO CONCRETO 19 X 19 X 39 CM (CLASSE C - NBR 6136)</t>
  </si>
  <si>
    <t>BLOCO VEDACAO CONCRETO 9 X 19 X 39 CM (CLASSE C - NBR 6136)</t>
  </si>
  <si>
    <t>BUCHA DE REDUCAO PVC ROSCAVEL 1 1/2" X 1"</t>
  </si>
  <si>
    <t>BUCHA DE REDUCAO PVC ROSCAVEL 3/4" X 1/2"</t>
  </si>
  <si>
    <t>BUCHA DE REDUCAO PVC ROSCAVEL, 1 1/2" X 3/4"</t>
  </si>
  <si>
    <t>BUCHA DE REDUCAO PVC ROSCAVEL, 1" X 1/2"</t>
  </si>
  <si>
    <t>BUCHA DE REDUCAO PVC, ROSCAVEL,  2"  X 1 1/2 "</t>
  </si>
  <si>
    <t>BUCHA DE REDUCAO PVC, ROSCAVEL, 1 1/2"  X1 1/4 "</t>
  </si>
  <si>
    <t>BUCHA DE REDUCAO PVC, ROSCAVEL, 1 1/4"  X 3/4 "</t>
  </si>
  <si>
    <t>BUCHA DE REDUCAO PVC, ROSCAVEL, 1 1/4" X 1 "</t>
  </si>
  <si>
    <t>BUCHA DE REDUCAO PVC, ROSCAVEL, 2"  X 1 "</t>
  </si>
  <si>
    <t>BUCHA DE REDUCAO PVC, ROSCAVEL, 2"  X 1 1/4 "</t>
  </si>
  <si>
    <t>BUCHA DE REDUCAO, PPR, DN 25 X 20 MM, PARA AGUA QUENTE PREDIAL</t>
  </si>
  <si>
    <t>BUCHA DE REDUCAO, PPR, DN 32 X 25 MM, PARA AGUA QUENTE E FRIA PREDIAL</t>
  </si>
  <si>
    <t>BUCHA DE REDUCAO, PPR, DN 40 X 25 MM, PARA AGUA QUENTE E FRIA PREDIAL</t>
  </si>
  <si>
    <t>CABO DE PAR TRANCADO UTP, 4 PARES, CATEGORIA 5E</t>
  </si>
  <si>
    <t>CABO DE PAR TRANCADO UTP, 4 PARES, CATEGORIA 6</t>
  </si>
  <si>
    <t>CACAMBA METALICA BASCULANTE COM CAPACIDADE DE 12 M3 (INCLUI MONTAGEM, NAO INCLUI CAMINHAO)</t>
  </si>
  <si>
    <t>CANALETA CONCRETO 14 X 19 X 19 CM (CLASSE C - NBR 6136)</t>
  </si>
  <si>
    <t>CANALETA CONCRETO 19 X 19 X 19 CM (CLASSE C - NBR 6136)</t>
  </si>
  <si>
    <t>CANALETA CONCRETO 9 X 19 X 19 CM (CLASSE C - NBR 6136)</t>
  </si>
  <si>
    <t>CAP PPR DN 20 MM, PARA AGUA QUENTE PREDIAL</t>
  </si>
  <si>
    <t>CAP PPR DN 25 MM, PARA AGUA QUENTE PREDIAL</t>
  </si>
  <si>
    <t>CARENAGEM /TAMPA, EM PLASTICO, COR BRANCA, UTILIZADO EM KIT CHASSI METALICO PARA INSTALACAO HIDRAULICA DE CUBA SIMPLES SEM MAQUINA DE LAVAR ROUPA, LARGURA *355* MM X ALTURA *670* MM (COM FUROS E DEMAIS ENCAIXES)</t>
  </si>
  <si>
    <t>CARENAGEM /TAMPA, EM PLASTICO, COR BRANCA, UTILIZADO EM KIT CHASSI METALICO PARA INSTALACAO HIDRAULICA DE TANQUE COM MAQUINA DE LAVAR ROUPA, LARGURA *360* MM X ALTURA *470* MM (COM FUROS E DEMAIS ENCAIXES)</t>
  </si>
  <si>
    <t>CARVAO ANTRACITO PARA FILTRO, GRAO VARIANDO DE 0,8 ATE 1,1 MM, COEFICIENTE DE UNIFORMIDADE MENOR QUE 1,7 MM (DISTRIBUIDOR)</t>
  </si>
  <si>
    <t>CAVALO MECANICO TRACAO 4X2, PESO BRUTO TOTAL COMBINADO 49000 KG, CAPACIDADE MAXIMA DE TRACAO *66000* KG, POTENCIA *360* CV (INCLUI CABINE E CHASSI, NAO INCLUI SEMIRREBOQUE)</t>
  </si>
  <si>
    <t>CAVALO MECANICO TRACAO 4X2, PESO BRUTO TOTAL 16000 KG, CAPACIDADE MAXIMA DE TRACAO *36000* KG, DISTANCIA ENTRE EIXOS *3,56* M, POTENCIA *286* CV (INCLUI CABINE E CHASSI, NAO INCLUI SEMIRREBOQUE)</t>
  </si>
  <si>
    <t>CAVALO MECANICO TRACAO 4X2, PESO BRUTO TOTAL 16000 KG, CAPACIDADE MAXIMA DE TRACAO *45000* KG, DISTANCIA ENTRE EIXOS *3,56* M, POTENCIA *330* CV (INCLUI CABINE E CHASSI, NAO INCLUI SEMIRREBOQUE)</t>
  </si>
  <si>
    <t>CAVALO MECANICO TRACAO 4X2, PESO BRUTO TOTAL 16000 KG, CAPACIDADE MAXIMA DE TRACAO *80000* KG, POTENCIA *380* CV (INCLUI CABINE E CHASSI, NAO INCLUI SEMIRREBOQUE)</t>
  </si>
  <si>
    <t>CAVALO MECANICO TRACAO 6X2, PESO BRUTO TOTAL COMBINADO 56000 KG, CAPACIDADE MAXIMA DE TRACAO *66000* KG, POTENCIA *360* CV (INCLUI CABINE E CHASSI, NAO INCLUI SEMIRREBOQUE)</t>
  </si>
  <si>
    <t>CINTA CIRCULAR EM ACO GALVANIZADO DE 150 MM DE DIAMETRO PARA FIXACAO DE CAIXA MEDICAO, INCLUI PARAFUSOS E PORCAS</t>
  </si>
  <si>
    <t>CONECTOR / ADAPTADOR FEMEA, COM INSERTO METALICO, PPR, DN 25 MM X 1/2", PARA AGUA QUENTE E FRIA PREDIAL</t>
  </si>
  <si>
    <t>CONECTOR / ADAPTADOR FEMEA, COM INSERTO METALICO, PPR, DN 32 MM X 3/4", PARA AGUA QUENTE E FRIA PREDIAL</t>
  </si>
  <si>
    <t>CONECTOR / ADAPTADOR MACHO, COM INSERTO METALICO, PPR, DN 25 MM X 1/2", PARA AGUA QUENTE E FRIA PREDIAL</t>
  </si>
  <si>
    <t>CONECTOR / ADAPTADOR MACHO, COM INSERTO METALICO, PPR, DN 32 MM X 3/4", PARA AGUA QUENTE E FRIA PREDIAL</t>
  </si>
  <si>
    <t>CONECTOR FEMEA RJ - 45, CATEGORIA 5 E</t>
  </si>
  <si>
    <t>CONECTOR FEMEA RJ - 45, CATEGORIA 6</t>
  </si>
  <si>
    <t>CONECTOR MACHO RJ - 45, CATEGORIA 5 E</t>
  </si>
  <si>
    <t>CONECTOR MACHO RJ - 45, CATEGORIA 6</t>
  </si>
  <si>
    <t>CONEXAO FIXA, ROSCA FEMEA, EM PLASTICO, DN 16 MM X 1/2", PARA CONEXAO COM CRIMPAGEM EM TUBO PEX</t>
  </si>
  <si>
    <t>CONEXAO FIXA, ROSCA FEMEA, EM PLASTICO, DN 16 MM X 3/4", PARA CONEXAO COM CRIMPAGEM EM TUBO PEX</t>
  </si>
  <si>
    <t>CONEXAO FIXA, ROSCA FEMEA, EM PLASTICO, DN 20 MM X 1/2", PARA CONEXAO COM CRIMPAGEM EM TUBO PEX</t>
  </si>
  <si>
    <t>CONEXAO FIXA, ROSCA FEMEA, EM PLASTICO, DN 20 MM X 3/4", PARA CONEXAO COM CRIMPAGEM EM TUBO PEX</t>
  </si>
  <si>
    <t>CONEXAO FIXA, ROSCA FEMEA, EM PLASTICO, DN 25 MM X 1/2", PARA CONEXAO COM CRIMPAGEM EM TUBO PEX</t>
  </si>
  <si>
    <t>CONEXAO FIXA, ROSCA FEMEA, EM PLASTICO, DN 25 MM X 3/4", PARA CONEXAO COM CRIMPAGEM EM TUBO PEX</t>
  </si>
  <si>
    <t>CONEXAO FIXA, ROSCA FEMEA, EM PLASTICO, DN 32 MM X 3/4", PARA CONEXAO COM CRIMPAGEM EM TUBO PEX</t>
  </si>
  <si>
    <t>CONEXAO FIXA, ROSCA FEMEA, METALICA, COM ANEL DESLIZANTE, DN 16 MM X 1/2", PARA TUBO PEX</t>
  </si>
  <si>
    <t>CONEXAO FIXA, ROSCA FEMEA, METALICA, COM ANEL DESLIZANTE, DN 20 MM X 1/2", PARA TUBO PEX</t>
  </si>
  <si>
    <t>CONEXAO FIXA, ROSCA FEMEA, METALICA, COM ANEL DESLIZANTE, DN 20 MM X 3/4", PARA TUBO PEX</t>
  </si>
  <si>
    <t>CONEXAO FIXA, ROSCA FEMEA, METALICA, COM ANEL DESLIZANTE, DN 25 MM X 1", PARA TUBO PEX</t>
  </si>
  <si>
    <t>CONEXAO FIXA, ROSCA FEMEA, METALICA, COM ANEL DESLIZANTE, DN 25 MM X 3/4", PARA TUBO PEX</t>
  </si>
  <si>
    <t>CONEXAO FIXA, ROSCA FEMEA, METALICA, COM ANEL DESLIZANTE, DN 32 MM X 1", PARA TUBO PEX</t>
  </si>
  <si>
    <t>CONEXAO FIXA, ROSCA MACHO, METALICA, PARA TUBO PEX, DN 16 MM X 1/2"</t>
  </si>
  <si>
    <t>CONEXAO FIXA, ROSCA MACHO, METALICA, PARA TUBO PEX, DN 16 MM X 3/4"</t>
  </si>
  <si>
    <t>CONEXAO FIXA, ROSCA MACHO, METALICA, PARA TUBO PEX, DN 20 MM X 1/2"</t>
  </si>
  <si>
    <t>CONEXAO FIXA, ROSCA MACHO, METALICA, PARA TUBO PEX, DN 20 MM X 3/4"</t>
  </si>
  <si>
    <t>CONEXAO FIXA, ROSCA MACHO, METALICA, PARA TUBO PEX, DN 25 MM X 1/2"</t>
  </si>
  <si>
    <t>CONEXAO FIXA, ROSCA MACHO, METALICA, PARA TUBO PEX, DN 25 MM X 1"</t>
  </si>
  <si>
    <t>CONEXAO FIXA, ROSCA MACHO, METALICA, PARA TUBO PEX, DN 25 MM X 3/4"</t>
  </si>
  <si>
    <t>CONEXAO FIXA, ROSCA MACHO, METALICA, PARA TUBO PEX, DN 32 MM X 1"</t>
  </si>
  <si>
    <t>CONEXAO MOVEL, ROSCA FEMEA, METALICA, COM ANEL DESLIZANTE, PARA TUBO PEX, DN 16 MM X 1/2"</t>
  </si>
  <si>
    <t>CONEXAO MOVEL, ROSCA FEMEA, METALICA, COM ANEL DESLIZANTE, PARA TUBO PEX, DN 16 MM X 3/4"</t>
  </si>
  <si>
    <t>CONEXAO MOVEL, ROSCA FEMEA, METALICA, COM ANEL DESLIZANTE, PARA TUBO PEX, DN 20 MM X 1/2"</t>
  </si>
  <si>
    <t>CONEXAO MOVEL, ROSCA FEMEA, METALICA, COM ANEL DESLIZANTE, PARA TUBO PEX, DN 20 MM X 3/4"</t>
  </si>
  <si>
    <t>CONEXAO MOVEL, ROSCA FEMEA, METALICA, COM ANEL DESLIZANTE, PARA TUBO PEX, DN 25 MM X 1"</t>
  </si>
  <si>
    <t>CONEXAO MOVEL, ROSCA FEMEA, METALICA, COM ANEL DESLIZANTE, PARA TUBO PEX, DN 25 MM X 3/4"</t>
  </si>
  <si>
    <t>CONEXAO MOVEL, ROSCA FEMEA, METALICA, COM ANEL DESLIZANTE, PARA TUBO PEX, DN 32 MM X 1"</t>
  </si>
  <si>
    <t>CURVA PPR 90 GRAUS, DN 20 MM, PARA AGUA QUENTE PREDIAL</t>
  </si>
  <si>
    <t>CURVA PPR 90 GRAUS, DN 25 MM, PARA AGUA QUENTE PREDIAL</t>
  </si>
  <si>
    <t>DISTRIBUIDOR METALICO, COM ROSCA, 2 SAIDAS, DN 1" X 1/2", PARA CONEXAO COM ANEL DESLIZANTE EM TUBO PEX</t>
  </si>
  <si>
    <t>DISTRIBUIDOR METALICO, COM ROSCA, 2 SAIDAS, DN 3/4" X 1/2", PARA CONEXAO COM ANEL DESLIZANTE EM TUBO PEX</t>
  </si>
  <si>
    <t>DISTRIBUIDOR METALICO, COM ROSCA, 3 SAIDAS, DN 1" X 1/2", PARA CONEXAO COM ANEL DESLIZANTE EM TUBO PEX</t>
  </si>
  <si>
    <t>DISTRIBUIDOR METALICO, COM ROSCA, 3 SAIDAS, DN 3/4" X 1/2", PARA CONEXAO COM ANEL DESLIZANTE EM TUBO PEX</t>
  </si>
  <si>
    <t>DISTRIBUIDOR, PLASTICO, 2 SAIDAS, DN 32 X 16 MM, PARA CONEXAO COM CRIMPAGEM EM TUBO PEX</t>
  </si>
  <si>
    <t>DISTRIBUIDOR, PLASTICO, 2 SAIDAS, DN 32 X 20 MM, PARA CONEXAO COM CRIMPAGEM EM TUBO PEX</t>
  </si>
  <si>
    <t>DISTRIBUIDOR, PLASTICO, 2 SAIDAS, DN 32 X 25 MM, PARA CONEXAO COM CRIMPAGEM EM TUBO PEX</t>
  </si>
  <si>
    <t>DISTRIBUIDOR, PLASTICO, 3 SAIDAS, DN 32 X 16 MM, PARA CONEXAO COM CRIMPAGEM EM TUBO PEX</t>
  </si>
  <si>
    <t>DISTRIBUIDOR, PLASTICO, 3 SAIDAS, DN 32 X 20 MM, PARA CONEXAO COM CRIMPAGEM EM TUBO PEX</t>
  </si>
  <si>
    <t>DISTRIBUIDOR, PLASTICO, 3 SAIDAS, DN 32 X 25 MM, PARA CONEXAO COM CRIMPAGEM EM TUBO PEX</t>
  </si>
  <si>
    <t>GEOGRELHA TECIDA COM FILAMENTOS DE POLIESTER + PVC, RESISTENCIA LONGITUDINAL: 90 KN/M, RESISTENCIA TRANSVERSAL: 30 KN/M, ALONGAMENTO = 12 POR CENTO</t>
  </si>
  <si>
    <t>GUARNICAO/MOLDURA DE ACABAMENTO PARA ESQUADRIA DE ALUMINIO ANODIZADO NATURAL, PARA 1 FACE</t>
  </si>
  <si>
    <t>JANELA BASCULANTE EM ALUMINIO, 100 X 100 CM (A X L), ACABAMENTO ACET OU BRILHANTE, BATENTE/REQUADRO DE 3 A 14 CM, COM VIDRO, SEM GUARNICAO/ALIZAR</t>
  </si>
  <si>
    <t>JANELA BASCULANTE EM ALUMINIO, 100 X 80 CM (A X L), ACABAMENTO ACET OU BRILHANTE, BATENTE/REQUADRO DE 3 A 14 CM, COM VIDRO, SEM GUARNICAO/ALIZAR</t>
  </si>
  <si>
    <t>JANELA BASCULANTE EM ALUMINIO, 80 X 60 CM (A X L), ACABAMENTO ACET OU BRILHANTE, BATENTE/REQUADRO DE 3 A 14 CM, COM VIDRO, SEM GUARNICAO/ALIZAR</t>
  </si>
  <si>
    <t>JANELA BASCULANTE EM ALUMINIO, 80 X 60 CM (A X L), BATENTE/REQUADRO DE 3 A 14 CM, COM VIDRO, SEM GUARNICAO/ALIZAR</t>
  </si>
  <si>
    <t>JANELA DE CORRER EM ALUMINIO, VENEZIANA, 120  X 150 CM (A X L), 3 FLS (2 VENEZIANAS E 1 VIDRO), SEM BANDEIRA, ACABAMENTO ACET OU BRILHANTE, BATENTE/REQUADRO DE 6 A 14 CM, COM VIDRO, SEM GUARNICAO/ALIZAR</t>
  </si>
  <si>
    <t>JANELA DE CORRER EM ALUMINIO, VENEZIANA, 120 X 120 CM (A X L), 3 FLS (2 VENEZIANAS E 1 VIDRO), SEM BANDEIRA, ACABAMENTO ACET OU BRILHANTE, BATENTE/REQUADRO DE 6 A 14 CM, COM VIDRO, SEM GUARNICAO/ALIZAR</t>
  </si>
  <si>
    <t>JANELA DE CORRER EM ALUMINIO, VENEZIANA, 120 X 150 CM (A X L), 6 FLS (4 VENEZIANAS E 2 VIDROS), SEM BANDEIRA, ACABAMENTO ACET OU BRILHANTE, BATENTE/REQUADRO DE 6 A 14 CM, COM VIDRO, SEM GUARNICAO/ALIZAR</t>
  </si>
  <si>
    <t>JANELA DE CORRER EM ALUMINIO, VENEZIANA, 120 X 200 CM (A X L), 6 FLS (4 VENEZIANAS E 2 VIDROS), SEM BANDEIRA, ACABAMENTO ACET OU BRILHANTE,  BATENTE/REQUADRO DE 6 A 14 CM, COM VIDRO, SEM GUARNICAO/ALIZAR</t>
  </si>
  <si>
    <t>JANELA DE CORRER EM ALUMINIO, 100 X 120 CM (A X L), 2 FLS,  SEM BANDEIRA,  ACABAMENTO ACET OU BRILHANTE, BATENTE/REQUADRO DE 6 A 14 CM, COM VIDRO, SEM GUARNICAO</t>
  </si>
  <si>
    <t>JANELA DE CORRER EM ALUMINIO, 100 X 150 CM (A X L), 2 FLS,  SEM BANDEIRA,  ACABAMENTO ACET OU BRILHANTE, BATENTE/REQUADRO DE 6 A 14 CM, COM VIDRO, SEM GUARNICAO/ALIZAR</t>
  </si>
  <si>
    <t>JANELA DE CORRER EM ALUMINIO, 100 X 150 CM (A X L), 4 FLS, SEM BANDEIRA, ACABAMENTO ACET OU BRILHANTE, BATENTE/REQUADRO DE 6 A 14 CM, COM VIDRO, SEM GUARNICAO/ALIZAR</t>
  </si>
  <si>
    <t>JANELA DE CORRER EM ALUMINIO, 100 X 150 CM (A X L), 4 FLS, SEM BANDEIRA, ACABAMENTO ACET OU BRILHANTE, COM VIDRO, COM GUARNICAO PARA 1 FACE</t>
  </si>
  <si>
    <t>JANELA DE CORRER EM ALUMINIO, 100 X 200 CM, 4 FLS,  BANDEIRA COM BASCULA,  ACABAMENTO ACET OU BRILHANTE, BATENTE/REQUADRO DE 6 A 14 CM, COM VIDRO, SEM GUARNICAO/ALIZAR</t>
  </si>
  <si>
    <t>JANELA DE CORRER EM ALUMINIO, 120 X 120 CM (A X L), 2 FLS, SEM BANDEIRA, ACABAMENTO ACET OU BRILHANTE,  BATENTE/REQUADRO DE 6 A 14 CM, COM VIDRO, SEM GUARNICAO/ALIZAR</t>
  </si>
  <si>
    <t>JANELA DE CORRER EM ALUMINIO, 120 X 150 CM (A X L), 2 FLS, SEM BANDEIRA, ACABAMENTO ACET OU BRILHANTE, BATENTE/REQUADRO DE 6 A 14 CM, COM VIDRO, SEM GUARNICAO/ALIZAR</t>
  </si>
  <si>
    <t>JANELA DE CORRER EM ALUMINIO, 120 X 150 CM (A X L), 4 FLS, BANDEIRA COM BASCULA,  ACABAMENTO ACET OU BRILHANTE, BATENTE/REQUADRO DE 6 A 14 CM, COM VIDRO, SEM GUARNICAO/ALIZAR</t>
  </si>
  <si>
    <t>JANELA DE CORRER EM ALUMINIO, 120 X 200 CM (A X L), 4 FLS, BANDEIRA COM BASCULA,  ACABAMENTO ACET OU BRILHANTE, BATENTE/REQUADRO DE 6 A 14 CM, COM VIDRO, SEM GUARNICAO/ALIZAR</t>
  </si>
  <si>
    <t>JANELA FIXA EM ALUMINIO, 60  X 80 CM (A X L), BATENTE/REQUADRO DE 3 A 14 CM, COM VIDRO, SEM GUARNICAO/ALIZAR</t>
  </si>
  <si>
    <t>JANELA FIXA EM ALUMINIO, 60 X 80 CM (A X L), BATENTE/REQUADRO DE 3 A 14 CM, COM VIDRO, SEM GUARNICAO/ALIZAR</t>
  </si>
  <si>
    <t>JANELA MAXIM AR EM ALUMINIO, 80 X 60 CM (A X L), BATENTE/REQUADRO DE 4 A 14 CM, COM VIDRO, SEM GUARNICAO/ALIZAR</t>
  </si>
  <si>
    <t>JOELHO PPR 45 GRAUS, SOLDAVEL,  DN 20 MM, PARA AGUA QUENTE PREDIAL</t>
  </si>
  <si>
    <t>JOELHO PPR 45 GRAUS, SOLDAVEL, DN 25 MM, PARA AGUA QUENTE PREDIAL</t>
  </si>
  <si>
    <t>JOELHO PPR, 45 GRAUS, SOLDAVEL, DN 32 MM, PARA AGUA QUENTE PREDIAL</t>
  </si>
  <si>
    <t>JOELHO PPR, 90 GRAUS, SOLDAVEL, DN 110 MM, PARA AGUA QUENTE PREDIAL</t>
  </si>
  <si>
    <t>JOELHO PPR, 90 GRAUS, SOLDAVEL, DN 20 MM, PARA AGUA QUENTE PREDIAL</t>
  </si>
  <si>
    <t>JOELHO PPR, 90 GRAUS, SOLDAVEL, DN 25 MM, PARA AGUA QUENTE PREDIAL</t>
  </si>
  <si>
    <t>JOELHO PPR, 90 GRAUS, SOLDAVEL, DN 32 MM, PARA AGUA QUENTE PREDIAL</t>
  </si>
  <si>
    <t>JOELHO PPR, 90 GRAUS, SOLDAVEL, DN 40 MM, PARA AGUA QUENTE PREDIAL</t>
  </si>
  <si>
    <t>JOELHO PPR, 90 GRAUS, SOLDAVEL, DN 50 MM, PARA AGUA QUENTE PREDIAL</t>
  </si>
  <si>
    <t>JOELHO PPR, 90 GRAUS, SOLDAVEL, DN 63 MM, PARA AGUA QUENTE PREDIAL</t>
  </si>
  <si>
    <t>JOELHO PPR, 90 GRAUS, SOLDAVEL, DN 75 MM, PARA AGUA QUENTE PREDIAL</t>
  </si>
  <si>
    <t>JOELHO PPR, 90 GRAUS, SOLDAVEL, DN 90 MM, PARA AGUA QUENTE PREDIAL</t>
  </si>
  <si>
    <t>JOELHO ROSCA FEMEA MOVEL, METALICO, PARA CONEXAO COM ANEL DESLIZANTE EM TUBO PEX, DN 16 MM X 1/2"</t>
  </si>
  <si>
    <t>JOELHO ROSCA FEMEA MOVEL, METALICO, PARA CONEXAO COM ANEL DESLIZANTE EM TUBO PEX, DN 20 MM X 1/2"</t>
  </si>
  <si>
    <t>JOELHO ROSCA FEMEA MOVEL, METALICO, PARA CONEXAO COM ANEL DESLIZANTE EM TUBO PEX, DN 20 MM X 3/4"</t>
  </si>
  <si>
    <t>JOELHO ROSCA FEMEA MOVEL, METALICO, PARA CONEXAO COM ANEL DESLIZANTE EM TUBO PEX, DN 25 MM X 3/4"</t>
  </si>
  <si>
    <t>JOELHO 45 GRAUS, PPR, SOLDAVEL, F/ F, DN 40 MM, PARA AQUA QUENTE E FRIA PREDIAL</t>
  </si>
  <si>
    <t>JOELHO 45 GRAUS, PPR, SOLDAVEL, F/ F, DN 50 MM, PARA AQUA QUENTE E FRIA PREDIAL</t>
  </si>
  <si>
    <t>JOELHO 45 GRAUS, PPR, SOLDAVEL, F/ F, DN 63 MM, PARA AQUA QUENTE E FRIA PREDIAL</t>
  </si>
  <si>
    <t>JOELHO 45 GRAUS, PPR, SOLDAVEL, F/ F, DN 75 MM, PARA AQUA QUENTE E FRIA PREDIAL</t>
  </si>
  <si>
    <t>JOELHO 45 GRAUS, PPR, SOLDAVEL, F/ F, DN 90 MM, PARA AQUA QUENTE E FRIA PREDIAL</t>
  </si>
  <si>
    <t>JOELHO 90 GRAUS, METALICO, PARA CONEXAO COM ANEL DESLIZANTE EM TUBO PEX, DN 16 MM</t>
  </si>
  <si>
    <t>JOELHO 90 GRAUS, METALICO, PARA CONEXAO COM ANEL DESLIZANTE EM TUBO PEX, DN 20 MM</t>
  </si>
  <si>
    <t>JOELHO 90 GRAUS, METALICO, PARA CONEXAO COM ANEL DESLIZANTE EM TUBO PEX, DN 25 MM</t>
  </si>
  <si>
    <t>JOELHO 90 GRAUS, METALICO, PARA CONEXAO COM ANEL DESLIZANTE EM TUBO PEX, DN 32 MM</t>
  </si>
  <si>
    <t>JOELHO 90 GRAUS, PLASTICO, PARA CONEXAO COM CRIMPAGEM EM TUBO PEX, DN 16 MM</t>
  </si>
  <si>
    <t>JOELHO 90 GRAUS, PLASTICO, PARA CONEXAO COM CRIMPAGEM EM TUBO PEX, DN 20 MM</t>
  </si>
  <si>
    <t>JOELHO 90 GRAUS, PLASTICO, PARA CONEXAO COM CRIMPAGEM EM TUBO PEX, DN 25 MM</t>
  </si>
  <si>
    <t>JOELHO 90 GRAUS, PLASTICO, PARA CONEXAO COM CRIMPAGEM EM TUBO PEX, DN 32 MM</t>
  </si>
  <si>
    <t>JOELHO 90 GRAUS, ROSCA FEMEA TERMINAL, METALICO, PARA CONEXAO COM ANEL DESLIZANTE EM TUBO PEX, DN 16 MM X 1/2"</t>
  </si>
  <si>
    <t>JOELHO 90 GRAUS, ROSCA FEMEA TERMINAL, METALICO, PARA CONEXAO COM ANEL DESLIZANTE EM TUBO PEX, DN 20 MM X 1/2"</t>
  </si>
  <si>
    <t>JOELHO 90 GRAUS, ROSCA FEMEA TERMINAL, METALICO, PARA CONEXAO COM ANEL DESLIZANTE EM TUBO PEX, DN 20 MM X 3/4"</t>
  </si>
  <si>
    <t>JOELHO 90 GRAUS, ROSCA FEMEA TERMINAL, METALICO, PARA CONEXAO COM ANEL DESLIZANTE EM TUBO PEX, DN 25 MM X 3/4"</t>
  </si>
  <si>
    <t>JOELHO 90 GRAUS, ROSCA FEMEA TERMINAL, PLASTICO, PARA CONEXAO COM CRIMPAGEM EM TUBO PEX, DN 16 MM X 1/2"</t>
  </si>
  <si>
    <t>JOELHO 90 GRAUS, ROSCA FEMEA TERMINAL, PLASTICO, PARA CONEXAO COM CRIMPAGEM EM TUBO PEX, DN 16 MM X 3/4"</t>
  </si>
  <si>
    <t>JOELHO 90 GRAUS, ROSCA FEMEA TERMINAL, PLASTICO, PARA CONEXAO COM CRIMPAGEM EM TUBO PEX, DN 20 MM X 1/2"</t>
  </si>
  <si>
    <t>JOELHO 90 GRAUS, ROSCA FEMEA TERMINAL, PLASTICO, PARA CONEXAO COM CRIMPAGEM EM TUBO PEX, DN 20 MM X 3/4"</t>
  </si>
  <si>
    <t>JOELHO 90 GRAUS, ROSCA FEMEA TERMINAL, PLASTICO, PARA CONEXAO COM CRIMPAGEM EM TUBO PEX, DN 25 MM X 1/2"</t>
  </si>
  <si>
    <t>JOELHO 90 GRAUS, ROSCA FEMEA TERMINAL, PLASTICO, PARA CONEXAO COM CRIMPAGEM EM TUBO PEX, DN 25 MM X 1"</t>
  </si>
  <si>
    <t>JOELHO 90 GRAUS, ROSCA FEMEA TERMINAL, PLASTICO, PARA CONEXAO COM CRIMPAGEM EM TUBO PEX, DN 25 MM X 3/4"</t>
  </si>
  <si>
    <t>JOELHO 90 GRAUS, ROSCA FEMEA TERMINAL, PLASTICO, PARA CONEXAO COM CRIMPAGEM EM TUBO PEX, DN 32 MM X 1"</t>
  </si>
  <si>
    <t>JOELHO 90 GRAUS, ROSCA MACHO TERMINAL, METALICO, PARA CONEXAO COM ANEL DESLIZANTE EM TUBO PEX, DN 16 MM X 1/2"</t>
  </si>
  <si>
    <t>JOELHO 90 GRAUS, ROSCA MACHO TERMINAL, METALICO, PARA CONEXAO COM ANEL DESLIZANTE EM TUBO PEX, DN 20 MM X 1/2"</t>
  </si>
  <si>
    <t>JOELHO 90 GRAUS, ROSCA MACHO TERMINAL, METALICO, PARA CONEXAO COM ANEL DESLIZANTE EM TUBO PEX, DN 20 MM X 3/4"</t>
  </si>
  <si>
    <t>JOELHO 90 GRAUS, ROSCA MACHO TERMINAL, METALICO, PARA CONEXAO COM ANEL DESLIZANTE EM TUBO PEX, DN 25 MM X 3/4"</t>
  </si>
  <si>
    <t>JOELHO 90 GRAUS, ROSCA MACHO TERMINAL, PLASTICO, PARA CONEXAO COM CRIMPAGEM EM TUBO PEX, DN 25 MM X 1/2"</t>
  </si>
  <si>
    <t>JOELHO 90 GRAUS, ROSCA MACHO TERMINAL, PLASTICO, PARA CONEXAO COM CRIMPAGEM EM TUBO PEX, DN 25 MM X 1"</t>
  </si>
  <si>
    <t>JOELHO 90 GRAUS, ROSCA MACHO TERMINAL, PLASTICO, PARA CONEXAO COM CRIMPAGEM EM TUBO PEX, DN 32 MM X 1"</t>
  </si>
  <si>
    <t>JOELHO, ROSCA FEMEA, COM BASE FIXA, METALICO, PARA CONEXAO COM ANEL DESLIZANTE EM TUBO PEX, DN 16 MM X 1/2"</t>
  </si>
  <si>
    <t>JOELHO, ROSCA FEMEA, COM BASE FIXA, METALICO, PARA CONEXAO COM ANEL DESLIZANTE EM TUBO PEX, DN 20 MM X 1/2"</t>
  </si>
  <si>
    <t>JOELHO, ROSCA FEMEA, COM BASE FIXA, METALICO, PARA CONEXAO COM ANEL DESLIZANTE EM TUBO PEX, DN 25 MM X 3/4"</t>
  </si>
  <si>
    <t>JOELHO, ROSCA FEMEA, COM BASE FIXA, PLASTICO, PARA CONEXAO COM CRIMPAGEM EM TUBO PEX, DN 25 MM X 1/2"</t>
  </si>
  <si>
    <t>JOELHO, ROSCA FEMEA, COM BASE FIXA, PLASTICO, PARA CONEXAO POR CRIMPAGEM EM TUBO PEX, DN 16 MM X 3/4"</t>
  </si>
  <si>
    <t>JOELHO, ROSCA FEMEA, COM BASE FIXA, PLASTICO, PARA CONEXAO POR CRIMPAGEM EM TUBO PEX, DN 20 MM X 3/4"</t>
  </si>
  <si>
    <t>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t>
  </si>
  <si>
    <t>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</si>
  <si>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</si>
  <si>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t>
  </si>
  <si>
    <t>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t>
  </si>
  <si>
    <t>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t>
  </si>
  <si>
    <t>LADRILHO HIDRAULICO, *20 X 20* CM, E= 2 CM, DADOS, COR NATURAL</t>
  </si>
  <si>
    <t>LOCACAO DE ANDAIME METALICO TIPO FACHADEIRO, LARGURA DE 1,20 M, ALTURA POR PECA DE 2,0 M, INCLUINDO SAPATAS E ITENS NECESSARIOS A INSTALACAO</t>
  </si>
  <si>
    <t>LUVA DE REDUCAO PARA TUBO PEX, METALICA, PARA CONEXAO COM ANEL DESLIZANTE, DN 20 X 16 MM</t>
  </si>
  <si>
    <t>LUVA DE REDUCAO PARA TUBO PEX, METALICA, PARA CONEXAO COM ANEL DESLIZANTE, DN 25 X 16 MM</t>
  </si>
  <si>
    <t>LUVA DE REDUCAO PARA TUBO PEX, METALICA, PARA CONEXAO COM ANEL DESLIZANTE, DN 25 X 20 MM</t>
  </si>
  <si>
    <t>LUVA DE REDUCAO PARA TUBO PEX, METALICA, PARA CONEXAO COM ANEL DESLIZANTE, DN 32 X 25 MM</t>
  </si>
  <si>
    <t>LUVA DE REDUCAO PARA TUBO PEX, PLASTICA, PARA CONEXAO COM CRIMPAGEM, DN 20 X 16 MM</t>
  </si>
  <si>
    <t>LUVA DE REDUCAO PARA TUBO PEX, PLASTICA, PARA CONEXAO COM CRIMPAGEM, DN 25 X 16 MM</t>
  </si>
  <si>
    <t>LUVA DE REDUCAO PARA TUBO PEX, PLASTICA, PARA CONEXAO COM CRIMPAGEM, DN 32 X 20 MM</t>
  </si>
  <si>
    <t>LUVA DE REDUCAO PARA TUBO PEX, PLASTICA, PARA CONEXAO COM CRIMPAGEM, DN 32 X 25 MM</t>
  </si>
  <si>
    <t>LUVA PARA TUBO PEX, METALICO, PARA CONEXAO COM ANEL DESLIZANTE, DN 16 MM</t>
  </si>
  <si>
    <t>LUVA PARA TUBO PEX, METALICO, PARA CONEXAO COM ANEL DESLIZANTE, DN 20 MM</t>
  </si>
  <si>
    <t>LUVA PARA TUBO PEX, METALICO, PARA CONEXAO COM ANEL DESLIZANTE, DN 25 MM</t>
  </si>
  <si>
    <t>LUVA PARA TUBO PEX, METALICO, PARA CONEXAO COM ANEL DESLIZANTE, DN 32 MM</t>
  </si>
  <si>
    <t>LUVA PARA TUBO PEX, PLASTICA, PARA CONEXAO COM CRIMPAGEM, DN 16 MM</t>
  </si>
  <si>
    <t>LUVA PARA TUBO PEX, PLASTICA, PARA CONEXAO COM CRIMPAGEM, DN 20 MM</t>
  </si>
  <si>
    <t>LUVA PARA TUBO PEX, PLASTICA, PARA CONEXAO COM CRIMPAGEM, DN 25 MM</t>
  </si>
  <si>
    <t>LUVA PARA TUBO PEX, PLASTICA, PARA CONEXAO COM CRIMPAGEM, DN 32 MM</t>
  </si>
  <si>
    <t>LUVA PPR, SOLDAVEL, DN 110 MM, PARA AGUA QUENTE PREDIAL</t>
  </si>
  <si>
    <t>LUVA PPR, SOLDAVEL, DN 20 MM, PARA AGUA QUENTE PREDIAL</t>
  </si>
  <si>
    <t>LUVA PPR, SOLDAVEL, DN 25 MM, PARA AGUA QUENTE PREDIAL</t>
  </si>
  <si>
    <t>LUVA PPR, SOLDAVEL, DN 32 MM, PARA AGUA QUENTE PREDIAL</t>
  </si>
  <si>
    <t>LUVA PPR, SOLDAVEL, DN 40 MM, PARA AGUA QUENTE PREDIAL</t>
  </si>
  <si>
    <t>LUVA PPR, SOLDAVEL, DN 50 MM, PARA AGUA QUENTE PREDIAL</t>
  </si>
  <si>
    <t>LUVA PPR, SOLDAVEL, DN 63 MM, PARA AGUA QUENTE PREDIAL</t>
  </si>
  <si>
    <t>LUVA PPR, SOLDAVEL, DN 75 MM, PARA AGUA QUENTE PREDIAL</t>
  </si>
  <si>
    <t>LUVA PPR, SOLDAVEL, DN 90 MM, PARA AGUA QUENTE PREDIAL</t>
  </si>
  <si>
    <t>MANOMETRO COM CAIXA EM ACO PINTADO, ESCALA *10* KGF/CM2 (*10* BAR), DIAMETRO NOMINAL DE 100 MM, CONEXAO DE 1/2"</t>
  </si>
  <si>
    <t>MEIO BLOCO VEDACAO CONCRETO APARENTE 14 X 19 X 19 CM  (CLASSE C - NBR 6136)</t>
  </si>
  <si>
    <t>MEIO BLOCO VEDACAO CONCRETO APARENTE 19 X 19 X 19 CM (CLASSE C - NBR 6136)</t>
  </si>
  <si>
    <t>MEIO BLOCO VEDACAO CONCRETO APARENTE 9  X 19 X 19 CM (CLASSE C - NBR 6136)</t>
  </si>
  <si>
    <t>MEIO BLOCO VEDACAO CONCRETO 14 X 19 X 19 CM (CLASSE C - NBR 6136)</t>
  </si>
  <si>
    <t>MEIO BLOCO VEDACAO CONCRETO 19 X 19 X 19 CM (CLASSE C - NBR 6136)</t>
  </si>
  <si>
    <t>MEIO BLOCO VEDACAO CONCRETO 9 X 19 X 19 CM (CLASSE C - NBR 6136)</t>
  </si>
  <si>
    <t>PATCH CORD, CATEGORIA 5 E, EXTENSAO DE 1,50 M</t>
  </si>
  <si>
    <t>PATCH CORD, CATEGORIA 5 E, EXTENSAO DE 2,50 M</t>
  </si>
  <si>
    <t>PATCH CORD, CATEGORIA 6, EXTENSAO DE 1,50 M</t>
  </si>
  <si>
    <t>PATCH CORD, CATEGORIA 6, EXTENSAO DE 2,50 M</t>
  </si>
  <si>
    <t>PATCH PANEL, 24 PORTAS, CATEGORIA 5E, COM RACKS DE 19" E 1 U DE ALTURA</t>
  </si>
  <si>
    <t>PATCH PANEL, 24 PORTAS, CATEGORIA 6, COM RACKS DE 19" E 1 U DE ALTURA</t>
  </si>
  <si>
    <t>PATCH PANEL, 48 PORTAS, CATEGORIA 5E, COM RACKS DE 19" E 2 U DE ALTURA</t>
  </si>
  <si>
    <t>PATCH PANEL, 48 PORTAS, CATEGORIA 6, COM RACKS DE 19" E 2 U DE ALTURA</t>
  </si>
  <si>
    <t>TAMPAO / CAP, ROSCA FEMEA, METALICO, PARA TUBO PEX, DN 1/2"</t>
  </si>
  <si>
    <t>TAMPAO / CAP, ROSCA FEMEA, METALICO, PARA TUBO PEX, DN 3/4"</t>
  </si>
  <si>
    <t>TAMPAO / CAP, ROSCA MACHO, PARA TUBO PEX, DN 1/2"</t>
  </si>
  <si>
    <t>TAMPAO / CAP, ROSCA MACHO, PARA TUBO PEX, DN 1"</t>
  </si>
  <si>
    <t>TAMPAO / CAP, ROSCA MACHO, PARA TUBO PEX, DN 3/4"</t>
  </si>
  <si>
    <t>TE DE REDUCAO METALICO, PARA CONEXAO COM ANEL DESLIZANTE EM TUBO PEX, DN 16 X 20 X 16 MM</t>
  </si>
  <si>
    <t>TE DE REDUCAO METALICO, PARA CONEXAO COM ANEL DESLIZANTE EM TUBO PEX, DN 16 X 25 X 16 MM</t>
  </si>
  <si>
    <t>TE DE REDUCAO METALICO, PARA CONEXAO COM ANEL DESLIZANTE EM TUBO PEX, DN 20 X 16 X 16 MM</t>
  </si>
  <si>
    <t>TE DE REDUCAO METALICO, PARA CONEXAO COM ANEL DESLIZANTE EM TUBO PEX, DN 20 X 16 X 20 MM</t>
  </si>
  <si>
    <t>TE DE REDUCAO METALICO, PARA CONEXAO COM ANEL DESLIZANTE EM TUBO PEX, DN 20 X 20 X 16 MM</t>
  </si>
  <si>
    <t>TE DE REDUCAO METALICO, PARA CONEXAO COM ANEL DESLIZANTE EM TUBO PEX, DN 20 X 25 X 20 MM</t>
  </si>
  <si>
    <t>TE DE REDUCAO METALICO, PARA CONEXAO COM ANEL DESLIZANTE EM TUBO PEX, DN 25 X 16 X 16 MM</t>
  </si>
  <si>
    <t>TE DE REDUCAO METALICO, PARA CONEXAO COM ANEL DESLIZANTE EM TUBO PEX, DN 25 X 16 X 20 MM</t>
  </si>
  <si>
    <t>TE DE REDUCAO METALICO, PARA CONEXAO COM ANEL DESLIZANTE EM TUBO PEX, DN 25 X 16 X 25 MM</t>
  </si>
  <si>
    <t>TE DE REDUCAO METALICO, PARA CONEXAO COM ANEL DESLIZANTE EM TUBO PEX, DN 25 X 20 X 20 MM</t>
  </si>
  <si>
    <t>TE DE REDUCAO METALICO, PARA CONEXAO COM ANEL DESLIZANTE EM TUBO PEX, DN 25 X 20 X 25 MM</t>
  </si>
  <si>
    <t>TE DE REDUCAO METALICO, PARA CONEXAO COM ANEL DESLIZANTE EM TUBO PEX, DN 25 X 32 X 25 MM</t>
  </si>
  <si>
    <t>TE DE REDUCAO METALICO, PARA CONEXAO COM ANEL DESLIZANTE EM TUBO PEX, DN 32 X 20 X 32 MM</t>
  </si>
  <si>
    <t>TE DE REDUCAO METALICO, PARA CONEXAO COM ANEL DESLIZANTE EM TUBO PEX, DN 32 X 25 X 25 MM</t>
  </si>
  <si>
    <t>TE DE REDUCAO METALICO, PARA CONEXAO COM ANEL DESLIZANTE EM TUBO PEX, DN 32 X 25 X 32 MM</t>
  </si>
  <si>
    <t>TE METALICO, PARA CONEXAO COM ANEL DESLIZANTE EM TUBO PEX, DN 16 MM</t>
  </si>
  <si>
    <t>TE METALICO, PARA CONEXAO COM ANEL DESLIZANTE EM TUBO PEX, DN 20 MM</t>
  </si>
  <si>
    <t>TE METALICO, PARA CONEXAO COM ANEL DESLIZANTE EM TUBO PEX, DN 25 MM</t>
  </si>
  <si>
    <t>TE METALICO, PARA CONEXAO COM ANEL DESLIZANTE EM TUBO PEX, DN 32 MM</t>
  </si>
  <si>
    <t>TE MISTURADOR COM INSERTO METALICO, FEMEA, PPR, DN 25 MM X 3/4", PARA AGUA QUENTE E FRIA PREDIAL</t>
  </si>
  <si>
    <t>TE MISTURADOR METALICO, PARA CONEXAO COM ANEL DESLIZANTE EM TUBO PEX, DN 16 MM X 1/2"</t>
  </si>
  <si>
    <t>TE MISTURADOR METALICO, PARA CONEXAO COM ANEL DESLIZANTE EM TUBO PEX, DN 20 MM X 3/4"</t>
  </si>
  <si>
    <t>TE MISTURADOR, PPR, F M M, DN 20 X 20 MM, PARA AGUA QUENTE PREDIAL</t>
  </si>
  <si>
    <t>TE MISTURADOR, PPR, F M M, DN 25 X 25 MM, PARA AGUA QUENTE PREDIAL</t>
  </si>
  <si>
    <t>TE NORMAL, PPR, SOLDAVEL, 90 GRAUS, DN 110 X 110 X 110 MM, PARA AGUA QUENTE PREDIAL</t>
  </si>
  <si>
    <t>TE NORMAL, PPR, SOLDAVEL, 90 GRAUS, DN 20 X 20 X 20 MM, PARA AGUA QUENTE PREDIAL</t>
  </si>
  <si>
    <t>TE NORMAL, PPR, SOLDAVEL, 90 GRAUS, DN 25 X 25 X 25 MM, PARA AGUA QUENTE PREDIAL</t>
  </si>
  <si>
    <t>TE NORMAL, PPR, SOLDAVEL, 90 GRAUS, DN 32 X 32 X 32 MM, PARA AGUA QUENTE PREDIAL</t>
  </si>
  <si>
    <t>TE NORMAL, PPR, SOLDAVEL, 90 GRAUS, DN 40 X 40 X 40 MM, PARA AGUA QUENTE PREDIAL</t>
  </si>
  <si>
    <t>TE NORMAL, PPR, SOLDAVEL, 90 GRAUS, DN 50 X 50 X 50 MM, PARA AGUA QUENTE PREDIAL</t>
  </si>
  <si>
    <t>TE NORMAL, PPR, SOLDAVEL, 90 GRAUS, DN 63 X 63 X 63 MM, PARA AGUA QUENTE PREDIAL</t>
  </si>
  <si>
    <t>TE NORMAL, PPR, SOLDAVEL, 90 GRAUS, DN 75 X 75 X 75 MM, PARA AGUA QUENTE PREDIAL</t>
  </si>
  <si>
    <t>TE NORMAL, PPR, SOLDAVEL, 90 GRAUS, DN 90 X 90 X 90 MM, PARA AGUA QUENTE PREDIAL</t>
  </si>
  <si>
    <t>TE ROSCA FEMEA, METALICO, PARA CONEXAO COM ANEL DESLIZANTE EM TUBO PEX, DN 16 MM X 1/2"</t>
  </si>
  <si>
    <t>TE ROSCA FEMEA, METALICO, PARA CONEXAO COM ANEL DESLIZANTE EM TUBO PEX, DN 20 MM X 1/2"</t>
  </si>
  <si>
    <t>TE ROSCA FEMEA, METALICO, PARA CONEXAO COM ANEL DESLIZANTE EM TUBO PEX, DN 20 MM X 3/4"</t>
  </si>
  <si>
    <t>TE ROSCA FEMEA, METALICO, PARA CONEXAO COM ANEL DESLIZANTE EM TUBO PEX, DN 25 MM X 1/2"</t>
  </si>
  <si>
    <t>TE ROSCA FEMEA, METALICO, PARA CONEXAO COM ANEL DESLIZANTE EM TUBO PEX, DN 25 MM X 3/4"</t>
  </si>
  <si>
    <t>TE ROSCA MACHO, METALICO, PARA CONEXAO COM ANEL DESLIZANTE EM TUBO PEX, DN 16 MM X 1/2"</t>
  </si>
  <si>
    <t>TE ROSCA MACHO, METALICO, PARA CONEXAO COM ANEL DESLIZANTE EM TUBO PEX, DN 20 MM X 1/2"</t>
  </si>
  <si>
    <t>TE ROSCA MACHO, METALICO, PARA CONEXAO COM ANEL DESLIZANTE EM TUBO PEX, DN 20 MM X 3/4"</t>
  </si>
  <si>
    <t>TE ROSCA MACHO, METALICO, PARA CONEXAO COM ANEL DESLIZANTE EM TUBO PEX, DN 25 MM X 3/4"</t>
  </si>
  <si>
    <t>TE ROSCA MACHO, METALICO, PARA CONEXAO COM ANEL DESLIZANTE EM TUBO PEX, DN 32 MM X 1"</t>
  </si>
  <si>
    <t>TE ROSCA MACHO, METALICO, PARA CONEXAO COM ANEL DESLIZANTE EM TUBO PEX, DN 32 MM X 3/4"</t>
  </si>
  <si>
    <t>TE, PLASTICO, DN 16 MM, PARA CONEXAO COM CRIMPAGEM EM TUBO PEX</t>
  </si>
  <si>
    <t>TE, PLASTICO, DN 20 MM, PARA CONEXAO COM CRIMPAGEM EM TUBO PEX</t>
  </si>
  <si>
    <t>TE, PLASTICO, DN 25 MM, PARA CONEXAO COM CRIMPAGEM EM TUBO PEX</t>
  </si>
  <si>
    <t>TE, PLASTICO, DN 32 MM, PARA CONEXAO COM CRIMPAGEM EM TUBO PEX</t>
  </si>
  <si>
    <t>TELA EM MALHA HEXAGONAL DE DUPLA TORCAO 8 X 10 CM (ZN/ AL + PVC), FIO 2,7 MM, COM GEOMANTA OU BIOMANTA, DIMENSOES 4,0 X 2,0 X 0,6 M, COM INCLINACAO DE 70 GRAUS, PARA SOLO REFORCADO</t>
  </si>
  <si>
    <t>TELHA GALVALUME COM ISOLAMENTO TERMOACUSTICO EM ESPUMA RIGIDA DE POLIURETANO (PU) INJETADO, E = 30 MM, DENSIDADE 35 KG/M3, COM DUAS FACES TRAPEZOIDAIS (NAO INCLUI ACESSORIOS DE FIXACAO) (COLETADO CAIXA)</t>
  </si>
  <si>
    <t>TUBO CORRUGADO PEAD, PAREDE DUPLA, INTERNA LISA, JEI, DN/DI *400* MM, PARA SANEAMENTO</t>
  </si>
  <si>
    <t>TUBO CORRUGADO PEAD, PAREDE DUPLA, INTERNA LISA, JEI, DN/DI *800* MM, PARA SANEAMENTO</t>
  </si>
  <si>
    <t>TUBO MONOCAMADA PEX, DN 16 MM</t>
  </si>
  <si>
    <t>TUBO MONOCAMADA PEX, DN 20 MM</t>
  </si>
  <si>
    <t>TUBO MONOCAMADA PEX, DN 25 MM</t>
  </si>
  <si>
    <t>TUBO MONOCAMADA PEX, DN 32 MM</t>
  </si>
  <si>
    <t>TUBO MULTICAMADA PEX, DN *26* MM, PARA INSTALACOES A GAS (AMARELO)</t>
  </si>
  <si>
    <t>TUBO MULTICAMADA PEX, DN 16 MM, PARA INSTALACOES A GAS (AMARELO)</t>
  </si>
  <si>
    <t>TUBO MULTICAMADA PEX, DN 20 MM, PARA INSTALACOES A GAS (AMARELO)</t>
  </si>
  <si>
    <t>TUBO MULTICAMADA PEX, DN 32 MM, PARA INSTALACOES A GAS (AMARELO)</t>
  </si>
  <si>
    <t>TUBO PPR PN 20, DN 20 MM, PARA AGUA QUENTE PREDIAL</t>
  </si>
  <si>
    <t>TUBO PPR PN 20, DN 25 MM, PARA AGUA QUENTE PREDIAL</t>
  </si>
  <si>
    <t>TUBO PPR, CLASSE PN 12, DN 110 MM</t>
  </si>
  <si>
    <t>TUBO PPR, CLASSE PN 12, DN 32 MM</t>
  </si>
  <si>
    <t>TUBO PPR, CLASSE PN 12, DN 40 MM</t>
  </si>
  <si>
    <t>TUBO PPR, CLASSE PN 12, DN 50 MM</t>
  </si>
  <si>
    <t>TUBO PPR, CLASSE PN 12, DN 63 MM</t>
  </si>
  <si>
    <t>TUBO PPR, CLASSE PN 12, DN 75 MM</t>
  </si>
  <si>
    <t>TUBO PPR, CLASSE PN 12, DN 90 MM</t>
  </si>
  <si>
    <t>TUBO PPR, CLASSE PN 25, DN 110 MM, PARA AGUA QUENTE E FRIA PREDIAL</t>
  </si>
  <si>
    <t>TUBO PPR, CLASSE PN 25, DN 20 MM, PARA AGUA QUENTE E FRIA PREDIAL</t>
  </si>
  <si>
    <t>TUBO PPR, CLASSE PN 25, DN 25 MM, PARA AGUA QUENTE E FRIA PREDIAL</t>
  </si>
  <si>
    <t>TUBO PPR, CLASSE PN 25, DN 32 MM, PARA AGUA QUENTE E FRIA PREDIAL</t>
  </si>
  <si>
    <t>TUBO PPR, CLASSE PN 25, DN 40 MM, PARA AGUA QUENTE E FRIA PREDIAL</t>
  </si>
  <si>
    <t>TUBO PPR, CLASSE PN 25, DN 50 MM, PARA AGUA QUENTE E FRIA PREDIAL</t>
  </si>
  <si>
    <t>TUBO PPR, CLASSE PN 25, DN 63 MM, PARA AGUA QUENTE E FRIA PREDIAL</t>
  </si>
  <si>
    <t>TUBO PPR, CLASSE PN 25, DN 75 MM, PARA AGUA QUENTE E FRIA PREDIAL</t>
  </si>
  <si>
    <t>TUBO PPR, CLASSE PN 25, DN 90 MM, PARA AGUA QUENTE E FRIA PREDIAL</t>
  </si>
  <si>
    <t>UNIAO COM FLANGE PPR, DN 40 MM, PARA AGUA QUENTE PREDIAL</t>
  </si>
  <si>
    <t>UNIAO DE REDUCAO METALICA, PARA CONEXAO COM ANEL DESLIZANTE EM TUBO PEX, DN 20 X 16 MM</t>
  </si>
  <si>
    <t>UNIAO DE REDUCAO METALICA, PARA CONEXAO COM ANEL DESLIZANTE EM TUBO PEX, DN 25 X 16 MM</t>
  </si>
  <si>
    <t>UNIAO DE REDUCAO METALICA, PARA CONEXAO COM ANEL DESLIZANTE EM TUBO PEX, DN 25 X 20 MM</t>
  </si>
  <si>
    <t>UNIAO DE REDUCAO METALICA, PARA CONEXAO COM ANEL DESLIZANTE EM TUBO PEX, DN 32 X 25 MM</t>
  </si>
  <si>
    <t>UNIAO DUPLA PPR DN 20 MM, PARA AGUA QUENTE PREDIAL</t>
  </si>
  <si>
    <t>UNIAO DUPLA PPR DN 25 MM, PARA AGUA QUENTE PREDIAL</t>
  </si>
  <si>
    <t>UNIAO METALICA, PARA CONEXAO COM ANEL DESLIZANTE EM TUBO PEX, DN 16 MM</t>
  </si>
  <si>
    <t>UNIAO METALICA, PARA CONEXAO COM ANEL DESLIZANTE EM TUBO PEX, DN 20 MM</t>
  </si>
  <si>
    <t>UNIAO METALICA, PARA CONEXAO COM ANEL DESLIZANTE EM TUBO PEX, DN 25 MM</t>
  </si>
  <si>
    <t>UNIAO METALICA, PARA CONEXAO COM ANEL DESLIZANTE EM TUBO PEX, DN 32 MM</t>
  </si>
  <si>
    <t>MIL</t>
  </si>
  <si>
    <t>SOLEIRA/ PEITORIL EM MARMORE, POLIDO, BRANCO COMUM, L= *15* CM, E= *2* CM, CORTE RETO</t>
  </si>
  <si>
    <t>ESMERILHADEIRA ANGULAR ELETRICA, DIAMETRO DO DISCO 7 (180 MM), ROTACAO 8500 RPM, POTENCIA 2400 W</t>
  </si>
  <si>
    <t>LIVRO DIÁRIO DE OBRAS / LIVRO DE ORDEM TAMANHO OFÍCIO 33 X 3 VIAS, CARBONADO</t>
  </si>
  <si>
    <t>GL</t>
  </si>
  <si>
    <t>ENGENHEIRO OU ARQUITETO /PLENO - DE OBRA</t>
  </si>
  <si>
    <t>AUXILIAR DE SERRALHEIRO</t>
  </si>
  <si>
    <t>4ª MED</t>
  </si>
  <si>
    <t>PESQUISA.1704.01</t>
  </si>
  <si>
    <t>FITA ADESIVA, ROLO 30 m x 5 cm PARA DEMARCAÇÃO DE SOLO, UTILIZADA COMO SINALIZAÇÃO DE EXTINTORES DE INCÊNDIO, COR VERMELHA OU AMARELA</t>
  </si>
  <si>
    <t>Ferragista Brasil</t>
  </si>
  <si>
    <t>(62) 3203-4463</t>
  </si>
  <si>
    <t>Ferragista Amarelinha</t>
  </si>
  <si>
    <t>(62) 3255-7572</t>
  </si>
  <si>
    <t>Brasil Ferramentas</t>
  </si>
  <si>
    <t>(62) 3255-7788</t>
  </si>
  <si>
    <t>CREA-GO</t>
  </si>
  <si>
    <t>(62) 3221-6200</t>
  </si>
  <si>
    <t>www.crea-go.org.br</t>
  </si>
  <si>
    <t>(62) 3226-9300</t>
  </si>
  <si>
    <t>01.00</t>
  </si>
  <si>
    <t>93565U</t>
  </si>
  <si>
    <t>ENGENHEIRO CIVIL DE OBRA JUNIOR COM ENCARGOS COMPLEMENTARES</t>
  </si>
  <si>
    <t>94295U</t>
  </si>
  <si>
    <t>MESTRE DE OBRAS COM ENCARGOS COMPLEMENTARES</t>
  </si>
  <si>
    <t>T.TAXAS</t>
  </si>
  <si>
    <t>ANOTAÇÃO/REGISTRO DE RESPONSABILIDADE TÉCNICA (ART OU RRT)</t>
  </si>
  <si>
    <t>IMPLANTAÇÃO, OPERAÇÃO E MANUTENÇÃO DE CANTEIRO DE OBRAS</t>
  </si>
  <si>
    <t>97622U</t>
  </si>
  <si>
    <t>DEMOLIÇÃO DE ALVENARIA DE BLOCO FURADO, DE FORMA MANUAL, SEM REAPROVEITAMENTO. AF_12/2017</t>
  </si>
  <si>
    <t>97633U</t>
  </si>
  <si>
    <t>DEMOLIÇÃO DE REVESTIMENTO CERÂMICO, DE FORMA MANUAL, SEM REAPROVEITAMENTO. AF_12/2017</t>
  </si>
  <si>
    <t>97660U</t>
  </si>
  <si>
    <t>REMOÇÃO DE INTERRUPTORES/TOMADAS ELÉTRICAS, DE FORMA MANUAL, SEM REAPROVEITAMENTO. AF_12/2017</t>
  </si>
  <si>
    <t>97665U</t>
  </si>
  <si>
    <t>REMOÇÃO DE LUMINÁRIAS, DE FORMA MANUAL, SEM REAPROVEITAMENTO. AF_12/2017</t>
  </si>
  <si>
    <t>T.DEM.AP.SANIT.</t>
  </si>
  <si>
    <t>DEMOLIÇÃO DE APARELHOS SANITÁRIOS</t>
  </si>
  <si>
    <t>T.DEM.AZULEJO</t>
  </si>
  <si>
    <t>DEMOLIÇÃO DE AZULEJO, INCLUINDO A REMOÇÃO DE SUBSTRATO DE ADERENCIA</t>
  </si>
  <si>
    <t>T.DEM.PISO</t>
  </si>
  <si>
    <t>DEMOLIÇÃO DE PISO DE ALTA RESISTENCIA</t>
  </si>
  <si>
    <t>T.DEM.REVEST</t>
  </si>
  <si>
    <t>DEMOLIÇÃO DE REVESTIMENTO ARGAMASSADO</t>
  </si>
  <si>
    <t>T.RET.MET</t>
  </si>
  <si>
    <t>RETIRADA DE ESQUADRIAS METALICAS COM VIDRO</t>
  </si>
  <si>
    <t>T.RET.PORTA</t>
  </si>
  <si>
    <t>RETIRADA DE PORTAS E PORTAIS DE MADEIRA</t>
  </si>
  <si>
    <t>T.RET.T.BARRO</t>
  </si>
  <si>
    <t>RETIRADA DE TELHAS DE BARRO</t>
  </si>
  <si>
    <t>T.RETIRADA DE FIAÇÃO</t>
  </si>
  <si>
    <t>RETIRADA DE FIAÇÃO GERAL</t>
  </si>
  <si>
    <t>m</t>
  </si>
  <si>
    <t>CARGA E TRANSPORTE DE ENTULHOS</t>
  </si>
  <si>
    <t>72961U</t>
  </si>
  <si>
    <t>REGULARIZACAO E COMPACTACAO DE SUBLEITO ATE 20 CM DE ESPESSURA</t>
  </si>
  <si>
    <t>74154/1U</t>
  </si>
  <si>
    <t>ESCAVACAO, CARGA E TRANSPORTE DE MATERIAL DE 1A CATEGORIA COM TRATOR SOBRE ESTEIRAS 347 HP E CACAMBA 6M3, DMT 50 A 200M</t>
  </si>
  <si>
    <t>74157/4U</t>
  </si>
  <si>
    <t>LANCAMENTO/APLICACAO MANUAL DE CONCRETO EM FUNDACOES</t>
  </si>
  <si>
    <t>95474U</t>
  </si>
  <si>
    <t>ALVENARIA DE EMBASAMENTO EM TIJOLOS CERAMICOS MACICOS 5X10X20CM, ASSENTADO COM ARGAMASSA TRACO 1:2:8 (CIMENTO, CAL E AREIA)</t>
  </si>
  <si>
    <t>T.ESTACA.ESTAC</t>
  </si>
  <si>
    <t>ESTACA A TRADO (BROCA) DIAMETRO 30CM EM CONCRETO ARMADO MOLDADA IN-LOCO, 20 MPA</t>
  </si>
  <si>
    <t>T.ESTACA.GRADIL</t>
  </si>
  <si>
    <t>ESTACA BROCA DE CONCRETO, DIÂMETRO DE 20 CM, PROFUNDIDADE DE ATÉ 1 M, ESCAVAÇÃO MANUAL COM TRADO CONCHA, NÃO ARMADA</t>
  </si>
  <si>
    <t>ALVENARIA</t>
  </si>
  <si>
    <t>93188U</t>
  </si>
  <si>
    <t>VERGA MOLDADA IN LOCO EM CONCRETO PARA PORTAS COM ATÉ 1,5 M DE VÃO. AF_03/2016</t>
  </si>
  <si>
    <t>93197U</t>
  </si>
  <si>
    <t>CONTRAVERGA MOLDADA IN LOCO EM CONCRETO PARA VÃOS DE MAIS DE 1,5 M DE COMPRIMENTO. AF_03/2016</t>
  </si>
  <si>
    <t>93202U</t>
  </si>
  <si>
    <t>FIXAÇÃO (ENCUNHAMENTO) DE ALVENARIA DE VEDAÇÃO COM TIJOLO MACIÇO. AF_03/2016</t>
  </si>
  <si>
    <t>T.MURO</t>
  </si>
  <si>
    <t>MURO DE ALVENARIA TIJOLO FURADO 1/2 VEZ (H=2,5M) COM FUNDAÇÃO - SEM REVESTIMENTOS</t>
  </si>
  <si>
    <t>DIVISÓRIAS</t>
  </si>
  <si>
    <t>T.2410</t>
  </si>
  <si>
    <t>DIVISÓRIA CEGA PAINEL MSO/COMEIA E=35MM -MONTANTE/RODAPE, FORNECIMENTO E INSTALAÇÃO</t>
  </si>
  <si>
    <t>T.PORTA.DIVISORIA</t>
  </si>
  <si>
    <t>PORTA DE DIVISORIA NAVAL 0,90X2,40 M, INCLUSIVE FERRAGENS</t>
  </si>
  <si>
    <t>REVESTIMENTOS</t>
  </si>
  <si>
    <t>87529U</t>
  </si>
  <si>
    <t>MASSA ÚNICA, PARA RECEBIMENTO DE PINTURA, EM ARGAMASSA TRAÇO 1:2:8, PREPARO MECÂNICO COM BETONEIRA 400L, APLICADA MANUALMENTE EM FACES INTERNAS DE PAREDES, ESPESSURA DE 20MM, COM EXECUÇÃO DE TALISCAS. AF_06/2014</t>
  </si>
  <si>
    <t>87532U</t>
  </si>
  <si>
    <t>EMBOÇO, PARA RECEBIMENTO DE CERÂMICA, EM ARGAMASSA TRAÇO 1:2:8, PREPARO MANUAL, APLICADO MANUALMENTE EM FACES INTERNAS DE PAREDES, PARA AMBIENTE COM ÁREA ENTRE 5M2 E 10M2, ESPESSURA DE 20MM, COM EXECUÇÃO DE TALISCAS. AF_06/2014</t>
  </si>
  <si>
    <t>87905U</t>
  </si>
  <si>
    <t>CHAPISCO APLICADO EM ALVENARIA (COM PRESENÇA DE VÃOS) E ESTRUTURAS DE CONCRETO DE FACHADA, COM COLHER DE PEDREIRO. ARGAMASSA TRAÇO 1:3 COM PREPARO EM BETONEIRA 400L. AF_06/2014</t>
  </si>
  <si>
    <t>90408U</t>
  </si>
  <si>
    <t>MASSA ÚNICA, PARA RECEBIMENTO DE PINTURA, EM ARGAMASSA TRAÇO 1:2:8, PREPARO MECÂNICO COM BETONEIRA 400L, APLICADA MANUALMENTE EM TETO, ESPESSURA DE 10MM, COM EXECUÇÃO DE TALISCAS. AF_03/2015</t>
  </si>
  <si>
    <t>T.ACM</t>
  </si>
  <si>
    <t>ALUMÍNIO COMPOSTO (ACM) EM FACHADAS CURVAS, COR NATURAL (INCL.CALANDRAGEM E ESTRUTURA METÁLICA PARA SUSTENTAÇÃO DAS PLACAS) - FORNECIMENTO E INSTALAÇÃO</t>
  </si>
  <si>
    <t>T.REVEST.PAREDE</t>
  </si>
  <si>
    <t>REVESTIMENTO CERÂMICO PARA PAREDES, 60X60CM MAXIGRÊS ECOCEMENT ACETINADO OFF-WHITE - FORNECIMENTO E INSTALAÇÃO</t>
  </si>
  <si>
    <t>PAVIMENTAÇÃO</t>
  </si>
  <si>
    <t>68325U</t>
  </si>
  <si>
    <t>PISO EM CONCRETO 20 MPA PREPARO MECANICO, ESPESSURA 7CM, INCLUSO SELANTE ELASTICO A BASE DE POLIURETANO</t>
  </si>
  <si>
    <t>72183U</t>
  </si>
  <si>
    <t>PISO EM CONCRETO 20MPA PREPARO MECANICO, ESPESSURA 7 CM, COM ARMACAO EM TELA SOLDADA</t>
  </si>
  <si>
    <t>84088U</t>
  </si>
  <si>
    <t>PEITORIL EM MARMORE BRANCO, LARGURA DE 15CM, ASSENTADO COM ARGAMASSA TRACO 1:4 (CIMENTO E AREIA MEDIA), PREPARO MANUAL DA ARGAMASSA</t>
  </si>
  <si>
    <t>84190U</t>
  </si>
  <si>
    <t>PISO GRANITO ASSENTADO SOBRE ARGAMASSA CIMENTO / CAL / AREIA TRACO 1:0,25:3 INCLUSIVE REJUNTE EM CIMENTO</t>
  </si>
  <si>
    <t>87642U</t>
  </si>
  <si>
    <t>CONTRAPISO EM ARGAMASSA TRAÇO 1:4 (CIMENTO E AREIA), PREPARO MANUAL, APLICADO EM ÁREAS SECAS SOBRE LAJE, ADERIDO, ESPESSURA 4CM. AF_06/2014</t>
  </si>
  <si>
    <t>92397U</t>
  </si>
  <si>
    <t>EXECUÇÃO DE PÁTIO/ESTACIONAMENTO EM PISO INTERTRAVADO, COM BLOCO RETANGULAR COR NATURAL DE 20 X 10 CM, ESPESSURA 6 CM. AF_12/2015</t>
  </si>
  <si>
    <t>92398U</t>
  </si>
  <si>
    <t>EXECUÇÃO DE PÁTIO/ESTACIONAMENTO EM PISO INTERTRAVADO, COM BLOCO RETANGULAR COR NATURAL DE 20 X 10 CM, ESPESSURA 8 CM. AF_12/2015</t>
  </si>
  <si>
    <t>94263U</t>
  </si>
  <si>
    <t>GUIA (MEIO-FIO) CONCRETO, MOLDADA IN LOCO EM TRECHO RETO COM EXTRUSORA, 11,5 CM BASE X 22 CM ALTURA. AF_06/2016</t>
  </si>
  <si>
    <t>T.REVEST.PISO</t>
  </si>
  <si>
    <t>REVESTIMENTO CERÂMICO PARA PISO, 60X60CM MAXIGRÊS ECOCEMENT ACETINADO OFF-WHITE - FORNECIMENTO E INSTALAÇÃO</t>
  </si>
  <si>
    <t>T.RODAPE</t>
  </si>
  <si>
    <t>RODAPE CERÂMICO DE 7CM DE ALTURA COM PLACAS 60X60CM MAXIGRÊS ECOCEMENT ACETINADO OFF-WHITE - FORNECIMENTO E INSTALAÇÃO</t>
  </si>
  <si>
    <t xml:space="preserve">M </t>
  </si>
  <si>
    <t>11.00</t>
  </si>
  <si>
    <t>6082U</t>
  </si>
  <si>
    <t>PINTURA EM VERNIZ SINTETICO BRILHANTE EM MADEIRA, TRES DEMAOS</t>
  </si>
  <si>
    <t>74064/2U</t>
  </si>
  <si>
    <t>FUNDO ANTICORROSIVO A BASE DE OXIDO DE FERRO (ZARCAO), UMA DEMAO</t>
  </si>
  <si>
    <t>74145/1U</t>
  </si>
  <si>
    <t>PINTURA ESMALTE FOSCO, DUAS DEMAOS, SOBRE SUPERFICIE METALICA, INCLUSO UMA DEMAO DE FUNDO ANTICORROSIVO. UTILIZACAO DE REVOLVER ( AR-COMPRIMIDO).</t>
  </si>
  <si>
    <t>88415U</t>
  </si>
  <si>
    <t>APLICAÇÃO MANUAL DE FUNDO SELADOR ACRÍLICO EM PAREDES EXTERNAS DE CASAS. AF_06/2014</t>
  </si>
  <si>
    <t>88423U</t>
  </si>
  <si>
    <t>APLICAÇÃO MANUAL DE PINTURA COM TINTA TEXTURIZADA ACRÍLICA EM PAREDES EXTERNAS DE CASAS, UMA COR. AF_06/2014</t>
  </si>
  <si>
    <t>88489U</t>
  </si>
  <si>
    <t>APLICAÇÃO MANUAL DE PINTURA COM TINTA LÁTEX ACRÍLICA EM PAREDES, DUAS DEMÃOS. AF_06/2014</t>
  </si>
  <si>
    <t>88494U</t>
  </si>
  <si>
    <t>APLICAÇÃO E LIXAMENTO DE MASSA LÁTEX EM TETO, UMA DEMÃO. AF_06/2014</t>
  </si>
  <si>
    <t>88495U</t>
  </si>
  <si>
    <t>APLICAÇÃO E LIXAMENTO DE MASSA LÁTEX EM PAREDES, UMA DEMÃO. AF_06/2014</t>
  </si>
  <si>
    <t>T.DEMARCACAO.ACESS</t>
  </si>
  <si>
    <t>PINTURA ACRÍLICA PARA DEMARCAÇÃO DE VAGA ACESSÍVEL</t>
  </si>
  <si>
    <t>T.PINT.AUTOM</t>
  </si>
  <si>
    <t>PINTURA AUTOMOTIVA, DUAS DEMAOS, SOBRE SUPERFICIE METALICA</t>
  </si>
  <si>
    <t>T.PINTURA.DEMARCACAO</t>
  </si>
  <si>
    <t>PINTURA ACRILICA DE FAIXAS DE DEMARCACAO, 10 CM DE LARGURA</t>
  </si>
  <si>
    <t>FORROS</t>
  </si>
  <si>
    <t>96113U</t>
  </si>
  <si>
    <t>FORRO EM PLACAS DE GESSO, PARA AMBIENTES COMERCIAIS. AF_05/2017_P</t>
  </si>
  <si>
    <t>96114U</t>
  </si>
  <si>
    <t>FORRO EM DRYWALL, PARA AMBIENTES COMERCIAIS, INCLUSIVE ESTRUTURA DE FIXAÇÃO. AF_05/2017_P</t>
  </si>
  <si>
    <t>T.210506-AGETOP</t>
  </si>
  <si>
    <t>TABICA PARA FORRO DE GESSO</t>
  </si>
  <si>
    <t>IMPERMEABILIZAÇÃO</t>
  </si>
  <si>
    <t>72075U</t>
  </si>
  <si>
    <t>IMPERMEABILIZACAO DE SUPERFICIE COM REVESTIMENTO BICOMPONENTE SEMI FLEXIVEL.</t>
  </si>
  <si>
    <t>COBERTURAS</t>
  </si>
  <si>
    <t>71623U</t>
  </si>
  <si>
    <t>CHAPIM DE CONCRETO APARENTE COM ACABAMENTO DESEMPENADO, FORMA DE COMPENSADO PLASTIFICADO (MADEIRIT) DE 14 X 10 CM, FUNDIDO NO LOCAL.</t>
  </si>
  <si>
    <t>72110U</t>
  </si>
  <si>
    <t>ESTRUTURA METALICA EM TESOURAS OU TRELICAS, VAO LIVRE DE 12M, FORNECIMENTO E MONTAGEM, NAO SENDO CONSIDERADOS OS FECHAMENTOS METALICOS, AS COLUNAS, OS SERVICOS GERAIS EM ALVENARIA E CONCRETO, AS TELHAS DE COBERTURA E A PINTURA DE ACABAMENTO</t>
  </si>
  <si>
    <t>75220U</t>
  </si>
  <si>
    <t>CUMEEIRA EM PERFIL ONDULADO DE ALUMÍNIO</t>
  </si>
  <si>
    <t>94213U</t>
  </si>
  <si>
    <t>TELHAMENTO COM TELHA DE AÇO/ALUMÍNIO E = 0,5 MM, COM ATÉ 2 ÁGUAS, INCLUSO IÇAMENTO. AF_06/2016</t>
  </si>
  <si>
    <t>94231U</t>
  </si>
  <si>
    <t>RUFO EM CHAPA DE AÇO GALVANIZADO NÚMERO 24, CORTE DE 25 CM, INCLUSO TRANSPORTE VERTICAL. AF_06/2016</t>
  </si>
  <si>
    <t>T.CALHA</t>
  </si>
  <si>
    <t>CALHA EM CHAPA DE ACO FINA A QUENTE, ESPESSURA 2,25 MM</t>
  </si>
  <si>
    <t>T.ESTR.ESTACIONAMENTO</t>
  </si>
  <si>
    <t>ESTRUTURA METÁLICA COMPOSTA POR PORTICOS DE PERFIL "U" ENRIJECIDO DUPLO A CADA 5M E TRAMA SUPERIOR EM TERÇAS DE PERFIL "U" ENRIJECIDO SIMPLES PARA SUSTENTAÇÃO DE COBERTURA DE ESTACIONAMENTO</t>
  </si>
  <si>
    <t>T.TELHA</t>
  </si>
  <si>
    <t>TELHAMENTO COM TELHA METÁLICA TERMOACÚSTICA, ESP. 5CM (ENCHIMENTO EM EPS),COM UMA FACE PLANA E OUTRA TRAPEZOIDAL, COM ATÉ 2 ÁGUAS, INCLUSO IÇAMENTO</t>
  </si>
  <si>
    <t>ESQUADRIAS DE MADEIRA</t>
  </si>
  <si>
    <t>90802U</t>
  </si>
  <si>
    <t>ADUELA / MARCO / BATENTE PARA PORTA DE 80X210CM, PADRÃO MÉDIO - FORNECIMENTO E MONTAGEM. AF_08/2015</t>
  </si>
  <si>
    <t>90828U</t>
  </si>
  <si>
    <t>ALIZAR / GUARNIÇÃO DE 5X1,5CM PARA PORTA DE 80X210CM FIXADO COM PREGOS, PADRÃO MÉDIO - FORNECIMENTO E INSTALAÇÃO. AF_08/2015</t>
  </si>
  <si>
    <t>91011U</t>
  </si>
  <si>
    <t>PORTA DE MADEIRA PARA VERNIZ, SEMI-OCA (LEVE OU MÉDIA), 80X210CM, ESPESSURA DE 3,5CM, INCLUSO DOBRADIÇAS - FORNECIMENTO E INSTALAÇÃO. AF_08/2015</t>
  </si>
  <si>
    <t>91012U</t>
  </si>
  <si>
    <t>PORTA DE MADEIRA PARA VERNIZ, SEMI-OCA (LEVE OU MÉDIA), 90X210CM, ESPESSURA DE 3,5CM, INCLUSO DOBRADIÇAS - FORNECIMENTO E INSTALAÇÃO. AF_08/2015</t>
  </si>
  <si>
    <t>91294U</t>
  </si>
  <si>
    <t>ADUELA / MARCO / BATENTE PARA PORTA DE 90X210CM, FIXAÇÃO COM ARGAMASSA, PADRÃO POPULAR - FORNECIMENTO E INSTALAÇÃO. AF_08/2015_P</t>
  </si>
  <si>
    <t>91303U</t>
  </si>
  <si>
    <t>ALIZAR / GUARNIÇÃO DE 5X1,5CM PARA PORTA DE 90X210CM FIXADO COM PREGOS, PADRÃO POPULAR - FORNECIMENTO E INSTALAÇÃO. AF_08/2015</t>
  </si>
  <si>
    <t>FERRAGENS</t>
  </si>
  <si>
    <t>90831U</t>
  </si>
  <si>
    <t>FECHADURA DE EMBUTIR PARA PORTA DE BANHEIRO, COMPLETA, ACABAMENTO PADRÃO MÉDIO, INCLUSO EXECUÇÃO DE FURO - FORNECIMENTO E INSTALAÇÃO. AF_08/2015</t>
  </si>
  <si>
    <t>91306U</t>
  </si>
  <si>
    <t>FECHADURA DE EMBUTIR PARA PORTAS INTERNAS, COMPLETA, ACABAMENTO PADRÃO MÉDIO, COM EXECUÇÃO DE FURO - FORNECIMENTO E INSTALAÇÃO. AF_08/2015</t>
  </si>
  <si>
    <t>17.00</t>
  </si>
  <si>
    <t>ESQUADRIAS METÁLICAS</t>
  </si>
  <si>
    <t>T.GRADIL</t>
  </si>
  <si>
    <t>GRADIL METÁLICO H=2,40M COM FIO DE AÇO GALVANIZADO ø4.3MMM, COM PINTURA ELETROSTÁTICA, ABERTURA DA MALHA: 200MM(A) X 50MM(L), COM POSTES METÁLICOS A CADA 2,50M. INCLUSO FIXADORES METÁLICOS (6UN POR POSTE) E TAMPA DE PVC PARA POSTE.</t>
  </si>
  <si>
    <t>T.PORTAO.ABRIR</t>
  </si>
  <si>
    <t>PORTAO DE ABRIR EM GRADIL DE METALON REDONDO DE 3/4'' VERTICAL, COM REQUADRO, ACABAMENTO NATURAL - COMPLETO</t>
  </si>
  <si>
    <t>T.PORTAO.BASC</t>
  </si>
  <si>
    <t>PORTAO BASCULANTE MANUAL EM ACO GALVANIZADO NATURAL, TIPO LAMBRIL COM REQUADRO/BATENTE, CHAPA NUMERO 26, INCLUI FECHADURA</t>
  </si>
  <si>
    <t>18.00</t>
  </si>
  <si>
    <t>ESQUADRIAS DE ALUMÍNIO</t>
  </si>
  <si>
    <t>94575U</t>
  </si>
  <si>
    <t>JANELA DE ALUMÍNIO MAXIM-AR, FIXAÇÃO COM PARAFUSO, VEDAÇÃO COM ESPUMA EXPANSIVA PU, COM VIDROS, PADRONIZADA. AF_07/2016</t>
  </si>
  <si>
    <t>T.JANELA.ALU</t>
  </si>
  <si>
    <t>JANELA DE CORRER EM ALUMINIO COM QUATRO FOLHAS PARA VIDRO, DUAS FIXAS E DUAS MOVEIS, INCLUSO GUARNICAO E VIDRO LISO INCOLOR</t>
  </si>
  <si>
    <t>19.00</t>
  </si>
  <si>
    <t>CORRIMÃOS E GUARDA-CORPO</t>
  </si>
  <si>
    <t>T.GUARDA.CORPO</t>
  </si>
  <si>
    <t>GUARDA CORPO EM TUBO DE AÇO GALVANIZADO (H=1,05M), COM CORRIMÃO EM DUAS ALTURAS (H=0,70M E 0,92M)</t>
  </si>
  <si>
    <t>20.00</t>
  </si>
  <si>
    <t>VIDROS</t>
  </si>
  <si>
    <t>85005U</t>
  </si>
  <si>
    <t>ESPELHO CRISTAL, ESPESSURA 4MM, COM PARAFUSOS DE FIXACAO, SEM MOLDURA</t>
  </si>
  <si>
    <t>T.FACH.VIDRO</t>
  </si>
  <si>
    <t>FACHADA DE VIDRO FIXO TEMPERADO (BANDEIRAS E LATERAIS) EM GUARNIÇÃO DE PERFIS DE ALUMÍNIO 40X40MM ENCLAUSURADO</t>
  </si>
  <si>
    <t>T.PORTA.VIDRO</t>
  </si>
  <si>
    <t>PORTA DE VIDRO TEMPERADO 0,90X2,10, ESPESSURA 10MM, INCLUSIVE ACESSORIOS</t>
  </si>
  <si>
    <t>21.01</t>
  </si>
  <si>
    <t>ENTRADA DE ENERGIA</t>
  </si>
  <si>
    <t>72251U</t>
  </si>
  <si>
    <t>CABO DE COBRE NU 16MM2 - FORNECIMENTO E INSTALACAO</t>
  </si>
  <si>
    <t>72260U</t>
  </si>
  <si>
    <t>TERMINAL OU CONECTOR DE PRESSAO - PARA CABO 16MM2 - FORNECIMENTO E INSTALACAO</t>
  </si>
  <si>
    <t>83446U</t>
  </si>
  <si>
    <t>CAIXA DE PASSAGEM 30X30X40 COM TAMPA E DRENO BRITA</t>
  </si>
  <si>
    <t>92980U</t>
  </si>
  <si>
    <t>CABO DE COBRE FLEXÍVEL ISOLADO, 10 MM², ANTI-CHAMA 0,6/1,0 KV, PARA DISTRIBUIÇÃO - FORNECIMENTO E INSTALAÇÃO. AF_12/2015</t>
  </si>
  <si>
    <t>92982U</t>
  </si>
  <si>
    <t>CABO DE COBRE FLEXÍVEL ISOLADO, 16 MM², ANTI-CHAMA 0,6/1,0 KV, PARA DISTRIBUIÇÃO - FORNECIMENTO E INSTALAÇÃO. AF_12/2015</t>
  </si>
  <si>
    <t>93655U</t>
  </si>
  <si>
    <t>DISJUNTOR MONOPOLAR TIPO DIN, CORRENTE NOMINAL DE 20A - FORNECIMENTO E INSTALAÇÃO. AF_04/2016</t>
  </si>
  <si>
    <t>T.ARAME</t>
  </si>
  <si>
    <t>ARAME GALVANIZADO No. 12 BWG</t>
  </si>
  <si>
    <t>T.BARRA.COBRE</t>
  </si>
  <si>
    <t>BARRA DE COBRE 1" X 1/8"</t>
  </si>
  <si>
    <t>T.CABECOTE</t>
  </si>
  <si>
    <t>CABECOTE DE LIGA DE ALUMINIO DIAM. 2"</t>
  </si>
  <si>
    <t>T.DISJUNTOR</t>
  </si>
  <si>
    <t>DISJUNTOR TRIPOLAR DE 60 A 100-A</t>
  </si>
  <si>
    <t>T.DPS</t>
  </si>
  <si>
    <t>DISPOSITIVO DE PROTEÇÃO CONTRA SURTOS (D.P.S.) 275V DE 8 A 40KA</t>
  </si>
  <si>
    <t>T.ELETRODUTO.ENTRADA</t>
  </si>
  <si>
    <t>ELETRODUTO EM AÇO GALVANIZADO A FOGO DIÂMETRO 2” - PESADO</t>
  </si>
  <si>
    <t>T.HASTE</t>
  </si>
  <si>
    <t>HASTE COPPERWELD 5/8” x 3,0 M COM CONECTOR</t>
  </si>
  <si>
    <t>T.ISOLADOR.01</t>
  </si>
  <si>
    <t>ISOLADOR EPOXI 40X30</t>
  </si>
  <si>
    <t>21.02</t>
  </si>
  <si>
    <t>IINFRAESTRUTURA REDE ESTABILIZADA (ELETROCALHAS, ELETRODUTOS E ACESSÓRIOS)</t>
  </si>
  <si>
    <t>91856U</t>
  </si>
  <si>
    <t>ELETRODUTO FLEXÍVEL CORRUGADO, PVC, DN 32 MM (1"), PARA CIRCUITOS TERMINAIS, INSTALADO EM PAREDE - FORNECIMENTO E INSTALAÇÃO. AF_12/2015</t>
  </si>
  <si>
    <t>T.ARRUELA</t>
  </si>
  <si>
    <t>ARRUELA LISA D = 1/4"</t>
  </si>
  <si>
    <t>T.CURVA.HORIZ.02</t>
  </si>
  <si>
    <t>CURVA HORIZONTAL 90º PARA ELETROCALHA 100x50 MM</t>
  </si>
  <si>
    <t>T.CURVA.INVER.02</t>
  </si>
  <si>
    <t>CURVA DE INVERSÃO PARA ELETROCALHA 100x50 MM</t>
  </si>
  <si>
    <t>T.ELETROCALHA.01</t>
  </si>
  <si>
    <t>ELETROCALHA PERFURADA TIPO “U”, LEVE, S/ VIROLA, S/ TAMPA, 100x50x3000 MM</t>
  </si>
  <si>
    <t>T.PARAF.LENTILHA.01</t>
  </si>
  <si>
    <t>PARAFUSO LENTILHA AUTO-TRAVANTE 1/4”x3/4”</t>
  </si>
  <si>
    <t>T.PORCA.SEX</t>
  </si>
  <si>
    <t>PORCA SEXTAVADA D = 1/4"</t>
  </si>
  <si>
    <t>T.SAIDA.HOR</t>
  </si>
  <si>
    <t>SAÍDA HORIZONTAL PARA ELETRODUTO 1''</t>
  </si>
  <si>
    <t>T.TALA.02</t>
  </si>
  <si>
    <t>TALA DE JUNÇÃO PARA ELETROCALHA – ALTURA 50 mm</t>
  </si>
  <si>
    <t>T.TE.HORIZONTAL.01</t>
  </si>
  <si>
    <t>TE HORIZONTAL 90º PARA ELETROCALHA 100x50 mm</t>
  </si>
  <si>
    <t>T.VERGALHAO</t>
  </si>
  <si>
    <t>VERGALHÃO ROSCA TOTAL D=1/4" X 3000 MM</t>
  </si>
  <si>
    <t>21.03</t>
  </si>
  <si>
    <t>IINFRAESTRUTURA REDE COMUM – AR CONDIC./TOMADAS COMUNS/ILUMINAÇÃO (ELETROCALHAS, ELETRODUTOS E ACESSÓRIOS)</t>
  </si>
  <si>
    <t>T.CURVA.HORIZ.01</t>
  </si>
  <si>
    <t>CURVA HORIZONTAL 90º PARA ELETROCALHA 100x100 MM</t>
  </si>
  <si>
    <t>T.CURVA.INVER.01</t>
  </si>
  <si>
    <t>CURVA DE INVERSÃO PARA ELETROCALHA 100x100 MM</t>
  </si>
  <si>
    <t>T.TALA.01</t>
  </si>
  <si>
    <t>TALA DE JUNÇÃO PARA ELETROCALHA – ALTURA 100 MM</t>
  </si>
  <si>
    <t>T.TE.HORIZONTAL.02</t>
  </si>
  <si>
    <t>TE HORIZONTAL 90º PARA ELETROCALHA 100X100 MM</t>
  </si>
  <si>
    <t>21.04</t>
  </si>
  <si>
    <t>IINFRAESTRUTURA REDE ESTRUTURADA (ELETROCALHAS, ELETRODUTOS E ACESSÓRIOS)</t>
  </si>
  <si>
    <t>T.CHUMBADOR</t>
  </si>
  <si>
    <t>CHUMBADOR JAQUETA CONE C/ PARAFUSO 1/4''</t>
  </si>
  <si>
    <t>T.CURVA.HORIZ.03</t>
  </si>
  <si>
    <t>CURVA HORIZONTAL 90º PARA ELETROCALHA 150X100 MM</t>
  </si>
  <si>
    <t>T.CURVA.INVER.03</t>
  </si>
  <si>
    <t>CURVA DE INVERSÃO PARA ELETROCALHA 150X100 MM</t>
  </si>
  <si>
    <t>T.ELETROCALHA.03</t>
  </si>
  <si>
    <t>ELETROCALHA PERFURADA TIPO “U”, LEVE, S/ VIROLA, S/ TAMPA, 150x100 MM, CHAPA 18</t>
  </si>
  <si>
    <t>T.PARAF.LENTILHA.02</t>
  </si>
  <si>
    <t>PARAFUSO GALVAN. CABEÇA LENTILHA 1/4”x5/8” MÁQUINA ROSCA TOTAL</t>
  </si>
  <si>
    <t>T.TALA.03</t>
  </si>
  <si>
    <t>TALA PLANA PERFURADA PARA ELETROCALHA – ALTURA 100 MM</t>
  </si>
  <si>
    <t>21.05</t>
  </si>
  <si>
    <t>REDE ESTABILIZADA</t>
  </si>
  <si>
    <t>74131/4U</t>
  </si>
  <si>
    <t>QUADRO DE DISTRIBUICAO DE ENERGIA DE EMBUTIR, EM CHAPA METALICA, PARA 18 DISJUNTORES TERMOMAGNETICOS MONOPOLARES, COM BARRAMENTO TRIFASICO E NEUTRO, FORNECIMENTO E INSTALACAO</t>
  </si>
  <si>
    <t>91926U</t>
  </si>
  <si>
    <t>CABO DE COBRE FLEXÍVEL ISOLADO, 2,5 MM², ANTI-CHAMA 450/750 V, PARA CIRCUITOS TERMINAIS - FORNECIMENTO E INSTALAÇÃO. AF_12/2015</t>
  </si>
  <si>
    <t>91933U</t>
  </si>
  <si>
    <t>CABO DE COBRE FLEXÍVEL ISOLADO, 10 MM², ANTI-CHAMA 0,6/1,0 KV, PARA CIRCUITOS TERMINAIS - FORNECIMENTO E INSTALAÇÃO. AF_12/2015</t>
  </si>
  <si>
    <t>91939U</t>
  </si>
  <si>
    <t>CAIXA RETANGULAR 4" X 2" ALTA (2,00 M DO PISO), PVC, INSTALADA EM PAREDE - FORNECIMENTO E INSTALAÇÃO. AF_12/2015</t>
  </si>
  <si>
    <t>91941U</t>
  </si>
  <si>
    <t>CAIXA RETANGULAR 4" X 2" BAIXA (0,30 M DO PISO), PVC, INSTALADA EM PAREDE - FORNECIMENTO E INSTALAÇÃO. AF_12/2015</t>
  </si>
  <si>
    <t>91992U</t>
  </si>
  <si>
    <t>TOMADA ALTA DE EMBUTIR (1 MÓDULO), 2P+T 10 A, INCLUINDO SUPORTE E PLACA - FORNECIMENTO E INSTALAÇÃO. AF_12/2015</t>
  </si>
  <si>
    <t>91998U</t>
  </si>
  <si>
    <t>TOMADA BAIXA DE EMBUTIR (1 MÓDULO), 2P+T 10 A, SEM SUPORTE E SEM PLACA - FORNECIMENTO E INSTALAÇÃO. AF_12/2015</t>
  </si>
  <si>
    <t>92008U</t>
  </si>
  <si>
    <t>TOMADA BAIXA DE EMBUTIR (2 MÓDULOS), 2P+T 10 A, INCLUINDO SUPORTE E PLACA - FORNECIMENTO E INSTALAÇÃO. AF_12/2015</t>
  </si>
  <si>
    <t>93659U</t>
  </si>
  <si>
    <t>DISJUNTOR MONOPOLAR TIPO DIN, CORRENTE NOMINAL DE 50A - FORNECIMENTO E INSTALAÇÃO. AF_04/2016</t>
  </si>
  <si>
    <t>T.BARRAMENTO</t>
  </si>
  <si>
    <t>BARRAMENTO TRIPOLAR 9 POLOS</t>
  </si>
  <si>
    <t>T.CANALETA</t>
  </si>
  <si>
    <t>CANALETA 50x80 MM</t>
  </si>
  <si>
    <t>T.ISOLADOR.02</t>
  </si>
  <si>
    <t>ISOLADOR EPOXI 30X30</t>
  </si>
  <si>
    <t>T.PARAF.BICROM</t>
  </si>
  <si>
    <t>PARAFUSO BICROMATIZADO PHILIPS CABECA PANELA M4x15</t>
  </si>
  <si>
    <t>T.TERM.CONEXAO</t>
  </si>
  <si>
    <t>TERMINAL CONEXAO PINO CURTO TCC25</t>
  </si>
  <si>
    <t>T.TERMINAL.01</t>
  </si>
  <si>
    <t>TERMINAL DE PRESSÃO DE 2,5 MM2</t>
  </si>
  <si>
    <t>T.TRILHO</t>
  </si>
  <si>
    <t>TRILHO OU SUPORTE PARA BORNE TERMINAL</t>
  </si>
  <si>
    <t>21.06</t>
  </si>
  <si>
    <t>REDE COMUM (ILUMINAÇÃO/TOMADAS/AR CONDICIONADO)</t>
  </si>
  <si>
    <t>72259U</t>
  </si>
  <si>
    <t>TERMINAL OU CONECTOR DE PRESSAO - PARA CABO 10MM2 - FORNECIMENTO E INSTALACAO</t>
  </si>
  <si>
    <t>74131/6U</t>
  </si>
  <si>
    <t>QUADRO DE DISTRIBUICAO DE ENERGIA DE EMBUTIR, EM CHAPA METALICA, PARA 32 DISJUNTORES TERMOMAGNETICOS MONOPOLARES, COM BARRAMENTO TRIFASICO E NEUTRO, FORNECIMENTO E INSTALACAO</t>
  </si>
  <si>
    <t>74131/7U</t>
  </si>
  <si>
    <t>QUADRO DE DISTRIBUICAO DE ENERGIA DE EMBUTIR, EM CHAPA METALICA, PARA 40 DISJUNTORES TERMOMAGNETICOS MONOPOLARES, COM BARRAMENTO TRIFASICO E NEUTRO, FORNECIMENTO E INSTALACAO</t>
  </si>
  <si>
    <t>91928U</t>
  </si>
  <si>
    <t>CABO DE COBRE FLEXÍVEL ISOLADO, 4 MM², ANTI-CHAMA 450/750 V, PARA CIRCUITOS TERMINAIS - FORNECIMENTO E INSTALAÇÃO. AF_12/2015</t>
  </si>
  <si>
    <t>91937U</t>
  </si>
  <si>
    <t>CAIXA OCTOGONAL 3" X 3", PVC, INSTALADA EM LAJE - FORNECIMENTO E INSTALAÇÃO. AF_12/2015</t>
  </si>
  <si>
    <t>91940U</t>
  </si>
  <si>
    <t>CAIXA RETANGULAR 4" X 2" MÉDIA (1,30 M DO PISO), PVC, INSTALADA EM PAREDE - FORNECIMENTO E INSTALAÇÃO. AF_12/2015</t>
  </si>
  <si>
    <t>91953U</t>
  </si>
  <si>
    <t>INTERRUPTOR SIMPLES (1 MÓDULO), 10A/250V, INCLUINDO SUPORTE E PLACA - FORNECIMENTO E INSTALAÇÃO. AF_12/2015</t>
  </si>
  <si>
    <t>91955U</t>
  </si>
  <si>
    <t>INTERRUPTOR PARALELO (1 MÓDULO), 10A/250V, INCLUINDO SUPORTE E PLACA - FORNECIMENTO E INSTALAÇÃO. AF_12/2015</t>
  </si>
  <si>
    <t>91961U</t>
  </si>
  <si>
    <t>INTERRUPTOR PARALELO (2 MÓDULOS), 10A/250V, INCLUINDO SUPORTE E PLACA - FORNECIMENTO E INSTALAÇÃO. AF_12/2015</t>
  </si>
  <si>
    <t>91967U</t>
  </si>
  <si>
    <t>INTERRUPTOR SIMPLES (3 MÓDULOS), 10A/250V, INCLUINDO SUPORTE E PLACA - FORNECIMENTO E INSTALAÇÃO. AF_12/2015</t>
  </si>
  <si>
    <t>91993U</t>
  </si>
  <si>
    <t>TOMADA ALTA DE EMBUTIR (1 MÓDULO), 2P+T 20 A, INCLUINDO SUPORTE E PLACA - FORNECIMENTO E INSTALAÇÃO. AF_12/2015</t>
  </si>
  <si>
    <t>92004U</t>
  </si>
  <si>
    <t>TOMADA MÉDIA DE EMBUTIR (2 MÓDULOS), 2P+T 10 A, INCLUINDO SUPORTE E PLACA - FORNECIMENTO E INSTALAÇÃO. AF_12/2015</t>
  </si>
  <si>
    <t>92023U</t>
  </si>
  <si>
    <t>INTERRUPTOR SIMPLES (1 MÓDULO) COM 1 TOMADA DE EMBUTIR 2P+T 10 A, INCLUINDO SUPORTE E PLACA - FORNECIMENTO E INSTALAÇÃO. AF_12/2015</t>
  </si>
  <si>
    <t>93656U</t>
  </si>
  <si>
    <t>DISJUNTOR MONOPOLAR TIPO DIN, CORRENTE NOMINAL DE 25A - FORNECIMENTO E INSTALAÇÃO. AF_04/2016</t>
  </si>
  <si>
    <t>93672U</t>
  </si>
  <si>
    <t>DISJUNTOR TRIPOLAR TIPO DIN, CORRENTE NOMINAL DE 40A - FORNECIMENTO E INSTALAÇÃO. AF_04/2016</t>
  </si>
  <si>
    <t>93673U</t>
  </si>
  <si>
    <t>DISJUNTOR TRIPOLAR TIPO DIN, CORRENTE NOMINAL DE 50A - FORNECIMENTO E INSTALAÇÃO. AF_04/2016</t>
  </si>
  <si>
    <t>97585U</t>
  </si>
  <si>
    <t>LUMINÁRIA TIPO CALHA, DE SOBREPOR, COM 2 LÂMPADAS TUBULARES DE 18 W - FORNECIMENTO E INSTALAÇÃO. AF_11/2017</t>
  </si>
  <si>
    <t>T.CABO.PP</t>
  </si>
  <si>
    <t>CABO ISOLADO PP 3 X 2,5 MM2</t>
  </si>
  <si>
    <t>T.INTERRUPTOR DR</t>
  </si>
  <si>
    <t>INTERRUPTOR DIFERENCIAL DR, BIPOLAR 25 A 30A</t>
  </si>
  <si>
    <t>T.LUMINARIA.LED</t>
  </si>
  <si>
    <t>LUMINARIA PAINEL PLAFON LED QUADRADO 25W – 30X30 CM – BRANCO FRIO</t>
  </si>
  <si>
    <t>T.PINO</t>
  </si>
  <si>
    <t>PINO MACHO 2P+T – 10A</t>
  </si>
  <si>
    <t>T.REFLETOR.10W</t>
  </si>
  <si>
    <t>REFLETOR SLIM LED 10W 3000K BIVOLT/MBLED</t>
  </si>
  <si>
    <t>T.REFLETOR.50W</t>
  </si>
  <si>
    <t>REFLETOR SLIM LED 50W 6000K BIVOLT/MBLED</t>
  </si>
  <si>
    <t>T.SENSOR</t>
  </si>
  <si>
    <t>SENSOR DE PRESENCA COM FOTOCELULA</t>
  </si>
  <si>
    <t>T.TERMINAL.02</t>
  </si>
  <si>
    <t>TERMINAL DE PRESSÃO DE 4,0 MM2</t>
  </si>
  <si>
    <t>21.07</t>
  </si>
  <si>
    <t>REDE ESTRUTURADA</t>
  </si>
  <si>
    <t>T. PATCH PANEL 24</t>
  </si>
  <si>
    <t>PATCH PANEL 24 PORTAS CAT6</t>
  </si>
  <si>
    <t>T.BANDEJA.RACK</t>
  </si>
  <si>
    <t>BANDEJA PARA RACK 19''</t>
  </si>
  <si>
    <t>"</t>
  </si>
  <si>
    <t>T.CABO UTP CAT6</t>
  </si>
  <si>
    <t>CABO DE PAR TRANÇADO UTP, 4 PARES, CAT. 6</t>
  </si>
  <si>
    <t>T.ESP.BAQ.01</t>
  </si>
  <si>
    <t>ESPELHO BAQUELITE 4" X 2" 1 FURO RJ - 45</t>
  </si>
  <si>
    <t>T.ESP.BAQ.02</t>
  </si>
  <si>
    <t>ESPELHO BAQUELITE 4" X 2" 2 FUROS RJ - 45</t>
  </si>
  <si>
    <t>T.GUIA HORIZ</t>
  </si>
  <si>
    <t>GUIA HORIZONTAL PARA CABO 1U</t>
  </si>
  <si>
    <t>T.PARAF.RACK</t>
  </si>
  <si>
    <t>PARAFUSO COM PORCA GAIOLA PARA RACK COM 12 MM E ROSCA M5</t>
  </si>
  <si>
    <t>T.PATCH 1.5M</t>
  </si>
  <si>
    <t>PATCH CORD, CAT. 6, EXTENSÃO 1,5M</t>
  </si>
  <si>
    <t>T.PATCH 2.5M</t>
  </si>
  <si>
    <t>PATCH CORD, CAT. 6, EXTENSÃO 2,5M</t>
  </si>
  <si>
    <t>T.PATCH.2.0M</t>
  </si>
  <si>
    <t>PATCH CORD UTP-4P, CAT 6, FLEXIVEL 2.0 M</t>
  </si>
  <si>
    <t>T.RACK</t>
  </si>
  <si>
    <t>RACK DE PISO 16 U's, MÍNIMO 55 CM DE PROFUNDIDADE</t>
  </si>
  <si>
    <t>T.REGUA</t>
  </si>
  <si>
    <t>REGUA COM 8 TOMADAS</t>
  </si>
  <si>
    <t>T.TOMADA.LOG</t>
  </si>
  <si>
    <t>TOMADA LOGICA RJ-45 TIPO KEYSTONE JACK, CAT. 6</t>
  </si>
  <si>
    <t>21.08</t>
  </si>
  <si>
    <t>INSTALAÇÕES DE SONORIZAÇÃO</t>
  </si>
  <si>
    <t>T.CABO.SOM</t>
  </si>
  <si>
    <t>CABO DE SONORIZAÇÃO CRISTAL 2 X 1,5MM - FORNECIMENTO E INSTALAÇÃO</t>
  </si>
  <si>
    <t>T.CABO.XLR</t>
  </si>
  <si>
    <t>CABO XLR PARA MICROFONE - FORNECIMENTO E INSTALAÇÃO</t>
  </si>
  <si>
    <t>T.CONECTOR.SOM</t>
  </si>
  <si>
    <t>CONECTORIZAÇÃO EM CABO DE MICROFONE XLR/CANON - FORNECIMENTO E INSTALACAO</t>
  </si>
  <si>
    <t>T.TAMPA</t>
  </si>
  <si>
    <t>TAMPA CEGA PLÁSTICA 4"X2" COM FURO CENTRAL (PARA TV/SOM..)</t>
  </si>
  <si>
    <t>21.09</t>
  </si>
  <si>
    <t>SERVIÇOS DIVERSOS</t>
  </si>
  <si>
    <t>T.CERTIFICACAO</t>
  </si>
  <si>
    <t>CERTIFICACAO DE PONTOS LOGICOS</t>
  </si>
  <si>
    <t>22.00</t>
  </si>
  <si>
    <t>INSTALAÇÕES HIDROSANITÁRIAS: ESGOTO</t>
  </si>
  <si>
    <t>74051/2U</t>
  </si>
  <si>
    <t>CAIXA DE GORDURA SIMPLES EM CONCRETO PRE-MOLDADO DN 40,0 CM COM TAMPA - FORNECIMENTO E INSTALACAO</t>
  </si>
  <si>
    <t>74104/1U</t>
  </si>
  <si>
    <t>CAIXA DE INSPEÇÃO EM ALVENARIA DE TIJOLO MACIÇO 60X60X60CM, REVESTIDA INTERNAMENTO COM BARRA LISA (CIMENTO E AREIA, TRAÇO 1:4) E=2,0CM, COM TAMPA PRÉ-MOLDADA DE CONCRETO E FUNDO DE CONCRETO 15MPA TIPO C - ESCAVAÇÃO E CONFECÇÃO</t>
  </si>
  <si>
    <t>89707U</t>
  </si>
  <si>
    <t>CAIXA SIFONADA, PVC, DN 100 X 100 X 50 MM, JUNTA ELÁSTICA, FORNECIDA E INSTALADA EM RAMAL DE DESCARGA OU EM RAMAL DE ESGOTO SANITÁRIO. AF_12/2014</t>
  </si>
  <si>
    <t>89711U</t>
  </si>
  <si>
    <t>TUBO PVC, SERIE NORMAL, ESGOTO PREDIAL, DN 40 MM, FORNECIDO E INSTALADO EM RAMAL DE DESCARGA OU RAMAL DE ESGOTO SANITÁRIO. AF_12/2014</t>
  </si>
  <si>
    <t>89712U</t>
  </si>
  <si>
    <t>TUBO PVC, SERIE NORMAL, ESGOTO PREDIAL, DN 50 MM, FORNECIDO E INSTALADO EM RAMAL DE DESCARGA OU RAMAL DE ESGOTO SANITÁRIO. AF_12/2014</t>
  </si>
  <si>
    <t>89714U</t>
  </si>
  <si>
    <t>TUBO PVC, SERIE NORMAL, ESGOTO PREDIAL, DN 100 MM, FORNECIDO E INSTALADO EM RAMAL DE DESCARGA OU RAMAL DE ESGOTO SANITÁRIO. AF_12/2014</t>
  </si>
  <si>
    <t>89724U</t>
  </si>
  <si>
    <t>JOELHO 90 GRAUS, PVC, SERIE NORMAL, ESGOTO PREDIAL, DN 40 MM, JUNTA SOLDÁVEL, FORNECIDO E INSTALADO EM RAMAL DE DESCARGA OU RAMAL DE ESGOTO SANITÁRIO. AF_12/2014</t>
  </si>
  <si>
    <t>89726U</t>
  </si>
  <si>
    <t>JOELHO 45 GRAUS, PVC, SERIE NORMAL, ESGOTO PREDIAL, DN 40 MM, JUNTA SOLDÁVEL, FORNECIDO E INSTALADO EM RAMAL DE DESCARGA OU RAMAL DE ESGOTO SANITÁRIO. AF_12/2014</t>
  </si>
  <si>
    <t>89744U</t>
  </si>
  <si>
    <t>JOELHO 90 GRAUS, PVC, SERIE NORMAL, ESGOTO PREDIAL, DN 100 MM, JUNTA ELÁSTICA, FORNECIDO E INSTALADO EM RAMAL DE DESCARGA OU RAMAL DE ESGOTO SANITÁRIO. AF_12/2014</t>
  </si>
  <si>
    <t>89746U</t>
  </si>
  <si>
    <t>JOELHO 45 GRAUS, PVC, SERIE NORMAL, ESGOTO PREDIAL, DN 100 MM, JUNTA ELÁSTICA, FORNECIDO E INSTALADO EM RAMAL DE DESCARGA OU RAMAL DE ESGOTO SANITÁRIO. AF_12/2014</t>
  </si>
  <si>
    <t>93358U</t>
  </si>
  <si>
    <t>ESCAVAÇÃO MANUAL DE VALAS. AF_03/2016</t>
  </si>
  <si>
    <t>93382U</t>
  </si>
  <si>
    <t>REATERRO MANUAL DE VALAS COM COMPACTAÇÃO MECANIZADA. AF_04/2016</t>
  </si>
  <si>
    <t>23.00</t>
  </si>
  <si>
    <t>INSTALAÇÕES HIDROSANITÁRIAS: ÁGUA FRIA</t>
  </si>
  <si>
    <t>89353U</t>
  </si>
  <si>
    <t>REGISTRO DE GAVETA BRUTO, LATÃO, ROSCÁVEL, 3/4", FORNECIDO E INSTALADO EM RAMAL DE ÁGUA. AF_12/2014</t>
  </si>
  <si>
    <t>89356U</t>
  </si>
  <si>
    <t>TUBO, PVC, SOLDÁVEL, DN 25MM, INSTALADO EM RAMAL OU SUB-RAMAL DE ÁGUA - FORNECIMENTO E INSTALAÇÃO. AF_12/2014</t>
  </si>
  <si>
    <t>89357U</t>
  </si>
  <si>
    <t>TUBO, PVC, SOLDÁVEL, DN 32MM, INSTALADO EM RAMAL OU SUB-RAMAL DE ÁGUA - FORNECIMENTO E INSTALAÇÃO. AF_12/2014</t>
  </si>
  <si>
    <t>89366U</t>
  </si>
  <si>
    <t>JOELHO 90 GRAUS COM BUCHA DE LATÃO, PVC, SOLDÁVEL, DN 25MM, X 3/4? INSTALADO EM RAMAL OU SUB-RAMAL DE ÁGUA - FORNECIMENTO E INSTALAÇÃO. AF_12/2014</t>
  </si>
  <si>
    <t>89492U</t>
  </si>
  <si>
    <t>JOELHO 90 GRAUS, PVC, SOLDÁVEL, DN 32MM, INSTALADO EM PRUMADA DE ÁGUA - FORNECIMENTO E INSTALAÇÃO. AF_12/2014</t>
  </si>
  <si>
    <t>90373U</t>
  </si>
  <si>
    <t>JOELHO 90 GRAUS COM BUCHA DE LATÃO, PVC, SOLDÁVEL, DN 25MM, X 1/2? INSTALADO EM RAMAL OU SUB-RAMAL DE ÁGUA - FORNECIMENTO E INSTALAÇÃO. AF_12/2014</t>
  </si>
  <si>
    <t>T.81880-AGETOP</t>
  </si>
  <si>
    <t>RESERVATÓRIO TIPO TAÇA METÁLICO EM AÇO PATINÁVEL, V=5M³, INCLUSO FUNDAÇÃO</t>
  </si>
  <si>
    <t>24.00</t>
  </si>
  <si>
    <t>INSTALAÇÕES HIDROSANITÁRIAS: ÁGUA PLUVIAL</t>
  </si>
  <si>
    <t>89576U</t>
  </si>
  <si>
    <t>TUBO PVC, SÉRIE R, ÁGUA PLUVIAL, DN 75 MM, FORNECIDO E INSTALADO EM CONDUTORES VERTICAIS DE ÁGUAS PLUVIAIS. AF_12/2014</t>
  </si>
  <si>
    <t>89581U</t>
  </si>
  <si>
    <t>JOELHO 90 GRAUS, PVC, SERIE R, ÁGUA PLUVIAL, DN 75 MM, JUNTA ELÁSTICA, FORNECIDO E INSTALADO EM CONDUTORES VERTICAIS DE ÁGUAS PLUVIAIS. AF_12/2014</t>
  </si>
  <si>
    <t>T.72289</t>
  </si>
  <si>
    <t>CAIXA DE INSPEÇÃO 80X80X80CM EM ALVENARIA COM TAMPA EM GRELHA DE CONCRETO PRE MOLDADO</t>
  </si>
  <si>
    <t>25.00</t>
  </si>
  <si>
    <t>LOUÇAS E METAIS</t>
  </si>
  <si>
    <t>40729U</t>
  </si>
  <si>
    <t>VALVULA DESCARGA 1.1/2" COM REGISTRO, ACABAMENTO EM METAL CROMADO - FORNECIMENTO E INSTALACAO</t>
  </si>
  <si>
    <t>86924U</t>
  </si>
  <si>
    <t>TANQUE DE LOUÇA BRANCA SUSPENSO, 18L OU EQUIVALENTE, INCLUSO SIFÃO TIPO GARRAFA EM PVC, VÁLVULA PLÁSTICA E TORNEIRA DE PLÁSTICO - FORNECIMENTO E INSTALAÇÃO. AF_12/2013</t>
  </si>
  <si>
    <t>86931U</t>
  </si>
  <si>
    <t>VASO SANITÁRIO SIFONADO COM CAIXA ACOPLADA LOUÇA BRANCA, INCLUSO ENGATE FLEXÍVEL EM PLÁSTICO BRANCO, 1/2 X 40CM - FORNECIMENTO E INSTALAÇÃO. AF_12/2013</t>
  </si>
  <si>
    <t>93396U</t>
  </si>
  <si>
    <t>BANCADA GRANITO CINZA POLIDO 0,50 X 0,60M, INCL. CUBA DE EMBUTIR OVAL LOUÇA BRANCA 35 X 50CM, VÁLVULA METAL CROMADO, SIFÃO FLEXÍVEL PVC, ENGATE 30CM FLEXÍVEL PLÁSTICO E TORNEIRA CROMADA DE MESA, PADRÃO POPULAR - FORNEC. E INSTALAÇÃO. AF_12/2013</t>
  </si>
  <si>
    <t>93441U</t>
  </si>
  <si>
    <t>BANCADA DE GRANITO CINZA POLIDO 150 X 60 CM, COM CUBA DE EMBUTIR DE AÇO INOXIDÁVEL MÉDIA, VÁLVULA AMERICANA EM METAL CROMADO, SIFÃO FLEXÍVEL EM PVC, ENGATE FLEXÍVEL 30 CM, TORNEIRA CROMADA LONGA DE PAREDE, 1/2 OU 3/4, PARA PIA DE COZINHA, PADRÃO POPULAR- FORNEC. E INSTAL. AF_12/2013</t>
  </si>
  <si>
    <t>9535U</t>
  </si>
  <si>
    <t>CHUVEIRO ELETRICO COMUM CORPO PLASTICO TIPO DUCHA, FORNECIMENTO E INSTALACAO</t>
  </si>
  <si>
    <t>95469U</t>
  </si>
  <si>
    <t>VASO SANITARIO SIFONADO CONVENCIONAL COM LOUÇA BRANCA - FORNECIMENTO E INSTALAÇÃO. AF_10/2016</t>
  </si>
  <si>
    <t>95542U</t>
  </si>
  <si>
    <t>PORTA TOALHA ROSTO EM METAL CROMADO, TIPO ARGOLA, INCLUSO FIXAÇÃO. AF_10/2016</t>
  </si>
  <si>
    <t>95544U</t>
  </si>
  <si>
    <t>PAPELEIRA DE PAREDE EM METAL CROMADO SEM TAMPA, INCLUSO FIXAÇÃO. AF_10/2016</t>
  </si>
  <si>
    <t>95545U</t>
  </si>
  <si>
    <t>SABONETEIRA DE PAREDE EM METAL CROMADO, INCLUSO FIXAÇÃO. AF_10/2016</t>
  </si>
  <si>
    <t>T.ASSENTO.PLASTICO</t>
  </si>
  <si>
    <t>ASSENTO PLASTICO STANDARD PARA VASO SANITARIO - FORNECIMENTO E INSTALACAO</t>
  </si>
  <si>
    <t>T.DUCHA.HIG</t>
  </si>
  <si>
    <t>DUCHA HIGIÊNICA PLASTICA COM REGISTRO METÁLICO 1/2 - FORNECIMENTO E INSTALAÇÃO</t>
  </si>
  <si>
    <t>T.SABONETEIRA</t>
  </si>
  <si>
    <t>SABONETEIRA PLASTICA TIPO DISPENSER PARA SABONETE LIQUIDO COM RESERVATORIO DE 800 A 1500 ML - FORNECIMENTO E INSTALACAO</t>
  </si>
  <si>
    <t>T.TOALHEIRO</t>
  </si>
  <si>
    <t>TOALHEIRO PLASTICO TIPO DISPENSER PARA PAPEL TOALHA INTERFOLHADO - FORNECIMENTO E INSTALACAO</t>
  </si>
  <si>
    <t>26.00</t>
  </si>
  <si>
    <t>EQUIPAMENTOS E SINALIZAÇÃO DE PREVENÇÃO E COMBATE A INCÊNDIO</t>
  </si>
  <si>
    <t>97599U</t>
  </si>
  <si>
    <t>LUMINÁRIA DE EMERGÊNCIA - FORNECIMENTO E INSTALAÇÃO. AF_11/2017</t>
  </si>
  <si>
    <t>T.ABRIGO.GAS</t>
  </si>
  <si>
    <t>ABRIGO PARA GÁS GLP, EM BLOCOS DE CONCRETO, COM LAJE DE CONCRETO PRE MOLDADA NA OBRA, CAPACIDADE P/ 2 VASILHAMES DE 13KG, USO PERMITIDO DE APENAS UM, DE ACORDO COM NT 28/2014 CBMGO, VENTILAÇÃO PERMANENTE, INCLUI ALVENARIA, PORTAO QUADRICULADO, REBOCO E TEXTURA ACRILICA</t>
  </si>
  <si>
    <t>T.FITA.EXTINTORES</t>
  </si>
  <si>
    <t>DEMARCAÇÃO DE SOLO PARA SINALIZAÇÃO DE EXTINTORES DE INCÊNDIO, COR VERMELHA OU AMARELA</t>
  </si>
  <si>
    <t>T.INCE.1512050</t>
  </si>
  <si>
    <t>PLACA DE SINALIZAÇÃO DE SEGURANÇA CONTRA INCÊNDIO, FOTOLUMINESCENTE, QUADRADA, *20X20 CM, EM PVC *2* MM ANTI-CHAMAS (SIMBOLOS, CORES E PICTOGRAMAS CONFORME NBR 13434) - FORNECIMENTO E INSTALAÇÃO</t>
  </si>
  <si>
    <t>T.INCE.1512053</t>
  </si>
  <si>
    <t>PLACA DE SINALIZAÇÃO DE SEGURANÇA CONTRA INCÊNDIO, FOTOLUMINESCENTE, RETANGULAR, *20X40 CM, EM PVC *2* MM ANTI-CHAMAS (SIMBOLOS, CORES E PICTOGRAMAS CONFORME NBR 13434) - FORNECIMENTO E INSTALAÇÃO</t>
  </si>
  <si>
    <t>T.INCE.1512055</t>
  </si>
  <si>
    <t>PLACA DE SINALIZAÇÃO DE SEGURANÇA CONTRA INCÊNDIO, ALERTA, TRIANGULAR, BASE DE *30* CM, EM PVC *2* MM ANTI-CHAMAS (SIMBOLOS, CORES E PICTOGRAMAS CONFORME NBR 13434) - FORNECIMENTO E INSTALAÇÃO</t>
  </si>
  <si>
    <t>T.INCE.1512056</t>
  </si>
  <si>
    <t>PLACA DE SINALIZAÇÃO DE SEGURANÇA CONTRA INCÊNDIO, FOTOLUMINESCENTE, 60X50 CM (MODELO M1), EM PVC 2 MM ANTI-CHAMAS (SIMBOLOS, CORES E PICTOGRAMAS CONFORME NBR 13434) - FORNECIMENTO E INSTALAÇÃO</t>
  </si>
  <si>
    <t>27.00</t>
  </si>
  <si>
    <t>ACESSIBILIDADE E COMUNICAÇÃO VISUAL</t>
  </si>
  <si>
    <t>T.10851</t>
  </si>
  <si>
    <t>PLACA DE ACRILICO TRANSPARENTE ADESIVADA PARA SINALIZACAO DE PORTAS, BORDA POLIDA, DE *25 X 8*, E = 6 MM</t>
  </si>
  <si>
    <t>T.LETREIRO</t>
  </si>
  <si>
    <t>LETRA ACO INOX PARA FACHADA</t>
  </si>
  <si>
    <t>T.PLACA.BRAILE</t>
  </si>
  <si>
    <t>PLACA PARA IDENTIFICACAO DE AMBIENTES EM ACRILICO COM RELEVO EM BRAILE</t>
  </si>
  <si>
    <t>T.PLACA.MET.</t>
  </si>
  <si>
    <t>PLACA METÁLICA 50X70 CM PARA SINALIZACAO VERTICAL DE ESTACIONAMENTO PNE/IDOSO</t>
  </si>
  <si>
    <t>T.TATIL.CONCRETO</t>
  </si>
  <si>
    <t>PISO TÁTIL CONCRETO ALERTA E DIRECIONAL 25X25X2CM VERMELHO, CINZA NATURAL, AMARELO OU PRETO</t>
  </si>
  <si>
    <t>T.TATIL.POLIESTER</t>
  </si>
  <si>
    <t>PISO TÁTIL POLIÉSTER (ELEMENTOS DISCRETOS) ALERTA E DIRECIONAL 250X250X3MM AZUL, AMARELO, CINZA OU PRETO - COLAGEM DIRETA COM DUPLA-FACE NO CONTRAPISO LISO, CERÂMICA, PORCELANATO, GRANITO E DEMAIS PISOS LISOS COMO POLIDO - ACOMPANHA GABARITO PARA INSTALAÇÃO E DUPLA FACE INTEGRADO - USO EXCLUSIVO PARA AREAS INTERNAS.</t>
  </si>
  <si>
    <t>28.00</t>
  </si>
  <si>
    <t>INSTALAÇÕES DE AR CONDICIONADO</t>
  </si>
  <si>
    <t>T.ARC.SPLIT.INSTAL</t>
  </si>
  <si>
    <t>INSTALAÇÃO COMPLETA DE AR CONDICIONADO COM REDE ATE 15 METROS, INCLUSO TODAS AS FERRAMENTAS, MATERIAIS E ACESSÓRIOS PARA EXECUÇÃO E REVESTIMENTO DE LINHA FRIGORÍGENA, CIRCUITOS ELÉTRICOS E LINHA DE DRENO</t>
  </si>
  <si>
    <t>T.RET.AC</t>
  </si>
  <si>
    <t>RETIRADA DE CONDENSADOR E EVAPORADOR (EQUIPAMENTOS DE AR CONDICIONADO)</t>
  </si>
  <si>
    <t>29.00</t>
  </si>
  <si>
    <t>PAISAGISMO</t>
  </si>
  <si>
    <t>74236/1U</t>
  </si>
  <si>
    <t>PLANTIO DE GRAMA BATATAIS EM PLACAS</t>
  </si>
  <si>
    <t>30.00</t>
  </si>
  <si>
    <t>SERVIÇOS FINAIS</t>
  </si>
  <si>
    <t>T.PLACA.INAUG.</t>
  </si>
  <si>
    <t>PLACA DE INAUGURAÇÃO AÇO ESCOVADO - 40X60 CM</t>
  </si>
  <si>
    <t>1.03</t>
  </si>
  <si>
    <t>1.04</t>
  </si>
  <si>
    <t>3.05</t>
  </si>
  <si>
    <t>3.06</t>
  </si>
  <si>
    <t>3.07</t>
  </si>
  <si>
    <t>3.08</t>
  </si>
  <si>
    <t>3.09</t>
  </si>
  <si>
    <t>3.10</t>
  </si>
  <si>
    <t>3.11</t>
  </si>
  <si>
    <t>3.12</t>
  </si>
  <si>
    <t>9.06</t>
  </si>
  <si>
    <t>10.07</t>
  </si>
  <si>
    <t>10.08</t>
  </si>
  <si>
    <t>10.09</t>
  </si>
  <si>
    <t>10.10</t>
  </si>
  <si>
    <t>10.11</t>
  </si>
  <si>
    <t>11.01</t>
  </si>
  <si>
    <t>11.02</t>
  </si>
  <si>
    <t>11.03</t>
  </si>
  <si>
    <t>11.04</t>
  </si>
  <si>
    <t>11.05</t>
  </si>
  <si>
    <t>11.06</t>
  </si>
  <si>
    <t>11.07</t>
  </si>
  <si>
    <t>11.08</t>
  </si>
  <si>
    <t>11.09</t>
  </si>
  <si>
    <t>11.10</t>
  </si>
  <si>
    <t>11.11</t>
  </si>
  <si>
    <t>11.12</t>
  </si>
  <si>
    <t>14.04</t>
  </si>
  <si>
    <t>14.05</t>
  </si>
  <si>
    <t>14.06</t>
  </si>
  <si>
    <t>14.07</t>
  </si>
  <si>
    <t>14.08</t>
  </si>
  <si>
    <t>15.05</t>
  </si>
  <si>
    <t>15.06</t>
  </si>
  <si>
    <t>17.01</t>
  </si>
  <si>
    <t>17.02</t>
  </si>
  <si>
    <t>17.03</t>
  </si>
  <si>
    <t>18.01</t>
  </si>
  <si>
    <t>18.02</t>
  </si>
  <si>
    <t>19.01</t>
  </si>
  <si>
    <t>20.01</t>
  </si>
  <si>
    <t>20.02</t>
  </si>
  <si>
    <t>20.03</t>
  </si>
  <si>
    <t>21.01.01</t>
  </si>
  <si>
    <t>21.01.02</t>
  </si>
  <si>
    <t>21.01.03</t>
  </si>
  <si>
    <t>21.01.04</t>
  </si>
  <si>
    <t>21.01.05</t>
  </si>
  <si>
    <t>21.01.06</t>
  </si>
  <si>
    <t>21.01.07</t>
  </si>
  <si>
    <t>21.01.08</t>
  </si>
  <si>
    <t>21.01.09</t>
  </si>
  <si>
    <t>21.01.10</t>
  </si>
  <si>
    <t>21.01.11</t>
  </si>
  <si>
    <t>21.01.12</t>
  </si>
  <si>
    <t>21.01.13</t>
  </si>
  <si>
    <t>21.01.14</t>
  </si>
  <si>
    <t>21.02.01</t>
  </si>
  <si>
    <t>21.02.02</t>
  </si>
  <si>
    <t>21.02.03</t>
  </si>
  <si>
    <t>21.02.04</t>
  </si>
  <si>
    <t>21.02.05</t>
  </si>
  <si>
    <t>21.02.06</t>
  </si>
  <si>
    <t>21.02.07</t>
  </si>
  <si>
    <t>21.02.08</t>
  </si>
  <si>
    <t>21.02.09</t>
  </si>
  <si>
    <t>21.02.10</t>
  </si>
  <si>
    <t>21.02.11</t>
  </si>
  <si>
    <t>21.03.01</t>
  </si>
  <si>
    <t>21.03.02</t>
  </si>
  <si>
    <t>21.03.03</t>
  </si>
  <si>
    <t>21.03.04</t>
  </si>
  <si>
    <t>21.03.05</t>
  </si>
  <si>
    <t>21.03.06</t>
  </si>
  <si>
    <t>21.03.07</t>
  </si>
  <si>
    <t>21.03.08</t>
  </si>
  <si>
    <t>21.03.09</t>
  </si>
  <si>
    <t>21.03.10</t>
  </si>
  <si>
    <t>21.03.11</t>
  </si>
  <si>
    <t>21.04.01</t>
  </si>
  <si>
    <t>21.04.02</t>
  </si>
  <si>
    <t>21.04.03</t>
  </si>
  <si>
    <t>21.04.04</t>
  </si>
  <si>
    <t>21.04.05</t>
  </si>
  <si>
    <t>21.04.06</t>
  </si>
  <si>
    <t>21.04.07</t>
  </si>
  <si>
    <t>21.04.08</t>
  </si>
  <si>
    <t>21.04.09</t>
  </si>
  <si>
    <t>21.04.10</t>
  </si>
  <si>
    <t>21.04.11</t>
  </si>
  <si>
    <t>21.05.01</t>
  </si>
  <si>
    <t>21.05.02</t>
  </si>
  <si>
    <t>21.05.03</t>
  </si>
  <si>
    <t>21.05.04</t>
  </si>
  <si>
    <t>21.05.05</t>
  </si>
  <si>
    <t>21.05.06</t>
  </si>
  <si>
    <t>21.05.07</t>
  </si>
  <si>
    <t>21.05.08</t>
  </si>
  <si>
    <t>21.05.09</t>
  </si>
  <si>
    <t>21.05.10</t>
  </si>
  <si>
    <t>21.05.11</t>
  </si>
  <si>
    <t>21.05.12</t>
  </si>
  <si>
    <t>21.05.13</t>
  </si>
  <si>
    <t>21.05.14</t>
  </si>
  <si>
    <t>21.05.15</t>
  </si>
  <si>
    <t>21.05.16</t>
  </si>
  <si>
    <t>21.05.17</t>
  </si>
  <si>
    <t>21.05.18</t>
  </si>
  <si>
    <t>21.06.01</t>
  </si>
  <si>
    <t>21.06.02</t>
  </si>
  <si>
    <t>21.06.03</t>
  </si>
  <si>
    <t>21.06.04</t>
  </si>
  <si>
    <t>21.06.05</t>
  </si>
  <si>
    <t>21.06.06</t>
  </si>
  <si>
    <t>21.06.07</t>
  </si>
  <si>
    <t>21.06.08</t>
  </si>
  <si>
    <t>21.06.09</t>
  </si>
  <si>
    <t>21.06.10</t>
  </si>
  <si>
    <t>21.06.11</t>
  </si>
  <si>
    <t>21.06.12</t>
  </si>
  <si>
    <t>21.06.13</t>
  </si>
  <si>
    <t>21.06.14</t>
  </si>
  <si>
    <t>21.06.15</t>
  </si>
  <si>
    <t>21.06.16</t>
  </si>
  <si>
    <t>21.06.17</t>
  </si>
  <si>
    <t>21.06.18</t>
  </si>
  <si>
    <t>21.06.19</t>
  </si>
  <si>
    <t>21.06.20</t>
  </si>
  <si>
    <t>21.06.21</t>
  </si>
  <si>
    <t>21.06.22</t>
  </si>
  <si>
    <t>21.06.23</t>
  </si>
  <si>
    <t>21.06.24</t>
  </si>
  <si>
    <t>21.06.25</t>
  </si>
  <si>
    <t>21.06.26</t>
  </si>
  <si>
    <t>21.06.27</t>
  </si>
  <si>
    <t>21.06.28</t>
  </si>
  <si>
    <t>21.06.29</t>
  </si>
  <si>
    <t>21.06.30</t>
  </si>
  <si>
    <t>21.06.31</t>
  </si>
  <si>
    <t>21.06.32</t>
  </si>
  <si>
    <t>21.06.33</t>
  </si>
  <si>
    <t>21.06.34</t>
  </si>
  <si>
    <t>21.06.35</t>
  </si>
  <si>
    <t>21.06.36</t>
  </si>
  <si>
    <t>21.06.37</t>
  </si>
  <si>
    <t>21.06.38</t>
  </si>
  <si>
    <t>21.06.39</t>
  </si>
  <si>
    <t>21.07.01</t>
  </si>
  <si>
    <t>21.07.02</t>
  </si>
  <si>
    <t>21.07.03</t>
  </si>
  <si>
    <t>21.07.04</t>
  </si>
  <si>
    <t>21.07.05</t>
  </si>
  <si>
    <t>21.07.06</t>
  </si>
  <si>
    <t>21.07.07</t>
  </si>
  <si>
    <t>21.07.08</t>
  </si>
  <si>
    <t>21.07.09</t>
  </si>
  <si>
    <t>21.07.10</t>
  </si>
  <si>
    <t>21.07.11</t>
  </si>
  <si>
    <t>21.07.12</t>
  </si>
  <si>
    <t>21.07.13</t>
  </si>
  <si>
    <t>21.07.14</t>
  </si>
  <si>
    <t>21.07.15</t>
  </si>
  <si>
    <t>21.08.01</t>
  </si>
  <si>
    <t>21.08.02</t>
  </si>
  <si>
    <t>21.08.03</t>
  </si>
  <si>
    <t>21.08.04</t>
  </si>
  <si>
    <t>21.09.01</t>
  </si>
  <si>
    <t>22.01</t>
  </si>
  <si>
    <t>22.02</t>
  </si>
  <si>
    <t>22.03</t>
  </si>
  <si>
    <t>22.04</t>
  </si>
  <si>
    <t>22.05</t>
  </si>
  <si>
    <t>22.06</t>
  </si>
  <si>
    <t>22.07</t>
  </si>
  <si>
    <t>22.08</t>
  </si>
  <si>
    <t>22.09</t>
  </si>
  <si>
    <t>22.10</t>
  </si>
  <si>
    <t>22.11</t>
  </si>
  <si>
    <t>22.12</t>
  </si>
  <si>
    <t>23.01</t>
  </si>
  <si>
    <t>23.02</t>
  </si>
  <si>
    <t>23.03</t>
  </si>
  <si>
    <t>23.04</t>
  </si>
  <si>
    <t>23.05</t>
  </si>
  <si>
    <t>23.06</t>
  </si>
  <si>
    <t>23.07</t>
  </si>
  <si>
    <t>24.01</t>
  </si>
  <si>
    <t>24.02</t>
  </si>
  <si>
    <t>24.03</t>
  </si>
  <si>
    <t>25.01</t>
  </si>
  <si>
    <t>25.02</t>
  </si>
  <si>
    <t>25.03</t>
  </si>
  <si>
    <t>25.04</t>
  </si>
  <si>
    <t>25.05</t>
  </si>
  <si>
    <t>25.06</t>
  </si>
  <si>
    <t>25.07</t>
  </si>
  <si>
    <t>25.08</t>
  </si>
  <si>
    <t>25.09</t>
  </si>
  <si>
    <t>25.10</t>
  </si>
  <si>
    <t>25.11</t>
  </si>
  <si>
    <t>25.12</t>
  </si>
  <si>
    <t>25.13</t>
  </si>
  <si>
    <t>25.14</t>
  </si>
  <si>
    <t>26.01</t>
  </si>
  <si>
    <t>26.02</t>
  </si>
  <si>
    <t>26.03</t>
  </si>
  <si>
    <t>26.04</t>
  </si>
  <si>
    <t>26.05</t>
  </si>
  <si>
    <t>26.06</t>
  </si>
  <si>
    <t>26.07</t>
  </si>
  <si>
    <t>26.08</t>
  </si>
  <si>
    <t>27.01</t>
  </si>
  <si>
    <t>27.02</t>
  </si>
  <si>
    <t>27.03</t>
  </si>
  <si>
    <t>27.04</t>
  </si>
  <si>
    <t>27.05</t>
  </si>
  <si>
    <t>27.06</t>
  </si>
  <si>
    <t>28.01</t>
  </si>
  <si>
    <t>28.02</t>
  </si>
  <si>
    <t>29.01</t>
  </si>
  <si>
    <t>30.01</t>
  </si>
  <si>
    <t>30.02</t>
  </si>
  <si>
    <t>30.03</t>
  </si>
  <si>
    <t>PESQUISA.1601.01</t>
  </si>
  <si>
    <t>ANOTAÇÃO/REGISTRO DE RESPONSABILIDADE TÉCNICA (ART OU RRT) - REF. CREA SERVIÇOS ACIMA DE 15.000,00</t>
  </si>
  <si>
    <t>AREIA MEDIA - POSTO JAZIDA/FORNECEDOR (SEM FRETE)</t>
  </si>
  <si>
    <t>OPERADOR DE BETONEIRA ESTACIONARIA/MISTURADOR *COLETADO CAIXA*</t>
  </si>
  <si>
    <t>PREGO POLIDO COM CABECA 18 X 30</t>
  </si>
  <si>
    <t>ACO CA-50 5/16" (7,94 MM)</t>
  </si>
  <si>
    <t>AJUDANTE DE CARPINTEIRO</t>
  </si>
  <si>
    <t>PECA DE MADEIRA DE LEI *7,5 X 7,5* CM, NÃO APARELHADA, (P/TELHADO, ESTRUTURAS PERMANENTES)</t>
  </si>
  <si>
    <t>TIJOLO CERAMICO FURADO 8 FUROS 10 X 20 X 20CM</t>
  </si>
  <si>
    <t>DIVISORIA CEGA (N1) - PAINEL MSO/COMEIA E=35MM - MONTANTE/RODAPE DUPLO ACO GALV PINTADO - COLOCADA</t>
  </si>
  <si>
    <t>SER.MO</t>
  </si>
  <si>
    <t>MACANETA TIPO BOLA, CROMADA, DIAMETRO APROXIMADO DE *2 1/2*", (SOMENTE MACANETAS)</t>
  </si>
  <si>
    <t>DOBRADICA EM ACO/FERRO, 3" X 2 1/2", E= 1,9 A 2 MM, SEM ANEL, CROMADO OU ZINCADO, TAMPA BOLA, COM PARAFUSOS</t>
  </si>
  <si>
    <t>PESQUISA.1508.8</t>
  </si>
  <si>
    <t>PORTA DE DIVISORIA NAVAL 0,90X2,40, INCLUSIVE FERRAGENS</t>
  </si>
  <si>
    <t>AREIA GROSSA</t>
  </si>
  <si>
    <t>METALON 20X30 No.18</t>
  </si>
  <si>
    <t>PESQUISA.1704.02</t>
  </si>
  <si>
    <t>CHAPA DE ALUMÍNIO COMPOSTO (ACM) COR NATURAL, ESP. 3MM, LARG. 1,5M, COMP. 5M</t>
  </si>
  <si>
    <t>ARGAMASSA OU CIMENTO COLANTE EM PO PARA FIXACAO DE PECAS CERAMICAS</t>
  </si>
  <si>
    <t>REJUNTE COLORIDO</t>
  </si>
  <si>
    <t>PESQUISA.1704.03</t>
  </si>
  <si>
    <t>PISO 60X60CM MAXIGRÊS ECOCEMENT ACETINADO OFF-WHITE</t>
  </si>
  <si>
    <t>310ML</t>
  </si>
  <si>
    <t>TELA DE ACO SOLDADA NERVURADA, CA-60, Q-196, (3,11 KG/M2), DIAMETRO DO FIO = 5,0 MM, LARGURA = 2,45 M, ESPACAMENTO DA MALHA = 10 X 10 CM</t>
  </si>
  <si>
    <t>PEITORIL EM MARMORE, POLIDO, BRANCO COMUM, L= *15* CM, E= *3* CM, CORTE RETO</t>
  </si>
  <si>
    <t>PISO EM GRANITO, POLIDO, TIPO ANDORINHA/ QUARTZ/ CASTELO/ CORUMBA OU OUTROS EQUIVALENTES DA REGIAO, FORMATO MENOR OU IGUAL A 3025 CM2, E= *2* CM</t>
  </si>
  <si>
    <t>LIXA P/ FERRO</t>
  </si>
  <si>
    <t>MASSA PARA TEXTURA LISA DE BASE ACRILICA, COR BRANCA, USO INTERNO E EXTERNO</t>
  </si>
  <si>
    <t>TINTA ACRILICA PARA PISO</t>
  </si>
  <si>
    <t>PESQUISA.1506.15</t>
  </si>
  <si>
    <t>MOLDE PARA PINTURA E DEMARCAÇÃO DE VAGAS ACESSÍVEIS</t>
  </si>
  <si>
    <t>PLACA DE GESSO PARA FORRO, DE *60 X 60* CM E ESPESSURA DE 12 MM (30 MM NAS BORDAS) SEM COLOCACAO</t>
  </si>
  <si>
    <t>A.1438</t>
  </si>
  <si>
    <t>TABICA PARA FORRO DE GESSO COLOCADA</t>
  </si>
  <si>
    <t>ML</t>
  </si>
  <si>
    <t>CHUMBADOR DE ACO TIPO PARABOLT, * 5/8" X 200* MM, COM PORCA E ARRUELA</t>
  </si>
  <si>
    <t>PESQUISA.1610.05</t>
  </si>
  <si>
    <t>TELHA TRAPEZOIDAL COM ENCHIMENTO EM EPS (ESP. = 50MM) METAL / FILME</t>
  </si>
  <si>
    <t>BATENTE/ PORTAL/ ADUELA/ MARCO MACICO, E= *3 CM, L= *13 CM, *60 CM A 120* CM X *210 CM, EM CEDRINHO/ ANGELIM COMERCIAL/ EUCALIPTO/ CURUPIXA/ PEROBA/ CUMARU OU EQUIVALENTE DA REGIAO (NAO INCLUI ALIZARES)</t>
  </si>
  <si>
    <t>JG</t>
  </si>
  <si>
    <t>GUARNICAO/ ALIZAR/ VISTA MACICA, E= *1* CM, L= *4,5* CM, EM CEDRINHO/ ANGELIM COMERCIAL/ EUCALIPTO/ CURUPIXA/ PEROBA/ CUMARU OU EQUIVALENTE DA REGIAO</t>
  </si>
  <si>
    <t>DOBRADICA EM ACO/FERRO, 3 1/2" X 3", E= 1,9 A 2 MM, COM ANEL, CROMADO OU ZINCADO, TAMPA BOLA, COM PARAFUSOS</t>
  </si>
  <si>
    <t>PESQUISA.1703.05</t>
  </si>
  <si>
    <t>GRADIL METÁLICO H=2,40M COM FIO DE AÇO GALVANIZADO ø4.3MMM, COM PINTURA ELETROSTÁTICA, ABERTURA DA MALHA: 200MM(A) X 50MM(L), COM POSTES METÁLICOSA CADA 2,50M. INCLUSO FIXADORES METÁLICOS (6UN POR POSTE) E TAMPA DE PVC PARA POSTE.</t>
  </si>
  <si>
    <t>PORTAO DE ABRIR EM GRADIL DE METALON REDONDO DE 3/4" VERTICAL, COM REQUADRO, ACABAMENTO NATURAL - COMPLETO</t>
  </si>
  <si>
    <t>JANELA DE CORRER EM ALUMÍNIO (SÉRIE 25) SEM BANDEIRA, COM 4 FOLHAS PARA VIDRO, (DUAS FIXAS E DUAS MÓVEIS), DE 1,60 X 1,10 M, COMPLETA</t>
  </si>
  <si>
    <t>CRUZETA FERRO GALV ROSCA REF 1 1/2"</t>
  </si>
  <si>
    <t>CURVA 90G FERRO GALV ELETROLITICO 1/2" P/ ELETRODUTO</t>
  </si>
  <si>
    <t>TE FERRO GALVANIZADO 90G 1.1/2"</t>
  </si>
  <si>
    <t>TUBO ACO GALV C/ COSTURA DIN 2440/NBR 5580 CLASSE MEDIA DN 1.1/2" (40MM) E=3,25MM - 3,61KG/M</t>
  </si>
  <si>
    <t>VIDRO TEMPERADO INCOLOR 10MM</t>
  </si>
  <si>
    <t>JOGO DE FERRAGENS CROMADAS P/ PORTA DE VIDRO TEMPERADO, UMA FOLHA COMPOSTA: DOBRADICA 1SUPERIOR (101) E INFERIOR (103),TRINCO (502), FECHADURA (520),CONTRA FECHADURA (531),COM CAPUCHINHO</t>
  </si>
  <si>
    <t>A.2426</t>
  </si>
  <si>
    <t>A.3011</t>
  </si>
  <si>
    <t>A.3088</t>
  </si>
  <si>
    <t>CABECOTE DE LIGA DE ALUMINIO DIAM. 2”</t>
  </si>
  <si>
    <t>A.3269</t>
  </si>
  <si>
    <t>A.3939</t>
  </si>
  <si>
    <t>DISPOSITIVO DE PROTEÇÃO CONTRA SURTOS(DPS) 275V DE 8 A 40KA</t>
  </si>
  <si>
    <t>A.3274</t>
  </si>
  <si>
    <t>A.3330</t>
  </si>
  <si>
    <t>A.3343</t>
  </si>
  <si>
    <t>ISOLADOR EPOXI 40X30 (BUJAO)</t>
  </si>
  <si>
    <t>A.3813</t>
  </si>
  <si>
    <t>CURVA HORIZONTAL 90º PARA ELETROCALHA 100x50 mm</t>
  </si>
  <si>
    <t>CURVA DE INVERSÃO PARA ELETROCALHA 100x50 mm</t>
  </si>
  <si>
    <t>ELETROCALHA PERFURADA TIPO “U”, LEVE, S/ VIROLA, S/ TAMPA, 100x50x3000 mm</t>
  </si>
  <si>
    <t>A.3816</t>
  </si>
  <si>
    <t>SAÍDA HORIZONTAL PARA ELETRODUTO 1</t>
  </si>
  <si>
    <t>A.3811</t>
  </si>
  <si>
    <t>PESQUISA.1708.05</t>
  </si>
  <si>
    <t>PESQUISA.1708.06</t>
  </si>
  <si>
    <t>CHUMBADOR JAQUETA CONE C/ PARAFUSO 1/4</t>
  </si>
  <si>
    <t>CURVA DE INVERSÃO PARA ELETROCALHA 150x100 MM</t>
  </si>
  <si>
    <t>ELETROCALHA PERFURADA TIPO “U”, LEVE, S/ VIROLA, S/ TAMPA, 150x100 mm, CHAPA 18</t>
  </si>
  <si>
    <t>A.3821</t>
  </si>
  <si>
    <t>PARAFUSO SEXTAVADO CABEÇA LENTILHA D = 1/4" X 5/8"</t>
  </si>
  <si>
    <t>DISJUNTOR TIPO DIN / IEC, MONOPOLAR DE 40 ATE 50A</t>
  </si>
  <si>
    <t>A.3342</t>
  </si>
  <si>
    <t>ISOLADOR EPOXI 30X30 (BUJAO)</t>
  </si>
  <si>
    <t>A.3465</t>
  </si>
  <si>
    <t>A.3481</t>
  </si>
  <si>
    <t>TRILHO OU SUPORTE P/BORNE TERMINAL</t>
  </si>
  <si>
    <t>TOMADA 2P+T 20A, 250V (APENAS MODULO)</t>
  </si>
  <si>
    <t>A.3831</t>
  </si>
  <si>
    <t>A.3944</t>
  </si>
  <si>
    <t>INTERRUPTOR DIFERENCIAL RESIDUAL (DR) BIPOLAR 25A-30A</t>
  </si>
  <si>
    <t>SENSOR DE PRESENCA EXATRON</t>
  </si>
  <si>
    <t>A.3468</t>
  </si>
  <si>
    <t>BANDEJA PARA RACK 19''_1U</t>
  </si>
  <si>
    <t>A.3906</t>
  </si>
  <si>
    <t>A.3907</t>
  </si>
  <si>
    <t>A.3974</t>
  </si>
  <si>
    <t>PARAFUSO COM PORCA GAIOLA PARA RACK COM 12MM E ROSCA M5</t>
  </si>
  <si>
    <t>A.3910</t>
  </si>
  <si>
    <t>A.3912</t>
  </si>
  <si>
    <t>A.3913</t>
  </si>
  <si>
    <t>PESQUISA.1610.22</t>
  </si>
  <si>
    <t>CABO DE SONORIZAÇÃO CRISTAL 2 X 1,5MM</t>
  </si>
  <si>
    <t>PESQUISA.1610.18</t>
  </si>
  <si>
    <t>CABO XLR PARA MICROFONE</t>
  </si>
  <si>
    <t>PESQUISA.1610.19</t>
  </si>
  <si>
    <t>CONECTOR PARA CABO DE MICROFONE</t>
  </si>
  <si>
    <t>A.3975</t>
  </si>
  <si>
    <t>PESQUISA.1704.15</t>
  </si>
  <si>
    <t>LIXA DAGUA EM FOLHA, GRAO 100</t>
  </si>
  <si>
    <t>TUBO PVC SERIE NORMAL, DN 40 MM, PARA ESGOTO PREDIAL (NBR 5688)</t>
  </si>
  <si>
    <t>TUBO PVC SERIE NORMAL, DN 100 MM, PARA ESGOTO PREDIAL (NBR 5688)</t>
  </si>
  <si>
    <t>A.H671</t>
  </si>
  <si>
    <t>C. DAGUA TACA MET.5M³ PINTADA AÇO PATINAVEL</t>
  </si>
  <si>
    <t>50KG</t>
  </si>
  <si>
    <t>GRANITO PARA BANCADA, POLIDO, TIPO ANDORINHA/ QUARTZ/ CASTELO/ CORUMBA OU OUTROS EQUIVALENTES DA REGIAO, E= *2,5* CM</t>
  </si>
  <si>
    <t>TELA DE ACO SOLDADA GALVANIZADA/ZINCADA PARA ALVENARIA, FIO D = *1,20 A 1,70* MM, MALHA 15 X 15 MM, (C X L) *50 X 12* CM</t>
  </si>
  <si>
    <t>CADEADO SIMPLES/COMUM, EM LATAO MACICO CROMADO, LARGURA DE 25 MM, HASTE DE ACO TEMPERADO, CEMENTADO (NAO LONGA), INCLUI 2 CHAVES</t>
  </si>
  <si>
    <t>BLOCO VEDACAO CONCRETO 14 X 19 X 39 CM (CLASSE D - NBR 6136)</t>
  </si>
  <si>
    <t>FITA ADESIVA, ROLO 30 m x 5 cm PARA DEMARCAÇÃO DE SOLO, UTILIZADA COMO SINALIZAÇÃO DE EXTINTORES DE INCÊNDIO, COR AMARELA</t>
  </si>
  <si>
    <t>PESQUISA.1505.36</t>
  </si>
  <si>
    <t>PLACA EM ACRÍLICO PARA IDENTIFICAÇÃO DE AMBIENTES COM RELEVO EM BRAILLE</t>
  </si>
  <si>
    <t>TUBO ACO GALVANIZADO COM COSTURA, CLASSE LEVE, DN 40 MM ( 1 1/2"), E = 3,00 MM, *3,48* KG/M (NBR 5580)</t>
  </si>
  <si>
    <t>PESQUISA.1704.13</t>
  </si>
  <si>
    <t>PESQUISA.1704.14</t>
  </si>
  <si>
    <t>PISO TÁTIL POLIÉSTER (ELEMENTOS DISCRETOS) ALERTA E DIRECIONAL 250X250X3MM AZUL, AMARELO, CINZA OU PRETO - COLAGEM DIRETA COM DUPLA-FACE NO CONTRAPISO LISO, CERÂMICA, PORCELANATO, GRANITO E DEMAIS PISOS LISOS COMO POLIDO - ACOMPANHA GABARITO PARA INSTALAÇÃO E DUPLA FACE INTEGRADO - USO EXCLUSIVO PARA AREAS INTERNAS</t>
  </si>
  <si>
    <t>BUCHA NYLON S-8</t>
  </si>
  <si>
    <t>ORSE/08117</t>
  </si>
  <si>
    <t>GÁS REFRIGERANTE</t>
  </si>
  <si>
    <t xml:space="preserve">        PRECOS DE INSUMOS</t>
  </si>
  <si>
    <t/>
  </si>
  <si>
    <t>MES DE COLETA: 03/2018</t>
  </si>
  <si>
    <t>LOCALIDADE: 4260 - GOIANIA</t>
  </si>
  <si>
    <t>ENCARGOS SOCIAIS (%) HORISTA  88,30  MENSALISTA  50,84</t>
  </si>
  <si>
    <t>TOTAL DE INSUMOS : 5341</t>
  </si>
  <si>
    <t>120 DIAS</t>
  </si>
  <si>
    <t>IPORÁ</t>
  </si>
  <si>
    <t>REFORMA GERAL DO POSTO AVANÇADO DE IPORÁ-GOIÁS</t>
  </si>
  <si>
    <t>T.HABITE-SE</t>
  </si>
  <si>
    <t>CERTIDÃO DE CONCLUSÃO DE OBRA (HABITE-SE)</t>
  </si>
  <si>
    <t>30.04</t>
  </si>
  <si>
    <t>CERTIDÃO DE CONCLUSÃO DE OBRA (HABITE-SE) </t>
  </si>
  <si>
    <t>21.06.40</t>
  </si>
  <si>
    <t xml:space="preserve">UNIDADE </t>
  </si>
  <si>
    <t>PESQUISA.1503.04</t>
  </si>
  <si>
    <t>PLACA DE SINALIZACAO DE EMERGENCIA EM ACRILICO ADESIVADAS</t>
  </si>
  <si>
    <t>Curcino e Magalhães Ltda</t>
  </si>
  <si>
    <t>62  3287-1668</t>
  </si>
  <si>
    <t>Eudes Duarte de Almeida</t>
  </si>
  <si>
    <t>62 3541-6918</t>
  </si>
  <si>
    <t>Antonio Francisco dos Santos</t>
  </si>
  <si>
    <t>62 3271-9793</t>
  </si>
  <si>
    <t>PESQUISA.1505.34</t>
  </si>
  <si>
    <t>MAPA TATIL BRAILE/RELEVO ACRILICO 44X130CM</t>
  </si>
  <si>
    <t>Total acessibilidade</t>
  </si>
  <si>
    <t>(62) 4053-8305</t>
  </si>
  <si>
    <t>Andare</t>
  </si>
  <si>
    <t>(62) 3412-1607</t>
  </si>
  <si>
    <t>Solução Acessível</t>
  </si>
  <si>
    <t>(62) 4109-0036</t>
  </si>
  <si>
    <t>PESQUISA.1505.35</t>
  </si>
  <si>
    <t>PEDESTAL PARA MAPA TÁTIL 40X60CM EM AÇO COM PINTURA ELETROSTATICA</t>
  </si>
  <si>
    <t>PLACA EM ACRILICO PARA IDENTIFICACAO DE AMBIENTES COM RELEVO EM BRAILLE</t>
  </si>
  <si>
    <t>Imprilux</t>
  </si>
  <si>
    <t>(62) 3203-1500</t>
  </si>
  <si>
    <t>Imaginew</t>
  </si>
  <si>
    <t>(62) 3954-5771</t>
  </si>
  <si>
    <t xml:space="preserve">MOLDE PARA PINTURA E DEMARCAÇÃO DE VAGAS ACESSÍVEIS </t>
  </si>
  <si>
    <t>Total Acessibilidade</t>
  </si>
  <si>
    <t>http://www.totalacessibilidade.com/</t>
  </si>
  <si>
    <t>Towbar Sinalização de Seg</t>
  </si>
  <si>
    <t xml:space="preserve">(47) 3396-9411 </t>
  </si>
  <si>
    <t>http://towbar.com.br/</t>
  </si>
  <si>
    <t>Loja de Braille &amp; Acessibilidade</t>
  </si>
  <si>
    <t>http://braille.loja2.com.br/</t>
  </si>
  <si>
    <t>ARPLAC</t>
  </si>
  <si>
    <t>(62)9634-5805</t>
  </si>
  <si>
    <t>DIVIART</t>
  </si>
  <si>
    <t>(62)3287-0319</t>
  </si>
  <si>
    <t>LEROY MERLIN</t>
  </si>
  <si>
    <t>Papelaria Tributaria</t>
  </si>
  <si>
    <t>(62) 3541-3634</t>
  </si>
  <si>
    <t>Papelaria Dinâmica</t>
  </si>
  <si>
    <t>Papelaria Universo</t>
  </si>
  <si>
    <t xml:space="preserve">(62) 3254-7500 </t>
  </si>
  <si>
    <t>CAU-GO</t>
  </si>
  <si>
    <t>0800 8830113</t>
  </si>
  <si>
    <t>www.caugo.org.br</t>
  </si>
  <si>
    <t>Isoeste</t>
  </si>
  <si>
    <t>(62) 4015-1122</t>
  </si>
  <si>
    <t>Thermetelha</t>
  </si>
  <si>
    <t>(62) 4016-3077</t>
  </si>
  <si>
    <t>DanicaZipco</t>
  </si>
  <si>
    <t>(62) 8118-6547</t>
  </si>
  <si>
    <t>CABO PARA MICROFONE XLR SANTO ANGELO</t>
  </si>
  <si>
    <t>MG SOM</t>
  </si>
  <si>
    <t>(62) 3085-0777</t>
  </si>
  <si>
    <t>AV. IGUALDADE, Q. 99, LT. 01, ST. GARAVELO, APARECIDA DE GOIÂNIA - GO</t>
  </si>
  <si>
    <t>ALESOM SOM E INSTRUMENTOS</t>
  </si>
  <si>
    <t>(62) 3291-4910</t>
  </si>
  <si>
    <t>RUA SENADOR JAIME, 620, SETOR CAMPINAS, GOIÂNIA-GO</t>
  </si>
  <si>
    <t>FUJISOM</t>
  </si>
  <si>
    <t>(62) 3223-3333</t>
  </si>
  <si>
    <t>AV. GOIÁS. 489, CENTRO, GOIÂNIA - GO</t>
  </si>
  <si>
    <t xml:space="preserve">CONECTOR PARA CABO DE MICROFONE CANON XLR </t>
  </si>
  <si>
    <t>CABO DE SONORIZAÇÃO CRISTAL 2 X 1,5MM TECNIFORTE</t>
  </si>
  <si>
    <t>Belgo Cercas Centercom</t>
  </si>
  <si>
    <t>(62) 40050955</t>
  </si>
  <si>
    <t>Rua C-159 Nº 754, Jardim América, Goiânia - GO</t>
  </si>
  <si>
    <t>Atacadão das Telas</t>
  </si>
  <si>
    <t>(62) 32497838</t>
  </si>
  <si>
    <t>Av Anhanguera, 1443 - Setor Leste Universitário - Goiânia, GO</t>
  </si>
  <si>
    <t>Grademaxx</t>
  </si>
  <si>
    <t>(11) 24625877</t>
  </si>
  <si>
    <t>Estrada Velha Guarulhos - São Miguel, 1.111 Cumbica - 07210-250 Guarulhos SP</t>
  </si>
  <si>
    <t>Polimax</t>
  </si>
  <si>
    <t>(62) 3931-5900</t>
  </si>
  <si>
    <t>Avenida Jandiá - QD 09 - LT 03 - Parque Amazônia, Goiânia – GO</t>
  </si>
  <si>
    <t>D-BOND ACM</t>
  </si>
  <si>
    <t>(62) 3923-2151</t>
  </si>
  <si>
    <t>Av. Anhanguera, nº 1928, Qd. 22, Lt. 10, Vila Morais - Goiânia - GO</t>
  </si>
  <si>
    <t>ACMIX</t>
  </si>
  <si>
    <t>(62) 98322-8932</t>
  </si>
  <si>
    <t>Rua Cv-37 501 - Qd-31</t>
  </si>
  <si>
    <t>PISO 60X60CM MAXIGRÊS ECOCEMENT ACETINADO OFF-WHITE (REFERÊNCIA: ELIANE)</t>
  </si>
  <si>
    <t>Irmãoe Soares</t>
  </si>
  <si>
    <t>(62) 3226-0800</t>
  </si>
  <si>
    <t>Rua S-5, 303, Setor Bela Vista, Goiânia-Go</t>
  </si>
  <si>
    <t>Versato Acabamentos</t>
  </si>
  <si>
    <t>(62) 3946-9506</t>
  </si>
  <si>
    <t>Av. A110, Jd. Santo Antônio, Goiânia-Go</t>
  </si>
  <si>
    <t>Construir Distribuição</t>
  </si>
  <si>
    <t>(62) 3278-1612</t>
  </si>
  <si>
    <t>Rua dos Alpes, 2369, Jardim Europa, Goiãnia-Go</t>
  </si>
  <si>
    <t>UN.</t>
  </si>
  <si>
    <t>CIGAME</t>
  </si>
  <si>
    <t>(51) 3356-5555</t>
  </si>
  <si>
    <t>INFRAELETROCALHAS</t>
  </si>
  <si>
    <t>(21) 3148-2253</t>
  </si>
  <si>
    <t>BAZAR 339</t>
  </si>
  <si>
    <t>(21) 3040-1482</t>
  </si>
  <si>
    <t>FERRAMENTAS GERAIS</t>
  </si>
  <si>
    <t>(11) 2131-7575</t>
  </si>
  <si>
    <t>ALTERNATIVA ELETRICA</t>
  </si>
  <si>
    <t>(11) 3578-5051</t>
  </si>
  <si>
    <t>CURVA HORIZONTAL 90º PARA ELETROCALHA 150x100 MM</t>
  </si>
  <si>
    <t>GIMAWA</t>
  </si>
  <si>
    <t>(11) 2898-9333</t>
  </si>
  <si>
    <t>(62) 4020-5376</t>
  </si>
  <si>
    <t>LOJA ELETRICA</t>
  </si>
  <si>
    <t>(31) 3273-1000</t>
  </si>
  <si>
    <t>FERRAGEM THONY</t>
  </si>
  <si>
    <t>(51) 3061-0558</t>
  </si>
  <si>
    <t>ELETROMAC</t>
  </si>
  <si>
    <t>(34) 3292-4400</t>
  </si>
  <si>
    <t>PONTO FRIO</t>
  </si>
  <si>
    <t>4002-3050</t>
  </si>
  <si>
    <t>LOJAS AMERICANAS</t>
  </si>
  <si>
    <t>4003-1000</t>
  </si>
  <si>
    <t>EXTRA</t>
  </si>
  <si>
    <t>4003-3383</t>
  </si>
  <si>
    <t>(62) 3142-2070</t>
  </si>
  <si>
    <t>comercial.co@totalacessibilidade.com.br</t>
  </si>
  <si>
    <t>(62) 3091-2512</t>
  </si>
  <si>
    <t>Qd 38 Lt 10, R. Goianésia - St. Rio Formoso, Goiânia - GO, 74370-130</t>
  </si>
  <si>
    <t>Somente Acessibilidade</t>
  </si>
  <si>
    <t>(11) 2372-7922</t>
  </si>
  <si>
    <t>Rua Guirá, 382 - Cidade AE Carvalho - São Paulo-SP</t>
  </si>
  <si>
    <t>SERVIÇO</t>
  </si>
  <si>
    <t>CERITIFACAÇÃO PONTOS LÓGICOS</t>
  </si>
  <si>
    <t>ENTELE</t>
  </si>
  <si>
    <t>(62) 3277-4247</t>
  </si>
  <si>
    <t>AMULTIPHONE TELECOM</t>
  </si>
  <si>
    <t>(62) 4009-9298</t>
  </si>
  <si>
    <t>GM TELECOM</t>
  </si>
  <si>
    <t>(62) 3518-3090</t>
  </si>
  <si>
    <t>DECORWATTS</t>
  </si>
  <si>
    <t>(11) 4280-7743</t>
  </si>
  <si>
    <t>CHUMBADOR JAQUETA CONE C/ PARAFUSO 1/4”</t>
  </si>
  <si>
    <t>WURTH</t>
  </si>
  <si>
    <t>(11) 4613-1900</t>
  </si>
  <si>
    <t>IPABRAC PARAFUSOS</t>
  </si>
  <si>
    <t>(34) 3233-5300</t>
  </si>
  <si>
    <t>NEW FIX</t>
  </si>
  <si>
    <t>(11) 4674-6100</t>
  </si>
  <si>
    <t>JETLUZ</t>
  </si>
  <si>
    <t>(19) 3608-5121</t>
  </si>
  <si>
    <t>CASAS BAHIA</t>
  </si>
  <si>
    <t>4003 2773</t>
  </si>
  <si>
    <t>WALMART</t>
  </si>
  <si>
    <t>3003-6000</t>
  </si>
  <si>
    <t>DUTRA MAQUINAS</t>
  </si>
  <si>
    <t>(11) 2795-8844</t>
  </si>
  <si>
    <r>
      <t xml:space="preserve">GRADIL METÁLICO H=2,40M COM FIO DE AÇO GALVANIZADO </t>
    </r>
    <r>
      <rPr>
        <sz val="14"/>
        <rFont val="Arial"/>
        <family val="2"/>
        <charset val="1"/>
      </rPr>
      <t>ø</t>
    </r>
    <r>
      <rPr>
        <sz val="10"/>
        <rFont val="Arial"/>
        <family val="2"/>
        <charset val="1"/>
      </rPr>
      <t>4.3MMM, COM PINTURA ELETROSTÁTICA, ABERTURA DA MALHA: 200MM(A) X 50MM(L), COM POSTES METÁLICOSA CADA 2,50M. INCLUSO FIXADORES METÁLICOS (6UN POR POSTE) E TAMPA DE PVC PARA POSTE.</t>
    </r>
  </si>
  <si>
    <t>PESQUISA.1806.03</t>
  </si>
  <si>
    <t>BANDEJA PARA RACK FIXA 1U</t>
  </si>
  <si>
    <t>CENTRAL CABOS</t>
  </si>
  <si>
    <t>REDES</t>
  </si>
  <si>
    <t>PESQUISA.1806.04</t>
  </si>
  <si>
    <t>BARRAMENTO TRIPOLAR - 9 POLOS</t>
  </si>
  <si>
    <t>SANTIL</t>
  </si>
  <si>
    <t>LOJA ELÉTRICA</t>
  </si>
  <si>
    <t>PESQUISA.1806.05</t>
  </si>
  <si>
    <t>CABO DE MICROFONE SANTO ANGELO XLR</t>
  </si>
  <si>
    <t>METRO</t>
  </si>
  <si>
    <t>AMERICANAS</t>
  </si>
  <si>
    <t>CIRILO CABOS</t>
  </si>
  <si>
    <t>PESQUISA.1806.06</t>
  </si>
  <si>
    <t>PESQUISA.1806.07</t>
  </si>
  <si>
    <t>GIMAYA</t>
  </si>
  <si>
    <t>PESQUISA.1806.08</t>
  </si>
  <si>
    <t>ELETROCALHA PERFURADA 100X50X3000 MM</t>
  </si>
  <si>
    <t>PESQUISA.1806.09</t>
  </si>
  <si>
    <t>GUIA DE CABO - 1U</t>
  </si>
  <si>
    <t>WBX RACKS</t>
  </si>
  <si>
    <t xml:space="preserve">REDES </t>
  </si>
  <si>
    <t>PESQUISA.1806.10</t>
  </si>
  <si>
    <t>PESQUISA.1806.11</t>
  </si>
  <si>
    <t>TAMOYO</t>
  </si>
  <si>
    <t>PESQUISA.1806.12</t>
  </si>
  <si>
    <t>PESQUISA.1806.13</t>
  </si>
  <si>
    <t>PARAFUSO M5X12</t>
  </si>
  <si>
    <t>FIXPAR</t>
  </si>
  <si>
    <t>PESQUISA.1806.14</t>
  </si>
  <si>
    <t>PERFILADO PERFURADO 38X38X6000 MM</t>
  </si>
  <si>
    <t>COMERCIAL ALTERNATIVA</t>
  </si>
  <si>
    <t>PESQUISA.1806.15</t>
  </si>
  <si>
    <t>PESQUISA.1806.16</t>
  </si>
  <si>
    <t>PORCA SEXTAVADA ZINCADA 1/4"</t>
  </si>
  <si>
    <t>ARTESANA</t>
  </si>
  <si>
    <t>PESQUISA.1806.17</t>
  </si>
  <si>
    <t>RACK DE PISO 16 U'S</t>
  </si>
  <si>
    <t>ATERA</t>
  </si>
  <si>
    <t>PESQUISA.1806.18</t>
  </si>
  <si>
    <t>REFLETOR LED 10W - 3000K</t>
  </si>
  <si>
    <t>PESQUISA.1806.19</t>
  </si>
  <si>
    <t>REFLETOR SLIM LED 50W - 6000K</t>
  </si>
  <si>
    <t>PESQUISA.1806.20</t>
  </si>
  <si>
    <t>SAÍDA HORIZONTAL PARA ELETRODUTO 1"</t>
  </si>
  <si>
    <t>PESQUISA.1806.21</t>
  </si>
  <si>
    <t>PESQUISA.1806.22</t>
  </si>
  <si>
    <t>PESQUISA.1806.23</t>
  </si>
  <si>
    <t>TAMPA PARA ELETROCALHA 150 MM - 3000 MM</t>
  </si>
  <si>
    <t>PESQUISA.1806.24</t>
  </si>
  <si>
    <t>PESQUISA.1806.25</t>
  </si>
  <si>
    <t>TE HORIZONTAL PARA ELETROCALHA 90º - 100X100 MM</t>
  </si>
  <si>
    <t>PESQUISA.1806.26</t>
  </si>
  <si>
    <t>CURVA DE INVERSÃO PARA ELETROCALHA 150x100 MM </t>
  </si>
  <si>
    <t>B&amp;B MATERIAIS ELET.</t>
  </si>
  <si>
    <t>(51) 3023-3363</t>
  </si>
  <si>
    <t>PESQUISA.1806.27</t>
  </si>
  <si>
    <t>PESQUISA.1806.28</t>
  </si>
  <si>
    <t>TALA DE JUNÇÃO PARA ELETROCALHA – ALTURA 50 MM</t>
  </si>
  <si>
    <t>PESQUISA.1806.29</t>
  </si>
  <si>
    <t>ELETROCALHA PERFURADA TIPO “U”, LEVE, S/ VIROLA, S/ TAMPA, 150x100 mm, CHAPA 18 </t>
  </si>
  <si>
    <t xml:space="preserve">(51) 3356-5555 </t>
  </si>
  <si>
    <t xml:space="preserve">(21) 3040-1482 </t>
  </si>
  <si>
    <t>AUTTEC MATERIAIS</t>
  </si>
  <si>
    <t xml:space="preserve">(55) 3027-4487  </t>
  </si>
  <si>
    <t>CANALETA VENTILADA 50x80 MM</t>
  </si>
  <si>
    <t>PARAFUSO BICROMATIZADO PHILIPS CABECA PANELA M4x15 </t>
  </si>
  <si>
    <t>(47) 3045-8831</t>
  </si>
  <si>
    <t>LIMA FERRAMENTAS</t>
  </si>
  <si>
    <t>(15) 3251-1629</t>
  </si>
  <si>
    <t>CISER</t>
  </si>
  <si>
    <t xml:space="preserve">(47) 3441-3497 </t>
  </si>
  <si>
    <t>(11) 2066-7447</t>
  </si>
  <si>
    <t>A MEGA LOJA</t>
  </si>
  <si>
    <t>(16) 3516-1462</t>
  </si>
  <si>
    <t>VONDER</t>
  </si>
  <si>
    <t>(11) 2795-8800</t>
  </si>
  <si>
    <t xml:space="preserve">PINO MACHO 2P+T - 10A </t>
  </si>
  <si>
    <t>(11) 3334-3710</t>
  </si>
  <si>
    <t>(11) 2272-2255</t>
  </si>
  <si>
    <t>TALA PLANA PERFURADA PARA ELETROCALHA – ALTURA 100 MM </t>
  </si>
  <si>
    <t xml:space="preserve">4007-1380 </t>
  </si>
  <si>
    <t>TE HORIZONTAL 90º PARA ELETROCALHA 100X50 MM</t>
  </si>
  <si>
    <t>PESQUISA.1806.30</t>
  </si>
  <si>
    <t>PESQUISA.1806.31</t>
  </si>
  <si>
    <t>PESQUISA.1806.32</t>
  </si>
  <si>
    <t>RODAPÉ EM GRANITO CINZA ANDORINHA,ALTURA 7CM,INCLUSIVE REJUNTE</t>
  </si>
  <si>
    <t>RODAPE OU RODABANCADA EM GRANITO, POLIDO, TIPO ANDORINHA/ QUARTZ/ CASTELO/ CORUMBA OU OUTROS EQUIVALENTES DA REGIAO, H= 10 CM, E= *2,0* CM</t>
  </si>
  <si>
    <t>REJUNTE BRANCO</t>
  </si>
  <si>
    <t>T.RODAPE.GRANITO</t>
  </si>
  <si>
    <t>10.12</t>
  </si>
  <si>
    <t>OBRA: REFORMA GERAL DO POSTO AVANÇADO DE IPORÁ-GOIÁS</t>
  </si>
  <si>
    <t>UNIT SEM BDI</t>
  </si>
  <si>
    <t>ACUM %</t>
  </si>
  <si>
    <t>CURVA ABC</t>
  </si>
  <si>
    <t>30.05</t>
  </si>
  <si>
    <t>T.MOTOR.PORTAO</t>
  </si>
  <si>
    <t>MOTOR ELÉTRICO PARA PORTÃO - FORNECIMENTO E INSTALAÇÃO</t>
  </si>
  <si>
    <t>PESQUISA.1509.03</t>
  </si>
  <si>
    <t>MOTOR ELÉTRICO PARA PORTÃO</t>
  </si>
  <si>
    <t>MOTOR ELÉTRICO PARA PORTÃO (FORNECIMENTO E INSTALAÇÃO)</t>
  </si>
  <si>
    <t>Assistec</t>
  </si>
  <si>
    <t>(64) 3651-5191</t>
  </si>
  <si>
    <t>Serralheria Machado</t>
  </si>
  <si>
    <t>(64) 3651-2149</t>
  </si>
  <si>
    <t>Esquadrias Souza</t>
  </si>
  <si>
    <t>(64) 3651-1940</t>
  </si>
  <si>
    <t>A.2389</t>
  </si>
  <si>
    <t>CODIGO  DA COMPOSICAO</t>
  </si>
  <si>
    <t>DESCRICAO DA COMPOSICAO</t>
  </si>
  <si>
    <t>ORIGEM DE PREÇO</t>
  </si>
  <si>
    <t>CUSTO TOTAL</t>
  </si>
  <si>
    <t>VINCULO</t>
  </si>
  <si>
    <t>ASSENTAMENTO DE TUBO DE FERRO FUNDIDO PARA REDE DE ÁGUA, DN 80 MM, JUNTA ELÁSTICA, INSTALADO EM LOCAL COM NÍVEL ALTO DE INTERFERÊNCIAS (NÃO INCLUI FORNECIMENTO). AF_11/2017</t>
  </si>
  <si>
    <t>COEFICIENTE DE REPRESENTATIVIDADE</t>
  </si>
  <si>
    <t>CAIXA REFERENCIAL</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</si>
  <si>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</si>
  <si>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</si>
  <si>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</si>
  <si>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</si>
  <si>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</si>
  <si>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</si>
  <si>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</si>
  <si>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</si>
  <si>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</si>
  <si>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</si>
  <si>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</si>
  <si>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</si>
  <si>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</si>
  <si>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</si>
  <si>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</si>
  <si>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</si>
  <si>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</si>
  <si>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</si>
  <si>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</si>
  <si>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</si>
  <si>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ASSENTAMENTO DE TUBO DE FERRO FUNDIDO PARA REDE DE ÁGUA, DN 300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</si>
  <si>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</si>
  <si>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</si>
  <si>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</si>
  <si>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</si>
  <si>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</si>
  <si>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</si>
  <si>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</si>
  <si>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</si>
  <si>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</si>
  <si>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</si>
  <si>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ASSENTAMENTO DE TUBO DE AÇO CARBONO PARA REDE DE ÁGUA, DN 600 MM (24), JUNTA SOLDADA, INSTALADO EM LOCAL COM NÍVEL ALTO DE INTERFERÊNCIAS (NÃO INCLUI FORNECIMENTO). AF_11/2017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</si>
  <si>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</si>
  <si>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</si>
  <si>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</si>
  <si>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</si>
  <si>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</si>
  <si>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</si>
  <si>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</si>
  <si>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</si>
  <si>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</si>
  <si>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</si>
  <si>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</si>
  <si>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</si>
  <si>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ASSENTAMENTO DE TUBO DE AÇO CARBONO PARA REDE DE ÁGUA, DN 900 MM (36),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</si>
  <si>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</si>
  <si>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</si>
  <si>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</si>
  <si>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</si>
  <si>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</si>
  <si>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TUBO DE PVC PARA REDE COLETORA DE ESGOTO DE PAREDE MACIÇA, DN 100 MM, JUNTA ELÁSTICA, INSTALADO EM LOCAL COM NÍVEL BAIXO DE INTERFERÊNCIAS - FORNECIMENTO E ASSENTAMENTO. AF_06/2015</t>
  </si>
  <si>
    <t>ATRIBUÍDO SÃO PAULO</t>
  </si>
  <si>
    <t>TUBO DE PVC PARA REDE COLETORA DE ESGOTO DE PAREDE MACIÇA, DN 150 MM, JUNTA ELÁSTICA, INSTALADO EM LOCAL COM NÍVEL BAIXO DE INTERFERÊNCIAS - FORNECIMENTO E ASSENTAMENTO. AF_06/2015</t>
  </si>
  <si>
    <t>TUBO DE PVC PARA REDE COLETORA DE ESGOTO DE PAREDE MACIÇA, DN 200 MM, JUNTA ELÁSTICA, INSTALADO EM LOCAL COM NÍVEL BAIXO DE INTERFERÊNCIAS - FORNECIMENTO E ASSENTAMENTO. AF_06/2015</t>
  </si>
  <si>
    <t>TUBO DE PVC PARA REDE COLETORA DE ESGOTO DE PAREDE MACIÇA, DN 250 MM, JUNTA ELÁSTICA, INSTALADO EM LOCAL COM NÍVEL BAIXO DE INTERFERÊNCIAS - FORNECIMENTO E ASSENTAMENTO. AF_06/2015</t>
  </si>
  <si>
    <t>TUBO DE PVC PARA REDE COLETORA DE ESGOTO DE PAREDE MACIÇA, DN 300 MM, JUNTA ELÁSTICA, INSTALADO EM LOCAL COM NÍVEL BAIXO DE INTERFERÊNCIAS - FORNECIMENTO E ASSENTAMENTO. AF_06/2015</t>
  </si>
  <si>
    <t>TUBO DE PVC PARA REDE COLETORA DE ESGOTO DE PAREDE MACIÇA, DN 350 MM, JUNTA ELÁSTICA, INSTALADO EM LOCAL COM NÍVEL BAIXO DE INTERFERÊNCIAS - FORNECIMENTO E ASSENTAMENTO. AF_06/2015</t>
  </si>
  <si>
    <t>TUBO DE PVC PARA REDE COLETORA DE ESGOTO DE PAREDE MACIÇA, DN 400 MM, JUNTA ELÁSTICA, INSTALADO EM LOCAL COM NÍVEL BAIXO DE INTERFERÊNCIAS - FORNECIMENTO E ASSENTAMENTO. AF_06/2015</t>
  </si>
  <si>
    <t>TUBO DE PVC CORRUGADO DE DUPLA PAREDE PARA REDE COLETORA DE ESGOTO, DN 150 MM, JUNTA ELÁSTICA, INSTALADO EM LOCAL COM NÍVEL BAIXO DE INTERFERÊNCIAS - FORNECIMENTO E ASSENTAMENTO. AF_06/2015</t>
  </si>
  <si>
    <t>TUBO DE PVC CORRUGADO DE DUPLA PAREDE PARA REDE COLETORA DE ESGOTO, DN 200 MM, JUNTA ELÁSTICA, INSTALADO EM LOCAL COM NÍVEL BAIXO DE INTERFERÊNCIAS - FORNECIMENTO E ASSENTAMENTO. AF_06/2015</t>
  </si>
  <si>
    <t>TUBO DE PVC CORRUGADO DE DUPLA PAREDE PARA REDE COLETORA DE ESGOTO, DN 250 MM, JUNTA ELÁSTICA, INSTALADO EM LOCAL COM NÍVEL BAIXO DE INTERFERÊNCIAS - FORNECIMENTO E ASSENTAMENTO. AF_06/2015</t>
  </si>
  <si>
    <t>TUBO DE PVC CORRUGADO DE DUPLA PAREDE PARA REDE COLETORA DE ESGOTO, DN 300 MM, JUNTA ELÁSTICA, INSTALADO EM LOCAL COM NÍVEL BAIXO DE INTERFERÊNCIAS - FORNECIMENTO E ASSENTAMENTO. AF_06/2015</t>
  </si>
  <si>
    <t>TUBO DE PVC CORRUGADO DE DUPLA PAREDE PARA REDE COLETORA DE ESGOTO, DN 350 MM, JUNTA ELÁSTICA, INSTALADO EM LOCAL COM NÍVEL BAIXO DE INTERFERÊNCIAS - FORNECIMENTO E ASSENTAMENTO. AF_06/2015</t>
  </si>
  <si>
    <t>TUBO DE PVC CORRUGADO DE DUPLA PAREDE PARA REDE COLETORA DE ESGOTO, DN 400 MM, JUNTA ELÁSTICA, INSTALADO EM LOCAL COM NÍVEL BAIXO DE INTERFERÊNCIAS - FORNECIMENTO E ASSENTAMENTO. AF_06/2015</t>
  </si>
  <si>
    <t>TUBO DE PEAD CORRUGADO DE DUPLA PAREDE PARA REDE COLETORA DE ESGOTO, DN 600 MM, JUNTA ELÁSTICA INTEGRADA, INSTALADO EM LOCAL COM NÍVEL BAIXO DE INTERFERÊNCIAS - FORNECIMENTO E ASSENTAMENTO. AF_06/2015</t>
  </si>
  <si>
    <t>TUBO DE PVC PARA REDE COLETORA DE ESGOTO DE PAREDE MACIÇA, DN 100 MM, JUNTA ELÁSTICA, INSTALADO EM LOCAL COM NÍVEL ALTO DE INTERFERÊNCIAS - FORNECIMENTO E ASSENTAMENTO. AF_06/2015</t>
  </si>
  <si>
    <t>TUBO DE PVC PARA REDE COLETORA DE ESGOTO DE PAREDE MACIÇA, DN 150 MM, JUNTA ELÁSTICA, INSTALADO EM LOCAL COM NÍVEL ALTO DE INTERFERÊNCIAS - FORNECIMENTO E ASSENTAMENTO. AF_06/2015</t>
  </si>
  <si>
    <t>TUBO DE PVC PARA REDE COLETORA DE ESGOTO DE PAREDE MACIÇA, DN 200 MM, JUNTA ELÁSTICA, INSTALADO EM LOCAL COM NÍVEL ALTO DE INTERFERÊNCIAS - FORNECIMENTO E ASSENTAMENTO. AF_06/2015</t>
  </si>
  <si>
    <t>TUBO DE PVC PARA REDE COLETORA DE ESGOTO DE PAREDE MACIÇA, DN 250 MM, JUNTA ELÁSTICA, INSTALADO EM LOCAL COM NÍVEL ALTO DE INTERFERÊNCIAS - FORNECIMENTO E ASSENTAMENTO. AF_06/2015</t>
  </si>
  <si>
    <t>TUBO DE PVC PARA REDE COLETORA DE ESGOTO DE PAREDE MACIÇA, DN 300 MM, JUNTA ELÁSTICA, INSTALADO EM LOCAL COM NÍVEL ALTO DE INTERFERÊNCIAS - FORNECIMENTO E ASSENTAMENTO. AF_06/2015</t>
  </si>
  <si>
    <t>TUBO DE PVC PARA REDE COLETORA DE ESGOTO DE PAREDE MACIÇA, DN 350 MM, JUNTA ELÁSTICA, INSTALADO EM LOCAL COM NÍVEL ALTO DE INTERFERÊNCIAS - FORNECIMENTO E ASSENTAMENTO. AF_06/2015</t>
  </si>
  <si>
    <t>TUBO DE PVC PARA REDE COLETORA DE ESGOTO DE PAREDE MACIÇA, DN 400 MM, JUNTA ELÁSTICA, INSTALADO EM LOCAL COM NÍVEL ALTO DE INTERFERÊNCIAS - FORNECIMENTO E ASSENTAMENTO. AF_06/2015</t>
  </si>
  <si>
    <t>TUBO DE PVC CORRUGADO DE DUPLA PAREDE PARA REDE COLETORA DE ESGOTO, DN 150 MM, JUNTA ELÁSTICA, INSTALADO EM LOCAL COM NÍVEL ALTO DE INTERFERÊNCIAS - FORNECIMENTO E ASSENTAMENTO. AF_06/2015</t>
  </si>
  <si>
    <t>TUBO DE PVC CORRUGADO DE DUPLA PAREDE PARA REDE COLETORA DE ESGOTO, DN 200 MM, JUNTA ELÁSTICA, INSTALADO EM LOCAL COM NÍVEL ALTO DE INTERFERÊNCIAS - FORNECIMENTO E ASSENTAMENTO. AF_06/2015</t>
  </si>
  <si>
    <t>TUBO DE PVC CORRUGADO DE DUPLA PAREDE PARA REDE COLETORA DE ESGOTO, DN 250 MM, JUNTA ELÁSTICA, INSTALADO EM LOCAL COM NÍVEL ALTO DE INTERFERÊNCIAS - FORNECIMENTO E ASSENTAMENTO. AF_06/2015</t>
  </si>
  <si>
    <t>TUBO DE PVC CORRUGADO DE DUPLA PAREDE PARA REDE COLETORA DE ESGOTO, DN 300 MM, JUNTA ELÁSTICA, INSTALADO EM LOCAL COM NÍVEL ALTO DE INTERFERÊNCIAS - FORNECIMENTO E ASSENTAMENTO. AF_06/2015</t>
  </si>
  <si>
    <t>TUBO DE PVC CORRUGADO DE DUPLA PAREDE PARA REDE COLETORA DE ESGOTO, DN 350 MM, JUNTA ELÁSTICA, INSTALADO EM LOCAL COM NÍVEL ALTO DE INTERFERÊNCIAS - FORNECIMENTO E ASSENTAMENTO. AF_06/2015</t>
  </si>
  <si>
    <t>TUBO DE PVC CORRUGADO DE DUPLA PAREDE PARA REDE COLETORA DE ESGOTO, DN 400 MM, EM JUNTA ELÁSTICA, INSTALADO EM LOCAL COM NÍVEL ALTO DE INTERFERÊNCIAS - FORNECIMENTO E ASSENTAMENTO. AF_06/2015</t>
  </si>
  <si>
    <t>TUBO DE PEAD CORRUGADO DE DUPLA PAREDE PARA REDE COLETORA DE ESGOTO, DN 600 MM, JUNTA ELÁSTICA INTEGRADA, INSTALADO EM LOCAL COM NÍVEL ALTO DE INTERFERÊNCIAS - FORNECIMENTO E ASSENTAMENTO. AF_06/2015</t>
  </si>
  <si>
    <t>JUNTA ARGAMASSADA ENTRE TUBO DN 100 MM E O POÇO DE VISITA/ CAIXA DE CONCRETO OU ALVENARIA EM REDES DE ESGOTO. AF_06/2015</t>
  </si>
  <si>
    <t>JUNTA ARGAMASSADA ENTRE TUBO DN 150 MM E O POÇO DE VISITA/ CAIXA DE CONCRETO OU ALVENARIA EM REDES DE ESGOTO. AF_06/2015</t>
  </si>
  <si>
    <t>JUNTA ARGAMASSADA ENTRE TUBO DN 200 MM E O POÇO/ CAIXA DE CONCRETO OU ALVENARIA EM REDES DE ESGOTO. AF_06/2015</t>
  </si>
  <si>
    <t>JUNTA ARGAMASSADA ENTRE TUBO DN 250 MM E O POÇO DE VISITA/ CAIXA DE CONCRETO OU ALVENARIA EM REDES DE ESGOTO. AF_06/2015</t>
  </si>
  <si>
    <t>JUNTA ARGAMASSADA ENTRE TUBO DN 300 MM E O POÇO DE VISITA/ CAIXA DE CONCRETO OU ALVENARIA EM REDES DE ESGOTO. AF_06/2015</t>
  </si>
  <si>
    <t>JUNTA ARGAMASSADA ENTRE TUBO DN 350 MM E O POÇO DE VISITA/ CAIXA DE CONCRETO OU ALVENARIA EM REDES DE ESGOTO. AF_06/2015</t>
  </si>
  <si>
    <t>JUNTA ARGAMASSADA ENTRE TUBO DN 400 MM E O POÇO DE VISITA/ CAIXA DE CONCRETO OU ALVENARIA EM REDES DE ESGOTO. AF_06/2015</t>
  </si>
  <si>
    <t>JUNTA ARGAMASSADA ENTRE TUBO DN 450 MM E O POÇO DE VISITA/ CAIXA DE CONCRETO OU ALVENARIA EM REDES DE ESGOTO. AF_06/2015</t>
  </si>
  <si>
    <t>JUNTA ARGAMASSADA ENTRE TUBO DN 600 MM E O POÇO DE VISITA/ CAIXA DE CONCRETO OU ALVENARIA EM REDES DE ESGOTO. AF_06/2015</t>
  </si>
  <si>
    <t>ASSENTAMENTO DE TUBO DE PVC PARA REDE COLETORA DE ESGOTO DE PAREDE MACIÇA, DN 100 MM, JUNTA ELÁSTICA, INSTALADO EM LOCAL COM NÍVEL BAIXO DE INTERFERÊNCIAS (NÃO INCLUI FORNECIMENTO). AF_06/2015</t>
  </si>
  <si>
    <t>ASSENTAMENTO DE TUBO DE PVC PARA REDE COLETORA DE ESGOTO DE PAREDE MACIÇA, DN 150 MM, JUNTA ELÁSTICA, INSTALADO EM LOCAL COM NÍVEL BAIXO DE INTERFERÊNCIAS (NÃO INCLUI FORNECIMENTO). AF_06/2015</t>
  </si>
  <si>
    <t>ASSENTAMENTO DE TUBO DE PVC PARA REDE COLETORA DE ESGOTO DE PAREDE MACIÇA, DN 200 MM, JUNTA ELÁSTICA, INSTALADO EM LOCAL COM NÍVEL BAIXO DE INTERFERÊNCIAS (NÃO INCLUI FORNECIMENTO). AF_06/2015</t>
  </si>
  <si>
    <t>ASSENTAMENTO DE TUBO DE PVC PARA REDE COLETORA DE ESGOTO DE PAREDE MACIÇA, DN 250 MM, JUNTA ELÁSTICA, INSTALADO EM LOCAL COM NÍVEL BAIXO DE INTERFERÊNCIAS (NÃO INCLUI FORNECIMENTO). AF_06/2015</t>
  </si>
  <si>
    <t>ASSENTAMENTO DE TUBO DE PVC PARA REDE COLETORA DE ESGOTO DE PAREDE MACIÇA, DN 300 MM, JUNTA ELÁSTICA, INSTALADO EM LOCAL COM NÍVEL BAIXO DE INTERFERÊNCIAS (NÃO INCLUI FORNECIMENTO). AF_06/2015</t>
  </si>
  <si>
    <t>ASSENTAMENTO DE TUBO DE PVC PARA REDE COLETORA DE ESGOTO DE PAREDE MACIÇA, DN 350 MM, JUNTA ELÁSTICA, INSTALADO EM LOCAL COM NÍVEL BAIXO DE INTERFERÊNCIAS (NÃO INCLUI FORNECIMENTO). AF_06/2015</t>
  </si>
  <si>
    <t>ASSENTAMENTO DE TUBO DE PVC PARA REDE COLETORA DE ESGOTO DE PAREDE MACIÇA, DN 400 MM, JUNTA ELÁSTICA, INSTALADO EM LOCAL COM NÍVEL BAIXO DE INTERFERÊNCIAS (NÃO INCLUI FORNECIMENTO). AF_06/2015</t>
  </si>
  <si>
    <t>ASSENTAMENTO DE TUBO DE PVC CORRUGADO DE DUPLA PAREDE PARA REDE COLETORA DE ESGOTO, DN 150 MM, JUNTA ELÁSTICA, INSTALADO EM LOCAL COM NÍVEL BAIXO DE INTERFERÊNCIAS (NÃO INCLUI FORNECIMENTO). AF_06/2015</t>
  </si>
  <si>
    <t>ASSENTAMENTO DE TUBO DE PVC CORRUGADO DE DUPLA PAREDE PARA REDE COLETORA DE ESGOTO, DN 200 MM, JUNTA ELÁSTICA, INSTALADO EM LOCAL COM NÍVEL BAIXO DE INTERFERÊNCIAS (NÃO INCLUI FORNECIMENTO). AF_06/2015</t>
  </si>
  <si>
    <t>ASSENTAMENTO DE TUBO DE PVC CORRUGADO DE DUPLA PAREDE PARA REDE COLETORA DE ESGOTO, DN 250 MM, JUNTA ELÁSTICA, INSTALADO EM LOCAL COM NÍVEL BAIXO DE INTERFERÊNCIAS (NÃO INCLUI FORNECIMENTO). AF_06/2015</t>
  </si>
  <si>
    <t>ASSENTAMENTO DE TUBO DE PVC CORRUGADO DE DUPLA PAREDE PARA REDE COLETORA DE ESGOTO, DN 300 MM, JUNTA ELÁSTICA, INSTALADO EM LOCAL COM NÍVEL BAIXO DE INTERFERÊNCIAS (NÃO INCLUI FORNECIMENTO). AF_06/2015</t>
  </si>
  <si>
    <t>ASSENTAMENTO DE TUBO DE PVC CORRUGADO DE DUPLA PAREDE PARA REDE COLETORA DE ESGOTO, DN 350 MM, JUNTA ELÁSTICA, INSTALADO EM LOCAL COM NÍVEL BAIXO DE INTERFERÊNCIAS (NÃO INCLUI FORNECIMENTO). AF_06/2015</t>
  </si>
  <si>
    <t>ASSENTAMENTO DE TUBO DE PVC CORRUGADO DE DUPLA PAREDE PARA REDE COLETORA DE ESGOTO, DN 400 MM, JUNTA ELÁSTICA, INSTALADO EM LOCAL COM NÍVEL BAIXO DE INTERFERÊNCIAS (NÃO INCLUI FORNECIMENTO). AF_06/2015</t>
  </si>
  <si>
    <t>ASSENTAMENTO DE TUBO DE PEAD CORRUGADO DE DUPLA PAREDE PARA REDE COLETORA DE ESGOTO, DN 450 MM, JUNTA ELÁSTICA INTEGRADA, INSTALADO EM LOCAL COM NÍVEL BAIXO DE INTERFERÊNCIAS (NÃO INCLUI FORNECIMENTO). AF_06/2015</t>
  </si>
  <si>
    <t>ASSENTAMENTO DE TUBO DE PEAD CORRUGADO DE DUPLA PAREDE PARA REDE COLETORA DE ESGOTO, DN 600 MM, JUNTA ELÁSTICA INTEGRADA, INSTALADO EM LOCAL COM NÍVEL BAIXO DE INTERFERÊNCIAS (NÃO INCLUI FORNECIMENTO). AF_06/2015</t>
  </si>
  <si>
    <t>ASSENTAMENTO DE TUBO DE PVC PARA REDE COLETORA DE ESGOTO DE PAREDE MACIÇA, DN 100 MM, JUNTA ELÁSTICA, INSTALADO EM LOCAL COM NÍVEL ALTO DE INTERFERÊNCIAS (NÃO INCLUI FORNECIMENTO). AF_06/2015</t>
  </si>
  <si>
    <t>ASSENTAMENTO DE TUBO DE PVC PARA REDE COLETORA DE ESGOTO DE PAREDE MACIÇA, DN 150 MM, JUNTA ELÁSTICA, INSTALADO EM LOCAL COM NÍVEL ALTO DE INTERFERÊNCIAS (NÃO INCLUI FORNECIMENTO). AF_06/2015</t>
  </si>
  <si>
    <t>ASSENTAMENTO DE TUBO DE PVC PARA REDE COLETORA DE ESGOTO DE PAREDE MACIÇA, DN 200 MM, JUNTA ELÁSTICA, INSTALADO EM LOCAL COM NÍVEL ALTO DE INTERFERÊNCIAS (NÃO INCLUI FORNECIMENTO). AF_06/2015</t>
  </si>
  <si>
    <t>ASSENTAMENTO DE TUBO DE PVC PARA REDE COLETORA DE ESGOTO DE PAREDE MACIÇA, DN 250 MM, JUNTA ELÁSTICA, INSTALADO EM LOCAL COM NÍVEL ALTO DE INTERFERÊNCIAS (NÃO INCLUI FORNECIMENTO). AF_06/2015</t>
  </si>
  <si>
    <t>ASSENTAMENTO DE TUBO DE PVC PARA REDE COLETORA DE ESGOTO DE PAREDE MACIÇA, DN 300 MM, JUNTA ELÁSTICA, INSTALADO EM LOCAL COM NÍVEL ALTO DE INTERFERÊNCIAS (NÃO INCLUI FORNECIMENTO). AF_06/2015</t>
  </si>
  <si>
    <t>ASSENTAMENTO DE TUBO DE PVC PARA REDE COLETORA DE ESGOTO DE PAREDE MACIÇA, DN 350 MM, JUNTA ELÁSTICA, INSTALADO EM LOCAL COM NÍVEL ALTO DE INTERFERÊNCIAS (NÃO INCLUI FORNECIMENTO). AF_06/2015</t>
  </si>
  <si>
    <t>ASSENTAMENTO DE TUBO DE PVC PARA REDE COLETORA DE ESGOTO DE PAREDE MACIÇA, DN 400 MM, JUNTA ELÁSTICA, INSTALADO EM LOCAL COM NÍVEL ALTO DE INTERFERÊNCIAS (NÃO INCLUI FORNECIMENTO). AF_06/2015</t>
  </si>
  <si>
    <t>ASSENTAMENTO DE TUBO DE PVC CORRUGADO DE DUPLA PAREDE PARA REDE COLETORA DE ESGOTO, DN 150 MM, JUNTA ELÁSTICA, INSTALADO EM LOCAL COM NÍVEL ALTO DE INTERFERÊNCIAS (NÃO INCLUI FORNECIMENTO). AF_06/2015</t>
  </si>
  <si>
    <t>ASSENTAMENTO DE TUBO DE PVC CORRUGADO DE DUPLA PAREDE PARA REDE COLETORA DE ESGOTO, DN 200 MM, JUNTA ELÁSTICA, INSTALADO EM LOCAL COM NÍVEL ALTO DE INTERFERÊNCIAS (NÃO INCLUI FORNECIMENTO). AF_06/2015</t>
  </si>
  <si>
    <t>ASSENTAMENTO DE TUBO DE PVC CORRUGADO DE DUPLA PAREDE PARA REDE COLETORA DE ESGOTO, DN 250 MM, JUNTA ELÁSTICA, INSTALADO EM LOCAL COM NÍVEL ALTO DE INTERFERÊNCIAS (NÃO INCLUI FORNECIMENTO). AF_06/2015</t>
  </si>
  <si>
    <t>ASSENTAMENTO DE TUBO DE PVC CORRUGADO DE DUPLA PAREDE PARA REDE COLETORA DE ESGOTO, DN 300 MM, JUNTA ELÁSTICA, INSTALADO EM LOCAL COM NÍVEL ALTO DE INTERFERÊNCIAS (NÃO INCLUI FORNECIMENTO). AF_06/2015</t>
  </si>
  <si>
    <t>ASSENTAMENTO DE TUBO DE PVC CORRUGADO DE DUPLA PAREDE PARA REDE COLETORA DE ESGOTO, DN 350 MM, JUNTA ELÁSTICA, INSTALADO EM LOCAL COM NÍVEL ALTO DE INTERFERÊNCIAS (NÃO INCLUI FORNECIMENTO). AF_06/2015</t>
  </si>
  <si>
    <t>ASSENTAMENTO DE TUBO DE PVC CORRUGADO DE DUPLA PAREDE PARA REDE COLETORA DE ESGOTO, DN 400 MM, EM JUNTA ELÁSTICA, INSTALADO EM LOCAL COM NÍVEL ALTO DE INTERFERÊNCIAS (NÃO INCLUI FORNECIMENTO). AF_06/2015</t>
  </si>
  <si>
    <t>ASSENTAMENTO DE TUBO DE PEAD CORRUGADO DE DUPLA PAREDE PARA REDE COLETORA DE ESGOTO, DN 450 MM, JUNTA ELÁSTICA INTEGRADA, INSTALADO EM LOCAL COM NÍVEL ALTO DE INTERFERÊNCIAS (NÃO INCLUI FORNECIMENTO). AF_06/2015</t>
  </si>
  <si>
    <t>ASSENTAMENTO DE TUBO DE PEAD CORRUGADO DE DUPLA PAREDE PARA REDE COLETORA DE ESGOTO, DN 600 MM, JUNTA ELÁSTICA INTEGRADA, INSTALADO EM LOCAL COM NÍVEL ALTO DE INTERFERÊNCIAS (NÃO INCLUI FORNECIMENTO). AF_06/2015</t>
  </si>
  <si>
    <t>TUBO DE PEAD CORRUGADO DE DUPLA PAREDE PARA REDE COLETORA DE ESGOTO, DN 250 MM, JUNTA ELÁSTICA INTEGRADA, INSTALADO EM LOCAL COM NÍVEL BAIXO DE INTERFERÊNCIAS - FORNECIMENTO E ASSENTAMENTO. AF_06/2016</t>
  </si>
  <si>
    <t>ASSENTAMENTO DE TUBO DE PEAD CORRUGADO DE DUPLA PAREDE PARA REDE COLETORA DE ESGOTO, DN 250 MM, JUNTA ELÁSTICA INTEGRADA, INSTALADO EM LOCAL COM NÍVEL BAIXO DE INTERFERÊNCIAS (NÃO INCLUI FORNECIMENTO). AF_06/2016</t>
  </si>
  <si>
    <t>TUBO DE PEAD CORRUGADO DE DUPLA PAREDE PARA REDE COLETORA DE ESGOTO, DN 300 MM, JUNTA ELÁSTICA INTEGRADA, INSTALADO EM LOCAL COM NÍVEL BAIXO DE INTERFERÊNCIAS - FORNECIMENTO E ASSENTAMENTO. AF_06/2016</t>
  </si>
  <si>
    <t>ASSENTAMENTO DE TUBO DE PEAD CORRUGADO DE DUPLA PAREDE PARA REDE COLETORA DE ESGOTO, DN 300 MM, JUNTA ELÁSTICA INTEGRADA, INSTALADO EM LOCAL COM NÍVEL BAIXO DE INTERFERÊNCIAS (NÃO INCLUI FORNECIMENTO). AF_06/2016</t>
  </si>
  <si>
    <t>TUBO DE PEAD CORRUGADO DE DUPLA PAREDE PARA REDE COLETORA DE ESGOTO, DN 750 MM, JUNTA ELÁSTICA INTEGRADA, INSTALADO EM LOCAL COM NÍVEL BAIXO DE INTERFERÊNCIAS - FORNECIMENTO E ASSENTAMENTO. AF_06/2016</t>
  </si>
  <si>
    <t>ASSENTAMENTO DE TUBO DE PEAD CORRUGADO DE DUPLA PAREDE PARA REDE COLETORA DE ESGOTO, DN 750 MM, JUNTA ELÁSTICA INTEGRADA, INSTALADO EM LOCAL COM NÍVEL BAIXO DE INTERFERÊNCIAS (NÃO INCLUI FORNECIMENTO). AF_06/2016</t>
  </si>
  <si>
    <t>ASSENTAMENTO DE TUBO DE PEAD CORRUGADO DE DUPLA PAREDE PARA REDE COLETORA DE ESGOTO, DN 900 MM, JUNTA ELÁSTICA INTEGRADA, INSTALADO EM LOCAL COM NÍVEL BAIXO DE INTERFERÊNCIAS (NÃO INCLUI FORNECIMENTO). AF_06/2016</t>
  </si>
  <si>
    <t>TUBO DE PEAD CORRUGADO DE DUPLA PAREDE PARA REDE COLETORA DE ESGOTO, DN 1000 MM, JUNTA ELÁSTICA INTEGRADA, INSTALADO EM LOCAL COM NÍVEL BAIXO DE INTERFERÊNCIAS - FORNECIMENTO E ASSENTAMENTO. AF_06/2016</t>
  </si>
  <si>
    <t>ASSENTAMENTO DE TUBO DE PEAD CORRUGADO DE DUPLA PAREDE PARA REDE COLETORA DE ESGOTO, DN 1000 MM, JUNTA ELÁSTICA INTEGRADA, INSTALADO EM LOCAL COM NÍVEL BAIXO DE INTERFERÊNCIAS (NÃO INCLUI FORNECIMENTO). AF_06/2016</t>
  </si>
  <si>
    <t>TUBO DE PEAD CORRUGADO DE DUPLA PAREDE PARA REDE COLETORA DE ESGOTO, DN 1200 MM, JUNTA ELÁSTICA INTEGRADA, INSTALADO EM LOCAL COM NÍVEL BAIXO DE INTERFERÊNCIAS - FORNECIMENTO E ASSENTAMENTO. AF_06/2016</t>
  </si>
  <si>
    <t>ASSENTAMENTO DE TUBO DE PEAD CORRUGADO DE DUPLA PAREDE PARA REDE COLETORA DE ESGOTO, DN 1200 MM, JUNTA ELÁSTICA INTEGRADA, INSTALADO EM LOCAL COM NÍVEL BAIXO DE INTERFERÊNCIAS (NÃO INCLUI FORNECIMENTO). AF_06/2016</t>
  </si>
  <si>
    <t>ASSENTAMENTO DE TUBO DE PEAD CORRUGADO DE DUPLA PAREDE PARA REDE COLETORA DE ESGOTO, DN 1500 MM, JUNTA ELÁSTICA INTEGRADA, INSTALADO EM LOCAL COM NÍVEL BAIXO DE INTERFERÊNCIAS (NÃO INCLUI FORNECIMENTO). AF_06/2016</t>
  </si>
  <si>
    <t>TUBO DE PEAD CORRUGADO DE DUPLA PAREDE PARA REDE COLETORA DE ESGOTO, DN 250 MM, JUNTA ELÁSTICA INTEGRADA, INSTALADO EM LOCAL COM NÍVEL ALTO DE INTERFERÊNCIAS - FORNECIMENTO E ASSENTAMENTO. AF_06/2016</t>
  </si>
  <si>
    <t>ASSENTAMENTO DE TUBO DE PEAD CORRUGADO DE DUPLA PAREDE PARA REDE COLETORA DE ESGOTO, DN 250 MM, JUNTA ELÁSTICA INTEGRADA, INSTALADO EM LOCAL COM NÍVEL ALTO DE INTERFERÊNCIAS (NÃO INCLUI FORNECIMENTO). AF_06/2016</t>
  </si>
  <si>
    <t>TUBO DE PEAD CORRUGADO DE DUPLA PAREDE PARA REDE COLETORA DE ESGOTO, DN 300 MM, JUNTA ELÁSTICA INTEGRADA, INSTALADO EM LOCAL COM NÍVEL ALTO DE INTERFERÊNCIAS - FORNECIMENTO E ASSENTAMENTO. AF_06/2016</t>
  </si>
  <si>
    <t>ASSENTAMENTO DE TUBO DE PEAD CORRUGADO DE DUPLA PAREDE PARA REDE COLETORA DE ESGOTO, DN 300 MM, JUNTA ELÁSTICA INTEGRADA, INSTALADO EM LOCAL COM NÍVEL ALTO DE INTERFERÊNCIAS (NÃO INCLUI FORNECIMENTO). AF_06/2016</t>
  </si>
  <si>
    <t>TUBO DE PEAD CORRUGADO DE DUPLA PAREDE PARA REDE COLETORA DE ESGOTO, DN 750 MM, JUNTA ELÁSTICA INTEGRADA, INSTALADO EM LOCAL COM NÍVEL ALTO DE INTERFERÊNCIAS - FORNECIMENTO E ASSENTAMENTO. AF_06/2016</t>
  </si>
  <si>
    <t>ASSENTAMENTO DE TUBO DE PEAD CORRUGADO DE DUPLA PAREDE PARA REDE COLETORA DE ESGOTO, DN 750 MM, JUNTA ELÁSTICA INTEGRADA, INSTALADO EM LOCAL COM NÍVEL ALTO DE INTERFERÊNCIAS (NÃO INCLUI FORNECIMENTO). AF_06/2016</t>
  </si>
  <si>
    <t>ASSENTAMENTO DE TUBO DE PEAD CORRUGADO DE DUPLA PAREDE PARA REDE COLETORA DE ESGOTO, DN 900 MM, JUNTA ELÁSTICA INTEGRADA, INSTALADO EM LOCAL COM NÍVEL ALTO DE INTERFERÊNCIAS (NÃO INCLUI FORNECIMENTO). AF_06/2016</t>
  </si>
  <si>
    <t>TUBO DE PEAD CORRUGADO DE DUPLA PAREDE PARA REDE COLETORA DE ESGOTO, DN 1000 MM, JUNTA ELÁSTICA INTEGRADA, INSTALADO EM LOCAL COM NÍVEL ALTO DE INTERFERÊNCIAS - FORNECIMENTO E ASSENTAMENTO. AF_06/2016</t>
  </si>
  <si>
    <t>ASSENTAMENTO DE TUBO DE PEAD CORRUGADO DE DUPLA PAREDE PARA REDE COLETORA DE ESGOTO, DN 1000 MM, JUNTA ELÁSTICA INTEGRADA, INSTALADO EM LOCAL COM NÍVEL ALTO DE INTERFERÊNCIAS (NÃO INCLUI FORNECIMENTO). AF_06/2016</t>
  </si>
  <si>
    <t>TUBO DE PEAD CORRUGADO DE DUPLA PAREDE PARA REDE COLETORA DE ESGOTO, DN 1200 MM, JUNTA ELÁSTICA INTEGRADA, INSTALADO EM LOCAL COM NÍVEL ALTO DE INTERFERÊNCIAS - FORNECIMENTO E ASSENTAMENTO. AF_06/2016</t>
  </si>
  <si>
    <t>ASSENTAMENTO DE TUBO DE PEAD CORRUGADO DE DUPLA PAREDE PARA REDE COLETORA DE ESGOTO, DN 1200 MM, JUNTA ELÁSTICA INTEGRADA, INSTALADO EM LOCAL COM NÍVEL ALTO DE INTERFERÊNCIAS (NÃO INCLUI FORNECIMENTO). AF_06/2016</t>
  </si>
  <si>
    <t>ASSENTAMENTO DE TUBO DE PEAD CORRUGADO DE DUPLA PAREDE PARA REDE COLETORA DE ESGOTO, DN 1500 MM, JUNTA ELÁSTICA INTEGRADA, INSTALADO EM LOCAL COM NÍVEL ALTO DE INTERFERÊNCIAS (NÃO INCLUI FORNECIMENTO). AF_06/2016</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</si>
  <si>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</si>
  <si>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</si>
  <si>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</si>
  <si>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</si>
  <si>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</si>
  <si>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</si>
  <si>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TUBO DE CONCRETO PARA REDES COLETORAS DE ESGOTO SANITÁRIO, DIÂMETRO DE 300 MM, JUNTA ELÁSTICA, INSTALADO EM LOCAL COM BAIXO NÍVEL DE INTERFERÊNCIAS - FORNECIMENTO E ASSENTAMENTO. AF_12/2015</t>
  </si>
  <si>
    <t>ASSENTAMENTO DE TUBO DE CONCRETO PARA REDES COLETORAS DE ESGOTO SANITÁRIO, DIÂMETRO DE 300 MM, JUNTA ELÁSTICA, INSTALADO EM LOCAL COM BAIXO NÍVEL DE INTERFERÊNCIAS (NÃO INCLUI FORNECIMENTO). AF_12/2015</t>
  </si>
  <si>
    <t>TUBO DE CONCRETO PARA REDES COLETORAS DE ESGOTO SANITÁRIO, DIÂMETRO DE 400 MM, JUNTA ELÁSTICA, INSTALADO EM LOCAL COM BAIXO NÍVEL DE INTERFERÊNCIAS - FORNECIMENTO E ASSENTAMENTO. AF_12/2015</t>
  </si>
  <si>
    <t>ASSENTAMENTO DE TUBO DE CONCRETO PARA REDES COLETORAS DE ESGOTO SANITÁRIO, DIÂMETRO DE 400 MM, JUNTA ELÁSTICA, INSTALADO EM LOCAL COM BAIXO NÍVEL DE INTERFERÊNCIAS (NÃO INCLUI FORNECIMENTO). AF_12/2015</t>
  </si>
  <si>
    <t>TUBO DE CONCRETO PARA REDES COLETORAS DE ESGOTO SANITÁRIO, DIÂMETRO DE 500 MM, JUNTA ELÁSTICA, INSTALADO EM LOCAL COM BAIXO NÍVEL DE INTERFERÊNCIAS - FORNECIMENTO E ASSENTAMENTO. AF_12/2015</t>
  </si>
  <si>
    <t>ASSENTAMENTO DE TUBO DE CONCRETO PARA REDES COLETORAS DE ESGOTO SANITÁRIO, DIÂMETRO DE 500 MM, JUNTA ELÁSTICA, INSTALADO EM LOCAL COM BAIXO NÍVEL DE INTERFERÊNCIAS (NÃO INCLUI FORNECIMENTO). AF_12/2015</t>
  </si>
  <si>
    <t>TUBO DE CONCRETO PARA REDES COLETORAS DE ESGOTO SANITÁRIO, DIÂMETRO DE 600 MM, JUNTA ELÁSTICA, INSTALADO EM LOCAL COM BAIXO NÍVEL DE INTERFERÊNCIAS - FORNECIMENTO E ASSENTAMENTO. AF_12/2015</t>
  </si>
  <si>
    <t>ASSENTAMENTO DE TUBO DE CONCRETO PARA REDES COLETORAS DE ESGOTO SANITÁRIO, DIÂMETRO DE 600 MM, JUNTA ELÁSTICA, INSTALADO EM LOCAL COM BAIXO NÍVEL DE INTERFERÊNCIAS (NÃO INCLUI FORNECIMENTO). AF_12/2015</t>
  </si>
  <si>
    <t>TUBO DE CONCRETO PARA REDES COLETORAS DE ESGOTO SANITÁRIO, DIÂMETRO DE 700 MM, JUNTA ELÁSTICA, INSTALADO EM LOCAL COM BAIXO NÍVEL DE INTERFERÊNCIAS - FORNECIMENTO E ASSENTAMENTO. AF_12/2015</t>
  </si>
  <si>
    <t>ASSENTAMENTO DE TUBO DE CONCRETO PARA REDES COLETORAS DE ESGOTO SANITÁRIO, DIÂMETRO DE 700 MM, JUNTA ELÁSTICA, INSTALADO EM LOCAL COM BAIXO NÍVEL DE INTERFERÊNCIAS (NÃO INCLUI FORNECIMENTO). AF_12/2015</t>
  </si>
  <si>
    <t>ASSENTAMENTO DE TUBO DE CONCRETO PARA REDES COLETORAS DE ESGOTO SANITÁRIO, DIÂMETRO DE 800 MM, JUNTA ELÁSTICA, INSTALADO EM LOCAL COM BAIXO NÍVEL DE INTERFERÊNCIAS (NÃO INCLUI FORNECIMENTO). AF_12/2015</t>
  </si>
  <si>
    <t>ASSENTAMENTO DE TUBO DE CONCRETO PARA REDES COLETORAS DE ESGOTO SANITÁRIO, DIÂMETRO DE 900 MM, JUNTA ELÁSTICA, INSTALADO EM LOCAL COM BAIXO NÍVEL DE INTERFERÊNCIAS (NÃO INCLUI FORNECIMENTO). AF_12/2015</t>
  </si>
  <si>
    <t>TUBO DE CONCRETO PARA REDES COLETORAS DE ESGOTO SANITÁRIO, DIÂMETRO DE 1000 MM, JUNTA ELÁSTICA, INSTALADO EM LOCAL COM BAIXO NÍVEL DE INTERFERÊNCIAS - FORNECIMENTO E ASSENTAMENTO. AF_12/2015</t>
  </si>
  <si>
    <t>ASSENTAMENTO DE TUBO DE CONCRETO PARA REDES COLETORAS DE ESGOTO SANITÁRIO, DIÂMETRO DE 1000 MM, JUNTA ELÁSTICA, INSTALADO EM LOCAL COM BAIXO NÍVEL DE INTERFERÊNCIAS (NÃO INCLUI FORNECIMENTO). AF_12/2015</t>
  </si>
  <si>
    <t>TUBO DE CONCRETO PARA REDES COLETORAS DE ESGOTO SANITÁRIO, DIÂMETRO DE 300 MM, JUNTA ELÁSTICA, INSTALADO EM LOCAL COM ALTO NÍVEL DE INTERFERÊNCIAS - FORNECIMENTO E ASSENTAMENTO. AF_12/2015</t>
  </si>
  <si>
    <t>ASSENTAMENTO DE TUBO DE CONCRETO PARA REDES COLETORAS DE ESGOTO SANITÁRIO, DIÂMETRO DE 300 MM, JUNTA ELÁSTICA, INSTALADO EM LOCAL COM ALTO NÍVEL DE INTERFERÊNCIAS (NÃO INCLUI FORNECIMENTO). AF_12/2015</t>
  </si>
  <si>
    <t>TUBO DE CONCRETO PARA REDES COLETORAS DE ESGOTO SANITÁRIO, DIÂMETRO DE 400 MM, JUNTA ELÁSTICA, INSTALADO EM LOCAL COM ALTO NÍVEL DE INTERFERÊNCIAS - FORNECIMENTO E ASSENTAMENTO. AF_12/2015</t>
  </si>
  <si>
    <t>ASSENTAMENTO DE TUBO DE CONCRETO PARA REDES COLETORAS DE ESGOTO SANITÁRIO, DIÂMETRO DE 400 MM, JUNTA ELÁSTICA, INSTALADO EM LOCAL COM ALTO NÍVEL DE INTERFERÊNCIAS (NÃO INCLUI FORNECIMENTO). AF_12/2015</t>
  </si>
  <si>
    <t>TUBO DE CONCRETO PARA REDES COLETORAS DE ESGOTO SANITÁRIO, DIÂMETRO DE 500 MM, JUNTA ELÁSTICA, INSTALADO EM LOCAL COM ALTO NÍVEL DE INTERFERÊNCIAS - FORNECIMENTO E ASSENTAMENTO. AF_12/2015</t>
  </si>
  <si>
    <t>ASSENTAMENTO DE TUBO DE CONCRETO PARA REDES COLETORAS DE ESGOTO SANITÁRIO, DIÂMETRO DE 500 MM, JUNTA ELÁSTICA, INSTALADO EM LOCAL COM ALTO NÍVEL DE INTERFERÊNCIAS (NÃO INCLUI FORNECIMENTO). AF_12/2015</t>
  </si>
  <si>
    <t>TUBO DE CONCRETO PARA REDES COLETORAS DE ESGOTO SANITÁRIO, DIÂMETRO DE 600 MM, JUNTA ELÁSTICA, INSTALADO EM LOCAL COM ALTO NÍVEL DE INTERFERÊNCIAS - FORNECIMENTO E ASSENTAMENTO. AF_12/2015</t>
  </si>
  <si>
    <t>ASSENTAMENTO DE TUBO DE CONCRETO PARA REDES COLETORAS DE ESGOTO SANITÁRIO, DIÂMETRO DE 600 MM, JUNTA ELÁSTICA, INSTALADO EM LOCAL COM ALTO NÍVEL DE INTERFERÊNCIAS (NÃO INCLUI FORNECIMENTO). AF_12/2015</t>
  </si>
  <si>
    <t>TUBO DE CONCRETO PARA REDES COLETORAS DE ESGOTO SANITÁRIO, DIÂMETRO DE 700 MM, JUNTA ELÁSTICA, INSTALADO EM LOCAL COM ALTO NÍVEL DE INTERFERÊNCIAS - FORNECIMENTO E ASSENTAMENTO. AF_12/2015</t>
  </si>
  <si>
    <t>ASSENTAMENTO DE TUBO DE CONCRETO PARA REDES COLETORAS DE ESGOTO SANITÁRIO, DIÂMETRO DE 700 MM, JUNTA ELÁSTICA, INSTALADO EM LOCAL COM ALTO NÍVEL DE INTERFERÊNCIAS (NÃO INCLUI FORNECIMENTO). AF_12/2015</t>
  </si>
  <si>
    <t>ASSENTAMENTO DE TUBO DE CONCRETO PARA REDES COLETORAS DE ESGOTO SANITÁRIO, DIÂMETRO DE 800 MM, JUNTA ELÁSTICA, INSTALADO EM LOCAL COM ALTO NÍVEL DE INTERFERÊNCIAS (NÃO INCLUI FORNECIMENTO). AF_12/2015</t>
  </si>
  <si>
    <t>ASSENTAMENTO DE TUBO DE CONCRETO PARA REDES COLETORAS DE ESGOTO SANITÁRIO, DIÂMETRO DE 900 MM, JUNTA ELÁSTICA, INSTALADO EM LOCAL COM ALTO NÍVEL DE INTERFERÊNCIAS (NÃO INCLUI FORNECIMENTO). AF_12/2015</t>
  </si>
  <si>
    <t>TUBO DE CONCRETO PARA REDES COLETORAS DE ESGOTO SANITÁRIO, DIÂMETRO DE 1000 MM, JUNTA ELÁSTICA, INSTALADO EM LOCAL COM ALTO NÍVEL DE INTERFERÊNCIAS - FORNECIMENTO E ASSENTAMENTO. AF_12/2015</t>
  </si>
  <si>
    <t>ASSENTAMENTO DE TUBO DE CONCRETO PARA REDES COLETORAS DE ESGOTO SANITÁRIO, DIÂMETRO DE 1000 MM, JUNTA ELÁSTICA, INSTALADO EM LOCAL COM ALTO NÍVEL DE INTERFERÊNCIAS (NÃO INCLUI FORNECIMENTO). AF_12/2015</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</si>
  <si>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</si>
  <si>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</si>
  <si>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</si>
  <si>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</si>
  <si>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</si>
  <si>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</si>
  <si>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</si>
  <si>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</si>
  <si>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</si>
  <si>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</si>
  <si>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</si>
  <si>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</si>
  <si>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</si>
  <si>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</si>
  <si>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</si>
  <si>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</si>
  <si>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</si>
  <si>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</si>
  <si>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</si>
  <si>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</si>
  <si>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</si>
  <si>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</si>
  <si>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TUBO DE CONCRETO PARA REDES COLETORAS DE ÁGUAS PLUVIAIS, DIÂMETRO DE 1200 MM, JUNTA RÍGIDA, INSTALADO EM LOCAL COM BAIXO NÍVEL DE INTERFERÊNCIAS - FORNECIMENTO E ASSENTAMENTO. AF_12/2015</t>
  </si>
  <si>
    <t>ASSENTAMENTO DE TUBO DE CONCRETO PARA REDES COLETORAS DE ÁGUAS PLUVIAIS, DIÂMETRO DE 1200 MM, JUNTA RÍGIDA, INSTALADO EM LOCAL COM BAIXO NÍVEL DE INTERFERÊNCIAS (NÃO INCLUI FORNECIMENTO). AF_12/2015</t>
  </si>
  <si>
    <t>TUBO DE CONCRETO PARA REDES COLETORAS DE ÁGUAS PLUVIAIS, DIÂMETRO DE 1500 MM, JUNTA RÍGIDA, INSTALADO EM LOCAL COM BAIXO NÍVEL DE INTERFERÊNCIAS - FORNECIMENTO E ASSENTAMENTO.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</si>
  <si>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</si>
  <si>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</si>
  <si>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</si>
  <si>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</si>
  <si>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</si>
  <si>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</si>
  <si>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</si>
  <si>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</si>
  <si>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</si>
  <si>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TUBO DE CONCRETO PARA REDES COLETORAS DE ÁGUAS PLUVIAIS, DIÂMETRO DE 1200 MM, JUNTA RÍGIDA, INSTALADO EM LOCAL COM ALTO NÍVEL DE INTERFERÊNCIAS - FORNECIMENTO E ASSENTAMENTO. AF_12/2015</t>
  </si>
  <si>
    <t>ASSENTAMENTO DE TUBO DE CONCRETO PARA REDES COLETORAS DE ÁGUAS PLUVIAIS, DIÂMETRO DE 1200 MM, JUNTA RÍGIDA, INSTALADO EM LOCAL COM ALTO NÍVEL DE INTERFERÊNCIAS (NÃO INCLUI FORNECIMENTO). AF_12/2015</t>
  </si>
  <si>
    <t>TUBO DE CONCRETO PARA REDES COLETORAS DE ÁGUAS PLUVIAIS, DIÂMETRO DE 1500 MM, JUNTA RÍGIDA, INSTALADO EM LOCAL COM ALTO NÍVEL DE INTERFERÊNCIAS - FORNECIMENTO E ASSENTAMENTO. AF_12/2015</t>
  </si>
  <si>
    <t>ASSENTAMENTO DE TUBO DE CONCRETO PARA REDES COLETORAS DE ÁGUAS PLUVIAIS, DIÂMETRO DE 1500 MM, JUNTA RÍGIDA, INSTALADO EM LOCAL COM ALTO NÍVEL DE INTERFERÊNCIAS (NÃO INCLUI FORNECIMENTO). AF_12/2015</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</si>
  <si>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</si>
  <si>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</si>
  <si>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300 MM, JUNTA RÍGIDA, INSTALADO EM LOCAL COM BAIXO NÍVEL DE INTERFERÊNCIAS - FORNECIMENTO E ASSENTAMENTO. AF_12/2015</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</si>
  <si>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</si>
  <si>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</si>
  <si>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</si>
  <si>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</si>
  <si>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</si>
  <si>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ASSENTAMENTO DE TAMPAO DE FERRO FUNDIDO 900 MM</t>
  </si>
  <si>
    <t>ASSENTAMENTO DE TAMPAO DE FERRO FUNDIDO 600 MM</t>
  </si>
  <si>
    <t>GRELHA DE FERRO FUNDIDO PARA CANALETA LARG = 30CM, FORNECIMENTO E ASSENTAMENTO</t>
  </si>
  <si>
    <t>GRELHA DE FERRO FUNDIDO PARA CANALETA LARG = 20CM, FORNECIMENTO E ASSENTAMENTO</t>
  </si>
  <si>
    <t>GRELHA DE FERRO FUNDIDO PARA CANALETA LARG = 15CM, FORNECIMENTO E ASSENTAMENTO</t>
  </si>
  <si>
    <t>TAMPAO FOFO ARTICULADO, CLASSE B125 CARGA MAX 12,5 T, REDONDO TAMPA 600 MM, REDE PLUVIAL/ESGOTO, P = CHAMINE CX AREIA / POCO VISITA ASSENTADO COM ARG CIM/AREIA 1:4, FORNECIMENTO E ASSENTAMENTO</t>
  </si>
  <si>
    <t>ASSENTAMENTO DE PECAS, CONEXOES, APARELHOS E ACESSORIOS DE FERRO FUNDIDO DUCTIL, JUNTA ELASTICA, MECANICA OU FLANGEADA, COM DIAMETROS DE 50 A 300 MM.</t>
  </si>
  <si>
    <t>ASSENTAMENTO DE PECAS, CONEXOES, APARELHOS E ACESSORIOS DE FERRO FUNDIDO DUCTIL, JUNTA ELASTICA, MECANICA OU FLANGEADA, COM DIAMETROS DE 350 A 600 MM.</t>
  </si>
  <si>
    <t>ASSENTAMENTO DE PECAS, CONEXOES, APARELHOS E ACESSORIOS DE FERRO FUNDIDO DUCTIL, JUNTA ELASTICA, MECANICA OU FLANGEADA, COM DIAMETROS DE 700 A 1200 MM.</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</si>
  <si>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</si>
  <si>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</si>
  <si>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</si>
  <si>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</si>
  <si>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</si>
  <si>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</si>
  <si>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</si>
  <si>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</si>
  <si>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</si>
  <si>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</si>
  <si>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</si>
  <si>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</si>
  <si>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</si>
  <si>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</si>
  <si>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TE PVC PARA COLETOR ESGOTO, EB644, D=100MM, COM JUNTA ELASTICA.</t>
  </si>
  <si>
    <t>CURVA PARA REDE COLETOR ESGOTO, EB 644, 90GR, DN=200MM, COM JUNTA ELASTICA</t>
  </si>
  <si>
    <t>CURVA PVC PARA REDE COLETOR ESGOTO, EB-644, 45 GR, 200 MM, COM JUNTA ELASTICA.</t>
  </si>
  <si>
    <t>73884/1</t>
  </si>
  <si>
    <t>INSTALAÇÃO DE VÁLVULAS OU REGISTROS COM JUNTA FLANGEADA - DN 50</t>
  </si>
  <si>
    <t>73884/2</t>
  </si>
  <si>
    <t>INSTALAÇÃO DE VÁLVULAS OU REGISTROS COM JUNTA FLANGEADA - DN 75</t>
  </si>
  <si>
    <t>73884/3</t>
  </si>
  <si>
    <t>INSTALAÇÃO DE VÁLVULAS OU REGISTROS COM JUNTA FLANGEADA - DN 100</t>
  </si>
  <si>
    <t>73884/4</t>
  </si>
  <si>
    <t>INSTALAÇÃO DE VÁLVULAS OU REGISTROS COM JUNTA FLANGEADA - DN 150</t>
  </si>
  <si>
    <t>73884/5</t>
  </si>
  <si>
    <t>INSTALAÇÃO DE VÁLVULAS OU REGISTROS COM JUNTA FLANGEADA - DN 200</t>
  </si>
  <si>
    <t>73884/6</t>
  </si>
  <si>
    <t>INSTALAÇÃO DE VÁLVULAS OU REGISTROS COM JUNTA FLANGEADA - DN 250</t>
  </si>
  <si>
    <t>73884/7</t>
  </si>
  <si>
    <t>INSTALAÇÃO DE VÁLVULAS OU REGISTROS COM JUNTA FLANGEADA - DN 300</t>
  </si>
  <si>
    <t>73884/8</t>
  </si>
  <si>
    <t>INSTALAÇÃO DE VÁLVULAS OU REGISTROS COM JUNTA FLANGEADA - DN 350</t>
  </si>
  <si>
    <t>73884/9</t>
  </si>
  <si>
    <t>INSTALAÇÃO DE VÁLVULAS OU REGISTROS COM JUNTA FLANGEADA - DN 400</t>
  </si>
  <si>
    <t>73884/10</t>
  </si>
  <si>
    <t>INSTALAÇÃO DE VÁLVULAS OU REGISTROS COM JUNTA FLANGEADA - DN 450</t>
  </si>
  <si>
    <t>73884/11</t>
  </si>
  <si>
    <t>INSTALAÇÃO DE VÁLVULAS OU REGISTROS COM JUNTA FLANGEADA - DN 500</t>
  </si>
  <si>
    <t>73884/12</t>
  </si>
  <si>
    <t>INSTALAÇÃO DE VÁLVULAS OU REGISTROS COM JUNTA FLANGEADA - DN 600</t>
  </si>
  <si>
    <t>73884/13</t>
  </si>
  <si>
    <t>INSTALAÇÃO DE VÁLVULAS OU REGISTROS COM JUNTA FLANGEADA - DN 700</t>
  </si>
  <si>
    <t>73884/14</t>
  </si>
  <si>
    <t>INSTALAÇÃO DE VÁLVULAS OU REGISTROS COM JUNTA FLANGEADA - DN 800</t>
  </si>
  <si>
    <t>73884/15</t>
  </si>
  <si>
    <t>INSTALAÇÃO DE VÁLVULAS OU REGISTROS COM JUNTA FLANGEADA - DN 900</t>
  </si>
  <si>
    <t>73884/16</t>
  </si>
  <si>
    <t>INSTALAÇÃO DE VÁLVULAS OU REGISTROS COM JUNTA FLANGEADA - DN 1000</t>
  </si>
  <si>
    <t>73885/1</t>
  </si>
  <si>
    <t>INSTALAÇÃO DE VÁLVULAS OU REGISTROS COM JUNTA ELÁSTICA - DN 50</t>
  </si>
  <si>
    <t>73885/2</t>
  </si>
  <si>
    <t>INSTALAÇÃO DE VÁLVULAS OU REGISTROS COM JUNTA ELÁSTICA - DN 75</t>
  </si>
  <si>
    <t>73885/3</t>
  </si>
  <si>
    <t>INSTALAÇÃO DE VÁLVULAS OU REGISTROS COM JUNTA ELÁSTICA - DN 100</t>
  </si>
  <si>
    <t>73885/4</t>
  </si>
  <si>
    <t>INSTALAÇÃO DE VÁLVULAS OU REGISTROS COM JUNTA ELÁSTICA - DN 150</t>
  </si>
  <si>
    <t>73885/5</t>
  </si>
  <si>
    <t>INSTALAÇÃO DE VÁLVULAS OU REGISTROS COM JUNTA ELÁSTICA - DN 200</t>
  </si>
  <si>
    <t>73885/6</t>
  </si>
  <si>
    <t>INSTALAÇÃO DE VÁLVULAS OU REGISTROS COM JUNTA ELÁSTICA - DN 250</t>
  </si>
  <si>
    <t>73885/7</t>
  </si>
  <si>
    <t>INSTALAÇÃO DE VÁLVULAS OU REGISTROS COM JUNTA ELÁSTICA - DN 300</t>
  </si>
  <si>
    <t>73885/8</t>
  </si>
  <si>
    <t>INSTALAÇÃO DE VÁLVULAS OU REGISTROS COM JUNTA ELÁSTICA - DN 350</t>
  </si>
  <si>
    <t>73885/9</t>
  </si>
  <si>
    <t>INSTALAÇÃO DE VÁLVULAS OU REGISTROS COM JUNTA ELÁSTICA - DN 400</t>
  </si>
  <si>
    <t>73885/10</t>
  </si>
  <si>
    <t>INSTALAÇÃO DE VÁLVULAS OU REGISTROS COM JUNTA ELÁSTICA - DN 450</t>
  </si>
  <si>
    <t>73885/11</t>
  </si>
  <si>
    <t>INSTALAÇÃO DE VÁLVULAS OU REGISTROS COM JUNTA ELÁSTICA - DN 500</t>
  </si>
  <si>
    <t>73885/12</t>
  </si>
  <si>
    <t>INSTALAÇÃO DE VÁLVULAS OU REGISTROS COM JUNTA ELÁSTICA - DN 600</t>
  </si>
  <si>
    <t>FECHAMENTO DE CONSTRUÇÃO TEMPORÁRIA EM CHAPA DE MADEIRA COMPENSADA E=10MM, COM REAPROVEITAMENTO DE 2X.</t>
  </si>
  <si>
    <t>EXECUÇÃO DE ESCRITÓRIO EM CANTEIRO DE OBRA EM ALVENARIA, NÃO INCLUSO MOBILIÁRIO E EQUIPAMENTOS. AF_02/2016</t>
  </si>
  <si>
    <t>EXECUÇÃO DE ESCRITÓRIO EM CANTEIRO DE OBRA EM CHAPA DE MADEIRA COMPENSADA,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</si>
  <si>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</si>
  <si>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</si>
  <si>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CHAPA DE MADEIRA COMPENSADA, NÃO INCLUSO MOBILIÁRIO E EQUIPAMENTOS. AF_02/2016</t>
  </si>
  <si>
    <t>EXECUÇÃO DE REFEITÓRIO EM CANTEIRO DE OBRA EM ALVENARIA, NÃO INCLUSO MOBILIÁRIO E EQUIPAMENTOS. AF_02/2016</t>
  </si>
  <si>
    <t>EXECUÇÃO DE SANITÁRIO E VESTIÁRIO EM CANTEIRO DE OBRA EM CHAPA DE MADEIRA COMPENSADA, NÃO INCLUSO MOBILIÁRIO. AF_02/2016</t>
  </si>
  <si>
    <t>EXECUÇÃO DE SANITÁRIO E VESTIÁRIO EM CANTEIRO DE OBRA EM ALVENARIA, NÃO INCLUSO MOBILIÁRIO. AF_02/2016</t>
  </si>
  <si>
    <t>EXECUÇÃO DE RESERVATÓRIO ELEVADO DE ÁGUA (1000 LITROS) EM CANTEIRO DE OBRA, APOIADO EM ESTRUTURA DE MADEIRA. AF_02/2016</t>
  </si>
  <si>
    <t>EXECUÇÃO DE RESERVATÓRIO ELEVADO DE ÁGUA (2000 LITROS) EM CANTEIRO DE OBRA, APOIADO EM ESTRUTURA DE MADEIRA. AF_02/2016</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</si>
  <si>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</si>
  <si>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</si>
  <si>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DEPÓSITO EM CANTEIRO DE OBRA EM CHAPA DE MADEIRA COMPENSADA, NÃO INCLUSO MOBILIÁRIO. AF_04/2016</t>
  </si>
  <si>
    <t>EXECUÇÃO DE GUARITA EM CANTEIRO DE OBRA EM CHAPA DE MADEIRA COMPENSADA, NÃO INCLUSO MOBILIÁRIO. AF_04/2016</t>
  </si>
  <si>
    <t>74209/1</t>
  </si>
  <si>
    <t>73847/1</t>
  </si>
  <si>
    <t>ALUGUEL CONTAINER/ESCRIT INCL INST ELET LARG=2,20 COMP=6,20M          ALT=2,50M CHAPA ACO C/NERV TRAPEZ FORRO C/ISOL TERMO/ACUSTICO         CHASSIS REFORC PISO COMPENS NAVAL EXC TRANSP/CARGA/DESCARGA</t>
  </si>
  <si>
    <t>MES</t>
  </si>
  <si>
    <t>ESCAVADEIRA HIDRÁULICA SOBRE ESTEIRAS, CAÇAMBA 0,80 M3, PESO OPERACIONAL 17 T, POTENCIA BRUTA 111 HP - CHP DIURNO. AF_06/2014</t>
  </si>
  <si>
    <t>CHP</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</si>
  <si>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</si>
  <si>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4X2, POTÊNCIA LÍQ. 79 HP, CAÇAMBA CARREG. CAP. MÍN. 1 M3, CAÇAMBA RETRO CAP. 0,20 M3, PESO OPERACIONAL MÍN. 6.570 KG, PROFUNDIDADE ESCAVAÇÃO MÁX. 4,37 M - CHP DIURNO. AF_06/2014</t>
  </si>
  <si>
    <t>ROLO COMPACTADOR VIBRATÓRIO DE UM CILINDRO AÇO LISO, POTÊNCIA 80 HP, PESO OPERACIONAL MÁXIMO 8,1 T, IMPACTO DINÂMICO 16,15 / 9,5 T, LARGURA DE TRABALHO 1,68 M - CHP DIURNO. AF_06/2014</t>
  </si>
  <si>
    <t>GRADE DE DISCO CONTROLE REMOTO REBOCÁVEL, COM 24 DISCOS 24 X 6 MM COM PNEUS PARA TRANSPORTE - CHP DIURNO. AF_06/2014</t>
  </si>
  <si>
    <t>MARTELETE OU ROMPEDOR PNEUMÁTICO MANUAL, 28 KG, COM SILENCIADOR - CHP DIURNO. AF_07/2016</t>
  </si>
  <si>
    <t>CAMINHÃO BASCULANTE 6 M3, PESO BRUTO TOTAL 16.000 KG, CARGA ÚTIL MÁXIMA 13.071 KG, DISTÂNCIA ENTRE EIXOS 4,80 M, POTÊNCIA 230 CV INCLUSIVE CAÇAMBA METÁLICA - CHP DIURNO. AF_06/2014</t>
  </si>
  <si>
    <t>USINA DE CONCRETO FIXA, CAPACIDADE NOMINAL DE 90 A 120 M3/H, SEM SILO - CHP DIURNO. AF_07/2016</t>
  </si>
  <si>
    <t>CAMINHÃO TOCO, PBT 16.000 KG, CARGA ÚTIL MÁX. 10.685 KG, DIST. ENTRE EIXOS 4,8 M, POTÊNCIA 189 CV, INCLUSIVE CARROCERIA FIXA ABERTA DE MADEIRA P/ TRANSPORTE GERAL DE CARGA SECA, DIMEN. APROX. 2,5 X 7,00 X 0,50 M - CHP DIURNO. AF_06/2014</t>
  </si>
  <si>
    <t>VIBROACABADORA DE ASFALTO SOBRE ESTEIRAS, LARGURA DE PAVIMENTAÇÃO 1,90 M A 5,30 M, POTÊNCIA 105 HP CAPACIDADE 450 T/H - CHP DIURNO. AF_11/2014</t>
  </si>
  <si>
    <t>VASSOURA MECÂNICA REBOCÁVEL COM ESCOVA CILÍNDRICA, LARGURA ÚTIL DE VARRIMENTO DE 2,44 M - CHP DIURNO. AF_06/2014</t>
  </si>
  <si>
    <t>TRATOR DE PNEUS, POTÊNCIA 122 CV, TRAÇÃO 4X4, PESO COM LASTRO DE 4.510 KG - CHP DIURNO. AF_06/2014</t>
  </si>
  <si>
    <t>TRATOR DE ESTEIRAS, POTÊNCIA 170 HP, PESO OPERACIONAL 19 T, CAÇAMBA 5,2 M3 - CHP DIURNO. AF_06/2014</t>
  </si>
  <si>
    <t>TRATOR DE ESTEIRAS, POTÊNCIA 150 HP, PESO OPERACIONAL 16,7 T, COM RODA MOTRIZ ELEVADA E LÂMINA 3,18 M3 - CHP DIURNO. AF_06/2014</t>
  </si>
  <si>
    <t>TRATOR DE ESTEIRAS, POTÊNCIA 347 HP, PESO OPERACIONAL 38,5 T, COM LÂMINA 8,70 M3 - CHP DIURNO. AF_06/2014</t>
  </si>
  <si>
    <t>ROLO COMPACTADOR VIBRATÓRIO REBOCÁVEL, CILINDRO DE AÇO LISO, POTÊNCIA DE TRAÇÃO DE 65 CV, PESO 4,7 T, IMPACTO DINÂMICO 18,3 T, LARGURA DE TRABALHO 1,67 M - CHP DIURNO. AF_02/2016</t>
  </si>
  <si>
    <t>ROLO COMPACTADOR VIBRATÓRIO TANDEM AÇO LISO, POTÊNCIA 58 HP, PESO SEM/COM LASTRO 6,5 / 9,4 T, LARGURA DE TRABALHO 1,2 M - CHP DIURNO. AF_06/2014</t>
  </si>
  <si>
    <t>RETROESCAVADEIRA SOBRE RODAS COM CARREGADEIRA, TRAÇÃO 4X4, POTÊNCIA LÍQ. 72 HP, CAÇAMBA CARREG. CAP. MÍN. 0,79 M3, CAÇAMBA RETRO CAP. 0,18 M3, PESO OPERACIONAL MÍN. 7.140 KG, PROFUNDIDADE ESCAVAÇÃO MÁX. 4,50 M - CHP DIURNO. AF_06/2014</t>
  </si>
  <si>
    <t>ROLO COMPACTADOR VIBRATÓRIO PÉ DE CARNEIRO, OPERADO POR CONTROLE REMOTO, POTÊNCIA 12,5 KW, PESO OPERACIONAL 1,675 T, LARGURA DE TRABALHO 0,85 M - CHP DIURNO. AF_02/2016</t>
  </si>
  <si>
    <t>USINA DE LAMA ASFÁLTICA, PROD 30 A 50 T/H, SILO DE AGREGADO 7 M3, RESERVATÓRIOS PARA EMULSÃO E ÁGUA DE 2,3 M3 CADA, MISTURADOR TIPO PUG MILL A SER MONTADO SOBRE CAMINHÃO - CHP DIURNO. AF_10/2014</t>
  </si>
  <si>
    <t>CAMINHÃO TOCO, PESO BRUTO TOTAL 14.300 KG, CARGA ÚTIL MÁXIMA 9590 KG, DISTÂNCIA ENTRE EIXOS 4,76 M, POTÊNCIA 185 CV (NÃO INCLUI CARROCERIA) - CHP DIURNO. AF_06/2014</t>
  </si>
  <si>
    <t>CAMINHÃO TOCO, PESO BRUTO TOTAL 16.000 KG, CARGA ÚTIL MÁXIMA DE 10.685 KG, DISTÂNCIA ENTRE EIXOS 4,80 M, POTÊNCIA 189 CV EXCLUSIVE CARROCERIA - CHP DIURNO. AF_06/2014</t>
  </si>
  <si>
    <t>CAMINHÃO PIPA 10.000 L TRUCADO, PESO BRUTO TOTAL 23.000 KG, CARGA ÚTIL MÁXIMA 15.935 KG, DISTÂNCIA ENTRE EIXOS 4,8 M, POTÊNCIA 230 CV, INCLUSIVE TANQUE DE AÇO PARA TRANSPORTE DE ÁGUA - CHP DIURNO. AF_06/2014</t>
  </si>
  <si>
    <t>ESPARGIDOR DE ASFALTO PRESSURIZADO COM TANQUE DE 2500 L, REBOCÁVEL COM MOTOR A GASOLINA POTÊNCIA 3,4 HP - CHP DIURNO. AF_07/2014</t>
  </si>
  <si>
    <t>GRADE DE DISCO REBOCÁVEL COM 20 DISCOS 24" X 6 MM COM PNEUS PARA TRANSPORTE - CHP DIURNO. AF_06/2014</t>
  </si>
  <si>
    <t>GUINDAUTO HIDRÁULICO, CAPACIDADE MÁXIMA DE CARGA 6200 KG, MOMENTO MÁXIMO DE CARGA 11,7 TM, ALCANCE MÁXIMO HORIZONTAL 9,70 M, INCLUSIVE CAMINHÃO TOCO PBT 16.000 KG, POTÊNCIA DE 189 CV - CHP DIURNO. AF_06/2014</t>
  </si>
  <si>
    <t>MOTONIVELADORA POTÊNCIA BÁSICA LÍQUIDA (PRIMEIRA MARCHA) 125 HP, PESO BRUTO 13032 KG, LARGURA DA LÂMINA DE 3,7 M - CHP DIURNO. AF_06/2014</t>
  </si>
  <si>
    <t>PÁ CARREGADEIRA SOBRE RODAS, POTÊNCIA LÍQUIDA 128 HP, CAPACIDADE DA CAÇAMBA 1,7 A 2,8 M3, PESO OPERACIONAL 11632 KG - CHP DIURNO. AF_06/2014</t>
  </si>
  <si>
    <t>PÁ CARREGADEIRA SOBRE RODAS, POTÊNCIA 197 HP, CAPACIDADE DA CAÇAMBA 2,5 A 3,5 M3, PESO OPERACIONAL 18338 KG - CHP DIURNO. AF_06/2014</t>
  </si>
  <si>
    <t>COMPRESSOR DE AR REBOCÁVEL, VAZÃO 189 PCM, PRESSÃO EFETIVA DE TRABALHO 102 PSI, MOTOR DIESEL, POTÊNCIA 63 CV - CHP DIURNO. AF_06/2015</t>
  </si>
  <si>
    <t>CAMINHÃO PIPA 6.000 L, PESO BRUTO TOTAL 13.000 KG, DISTÂNCIA ENTRE EIXOS 4,80 M, POTÊNCIA 189 CV INCLUSIVE TANQUE DE AÇO PARA TRANSPORTE DE ÁGUA, CAPACIDADE 6 M3 - CHP DIURNO. AF_06/2014</t>
  </si>
  <si>
    <t>ROLO COMPACTADOR DE PNEUS ESTÁTICO, PRESSÃO VARIÁVEL, POTÊNCIA 111 HP, PESO SEM/COM LASTRO 9,5 / 26 T, LARGURA DE TRABALHO 1,90 M - CHP DIURNO. AF_07/2014</t>
  </si>
  <si>
    <t>TANQUE DE ASFALTO ESTACIONÁRIO COM SERPENTINA, CAPACIDADE 30.000 L - CHP DIURNO. AF_06/2014</t>
  </si>
  <si>
    <t>MOTOBOMBA TRASH (PARA ÁGUA SUJA) AUTO ESCORVANTE, MOTOR GASOLINA DE 6,41 HP, DIÂMETROS DE SUCÇÃO X RECALQUE: 3" X 3", HM/Q = 10 MCA / 60 M3/H A 23 MCA / 0 M3/H - CHP DIURNO. AF_10/2014</t>
  </si>
  <si>
    <t>ROLO COMPACTADOR PE DE CARNEIRO VIBRATORIO, POTENCIA 125 HP, PESO OPERACIONAL SEM/COM LASTRO 11,95 / 13,30 T, IMPACTO DINAMICO 38,5 / 22,5 T, LARGURA DE TRABALHO 2,15 M - CHP DIURNO. AF_06/2014</t>
  </si>
  <si>
    <t>CAMINHÃO BASCULANTE 6 M3 TOCO, PESO BRUTO TOTAL 16.000 KG, CARGA ÚTIL MÁXIMA 11.130 KG, DISTÂNCIA ENTRE EIXOS 5,36 M, POTÊNCIA 185 CV, INCLUSIVE CAÇAMBA METÁLICA - CHP DIURNO. AF_06/2014</t>
  </si>
  <si>
    <t>GRUPO GERADOR ESTACIONÁRIO, MOTOR DIESEL POTÊNCIA 170 KVA - CHP DIURNO. AF_02/2016</t>
  </si>
  <si>
    <t>ROLO COMPACTADOR VIBRATÓRIO PÉ DE CARNEIRO PARA SOLOS, POTÊNCIA 80 HP, PESO OPERACIONAL SEM/COM LASTRO 7,4 / 8,8 T, LARGURA DE TRABALHO 1,68 M - CHP DIURNO. AF_02/2016</t>
  </si>
  <si>
    <t>CAMINHÃO TOCO, PBT 14.300 KG, CARGA ÚTIL MÁX. 9.710 KG, DIST. ENTRE EIXOS 3,56 M, POTÊNCIA 185 CV, INCLUSIVE CARROCERIA FIXA ABERTA DE MADEIRA P/ TRANSPORTE GERAL DE CARGA SECA, DIMEN. APROX. 2,50 X 6,50 X 0,50 M - CHP DIURNO. AF_06/2014</t>
  </si>
  <si>
    <t>MOTOBOMBA CENTRÍFUGA, MOTOR A GASOLINA, POTÊNCIA 5,42 HP, BOCAIS 1 1/2" X 1", DIÂMETRO ROTOR 143 MM HM/Q = 6 MCA / 16,8 M3/H A 38 MCA / 6,6 M3/H - CHP DIURNO. AF_06/2014</t>
  </si>
  <si>
    <t>ESPARGIDOR DE ASFALTO PRESSURIZADO, TANQUE 6 M3 COM ISOLAÇÃO TÉRMICA, AQUECIDO COM 2 MAÇARICOS, COM BARRA ESPARGIDORA 3,60 M, MONTADO SOBRE CAMINHÃO  TOCO, PBT 14.300 KG, POTÊNCIA 185 CV - CHP DIURNO. AF_08/2015</t>
  </si>
  <si>
    <t>GRUPO DE SOLDAGEM COM GERADOR A DIESEL 60 CV PARA SOLDA ELÉTRICA, SOBRE 04 RODAS, COM MOTOR 4 CILINDROS 600 A - CHP DIURNO. AF_02/2016</t>
  </si>
  <si>
    <t>BETONEIRA CAPACIDADE NOMINAL 400 L, CAPACIDADE DE MISTURA 310 L, MOTOR A DIESEL POTÊNCIA 5,0 HP, SEM CARREGADOR - CHP DIURNO. AF_06/2014</t>
  </si>
  <si>
    <t>MISTURADOR DE ARGAMASSA, EIXO HORIZONTAL, CAPACIDADE DE MISTURA 300 KG, MOTOR ELÉTRICO POTÊNCIA 5 CV - CHP DIURNO. AF_06/2014</t>
  </si>
  <si>
    <t>MISTURADOR DE ARGAMASSA, EIXO HORIZONTAL, CAPACIDADE DE MISTURA 600 KG, MOTOR ELÉTRICO POTÊNCIA 7,5 CV - CHP DIURNO. AF_06/2014</t>
  </si>
  <si>
    <t>MISTURADOR DE ARGAMASSA, EIXO HORIZONTAL, CAPACIDADE DE MISTURA 160 KG, MOTOR ELÉTRICO POTÊNCIA 3 CV - CHP DIURNO. AF_06/2014</t>
  </si>
  <si>
    <t>PROJETOR DE ARGAMASSA, CAPACIDADE DE PROJEÇÃO 1,5 M3/H, ALCANCE DE 30 ATÉ 60 M, MOTOR ELÉTRICO POTÊNCIA 7,5 HP - CHP DIURNO. AF_06/2014</t>
  </si>
  <si>
    <t>PROJETOR DE ARGAMASSA, CAPACIDADE DE PROJEÇÃO 2 M3/H, ALCANCE ATÉ 50 M, MOTOR ELÉTRICO POTÊNCIA 7,5 HP - CHP DIURNO. AF_06/2014</t>
  </si>
  <si>
    <t>BETONEIRA CAPACIDADE NOMINAL DE 400 L, CAPACIDADE DE MISTURA 280 L, MOTOR ELÉTRICO TRIFÁSICO POTÊNCIA DE 2 CV, SEM CARREGADOR - CHP DIURNO. AF_10/2014</t>
  </si>
  <si>
    <t>TRATOR DE ESTEIRAS, POTÊNCIA 125 HP, PESO OPERACIONAL 12,9 T, COM LÂMINA 2,7 M3 - CHP DIURNO. AF_10/2014</t>
  </si>
  <si>
    <t>ESCAVADEIRA HIDRÁULICA SOBRE ESTEIRAS, CAÇAMBA 1,20 M3, PESO OPERACIONAL 21 T, POTÊNCIA BRUTA 155 HP - CHP DIURNO. AF_06/2014</t>
  </si>
  <si>
    <t>BOMBA SUBMERSÍVEL ELÉTRICA TRIFÁSICA, POTÊNCIA 2,96 HP, Ø ROTOR 144 MM SEMI-ABERTO, BOCAL DE SAÍDA Ø 2, HM/Q = 2 MCA / 38,8 M3/H A 28 MCA / 5 M3/H - CHP DIURNO. AF_06/2014</t>
  </si>
  <si>
    <t>TANQUE DE ASFALTO ESTACIONÁRIO COM MAÇARICO, CAPACIDADE 20.000 L - CHP DIURNO. AF_06/2014</t>
  </si>
  <si>
    <t>TRATOR DE ESTEIRAS, POTÊNCIA 100 HP, PESO OPERACIONAL 9,4 T, COM LÂMINA 2,19 M3 - CHP DIURNO. AF_06/2014</t>
  </si>
  <si>
    <t>TRATOR DE PNEUS, POTÊNCIA 85 CV, TRAÇÃO 4X4, PESO COM LASTRO DE 4.675 KG - CHP DIURNO. AF_06/2014</t>
  </si>
  <si>
    <t>BETONEIRA CAPACIDADE NOMINAL DE 600 L, CAPACIDADE DE MISTURA 360 L, MOTOR ELÉTRICO TRIFÁSICO POTÊNCIA DE 4 CV, SEM CARREGADOR - CHP DIURNO. AF_11/2014</t>
  </si>
  <si>
    <t>FRESADORA DE ASFALTO A FRIO SOBRE RODAS, LARGURA FRESAGEM DE 1,0 M, POTÊNCIA 208 HP - CHP DIURNO. AF_11/2014</t>
  </si>
  <si>
    <t>FRESADORA DE ASFALTO A FRIO SOBRE RODAS, LARGURA FRESAGEM DE 2,0 M, POTÊNCIA 550 HP - CHP DIURNO. AF_11/2014</t>
  </si>
  <si>
    <t>RECICLADORA DE ASFALTO A FRIO SOBRE RODAS, LARGURA FRESAGEM DE 2,0 M, POTÊNCIA 422 HP - CHP DIURNO. AF_11/2014</t>
  </si>
  <si>
    <t>VIBROACABADORA DE ASFALTO SOBRE ESTEIRAS, LARGURA DE PAVIMENTAÇÃO 2,13 M A 4,55 M, POTÊNCIA 100 HP CAPACIDADE 400 T/H - CHP DIURNO. AF_11/2014</t>
  </si>
  <si>
    <t>GUINDASTE HIDRÁULICO AUTOPROPELIDO, COM LANÇA TELESCÓPICA 28,80 M, CAPACIDADE MÁXIMA 30 T, POTÊNCIA 97 KW, TRAÇÃO 4 X 4 - CHP DIURNO. AF_11/2014</t>
  </si>
  <si>
    <t>BETONEIRA CAPACIDADE NOMINAL DE 600 L, CAPACIDADE DE MISTURA 440 L, MOTOR A DIESEL POTÊNCIA 10 HP, COM CARREGADOR - CHP DIURNO. AF_11/2014</t>
  </si>
  <si>
    <t>BATE-ESTACAS POR GRAVIDADE, POTÊNCIA DE 160 HP, PESO DO MARTELO ATÉ 3 TONELADAS - CHP DIURNO. AF_11/2014</t>
  </si>
  <si>
    <t>CAMINHÃO BASCULANTE 14 M3, COM CAVALO MECÂNICO DE CAPACIDADE MÁXIMA DE TRAÇÃO COMBINADO DE 36000 KG, POTÊNCIA 286 CV, INCLUSIVE SEMIREBOQUE COM CAÇAMBA METÁLICA - CHP DIURNO. AF_12/2014</t>
  </si>
  <si>
    <t>CAMINHÃO BASCULANTE 18 M3, COM CAVALO MECÂNICO DE CAPACIDADE MÁXIMA DE TRAÇÃO COMBINADO DE 45000 KG, POTÊNCIA 330 CV, INCLUSIVE SEMIREBOQUE COM CAÇAMBA METÁLICA - CHP DIURNO. AF_12/2014</t>
  </si>
  <si>
    <t>VIBRADOR DE IMERSÃO, DIÂMETRO DE PONTEIRA 45MM, MOTOR ELÉTRICO TRIFÁSICO POTÊNCIA DE 2 CV - CHP DIURNO. AF_06/2015</t>
  </si>
  <si>
    <t>PERFURATRIZ MANUAL, TORQUE MÁXIMO 83 N.M, POTÊNCIA 5 CV, COM DIÂMETRO MÁXIMO 4" - CHP DIURNO. AF_06/2015</t>
  </si>
  <si>
    <t>PERFURATRIZ SOBRE ESTEIRA, TORQUE MÁXIMO 600 KGF, PESO MÉDIO 1000 KG, POTÊNCIA 20 HP, DIÂMETRO MÁXIMO 10" - CHP DIURNO. AF_06/2015</t>
  </si>
  <si>
    <t>MISTURADOR DUPLO HORIZONTAL DE ALTA TURBULÊNCIA, CAPACIDADE / VOLUME 2 X 500 LITROS, MOTORES ELÉTRICOS MÍNIMO 5 CV CADA, PARA NATA CIMENTO, ARGAMASSA E OUTROS - CHP DIURNO. AF_06/2015</t>
  </si>
  <si>
    <t>BOMBA TRIPLEX, PARA INJEÇÃO DE NATA DE CIMENTO, VAZÃO MÁXIMA DE 100 LITROS/MINUTO, PRESSÃO MÁXIMA DE 70 BAR - CHP DIURNO. AF_06/2015</t>
  </si>
  <si>
    <t>BOMBA CENTRÍFUGA MONOESTÁGIO COM MOTOR ELÉTRICO MONOFÁSICO, POTÊNCIA 15 HP, DIÂMETRO DO ROTOR 173 MM, HM/Q = 30 MCA / 90 M3/H A 45 MCA / 55 M3/H - CHP DIURNO. AF_06/2015</t>
  </si>
  <si>
    <t>BOMBA DE PROJEÇÃO DE CONCRETO SECO, POTÊNCIA 10 CV, VAZÃO 3 M3/H - CHP DIURNO. AF_06/2015</t>
  </si>
  <si>
    <t>BOMBA DE PROJEÇÃO DE CONCRETO SECO, POTÊNCIA 10 CV, VAZÃO 6 M3/H - CHP DIURNO. AF_06/2015</t>
  </si>
  <si>
    <t>PROJETOR PNEUMÁTICO DE ARGAMASSA PARA CHAPISCO E REBOCO COM RECIPIENTE ACOPLADO, TIPO CANEQUINHA, COM COMPRESSOR DE AR REBOCÁVEL VAZÃO 89 PCM E MOTOR DIESEL DE 20 CV - CHP DIURNO. AF_06/2015</t>
  </si>
  <si>
    <t>PERFURATRIZ COM TORRE METÁLICA PARA EXECUÇÃO DE ESTACA HÉLICE CONTÍNUA, PROFUNDIDADE MÁXIMA DE 30 M, DIÂMETRO MÁXIMO DE 800 MM, POTÊNCIA INSTALADA DE 268 HP, MESA ROTATIVA COM TORQUE MÁXIMO DE 170 KNM - CHP DIURNO. AF_06/2015</t>
  </si>
  <si>
    <t>PERFURATRIZ HIDRÁULICA SOBRE CAMINHÃO COM TRADO CURTO ACOPLADO, PROFUNDIDADE MÁXIMA DE 20 M, DIÂMETRO MÁXIMO DE 1500 MM, POTÊNCIA INSTALADA DE 137 HP, MESA ROTATIVA COM TORQUE MÁXIMO DE 30 KNM - CHP DIURNO. AF_06/2015</t>
  </si>
  <si>
    <t>MANIPULADOR TELESCÓPICO, POTÊNCIA DE 85 HP, CAPACIDADE DE CARGA DE 3.500 KG, ALTURA MÁXIMA DE ELEVAÇÃO DE 12,3 M - CHP DIURNO. AF_06/2015</t>
  </si>
  <si>
    <t>MINICARREGADEIRA SOBRE RODAS, POTÊNCIA LÍQUIDA DE 47 HP, CAPACIDADE NOMINAL DE OPERAÇÃO DE 646 KG - CHP DIURNO. AF_06/2015</t>
  </si>
  <si>
    <t>COMPRESSOR DE AR REBOCÁVEL, VAZÃO 89 PCM, PRESSÃO EFETIVA DE TRABALHO 102 PSI, MOTOR DIESEL, POTÊNCIA 20 CV - CHP DIURNO. AF_06/2015</t>
  </si>
  <si>
    <t>COMPRESSOR DE AR REBOCAVEL, VAZÃO 250 PCM, PRESSAO DE TRABALHO 102 PSI, MOTOR A DIESEL POTÊNCIA 81 CV - CHP DIURNO. AF_06/2015</t>
  </si>
  <si>
    <t>COMPRESSOR DE AR REBOCÁVEL, VAZÃO 748 PCM, PRESSÃO EFETIVA DE TRABALHO 102 PSI, MOTOR DIESEL, POTÊNCIA 210 CV - CHP DIURNO. AF_06/2015</t>
  </si>
  <si>
    <t>ESCAVADEIRA HIDRÁULICA SOBRE ESTEIRAS, CAÇAMBA 0,80 M3, PESO OPERACIONAL 17,8 T, POTÊNCIA LÍQUIDA 110 HP - CHP DIURNO. AF_10/2014</t>
  </si>
  <si>
    <t>COMPRESSOR DE AR REBOCAVEL, VAZÃO 400 PCM, PRESSAO DE TRABALHO 102 PSI, MOTOR A DIESEL POTÊNCIA 110 CV - CHP DIURNO. AF_06/2015</t>
  </si>
  <si>
    <t>CAMINHÃO TRUCADO (C/ TERCEIRO EIXO) ELETRÔNICO - POTÊNCIA 231CV - PBT = 22000KG - DIST. ENTRE EIXOS 5170 MM - INCLUI CARROCERIA FIXA ABERTA DE MADEIRA - CHP DIURNO. AF_06/2015</t>
  </si>
  <si>
    <t>PLACA VIBRATÓRIA REVERSÍVEL COM MOTOR 4 TEMPOS A GASOLINA, FORÇA CENTRÍFUGA DE 25 KN (2500 KGF), POTÊNCIA 5,5 CV - CHP DIURNO. AF_08/2015</t>
  </si>
  <si>
    <t>CORTADORA DE PISO COM MOTOR 4 TEMPOS A GASOLINA, POTÊNCIA DE 13 HP, COM DISCO DE CORTE DIAMANTADO SEGMENTADO PARA CONCRETO, DIÂMETRO DE 350 MM, FURO DE 1" (14 X 1") - CHP DIURNO. AF_08/2015</t>
  </si>
  <si>
    <t>CAMINHÃO BASCULANTE 10 M3, TRUCADO CABINE SIMPLES, PESO BRUTO TOTAL 23.000 KG, CARGA ÚTIL MÁXIMA 15.935 KG, DISTÂNCIA ENTRE EIXOS 4,80 M, POTÊNCIA 230 CV INCLUSIVE CAÇAMBA METÁLICA - CHP DIURNO. AF_06/2014</t>
  </si>
  <si>
    <t>COMPACTADOR DE SOLOS DE PERCUSSÃO (SOQUETE) COM MOTOR A GASOLINA 4 TEMPOS, POTÊNCIA 4 CV - CHP DIURNO. AF_08/2015</t>
  </si>
  <si>
    <t>GUINDAUTO HIDRÁULICO, CAPACIDADE MÁXIMA DE CARGA 6500 KG, MOMENTO MÁXIMO DE CARGA 5,8 TM, ALCANCE MÁXIMO HORIZONTAL 7,60 M, INCLUSIVE CAMINHÃO TOCO PBT 9.700 KG, POTÊNCIA DE 160 CV - CHP DIURNO. AF_08/2015</t>
  </si>
  <si>
    <t>CAMINHÃO DE TRANSPORTE DE MATERIAL ASFÁLTICO 30.000 L, COM CAVALO MECÂNICO DE CAPACIDADE MÁXIMA DE TRAÇÃO COMBINADO DE 66.000 KG, POTÊNCIA 360 CV, INCLUSIVE TANQUE DE ASFALTO COM SERPENTINA - CHP DIURNO. AF_08/2015</t>
  </si>
  <si>
    <t>SERRA CIRCULAR DE BANCADA COM MOTOR ELÉTRICO POTÊNCIA DE 5HP, COM COIFA PARA DISCO 10" - CHP DIURNO. AF_08/2015</t>
  </si>
  <si>
    <t>DISTRIBUIDOR DE AGREGADOS REBOCAVEL, CAPACIDADE 1,9 M³, LARGURA DE TRABALHO 3,66 M - CHP DIURNO. AF_11/2015</t>
  </si>
  <si>
    <t>CAMINHÃO PARA EQUIPAMENTO DE LIMPEZA A SUCÇÃO, COM CAMINHÃO TRUCADO DE PESO BRUTO TOTAL 23000 KG, CARGA ÚTIL MÁXIMA 15935 KG, DISTÂNCIA ENTRE EIXOS 4,80 M, POTÊNCIA 230 CV, INCLUSIVE LIMPADORA A SUCÇÃO, TANQUE 12000 L - CHP DIURNO. AF_11/2015</t>
  </si>
  <si>
    <t>PENEIRA ROTATIVA COM MOTOR ELÉTRICO TRIFÁSICO DE 2 CV, CILINDRO DE 1 M X 0,60 M, COM FUROS DE 3,17 MM - CHP DIURNO. AF_11/2015</t>
  </si>
  <si>
    <t>DOSADOR DE AREIA, CAPACIDADE DE 26 LITROS - CHP DIURNO. AF_11/2015</t>
  </si>
  <si>
    <t>CAMINHONETE COM MOTOR A DIESEL, POTÊNCIA 180 CV, CABINE DUPLA, 4X4 - CHP DIURNO. AF_11/2015</t>
  </si>
  <si>
    <t>CAMINHONETE CABINE SIMPLES COM MOTOR 1.6 FLEX, CÂMBIO MANUAL, POTÊNCIA 101/104 CV, 2 PORTAS - CHP DIURNO. AF_11/2015</t>
  </si>
  <si>
    <t>CAMINHÃO DE TRANSPORTE DE MATERIAL ASFÁLTICO 20.000 L, COM CAVALO MECÂNICO DE CAPACIDADE MÁXIMA DE TRAÇÃO COMBINADO DE 45.000 KG, POTÊNCIA 330 CV, INCLUSIVE TANQUE DE ASFALTO COM MAÇARICO - CHP DIURNO. AF_12/2015</t>
  </si>
  <si>
    <t>APARELHO PARA CORTE E SOLDA OXI-ACETILENO SOBRE RODAS, INCLUSIVE CILINDROS E MAÇARICOS - CHP DIURNO. AF_12/2015</t>
  </si>
  <si>
    <t>MÁQUINA EXTRUSORA DE CONCRETO PARA GUIAS E SARJETAS, MOTOR A DIESEL, POTÊNCIA 14 CV - CHP DIURNO. AF_12/2015</t>
  </si>
  <si>
    <t>MARTELO PERFURADOR PNEUMÁTICO MANUAL, HASTE 25 X 75 MM, 21 KG - CHP DIURNO. AF_12/2015</t>
  </si>
  <si>
    <t>PERFURATRIZ COM TORRE METÁLICA PARA EXECUÇÃO DE ESTACA HÉLICE CONTÍNUA, PROFUNDIDADE MÁXIMA DE 32 M, DIÂMETRO MÁXIMO DE 1000 MM, POTÊNCIA INSTALADA DE 350 HP, MESA ROTATIVA COM TORQUE MÁXIMO DE 263 KNM - CHP DIURNO. AF_01/2016</t>
  </si>
  <si>
    <t>BETONEIRA CAPACIDADE NOMINAL 400 L, CAPACIDADE DE MISTURA 310 L, MOTOR A GASOLINA POTÊNCIA 5,5 HP, SEM CARREGADOR - CHP DIURNO. AF_02/2016</t>
  </si>
  <si>
    <t>GRUA ASCENSIONAL, LANCA DE 30 M, CAPACIDADE DE 1,0 T A 30 M, ALTURA ATE 39 M - CHP DIURNO. AF_03/2016</t>
  </si>
  <si>
    <t>GUINCHO ELÉTRICO DE COLUNA, CAPACIDADE 400 KG, COM MOTO FREIO, MOTOR TRIFÁSICO DE 1,25 CV - CHP DIURNO. AF_03/2016</t>
  </si>
  <si>
    <t>GUINDASTE HIDRÁULICO AUTOPROPELIDO, COM LANÇA TELESCÓPICA 40 M, CAPACIDADE MÁXIMA 60 T, POTÊNCIA 260 KW - CHP DIURNO. AF_03/2016</t>
  </si>
  <si>
    <t>GUINDAUTO HIDRÁULICO, CAPACIDADE MÁXIMA DE CARGA 3300 KG, MOMENTO MÁXIMO DE CARGA 5,8 TM, ALCANCE MÁXIMO HORIZONTAL 7,60 M, INCLUSIVE CAMINHÃO TOCO PBT 16.000 KG, POTÊNCIA DE 189 CV - CHP DIURNO. AF_03/2016</t>
  </si>
  <si>
    <t>MÁQUINA JATO DE PRESSAO PORTÁTIL PARA JATEAMENTO, CONTROLE AUTOMATICO REMOTO, CAMARA DE 1 SAIDA, CAPACIDADE 280 L, DIAMETRO 670 MM, BICO DE JATO CURTO VENTURI DE 5/16, MANGUEIRA DE 1 COM COMPRESSOR DE AR REBOCÁVEL VAZÃO 189 PCM E MOTOR DIESEL DE 63 CV- CHP DIURNO. AF_03/2016</t>
  </si>
  <si>
    <t>GERADOR PORTÁTIL MONOFÁSICO, POTÊNCIA 5500 VA, MOTOR A GASOLINA, POTÊNCIA DO MOTOR 13 CV - CHP DIURNO. AF_03/2016</t>
  </si>
  <si>
    <t>GRUPO GERADOR REBOCÁVEL, POTÊNCIA 66 KVA, MOTOR A DIESEL - CHP DIURNO. AF_03/2016</t>
  </si>
  <si>
    <t>GRUPO GERADOR ESTACIONÁRIO, POTÊNCIA 150 KVA, MOTOR A DIESEL- CHP DIURNO. AF_03/2016</t>
  </si>
  <si>
    <t>USINA DE MISTURA ASFÁLTICA À QUENTE, TIPO CONTRA FLUXO, PROD 40 A 80 TON/HORA - CHP DIURNO. AF_03/2016</t>
  </si>
  <si>
    <t>USINA DE ASFALTO À FRIO, CAPACIDADE DE 40 A 60 TON/HORA, ELÉTRICA POTÊNCIA 30 CV - CHP DIURNO. AF_03/2016</t>
  </si>
  <si>
    <t>USINA MISTURADORA DE SOLOS, CAPACIDADE DE 200 A 500 TON/H, POTENCIA 75KW - CHP DIURNO. AF_07/2016</t>
  </si>
  <si>
    <t>DISTRIBUIDOR DE AGREGADOS AUTOPROPELIDO, CAP 3 M3, A DIESEL, POTÊNCIA 176CV - CHP DIURNO. AF_07/2016</t>
  </si>
  <si>
    <t>MÁQUINA DEMARCADORA DE FAIXA DE TRÁFEGO À FRIO, AUTOPROPELIDA, POTÊNCIA 38 HP - CHP DIURNO. AF_07/2016</t>
  </si>
  <si>
    <t>TALHA MANUAL DE CORRENTE, CAPACIDADE DE 2 TON. COM ELEVAÇÃO DE 3 M - CHP DIURNO. AF_07/2016</t>
  </si>
  <si>
    <t>COLETADO</t>
  </si>
  <si>
    <t>GRUA ASCENCIONAL, LANCA DE 42 M, CAPACIDADE DE 1,5 T A 30 M, ALTURA ATE 39 M - CHP DIURNO. AF_08/2016</t>
  </si>
  <si>
    <t>PULVERIZADOR DE TINTA ELÉTRICO/MÁQUINA DE PINTURA AIRLESS, VAZÃO 2 L/MIN - CHP DIURNO. AF_08/2016</t>
  </si>
  <si>
    <t>MARTELO DEMOLIDOR PNEUMÁTICO MANUAL, 32 KG - CHP DIURNO. AF_09/2016</t>
  </si>
  <si>
    <t>COMPACTADOR DE SOLOS DE PERCUSÃO (SOQUETE) COM MOTOR A GASOLINA, POTÊNCIA 3 CV - CHP DIURNO. AF_09/2016</t>
  </si>
  <si>
    <t>RÉGUA VIBRATÓRIA DUPLA PARA CONCRETO, PESO DE 60KG, COMPRIMENTO 4 M, COM MOTOR A GASOLINA, POTÊNCIA 5,5 HP - CHP DIURNO. AF_09/2016</t>
  </si>
  <si>
    <t>POLIDORA DE PISO (POLITRIZ), PESO DE 100KG, DIÂMETRO 450 MM, MOTOR ELÉTRICO, POTÊNCIA 4 HP - CHP DIURNO. AF_09/2016</t>
  </si>
  <si>
    <t>DESEMPENADEIRA DE CONCRETO, PESO DE 75KG, 4 PÁS, MOTOR A GASOLINA, POTÊNCIA 5,5 HP - CHP DIURNO. AF_09/2016</t>
  </si>
  <si>
    <t>PERFURATRIZ PNEUMATICA MANUAL DE PESO MEDIO, MARTELETE, 18KG, COMPRIMENTO MÁXIMO DE CURSO DE 6 M, DIAMETRO DO PISTAO DE 5,5 CM - CHP DIURNO. AF_11/2016</t>
  </si>
  <si>
    <t>ROLO COMPACTADOR VIBRATORIO TANDEM, ACO LISO, POTENCIA 125 HP, PESO SEM/COM LASTRO 10,20/11,65 T, LARGURA DE TRABALHO 1,73 M - CHP DIURNO. AF_11/2016</t>
  </si>
  <si>
    <t>PERFURATRIZ MANUAL, TORQUE MAXIMO 55 KGF.M, POTENCIA 5 CV, COM DIAMETRO MAXIMO 8 1/2" - CHP DIURNO. AF_11/2016</t>
  </si>
  <si>
    <t>PERFURATRIZ SOBRE ESTEIRA, TORQUE MÁXIMO 600 KGF, POTÊNCIA ENTRE 50 E 60 HP, DIÂMETRO MÁXIMO 10 - CHP DIURNO. AF_11/2016</t>
  </si>
  <si>
    <t>ESCAVADEIRA HIDRAULICA SOBRE ESTEIRA, COM GARRA GIRATORIA DE MANDIBULAS, PESO OPERACIONAL ENTRE 22,00 E 25,50 TON, POTENCIA LIQUIDA ENTRE 150 E 160 HP - CHP DIURNO. AF_11/2016</t>
  </si>
  <si>
    <t>ESCAVADEIRA HIDRAULICA SOBRE ESTEIRA, EQUIPADA COM CLAMSHELL, COM CAPACIDADE DA CAÇAMBA ENTRE 1,20 E 1,50 M3, PESO OPERACIONAL ENTRE 20,00 E 22,00 TON, POTENCIA LIQUIDA ENTRE 150 E 160 HP - CHP DIURNO. AF_11/2016</t>
  </si>
  <si>
    <t>GRUPO GERADOR COM CARENAGEM, MOTOR DIESEL POTÊNCIA STANDART ENTRE 250 E 260 KVA - CHP DIURNO. AF_12/2016</t>
  </si>
  <si>
    <t>TRATOR DE PNEUS COM POTÊNCIA DE 122 CV, TRAÇÃO 4X4, COM VASSOURA MECÂNICA ACOPLADA - CHP DIURNO. AF_02/2017</t>
  </si>
  <si>
    <t>TRATOR DE PNEUS COM POTÊNCIA DE 122 CV, TRAÇÃO 4X4, COM GRADE DE DISCOS ACOPLADA - CHP DIURNO. AF_02/2017</t>
  </si>
  <si>
    <t>TRATOR DE PNEUS COM POTÊNCIA DE 85 CV, TRAÇÃO 4X4, COM GRADE DE DISCOS ACOPLADA - CHP DIURNO. AF_02/2017</t>
  </si>
  <si>
    <t>CAMINHÃO BASCULANTE 10 M3, TRUCADO, POTÊNCIA 230 CV, INCLUSIVE CAÇAMBA METÁLICA, COM DISTRIBUIDOR DE AGREGADOS ACOPLADO - CHP DIURNO. AF_02/2017</t>
  </si>
  <si>
    <t>TRATOR DE PNEUS COM POTÊNCIA DE 85 CV, TRAÇÃO 4X4, COM VASSOURA MECÂNICA ACOPLADA - CHP DIURNO. AF_03/2017</t>
  </si>
  <si>
    <t>MINICARREGADEIRA SOBRE RODAS POTENCIA 47HP CAPACIDADE OPERACAO 646 KG, COM VASSOURA MECÂNICA ACOPLADA - CHP DIURNO. AF_03/2017</t>
  </si>
  <si>
    <t>MINIESCAVADEIRA SOBRE ESTEIRAS, POTENCIA LIQUIDA DE *30* HP, PESO OPERACIONAL DE *3.500* KG - CHP DIURNO. AF_04/2017</t>
  </si>
  <si>
    <t>PERFURATRIZ ROTATIVA SOBRE ESTEIRA, TORQUE MAXIMO 2500 KGM, POTENCIA 110 HP, MOTOR DIESEL- CHP DIURNO. AF_05/2017</t>
  </si>
  <si>
    <t>COMPRESSOR DE AR, VAZAO DE 10 PCM, RESERVATORIO 100 L, PRESSAO DE TRABALHO ENTRE 6,9 E 9,7 BAR, POTENCIA 2 HP, TENSAO 110/220 V - CHP DIURNO. AF_05/2017</t>
  </si>
  <si>
    <t>ROLO COMPACTADOR DE PNEUS, ESTATICO, PRESSAO VARIAVEL, POTENCIA 110 HP, PESO SEM/COM LASTRO 10,8/27 T, LARGURA DE ROLAGEM 2,30 M - CHP DIURNO. AF_06/2017</t>
  </si>
  <si>
    <t>ESCAVADEIRA HIDRÁULICA SOBRE ESTEIRAS, CAÇAMBA 0,80 M3, PESO OPERACIONAL 17 T, POTENCIA BRUTA 111 HP - CHI DIURNO. AF_06/2014</t>
  </si>
  <si>
    <t>CHI</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</si>
  <si>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</si>
  <si>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</si>
  <si>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CHI DIURNO. AF_06/2014</t>
  </si>
  <si>
    <t>GRADE DE DISCO CONTROLE REMOTO REBOCÁVEL, COM 24 DISCOS 24 X 6 MM COM PNEUS PARA TRANSPORTE - CHI DIURNO. AF_06/2014</t>
  </si>
  <si>
    <t>MOTOBOMBA CENTRÍFUGA, MOTOR A GASOLINA, POTÊNCIA 5,42 HP, BOCAIS 1 1/2" X 1", DIÂMETRO ROTOR 143 MM HM/Q = 6 MCA / 16,8 M3/H A 38 MCA / 6,6 M3/H - CHI DIURNO. AF_06/2014</t>
  </si>
  <si>
    <t>CAMINHÃO TOCO, PBT 16.000 KG, CARGA ÚTIL MÁX. 10.685 KG, DIST. ENTRE EIXOS 4,8 M, POTÊNCIA 189 CV, INCLUSIVE CARROCERIA FIXA ABERTA DE MADEIRA P/ TRANSPORTE GERAL DE CARGA SECA, DIMEN. APROX. 2,5 X 7,00 X 0,50 M - CHI DIURNO. AF_06/2014</t>
  </si>
  <si>
    <t>USINA DE CONCRETO FIXA, CAPACIDADE NOMINAL DE 90 A 120 M3/H, SEM SILO - CHI DIURNO. AF_07/2016</t>
  </si>
  <si>
    <t>VIBROACABADORA DE ASFALTO SOBRE ESTEIRAS, LARGURA DE PAVIMENTAÇÃO 1,90 M A 5,30 M, POTÊNCIA 105 HP CAPACIDADE 450 T/H - CHI DIURNO. AF_11/2014</t>
  </si>
  <si>
    <t>VASSOURA MECÂNICA REBOCÁVEL COM ESCOVA CILÍNDRICA, LARGURA ÚTIL DE VARRIMENTO DE 2,44 M - CHI DIURNO. AF_06/2014</t>
  </si>
  <si>
    <t>TRATOR DE PNEUS, POTÊNCIA 122 CV, TRAÇÃO 4X4, PESO COM LASTRO DE 4.510 KG - CHI DIURNO. AF_06/2014</t>
  </si>
  <si>
    <t>TRATOR DE ESTEIRAS, POTÊNCIA 170 HP, PESO OPERACIONAL 19 T, CAÇAMBA 5,2 M3 - CHI DIURNO. AF_06/2014</t>
  </si>
  <si>
    <t>TRATOR DE ESTEIRAS, POTÊNCIA 150 HP, PESO OPERACIONAL 16,7 T, COM RODA MOTRIZ ELEVADA E LÂMINA 3,18 M3 - CHI DIURNO. AF_06/2014</t>
  </si>
  <si>
    <t>TRATOR DE ESTEIRAS, POTÊNCIA 347 HP, PESO OPERACIONAL 38,5 T, COM LÂMINA 8,70 M3 - CHI DIURNO. AF_06/2014</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</si>
  <si>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</si>
  <si>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</si>
  <si>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CHI DIURNO. AF_06/2014</t>
  </si>
  <si>
    <t>ROLO COMPACTADOR VIBRATÓRIO PÉ DE CARNEIRO, OPERADO POR CONTROLE REMOTO, POTÊNCIA 12,5 KW, PESO OPERACIONAL 1,675 T, LARGURA DE TRABALHO 0,85 M - CHI DIURNO. AF_02/2016</t>
  </si>
  <si>
    <t>USINA DE LAMA ASFÁLTICA, PROD 30 A 50 T/H, SILO DE AGREGADO 7 M3, RESERVATÓRIOS PARA EMULSÃO E ÁGUA DE 2,3 M3 CADA, MISTURADOR TIPO PUG MILL A SER MONTADO SOBRE CAMINHÃO - CHI DIURNO. AF_10/2014</t>
  </si>
  <si>
    <t>CAMINHÃO TOCO, PESO BRUTO TOTAL 14.300 KG, CARGA ÚTIL MÁXIMA 9590 KG, DISTÂNCIA ENTRE EIXOS 4,76 M, POTÊNCIA 185 CV (NÃO INCLUI CARROCERIA) - CHI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</si>
  <si>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</si>
  <si>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CHI DIURNO. AF_06/2014</t>
  </si>
  <si>
    <t>ESPARGIDOR DE ASFALTO PRESSURIZADO COM TANQUE DE 2500 L, REBOCÁVEL COM MOTOR A GASOLINA POTÊNCIA 3,4 HP - CHI DIURNO. AF_07/2014</t>
  </si>
  <si>
    <t>GRADE DE DISCO REBOCÁVEL COM 20 DISCOS 24" X 6 MM COM PNEUS PARA TRANSPORTE - CHI DIURNO. AF_06/2014</t>
  </si>
  <si>
    <t>GUINDAUTO HIDRÁULICO, CAPACIDADE MÁXIMA DE CARGA 6200 KG, MOMENTO MÁXIMO DE CARGA 11,7 TM, ALCANCE MÁXIMO HORIZONTAL 9,70 M, INCLUSIVE CAMINHÃO TOCO PBT 16.000 KG, POTÊNCIA DE 189 CV - CHI DIURNO. AF_06/2014</t>
  </si>
  <si>
    <t>MOTONIVELADORA POTÊNCIA BÁSICA LÍQUIDA (PRIMEIRA MARCHA) 125 HP, PESO BRUTO 13032 KG, LARGURA DA LÂMINA DE 3,7 M - CHI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</si>
  <si>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</si>
  <si>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CHI DIURNO. AF_06/2014</t>
  </si>
  <si>
    <t>MARTELETE OU ROMPEDOR PNEUMÁTICO MANUAL, 28 KG, COM SILENCIADOR - CHI DIURNO. AF_07/2016</t>
  </si>
  <si>
    <t>COMPRESSOR DE AR REBOCÁVEL, VAZÃO 189 PCM, PRESSÃO EFETIVA DE TRABALHO 102 PSI, MOTOR DIESEL, POTÊNCIA 63 CV - CHI DIURNO. AF_06/2015</t>
  </si>
  <si>
    <t>CAMINHÃO BASCULANTE 6 M3, PESO BRUTO TOTAL 16.000 KG, CARGA ÚTIL MÁXIMA 13.071 KG, DISTÂNCIA ENTRE EIXOS 4,80 M, POTÊNCIA 230 CV INCLUSIVE CAÇAMBA METÁLICA - CHI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</si>
  <si>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</si>
  <si>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CHI DIURNO. AF_07/2014</t>
  </si>
  <si>
    <t>TANQUE DE ASFALTO ESTACIONÁRIO COM SERPENTINA, CAPACIDADE 30.000 L - CHI DIURNO. AF_06/2014</t>
  </si>
  <si>
    <t>MOTOBOMBA TRASH (PARA ÁGUA SUJA) AUTO ESCORVANTE, MOTOR GASOLINA DE 6,41 HP, DIÂMETROS DE SUCÇÃO X RECALQUE: 3" X 3", HM/Q = 10 MCA / 60 M3/H A 23 MCA / 0 M3/H - CHI DIURNO. AF_10/2014</t>
  </si>
  <si>
    <t>ROLO COMPACTADOR PE DE CARNEIRO VIBRATORIO, POTENCIA 125 HP, PESO OPERACIONAL SEM/COM LASTRO 11,95 / 13,30 T, IMPACTO DINAMICO 38,5 / 22,5 T, LARGURA DE TRABALHO 2,15 M - CHI DIURNO. AF_06/2014</t>
  </si>
  <si>
    <t>CAMINHÃO BASCULANTE 6 M3 TOCO, PESO BRUTO TOTAL 16.000 KG, CARGA ÚTIL MÁXIMA 11.130 KG, DISTÂNCIA ENTRE EIXOS 5,36 M, POTÊNCIA 185 CV, INCLUSIVE CAÇAMBA METÁLICA - CHI DIURNO. AF_06/2014</t>
  </si>
  <si>
    <t>GRUPO GERADOR ESTACIONÁRIO, MOTOR DIESEL POTÊNCIA 170 KVA - CHI DIURNO. AF_02/2016</t>
  </si>
  <si>
    <t>GRUPO DE SOLDAGEM COM GERADOR A DIESEL 60 CV PARA SOLDA ELÉTRICA, SOBRE 04 RODAS, COM MOTOR 4 CILINDROS 600 A - CHI DIURNO. AF_02/2016</t>
  </si>
  <si>
    <t>ESCAVADEIRA HIDRÁULICA SOBRE ESTEIRAS, CAÇAMBA 0,80 M3, PESO OPERACIONAL 17,8 T, POTÊNCIA LÍQUIDA 110 HP - CHI DIURNO. AF_10/2014</t>
  </si>
  <si>
    <t>BETONEIRA CAPACIDADE NOMINAL 400 L, CAPACIDADE DE MISTURA 310 L, MOTOR A DIESEL POTÊNCIA 5,0 HP, SEM CARREGADOR - CHI DIURNO. AF_06/2014</t>
  </si>
  <si>
    <t>MISTURADOR DE ARGAMASSA, EIXO HORIZONTAL, CAPACIDADE DE MISTURA 300 KG, MOTOR ELÉTRICO POTÊNCIA 5 CV - CHI DIURNO. AF_06/2014</t>
  </si>
  <si>
    <t>MISTURADOR DE ARGAMASSA, EIXO HORIZONTAL, CAPACIDADE DE MISTURA 600 KG, MOTOR ELÉTRICO POTÊNCIA 7,5 CV - CHI DIURNO. AF_06/2014</t>
  </si>
  <si>
    <t>MISTURADOR DE ARGAMASSA, EIXO HORIZONTAL, CAPACIDADE DE MISTURA 160 KG, MOTOR ELÉTRICO POTÊNCIA 3 CV - CHI DIURNO. AF_06/2014</t>
  </si>
  <si>
    <t>PROJETOR DE ARGAMASSA, CAPACIDADE DE PROJEÇÃO 1,5 M3/H, ALCANCE DE 30 ATÉ 60 M, MOTOR ELÉTRICO POTÊNCIA 7,5 HP - CHI DIURNO. AF_06/2014</t>
  </si>
  <si>
    <t>PROJETOR DE ARGAMASSA, CAPACIDADE DE PROJEÇÃO 2 M3/H, ALCANCE ATÉ 50 M, MOTOR ELÉTRICO POTÊNCIA 7,5 HP - CHI DIURNO. AF_06/2014</t>
  </si>
  <si>
    <t>BETONEIRA CAPACIDADE NOMINAL DE 400 L, CAPACIDADE DE MISTURA 280 L, MOTOR ELÉTRICO TRIFÁSICO POTÊNCIA DE 2 CV, SEM CARREGADOR - CHI DIURNO. AF_10/2014</t>
  </si>
  <si>
    <t>TRATOR DE ESTEIRAS, POTÊNCIA 125 HP, PESO OPERACIONAL 12,9 T, COM LÂMINA 2,7 M3 - CHI DIURNO. AF_10/2014</t>
  </si>
  <si>
    <t>ESCAVADEIRA HIDRÁULICA SOBRE ESTEIRAS, CAÇAMBA 1,20 M3, PESO OPERACIONAL 21 T, POTÊNCIA BRUTA 155 HP - CHI DIURNO. AF_06/2014</t>
  </si>
  <si>
    <t>BOMBA SUBMERSÍVEL ELÉTRICA TRIFÁSICA, POTÊNCIA 2,96 HP, Ø ROTOR 144 MM SEMI-ABERTO, BOCAL DE SAÍDA Ø 2, HM/Q = 2 MCA / 38,8 M3/H A 28 MCA / 5 M3/H - CHI DIURNO. AF_06/2014</t>
  </si>
  <si>
    <t>TANQUE DE ASFALTO ESTACIONÁRIO COM MAÇARICO, CAPACIDADE 20.000 L - CHI DIURNO. AF_06/2014</t>
  </si>
  <si>
    <t>TRATOR DE ESTEIRAS, POTÊNCIA 100 HP, PESO OPERACIONAL 9,4 T, COM LÂMINA 2,19 M3 - CHI DIURNO. AF_06/2014</t>
  </si>
  <si>
    <t>TRATOR DE PNEUS, POTÊNCIA 85 CV, TRAÇÃO 4X4, PESO COM LASTRO DE 4.675 KG - CHI DIURNO. AF_06/2014</t>
  </si>
  <si>
    <t>BATE-ESTACAS POR GRAVIDADE, POTÊNCIA DE 160 HP, PESO DO MARTELO ATÉ 3 TONELADAS - CHI DIURNO. AF_11/2014</t>
  </si>
  <si>
    <t>BETONEIRA CAPACIDADE NOMINAL DE 600 L, CAPACIDADE DE MISTURA 360 L, MOTOR ELÉTRICO TRIFÁSICO POTÊNCIA DE 4 CV, SEM CARREGADOR - CHI DIURNO. AF_11/2014</t>
  </si>
  <si>
    <t>FRESADORA DE ASFALTO A FRIO SOBRE RODAS, LARGURA FRESAGEM DE 1,0 M, POTÊNCIA 208 HP - CHI DIURNO. AF_11/2014</t>
  </si>
  <si>
    <t>FRESADORA DE ASFALTO A FRIO SOBRE RODAS, LARGURA FRESAGEM DE 2,0 M, POTÊNCIA 550 HP - CHI DIURNO. AF_11/2014</t>
  </si>
  <si>
    <t>RECICLADORA DE ASFALTO A FRIO SOBRE RODAS, LARGURA FRESAGEM DE 2,0 M, POTÊNCIA 422 HP - CHI DIURNO. AF_11/2014</t>
  </si>
  <si>
    <t>VIBROACABADORA DE ASFALTO SOBRE ESTEIRAS, LARGURA DE PAVIMENTAÇÃO 2,13 M A 4,55 M, POTÊNCIA 100 HP, CAPACIDADE 400 T/H - CHI DIURNO. AF_11/2014</t>
  </si>
  <si>
    <t>GUINDASTE HIDRÁULICO AUTOPROPELIDO, COM LANÇA TELESCÓPICA 28,80 M, CAPACIDADE MÁXIMA 30 T, POTÊNCIA 97 KW, TRAÇÃO 4 X 4 - CHI DIURNO. AF_11/2014</t>
  </si>
  <si>
    <t>BETONEIRA CAPACIDADE NOMINAL DE 600 L, CAPACIDADE DE MISTURA 440 L, MOTOR A DIESEL POTÊNCIA 10 HP, COM CARREGADOR - CHI DIURNO. AF_11/2014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</si>
  <si>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</si>
  <si>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CHI DIURNO. AF_12/2014</t>
  </si>
  <si>
    <t>VIBRADOR DE IMERSÃO, DIÂMETRO DE PONTEIRA 45MM, MOTOR ELÉTRICO TRIFÁSICO POTÊNCIA DE 2 CV - CHI DIURNO. AF_06/2015</t>
  </si>
  <si>
    <t>PERFURATRIZ MANUAL, TORQUE MÁXIMO 83 N.M, POTÊNCIA 5 CV, COM DIÂMETRO MÁXIMO 4" - CHI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</si>
  <si>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</si>
  <si>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CHI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</si>
  <si>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</si>
  <si>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CHI DIURNO. AF_06/2015</t>
  </si>
  <si>
    <t>BOMBA DE PROJEÇÃO DE CONCRETO SECO, POTÊNCIA 10 CV, VAZÃO 3 M3/H - CHI DIURNO. AF_06/2015</t>
  </si>
  <si>
    <t>BOMBA DE PROJEÇÃO DE CONCRETO SECO, POTÊNCIA 10 CV, VAZÃO 6 M3/H - CHI DIURNO. AF_06/2015</t>
  </si>
  <si>
    <t>PROJETOR PNEUMÁTICO DE ARGAMASSA PARA CHAPISCO E REBOCO COM RECIPIENTE ACOPLADO, TIPO CANEQUINHA, COM COMPRESSOR DE AR REBOCÁVEL VAZÃO 89 PCM E MOTOR DIESEL DE 20 CV - CHI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</si>
  <si>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</si>
  <si>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CHI DIURNO. AF_06/2015</t>
  </si>
  <si>
    <t>MANIPULADOR TELESCÓPICO, POTÊNCIA DE 85 HP, CAPACIDADE DE CARGA DE 3.500 KG, ALTURA MÁXIMA DE ELEVAÇÃO DE 12,3 M - CHI DIURNO. AF_06/2015</t>
  </si>
  <si>
    <t>MINICARREGADEIRA SOBRE RODAS, POTÊNCIA LÍQUIDA DE 47 HP, CAPACIDADE NOMINAL DE OPERAÇÃO DE 646 KG - CHI DIURNO. AF_06/2015</t>
  </si>
  <si>
    <t>COMPRESSOR DE AR REBOCÁVEL, VAZÃO 89 PCM, PRESSÃO EFETIVA DE TRABALHO 102 PSI, MOTOR DIESEL, POTÊNCIA 20 CV - CHI DIURNO. AF_06/2015</t>
  </si>
  <si>
    <t>COMPRESSOR DE AR REBOCAVEL, VAZÃO 250 PCM, PRESSAO DE TRABALHO 102 PSI, MOTOR A DIESEL POTÊNCIA 81 CV - CHI DIURNO. AF_06/2015</t>
  </si>
  <si>
    <t>COMPRESSOR DE AR REBOCÁVEL, VAZÃO 748 PCM, PRESSÃO EFETIVA DE TRABALHO 102 PSI, MOTOR DIESEL, POTÊNCIA 210 CV - CHI DIURNO. AF_06/2015</t>
  </si>
  <si>
    <t>COMPRESSOR DE AR REBOCAVEL, VAZÃO 400 PCM, PRESSAO DE TRABALHO 102 PSI, MOTOR A DIESEL POTÊNCIA 110 CV - CHI DIURNO. AF_06/2015</t>
  </si>
  <si>
    <t>CAMINHÃO TRUCADO (C/ TERCEIRO EIXO) ELETRÔNICO - POTÊNCIA 231CV - PBT = 22000KG - DIST. ENTRE EIXOS 5170 MM - INCLUI CARROCERIA FIXA ABERTA DE MADEIRA - CHI DIURNO. AF_06/2015</t>
  </si>
  <si>
    <t>PLACA VIBRATÓRIA REVERSÍVEL COM MOTOR 4 TEMPOS A GASOLINA, FORÇA CENTRÍFUGA DE 25 KN (2500 KGF), POTÊNCIA 5,5 CV - CHI DIURNO. AF_08/2015</t>
  </si>
  <si>
    <t>CORTADORA DE PISO COM MOTOR 4 TEMPOS A GASOLINA, POTÊNCIA DE 13 HP, COM DISCO DE CORTE DIAMANTADO SEGMENTADO PARA CONCRETO, DIÂMETRO DE 350 MM, FURO DE 1" (14 X 1") - CHI DIURNO. AF_08/2015</t>
  </si>
  <si>
    <t>CAMINHÃO BASCULANTE 10 M3, TRUCADO CABINE SIMPLES, PESO BRUTO TOTAL 23.000 KG, CARGA ÚTIL MÁXIMA 15.935 KG, DISTÂNCIA ENTRE EIXOS 4,80 M, POTÊNCIA 230 CV INCLUSIVE CAÇAMBA METÁLICA - CHI DIURNO. AF_06/2014</t>
  </si>
  <si>
    <t>CAMINHÃO TOCO, PBT 14.300 KG, CARGA ÚTIL MÁX. 9.710 KG, DIST. ENTRE EIXOS 3,56 M, POTÊNCIA 185 CV, INCLUSIVE CARROCERIA FIXA ABERTA DE MADEIRA P/ TRANSPORTE GERAL DE CARGA SECA, DIMEN. APROX. 2,50 X 6,50 X 0,50 M - CHI DIURNO. AF_06/2014</t>
  </si>
  <si>
    <t>ESPARGIDOR DE ASFALTO PRESSURIZADO, TANQUE 6 M3 COM ISOLAÇÃO TÉRMICA, AQUECIDO COM 2 MAÇARICOS, COM BARRA ESPARGIDORA 3,60 M, MONTADO SOBRE CAMINHÃO  TOCO, PBT 14.300 KG, POTÊNCIA 185 CV - CHI DIURNO. AF_08/2015</t>
  </si>
  <si>
    <t>COMPACTADOR DE SOLOS DE PERCUSSÃO (SOQUETE) COM MOTOR A GASOLINA 4 TEMPOS, POTÊNCIA 4 CV - CHI DIURNO. AF_08/2015</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</si>
  <si>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</si>
  <si>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CHI DIURNO. AF_08/2015</t>
  </si>
  <si>
    <t>SERRA CIRCULAR DE BANCADA COM MOTOR ELÉTRICO POTÊNCIA DE 5HP, COM COIFA PARA DISCO 10" - CHI DIURNO. AF_08/2015</t>
  </si>
  <si>
    <t>DISTRIBUIDOR DE AGREGADOS REBOCAVEL, CAPACIDADE 1,9 M³, LARGURA DE TRABALHO 3,66 M - CHI DIURNO. AF_11/2015</t>
  </si>
  <si>
    <t>CAMINHÃO PARA EQUIPAMENTO DE LIMPEZA A SUCÇÃO COM CAMINHÃO TRUCADO DE PESO BRUTO TOTAL 23000 KG, CARGA ÚTIL MÁXIMA 15935 KG, DISTÂNCIA ENTRE EIXOS 4,80 M, POTÊNCIA 230 CV, INCLUSIVE LIMPADORA A SUCÇÃO, TANQUE 12000 L - CHI DIURNO. AF_11/2015</t>
  </si>
  <si>
    <t>PENEIRA ROTATIVA COM MOTOR ELÉTRICO TRIFÁSICO DE 2 CV, CILINDRO DE 1 M X 0,60 M, COM FUROS DE 3,17 MM - CHI DIURNO. AF_11/2015</t>
  </si>
  <si>
    <t>DOSADOR DE AREIA, CAPACIDADE DE 26 LITROS - CHI DIURNO. AF_11/2015</t>
  </si>
  <si>
    <t>CAMINHONETE COM MOTOR A DIESEL, POTÊNCIA 180 CV, CABINE DUPLA, 4X4 - CHI DIURNO. AF_11/2015</t>
  </si>
  <si>
    <t>CAMINHONETE CABINE SIMPLES COM MOTOR 1.6 FLEX, CÂMBIO MANUAL, POTÊNCIA 101/104 CV, 2 PORTAS - CHI DIURNO. AF_11/2015</t>
  </si>
  <si>
    <t>CAMINHÃO DE TRANSPORTE DE MATERIAL ASFÁLTICO 20.000 L, COM CAVALO MECÂNICO DE CAPACIDADE MÁXIMA DE TRAÇÃO COMBINADO DE 45.000 KG, POTÊNCIA 330 CV, INCLUSIVE TANQUE DE ASFALTO COM MAÇARICO - CHI DIURNO. AF_12/2015</t>
  </si>
  <si>
    <t>APARELHO PARA CORTE E SOLDA OXI-ACETILENO SOBRE RODAS, INCLUSIVE CILINDROS E MAÇARICOS - CHI DIURNO. AF_12/2015</t>
  </si>
  <si>
    <t>MÁQUINA EXTRUSORA DE CONCRETO PARA GUIAS E SARJETAS, MOTOR A DIESEL, POTÊNCIA 14 CV - CHI DIURNO. AF_12/2015</t>
  </si>
  <si>
    <t>MARTELO PERFURADOR PNEUMÁTICO MANUAL, HASTE 25 X 75 MM, 21 KG - CHI DIURNO. AF_12/2015</t>
  </si>
  <si>
    <t>PERFURATRIZ COM TORRE METÁLICA PARA EXECUÇÃO DE ESTACA HÉLICE CONTÍNUA, PROFUNDIDADE MÁXIMA DE 32 M, DIÂMETRO MÁXIMO DE 1000 MM, POTÊNCIA INSTALADA DE 350 HP, MESA ROTATIVA COM TORQUE MÁXIMO DE 263 KNM - CHI DIURNO. AF_01/2016</t>
  </si>
  <si>
    <t>BETONEIRA CAPACIDADE NOMINAL 400 L, CAPACIDADE DE MISTURA 310 L, MOTOR A GASOLINA POTÊNCIA 5,5 HP, SEM CARREGADOR - CHI DIURNO. AF_02/2016</t>
  </si>
  <si>
    <t>ROLO COMPACTADOR VIBRATÓRIO PÉ DE CARNEIRO PARA SOLOS, POTÊNCIA 80 HP, PESO OPERACIONAL SEM/COM LASTRO 7,4 / 8,8 T, LARGURA DE TRABALHO 1,68 M - CHI DIURNO. AF_02/2016</t>
  </si>
  <si>
    <t>GRUA ASCENSIONAL, LANÇA DE 30 M, CAPACIDADE DE 1,0 T A 30 M, ALTURA ATÉ 39 M - CHI DIURNO. AF_03/2016</t>
  </si>
  <si>
    <t>GUINCHO ELÉTRICO DE COLUNA, CAPACIDADE 400 KG, COM MOTO FREIO, MOTOR TRIFÁSICO DE 1,25 CV - CHI DIURNO. AF_03/2016</t>
  </si>
  <si>
    <t>GUINDASTE HIDRÁULICO AUTOPROPELIDO, COM LANÇA TELESCÓPICA 40 M, CAPACIDADE MÁXIMA 60 T, POTÊNCIA 260 KW - CHI DIURNO. AF_03/2016</t>
  </si>
  <si>
    <t>GUINDAUTO HIDRÁULICO, CAPACIDADE MÁXIMA DE CARGA 3300 KG, MOMENTO MÁXIMO DE CARGA 5,8 TM, ALCANCE MÁXIMO HORIZONTAL 7,60 M, INCLUSIVE CAMINHÃO TOCO PBT 16.000 KG, POTÊNCIA DE 189 CV - CHI DIURNO. AF_03/2016</t>
  </si>
  <si>
    <t>MÁQUINA JATO DE PRESSAO PORTÁTIL PARA JATEAMENTO, CONTROLE AUTOMATICO REMOTO, CAMARA DE 1 SAIDA, CAPACIDADE 280 L, DIAMETRO 670 MM, BICO DE JATO CURTO VENTURI DE 5/16, MANGUEIRA DE 1 COM COMPRESSOR DE AR REBOCÁVEL VAZÃO 189 PCM E MOTOR DIESEL DE 63 CV- CHI DIURNO. AF_03/2016</t>
  </si>
  <si>
    <t>GERADOR PORTÁTIL MONOFÁSICO, POTÊNCIA 5500 VA, MOTOR A GASOLINA, POTÊNCIA DO MOTOR 13 CV - CHI DIURNO. AF_03/2016</t>
  </si>
  <si>
    <t>GRUPO GERADOR REBOCÁVEL, POTÊNCIA 66 KVA, MOTOR A DIESEL - CHI DIURNO. AF_03/2016</t>
  </si>
  <si>
    <t>GRUPO GERADOR ESTACIONÁRIO, POTÊNCIA 150 KVA, MOTOR A DIESEL- CHI DIURNO. AF_03/2016</t>
  </si>
  <si>
    <t>USINA DE MISTURA ASFÁLTICA À QUENTE, TIPO CONTRA FLUXO, PROD 40 A 80 TON/HORA - CHI DIURNO. AF_03/2016</t>
  </si>
  <si>
    <t>USINA DE ASFALTO À FRIO, CAPACIDADE DE 40 A 60 TON/HORA, ELÉTRICA POTÊNCIA 30 CV - CHI DIURNO. AF_03/2016</t>
  </si>
  <si>
    <t>USINA MISTURADORA DE SOLOS, CAPACIDADE DE 200 A 500 TON/H, POTENCIA 75KW - CHI DIURNO. AF_07/2016</t>
  </si>
  <si>
    <t>DISTRIBUIDOR DE AGREGADOS AUTOPROPELIDO, CAP 3 M3, A DIESEL, POTÊNCIA 176CV - CHI DIURNO. AF_07/2016</t>
  </si>
  <si>
    <t>TALHA MANUAL DE CORRENTE, CAPACIDADE DE 2 TON. COM ELEVAÇÃO DE 3 M - CHI DIURNO. AF_07/2016</t>
  </si>
  <si>
    <t>GRUA ASCENCIONAL, LANÇA DE 42 M, CAPACIDADE DE 1,5 T A 30 M, ALTURA ATÉ 39 M - CHI DIURNO. AF_08/2016</t>
  </si>
  <si>
    <t>PULVERIZADOR DE TINTA ELÉTRICO/MÁQUINA DE PINTURA AIRLESS, VAZÃO 2 L/MIN - CHI DIURNO. AF_08/2016</t>
  </si>
  <si>
    <t>MARTELO DEMOLIDOR PNEUMÁTICO MANUAL, 32 KG - CHI DIURNO. AF_09/2016</t>
  </si>
  <si>
    <t>COMPACTADOR DE SOLOS DE PERCUSÃO (SOQUETE) COM MOTOR A GASOLINA, POTÊNCIA 3 CV - CHI DIURNO. AF_09/2016</t>
  </si>
  <si>
    <t>RÉGUA VIBRATÓRIA DUPLA PARA CONCRETO, PESO DE 60KG, COMPRIMENTO 4 M, COM MOTOR A GASOLINA, POTÊNCIA 5,5 HP - CHI DIURNO. AF_09/2016</t>
  </si>
  <si>
    <t>POLIDORA DE PISO (POLITRIZ), PESO DE 100KG, DIÂMETRO 450 MM, MOTOR ELÉTRICO, POTÊNCIA 4 HP - CHI DIURNO. AF_09/2016</t>
  </si>
  <si>
    <t>DESEMPENADEIRA DE CONCRETO, PESO DE 75KG, 4 PÁS, MOTOR A GASOLINA, POTÊNCIA 5,5 HP - CHI DIURNO. AF_09/2016</t>
  </si>
  <si>
    <t>PERFURATRIZ PNEUMATICA MANUAL DE PESO MEDIO, MARTELETE, 18KG, COMPRIMENTO MÁXIMO DE CURSO DE 6 M, DIAMETRO DO PISTAO DE 5,5 CM - CHI DIURNO. AF_11/2016</t>
  </si>
  <si>
    <t>ROLO COMPACTADOR VIBRATORIO TANDEM, ACO LISO, POTENCIA 125 HP, PESO SEM/COM LASTRO 10,20/11,65 T, LARGURA DE TRABALHO 1,73 M - CHI DIURNO. AF_11/2016</t>
  </si>
  <si>
    <t>PERFURATRIZ MANUAL, TORQUE MAXIMO 55 KGF.M, POTENCIA 5 CV, COM DIAMETRO MAXIMO 8 1/2" - CHI DIURNO. AF_11/2016</t>
  </si>
  <si>
    <t>PERFURATRIZ SOBRE ESTEIRA, TORQUE MÁXIMO 600 KGF, POTÊNCIA ENTRE 50 E 60 HP, DIÂMETRO MÁXIMO 10 - CHI DIURNO. AF_11/2016</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</si>
  <si>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</si>
  <si>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CHI DIURNO. AF_11/2016</t>
  </si>
  <si>
    <t>GRUPO GERADOR COM CARENAGEM, MOTOR DIESEL POTÊNCIA STANDART ENTRE 250 E 260 KVA - CHI DIURNO. AF_12/2016</t>
  </si>
  <si>
    <t>TRATOR DE PNEUS COM POTÊNCIA DE 122 CV, TRAÇÃO 4X4, COM VASSOURA MECÂNICA ACOPLADA - CHI DIURNO. AF_02/2017</t>
  </si>
  <si>
    <t>TRATOR DE PNEUS COM POTÊNCIA DE 122 CV, TRAÇÃO 4X4, COM GRADE DE DISCOS ACOPLADA - CHI DIURNO. AF_02/2017</t>
  </si>
  <si>
    <t>TRATOR DE PNEUS COM POTÊNCIA DE 85 CV, TRAÇÃO 4X4, COM GRADE DE DISCOS ACOPLADA - CHI DIURNO. AF_02/2017</t>
  </si>
  <si>
    <t>CAMINHÃO BASCULANTE 10 M3, TRUCADO, POTÊNCIA 230 CV, INCLUSIVE CAÇAMBA METÁLICA, COM DISTRIBUIDOR DE AGREGADOS ACOPLADO - CHI DIURNO. AF_02/2017</t>
  </si>
  <si>
    <t>TRATOR DE PNEUS COM POTÊNCIA DE 85 CV, TRAÇÃO 4X4, COM VASSOURA MECÂNICA ACOPLADA - CHI DIURNO. AF_02/2017</t>
  </si>
  <si>
    <t>MINICARREGADEIRA SOBRE RODAS POTENCIA 47HP CAPACIDADE OPERACAO 646 KG, COM VASSOURA MECÂNICA ACOPLADA - CHI DIURNO. AF_03/2017</t>
  </si>
  <si>
    <t>MÁQUINA DEMARCADORA DE FAIXA DE TRÁFEGO À FRIO, AUTOPROPELIDA, POTÊNCIA 38 HP - CHI DIURNO. AF_07/2016</t>
  </si>
  <si>
    <t>MINIESCAVADEIRA SOBRE ESTEIRAS, POTENCIA LIQUIDA DE *30* HP, PESO OPERACIONAL DE *3.500* KG - CHI DIURNO. AF_04/2017</t>
  </si>
  <si>
    <t>PERFURATRIZ ROTATIVA SOBRE ESTEIRA, TORQUE MAXIMO 2500 KGM, POTENCIA 110 HP, MOTOR DIESEL - CHI DIURNO. AF_05/2017</t>
  </si>
  <si>
    <t>COMPRESSOR DE AR, VAZAO DE 10 PCM, RESERVATORIO 100 L, PRESSAO DE TRABALHO ENTRE 6,9 E 9,7 BAR  POTENCIA 2 HP, TENSAO 110/220 V  CHI DIURNO. AF_05/2017</t>
  </si>
  <si>
    <t>ROLO COMPACTADOR DE PNEUS, ESTATICO, PRESSAO VARIAVEL, POTENCIA 110 HP, PESO SEM/COM LASTRO 10,8/27 T, LARGURA DE ROLAGEM 2,30 M - CHI DIURNO. AF_06/2017</t>
  </si>
  <si>
    <t>ROLO COMPACTADOR VIBRATÓRIO PÉ DE CARNEIRO PARA SOLOS, POTÊNCIA 80 HP, PESO OPERACIONAL SEM/COM LASTRO 7,4 / 8,8 T, LARGURA DE TRABALHO 1,68 M - MANUTENÇÃO. AF_02/2016</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</si>
  <si>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</si>
  <si>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</si>
  <si>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</si>
  <si>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</si>
  <si>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GRADE DE DISCO CONTROLE REMOTO REBOCÁVEL, COM 24 DISCOS 24 X 6 MM COM PNEUS PARA TRANSPORTE - MANUTENÇÃO.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</si>
  <si>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</si>
  <si>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</si>
  <si>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</si>
  <si>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</si>
  <si>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</si>
  <si>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</si>
  <si>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</si>
  <si>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USINA DE CONCRETO FIXA, CAPACIDADE NOMINAL DE 90 A 120 M3/H, SEM SILO - MATERIAIS NA OPERAÇÃO. AF_07/2016</t>
  </si>
  <si>
    <t>CAMINHÃO TOCO, PBT 16.000 KG, CARGA ÚTIL MÁX. 10.685 KG, DIST. ENTRE EIXOS 4,8 M, POTÊNCIA 189 CV, INCLUSIVE CARROCERIA FIXA ABERTA DE MADEIRA P/ TRANSPORTE GERAL DE CARGA SECA, DIMEN. APROX. 2,5 X 7,00 X 0,50 M - MANUTENÇÃO. AF_06/2014</t>
  </si>
  <si>
    <t>USINA MISTURADORA DE SOLOS, CAPACIDADE DE 200 A 500 TON/H, POTENCIA 75KW - MANUTENÇÃO. AF_07/2016</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</si>
  <si>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</si>
  <si>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</si>
  <si>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TRATOR DE PNEUS, POTÊNCIA 85 CV, TRAÇÃO 4X4, PESO COM LASTRO DE 4.675 KG - MANUTENÇÃO. AF_06/2014</t>
  </si>
  <si>
    <t>TRATOR DE PNEUS, POTÊNCIA 85 CV, TRAÇÃO 4X4, PESO COM LASTRO DE 4.675 KG - MATERIAIS NA OPERAÇÃO. AF_06/2014</t>
  </si>
  <si>
    <t>TRATOR DE ESTEIRAS, POTÊNCIA 170 HP, PESO OPERACIONAL 19 T, CAÇAMBA 5,2 M3 - MATERIAIS NA OPERAÇÃO. AF_06/2014</t>
  </si>
  <si>
    <t>TRATOR DE ESTEIRAS, POTÊNCIA 150 HP, PESO OPERACIONAL 16,7 T, COM RODA MOTRIZ ELEVADA E LÂMINA 3,18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</si>
  <si>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</si>
  <si>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</si>
  <si>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</si>
  <si>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</si>
  <si>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</si>
  <si>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</si>
  <si>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</si>
  <si>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</si>
  <si>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</si>
  <si>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</si>
  <si>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</si>
  <si>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</si>
  <si>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14.300 KG, CARGA ÚTIL MÁXIMA 9590 KG, DISTÂNCIA ENTRE EIXOS 4,76 M, POTÊNCIA 185 CV (NÃO INCLUI CARROCERIA) - MANUTENÇÃO.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</si>
  <si>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</si>
  <si>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</si>
  <si>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</si>
  <si>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</si>
  <si>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MOTONIVELADORA POTÊNCIA BÁSICA LÍQUIDA (PRIMEIRA MARCHA) 125 HP, PESO BRUTO 13032 KG, LARGURA DA LÂMINA DE 3,7 M - MANUTENÇÃO. AF_06/2014</t>
  </si>
  <si>
    <t>PÁ CARREGADEIRA SOBRE RODAS, POTÊNCIA 197 HP, CAPACIDADE DA CAÇAMBA 2,5 A 3,5 M3, PESO OPERACIONAL 18338 KG - MATERIAIS NA OPERAÇÃO. AF_06/2014</t>
  </si>
  <si>
    <t>COMPRESSOR DE AR REBOCÁVEL, VAZÃO 189 PCM, PRESSÃO EFETIVA DE TRABALHO 102 PSI, MOTOR DIESEL, POTÊNCIA 63 CV - MANUTENÇÃO. AF_06/2015</t>
  </si>
  <si>
    <t>BOMBA SUBMERSÍVEL ELÉTRICA TRIFÁSICA, POTÊNCIA 2,96 HP, Ø ROTOR 144 MM SEMI-ABERTO, BOCAL DE SAÍDA Ø 2, HM/Q = 2 MCA / 38,8 M3/H A 28 MCA / 5 M3/H - MANUTENÇÃO. AF_06/2014</t>
  </si>
  <si>
    <t>TANQUE DE ASFALTO ESTACIONÁRIO COM SERPENTINA, CAPACIDADE 30.000 L - DEPRECIAÇÃO. AF_06/2014</t>
  </si>
  <si>
    <t>TANQUE DE ASFALTO ESTACIONÁRIO COM SERPENTINA, CAPACIDADE 30.000 L - JUROS. AF_06/2014</t>
  </si>
  <si>
    <t>TANQUE DE ASFALTO ESTACIONÁRIO COM SERPENTINA, CAPACIDADE 30.000 L - MANUTENÇÃO. AF_06/2014</t>
  </si>
  <si>
    <t>TANQUE DE ASFALTO ESTACIONÁRIO COM SERPENTINA, CAPACIDADE 30.000 L - MATERIAIS NA OPERAÇÃO. AF_06/2014</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</si>
  <si>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</si>
  <si>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</si>
  <si>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</si>
  <si>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</si>
  <si>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</si>
  <si>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</si>
  <si>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</si>
  <si>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</si>
  <si>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</si>
  <si>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</si>
  <si>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</si>
  <si>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</si>
  <si>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</si>
  <si>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</si>
  <si>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</si>
  <si>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</si>
  <si>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</si>
  <si>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</si>
  <si>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</si>
  <si>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</si>
  <si>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</si>
  <si>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CAMINHÃO BASCULANTE 6 M3, PESO BRUTO TOTAL 16.000 KG, CARGA ÚTIL MÁXIMA 13.071 KG, DISTÂNCIA ENTRE EIXOS 4,80 M, POTÊNCIA 230 CV INCLUSIVE CAÇAMBA METÁLICA - MATERIAIS NA OPERAÇÃO. AF_06/2014</t>
  </si>
  <si>
    <t>USINA DE CONCRETO FIXA, CAPACIDADE NOMINAL DE 90 A 120 M3/H, SEM SILO - MANUTENÇÃO. AF_07/2016</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</si>
  <si>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</si>
  <si>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</si>
  <si>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</si>
  <si>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150 HP, PESO OPERACIONAL 16,7 T, COM RODA MOTRIZ ELEVADA E LÂMINA 3,18 M3 - MANUTENÇÃO. AF_06/2014</t>
  </si>
  <si>
    <t>TRATOR DE ESTEIRAS, POTÊNCIA 347 HP, PESO OPERACIONAL 38,5 T, COM LÂMINA 8,70 M3 - MANUTENÇÃO. AF_06/2014</t>
  </si>
  <si>
    <t>TRATOR DE ESTEIRAS, POTÊNCIA 100 HP, PESO OPERACIONAL 9,4 T, COM LÂMINA 2,19 M3 - MATERIAIS NA OPERAÇÃO. AF_06/2014</t>
  </si>
  <si>
    <t>ROLO COMPACTADOR VIBRATÓRIO REBOCÁVEL, CILINDRO DE AÇO LISO, POTÊNCIA DE TRAÇÃO DE 65 CV, PESO 4,7 T, IMPACTO DINÂMICO 18,3 T, LARGURA DE TRABALHO 1,67 M - DEPRECIAÇÃO. AF_02/2016</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</si>
  <si>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</si>
  <si>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</si>
  <si>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</si>
  <si>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</si>
  <si>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</si>
  <si>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MOTONIVELADORA POTÊNCIA BÁSICA LÍQUIDA (PRIMEIRA MARCHA) 125 HP, PESO BRUTO 13032 KG, LARGURA DA LÂMINA DE 3,7 M - MATERIAIS NA OPERAÇÃO.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</si>
  <si>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</si>
  <si>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</si>
  <si>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</si>
  <si>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MARTELETE OU ROMPEDOR PNEUMÁTICO MANUAL, 28 KG, COM SILENCIADOR - MANUTENÇÃO. AF_07/2016</t>
  </si>
  <si>
    <t>COMPRESSOR DE AR REBOCÁVEL, VAZÃO 189 PCM, PRESSÃO EFETIVA DE TRABALHO 102 PSI, MOTOR DIESEL, POTÊNCIA 63 CV - MATERIAIS NA OPERAÇÃO. AF_06/2015</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</si>
  <si>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</si>
  <si>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</si>
  <si>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</si>
  <si>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GRUPO GERADOR ESTACIONÁRIO, MOTOR DIESEL POTÊNCIA 170 KVA - DEPRECIAÇÃO. AF_02/2016</t>
  </si>
  <si>
    <t>GRUPO GERADOR ESTACIONÁRIO, MOTOR DIESEL POTÊNCIA 170 KVA - MANUTENÇÃO. AF_02/2016</t>
  </si>
  <si>
    <t>ROLO COMPACTADOR VIBRATÓRIO PÉ DE CARNEIRO PARA SOLOS, POTÊNCIA 80 HP, PESO OPERACIONAL SEM/COM LASTRO 7,4 / 8,8 T, LARGURA DE TRABALHO 1,68 M - DEPRECIAÇÃO. AF_02/2016</t>
  </si>
  <si>
    <t>GRUPO GERADOR ESTACIONÁRIO, MOTOR DIESEL POTÊNCIA 170 KVA - MATERIAIS NA OPERAÇÃO.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</si>
  <si>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</si>
  <si>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</si>
  <si>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</si>
  <si>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</si>
  <si>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ESPARGIDOR DE ASFALTO PRESSURIZADO, TANQUE 6 M3 COM ISOLAÇÃO TÉRMICA, AQUECIDO COM 2 MAÇARICOS, COM BARRA ESPARGIDORA 3,60 M, MONTADO SOBRE CAMINHÃO  TOCO, PBT 14.300 KG, POTÊNCIA 185 CV - MANUTENÇÃO. AF_08/2015</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</si>
  <si>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</si>
  <si>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</si>
  <si>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</si>
  <si>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</si>
  <si>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GRADE DE DISCO REBOCÁVEL COM 20 DISCOS 24" X 6 MM COM PNEUS PARA TRANSPORTE - JUROS. AF_06/2014</t>
  </si>
  <si>
    <t>BETONEIRA CAPACIDADE NOMINAL 400 L, CAPACIDADE DE MISTURA 310 L, MOTOR A DIESEL POTÊNCIA 5,0 HP, SEM CARREGADOR - DEPRECIAÇÃO. AF_06/2014</t>
  </si>
  <si>
    <t>BETONEIRA CAPACIDADE NOMINAL 400 L, CAPACIDADE DE MISTURA 310 L, MOTOR A DIESEL POTÊNCIA 5,0 HP, SEM CARREGADOR - JUROS. AF_06/2014</t>
  </si>
  <si>
    <t>BETONEIRA CAPACIDADE NOMINAL 400 L, CAPACIDADE DE MISTURA 310 L, MOTOR A DIESEL POTÊNCIA 5,0 HP, SEM CARREGADOR - MANUTENÇÃO. AF_06/2014</t>
  </si>
  <si>
    <t>BETONEIRA CAPACIDADE NOMINAL 400 L, CAPACIDADE DE MISTURA 310 L, MOTOR A DIESEL POTÊNCIA 5,0 HP, SEM CARREGADOR - MATERIAIS NA OPERAÇÃO. AF_06/2014</t>
  </si>
  <si>
    <t>MISTURADOR DE ARGAMASSA, EIXO HORIZONTAL, CAPACIDADE DE MISTURA 300 KG, MOTOR ELÉTRICO POTÊNCIA 5 CV - DEPRECIAÇÃO. AF_06/2014</t>
  </si>
  <si>
    <t>MISTURADOR DE ARGAMASSA, EIXO HORIZONTAL, CAPACIDADE DE MISTURA 300 KG, MOTOR ELÉTRICO POTÊNCIA 5 CV - JUROS. AF_06/2014</t>
  </si>
  <si>
    <t>MISTURADOR DE ARGAMASSA, EIXO HORIZONTAL, CAPACIDADE DE MISTURA 300 KG, MOTOR ELÉTRICO POTÊNCIA 5 CV - MANUTENÇÃO. AF_06/2014</t>
  </si>
  <si>
    <t>MISTURADOR DE ARGAMASSA, EIXO HORIZONTAL, CAPACIDADE DE MISTURA 300 KG, MOTOR ELÉTRICO POTÊNCIA 5 CV - MATERIAIS NA OPERAÇÃO. AF_06/2014</t>
  </si>
  <si>
    <t>MISTURADOR DE ARGAMASSA, EIXO HORIZONTAL, CAPACIDADE DE MISTURA 600 KG, MOTOR ELÉTRICO POTÊNCIA 7,5 CV - DEPRECIAÇÃO. AF_06/2014</t>
  </si>
  <si>
    <t>MISTURADOR DE ARGAMASSA, EIXO HORIZONTAL, CAPACIDADE DE MISTURA 600 KG, MOTOR ELÉTRICO POTÊNCIA 7,5 CV - JUROS. AF_06/2014</t>
  </si>
  <si>
    <t>MISTURADOR DE ARGAMASSA, EIXO HORIZONTAL, CAPACIDADE DE MISTURA 600 KG, MOTOR ELÉTRICO POTÊNCIA 7,5 CV - MANUTENÇÃO. AF_06/2014</t>
  </si>
  <si>
    <t>MISTURADOR DE ARGAMASSA, EIXO HORIZONTAL, CAPACIDADE DE MISTURA 600 KG, MOTOR ELÉTRICO POTÊNCIA 7,5 CV - MATERIAIS NA OPERAÇÃO. AF_06/2014</t>
  </si>
  <si>
    <t>MISTURADOR DE ARGAMASSA, EIXO HORIZONTAL, CAPACIDADE DE MISTURA 160 KG, MOTOR ELÉTRICO POTÊNCIA 3 CV - DEPRECIAÇÃO. AF_06/2014</t>
  </si>
  <si>
    <t>MISTURADOR DE ARGAMASSA, EIXO HORIZONTAL, CAPACIDADE DE MISTURA 160 KG, MOTOR ELÉTRICO POTÊNCIA 3 CV - JUROS. AF_06/2014</t>
  </si>
  <si>
    <t>MISTURADOR DE ARGAMASSA, EIXO HORIZONTAL, CAPACIDADE DE MISTURA 160 KG, MOTOR ELÉTRICO POTÊNCIA 3 CV - MANUTENÇÃO. AF_06/2014</t>
  </si>
  <si>
    <t>MISTURADOR DE ARGAMASSA, EIXO HORIZONTAL, CAPACIDADE DE MISTURA 160 KG, MOTOR ELÉTRICO POTÊNCIA 3 CV - MATERIAIS NA OPERAÇÃO.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</si>
  <si>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</si>
  <si>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</si>
  <si>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</si>
  <si>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PROJETOR DE ARGAMASSA, CAPACIDADE DE PROJEÇÃO 1,5 M3/H, ALCANCE DE 30 ATÉ 60 M, MOTOR ELÉTRICO POTÊNCIA 7,5 HP - MATERIAIS NA OPERAÇÃO.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</si>
  <si>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</si>
  <si>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</si>
  <si>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</si>
  <si>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</si>
  <si>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ESPARGIDOR DE ASFALTO PRESSURIZADO COM TANQUE DE 2500 L, REBOCÁVEL COM MOTOR A GASOLINA POTÊNCIA 3,4 HP - DEPRECIAÇÃO. AF_07/2014</t>
  </si>
  <si>
    <t>ESPARGIDOR DE ASFALTO PRESSURIZADO COM TANQUE DE 2500 L, REBOCÁVEL COM MOTOR A GASOLINA POTÊNCIA 3,4 HP - JUROS. AF_07/2014</t>
  </si>
  <si>
    <t>BETONEIRA CAPACIDADE NOMINAL DE 400 L, CAPACIDADE DE MISTURA 280 L, MOTOR ELÉTRICO TRIFÁSICO POTÊNCIA DE 2 CV, SEM CARREGADOR - DEPRECIAÇÃO. AF_10/2014</t>
  </si>
  <si>
    <t>BETONEIRA CAPACIDADE NOMINAL DE 400 L, CAPACIDADE DE MISTURA 280 L, MOTOR ELÉTRICO TRIFÁSICO POTÊNCIA DE 2 CV, SEM CARREGADOR - JUROS. AF_10/2014</t>
  </si>
  <si>
    <t>BETONEIRA CAPACIDADE NOMINAL DE 400 L, CAPACIDADE DE MISTURA 280 L, MOTOR ELÉTRICO TRIFÁSICO POTÊNCIA DE 2 CV, SEM CARREGADOR - MANUTENÇÃO. AF_10/2014</t>
  </si>
  <si>
    <t>BETONEIRA CAPACIDADE NOMINAL DE 400 L, CAPACIDADE DE MISTURA 280 L, MOTOR ELÉTRICO TRIFÁSICO POTÊNCIA DE 2 CV, SEM CARREGADOR - MATERIAIS NA OPERAÇÃO. AF_10/2014</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</si>
  <si>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</si>
  <si>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</si>
  <si>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</si>
  <si>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</si>
  <si>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</si>
  <si>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</si>
  <si>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</si>
  <si>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</si>
  <si>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</si>
  <si>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</si>
  <si>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</si>
  <si>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</si>
  <si>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GRADE DE DISCO CONTROLE REMOTO REBOCÁVEL, COM 24 DISCOS 24 X 6 MM COM PNEUS PARA TRANSPORTE - DEPRECIAÇÃO. AF_06/2014</t>
  </si>
  <si>
    <t>GRADE DE DISCO CONTROLE REMOTO REBOCÁVEL, COM 24 DISCOS 24 X 6 MM COM PNEUS PARA TRANSPORTE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</si>
  <si>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</si>
  <si>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</si>
  <si>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</si>
  <si>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</si>
  <si>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</si>
  <si>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</si>
  <si>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</si>
  <si>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</si>
  <si>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TRATOR DE ESTEIRAS, POTÊNCIA 150 HP, PESO OPERACIONAL 16,7 T, COM RODA MOTRIZ ELEVADA E LÂMINA 3,18 M3 - DEPRECIAÇÃO. AF_06/2014</t>
  </si>
  <si>
    <t>TRATOR DE ESTEIRAS, POTÊNCIA 150 HP, PESO OPERACIONAL 16,7 T, COM RODA MOTRIZ ELEVADA E LÂMINA 3,18 M3 - JUROS.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</si>
  <si>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</si>
  <si>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</si>
  <si>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</si>
  <si>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</si>
  <si>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</si>
  <si>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</si>
  <si>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TRATOR DE ESTEIRAS, POTÊNCIA 170 HP, PESO OPERACIONAL 19 T, CAÇAMBA 5,2 M3 - DEPRECIAÇÃO. AF_06/2014</t>
  </si>
  <si>
    <t>TRATOR DE ESTEIRAS, POTÊNCIA 170 HP, PESO OPERACIONAL 19 T, CAÇAMBA 5,2 M3 -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</si>
  <si>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</si>
  <si>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</si>
  <si>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TANQUE DE ASFALTO ESTACIONÁRIO COM MAÇARICO, CAPACIDADE 20.000 L - DEPRECIAÇÃO. AF_06/2014</t>
  </si>
  <si>
    <t>TANQUE DE ASFALTO ESTACIONÁRIO COM MAÇARICO, CAPACIDADE 20.000 L - JUROS. AF_06/2014</t>
  </si>
  <si>
    <t>TANQUE DE ASFALTO ESTACIONÁRIO COM MAÇARICO, CAPACIDADE 20.000 L - MANUTENÇÃO. AF_06/2014</t>
  </si>
  <si>
    <t>TANQUE DE ASFALTO ESTACIONÁRIO COM MAÇARICO, CAPACIDADE 20.000 L - MATERIAIS NA OPERAÇÃO. AF_06/2014</t>
  </si>
  <si>
    <t>TRATOR DE ESTEIRAS, POTÊNCIA 100 HP, PESO OPERACIONAL 9,4 T, COM LÂMINA 2,19 M3 - DEPRECIAÇÃO. AF_06/2014</t>
  </si>
  <si>
    <t>TRATOR DE ESTEIRAS, POTÊNCIA 100 HP, PESO OPERACIONAL 9,4 T, COM LÂMINA 2,19 M3 - JUROS. AF_06/2014</t>
  </si>
  <si>
    <t>TRATOR DE PNEUS, POTÊNCIA 85 CV, TRAÇÃO 4X4, PESO COM LASTRO DE 4.675 KG - DEPRECIAÇÃO. AF_06/2014</t>
  </si>
  <si>
    <t>TRATOR DE PNEUS, POTÊNCIA 85 CV, TRAÇÃO 4X4, PESO COM LASTRO DE 4.675 KG - JUROS. AF_06/2014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</si>
  <si>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</si>
  <si>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</si>
  <si>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</si>
  <si>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</si>
  <si>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</si>
  <si>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</si>
  <si>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</si>
  <si>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</si>
  <si>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</si>
  <si>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</si>
  <si>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BETONEIRA CAPACIDADE NOMINAL DE 600 L, CAPACIDADE DE MISTURA 360 L, MOTOR ELÉTRICO TRIFÁSICO POTÊNCIA DE 4 CV, SEM CARREGADOR - DEPRECIAÇÃO. AF_11/2014</t>
  </si>
  <si>
    <t>BETONEIRA CAPACIDADE NOMINAL DE 600 L, CAPACIDADE DE MISTURA 360 L, MOTOR ELÉTRICO TRIFÁSICO POTÊNCIA DE 4 CV, SEM CARREGADOR - JUROS. AF_11/2014</t>
  </si>
  <si>
    <t>BETONEIRA CAPACIDADE NOMINAL DE 600 L, CAPACIDADE DE MISTURA 360 L, MOTOR ELÉTRICO TRIFÁSICO POTÊNCIA DE 4 CV, SEM CARREGADOR - MANUTENÇÃO. AF_11/2014</t>
  </si>
  <si>
    <t>BETONEIRA CAPACIDADE NOMINAL DE 600 L, CAPACIDADE DE MISTURA 360 L, MOTOR ELÉTRICO TRIFÁSICO POTÊNCIA DE 4 CV, SEM CARREGADOR - MATERIAIS NA OPERAÇÃO. AF_11/2014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</si>
  <si>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</si>
  <si>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</si>
  <si>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</si>
  <si>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</si>
  <si>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</si>
  <si>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</si>
  <si>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</si>
  <si>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</si>
  <si>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</si>
  <si>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</si>
  <si>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</si>
  <si>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</si>
  <si>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</si>
  <si>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</si>
  <si>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</si>
  <si>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</si>
  <si>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</si>
  <si>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JUROS.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</si>
  <si>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</si>
  <si>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</si>
  <si>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</si>
  <si>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</si>
  <si>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</si>
  <si>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</si>
  <si>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</si>
  <si>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</si>
  <si>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</si>
  <si>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</si>
  <si>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</si>
  <si>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</si>
  <si>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</si>
  <si>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BETONEIRA CAPACIDADE NOMINAL DE 600 L, CAPACIDADE DE MISTURA 440 L, MOTOR A DIESEL POTÊNCIA 10 HP, COM CARREGADOR - DEPRECIAÇÃO. AF_11/2014</t>
  </si>
  <si>
    <t>BETONEIRA CAPACIDADE NOMINAL DE 600 L, CAPACIDADE DE MISTURA 440 L, MOTOR A DIESEL POTÊNCIA 10 HP, COM CARREGADOR - JUROS. AF_11/2014</t>
  </si>
  <si>
    <t>BETONEIRA CAPACIDADE NOMINAL DE 600 L, CAPACIDADE DE MISTURA 440 L, MOTOR A DIESEL POTÊNCIA 10 HP, COM CARREGADOR - MANUTENÇÃO. AF_11/2014</t>
  </si>
  <si>
    <t>BETONEIRA CAPACIDADE NOMINAL DE 600 L, CAPACIDADE DE MISTURA 440 L, MOTOR A DIESEL POTÊNCIA 10 HP, COM CARREGADOR - MATERIAIS NA OPERAÇÃO. AF_11/2014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</si>
  <si>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</si>
  <si>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</si>
  <si>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</si>
  <si>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</si>
  <si>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</si>
  <si>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</si>
  <si>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</si>
  <si>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</si>
  <si>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</si>
  <si>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</si>
  <si>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</si>
  <si>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</si>
  <si>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</si>
  <si>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</si>
  <si>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</si>
  <si>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</si>
  <si>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</si>
  <si>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</si>
  <si>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</si>
  <si>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</si>
  <si>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</si>
  <si>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</si>
  <si>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</si>
  <si>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MATERIAIS NA OPERAÇÃO. AF_06/2015</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</si>
  <si>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</si>
  <si>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</si>
  <si>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</si>
  <si>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</si>
  <si>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</si>
  <si>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</si>
  <si>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</si>
  <si>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</si>
  <si>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</si>
  <si>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</si>
  <si>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</si>
  <si>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</si>
  <si>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</si>
  <si>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</si>
  <si>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</si>
  <si>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</si>
  <si>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</si>
  <si>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</si>
  <si>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</si>
  <si>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</si>
  <si>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PROJETOR PNEUMÁTICO DE ARGAMASSA PARA CHAPISCO E REBOCO COM RECIPIENTE ACOPLADO, TIPO CANEQUINHA, COM COMPRESSOR DE AR REBOCÁVEL VAZÃO 89 PCM E MOTOR DIESEL DE 20 CV - DEPRECIAÇÃO. AF_06/2015</t>
  </si>
  <si>
    <t>PROJETOR PNEUMÁTICO DE ARGAMASSA PARA CHAPISCO E REBOCO COM RECIPIENTE ACOPLADO, TIPO CANEQUINHA, COM COMPRESSOR DE AR REBOCÁVEL VAZÃO 89 PCM E MOTOR DIESEL DE 20 CV - JUROS. AF_06/2015</t>
  </si>
  <si>
    <t>PROJETOR PNEUMÁTICO DE ARGAMASSA PARA CHAPISCO E REBOCO COM RECIPIENTE ACOPLADO, TIPO CANEQUINHA, COM COMPRESSOR DE AR REBOCÁVEL VAZÃO 89 PCM E MOTOR DIESEL DE 20 CV - MANUTENÇÃO. AF_06/2015</t>
  </si>
  <si>
    <t>PROJETOR PNEUMÁTICO DE ARGAMASSA PARA CHAPISCO E REBOCO COM RECIPIENTE ACOPLADO, TIPO CANEQUINHA, COM COMPRESSOR DE AR REBOCÁVEL VAZÃO 89 PCM E MOTOR DIESEL DE 20 CV - MATERIAIS NA OPERAÇÃO.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</si>
  <si>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</si>
  <si>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</si>
  <si>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</si>
  <si>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</si>
  <si>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</si>
  <si>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</si>
  <si>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</si>
  <si>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</si>
  <si>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MANIPULADOR TELESCÓPICO, POTÊNCIA DE 85 HP, CAPACIDADE DE CARGA DE 3.500 KG, ALTURA MÁXIMA DE ELEVAÇÃO DE 12,3 M - DEPRECIAÇÃO. AF_06/2015</t>
  </si>
  <si>
    <t>MANIPULADOR TELESCÓPICO, POTÊNCIA DE 85 HP, CAPACIDADE DE CARGA DE 3.500 KG, ALTURA MÁXIMA DE ELEVAÇÃO DE 12,3 M - JUROS. AF_06/2015</t>
  </si>
  <si>
    <t>MANIPULADOR TELESCÓPICO, POTÊNCIA DE 85 HP, CAPACIDADE DE CARGA DE 3.500 KG, ALTURA MÁXIMA DE ELEVAÇÃO DE 12,3 M - MANUTENÇÃO. AF_06/2015</t>
  </si>
  <si>
    <t>MANIPULADOR TELESCÓPICO, POTÊNCIA DE 85 HP, CAPACIDADE DE CARGA DE 3.500 KG, ALTURA MÁXIMA DE ELEVAÇÃO DE 12,3 M - MATERIAIS NA OPERAÇÃO. AF_06/2015</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</si>
  <si>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</si>
  <si>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</si>
  <si>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</si>
  <si>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</si>
  <si>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</si>
  <si>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</si>
  <si>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</si>
  <si>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</si>
  <si>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</si>
  <si>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</si>
  <si>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</si>
  <si>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</si>
  <si>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</si>
  <si>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</si>
  <si>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</si>
  <si>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</si>
  <si>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</si>
  <si>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MATERIAIS NA OPERAÇÃO. AF_06/2015</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</si>
  <si>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</si>
  <si>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</si>
  <si>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</si>
  <si>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</si>
  <si>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PERFURATRIZ HIDRÁULICA SOBRE CAMINHÃO COM TRADO CURTO ACOPLADO, PROFUNDIDADE MÁXIMA DE 20 M, DIÂMETRO MÁXIMO DE 1500 MM, POTÊNCIA INSTALADA DE 137 HP, MESA ROTATIVA COM TORQUE MÁXIMO DE 30 KNM - IMPOSTOS E SEGUROS.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</si>
  <si>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</si>
  <si>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</si>
  <si>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</si>
  <si>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</si>
  <si>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</si>
  <si>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</si>
  <si>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</si>
  <si>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</si>
  <si>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</si>
  <si>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</si>
  <si>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</si>
  <si>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</si>
  <si>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</si>
  <si>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</si>
  <si>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</si>
  <si>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</si>
  <si>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</si>
  <si>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</si>
  <si>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</si>
  <si>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</si>
  <si>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</si>
  <si>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</si>
  <si>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</si>
  <si>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</si>
  <si>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</si>
  <si>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</si>
  <si>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</si>
  <si>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</si>
  <si>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</si>
  <si>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</si>
  <si>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</si>
  <si>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</si>
  <si>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</si>
  <si>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</si>
  <si>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</si>
  <si>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</si>
  <si>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</si>
  <si>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</si>
  <si>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</si>
  <si>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ESPARGIDOR DE ASFALTO PRESSURIZADO, TANQUE 6 M3 COM ISOLAÇÃO TÉRMICA, AQUECIDO COM 2 MAÇARICOS, COM BARRA ESPARGIDORA 3,60 M, MONTADO SOBRE CAMINHÃO  TOCO, PBT 14.300 KG, POTÊNCIA 185 CV - DEPRECIAÇÃO. AF_08/2015</t>
  </si>
  <si>
    <t>ESPARGIDOR DE ASFALTO PRESSURIZADO, TANQUE 6 M3 COM ISOLAÇÃO TÉRMICA, AQUECIDO COM 2 MAÇARICOS, COM BARRA ESPARGIDORA 3,60 M, MONTADO SOBRE CAMINHÃO  TOCO, PBT 14.300 KG, POTÊNCIA 185 CV - JUROS. AF_08/2015</t>
  </si>
  <si>
    <t>ESPARGIDOR DE ASFALTO PRESSURIZADO, TANQUE 6 M3 COM ISOLAÇÃO TÉRMICA, AQUECIDO COM 2 MAÇARICOS, COM BARRA ESPARGIDORA 3,60 M, MONTADO SOBRE CAMINHÃO  TOCO, PBT 14.300 KG, POTÊNCIA 185 CV - IMPOSTOS E SEGUROS. AF_08/2015</t>
  </si>
  <si>
    <t>ESPARGIDOR DE ASFALTO PRESSURIZADO, TANQUE 6 M3 COM ISOLAÇÃO TÉRMICA, AQUECIDO COM 2 MAÇARICOS, COM BARRA ESPARGIDORA 3,60 M, MONTADO SOBRE CAMINHÃO  TOCO, PBT 14.300 KG, POTÊNCIA 185 CV - MATERIAIS NA OPERAÇÃO. AF_08/2015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</si>
  <si>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</si>
  <si>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</si>
  <si>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</si>
  <si>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</si>
  <si>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</si>
  <si>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</si>
  <si>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</si>
  <si>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</si>
  <si>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</si>
  <si>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</si>
  <si>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</si>
  <si>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</si>
  <si>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</si>
  <si>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</si>
  <si>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</si>
  <si>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</si>
  <si>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</si>
  <si>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</si>
  <si>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</si>
  <si>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</si>
  <si>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</si>
  <si>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CAMINHÃO PARA EQUIPAMENTO DE LIMPEZA A SUCÇÃO COM CAMINHÃO TRUCADO DE PESO BRUTO TOTAL 23000 KG, CARGA ÚTIL MÁXIMA 15935 KG, DISTÂNCIA ENTRE EIXOS 4,80 M, POTÊNCIA 230 CV, INCLUSIVE LIMPADORA A SUCÇÃO, TANQUE 12000 L - DEPRECIAÇÃO. AF_11/2015</t>
  </si>
  <si>
    <t>CAMINHÃO PARA EQUIPAMENTO DE LIMPEZA A SUCÇÃO COM CAMINHÃO TRUCADO DE PESO BRUTO TOTAL 23000 KG, CARGA ÚTIL MÁXIMA 15935 KG, DISTÂNCIA ENTRE EIXOS 4,80 M, POTÊNCIA 230 CV, INCLUSIVE LIMPADORA A SUCÇÃO, TANQUE 12000 L - JUROS. AF_11/2015</t>
  </si>
  <si>
    <t>CAMINHÃO PARA EQUIPAMENTO DE LIMPEZA A SUCÇÃO COM CAMINHÃO TRUCADO DE PESO BRUTO TOTAL 23000 KG, CARGA ÚTIL MÁXIMA 15935 KG, DISTÂNCIA ENTRE EIXOS 4,80 M, POTÊNCIA 230 CV, INCLUSIVE LIMPADORA A SUCÇÃO, TANQUE 12000 L - IMPOSTOS E SEGUROS. AF_11/2015</t>
  </si>
  <si>
    <t>CAMINHÃO PARA EQUIPAMENTO DE LIMPEZA A SUCÇÃO COM CAMINHÃO TRUCADO DE PESO BRUTO TOTAL 23000 KG, CARGA ÚTIL MÁXIMA 15935 KG, DISTÂNCIA ENTRE EIXOS 4,80 M, POTÊNCIA 230 CV, INCLUSIVE LIMPADORA A SUCÇÃO, TANQUE 12000 L - MANUTENÇÃO. AF_11/2015</t>
  </si>
  <si>
    <t>CAMINHÃO PARA EQUIPAMENTO DE LIMPEZA A SUCÇÃO COM CAMINHÃO TRUCADO DE PESO BRUTO TOTAL 23000 KG, CARGA ÚTIL MÁXIMA 15935 KG, DISTÂNCIA ENTRE EIXOS 4,80 M, POTÊNCIA 230 CV, INCLUSIVE LIMPADORA A SUCÇÃO, TANQUE 12000 L - MATERIAIS NA OPERAÇÃO. AF_11/2015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</si>
  <si>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</si>
  <si>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</si>
  <si>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</si>
  <si>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PENEIRA ROTATIVA COM MOTOR ELÉTRICO TRIFÁSICO DE 2 CV, CILINDRO DE 1 M X 0,60 M, COM FUROS DE 3,17 MM - MATERIAIS NA OPERAÇÃO. AF_11/2015</t>
  </si>
  <si>
    <t>DOSADOR DE AREIA, CAPACIDADE DE 26 LITROS - DEPRECIAÇÃO. AF_11/2015</t>
  </si>
  <si>
    <t>DOSADOR DE AREIA, CAPACIDADE DE 26 LITROS - JUROS. AF_11/2015</t>
  </si>
  <si>
    <t>DOSADOR DE AREIA, CAPACIDADE DE 26 LITROS - MANUTENÇÃO.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</si>
  <si>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</si>
  <si>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</si>
  <si>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</si>
  <si>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</si>
  <si>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</si>
  <si>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</si>
  <si>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</si>
  <si>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</si>
  <si>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</si>
  <si>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</si>
  <si>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</si>
  <si>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</si>
  <si>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</si>
  <si>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</si>
  <si>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</si>
  <si>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</si>
  <si>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</si>
  <si>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</si>
  <si>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</si>
  <si>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</si>
  <si>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</si>
  <si>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</si>
  <si>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</si>
  <si>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MARTELO PERFURADOR PNEUMÁTICO MANUAL, HASTE 25 X 75 MM, 21 KG - DEPRECIAÇÃO. AF_12/2015</t>
  </si>
  <si>
    <t>MARTELO PERFURADOR PNEUMÁTICO MANUAL, HASTE 25 X 75 MM, 21 KG - JUROS. AF_12/2015</t>
  </si>
  <si>
    <t>MARTELO PERFURADOR PNEUMÁTICO MANUAL, HASTE 25 X 75 MM, 21 KG - MANUTENÇÃO. AF_12/2015</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</si>
  <si>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</si>
  <si>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</si>
  <si>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</si>
  <si>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</si>
  <si>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BETONEIRA CAPACIDADE NOMINAL 400 L, CAPACIDADE DE MISTURA 310 L, MOTOR A GASOLINA POTÊNCIA 5,5 HP, SEM CARREGADOR - DEPRECIAÇÃO. AF_02/2016</t>
  </si>
  <si>
    <t>BETONEIRA CAPACIDADE NOMINAL 400 L, CAPACIDADE DE MISTURA 310 L, MOTOR A GASOLINA POTÊNCIA 5,5 HP, SEM CARREGADOR - JUROS. AF_02/2016</t>
  </si>
  <si>
    <t>BETONEIRA CAPACIDADE NOMINAL 400 L, CAPACIDADE DE MISTURA 310 L, MOTOR A GASOLINA POTÊNCIA 5,5 HP, SEM CARREGADOR - MANUTENÇÃO. AF_02/2016</t>
  </si>
  <si>
    <t>BETONEIRA CAPACIDADE NOMINAL 400 L, CAPACIDADE DE MISTURA 310 L, MOTOR A GASOLINA POTÊNCIA 5,5 HP, SEM CARREGADOR - MATERIAIS NA OPERAÇÃO. AF_02/2016</t>
  </si>
  <si>
    <t>GRUPO GERADOR ESTACIONÁRIO, MOTOR DIESEL POTÊNCIA 170 KVA - JUROS. AF_02/2016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</si>
  <si>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</si>
  <si>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</si>
  <si>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</si>
  <si>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GRUA ASCENCIONAL, LANÇA DE 30 M, CAPACIDADE DE 1,0 T A 30 M, ALTURA ATÉ 39 M  DEPRECIAÇÃO. AF_03/2016</t>
  </si>
  <si>
    <t>GRUA ASCENCIONAL, LANÇA DE 30 M, CAPACIDADE DE 1,0 T A 30 M, ALTURA ATÉ 39 M   JUROS. AF_03/2016</t>
  </si>
  <si>
    <t>GRUA ASCENCIONAL, LANÇA DE 30 M, CAPACIDADE DE 1,0 T A 30 M, ALTURA ATÉ 39 M   MANUTENÇÃO. AF_03/2016</t>
  </si>
  <si>
    <t>GRUA ASCENCIONAL, LANÇA DE 30 M, CAPACIDADE DE 1,0 T A 30 M, ALTURA ATÉ 39 M   MATERIAIS NA OPERAÇÃO. AF_03/2016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</si>
  <si>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</si>
  <si>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</si>
  <si>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</si>
  <si>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</si>
  <si>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</si>
  <si>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</si>
  <si>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</si>
  <si>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</si>
  <si>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IMPOSTOS E SEGUROS. AF_03/2016</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</si>
  <si>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</si>
  <si>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</si>
  <si>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</si>
  <si>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</si>
  <si>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</si>
  <si>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MÁQUINA JATO DE PRESSAO PORTÁTIL PARA JATEAMENTO, CONTROLE AUTOMATICO REMOTO, CAMARA DE 1 SAIDA, CAPACIDADE 280 L, DIAMETRO 670 MM, BICO DE JATO CURTO VENTURI DE 5/16, MANGUEIRA DE 1 COM COMPRESSOR DE AR REBOCÁVEL VAZÃO 189 PCM E MOTOR DIESEL DE 63 CV- DEPRECIAÇÃO. AF_03/2016</t>
  </si>
  <si>
    <t>MÁQUINA JATO DE PRESSAO PORTÁTIL PARA JATEAMENTO, CONTROLE AUTOMATICO REMOTO, CAMARA DE 1 SAIDA, CAPACIDADE 280 L, DIAMETRO 670 MM, BICO DE JATO CURTO VENTURI DE 5/16, MANGUEIRA DE 1 COM COMPRESSOR DE AR REBOCÁVEL VAZÃO 189 PCM E MOTOR DIESEL DE 63 CV- JUROS. AF_03/2016</t>
  </si>
  <si>
    <t>MÁQUINA JATO DE PRESSAO PORTÁTIL PARA JATEAMENTO, CONTROLE AUTOMATICO REMOTO, CAMARA DE 1 SAIDA, CAPACIDADE 280 L, DIAMETRO 670 MM, BICO DE JATO CURTO VENTURI DE 5/16, MANGUEIRA DE 1 COM COMPRESSOR DE AR REBOCÁVEL VAZÃO 189 PCM E MOTOR DIESEL DE 63 CV- MANUTENÇÃO. AF_03/2016</t>
  </si>
  <si>
    <t>MÁQUINA JATO DE PRESSAO PORTÁTIL PARA JATEAMENTO, CONTROLE AUTOMATICO REMOTO, CAMARA DE 1 SAIDA, CAPACIDADE 280 L, DIAMETRO 670 MM, BICO DE JATO CURTO VENTURI DE 5/16, MANGUEIRA DE 1 COM COMPRESSOR DE AR REBOCÁVEL VAZÃO 189 PCM E MOTOR DIESEL DE 63 CV- MATERIAIS NA OPERAÇÃO.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</si>
  <si>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</si>
  <si>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</si>
  <si>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</si>
  <si>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</si>
  <si>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GRUPO GERADOR REBOCÁVEL, POTÊNCIA 66 KVA, MOTOR A DIESEL - DEPRECIAÇÃO. AF_03/2016</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</si>
  <si>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</si>
  <si>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</si>
  <si>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</si>
  <si>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</si>
  <si>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</si>
  <si>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</si>
  <si>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</si>
  <si>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USINA DE MISTURA ASFÁLTICA À QUENTE, TIPO CONTRA FLUXO, PROD 40 A 80 TON/HORA - DEPRECIAÇÃO. AF_03/2016</t>
  </si>
  <si>
    <t>USINA DE MISTURA ASFÁLTICA À QUENTE, TIPO CONTRA FLUXO, PROD 40 A 80 TON/HORA - JUROS. AF_03/2016</t>
  </si>
  <si>
    <t>USINA DE MISTURA ASFÁLTICA À QUENTE, TIPO CONTRA FLUXO, PROD 40 A 80 TON/HORA - MANUTENÇÃO. AF_03/2016</t>
  </si>
  <si>
    <t>USINA DE MISTURA ASFÁLTICA À QUENTE, TIPO CONTRA FLUXO, PROD 40 A 80 TON/HORA - MATERIAIS NA OPERAÇÃO. AF_03/2016</t>
  </si>
  <si>
    <t>USINA DE ASFALTO À FRIO, CAPACIDADE DE 40 A 60 TON/HORA, ELÉTRICA POTÊNCIA 30 CV - DEPRECIAÇÃO. AF_03/2016</t>
  </si>
  <si>
    <t>USINA DE ASFALTO À FRIO, CAPACIDADE DE 40 A 60 TON/HORA, ELÉTRICA POTÊNCIA 30 CV - JUROS. AF_03/2016</t>
  </si>
  <si>
    <t>USINA DE ASFALTO À FRIO, CAPACIDADE DE 40 A 60 TON/HORA, ELÉTRICA POTÊNCIA 30 CV - MANUTENÇÃO. AF_03/2016</t>
  </si>
  <si>
    <t>USINA DE ASFALTO À FRIO, CAPACIDADE DE 40 A 60 TON/HORA, ELÉTRICA POTÊNCIA 30 CV - MATERIAIS NA OPERAÇÃO. AF_03/2016</t>
  </si>
  <si>
    <t>MARTELETE OU ROMPEDOR PNEUMÁTICO MANUAL, 28 KG, COM SILENCIADOR - DEPRECIAÇÃO. AF_07/2016</t>
  </si>
  <si>
    <t>MARTELETE OU ROMPEDOR PNEUMÁTICO MANUAL, 28 KG, COM SILENCIADOR - JUROS. AF_07/2016</t>
  </si>
  <si>
    <t>USINA DE CONCRETO FIXA, CAPACIDADE NOMINAL DE 90 A 120 M3/H, SEM SILO - DEPRECIAÇÃO. AF_07/2016</t>
  </si>
  <si>
    <t>USINA DE CONCRETO FIXA, CAPACIDADE NOMINAL DE 90 A 120 M3/H, SEM SILO - JUROS.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</si>
  <si>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</si>
  <si>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</si>
  <si>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</si>
  <si>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</si>
  <si>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</si>
  <si>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</si>
  <si>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MATERIAIS NA OPERAÇÃO.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</si>
  <si>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</si>
  <si>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</si>
  <si>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</si>
  <si>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</si>
  <si>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</si>
  <si>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</si>
  <si>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</si>
  <si>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GRUA ASCENCIONAL, LANÇA DE 42 M, CAPACIDADE DE 1,5 T A 30 M, ALTURA ATÉ 39 M  DEPRECIAÇÃO. AF_08/2016</t>
  </si>
  <si>
    <t>GRUA ASCENCIONAL, LANCA DE 42 M, CAPACIDADE DE 1,5 T A 30 M, ALTURA ATE 39 M  JUROS. AF_08/2016</t>
  </si>
  <si>
    <t>GRUA ASCENCIONAL, LANCA DE 42 M, CAPACIDADE DE 1,5 T A 30 M, ALTURA ATE 39 M  MANUTENÇÃO. AF_08/2016</t>
  </si>
  <si>
    <t>GRUA ASCENCIONAL, LANCA DE 42 M, CAPACIDADE DE 1,5 T A 30 M, ALTURA ATE 39 M  MATERIAIS NA OPERAÇÃO. AF_08/2016</t>
  </si>
  <si>
    <t>PULVERIZADOR DE TINTA ELÉTRICO/MÁQUINA DE PINTURA AIRLESS, VAZÃO 2 L/MIN - DEPRECIAÇÃO. AF_08/2016</t>
  </si>
  <si>
    <t>PULVERIZADOR DE TINTA ELÉTRICO/MÁQUINA DE PINTURA AIRLESS, VAZÃO 2 L/MIN - JUROS. AF_08/2016</t>
  </si>
  <si>
    <t>PULVERIZADOR DE TINTA ELÉTRICO/MÁQUINA DE PINTURA AIRLESS, VAZÃO 2 L/MIN - MANUTENÇÃO. AF_08/2016</t>
  </si>
  <si>
    <t>PULVERIZADOR DE TINTA ELÉTRICO/MÁQUINA DE PINTURA AIRLESS, VAZÃO 2 L/MIN - MATERIAIS NA OPERAÇÃO. AF_08/2016</t>
  </si>
  <si>
    <t>MARTELO DEMOLIDOR PNEUMÁTICO MANUAL, 32 KG - DEPRECIAÇÃO. AF_09/2016</t>
  </si>
  <si>
    <t>MARTELO DEMOLIDOR PNEUMÁTICO MANUAL, 32 KG - JUROS. AF_09/2016</t>
  </si>
  <si>
    <t>MARTELO DEMOLIDOR PNEUMÁTICO MANUAL, 32 KG - MANUTENÇÃO. AF_09/2016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</si>
  <si>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</si>
  <si>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</si>
  <si>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</si>
  <si>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</si>
  <si>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</si>
  <si>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</si>
  <si>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</si>
  <si>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</si>
  <si>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</si>
  <si>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</si>
  <si>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</si>
  <si>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POLIDORA DE PISO (POLITRIZ), PESO DE 100KG, DIÂMETRO 450 MM, MOTOR ELÉTRICO, POTÊNCIA 4 HP  MATERIAIS NA OPERAÇÃO. AF_09/2016</t>
  </si>
  <si>
    <t>DESEMPENADEIRA DE CONCRETO, PESO DE 75KG, 4 PÁS, MOTOR A GASOLINA, POTÊNCIA 5,5 HP - DEPRECIAÇÃO. AF_09/2016</t>
  </si>
  <si>
    <t>DESEMPENADEIRA DE CONCRETO, PESO DE 75KG, 4 PÁS, MOTOR A GASOLINA, POTÊNCIA 5,5 HP - JUROS. AF_09/2016</t>
  </si>
  <si>
    <t>DESEMPENADEIRA DE CONCRETO, PESO DE 75KG, 4 PÁS, MOTOR A GASOLINA, POTÊNCIA 5,5 HP - MANUTENÇÃO. AF_09/2016</t>
  </si>
  <si>
    <t>DESEMPENADEIRA DE CONCRETO, PESO DE 75KG, 4 PÁS, MOTOR A GASOLINA, POTÊNCIA 5,5 HP  MATERIAIS NA OPERAÇÃO. AF_09/2016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</si>
  <si>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</si>
  <si>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</si>
  <si>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</si>
  <si>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</si>
  <si>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</si>
  <si>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</si>
  <si>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</si>
  <si>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</si>
  <si>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</si>
  <si>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</si>
  <si>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</si>
  <si>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</si>
  <si>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</si>
  <si>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</si>
  <si>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</si>
  <si>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</si>
  <si>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</si>
  <si>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</si>
  <si>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</si>
  <si>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</si>
  <si>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</si>
  <si>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</si>
  <si>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</si>
  <si>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</si>
  <si>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</si>
  <si>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</si>
  <si>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DEPRECIAÇÃO. AF_12/2016</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</si>
  <si>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</si>
  <si>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</si>
  <si>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</si>
  <si>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</si>
  <si>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</si>
  <si>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</si>
  <si>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</si>
  <si>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</si>
  <si>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</si>
  <si>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</si>
  <si>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</si>
  <si>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</si>
  <si>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</si>
  <si>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JUROS.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</si>
  <si>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</si>
  <si>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</si>
  <si>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</si>
  <si>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TRATOR DE PNEUS COM POTÊNCIA DE 85 CV, TRAÇÃO 4X4, COM VASSOURA MECÂNICA ACOPLADA - DEPRECIAÇÃO. AF_03/2017</t>
  </si>
  <si>
    <t>MINICARREGADEIRA SOBRE RODAS POTENCIA 47HP CAPACIDADE OPERACAO 646 KG,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</si>
  <si>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</si>
  <si>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</si>
  <si>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</si>
  <si>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</si>
  <si>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</si>
  <si>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</si>
  <si>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</si>
  <si>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</si>
  <si>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</si>
  <si>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</si>
  <si>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PERFURATRIZ ROTATIVA SOBRE ESTEIRA, TORQUE MAXIMO 2500 KGM, POTENCIA 110 HP, MOTOR DIESEL - DEPRECIAÇÃO. AF_05/2017</t>
  </si>
  <si>
    <t>PERFURATRIZ ROTATIVA SOBRE ESTEIRA, TORQUE MAXIMO 2500 KGM, POTENCIA 110 HP, MOTOR DIESEL - JUROS. AF_05/2017</t>
  </si>
  <si>
    <t>PERFURATRIZ ROTATIVA SOBRE ESTEIRA, TORQUE MAXIMO 2500 KGM, POTENCIA 110 HP, MOTOR DIESEL - MANUTENÇÃO. AF_05/2017</t>
  </si>
  <si>
    <t>PERFURATRIZ ROTATIVA SOBRE ESTEIRA, TORQUE MAXIMO 2500 KGM, POTENCIA 110 HP, MOTOR DIESEL - MATERIAIS NA OPERAÇÃO. AF_05/2017</t>
  </si>
  <si>
    <t>COMPRESSOR DE AR, VAZAO DE 10 PCM, RESERVATORIO 100 L, PRESSAO DE TRABALHO ENTRE 6,9 E 9,7 BAR,  POTENCIA 2 HP, TENSAO 110/220 V - DEPRECIAÇÃO. AF_05/2017</t>
  </si>
  <si>
    <t>COMPRESSOR DE AR, VAZAO DE 10 PCM, RESERVATORIO 100 L, PRESSAO DE TRABALHO ENTRE 6,9 E 9,7 BAR,  POTENCIA 2 HP, TENSAO 110/220 V - JUROS. AF_05/2017</t>
  </si>
  <si>
    <t>COMPRESSOR DE AR, VAZAO DE 10 PCM, RESERVATORIO 100 L, PRESSAO DE TRABALHO ENTRE 6,9 E 9,7 BAR,  POTENCIA 2 HP, TENSAO 110/220 V - MANUTENÇÃO. AF_05/2017</t>
  </si>
  <si>
    <t>COMPRESSOR DE AR, VAZAO DE 10 PCM, RESERVATORIO 100 L, PRESSAO DE TRABALHO ENTRE 6,9 E 9,7 BAR, POTENCIA 2 HP, TENSAO 110/220 V - MATERIAIS NA OPERAÇÃO. AF_05/2017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</si>
  <si>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</si>
  <si>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</si>
  <si>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</si>
  <si>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</si>
  <si>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IMUNIZACAO DE MADEIRAMENTO PARA COBERTURA UTILIZANDO CUPINICIDA INCOLOR</t>
  </si>
  <si>
    <t>RECOLOCACAO DE RIPAS EM MADEIRAMENTO DE TELHADO, CONSIDERANDO REAPROVEITAMENTO DE MATERIAL</t>
  </si>
  <si>
    <t>RECOLOCACAO DE MADEIRAMENTO DO TELHADO - CAIBROS, CONSIDERANDO REAPROVEITAMENTO DE MATERIAL</t>
  </si>
  <si>
    <t>INSTALAÇÃO DE TESOURA (INTEIRA OU MEIA), BIAPOIADA, EM MADEIRA NÃO APARELHADA, PARA VÃOS MAIORES OU IGUAIS A 3,0 M E MENORES QUE 6,0 M, INCLUSO IÇAMENTO. AF_12/2015</t>
  </si>
  <si>
    <t>INSTALAÇÃO DE TESOURA (INTEIRA OU MEIA), BIAPOIADA, EM MADEIRA NÃO APARELHADA, PARA VÃOS MAIORES OU IGUAIS A 6,0 M E MENORES QUE 8,0 M, INCLUSO IÇAMENTO. AF_12/2015</t>
  </si>
  <si>
    <t>INSTALAÇÃO DE TESOURA (INTEIRA OU MEIA), BIAPOIADA, EM MADEIRA NÃO APARELHADA, PARA VÃOS MAIORES OU IGUAIS A 8,0 M E MENORES QUE 10,0 M, INCLUSO IÇAMENTO. AF_12/2015</t>
  </si>
  <si>
    <t>INSTALAÇÃO DE TESOURA (INTEIRA OU MEIA), BIAPOIADA, EM MADEIRA NÃO APARELHADA, PARA VÃOS MAIORES OU IGUAIS A 10,0 M E MENORES QUE 12,0 M, INCLUSO IÇAMENTO. AF_12/2015</t>
  </si>
  <si>
    <t>TRAMA DE MADEIRA COMPOSTA POR RIPAS, CAIBROS E TERÇAS PARA TELHADOS DE ATÉ 2 ÁGUAS PARA TELHA DE ENCAIXE DE CERÂMICA OU DE CONCRETO, INCLUSO TRANSPORTE VERTICAL. AF_12/2015</t>
  </si>
  <si>
    <t>TRAMA DE MADEIRA COMPOSTA POR RIPAS, CAIBROS E TERÇAS PARA TELHADOS DE MAIS QUE 2 ÁGUAS PARA TELHA DE ENCAIXE DE CERÂMICA OU DE CONCRETO, INCLUSO TRANSPORTE VERTICAL. AF_12/2015</t>
  </si>
  <si>
    <t>TRAMA DE MADEIRA COMPOSTA POR RIPAS, CAIBROS E TERÇAS PARA TELHADOS DE ATÉ 2 ÁGUAS PARA TELHA CERÂMICA CAPA-CANAL, INCLUSO TRANSPORTE VERTICAL. AF_12/2015</t>
  </si>
  <si>
    <t>TRAMA DE MADEIRA COMPOSTA POR RIPAS, CAIBROS E TERÇAS PARA TELHADOS DE MAIS QUE 2 ÁGUAS PARA TELHA CERÂMICA CAPA-CANAL, INCLUSO TRANSPORTE VERTICAL. AF_12/2015</t>
  </si>
  <si>
    <t>TRAMA DE MADEIRA COMPOSTA POR TERÇAS PARA TELHADOS DE ATÉ 2 ÁGUAS PARA TELHA ONDULADA DE FIBROCIMENTO, METÁLICA, PLÁSTICA OU TERMOACÚSTICA, INCLUSO TRANSPORTE VERTICAL. AF_12/2015</t>
  </si>
  <si>
    <t>TRAMA DE MADEIRA COMPOSTA POR TERÇAS PARA TELHADOS DE ATÉ 2 ÁGUAS PARA TELHA ESTRUTURAL DE FIBROCIMENTO, INCLUSO TRANSPORTE VERTICAL. AF_12/2015</t>
  </si>
  <si>
    <t>FABRICAÇÃO E INSTALAÇÃO DE TESOURA INTEIRA EM MADEIRA NÃO APARELHADA, VÃO DE 3 M, PARA TELHA CERÂMICA OU DE CONCRETO, INCLUSO IÇAMENTO. AF_12/2015</t>
  </si>
  <si>
    <t>FABRICAÇÃO E INSTALAÇÃO DE TESOURA INTEIRA EM MADEIRA NÃO APARELHADA, VÃO DE 4 M, PARA TELHA CERÂMICA OU DE CONCRETO, INCLUSO IÇAMENTO. AF_12/2015</t>
  </si>
  <si>
    <t>FABRICAÇÃO E INSTALAÇÃO DE TESOURA INTEIRA EM MADEIRA NÃO APARELHADA, VÃO DE 5 M, PARA TELHA CERÂMICA OU DE CONCRETO, INCLUSO IÇAMENTO. AF_12/2015</t>
  </si>
  <si>
    <t>FABRICAÇÃO E INSTALAÇÃO DE TESOURA INTEIRA EM MADEIRA NÃO APARELHADA, VÃO DE 6 M, PARA TELHA CERÂMICA OU DE CONCRETO, INCLUSO IÇAMENTO. AF_12/2015</t>
  </si>
  <si>
    <t>FABRICAÇÃO E INSTALAÇÃO DE TESOURA INTEIRA EM MADEIRA NÃO APARELHADA, VÃO DE 7 M, PARA TELHA CERÂMICA OU DE CONCRETO, INCLUSO IÇAMENTO. AF_12/2015</t>
  </si>
  <si>
    <t>FABRICAÇÃO E INSTALAÇÃO DE TESOURA INTEIRA EM MADEIRA NÃO APARELHADA, VÃO DE 8 M, PARA TELHA CERÂMICA OU DE CONCRETO, INCLUSO IÇAMENTO. AF_12/2015</t>
  </si>
  <si>
    <t>FABRICAÇÃO E INSTALAÇÃO DE TESOURA INTEIRA EM MADEIRA NÃO APARELHADA, VÃO DE 9 M, PARA TELHA CERÂMICA OU DE CONCRETO, INCLUSO IÇAMENTO. AF_12/2015</t>
  </si>
  <si>
    <t>FABRICAÇÃO E INSTALAÇÃO DE TESOURA INTEIRA EM MADEIRA NÃO APARELHADA, VÃO DE 10 M, PARA TELHA CERÂMICA OU DE CONCRETO, INCLUSO IÇAMENTO. AF_12/2015</t>
  </si>
  <si>
    <t>FABRICAÇÃO E INSTALAÇÃO DE TESOURA INTEIRA EM MADEIRA NÃO APARELHADA, VÃO DE 11 M, PARA TELHA CERÂMICA OU DE CONCRETO, INCLUSO IÇAMENTO. AF_12/2015</t>
  </si>
  <si>
    <t>FABRICAÇÃO E INSTALAÇÃO DE TESOURA INTEIRA EM MADEIRA NÃO APARELHADA, VÃO DE 12 M, PARA TELHA CERÂMICA OU DE CONCRETO, INCLUSO IÇAMENTO. AF_12/2015</t>
  </si>
  <si>
    <t>FABRICAÇÃO E INSTALAÇÃO DE TESOURA INTEIRA EM MADEIRA NÃO APARELHADA, VÃO DE 3 M, PARA TELHA ONDULADA DE FIBROCIMENTO, METÁLICA, PLÁSTICA OU TERMOACÚSTICA, INCLUSO IÇAMENTO. AF_12/2015</t>
  </si>
  <si>
    <t>FABRICAÇÃO E INSTALAÇÃO DE TESOURA INTEIRA EM MADEIRA NÃO APARELHADA, VÃO DE 4 M, PARA TELHA ONDULADA DE FIBROCIMENTO, METÁLICA, PLÁSTICA OU TERMOACÚSTICA, INCLUSO IÇAMENTO. AF_12/2015</t>
  </si>
  <si>
    <t>FABRICAÇÃO E INSTALAÇÃO DE TESOURA INTEIRA EM MADEIRA NÃO APARELHADA, VÃO DE 5 M, PARA TELHA ONDULADA DE FIBROCIMENTO, METÁLICA, PLÁSTICA OU TERMOACÚSTICA, INCLUSO IÇAMENTO. AF_12/2015</t>
  </si>
  <si>
    <t>FABRICAÇÃO E INSTALAÇÃO DE TESOURA INTEIRA EM MADEIRA NÃO APARELHADA, VÃO DE 6 M, PARA TELHA ONDULADA DE FIBROCIMENTO, METÁLICA, PLÁSTICA OU TERMOACÚSTICA, INCLUSO IÇAMENTO. AF_12/2015</t>
  </si>
  <si>
    <t>FABRICAÇÃO E INSTALAÇÃO DE TESOURA INTEIRA EM MADEIRA NÃO APARELHADA, VÃO DE 7 M, PARA TELHA ONDULADA DE FIBROCIMENTO, METÁLICA, PLÁSTICA OU TERMOACÚSTICA, INCLUSO IÇAMENTO. AF_12/2015</t>
  </si>
  <si>
    <t>FABRICAÇÃO E INSTALAÇÃO DE TESOURA INTEIRA EM MADEIRA NÃO APARELHADA, VÃO DE 8 M, PARA TELHA ONDULADA DE FIBROCIMENTO, METÁLICA, PLÁSTICA OU TERMOACÚSTICA, INCLUSO IÇAMENTO. AF_12/2015</t>
  </si>
  <si>
    <t>FABRICAÇÃO E INSTALAÇÃO DE TESOURA INTEIRA EM MADEIRA NÃO APARELHADA, VÃO DE 9 M, PARA TELHA ONDULADA DE FIBROCIMENTO, METÁLICA, PLÁSTICA OU TERMOACÚSTICA, INCLUSO IÇAMENTO. AF_12/2015</t>
  </si>
  <si>
    <t>FABRICAÇÃO E INSTALAÇÃO DE TESOURA INTEIRA EM MADEIRA NÃO APARELHADA, VÃO DE 10 M, PARA TELHA ONDULADA DE FIBROCIMENTO, METÁLICA, PLÁSTICA OU TERMOACÚSTICA, INCLUSO IÇAMENTO. AF_12/2015</t>
  </si>
  <si>
    <t>FABRICAÇÃO E INSTALAÇÃO DE TESOURA INTEIRA EM MADEIRA NÃO APARELHADA, VÃO DE 11 M, PARA TELHA ONDULADA DE FIBROCIMENTO, METÁLICA, PLÁSTICA OU TERMOACÚSTICA, INCLUSO IÇAMENTO. AF_12/2015</t>
  </si>
  <si>
    <t>FABRICAÇÃO E INSTALAÇÃO DE TESOURA INTEIRA EM MADEIRA NÃO APARELHADA, VÃO DE 12 M, PARA TELHA ONDULADA DE FIBROCIMENTO, METÁLICA, PLÁSTICA OU TERMOACÚSTICA, INCLUSO IÇAMENTO. AF_12/2015</t>
  </si>
  <si>
    <t>FABRICAÇÃO E INSTALAÇÃO DE ESTRUTURA PONTALETADA DE MADEIRA NÃO APARELHADA PARA TELHADOS COM ATÉ 2 ÁGUAS E PARA TELHA CERÂMICA OU DE CONCRETO, INCLUSO TRANSPORTE VERTICAL. AF_12/2015</t>
  </si>
  <si>
    <t>FABRICAÇÃO E INSTALAÇÃO DE ESTRUTURA PONTALETADA DE MADEIRA NÃO APARELHADA PARA TELHADOS COM ATÉ 2 ÁGUAS E PARA TELHA ONDULADA DE FIBROCIMENTO, METÁLICA, PLÁSTICA OU TERMOACÚSTICA, INCLUSO TRANSPORTE VERTICAL. AF_12/2015</t>
  </si>
  <si>
    <t>FABRICAÇÃO E INSTALAÇÃO DE ESTRUTURA PONTALETADA DE MADEIRA NÃO APARELHADA PARA TELHADOS COM MAIS QUE 2 ÁGUAS E PARA TELHA CERÂMICA OU DE CONCRETO, INCLUSO TRANSPORTE VERTICAL. AF_12/2015</t>
  </si>
  <si>
    <t>RECOLOCACAO DE TELHAS CERAMICAS TIPO FRANCESA, CONSIDERANDO REAPROVEITAMENTO DE MATERIAL</t>
  </si>
  <si>
    <t>RECOLOCACAO DE TELHAS CERAMICAS TIPO PLAN, CONSIDERANDO REAPROVEITAMENTO DE MATERIAL</t>
  </si>
  <si>
    <t>TELHAMENTO COM TELHA DE CONCRETO DE ENCAIXE, COM ATÉ 2 ÁGUAS, INCLUSO TRANSPORTE VERTICAL. AF_06/2016</t>
  </si>
  <si>
    <t>TELHAMENTO COM TELHA DE CONCRETO DE ENCAIXE, COM MAIS DE 2 ÁGUAS, INCLUSO TRANSPORTE VERTICAL. AF_06/2016</t>
  </si>
  <si>
    <t>TELHAMENTO COM TELHA CERÂMICA DE ENCAIXE, TIPO PORTUGUESA, COM ATÉ 2 ÁGUAS, INCLUSO TRANSPORTE VERTICAL. AF_06/2016</t>
  </si>
  <si>
    <t>TELHAMENTO COM TELHA CERÂMICA DE ENCAIXE, TIPO PORTUGUESA, COM MAIS DE 2 ÁGUAS, INCLUSO TRANSPORTE VERTICAL. AF_06/2016</t>
  </si>
  <si>
    <t>TELHAMENTO COM TELHA CERÂMICA CAPA-CANAL, TIPO COLONIAL, COM ATÉ 2 ÁGUAS, INCLUSO TRANSPORTE VERTICAL. AF_06/2016</t>
  </si>
  <si>
    <t>TELHAMENTO COM TELHA CERÂMICA CAPA-CANAL, TIPO COLONIAL, COM MAIS DE 2 ÁGUAS, INCLUSO TRANSPORTE VERTICAL. AF_06/2016</t>
  </si>
  <si>
    <t>EMBOÇAMENTO COM ARGAMASSA TRAÇO 1:2:9 (CIMENTO, CAL E AREIA). AF_06/2016</t>
  </si>
  <si>
    <t>ISOLAMENTO TERMOACÚSTICO COM LÃ MINERAL NA SUBCOBERTURA, INCLUSO TRANSPORTE VERTICAL. AF_06/2016</t>
  </si>
  <si>
    <t>SUBCOBERTURA COM MANTA PLÁSTICA REVESTIDA POR PELÍCULA DE ALUMÍNO, INCLUSO TRANSPORTE VERTICAL. AF_06/2016</t>
  </si>
  <si>
    <t>AMARRAÇÃO DE TELHAS CERÂMICAS OU DE CONCRETO. AF_06/2016</t>
  </si>
  <si>
    <t>TELHAMENTO COM TELHA CERÂMICA DE ENCAIXE, TIPO FRANCESA, COM ATÉ 2 ÁGUAS, INCLUSO TRANSPORTE VERTICAL. AF_06/2016</t>
  </si>
  <si>
    <t>TELHAMENTO COM TELHA CERÂMICA DE ENCAIXE, TIPO FRANCESA, COM MAIS DE 2 ÁGUAS, INCLUSO TRANSPORTE VERTICAL. AF_06/2016</t>
  </si>
  <si>
    <t>TELHAMENTO COM TELHA CERÂMICA DE ENCAIXE, TIPO ROMANA, COM ATÉ 2 ÁGUAS, INCLUSO TRANSPORTE VERTICAL. AF_06/2016</t>
  </si>
  <si>
    <t>TELHAMENTO COM TELHA CERÂMICA DE ENCAIXE, TIPO ROMANA, COM MAIS DE 2 ÁGUAS, INCLUSO TRANSPORTE VERTICAL. AF_06/2016</t>
  </si>
  <si>
    <t>TELHAMENTO COM TELHA CERÂMICA CAPA-CANAL, TIPO PLAN, COM ATÉ 2 ÁGUAS, INCLUSO TRANSPORTE VERTICAL. AF_06/2016</t>
  </si>
  <si>
    <t>TELHAMENTO COM TELHA CERÂMICA CAPA-CANAL, TIPO PLAN, COM MAIS DE 2 ÁGUAS, INCLUSO TRANSPORTE VERTICAL. AF_06/2016</t>
  </si>
  <si>
    <t>TELHAMENTO COM TELHA CERÂMICA CAPA-CANAL, TIPO PAULISTA, COM ATÉ 2 ÁGUAS, INCLUSO TRANSPORTE VERTICAL. AF_06/2016</t>
  </si>
  <si>
    <t>TELHAMENTO COM TELHA CERÂMICA CAPA-CANAL, TIPO PAULISTA, COM MAIS DE 2 ÁGUAS, INCLUSO TRANSPORTE VERTICAL. AF_06/2016</t>
  </si>
  <si>
    <t>TELHAMENTO COM TELHA ONDULADA DE FIBROCIMENTO E = 6 MM, COM RECOBRIMENTO LATERAL DE 1/4 DE ONDA PARA TELHADO COM INCLINAÇÃO MAIOR QUE 10°, COM ATÉ 2 ÁGUAS, INCLUSO IÇAMENTO. AF_06/2016</t>
  </si>
  <si>
    <t>TELHAMENTO COM TELHA ONDULADA DE FIBROCIMENTO E = 6 MM, COM RECOBRIMENTO LATERAL DE 1 1/4 DE ONDA PARA TELHADO COM INCLINAÇÃO MÁXIMA DE 10°, COM ATÉ 2 ÁGUAS, INCLUSO IÇAMENTO. AF_06/2016</t>
  </si>
  <si>
    <t>TELHAMENTO COM TELHA ESTRUTURAL DE FIBROCIMENTO E= 6 MM, COM ATÉ 2 ÁGUAS, INCLUSO IÇAMENTO. AF_06/2016</t>
  </si>
  <si>
    <t>73866/4</t>
  </si>
  <si>
    <t>ESTRUTURA PARA COBERTURA EM ARCO, EM ALUMINIO ANODIZADO, VAO DE 20M, ESPACAMENTO DE 5M ATE 6,5M</t>
  </si>
  <si>
    <t>73866/5</t>
  </si>
  <si>
    <t>ESTRUTURA PARA COBERTURA EM ARCO, EM ALUMINIO ANODIZADO, VAO DE 30M, ESPACAMENTO DE 5M ATE 6,5M</t>
  </si>
  <si>
    <t>73866/6</t>
  </si>
  <si>
    <t>ESTRUTURA PARA COBERTURA EM ARCO, EM ALUMINIO ANODIZADO, VAO DE 40M, ESPACAMENTO DE 5M ATE 6,5M</t>
  </si>
  <si>
    <t>73866/7</t>
  </si>
  <si>
    <t>ESTRUTURA PARA COBERTURA TIPO SHED, EM ALUMINIO ANODIZADO, VAO DE 20M, ESPACAMENTO DAS TESOURAS DE 5M ATE 6,5M</t>
  </si>
  <si>
    <t>73866/8</t>
  </si>
  <si>
    <t>ESTRUTURA PARA COBERTURA TIPO SHED, EM ALUMINIO ANODIZADO, VAO DE 30M, ESPACAMENTO DAS TESOURAS DE 5M ATE 6,5M</t>
  </si>
  <si>
    <t>73866/9</t>
  </si>
  <si>
    <t>ESTRUTURA PARA COBERTURA TIPO SHED, EM ALUMINIO ANODIZADO, VAO DE 40M, ESPACAMENTO DAS TESOURAS DE 5M ATE 6,5M</t>
  </si>
  <si>
    <t>73867/1</t>
  </si>
  <si>
    <t>ESTRUTURA TIPO ESPACIAL EM ALUMINIO ANODIZADO, VAO DE 20M</t>
  </si>
  <si>
    <t>73867/2</t>
  </si>
  <si>
    <t>ESTRUTURA TIPO ESPACIAL EM ALUMINIO ANODIZADO, VAO DE 30M</t>
  </si>
  <si>
    <t>73867/3</t>
  </si>
  <si>
    <t>ESTRUTURA TIPO ESPACIAL EM ALUMINIO ANODIZADO, VAO DE 40M</t>
  </si>
  <si>
    <t>73867/4</t>
  </si>
  <si>
    <t>ESTRUTURA TIPO ESPACIAL EM ALUMINIO ANODIZADO, VAO DE 50M</t>
  </si>
  <si>
    <t>TELHAMENTO COM TELHA METÁLICA TERMOACÚSTICA E = 30 MM, COM ATÉ 2 ÁGUAS, INCLUSO IÇAMENTO. AF_06/2016</t>
  </si>
  <si>
    <t>CUMEEIRA E ESPIGÃO PARA TELHA CERÂMICA EMBOÇADA COM ARGAMASSA TRAÇO 1:2:9 (CIMENTO, CAL E AREIA), PARA TELHADOS COM MAIS DE 2 ÁGUAS, INCLUSO TRANSPORTE VERTICAL. AF_06/2016</t>
  </si>
  <si>
    <t>CUMEEIRA E ESPIGÃO PARA TELHA DE CONCRETO EMBOÇADA COM ARGAMASSA TRAÇO 1:2:9 (CIMENTO, CAL E AREIA), PARA TELHADOS COM MAIS DE 2 ÁGUAS, INCLUSO TRANSPORTE VERTICAL. AF_06/2016</t>
  </si>
  <si>
    <t>CUMEEIRA PARA TELHA CERÂMICA EMBOÇADA COM ARGAMASSA TRAÇO 1:2:9 (CIMENTO, CAL E AREIA) PARA TELHADOS COM ATÉ 2 ÁGUAS, INCLUSO TRANSPORTE VERTICAL. AF_06/2016</t>
  </si>
  <si>
    <t>CUMEEIRA PARA TELHA DE CONCRETO EMBOÇADA COM ARGAMASSA TRAÇO 1:2:9 (CIMENTO, CAL E AREIA) PARA TELHADOS COM ATÉ 2 ÁGUAS, INCLUSO TRANSPORTE VERTICAL. AF_06/2016</t>
  </si>
  <si>
    <t>74045/2</t>
  </si>
  <si>
    <t>CUMEEIRA TIPO SHED PARA TELHA DE FIBROCIMENTO ONDULADA, INCLUSO JUNTAS DE VEDACAO E ACESSORIOS DE FIXACAO</t>
  </si>
  <si>
    <t>CUMEEIRA PARA TELHA DE FIBROCIMENTO ONDULADA E = 6 MM, INCLUSO ACESSÓRIOS DE FIXAÇÃO E IÇAMENTO. AF_06/2016</t>
  </si>
  <si>
    <t>CUMEEIRA PARA TELHA DE FIBROCIMENTO ESTRUTURAL E = 6 MM, INCLUSO ACESSÓRIOS DE FIXAÇÃO E IÇAMENTO. AF_06/2016</t>
  </si>
  <si>
    <t>CALHA DE BEIRAL, SEMICIRCULAR DE PVC, DIAMETRO 125 MM, INCLUINDO CABECEIRAS, EMENDAS, BOCAIS, SUPORTES E VEDAÇÕES, EXCLUINDO CONDUTORES, INCLUSO TRANSPORTE VERTICAL. AF_06/2016</t>
  </si>
  <si>
    <t>CALHA EM CHAPA DE AÇO GALVANIZADO NÚMERO 24, DESENVOLVIMENTO DE 33 CM, INCLUSO TRANSPORTE VERTICAL. AF_06/2016</t>
  </si>
  <si>
    <t>CALHA EM CHAPA DE AÇO GALVANIZADO NÚMERO 24, DESENVOLVIMENTO DE 50 CM, INCLUSO TRANSPORTE VERTICAL. AF_06/2016</t>
  </si>
  <si>
    <t>CALHA EM CHAPA DE AÇO GALVANIZADO NÚMERO 24, DESENVOLVIMENTO DE 100 CM, INCLUSO TRANSPORTE VERTICAL. AF_06/2016</t>
  </si>
  <si>
    <t>RUFO EM FIBROCIMENTO PARA TELHA ONDULADA E = 6 MM, ABA DE 26 CM, INCLUSO TRANSPORTE VERTICAL. AF_06/2016</t>
  </si>
  <si>
    <t>TELHAMENTO COM TELHA ONDULADA DE FIBRA DE VIDRO E = 0,6 MM, PARA TELHADO COM INCLINAÇÃO MAIOR QUE 10°, COM ATÉ 2 ÁGUAS, INCLUSO IÇAMENTO. AF_06/2016</t>
  </si>
  <si>
    <t>ESTRUTURA METALICA EM TESOURAS OU TRELICAS, VAO LIVRE DE 15M, FORNECIMENTO E MONTAGEM, NAO SENDO CONSIDERADOS OS FECHAMENTOS METALICOS, AS COLUNAS, OS SERVICOS GERAIS EM ALVENARIA E CONCRETO, AS TELHAS DE COBERTURA E A PINTURA DE ACABAMENTO</t>
  </si>
  <si>
    <t>ESTRUTURA METALICA EM TESOURAS OU TRELICAS, VAO LIVRE DE 20M, FORNECIMENTO E MONTAGEM, NAO SENDO CONSIDERADOS OS FECHAMENTOS METALICOS, AS COLUNAS, OS SERVICOS GERAIS EM ALVENARIA E CONCRETO, AS TELHAS DE COBERTURA E A PINTURA DE ACABAMENTO</t>
  </si>
  <si>
    <t>ESTRUTURA METALICA EM TESOURAS OU TRELICAS, VAO LIVRE DE 25M, FORNECIMENTO E MONTAGEM, NAO SENDO CONSIDERADOS OS FECHAMENTOS METALICOS, AS COLUNAS, OS SERVICOS GERAIS EM ALVENARIA E CONCRETO, AS TELHAS DE COBERTURA E A PINTURA DE ACABAMENTO</t>
  </si>
  <si>
    <t>ESTRUTURA METALICA EM TESOURAS OU TRELICAS, VAO LIVRE DE 30M, FORNECIMENTO E MONTAGEM, NAO SENDO CONSIDERADOS OS FECHAMENTOS METALICOS, AS COLUNAS, OS SERVICOS GERAIS EM ALVENARIA E CONCRETO, AS TELHAS DE COBERTURA E A PINTURA DE ACABAMENTO</t>
  </si>
  <si>
    <t>73970/1</t>
  </si>
  <si>
    <t>ESTRUTURA METALICA EM ACO ESTRUTURAL PERFIL I 12 X 5 1/4</t>
  </si>
  <si>
    <t>73970/2</t>
  </si>
  <si>
    <t>ESTRUTURA METALICA EM ACO ESTRUTURAL PERFIL I 6 X 3 3/8</t>
  </si>
  <si>
    <t>INSTALAÇÃO DE TESOURA (INTEIRA OU MEIA), EM AÇO, PARA VÃOS MAIORES OU IGUAIS A 3,0 M E MENORES QUE 6,0 M, INCLUSO IÇAMENTO. AF_12/2015</t>
  </si>
  <si>
    <t>INSTALAÇÃO DE TESOURA (INTEIRA OU MEIA), EM AÇO, PARA VÃOS MAIORES OU IGUAIS A 6,0 M E MENORES QUE 8,0 M, INCLUSO IÇAMENTO. AF_12/2015</t>
  </si>
  <si>
    <t>INSTALAÇÃO DE TESOURA (INTEIRA OU MEIA), EM AÇO, PARA VÃOS MAIORES OU IGUAIS A 8,0 M E MENORES QUE 10,0 M, INCLUSO IÇAMENTO. AF_12/2015</t>
  </si>
  <si>
    <t>INSTALAÇÃO DE TESOURA (INTEIRA OU MEIA), EM AÇO, PARA VÃOS MAIORES OU IGUAIS A 10,0 M E MENORES QUE 12,0 M, INCLUSO IÇAMENTO. AF_12/2015</t>
  </si>
  <si>
    <t>TRAMA DE AÇO COMPOSTA POR RIPAS, CAIBROS E TERÇAS PARA TELHADOS DE ATÉ 2 ÁGUAS PARA TELHA DE ENCAIXE DE CERÂMICA OU DE CONCRETO, INCLUSO TRANSPORTE VERTICAL. AF_12/2015</t>
  </si>
  <si>
    <t>TRAMA DE AÇO COMPOSTA POR RIPAS E CAIBROS PARA TELHADOS DE ATÉ 2 ÁGUAS PARA TELHA DE ENCAIXE DE CERÂMICA OU DE CONCRETO, INCLUSO TRANSPORTE VERTICAL. AF_12/2015</t>
  </si>
  <si>
    <t>TRAMA DE AÇO COMPOSTA POR RIPAS PARA TELHADOS DE ATÉ 2 ÁGUAS PARA TELHA DE ENCAIXE DE CERÂMICA OU DE CONCRETO, INCLUSO TRANSPORTE VERTICAL. AF_12/2015</t>
  </si>
  <si>
    <t>TRAMA DE AÇO COMPOSTA POR RIPAS, CAIBROS E TERÇAS PARA TELHADOS DE MAIS DE 2 ÁGUAS PARA TELHA DE ENCAIXE DE CERÂMICA OU DE CONCRETO, INCLUSO TRANSPORTE VERTICAL. AF_12/2015</t>
  </si>
  <si>
    <t>TRAMA DE AÇO COMPOSTA POR RIPAS E CAIBROS PARA TELHADOS DE MAIS DE 2 ÁGUAS PARA TELHA DE ENCAIXE DE CERÂMICA OU DE CONCRETO, INCLUSO TRANSPORTE VERTICAL. AF_12/2015</t>
  </si>
  <si>
    <t>TRAMA DE AÇO COMPOSTA POR RIPAS PARA TELHADOS DE MAIS DE 2 ÁGUAS PARA TELHA DE ENCAIXE DE CERÂMICA OU DE CONCRETO, INCLUSO TRANSPORTE VERTICAL, INCLUSO TRANSPORTE VERTICAL. AF_12/2015</t>
  </si>
  <si>
    <t>TRAMA DE AÇO COMPOSTA POR RIPAS, CAIBROS E TERÇAS PARA TELHADOS DE ATÉ 2 ÁGUAS PARA TELHA CERÂMICA CAPA-CANAL, INCLUSO TRANSPORTE VERTICAL. AF_12/2015</t>
  </si>
  <si>
    <t>TRAMA DE AÇO COMPOSTA POR RIPAS E CAIBROS PARA TELHADOS DE ATÉ 2 ÁGUAS PARA TELHA CERÂMICA CAPA-CANAL, INCLUSO TRANSPORTE VERTICAL. AF_12/2015</t>
  </si>
  <si>
    <t>TRAMA DE AÇO COMPOSTA POR RIPAS PARA TELHADOS DE ATÉ 2 ÁGUAS PARA TELHA CERÂMICA CAPA-CANAL, INCLUSO TRANSPORTE VERTICAL. AF_12/2015</t>
  </si>
  <si>
    <t>TRAMA DE AÇO COMPOSTA POR RIPAS, CAIBROS E TERÇAS PARA TELHADOS DE MAIS DE 2 ÁGUAS PARA TELHA CERÂMICA CAPA-CANAL, INCLUSO TRANSPORTE VERTICAL. AF_12/2015</t>
  </si>
  <si>
    <t>TRAMA DE AÇO COMPOSTA POR RIPAS E CAIBROS PARA TELHADOS DE MAIS DE 2 ÁGUAS PARA TELHA CERÂMICA CAPA-CANAL, INCLUSO TRANSPORTE VERTICAL. AF_12/2015</t>
  </si>
  <si>
    <t>TRAMA DE AÇO COMPOSTA POR RIPAS PARA TELHADOS DE MAIS DE 2 ÁGUAS PARA TELHA CERÂMICA CAPA-CANAL, INCLUSO TRANSPORTE VERTICAL. AF_12/2015</t>
  </si>
  <si>
    <t>TRAMA DE AÇO COMPOSTA POR TERÇAS PARA TELHADOS DE ATÉ 2 ÁGUAS PARA TELHA ONDULADA DE FIBROCIMENTO, METÁLICA, PLÁSTICA OU TERMOACÚSTICA, INCLUSO TRANSPORTE VERTICAL. AF_12/2015</t>
  </si>
  <si>
    <t>TRAMA DE AÇO COMPOSTA POR TERÇAS PARA TELHADOS DE ATÉ 2 ÁGUAS PARA TELHA ESTRUTURAL DE FIBROCIMENTO, INCLUSO TRANSPORTE VERTICAL. AF_12/2015</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</si>
  <si>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</si>
  <si>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</si>
  <si>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</si>
  <si>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</si>
  <si>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</si>
  <si>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</si>
  <si>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(COMPOSIÇÃO REPRESENTATIVA) FABRICAÇÃO E INSTALAÇÃO DE TESOURA INTEIRA EM AÇO, PARA VÃOS DE 3 A 12 M E PARA QUALQUER TIPO DE TELHA,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</si>
  <si>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</si>
  <si>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</si>
  <si>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</si>
  <si>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</si>
  <si>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</si>
  <si>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</si>
  <si>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</si>
  <si>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</si>
  <si>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</si>
  <si>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</si>
  <si>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</si>
  <si>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</si>
  <si>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</si>
  <si>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</si>
  <si>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TELHAMENTO COM TELHA DE ENCAIXE, TIPO FRANCESA DE VIDRO, COM ATÉ 2 ÁGUAS, INCLUSO TRANSPORTE VERTICAL. AF_06/2016</t>
  </si>
  <si>
    <t>73891/1</t>
  </si>
  <si>
    <t>ESGOTAMENTO COM MOTO-BOMBA AUTOESCOVANTE</t>
  </si>
  <si>
    <t>73882/1</t>
  </si>
  <si>
    <t>CALHA EM CONCRETO SIMPLES, EM MEIA CANA, DIAMETRO 200 MM</t>
  </si>
  <si>
    <t>73882/5</t>
  </si>
  <si>
    <t>CALHA EM CONCRETO SIMPLES, EM MEIA CANA DE CONCRETO, DIAMETRO 600 MM</t>
  </si>
  <si>
    <t>73816/1</t>
  </si>
  <si>
    <t>EXECUCAO DE DRENO COM TUBOS DE PVC CORRUGADO FLEXIVEL PERFURADO - DN 100</t>
  </si>
  <si>
    <t>73816/2</t>
  </si>
  <si>
    <t>EXECUCAO DE DRENO VERTICAL COM PEDRISCO, DIAMETRO 200MM</t>
  </si>
  <si>
    <t>73881/1</t>
  </si>
  <si>
    <t>EXECUCAO DE DRENO COM MANTA GEOTEXTIL 200 G/M2</t>
  </si>
  <si>
    <t>73881/3</t>
  </si>
  <si>
    <t>EXECUCAO DE DRENO COM MANTA GEOTEXTIL 400 G/M2</t>
  </si>
  <si>
    <t>73883/1</t>
  </si>
  <si>
    <t>EXECUCAO DE DRENO FRANCES COM AREIA MEDIA</t>
  </si>
  <si>
    <t>73883/2</t>
  </si>
  <si>
    <t>EXECUCAO DE DRENO FRANCES COM BRITA NUM 2</t>
  </si>
  <si>
    <t>73883/3</t>
  </si>
  <si>
    <t>EXECUCAO DE DRENO FRANCES COM CASCALHO</t>
  </si>
  <si>
    <t>73902/1</t>
  </si>
  <si>
    <t>CAMADA DRENANTE COM BRITA NUM 3</t>
  </si>
  <si>
    <t>73968/1</t>
  </si>
  <si>
    <t>MANTA IMPERMEABILIZANTE A BASE DE ASFALTO - FORNECIMENTO E INSTALACAO</t>
  </si>
  <si>
    <t>73969/1</t>
  </si>
  <si>
    <t>EXECUCAO DE DRENOS DE CHORUME EM TUBOS DRENANTES DE CONCRETO, DIAM=200MM, ENVOLTOS EM BRITA E GEOTEXTIL</t>
  </si>
  <si>
    <t>74017/1</t>
  </si>
  <si>
    <t>EXECUCAO DE DRENOS DE CHORUME EM TUBOS DRENANTES, PVC, DIAM=100 MM, ENVOLTOS EM BRITA E GEOTEXTIL</t>
  </si>
  <si>
    <t>74017/2</t>
  </si>
  <si>
    <t>EXECUCAO DE DRENOS DE CHORUME EM TUBOS DRENANTES, PVC, DIAM=150 MM, ENVOLTOS EM BRITA E GEOTEXTIL</t>
  </si>
  <si>
    <t>75029/1</t>
  </si>
  <si>
    <t>TUBO PVC CORRUGADO RIGIDO PERFURADO DN 150 PARA DRENAGEM - FORNECIMENTO E INSTALACAO</t>
  </si>
  <si>
    <t>TUBO PVC CORRUGADO PERFURADO 100 MM C/ JUNTA ELASTICA PARA DRENAGEM.</t>
  </si>
  <si>
    <t>COLCHAO DRENANTE C/ 30CM PEDRA BRITADA N.3/FILTRO TRANSICAO MANTA GEOTEXTIL 100% POLIPROPILENO OU POLIESTER INCL FORNEC/COLOCMAT</t>
  </si>
  <si>
    <t>EXECUCAO DRENO PROFUNDO, COM CORTE TRAPEZOIDAL EM SOLO, DE 70X80X150CM EXCL TUBO INCL MATERIAL EXECUCAO, COM SELO ENCHIMENTO MATERIAL DRENANTE E ESCAVACAO</t>
  </si>
  <si>
    <t>EXECUCAO DE DRENO PROFUNDO, CORTE EM SOLO, COM TUBO POROSO D=0,20M</t>
  </si>
  <si>
    <t>EXECUCAO DE DRENO CEGO</t>
  </si>
  <si>
    <t>EXECUCAO DE DRENO DE TUBO DE CONRETO SIMPLES POROSO D=0,20 M (0,5MX0,5M) PARA GALERIAS DE AGUAS PLUVIAIS</t>
  </si>
  <si>
    <t>FORNECIMENTO E INSTALACAO DE MANTA BIDIM RT - 14</t>
  </si>
  <si>
    <t>CAMADA DRENANTE COM AREIA MEDIA</t>
  </si>
  <si>
    <t>CAMADA DRENANTE COM BRITA NUM 2</t>
  </si>
  <si>
    <t>FORNECIMENTO/INSTALACAO MANTA BIDIM RT-16</t>
  </si>
  <si>
    <t>TUBO PVC DN 75 MM PARA DRENAGEM - FORNECIMENTO E INSTALACAO</t>
  </si>
  <si>
    <t>TUBO PVC DN 100 MM PARA DRENAGEM - FORNECIMENTO E INSTALACAO</t>
  </si>
  <si>
    <t>TUBO CONCRETO SIMPLES DN 200 MM PARA DRENAGEM - FORNECIMENTO E INSTALACAO, INCLUSIVE ESCAVACAO MANUAL 1M3/M.</t>
  </si>
  <si>
    <t>TUBO CONCRETO SIMPLES DN 300 MM PARA DRENAGEM - FORNECIMENTO E INSTALACAO INCLUSIVE ESCAVACAO MANUAL 1M3/M</t>
  </si>
  <si>
    <t>TUBO CONCRETO SIMPLES DN 400 MM PARA DRENAGEM - FORNECIMENTO E INSTALACAO INCLUSIVE ESCAVACAO MANUAL 1,5M3/M</t>
  </si>
  <si>
    <t>TUBO CONCRETO SIMPLES DN 500 MM PARA DRENAGEM - FORNECIMENTO E INSTALACAO INCLUSIVE ESCAVACAO MANUAL 2M3/M</t>
  </si>
  <si>
    <t>TUBO PVC D=2 COM MATERIAL DRENANTE PARA DRENO/BARBACA - FORNECIMENTO E INSTALACAO</t>
  </si>
  <si>
    <t>TUBO PVC D=3" COM MATERIAL DRENANTE PARA DRENO/BARBACA - FORNECIMENTO E INSTALACAO</t>
  </si>
  <si>
    <t>TUBO PVC D=4" COM MATERIAL DRENANTE PARA DRENO/BARBACA - FORNECIMENTO E INSTALACAO</t>
  </si>
  <si>
    <t>CAMADA VERTICAL DRENANTE C/ PEDRA BRITADA NUMS 1 E 2</t>
  </si>
  <si>
    <t>CAMADA HORIZONTAL DRENANTE C/ PEDRA BRITADA 1 E 2</t>
  </si>
  <si>
    <t>FORNECIMENTO/INSTALACAO DE MANTA BIDIM RT-31</t>
  </si>
  <si>
    <t>FORNECIMENTO/INSTALACAO DE MANTA BIDIM RT-10</t>
  </si>
  <si>
    <t>FORNECIMENTO E LANCAMENTO DE PEDRA DE MAO</t>
  </si>
  <si>
    <t>ENROCAMENTO COM PEDRA ARGAMASSADA TRAÇO 1:4 COM PEDRA DE MÃO</t>
  </si>
  <si>
    <t>ENROCAMENTO MANUAL, SEM ARRUMACAO DO MATERIAL</t>
  </si>
  <si>
    <t>ENROCAMENTO MANUAL, COM ARRUMACAO DO MATERIAL</t>
  </si>
  <si>
    <t>73890/1</t>
  </si>
  <si>
    <t>ENSECADEIRA DE MADEIRA COM PAREDE SIMPLES</t>
  </si>
  <si>
    <t>73890/2</t>
  </si>
  <si>
    <t>ENSECADEIRA DE MADEIRA COM PAREDE DUPLA</t>
  </si>
  <si>
    <t>MURO DE GABIÃO, ENCHIMENTO COM PEDRA DE MÃO TIPO RACHÃO, DE GRAVIDADE, COM GAIOLAS DE COMPRIMENTO IGUAL A 2 METROS, ALTURA DO MURO DE ATÉ 4 METROS - FORNECIMENTO E EXECUÇÃO. AF_12/2015</t>
  </si>
  <si>
    <t>MURO DE GABIÃO, ENCHIMENTO COM PEDRA DE MÃO TIPO RACHÃO, DE GRAVIDADE, COM GAIOLAS DE COMPRIMENTO IGUAL A 5 METROS, ALTURA DO MURO DE ATÉ 4 METROS - FORNECIMENTO E EXECUÇÃO. AF_12/2015</t>
  </si>
  <si>
    <t>MURO DE GABIÃO, ENCHIMENTO COM PEDRA DE MÃO TIPO RACHÃO, DE GRAVIDADE, COM GAIOLAS DE COMPRIMENTO IGUAL A 2 METROS, ALTURA DO MURO ACIMA DE 4 E ATÉ 6 METROS - FORNECIMENTO E EXECUÇÃO. AF_12/2015</t>
  </si>
  <si>
    <t>MURO DE GABIÃO, ENCHIMENTO COM PEDRA DE MÃO TIPO RACHÃO, DE GRAVIDADE, COM GAIOLAS DE COMPRIMENTO IGUAL A 5 METROS, ALTURA DO MURO ACIMA DE 4 E ATÉ 6 METROS - FORNECIMENTO E EXECUÇÃO. AF_12/2015</t>
  </si>
  <si>
    <t>MURO DE GABIÃO, ENCHIMENTO COM PEDRA DE MÃO TIPO RACHÃO, DE GRAVIDADE, COM GAIOLAS DE COMPRIMENTO IGUAL A 2 METROS, ALTURA DO MURO ACIMA DE 6 E ATÉ 10 METROS - FORNECIMENTO E EXECUÇÃO. AF_12/2015</t>
  </si>
  <si>
    <t>MURO DE GABIÃO, ENCHIMENTO COM PEDRA DE MÃO TIPO RACHÃO, DE GRAVIDADE, COM GAIOLAS DE COMPRIMENTO IGUAL A 5 METROS, ALTURA DO MURO MAIOR QUE 6 ATÉ 10 METROS - FORNECIMENTO E EXECUÇÃO. AF_12/2015</t>
  </si>
  <si>
    <t>MURO DE GABIÃO, ENCHIMENTO COM PEDRA DE MÃO TIPO RACHÃO, COM SOLO REFORÇADO, ALTURA DO MURO DE ATÉ 4 METROS - FORNECIMENTO E EXECUÇÃO. AF_12/2015</t>
  </si>
  <si>
    <t>MURO DE GABIÃO, ENCHIMENTO COM PEDRA DE MÃO TIPO RACHÃO, COM SOLO REFORÇADO, ALTURA DO MURO ACIMA DE 4 E ATÉ 12 METROS - FORNECIMENTO E EXECUÇÃO. AF_12/2015</t>
  </si>
  <si>
    <t>MURO DE GABIÃO, ENCHIMENTO COM PEDRA DE MÃO TIPO RACHÃO, COM SOLO REFORÇADO, ALTURA DO MURO ACIMA DE 12 E ATÉ 20 METROS - FORNECIMENTO E EXECUÇÃO. AF_12/2015</t>
  </si>
  <si>
    <t>MURO DE GABIÃO, ENCHIMENTO COM PEDRA DE MÃO TIPO RACHÃO, COM SOLO REFORÇADO, ALTURA DO MURO ACIMA DE 20 E ATÉ 28 METROS - FORNECIMENTO E EXECUÇÃO. AF_12/2015</t>
  </si>
  <si>
    <t>MURO DE GABIÃO, ENCHIMENTO COM RESÍDUO DE CONSTRUÇÃO E DEMOLIÇÃO, DE GRAVIDADE, COM GAIOLA TRAPEZOIDAL DE COMPRIMENTO IGUAL A 2 METROS, ALTURA DO MURO DE ATÉ 2 METROS - FORNECIMENTO E EXECUÇÃO. AF_12/2015</t>
  </si>
  <si>
    <t>MURO DE GABIÃO, ENCHIMENTO COM RESÍDUO DE CONSTRUÇÃO E DEMOLIÇÃO, DE GRAVIDADE, COM GAIOLA TRAPEZOIDAL DE COMPRIMENTO IGUAL A 2 METROS, ALTURA DO MURO ACIMA DE 2 E ATÉ 4 METROS - FORNECIMENTO E EXECUÇÃO. AF_12/2015</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</si>
  <si>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</si>
  <si>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</si>
  <si>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</si>
  <si>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</si>
  <si>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73843/1</t>
  </si>
  <si>
    <t>MURO DE ARRIMO DE CONCRETO CICLOPICO COM 30% DE PEDRA DE MAO</t>
  </si>
  <si>
    <t>73844/1</t>
  </si>
  <si>
    <t>MURO DE ARRIMO DE ALVENARIA DE PEDRA ARGAMASSADA</t>
  </si>
  <si>
    <t>73844/2</t>
  </si>
  <si>
    <t>MURO DE ARRIMO DE ALVENARIA DE TIJOLOS</t>
  </si>
  <si>
    <t>73846/1</t>
  </si>
  <si>
    <t>MURO DE ARRIMO CELULAR PECAS PRE-MOLDADAS CONCRETO EXCL FORMAS INCL   CONFECCAO DAS PECAS MONTAGEM E COMPACTACAO DO SOLO DE ENCHIMENTO.</t>
  </si>
  <si>
    <t>73846/2</t>
  </si>
  <si>
    <t>MURO DE ARRIMO CELULAR PECAS PRE-MOLDADAS CONCRETO EXCL MATERIAIS E   FORMAS INCL CONFECCAO PECAS MONTAGEM E COMPACTACAO DO SOLO(ENCHIMENTO)</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</si>
  <si>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</si>
  <si>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</si>
  <si>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</si>
  <si>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</si>
  <si>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</si>
  <si>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</si>
  <si>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</si>
  <si>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</si>
  <si>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</si>
  <si>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</si>
  <si>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</si>
  <si>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</si>
  <si>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</si>
  <si>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</si>
  <si>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</si>
  <si>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</si>
  <si>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</si>
  <si>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</si>
  <si>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</si>
  <si>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</si>
  <si>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</si>
  <si>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</si>
  <si>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</si>
  <si>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</si>
  <si>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</si>
  <si>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</si>
  <si>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</si>
  <si>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</si>
  <si>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</si>
  <si>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</si>
  <si>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</si>
  <si>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</si>
  <si>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EXECUÇÃO DE GRAMPO PARA SOLO GRAMPEADO COM COMPRIMENTO MENOR OU IGUAL A 4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</si>
  <si>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</si>
  <si>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</si>
  <si>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</si>
  <si>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</si>
  <si>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</si>
  <si>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</si>
  <si>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</si>
  <si>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</si>
  <si>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</si>
  <si>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</si>
  <si>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</si>
  <si>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</si>
  <si>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</si>
  <si>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</si>
  <si>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</si>
  <si>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</si>
  <si>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</si>
  <si>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</si>
  <si>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</si>
  <si>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EXECUÇÃO DE PROTEÇÃO DA CABEÇA DO TIRANTE COM USO DE FÔRMAS EM CHAPA COMPENSADA PLASTIFICADA DE MADEIRA E CONCRETO FCK =15 MPA. AF_07/2016</t>
  </si>
  <si>
    <t>DISSIPADOR DE ENERGIA EM PEDRA ARGAMASSADA ESPESSURA 6CM INCL MATERIAIS E COLOCACAO MEDIDO P/ VOLUME DE PEDRA ARGAMASSADA</t>
  </si>
  <si>
    <t>73799/1</t>
  </si>
  <si>
    <t>GRELHA EM FERRO FUNDIDO SIMPLES COM REQUADRO, CARGA MÁXIMA 12,5 T,  300 X 1000 MM, E = 15 MM, FORNECIDA E ASSENTADA COM ARGAMASSA 1:4 CIMENTO:AREIA.</t>
  </si>
  <si>
    <t>73856/1</t>
  </si>
  <si>
    <t>BOCA P/BUEIRO SIMPLES TUBULAR D=0,40M EM CONCRETO CICLOPICO, INCLINDO FORMAS, ESCAVACAO, REATERRO E MATERIAIS, EXCLUINDO MATERIAL REATERRO JAZIDA E TRANSPORTE</t>
  </si>
  <si>
    <t>73856/2</t>
  </si>
  <si>
    <t>BOCA PARA BUEIRO SIMPLES TUBULAR, DIAMETRO =0,60M, EM CONCRETO CICLOPICO, INCLUINDO FORMAS, ESCAVACAO, REATERRO E MATERIAIS, EXCLUINDO MATERIAL REATERRO JAZIDA E TRANSPORTE.</t>
  </si>
  <si>
    <t>73856/3</t>
  </si>
  <si>
    <t>BOCA PARA BUEIRO SIMPLES TUBULAR, DIAMETRO =0,80M, EM CONCRETO CICLOPICO, INCLUINDO FORMAS, ESCAVACAO, REATERRO E MATERIAIS, EXCLUINDO MATERIAL REATERRO JAZIDA E TRANSPORTE.</t>
  </si>
  <si>
    <t>73856/4</t>
  </si>
  <si>
    <t>BOCA PARA BUEIRO SIMPLES TUBULAR, DIAMETRO =1,00M, EM CONCRETO CICLOPICO, INCLUINDO FORMAS, ESCAVACAO, REATERRO E MATERIAIS, EXCLUINDO MATERIAL REATERRO JAZIDA E TRANSPORTE.</t>
  </si>
  <si>
    <t>73856/5</t>
  </si>
  <si>
    <t>BOCA PARA BUEIRO SIMPLES TUBULAR, DIAMETRO =1,20M, EM CONCRETO CICLOPICO, INCLUINDO FORMAS, ESCAVACAO, REATERRO E MATERIAIS, EXCLUINDO MATERIAL REATERRO JAZIDA E TRANSPORTE.</t>
  </si>
  <si>
    <t>73856/6</t>
  </si>
  <si>
    <t>BOCA PARA BUEIRO DUPLO TUBULAR, DIAMETRO =0,40M, EM CONCRETO CICLOPICO, INCLUINDO FORMAS, ESCAVACAO, REATERRO E MATERIAIS, EXCLUINDO MATERIAL REATERRO JAZIDA E TRANSPORTE.</t>
  </si>
  <si>
    <t>73856/7</t>
  </si>
  <si>
    <t>BOCA PARA BUEIRO DUPLO TUBULAR, DIAMETRO =0,60M, EM CONCRETO CICLOPICO, INCLUINDO FORMAS, ESCAVACAO, REATERRO E MATERIAIS, EXCLUINDO MATERIAL REATERRO JAZIDA E TRANSPORTE.</t>
  </si>
  <si>
    <t>73856/8</t>
  </si>
  <si>
    <t>BOCA PARA BUEIRO DUPLO TUBULAR, DIAMETRO =0,80M, EM CONCRETO CICLOPICO, INCLUINDO FORMAS, ESCAVACAO, REATERRO E MATERIAIS, EXCLUINDO MATERIAL REATERRO JAZIDA E TRANSPORTE.</t>
  </si>
  <si>
    <t>73856/9</t>
  </si>
  <si>
    <t>BOCA PARA BUEIRO DUPLO TUBULAR, DIAMETRO =1,00M, EM CONCRETO CICLOPICO, INCLUINDO FORMAS, ESCAVACAO, REATERRO E MATERIAIS, EXCLUINDO MATERIAL REATERRO JAZIDA E TRANSPORTE.</t>
  </si>
  <si>
    <t>73856/10</t>
  </si>
  <si>
    <t>BOCA PARA BUEIRO DUPLOTUBULAR, DIAMETRO =1,20M, EM CONCRETO CICLOPICO, INCLUINDO FORMAS, ESCAVACAO, REATERRO E MATERIAIS, EXCLUINDO MATERIAL REATERRO JAZIDA E TRANSPORTE.</t>
  </si>
  <si>
    <t>73856/11</t>
  </si>
  <si>
    <t>BOCA PARA BUEIRO TRIPLO TUBULAR, DIAMETRO =0,40M, EM CONCRETO CICLOPICO, INCLUINDO FORMAS, ESCAVACAO, REATERRO E MATERIAIS, EXCLUINDO MATERIAL REATERRO JAZIDA E TRANSPORTE.</t>
  </si>
  <si>
    <t>73856/12</t>
  </si>
  <si>
    <t>BOCA PARA BUEIRO TRIPLO TUBULAR, DIAMETRO =0,60M, EM CONCRETO CICLOPICO, INCLUINDO FORMAS, ESCAVACAO, REATERRO E MATERIAIS, EXCLUINDO MATERIAL REATERRO JAZIDA E TRANSPORTE.</t>
  </si>
  <si>
    <t>73856/13</t>
  </si>
  <si>
    <t>BOCA PARA BUEIRO TRIPLO TUBULAR, DIAMETRO =0,80M, EM CONCRETO CICLOPICO, INCLUINDO FORMAS, ESCAVACAO, REATERRO E MATERIAIS, EXCLUINDO MATERIAL REATERRO JAZIDA E TRANSPORTE.</t>
  </si>
  <si>
    <t>73856/14</t>
  </si>
  <si>
    <t>BOCA PARA BUEIRO TRIPLO TUBULAR, DIAMETRO =1,00M, EM CONCRETO CICLOPICO, INCLUINDO FORMAS, ESCAVACAO, REATERRO E MATERIAIS, EXCLUINDO MATERIAL REATERRO JAZIDA E TRANSPORTE.</t>
  </si>
  <si>
    <t>73856/15</t>
  </si>
  <si>
    <t>BOCA PARA BUEIRO TRIPLO TUBULAR, DIAMETRO =1,20M, EM CONCRETO CICLOPICO, INCLUINDO FORMAS, ESCAVACAO, REATERRO E MATERIAIS, EXCLUINDO MATERIAL REATERRO JAZIDA E TRANSPORTE.</t>
  </si>
  <si>
    <t>73963/1</t>
  </si>
  <si>
    <t>POCO DE VISITA PARA REDE DE ESG. SANIT., EM ANEIS DE CONCRETO, DIÂMETRO = 60CM, PROF=80CM, INCLUINDO DEGRAU,  EXCLUINDO TAMPAO FERRO FUNDIDO.</t>
  </si>
  <si>
    <t>73963/2</t>
  </si>
  <si>
    <t>POCO DE VISITA PARA REDE DE ESG. SANIT., EM ANEIS DE CONCRETO, DIÂMETRO = 60CM, PROF = 100CM, EXCLUINDO TAMPAO FERRO FUNDIDO.</t>
  </si>
  <si>
    <t>73963/3</t>
  </si>
  <si>
    <t>POCO DE VISITA PARA REDE DE ESG. SANIT., EM ANEIS DE CONCRETO, DIÂMETRO = 60CM, PROF = 60CM, INCLUINDO DEGRAU, EXCLUINDO TAMPAO FERRO FUNDIDO.</t>
  </si>
  <si>
    <t>73963/5</t>
  </si>
  <si>
    <t>POCO DE VISITA PARA REDE DE ESG. SANIT., EM ANEIS DE CONCRETO, DIÂMETRO = 60CM E 110CM, PROF = 120CM, EXCLUINDO TAMPAO FERRO FUNDIDO.</t>
  </si>
  <si>
    <t>73963/6</t>
  </si>
  <si>
    <t>POCO DE VISITA PARA REDE DE ESG. SANIT., EM ANEIS DE CONCRETO, DIÂMETRO = 60CM E 110CM, PROF = 140CM, EXCLUINDO TAMPAO FERRO FUNDIDO.</t>
  </si>
  <si>
    <t>73963/7</t>
  </si>
  <si>
    <t>POCO DE VISITA PARA REDE DE ESG. SANIT., EM ANEIS DE CONCRETO, DIÂMETRO = 60CM E 110CM, PROF = 150CM, EXCLUINDO TAMPAO FERRO FUNDIDO.</t>
  </si>
  <si>
    <t>73963/8</t>
  </si>
  <si>
    <t>POCO DE VISITA PARA REDE DE ESG. SANIT., EM ANEIS DE CONCRETO, DIÂMETRO = 60CM E 110CM, PROF = 160CM, EXCLUINDO TAMPAO FERRO FUNDIDO.</t>
  </si>
  <si>
    <t>73963/9</t>
  </si>
  <si>
    <t>POCO DE VISITA PARA REDE DE ESG. SANIT., EM ANEIS DE CONCRETO, DIÂMETRO = 110CM, PROF = 170CM, EXCLUINDO TAMPAO FERRO FUNDIDO.</t>
  </si>
  <si>
    <t>73963/10</t>
  </si>
  <si>
    <t>POCO DE VISITA PARA REDE DE ESG. SANIT., EM ANEIS DE CONCRETO, DIÂMETRO = 60CM E 110CM, PROF = 200CM, EXCLUINDO TAMPAO FERRO FUNDIDO.</t>
  </si>
  <si>
    <t>73963/11</t>
  </si>
  <si>
    <t>POCO DE VISITA PARA REDE DE ESG. SANIT., EM ANEIS DE CONCRETO, DIÂMETRO = 60CM E 110CM, PROF = 230CM, EXCLUINDO TAMPAO FERRO FUNDIDO.</t>
  </si>
  <si>
    <t>73963/12</t>
  </si>
  <si>
    <t>POCO DE VISITA PARA REDE DE ESG. SANIT., EM ANEIS DE CONCRETO, DIÂMETRO = 60CM E 110CM, PROF = 260CM, EXCLUINDO TAMPAO FERRO FUNDIDO.</t>
  </si>
  <si>
    <t>73963/13</t>
  </si>
  <si>
    <t>POCO DE VISITA PARA REDE DE ESG. SANIT., EM ANEIS DE CONCRETO, DIÂMETRO = 60CM E 110CM, PROF = 290CM, EXCLUINDO TAMPAO FERRO FUNDIDO.</t>
  </si>
  <si>
    <t>73963/14</t>
  </si>
  <si>
    <t>POCO DE VISITA PARA REDE DE ESG. SANIT., EM ANEIS DE CONCRETO, DIÂMETRO = 60CM E 110CM, PROF = 320CM, EXCLUINDO TAMPAO FERRO FUNDIDO.</t>
  </si>
  <si>
    <t>73963/15</t>
  </si>
  <si>
    <t>POCO DE VISITA PARA REDE DE ESG. SANIT., EM ANEIS DE CONCRETO, DIÂMETRO = 60CM E 110CM, PROF = 350CM, EXCLUINDO TAMPAO FERRO FUNDIDO.</t>
  </si>
  <si>
    <t>73963/16</t>
  </si>
  <si>
    <t>POCO DE VISITA PARA REDE DE ESG. SANIT., EM ANEIS DE CONCRETO, DIÂMETRO = 60CM E 110CM, PROF = 380CM, EXCLUINDO TAMPAO FERRO FUNDIDO.</t>
  </si>
  <si>
    <t>73963/17</t>
  </si>
  <si>
    <t>POCO DE VISITA PARA REDE DE ESG. SANIT., EM ANEIS DE CONCRETO, DIÂMETRO = 60CM E 110CM, PROF = 410CM, EXCLUINDO TAMPAO FERRO FUNDIDO.</t>
  </si>
  <si>
    <t>73963/18</t>
  </si>
  <si>
    <t>POCO DE VISITA PARA REDE DE ESG. SANIT., EM ANEIS DE CONCRETO, DIÂMETRO = 60CM E 110CM, PROF = 440CM, EXCLUINDO TAMPAO FERRO FUNDIDO.</t>
  </si>
  <si>
    <t>73963/19</t>
  </si>
  <si>
    <t>POCO DE VISITA PARA REDE DE ESG. SANIT., EM ANEIS DE CONCRETO, DIÂMETRO = 60CM E 110CM, PROF = 470CM, EXCLUINDO TAMPAO FERRO FUNDIDO.</t>
  </si>
  <si>
    <t>73963/20</t>
  </si>
  <si>
    <t>POCO DE VISITA PARA REDE DE ESG. SANIT., EM ANEIS DE CONCRETO, DIÂMETRO = 60CM E 110CM, PROF = 500CM, EXCLUINDO TAMPAO FERRO FUNDIDO.</t>
  </si>
  <si>
    <t>73963/21</t>
  </si>
  <si>
    <t>POCO DE VISITA PARA REDE DE ESG. SANIT., EM ANEIS DE CONCRETO, DIÂMETRO = 60CM E 110CM, PROF = 530CM, EXCLUINDO TAMPAO FERRO FUNDIDO.</t>
  </si>
  <si>
    <t>73963/22</t>
  </si>
  <si>
    <t>POCO DE VISITA PARA REDE DE ESG. SANIT., EM ANEIS DE CONCRETO, DIÂMETRO = 60CM E 110CM, PROF = 560CM, EXCLUINDO TAMPAO FERRO FUNDIDO.</t>
  </si>
  <si>
    <t>73963/23</t>
  </si>
  <si>
    <t>POCO DE VISITA PARA REDE DE ESG. SANIT., EM ANEIS DE CONCRETO, DIÂMETRO = 60CM E 110CM, PROF = 590CM, EXCLUINDO TAMPAO FERRO FUNDIDO.</t>
  </si>
  <si>
    <t>73963/24</t>
  </si>
  <si>
    <t>POCO DE VISITA PARA REDE DE ESG. SANIT., EM ANEIS DE CONCRETO, DIÂMETRO = 60CM E 110CM, PROF = 690CM, EXCLUINDO TAMPAO FERRO FUNDIDO.</t>
  </si>
  <si>
    <t>73963/25</t>
  </si>
  <si>
    <t>POCO DE VISITA PARA REDE DE ESG. SANIT., EM ANEIS DE CONCRETO, DIÂMETRO = 60CM E 110CM, PROF = 650CM, EXCLUINDO TAMPAO FERRO FUNDIDO.</t>
  </si>
  <si>
    <t>73963/26</t>
  </si>
  <si>
    <t>POCO DE VISITA PARA REDE DE ESG. SANIT., EM ANEIS DE CONCRETO, DIÂMETRO = 60CM E 110CM, PROF = 680CM, EXCLUINDO TAMPAO FERRO FUNDIDO.</t>
  </si>
  <si>
    <t>73963/27</t>
  </si>
  <si>
    <t>POCO DE VISITA PARA REDE DE ESG. SANIT., EM ANEIS DE CONCRETO, DIÂMETRO = 60CM E 110CM, PROF = 710CM, EXCLUINDO TAMPAO FERRO FUNDIDO.</t>
  </si>
  <si>
    <t>73963/28</t>
  </si>
  <si>
    <t>POCO VISITA ESG SANIT ANEL CONC PRE-MOLD PROF=1,20M C/ TAMPAO FOFO ARTICULADO, CLASSE B125 CARGA MAX 12,5 T, REDONDO TAMPA 600 MM, REDE PLUVIAL /ESGOTO / REJUNTAMENTO ANEIS / REVEST LISO CALHA INTERNA C/ARG CIM/AREIA 1:4. BASE/BANQUETA EM CONCR FCK=10MPA</t>
  </si>
  <si>
    <t>73963/29</t>
  </si>
  <si>
    <t>POCO VISITA ESG SANIT ANEL CONC PRE-MOLD PROF=1,40M C/ TAMPAO FOFO ARTICULADO, CLASSE B125 CARGA MAX 12,5 T, REDONDO TAMPA 600 MM, REDE PLUVIAL/ESGOTO / REJUNTAMENTO ANEIS / REVEST LISO CALHA INTERNA C/ARG CIM/AREIA 1:4. BASE/BANQUETA EM CONCR FCK=10MPA</t>
  </si>
  <si>
    <t>73963/30</t>
  </si>
  <si>
    <t>POCO VISITA ESG SANIT ANEL CONC PRE-MOLD PROF=1,50M C/ TAMPAO FOFO ARTICULADO, CLASSE B125 CARGA MAX 12,5 T, REDONDO TAMPA 600 MM, REDE PLUVIAL/ESGOTO / REJUNTAMENTO ANEIS / REVEST LISO CALHA INTERNA C/ARG CIM/AREIA 1:4. BASE/BANQUETA EM CONCRFCK=10MPA</t>
  </si>
  <si>
    <t>73963/31</t>
  </si>
  <si>
    <t>POCO VISITA ESG SANIT ANEL CONC PRE-MOLD PROF=1,60M C/ TAMPAO FOFO ARTICULADO, CLASSE B125 CARGA MAX 12,5 T, REDONDO TAMPA 600 MM, REDE PLUVIAL / REJUNTAMENTO ANEIS / REVEST LISO CALHA INTERNA C/ARG CIM/AREIA 1:4. BASE/BANQUETA EM CONCR FCK=10MPA</t>
  </si>
  <si>
    <t>73963/32</t>
  </si>
  <si>
    <t>POCO VISITA ESG SANIT ANEL CONC PRE-MOLD PROF=1,70M C/ TAMPAO FOFO ARTICULADO, CLASSE B125 CARGA MAX 12,5 T, REDONDO TAMPA 600 MM, REDE PLUVIAL/ESGOTO /  REJUNTAMENTO ANEIS / REVEST LISO CALHA INTERNA C/ARG CIM/AREIA 1:4. BASE/BANQUETA EM CONCR FCK=10MPA</t>
  </si>
  <si>
    <t>73963/33</t>
  </si>
  <si>
    <t>POCO VISITA ESG SANIT ANEL CONC PRE-MOLD PROF=2,00M C/ TAMPAO FOFO ARTICULADO, CLASSE B125 CARGA MAX 12,5 T, REDONDO TAMPA 600 MM, REDE PLUVIAL/ESGOTO / REJUNTAMENTO ANEIS / REVEST LISO CALHA INTERNA C/ARG CIM/AREIA 1:4. BASE/BANQUETA EM CONCR FCK=10MPA</t>
  </si>
  <si>
    <t>73963/34</t>
  </si>
  <si>
    <t>POCO VISITA ESG SANIT ANEL CONC PRE MOLD PROF=2,30M C/ TAMPAO FOFO ARTICULADO, CLASSE B125 CARGA MAX 12,5 T, REDONDO TAMPA 600 MM, REDE PLUVIAL/ESGOTO / REJUNTAMENTO ANEIS / REVEST LISO CALHA INTERNA C/ARG CIM/AREIA 1:4. BASE/BANQUETA EM CONCRFCK=10MPA</t>
  </si>
  <si>
    <t>73963/35</t>
  </si>
  <si>
    <t>POCO VISITA ESG SANIT ANEL CONC PRE-MOLD PROF=2,60M C/ TAMPAO FOFO SIMPLES COM BASE, CLASSE B125 CARGA MAX 12,5 T, REDONDO TAMPA 600 MM, REDE PLUVIAL/ESGOTO / REJUNTAMENTO ANEIS / REVEST LISO CALHA INTERNA C/ARG CIM/AREIA 1:4. BASE/BANQUETAEM CONCR FCK=10MPA</t>
  </si>
  <si>
    <t>73963/36</t>
  </si>
  <si>
    <t>POCO VISITA ESG SANIT ANEL CONC PRE-MOLD PROF=2,90M C/ TAMPAO FOFO ARTICULADO, CLASSE B125 CARGA MAX 12,5 T, REDONDO TAMPA 600 MM, REDE PLUVIAL / REJUNTAMENTO ANEIS / REVEST LISO CALHA INTERNA C/ARG CIM/AREIA 1:4. BASE/BANQUETA EM CONCR FCK=10MPA</t>
  </si>
  <si>
    <t>73963/37</t>
  </si>
  <si>
    <t>POCO VISITA ESG SANIT ANEL CONC PRE-MOLD PROF=3,20M C/ TAMPAO FOFO ARTICULADO, CLASSE B125 CARGA MAX 12,5 T, REDONDO TAMPA 600 MM, REDE PLUVIAL /  REJUNTAMENTOANEIS / REVEST LISO CALHA INTERNA C/ARG CIM/AREIA 1:4. BASE / BANQUETA EM CONCR FCK=10MPA</t>
  </si>
  <si>
    <t>73963/38</t>
  </si>
  <si>
    <t>POCO VISITA ESG SANIT ANEL CONC PRE-MOLD PROF=3,50M C/ TAMPAO FOFO ARTICULADO, CLASSE B125 CARGA MAX 12,5 T, REDONDO TAMPA 600 MM, REDE PLUVIAL/ESGOTO /  REJUNTAMENTO / ANEIS / REVEST LISO CALHA INTERNA C/ARG CIM/AREIA 1:4. BASE/BANQUETA EM CONCR FCK=10MPA</t>
  </si>
  <si>
    <t>73963/39</t>
  </si>
  <si>
    <t>POCO VISITA ESG SANIT ANEL CONC PRE-MOLD PROF=3,80M C/ TAMPAO FOFO ARTICULADO, CLASSE B125 CARGA MAX 12,5 T, REDONDO TAMPA 600 MM, REDE PLUVIAL / REJUNTAMENTO ANEIS / REVEST LISO CALHA INTERNA C/ARG CIM/AREIA 1:4. BASE/BANQUETA EM CONCR FCK=10MPA</t>
  </si>
  <si>
    <t>73963/40</t>
  </si>
  <si>
    <t>POCO VISITA ESG SANIT ANEL CONC PRE-MOLD PROF=4,10M C/ TAMPAO FOFO ARTICULADO, CLASSE B125 CARGA MAX 12,5 T, REDONDO TAMPA 600 MM, REDE PLUVIAL / REJUNTAMENTO ANEIS / REVEST LISO CALHA INTERNA C/ARG CIM/AREIA 1:4. BASE/BANQUETA EM CONCR FCK=10MPA</t>
  </si>
  <si>
    <t>73963/41</t>
  </si>
  <si>
    <t>POCO VISITA ESG SANIT ANEL CONC PRE MOLD PROF=4,40M C/ TAMPAO FOFO ARTICULADO, CLASSE B125 CARGA MAX 12,5 T, REDONDO TAMPA 600 MM, REDE PLUVIAL / REJUNTAMENTO ANEIS / REVEST LISO CALHA INTERNA C/ARG CIM/AREIA 1:4. BASE/BANQUETA EM CONCR FCK=10MPA</t>
  </si>
  <si>
    <t>73963/42</t>
  </si>
  <si>
    <t>POCO VISITA ESG SANIT ANEL CONC PRE-MOLD PROF=4,70M C/ TAMPAO FOFO ARTICULADO, CLASSE B125 CARGA MAX 12,5 T, REDONDO TAMPA 600 MM, REDE PLUVIAL/ESGOTO /  REJUNTAMENTO ANEIS / REVEST LISO CALHA INTERNA C/ARG CIM/AREIA 1:4. BASE/BANQUETA EM CONCRFCK=10MPA</t>
  </si>
  <si>
    <t>73963/43</t>
  </si>
  <si>
    <t>POCO VISITA ESG SANIT ANEL CONC PRE-MOLD PROF=5,00M C/ TAMPAO FOFO ARTICULADO, CLASSE B125 CARGA MAX 12,5 T, REDONDO TAMPA 600 MM, REDE PLUVIAL / ESGOTO / REJUNTAMENTO ANEIS/ REVEST LISO CALHA INTERNA C/ARG CIM/AREIA 1:4. BASE/BANQUETA EM CONCR FCK=10MPA</t>
  </si>
  <si>
    <t>73963/44</t>
  </si>
  <si>
    <t>POCO VISITA ESG SANIT ANEL CONC PRE-MOLD PROF=0,80M C/ TAMPAO FOFO ARTICULADO, CLASSE B125 CARGA MAX 12,5 T, REDONDO TAMPA 600 MM, REDE PLUVIAL/ESGOTO / DEGRAUS FF / REJUNTAMENTO ANEIS / REVEST LISO CALHA INTERNA C/ARG CIM/AREIA 1:4. BASE / BANQUETA EM CONCR FCK=10MPA</t>
  </si>
  <si>
    <t>73963/45</t>
  </si>
  <si>
    <t>POCO DE VISITA PARA REDE DE ESG. SANIT., EM ANEIS DE CONCRETO, DIÂMETRO = 60CM E 110CM, PROF = 240CM, EXCLUINDO TAMPAO FERRO FUNDIDO.</t>
  </si>
  <si>
    <t>73963/46</t>
  </si>
  <si>
    <t>POCO DE VISITA PARA REDE DE ESG. SANIT., EM ANEIS DE CONCRETO, DIÂMETRO = 60CM E 110CM, PROF = 250CM, EXCLUINDO TAMPAO FERRO FUNDIDO.</t>
  </si>
  <si>
    <t>73963/47</t>
  </si>
  <si>
    <t>POCO DE VISITA PARA REDE DE ESG. SANIT., EM ANEIS DE CONCRETO, DIÂMETRO = 60CM E 110CM, PROF = 280CM, EXCLUINDO TAMPAO FERRO FUNDIDO.</t>
  </si>
  <si>
    <t>73963/48</t>
  </si>
  <si>
    <t>POCO DE VISITA PARA REDE DE ESG. SANIT., EM ANEIS DE CONCRETO, DIÂMETRO = 60CM E 110CM, PROF = 310CM, EXCLUINDO TAMPAO FERRO FUNDIDO.</t>
  </si>
  <si>
    <t>74124/1</t>
  </si>
  <si>
    <t>POCO VISITA AG PLUV:CONC ARM 1X1X1,40M COLETOR D=40 A 50CM PAREDE E=15CM BASE CONC FCK=10MPA REVEST C/ARG CIM/AREIA 1:4 INCL FORN TODOS MATERIAIS</t>
  </si>
  <si>
    <t>74124/2</t>
  </si>
  <si>
    <t>POCO VISITA AG PLUV:CONC ARM 1,10X1,10X1,40M COLETOR D=60CM PAREDE E=15CM BASE CONC FCK=10MPA REVEST C/ARG CIM/AREIA 1:4 INCL FORN TODOS MATERIAIS</t>
  </si>
  <si>
    <t>74124/3</t>
  </si>
  <si>
    <t>POCO VISITA AG PLUV:CONC ARM 1,20X1,20X1,40M COLETOR D=70CM PAREDE E=15CM BASE CONC FCK=10MPA REVEST C/ARG CIM/AREIA 1:4 INCL FORN TODOS MATERIAIS</t>
  </si>
  <si>
    <t>74124/4</t>
  </si>
  <si>
    <t>POCO VISITA AG PLUV:CONC ARM 1,30X1,30X1,40M COLETOR D=80CM PAREDE E=15CM BASE CONC FCK=10MPA REVEST C/ARG CIM/AREIA 1:4 INCL FORN TODOS MATERIAIS</t>
  </si>
  <si>
    <t>74124/5</t>
  </si>
  <si>
    <t>POCO VISITA CONCRETO ARMADO P/AG PLUV 1,40X1,40X1,50M COLETOR D=90CM  PAREDE E=15CM BASE CONCRETO FCK=10MPA REVESTIDO C/ARG CIM/AREIA 1:4 INCL FORN TODOS MATERIAIS</t>
  </si>
  <si>
    <t>74124/6</t>
  </si>
  <si>
    <t>POCO VISITA AG PLUV:CONC ARM 1,50X1,50X1,60M COLETOR D=1M PA REDE E=15CM BASE CONC FCK=10MPA REVEST C/ARG CIM/AREIA 1:4 INCL FORN TODOS MATERIAIS</t>
  </si>
  <si>
    <t>74124/7</t>
  </si>
  <si>
    <t>POCO VISITA AG PLUV:CONC ARM 1,60X1,60X1,70M COLETOR D=1,10M PAREDE E=15CM BASE CONC FCK=10MPA REVEST C/ARG CIM/AREIA 1:4 INCL FORN TODOS MATERIAIS</t>
  </si>
  <si>
    <t>74124/8</t>
  </si>
  <si>
    <t>POCO VISITA AG PLUV:CONC ARM 1,70X1,70X1,80M COLETOR D=1,20M          PAREDE E=15CM BASE CONC FCK=10MPA REVEST C/ARG CIM/AREIA 1:4          DEGRAUS FF INCL FORN TODOS MATERIAIS</t>
  </si>
  <si>
    <t>74162/1</t>
  </si>
  <si>
    <t>CAIXA DE CONCRETO, ALTURA = 1,00 METRO, DIAMETRO REGISTRO &lt; 150 MM</t>
  </si>
  <si>
    <t>74206/1</t>
  </si>
  <si>
    <t>CAIXA COLETORA, 1,20X1,20X1,50M, COM FUNDO E TAMPA DE CONCRETO E PAREDES EM ALVENARIA</t>
  </si>
  <si>
    <t>74206/2</t>
  </si>
  <si>
    <t>CAIXA COLETORA, 0,25 X 0,85 X 1,00 M, COM FUNDO E PAREDES EM ALVENARIA</t>
  </si>
  <si>
    <t>74212/1</t>
  </si>
  <si>
    <t>POCO DE VISITA PARA REDE DE ESGOTO SANITARIO, EM ALVENARIA, DIAMETRO = 60 CM, PROF 160 CM, INCLUINDO TAMPAO FERRO FUNDIDO</t>
  </si>
  <si>
    <t>74214/1</t>
  </si>
  <si>
    <t>POCO DE VISITA PARA REDE DE ESGOTO SANITÁRIO, EM ALVENARIA, DIAMETRO 120 CM, PROF ATE 200 CM, INCLUINDO TAMPAO FERRO FUNDIDO</t>
  </si>
  <si>
    <t>74214/2</t>
  </si>
  <si>
    <t>POCO DE VISITA PARA REDE DE ESGOTO SANITÁRIO, EM ALVENARIA, DIAMETRO 120 CM, PROF ATE 400 CM, INCLUINDO TAMPAO FERRO FUNDIDO</t>
  </si>
  <si>
    <t>74224/1</t>
  </si>
  <si>
    <t>POCO DE VISITA PARA DRENAGEM PLUVIAL, EM CONCRETO ESTRUTURAL, DIMENSOES INTERNAS DE 90X150X80CM (LARGXCOMPXALT), PARA REDE DE 600 MM, EXCLUSOS TAMPAO E CHAMINE.</t>
  </si>
  <si>
    <t>ASSENTAMENTO TAMPAO FERRO FUNDIDO (FOFO), 30 X 90 CM PARA CAIXA DE RALO, C/ ARG CIM/AREIA 1:4 EM VOLUME, EXCLUSIVE TAMPAO.</t>
  </si>
  <si>
    <t>BOCA DE LOBO EM ALVENARIA TIJOLO MACICO, REVESTIDA C/ ARGAMASSA DE CIMENTO E AREIA 1:3, SOBRE LASTRO DE CONCRETO 10CM E TAMPA DE CONCRETO ARMADO</t>
  </si>
  <si>
    <t>POCO DE VISITA EM ALVENARIA, PARA REDE D=0,40 M, PARTE FIXA C/ 1,00 M DE ALTURA</t>
  </si>
  <si>
    <t>POCO DE VISITA EM ALVENARIA, PARA REDE D=0,60 M, PARTE FIXA C/ 1,00 M DE ALTURA</t>
  </si>
  <si>
    <t>POCO DE VISITA EM ALVENARIA, PARA REDE D=0,80 M, PARTE FIXA C/ 1,00 M DE ALTURA</t>
  </si>
  <si>
    <t>POÇO DE VISITA EM ALVENARIA, PARA REDE D=1,00 M, PARTE FIXA C/ 1,00 M DE ALTURA E USO DE RETROESCAVADEIRA</t>
  </si>
  <si>
    <t>POCO DE VISITA EM ALVENARIA, PARA REDE D=1,20 M, PARTE FIXA C/ 1,00 M DE ALTURA E USO DE ESCAVADEIRA HIDRAULICA</t>
  </si>
  <si>
    <t>POCO DE VISITA EM ALVENARIA, PARA REDE D=1,50 M, PARTE FIXA C/ 1,00 M DE ALTURA E USO DE ESCAVADEIRA HIDRAULICA</t>
  </si>
  <si>
    <t>ACRESCIMO NA ALTURA DO POCO DE VISITA EM ALVENARIA PARA REDE D=0,40 M</t>
  </si>
  <si>
    <t>CHAMINE P/ POCO DE VISITA EM ALVENARIA, EXCLUSOS TAMPAO E ANEL</t>
  </si>
  <si>
    <t>GRELHA FF 30X90CM, 135KG, P/ CX RALO COM ASSENTAMENTO DE ARGAMASSA CIMENTO/AREIA 1:4 - FORNECIMENTO E INSTALAÇÃO</t>
  </si>
  <si>
    <t>GUIA (MEIO-FIO) CONCRETO, MOLDADA  IN LOCO  EM TRECHO RETO COM EXTRUSORA, 11,5 CM BASE X 22 CM ALTURA. AF_06/2016</t>
  </si>
  <si>
    <t>GUIA (MEIO-FIO) CONCRETO, MOLDADA  IN LOCO  EM TRECHO CURVO COM EXTRUSORA, 11,5 CM BASE X 22 CM ALTURA. AF_06/2016</t>
  </si>
  <si>
    <t>GUIA (MEIO-FIO) CONCRETO, MOLDADA  IN LOCO  EM TRECHO RETO COM EXTRUSORA, 14 CM BASE X 30 CM ALTURA. AF_06/2016</t>
  </si>
  <si>
    <t>GUIA (MEIO-FIO) CONCRETO, MOLDADA  IN LOCO  EM TRECHO CURVO COM EXTRUSORA, 14 CM BASE X 30 CM ALTURA. AF_06/2016</t>
  </si>
  <si>
    <t>GUIA (MEIO-FIO) E SARJETA CONJUGADOS DE CONCRETO, MOLDADA IN LOCO EM TRECHO RETO COM EXTRUSORA, GUIA 13 CM BASE X 22 CM ALTURA, SARJETA 30 CM BASE X 8,5 CM ALTURA. AF_06/2016</t>
  </si>
  <si>
    <t>GUIA (MEIO-FIO) E SARJETA CONJUGADOS DE CONCRETO, MOLDADA IN LOCO EM TRECHO CURVO COM EXTRUSORA, GUIA 12,5 CM BASE X 22 CM ALTURA, SARJETA 30 CM BASE X 8,5 CM ALTURA. AF_06/2016</t>
  </si>
  <si>
    <t>GUIA (MEIO-FIO) E SARJETA CONJUGADOS DE CONCRETO, MOLDADA IN LOCO EM TRECHO RETO COM EXTRUSORA, GUIA 13,5 CM BASE X 26 CM ALTURA, SARJETA 45 CM BASE X 11 CM ALTURA. AF_06/2016</t>
  </si>
  <si>
    <t>GUIA (MEIO-FIO) E SARJETA CONJUGADOS DE CONCRETO, MOLDADA IN LOCO EM TRECHO CURVO COM EXTRUSORA, GUIA 13,5 CM BASE X 26 CM ALTURA, SARJETA 45 CM BASE X 11 CM ALTURA. AF_06/2016</t>
  </si>
  <si>
    <t>GUIA (MEIO-FIO) E SARJETA CONJUGADOS DE CONCRETO, MOLDADA IN LOCO EM TRECHO RETO COM EXTRUSORA, GUIA 13,5 CM BASE X 30 CM ALTURA, SARJETA 50 CM BASE X 12,5 CM ALTURA. AF_06/2016</t>
  </si>
  <si>
    <t>GUIA (MEIO-FIO) E SARJETA CONJUGADOS DE CONCRETO, MOLDADA IN LOCO EM TRECHO CURVO COM EXTRUSORA, GUIA 13,5 CM BASE X 30 CM ALTURA, SARJETA 50 CM BASE X 12,5 CM ALTURA. AF_06/2016</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</si>
  <si>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</si>
  <si>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</si>
  <si>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ASSENTAMENTO DE GUIA (MEIO-FIO) EM TRECHO RETO, CONFECCIONADA EM CONCRETO PRÉ-FABRICADO, DIMENSÕES 100X15X13X20 CM (COMPRIMENTO X BASE INFERIOR X BASE SUPERIOR X ALTURA), PARA URBANIZAÇÃO INTERNA DE EMPREENDIMENTOS. AF_06/2016_P</t>
  </si>
  <si>
    <t>ASSENTAMENTO DE GUIA (MEIO-FIO) EM TRECHO CURVO, CONFECCIONADA EM CONCRETO PRÉ-FABRICADO, DIMENSÕES 100X15X13X20 CM (COMPRIMENTO X BASE INFERIOR X BASE SUPERIOR X ALTURA), PARA URBANIZAÇÃO INTERNA DE EMPREENDIMENTOS. AF_06/2016_P</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</si>
  <si>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</si>
  <si>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</si>
  <si>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</si>
  <si>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</si>
  <si>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</si>
  <si>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</si>
  <si>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</si>
  <si>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</si>
  <si>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</si>
  <si>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</si>
  <si>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</si>
  <si>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EXECUÇÃO DE SARJETA DE CONCRETO USINADO, MOLDADA  IN LOCO  EM TRECHO CURVO, 60 CM BASE X 10 CM ALTURA. AF_06/2016</t>
  </si>
  <si>
    <t>EXECUÇÃO DE SARJETÃO DE CONCRETO USINADO, MOLDADA  IN LOCO  EM TRECHO RETO, 100 CM BASE X 20 CM ALTURA. AF_06/2016</t>
  </si>
  <si>
    <t>EXECUÇÃO DE ESCORAS DE CONCRETO PARA CONTENÇÃO DE GUIAS PRÉ-FABRICADAS. AF_06/2016</t>
  </si>
  <si>
    <t>ESCORAMENTO DE VALA, TIPO PONTALETEAMENTO, COM PROFUNDIDADE DE 0 A 1,5 M, LARGURA MENOR QUE 1,5 M, EM LOCAL COM NÍVEL ALTO DE INTERFERÊNCIA. AF_06/2016</t>
  </si>
  <si>
    <t>ESCORAMENTO DE VALA, TIPO PONTALETEAMENTO, COM PROFUNDIDADE DE 0 A 1,5 M, LARGURA MAIOR OU IGUAL A 1,5 M E MENOR QUE 2,5 M, EM LOCAL COM NÍVEL ALTO DE INTERFERÊNCIA. AF_06/2016</t>
  </si>
  <si>
    <t>ESCORAMENTO DE VALA, TIPO PONTALETEAMENTO, COM PROFUNDIDADE DE 1,5 A 3,0 M, LARGURA MENOR QUE 1,5 M, EM LOCAL COM NÍVEL ALTO DE INTERFERÊNCIA. AF_06/2016</t>
  </si>
  <si>
    <t>ESCORAMENTO DE VALA, TIPO PONTALETEAMENTO, COM PROFUNDIDADE DE 1,5 A 3,0 M, LARGURA MAIOR OU IGUAL A 1,5 M E MENOR QUE 2,5 M, EM LOCAL COM NÍVEL ALTO DE INTERFERÊNCIA. AF_06/2016</t>
  </si>
  <si>
    <t>ESCORAMENTO DE VALA, TIPO PONTALETEAMENTO, COM PROFUNDIDADE DE 3,0 A 4,5 M, LARGURA MENOR QUE 1,5 M EM LOCAL COM NÍVEL ALTO DE INTERFERÊNCIA. AF_06/2016</t>
  </si>
  <si>
    <t>ESCORAMENTO DE VALA, TIPO PONTALETEAMENTO, COM PROFUNDIDADE DE 3,0 A 4,5 M, LARGURA MAIOR OU IGUAL A 1,5 M E MENOR QUE 2,5 M, EM LOCAL COM NÍVEL ALTO DE INTERFERÊNCIA. AF_06/2016</t>
  </si>
  <si>
    <t>ESCORAMENTO DE VALA, TIPO PONTALETEAMENTO, COM PROFUNDIDADE DE 0 A 1,5 M, LARGURA MENOR QUE 1,5 M, EM LOCAL COM NÍVEL BAIXO DE INTERFERÊNCIA. AF_06/2016</t>
  </si>
  <si>
    <t>ESCORAMENTO DE VALA, TIPO PONTALETEAMENTO, COM PROFUNDIDADE DE 0 A 1,5 M, LARGURA MAIOR OU IGUAL A 1,5 M E MENOR QUE 2,5 M, EM LOCAL COM NÍVEL BAIXO DE INTERFERÊNCIA. AF_06/2016</t>
  </si>
  <si>
    <t>ESCORAMENTO DE VALA, TIPO PONTALETEAMENTO, COM PROFUNDIDADE DE 1,5 A 3,0 M, LARGURA MENOR QUE 1,5 M, EM LOCAL COM NÍVEL BAIXO DE INTERFERÊNCIA. AF_06/2016</t>
  </si>
  <si>
    <t>ESCORAMENTO DE VALA, TIPO PONTALETEAMENTO, COM PROFUNDIDADE DE 1,5 A 3,0 M, LARGURA MAIOR OU IGUAL A 1,5 M E MENOR QUE 2,5 M, EM LOCAL COM NÍVEL BAIXO DE INTERFERÊNCIA. AF_06/2016</t>
  </si>
  <si>
    <t>ESCORAMENTO DE VALA, TIPO PONTALETEAMENTO, COM PROFUNDIDADE DE 3,0 A 4,5 M, LARGURA MENOR QUE 1,5 M EM LOCAL COM NÍVEL BAIXO DE INTERFERÊNCIA. AF_06/2016</t>
  </si>
  <si>
    <t>ESCORAMENTO DE VALA, TIPO PONTALETEAMENTO, COM PROFUNDIDADE DE 3,0 A 4,5 M, LARGURA MAIOR OU IGUAL A 1,5 M E MENOR QUE 2,5 M, EM LOCAL COM NÍVEL BAIXO DE INTERFERÊNCIA. AF_06/2016</t>
  </si>
  <si>
    <t>ESCORAMENTO DE VALA, TIPO DESCONTÍNUO, COM PROFUNDIDADE DE 0 A 1,5 M, LARGURA MENOR QUE 1,5 M, EM LOCAL COM NÍVEL ALTO DE INTERFERÊNCIA. AF_06/2016</t>
  </si>
  <si>
    <t>ESCORAMENTO DE VALA, TIPO DESCONTÍNUO, COM PROFUNDIDADE DE 0 A 1,5 M, LARGURA MAIOR OU IGUAL A 1,5 M E MENOR QUE 2,5 M, EM LOCAL COM NÍVEL ALTO DE INTERFERÊNCIA. AF_06/2016</t>
  </si>
  <si>
    <t>ESCORAMENTO DE VALA, TIPO DESCONTÍNUO, COM PROFUNDIDADE DE 1,5 M A 3,0 M, LARGURA MENOR QUE 1,5 M, EM LOCAL COM NÍVEL ALTO DE INTERFERÊNCIA. AF_06/2016</t>
  </si>
  <si>
    <t>ESCORAMENTO DE VALA, TIPO DESCONTÍNUO, COM PROFUNDIDADE DE 1,5 A 3,0 M, LARGURA MAIOR OU IGUAL A 1,5 M E MENOR QUE 2,5 M, EM LOCAL COM NÍVEL ALTO DE INTERFERÊNCIA. AF_06/2016</t>
  </si>
  <si>
    <t>ESCORAMENTO DE VALA, TIPO DESCONTÍNUO, COM PROFUNDIDADE DE 3,0 A 4,5 M, LARGURA MENOR QUE 1,5 M, EM LOCAL COM NÍVEL ALTO DE INTERFERÊNCIA. AF_06/2016</t>
  </si>
  <si>
    <t>ESCORAMENTO DE VALA, TIPO DESCONTÍNUO, COM PROFUNDIDADE DE 3,0 A 4,5 M, LARGURA MAIOR OU IGUAL A 1,5 E MENOR QUE 2,5 M, EM LOCAL COM NÍVEL ALTO DE INTERFERÊNCIA. AF_06/2016</t>
  </si>
  <si>
    <t>ESCORAMENTO DE VALA, TIPO DESCONTÍNUO, COM PROFUNDIDADE DE 0 A 1,5 M, LARGURA MENOR QUE 1,5 M, EM LOCAL COM NÍVEL BAIXO DE INTERFERÊNCIA. AF_06/2016</t>
  </si>
  <si>
    <t>ESCORAMENTO DE VALA, TIPO DESCONTÍNUO, COM PROFUNDIDADE DE 0 A 1,5 M, LARGURA MAIOR OU IGUAL A 1,5 M E MENOR QUE 2,5 M, EM LOCAL COM NÍVEL BAIXO DE INTERFERÊNCIA. AF_06/2016</t>
  </si>
  <si>
    <t>ESCORAMENTO DE VALA, TIPO DESCONTÍNUO, COM PROFUNDIDADE DE 1,5 M A 3,0 M, LARGURA MENOR QUE 1,5 M, EM LOCAL COM NÍVEL BAIXO DE INTERFERÊNCIA. AF_06/2016</t>
  </si>
  <si>
    <t>ESCORAMENTO DE VALA, TIPO DESCONTÍNUO, COM PROFUNDIDADE DE 1,5 A 3,0 M, LARGURA MAIOR OU IGUAL A 1,5 M E MENOR QUE 2,5 M, EM LOCAL COM NÍVEL BAIXO DE INTERFERÊNCIA. AF_06/2016</t>
  </si>
  <si>
    <t>ESCORAMENTO DE VALA, TIPO DESCONTÍNUO, COM PROFUNDIDADE DE 3,0 A 4,5 M, LARGURA MENOR QUE 1,5 M, EM LOCAL COM NÍVEL BAIXO DE INTERFERÊNCIA. AF_06/2016</t>
  </si>
  <si>
    <t>ESCORAMENTO DE VALA, TIPO DESCONTÍNUO, COM PROFUNDIDADE DE 3,0 A 4,5 M, LARGURA MAIOR OU IGUAL A 1,5 E MENOR QUE 2,5 M, EM LOCAL COM NÍVEL BAIXO DE INTERFERÊNCIA. AF_06/2016</t>
  </si>
  <si>
    <t>73877/1</t>
  </si>
  <si>
    <t>ESCORAMENTO DE VALAS COM PRANCHOES METALICOS - AREA CRAVADA</t>
  </si>
  <si>
    <t>73877/2</t>
  </si>
  <si>
    <t>ESCORAMENTO DE VALAS COM PRANCHOES METALICOS - AREA NAO CRAVADA</t>
  </si>
  <si>
    <t>ESCORAMENTO CONTINUO DE VALAS, MISTO, COM PERFIL I DE 8"</t>
  </si>
  <si>
    <t>ESCORAMENTO FORMAS ATE H = 3,30M, COM MADEIRA DE 3A QUALIDADE, NAO APARELHADA, APROVEITAMENTO TABUAS 3X E PRUMOS 4X.</t>
  </si>
  <si>
    <t>ESCORAMENTO FORMAS DE H=3,30 A 3,50 M, COM MADEIRA 3A QUALIDADE, NAO APARELHADA, APROVEITAMENTO TABUAS 3X E PRUMOS 4X</t>
  </si>
  <si>
    <t>ESCORAMENTO FORMAS H=3,50 A 4,00 M, COM MADEIRA DE 3A QUALIDADE, NAO APARELHADA, APROVEITAMENTO TABUAS 3X E PRUMOS 4X.</t>
  </si>
  <si>
    <t>RECOLOCACAO DE FOLHAS DE PORTA DE PASSAGEM OU JANELA, CONSIDERANDO REAPROVEITAMENTO DO MATERIAL</t>
  </si>
  <si>
    <t>73910/8</t>
  </si>
  <si>
    <t>PORTA DE MADEIRA COMPENSADA LISA PARA PINTURA, 120X210X3,5CM, 2 FOLHAS, INCLUSO ADUELA 2A, ALIZAR 2A E DOBRADICAS</t>
  </si>
  <si>
    <t>73910/9</t>
  </si>
  <si>
    <t>PORTA DE MADEIRA COMPENSADA LISA PARA CERA OU VERNIZ, 120X210X3,5CM, 2 FOLHAS, INCLUSO ADUELA 1A, ALIZAR 1A E DOBRADICAS COM ANEL</t>
  </si>
  <si>
    <t>ALCAPAO EM COMPENSADO DE MADEIRA CEDRO/VIROLA, 60X60X2CM, COM MARCO 7X3CM, ALIZAR DE 2A, DOBRADICAS EM LATAO CROMADO E TARJETA CROMADA</t>
  </si>
  <si>
    <t>PORTA MADEIRA 1A CORRER P/VIDRO 30MM/ GUARNICAO 15CM/ALIZAR</t>
  </si>
  <si>
    <t>ADUELA / MARCO / BATENTE PARA PORTA DE 60X210CM, PADRÃO MÉDIO - FORNECIMENTO E MONTAGEM. AF_08/2015</t>
  </si>
  <si>
    <t>ADUELA / MARCO / BATENTE PARA PORTA DE 70X210CM, PADRÃO MÉDIO - FORNECIMENTO E MONTAGEM. AF_08/2015</t>
  </si>
  <si>
    <t>ADUELA / MARCO / BATENTE PARA PORTA DE 90X210CM, PADRÃO MÉDIO - FORNECIMENTO E MONTAGEM. AF_08/2015</t>
  </si>
  <si>
    <t>ADUELA / MARCO / BATENTE PARA PORTA DE 60X210CM, FIXAÇÃO COM ARGAMASSA, PADRÃO MÉDIO - FORNECIMENTO E INSTALAÇÃO. AF_08/2015_P</t>
  </si>
  <si>
    <t>ADUELA / MARCO / BATENTE PARA PORTA DE 60X210CM, FIXAÇÃO COM ARGAMASSA - SOMENTE INSTALAÇÃO. AF_08/2015_P</t>
  </si>
  <si>
    <t>ADUELA / MARCO / BATENTE PARA PORTA DE 70X210CM, FIXAÇÃO COM ARGAMASSA, PADRÃO MÉDIO - FORNECIMENTO E INSTALAÇÃO. AF_08/2015_P</t>
  </si>
  <si>
    <t>ADUELA / MARCO / BATENTE PARA PORTA DE 70X210CM, FIXAÇÃO COM ARGAMASSA - SOMENTE INSTALAÇÃO. AF_08/2015_P</t>
  </si>
  <si>
    <t>ADUELA / MARCO / BATENTE PARA PORTA DE 80X210CM, FIXAÇÃO COM ARGAMASSA, PADRÃO MÉDIO - FORNECIMENTO E INSTALAÇÃO. AF_08/2015_P</t>
  </si>
  <si>
    <t>ADUELA / MARCO / BATENTE PARA PORTA DE 80X210CM, FIXAÇÃO COM ARGAMASSA - SOMENTE INSTALAÇÃO. AF_08/2015_P</t>
  </si>
  <si>
    <t>ADUELA / MARCO / BATENTE PARA PORTA DE 90X210CM, FIXAÇÃO COM ARGAMASSA, PADRÃO MÉDIO - FORNECIMENTO E INSTALAÇÃO. AF_08/2015_P</t>
  </si>
  <si>
    <t>ADUELA / MARCO / BATENTE PARA PORTA DE 90X210CM, FIXAÇÃO COM ARGAMASSA - SOMENTE INSTALAÇÃO. AF_08/2015_P</t>
  </si>
  <si>
    <t>PORTA DE MADEIRA PARA PINTURA, SEMI-OCA (LEVE OU MÉDIA), 60X210CM, ESPESSURA DE 3,5CM, INCLUSO DOBRADIÇAS - FORNECIMENTO E INSTALAÇÃO. AF_08/2015</t>
  </si>
  <si>
    <t>PORTA DE MADEIRA PARA PINTURA, SEMI-OCA (LEVE OU MÉDIA), 70X210CM, ESPESSURA DE 3,5CM, INCLUSO DOBRADIÇAS - FORNECIMENTO E INSTALAÇÃO. AF_08/2015</t>
  </si>
  <si>
    <t>PORTA DE MADEIRA PARA PINTURA, SEMI-OCA (LEVE OU MÉDIA), 80X210CM, ESPESSURA DE 3,5CM, INCLUSO DOBRADIÇAS - FORNECIMENTO E INSTALAÇÃO. AF_08/2015</t>
  </si>
  <si>
    <t>PORTA DE MADEIRA PARA PINTURA, SEMI-OCA (LEVE OU MÉDIA), 90X210CM, ESPESSURA DE 3,5CM, INCLUSO DOBRADIÇAS - FORNECIMENTO E INSTALAÇÃO. AF_08/2015</t>
  </si>
  <si>
    <t>ALIZAR / GUARNIÇÃO DE 5X1,5CM PARA PORTA DE 60X210CM FIXADO COM PREGOS, PADRÃO MÉDIO - FORNECIMENTO E INSTALAÇÃO. AF_08/2015</t>
  </si>
  <si>
    <t>ALIZAR / GUARNIÇÃO DE 5X1,5CM PARA PORTA DE 70X210CM FIXADO COM PREGOS, PADRÃO MÉDIO - FORNECIMENTO E INSTALAÇÃO. AF_08/2015</t>
  </si>
  <si>
    <t>ALIZAR / GUARNIÇÃO DE 5X1,5CM PARA PORTA DE 90X210CM FIXADO COM PREGOS, PADRÃO MÉDIO - FORNECIMENTO E INSTALAÇÃO. AF_08/2015</t>
  </si>
  <si>
    <t>FECHADURA DE EMBUTIR COM CILINDRO, EXTERNA, COMPLETA, ACABAMENTO PADRÃO MÉDIO, INCLUSO EXECUÇÃO DE FURO - FORNECIMENTO E INSTALAÇÃO. AF_08/2015</t>
  </si>
  <si>
    <t>KIT DE PORTA DE MADEIRA PARA PINTURA, SEMI-OCA (LEVE OU MÉDIA), PADRÃO MÉDIO, 60X210CM, ESPESSURA DE 3,5CM, ITENS INCLUSOS: DOBRADIÇAS, MONTAGEM E INSTALAÇÃO DO BATENTE, FECHADURA COM EXECUÇÃO DO FURO - FORNECIMENTO E INSTALAÇÃO. AF_08/2015</t>
  </si>
  <si>
    <t>KIT DE PORTA DE MADEIRA PARA PINTURA, SEMI-OCA (LEVE OU MÉDIA), PADRÃO MÉDIO, 70X210CM, ESPESSURA DE 3,5CM, ITENS INCLUSOS: DOBRADIÇAS, MONTAGEM E INSTALAÇÃO DO BATENTE, FECHADURA COM EXECUÇÃO DO FURO - FORNECIMENTO E INSTALAÇÃO. AF_08/2015</t>
  </si>
  <si>
    <t>KIT DE PORTA DE MADEIRA PARA PINTURA, SEMI-OCA (LEVE OU MÉDIA), PADRÃO MÉDIO, 80X210CM, ESPESSURA DE 3,5CM, ITENS INCLUSOS: DOBRADIÇAS, MONTAGEM E INSTALAÇÃO DO BATENTE, FECHADURA COM EXECUÇÃO DO FURO - FORNECIMENTO E INSTALAÇÃO. AF_08/2015</t>
  </si>
  <si>
    <t>KIT DE PORTA DE MADEIRA PARA PINTURA, SEMI-OCA (LEVE OU MÉDIA), PADRÃO MÉDIO, 90X210CM, ESPESSURA DE 3,5CM, ITENS INCLUSOS: DOBRADIÇAS, MONTAGEM E INSTALAÇÃO DO BATENTE, FECHADURA COM EXECUÇÃO DO FURO - FORNECIMENTO E INSTALAÇÃO. AF_08/2015</t>
  </si>
  <si>
    <t>KIT DE PORTA DE MADEIRA PARA PINTURA, SEMI-OCA (LEVE OU MÉDIA), PADRÃO MÉDIO, 60X210CM, ESPESSURA DE 3,5CM, ITENS INCLUSOS: DOBRADIÇAS, MONTAGEM E INSTALAÇÃO DO BATENTE, SEM FECHADURA - FORNECIMENTO E INSTALAÇÃO. AF_08/2015</t>
  </si>
  <si>
    <t>KIT DE PORTA DE MADEIRA PARA PINTURA, SEMI-OCA (LEVE OU MÉDIA), PADRÃO MÉDIO, 70X210CM, ESPESSURA DE 3,5CM, ITENS INCLUSOS: DOBRADIÇAS, MONTAGEM E INSTALAÇÃO DO BATENTE, SEM FECHADURA - FORNECIMENTO E INSTALAÇÃO. AF_08/2015</t>
  </si>
  <si>
    <t>KIT DE PORTA DE MADEIRA PARA PINTURA, SEMI-OCA (LEVE OU MÉDIA), PADRÃO MÉDIO, 80X210CM, ESPESSURA DE 3,5CM, ITENS INCLUSOS: DOBRADIÇAS, MONTAGEM E INSTALAÇÃO DO BATENTE, SEM FECHADURA - FORNECIMENTO E INSTALAÇÃO. AF_08/2015</t>
  </si>
  <si>
    <t>KIT DE PORTA DE MADEIRA PARA PINTURA, SEMI-OCA (LEVE OU MÉDIA), PADRÃO MÉDIO, 90X210CM, ESPESSURA DE 3,5CM, ITENS INCLUSOS: DOBRADIÇAS, MONTAGEM E INSTALAÇÃO DO BATENTE, SEM FECHADURA - FORNECIMENTO E INSTALAÇÃO. AF_08/2015</t>
  </si>
  <si>
    <t>PORTA DE MADEIRA PARA VERNIZ, SEMI-OCA (LEVE OU MÉDIA), 60X210CM, ESPESSURA DE 3,5CM, INCLUSO DOBRADIÇAS - FORNECIMENTO E INSTALAÇÃO. AF_08/2015</t>
  </si>
  <si>
    <t>PORTA DE MADEIRA PARA VERNIZ, SEMI-OCA (LEVE OU MÉDIA), 70X210CM, ESPESSURA DE 3,5CM, INCLUSO DOBRADIÇAS - FORNECIMENTO E INSTALAÇÃO. AF_08/2015</t>
  </si>
  <si>
    <t>KIT DE PORTA DE MADEIRA PARA VERNIZ, SEMI-OCA (LEVE OU MÉDIA), PADRÃO MÉDIO, 60X210CM, ESPESSURA DE 3,5CM, ITENS INCLUSOS: DOBRADIÇAS, MONTAGEM E INSTALAÇÃO DO BATENTE, SEM FECHADURA - FORNECIMENTO E INSTALAÇÃO. AF_08/2015</t>
  </si>
  <si>
    <t>KIT DE PORTA DE MADEIRA PARA VERNIZ, SEMI-OCA (LEVE OU MÉDIA), PADRÃO MÉDIO, 70X210CM, ESPESSURA DE 3,5CM, ITENS INCLUSOS: DOBRADIÇAS, MONTAGEM E INSTALAÇÃO DO BATENTE, SEM FECHADURA - FORNECIMENTO E INSTALAÇÃO. AF_08/2015</t>
  </si>
  <si>
    <t>KIT DE PORTA DE MADEIRA PARA VERNIZ, SEMI-OCA (LEVE OU MÉDIA), PADRÃO MÉDIO, 80X210CM, ESPESSURA DE 3,5CM, ITENS INCLUSOS: DOBRADIÇAS, MONTAGEM E INSTALAÇÃO DO BATENTE, SEM FECHADURA - FORNECIMENTO E INSTALAÇÃO. AF_08/2015</t>
  </si>
  <si>
    <t>KIT DE PORTA DE MADEIRA PARA VERNIZ, SEMI-OCA (LEVE OU MÉDIA), PADRÃO MÉDIO, 90X210CM, ESPESSURA DE 3,5CM, ITENS INCLUSOS: DOBRADIÇAS, MONTAGEM E INSTALAÇÃO DO BATENTE, SEM FECHADURA - FORNECIMENTO E INSTALAÇÃO. AF_08/2015</t>
  </si>
  <si>
    <t>ADUELA / MARCO / BATENTE PARA PORTA DE 60X210CM, PADRÃO POPULAR - FORNECIMENTO E MONTAGEM. AF_08/2015</t>
  </si>
  <si>
    <t>ADUELA / MARCO / BATENTE PARA PORTA DE 70X210CM, PADRÃO POPULAR - FORNECIMENTO E MONTAGEM. AF_08/2015</t>
  </si>
  <si>
    <t>ADUELA / MARCO / BATENTE PARA PORTA DE 80X210CM, PADRÃO POPULAR - FORNECIMENTO E MONTAGEM. AF_08/2015</t>
  </si>
  <si>
    <t>ADUELA / MARCO / BATENTE PARA PORTA DE 90X210CM, PADRÃO POPULAR - FORNECIMENTO E MONTAGEM. AF_08/2015</t>
  </si>
  <si>
    <t>ADUELA / MARCO / BATENTE PARA PORTA DE 60X210CM, FIXAÇÃO COM ARGAMASSA, PADRÃO POPULAR - FORNECIMENTO E INSTALAÇÃO. AF_08/2015_P</t>
  </si>
  <si>
    <t>ADUELA / MARCO / BATENTE PARA PORTA DE 70X210CM, FIXAÇÃO COM ARGAMASSA, PADRÃO POPULAR - FORNECIMENTO E INSTALAÇÃO. AF_08/2015_P</t>
  </si>
  <si>
    <t>ADUELA / MARCO / BATENTE PARA PORTA DE 80X210CM, FIXAÇÃO COM ARGAMASSA, PADRÃO POPULAR - FORNECIMENTO E INSTALAÇÃO. AF_08/2015_P</t>
  </si>
  <si>
    <t>PORTA DE MADEIRA FRISADA, SEMI-OCA (LEVE OU MÉDIA), 60X210CM, ESPESSURA DE 3CM, INCLUSO DOBRADIÇAS - FORNECIMENTO E INSTALAÇÃO. AF_08/2015</t>
  </si>
  <si>
    <t>PORTA DE MADEIRA FRISADA, SEMI-OCA (LEVE OU MÉDIA), 70X210CM, ESPESSURA DE 3CM, INCLUSO DOBRADIÇAS - FORNECIMENTO E INSTALAÇÃO. AF_08/2015</t>
  </si>
  <si>
    <t>PORTA DE MADEIRA FRISADA, SEMI-OCA (LEVE OU MÉDIA), 80X210CM, ESPESSURA DE 3,5CM, INCLUSO DOBRADIÇAS - FORNECIMENTO E INSTALAÇÃO. AF_08/2015</t>
  </si>
  <si>
    <t>PORTA DE MADEIRA TIPO VENEZIANA, 80X210CM, ESPESSURA DE 3CM, INCLUSO DOBRADIÇAS - FORNECIMENTO E INSTALAÇÃO. AF_08/2015</t>
  </si>
  <si>
    <t>PORTA DE MADEIRA, TIPO MEXICANA, MACIÇA (PESADA OU SUPERPESADA), 80X210CM, ESPESSURA DE 3,5CM, INCLUSO DOBRADIÇAS - FORNECIMENTO E INSTALAÇÃO. AF_08/2015</t>
  </si>
  <si>
    <t>ALIZAR / GUARNIÇÃO DE 5X1,5CM PARA PORTA DE 60X210CM FIXADO COM PREGOS, PADRÃO POPULAR - FORNECIMENTO E INSTALAÇÃO. AF_08/2015</t>
  </si>
  <si>
    <t>ALIZAR / GUARNIÇÃO DE 5X1,5CM PARA PORTA DE 70X210CM FIXADO COM PREGOS, PADRÃO POPULAR - FORNECIMENTO E INSTALAÇÃO. AF_08/2015</t>
  </si>
  <si>
    <t>ALIZAR / GUARNIÇÃO DE 5X1,5CM PARA PORTA DE 80X210CM FIXADO COM PREGOS, PADRÃO POPULAR - FORNECIMENTO E INSTALAÇÃO. AF_08/2015</t>
  </si>
  <si>
    <t>FECHADURA DE EMBUTIR COM CILINDRO, EXTERNA, COMPLETA, ACABAMENTO PADRÃO POPULAR, INCLUSO EXECUÇÃO DE FURO - FORNECIMENTO E INSTALAÇÃO. AF_08/2015</t>
  </si>
  <si>
    <t>FECHADURA DE EMBUTIR PARA PORTA DE BANHEIRO, COMPLETA, ACABAMENTO PADRÃO POPULAR, INCLUSO EXECUÇÃO DE FURO - FORNECIMENTO E INSTALAÇÃO. AF_08/2015</t>
  </si>
  <si>
    <t>FECHADURA DE EMBUTIR PARA PORTAS INTERNAS, COMPLETA, ACABAMENTO PADRÃO POPULAR, COM EXECUÇÃO DE FURO - FORNECIMENTO E INSTALAÇÃO. AF_08/2015</t>
  </si>
  <si>
    <t>KIT DE PORTA DE MADEIRA PARA PINTURA, SEMI-OCA (LEVE OU MÉDIA), PADRÃO POPULAR, 60X210CM, ESPESSURA DE 3,5CM, ITENS INCLUSOS: DOBRADIÇAS, MONTAGEM E INSTALAÇÃO DO BATENTE, FECHADURA COM EXECUÇÃO DO FURO - FORNECIMENTO E INSTALAÇÃO. AF_08/2015</t>
  </si>
  <si>
    <t>KIT DE PORTA DE MADEIRA PARA PINTURA, SEMI-OCA (LEVE OU MÉDIA), PADRÃO POPULAR, 70X210CM, ESPESSURA DE 3,5CM, ITENS INCLUSOS: DOBRADIÇAS, MONTAGEM E INSTALAÇÃO DO BATENTE, FECHADURA COM EXECUÇÃO DO FURO - FORNECIMENTO E INSTALAÇÃO. AF_08/2015</t>
  </si>
  <si>
    <t>KIT DE PORTA DE MADEIRA PARA PINTURA, SEMI-OCA (LEVE OU MÉDIA), PADRÃO POPULAR, 80X210CM, ESPESSURA DE 3,5CM, ITENS INCLUSOS: DOBRADIÇAS, MONTAGEM E INSTALAÇÃO DO BATENTE, FECHADURA COM EXECUÇÃO DO FURO - FORNECIMENTO E INSTALAÇÃO. AF_08/2015</t>
  </si>
  <si>
    <t>KIT DE PORTA DE MADEIRA PARA PINTURA, SEMI-OCA (LEVE OU MÉDIA), PADRÃO POPULAR, 90X210CM, ESPESSURA DE 3,5CM, ITENS INCLUSOS: DOBRADIÇAS, MONTAGEM E INSTALAÇÃO DO BATENTE, FECHADURA COM EXECUÇÃO DO FURO - FORNECIMENTO E INSTALAÇÃO. AF_08/2015</t>
  </si>
  <si>
    <t>KIT DE PORTA DE MADEIRA PARA PINTURA, SEMI-OCA (LEVE OU MÉDIA), PADRÃO POPULAR, 60X210CM, ESPESSURA DE 3,5CM, ITENS INCLUSOS: DOBRADIÇAS, MONTAGEM E INSTALAÇÃO DO BATENTE, SEM FECHADURA - FORNECIMENTO E INSTALAÇÃO. AF_08/2015</t>
  </si>
  <si>
    <t>KIT DE PORTA DE MADEIRA PARA PINTURA, SEMI-OCA (LEVE OU MÉDIA), PADRÃO POPULAR, 70X210CM, ESPESSURA DE 3,5CM, ITENS INCLUSOS: DOBRADIÇAS, MONTAGEM E INSTALAÇÃO DO BATENTE, SEM FECHADURA - FORNECIMENTO E INSTALAÇÃO. AF_08/2015</t>
  </si>
  <si>
    <t>KIT DE PORTA DE MADEIRA PARA PINTURA, SEMI-OCA (LEVE OU MÉDIA), PADRÃO POPULAR, 80X210CM, ESPESSURA DE 3,5CM, ITENS INCLUSOS: DOBRADIÇAS, MONTAGEM E INSTALAÇÃO DO BATENTE, SEM FECHADURA - FORNECIMENTO E INSTALAÇÃO. AF_08/2015</t>
  </si>
  <si>
    <t>KIT DE PORTA DE MADEIRA PARA PINTURA, SEMI-OCA (LEVE OU MÉDIA), PADRÃO POPULAR, 90X210CM, ESPESSURA DE 3,5CM, ITENS INCLUSOS: DOBRADIÇAS, MONTAGEM E INSTALAÇÃO DO BATENTE, SEM FECHADURA - FORNECIMENTO E INSTALAÇÃO. AF_08/2015</t>
  </si>
  <si>
    <t>KIT DE PORTA DE MADEIRA PARA VERNIZ, SEMI-OCA (LEVE OU MÉDIA), PADRÃO POPULAR, 60X210CM, ESPESSURA DE 3,5CM, ITENS INCLUSOS: DOBRADIÇAS, MONTAGEM E INSTALAÇÃO DO BATENTE, SEM FECHADURA - FORNECIMENTO E INSTALAÇÃO. AF_08/2015</t>
  </si>
  <si>
    <t>KIT DE PORTA DE MADEIRA PARA VERNIZ, SEMI-OCA (LEVE OU MÉDIA), PADRÃO POPULAR, 70X210CM, ESPESSURA DE 3,5CM, ITENS INCLUSOS: DOBRADIÇAS, MONTAGEM E INSTALAÇÃO DO BATENTE, SEM FECHADURA - FORNECIMENTO E INSTALAÇÃO. AF_08/2015</t>
  </si>
  <si>
    <t>KIT DE PORTA DE MADEIRA PARA VERNIZ, SEMI-OCA (LEVE OU MÉDIA), PADRÃO POPULAR, 80X210CM, ESPESSURA DE 3,5CM, ITENS INCLUSOS: DOBRADIÇAS, MONTAGEM E INSTALAÇÃO DO BATENTE, SEM FECHADURA - FORNECIMENTO E INSTALAÇÃO. AF_08/2015</t>
  </si>
  <si>
    <t>KIT DE PORTA DE MADEIRA PARA VERNIZ, SEMI-OCA (LEVE OU MÉDIA), PADRÃO POPULAR, 90X210CM, ESPESSURA DE 3,5CM, ITENS INCLUSOS: DOBRADIÇAS, MONTAGEM E INSTALAÇÃO DO BATENTE, SEM FECHADURA - FORNECIMENTO E INSTALAÇÃO. AF_08/2015</t>
  </si>
  <si>
    <t>KIT DE PORTA DE MADEIRA FRISADA, SEMI-OCA (LEVE OU MÉDIA), PADRÃO MÉDIO 60X210CM, ESPESSURA DE 3CM, ITENS INCLUSOS: DOBRADIÇAS, MONTAGEM E INSTALAÇÃO DO BATENTE, SEM FECHADURA - FORNECIMENTO E INSTALAÇÃO. AF_08/2015</t>
  </si>
  <si>
    <t>KIT DE PORTA DE MADEIRA FRISADA, SEMI-OCA (LEVE OU MÉDIA), PADRÃO POPULAR, 60X210CM, ESPESSURA DE 3CM, ITENS INCLUSOS: DOBRADIÇAS, MONTAGEM E INSTALAÇÃO DO BATENTE, SEM FECHADURA - FORNECIMENTO E INSTALAÇÃO. AF_08/2015</t>
  </si>
  <si>
    <t>KIT DE PORTA DE MADEIRA FRISADA, SEMI-OCA (LEVE OU MÉDIA), PADRÃO MÉDIO, 70X210CM, ESPESSURA DE 3CM, ITENS INCLUSOS: DOBRADIÇAS, MONTAGEM E INSTALAÇÃO DO BATENTE, SEM FECHADURA - FORNECIMENTO E INSTALAÇÃO. AF_08/2015</t>
  </si>
  <si>
    <t>KIT DE PORTA DE MADEIRA FRISADA, SEMI-OCA (LEVE OU MÉDIA), PADRÃO POPULAR, 70X210CM, ESPESSURA DE 3CM, ITENS INCLUSOS: DOBRADIÇAS, MONTAGEM E INSTALAÇÃO DO BATENTE, SEM FECHADURA - FORNECIMENTO E INSTALAÇÃO. AF_08/2015</t>
  </si>
  <si>
    <t>KIT DE PORTA DE MADEIRA FRISADA, SEMI-OCA (LEVE OU MÉDIA), PADRÃO MÉDIO, 80X210CM, ESPESSURA DE 3,5CM, ITENS INCLUSOS: DOBRADIÇAS, MONTAGEM E INSTALAÇÃO DO BATENTE, SEM FECHADURA - FORNECIMENTO E INSTALAÇÃO. AF_08/2015</t>
  </si>
  <si>
    <t>KIT DE PORTA DE MADEIRA FRISADA, SEMI-OCA (LEVE OU MÉDIA), PADRÃO POPULAR, 80X210CM, ESPESSURA DE 3,5CM, ITENS INCLUSOS: DOBRADIÇAS, MONTAGEM E INSTALAÇÃO DO BATENTE, SEM FECHADURA - FORNECIMENTO E INSTALAÇÃO. AF_08/2015</t>
  </si>
  <si>
    <t>KIT DE PORTA DE MADEIRA TIPO VENEZIANA, PADRÃO MÉDIO, 80X210CM, ESPESSURA DE 3CM, ITENS INCLUSOS: DOBRADIÇAS, MONTAGEM E INSTALAÇÃO DO BATENTE, SEM FECHADURA - FORNECIMENTO E INSTALAÇÃO. AF_08/2015</t>
  </si>
  <si>
    <t>KIT DE PORTA DE MADEIRA TIPO VENEZIANA, PADRÃO POPULAR, 80X210CM, ESPESSURA DE 3CM, ITENS INCLUSOS: DOBRADIÇAS, MONTAGEM E INSTALAÇÃO DO BATENTE, SEM FECHADURA - FORNECIMENTO E INSTALAÇÃO. AF_08/2015</t>
  </si>
  <si>
    <t>KIT DE PORTA DE MADEIRA TIPO MEXICANA, MACIÇA (PESADA OU SUPERPESADA), PADRÃO MÉDIO, 80X210CM, ESPESSURA DE 3CM, ITENS INCLUSOS: DOBRADIÇAS, MONTAGEM E INSTALAÇÃO DO BATENTE, SEM FECHADURA - FORNECIMENTO E INSTALAÇÃO. AF_08/2015</t>
  </si>
  <si>
    <t>KIT DE PORTA DE MADEIRA TIPO MEXICANA, MACIÇA (PESADA OU SUPERPESADA), PADRÃO POPULAR, 80X210CM, ESPESSURA DE 3CM, ITENS INCLUSOS: DOBRADIÇAS, MONTAGEM E INSTALAÇÃO DO BATENTE, SEM FECHADURA - FORNECIMENTO E INSTALAÇÃO. AF_08/2015</t>
  </si>
  <si>
    <t>73813/1</t>
  </si>
  <si>
    <t>JANELA DE MADEIRA ALMOFADADA 1A, 1,5X1,5M, DE ABRIR, INCLUSO GUARNICOES E DOBRADICAS</t>
  </si>
  <si>
    <t>JANELA DE MADEIRA TIPO GUILHOTINA, DE ABRIR , INCLUSAS GUARNICOES SEM FERRAGENS</t>
  </si>
  <si>
    <t>JANELA DE MADEIRA TIPO VENEZIANA. DE ABRIR, INCLUSAS GUARNICOES E FERRAGENS</t>
  </si>
  <si>
    <t>JANELA DE MADEIRA TIPO VENEZIANA/VIDRO, DE ABRIR, INCLUSAS GUARNICOES SEM FERRAGENS</t>
  </si>
  <si>
    <t>JANELA DE MADEIRA ALMOFADADA, DE ABRIR, INCLUSAS GUARNICOES SEM FERRAGENS</t>
  </si>
  <si>
    <t>JANELA DE MADEIRA TIPO VENEZIANA/GUILHOTINA, DE ABRIR, INCLUSAS GUARNICOES SEM FERRAGENS</t>
  </si>
  <si>
    <t>CAIXA MADEIRA 57X43CM COM GUARNICAO 13CM P/ FECHAMENTO DE AR CONDICIONAL</t>
  </si>
  <si>
    <t>73933/1</t>
  </si>
  <si>
    <t>PORTA DE FERRO, DE ABRIR, TIPO GRADE COM CHAPA, 87X210CM, COM GUARNICOES</t>
  </si>
  <si>
    <t>73933/3</t>
  </si>
  <si>
    <t>PORTA DE FERRO TIPO VENEZIANA, DE ABRIR, SEM BANDEIRA SEM FERRAGENS</t>
  </si>
  <si>
    <t>73933/4</t>
  </si>
  <si>
    <t>PORTA DE FERRO DE ABRIR TIPO BARRA CHATA, COM REQUADRO E GUARNICAO COMPLETA</t>
  </si>
  <si>
    <t>74073/1</t>
  </si>
  <si>
    <t>ALCAPAO EM FERRO 60X60CM, INCLUSO FERRAGENS</t>
  </si>
  <si>
    <t>74073/2</t>
  </si>
  <si>
    <t>ALCAPAO EM FERRO 70X70CM, INCLUSO FERRAGENS</t>
  </si>
  <si>
    <t>74136/1</t>
  </si>
  <si>
    <t>PORTA DE ACO DE ENROLAR TIPO GRADE, CHAPA 16</t>
  </si>
  <si>
    <t>74136/2</t>
  </si>
  <si>
    <t>PORTA DE ACO CHAPA 24, DE ENROLAR, VAZADA TIJOLINHO OU EQUIVALENTE COM RETANGULO OU CIRCULO, ACABAMENTO GALVANIZADO NATURAL</t>
  </si>
  <si>
    <t>74136/3</t>
  </si>
  <si>
    <t>PORTA DE ACO CHAPA 24, DE ENROLAR, RAIADA, LARGA COM ACABAMENTO GALVANIZADO NATURAL</t>
  </si>
  <si>
    <t>BATENTE FERRO 1X1/8"</t>
  </si>
  <si>
    <t>JANELA DE AÇO BASCULANTE, FIXAÇÃO COM ARGAMASSA, SEM VIDROS, PADRONIZADA. AF_07/2016</t>
  </si>
  <si>
    <t>JANELA DE AÇO DE CORRER, 2 FOLHAS, FIXAÇÃO COM ARGAMASSA, COM VIDROS, PADRONIZADA. AF_07/2016</t>
  </si>
  <si>
    <t>JANELA DE AÇO DE CORRER, 4 FOLHAS, FIXAÇÃO COM ARGAMASSA, SEM VIDROS, PADRONIZADA. AF_07/2016</t>
  </si>
  <si>
    <t>JANELA DE AÇO DE CORRER, 6 FOLHAS, FIXAÇÃO COM ARGAMASSA, COM VIDROS, PADRONIZADA. AF_07/2016</t>
  </si>
  <si>
    <t>JANELA DE AÇO BASCULANTE, FIXAÇÃO COM PARAFUSO SOBRE CONTRAMARCO (EXCLUSIVE CONTRAMARCO), SEM VIDROS, PADRONIZADA. AF_07/2016</t>
  </si>
  <si>
    <t>JANELA DE AÇO DE CORRER, 2 FOLHAS, FIXAÇÃO COM PARAFUSO SOBRE CONTRAMARCO (EXCLUSIVE CONTRAMARCO), COM VIDROS, PADRONIZADA. AF_07/2016</t>
  </si>
  <si>
    <t>JANELA DE AÇO DE CORRER, 4 FOLHAS, FIXAÇÃO COM PARAFUSO SOBRE CONTRAMARCO (EXCLUSIVE CONTRAMARCO), SEM VIDROS, PADRONIZADA. AF_07/2016</t>
  </si>
  <si>
    <t>JANELA DE AÇO DE CORRER, 6 FOLHAS, FIXAÇÃO COM PARAFUSO SOBRE CONTRAMARCO (EXCLUSIVE CONTRAMARCO), COM VIDROS, PADRONIZADA. AF_07/2016</t>
  </si>
  <si>
    <t>73932/1</t>
  </si>
  <si>
    <t>GRADE DE FERRO EM BARRA CHATA 3/16"</t>
  </si>
  <si>
    <t>GUARDA-CORPO EM TUBO DE ACO GALVANIZADO 1 1/2"</t>
  </si>
  <si>
    <t>74195/1</t>
  </si>
  <si>
    <t>GUARDA-CORPO  COM CORRIMAO EM FERRO BARRA CHATA 3/16"</t>
  </si>
  <si>
    <t>ESCADA TIPO MARINHEIRO EM ACO CA-50 9,52MM INCLUSO PINTURA COM FUNDO ANTICORROSIVO TIPO ZARCAO</t>
  </si>
  <si>
    <t>CORRIMAO EM MADEIRA 1A 2,5X30CM</t>
  </si>
  <si>
    <t>74072/1</t>
  </si>
  <si>
    <t>CORRIMAO EM TUBO ACO GALVANIZADO 3/4" COM BRACADEIRA</t>
  </si>
  <si>
    <t>74072/2</t>
  </si>
  <si>
    <t>CORRIMAO EM TUBO ACO GALVANIZADO 2 1/2" COM BRACADEIRA</t>
  </si>
  <si>
    <t>74072/3</t>
  </si>
  <si>
    <t>CORRIMAO EM TUBO ACO GALVANIZADO 1 1/4" COM BRACADEIRA</t>
  </si>
  <si>
    <t>74194/1</t>
  </si>
  <si>
    <t>ESCADA TIPO MARINHEIRO EM TUBO ACO GALVANIZADO 1 1/2" 5 DEGRAUS</t>
  </si>
  <si>
    <t>GUARDA-CORPO COM CORRIMAO EM TUBO DE ACO GALVANIZADO 1 1/2"</t>
  </si>
  <si>
    <t>GUARDA-CORPO COM CORRIMAO EM TUBO DE ACO GALVANIZADO 3/4"</t>
  </si>
  <si>
    <t>PORTA DE CORRER EM ALUMINIO, COM DUAS FOLHAS PARA VIDRO, INCLUSO VIDRO LISO INCOLOR, FECHADURA E PUXADOR, SEM GUARNICAO/ALIZAR/VISTA</t>
  </si>
  <si>
    <t>PORTA CORTA-FOGO 90X210X4CM - FORNECIMENTO E INSTALAÇÃO. AF_08/2015</t>
  </si>
  <si>
    <t>PORTA DE ALUMÍNIO DE ABRIR COM LAMBRI, COM GUARNIÇÃO, FIXAÇÃO COM PARAFUSOS - FORNECIMENTO E INSTALAÇÃO. AF_08/2015</t>
  </si>
  <si>
    <t>PORTA EM ALUMÍNIO DE ABRIR TIPO VENEZIANA COM GUARNIÇÃO, FIXAÇÃO COM PARAFUSOS - FORNECIMENTO E INSTALAÇÃO. AF_08/2015</t>
  </si>
  <si>
    <t>PORTA DE ALUMÍNIO DE ABRIR PARA VIDRO SEM GUARNIÇÃO, 87X210CM, FIXAÇÃO COM PARAFUSOS, INCLUSIVE VIDROS - FORNECIMENTO E INSTALAÇÃO. AF_08/2015</t>
  </si>
  <si>
    <t>PORTA EM AÇO DE ABRIR PARA VIDRO SEM GUARNIÇÃO, 87X210CM, FIXAÇÃO COM PARAFUSOS, EXCLUSIVE VIDROS - FORNECIMENTO E INSTALAÇÃO. AF_08/2015</t>
  </si>
  <si>
    <t>PORTA EM AÇO DE ABRIR TIPO VENEZIANA SEM GUARNIÇÃO, 87X210CM, FIXAÇÃO COM PARAFUSOS - FORNECIMENTO E INSTALAÇÃO. AF_08/2015</t>
  </si>
  <si>
    <t>73737/1</t>
  </si>
  <si>
    <t>GRADIL DE ALUMINIO ANODIZADO TIPO BARRA CHATA PARA VARANDAS, ALTURA 0,4M</t>
  </si>
  <si>
    <t>73737/2</t>
  </si>
  <si>
    <t>GRADIL DE ALUMINIO ANODIZADO TIPO BARRA CHATA PARA VARANDAS, ALTURA 1,0M</t>
  </si>
  <si>
    <t>73737/3</t>
  </si>
  <si>
    <t>GRADIL DE ALUMINIO ANODIZADO TIPO BARRA CHATA PARA VARANDAS, ALTURA 1,2M</t>
  </si>
  <si>
    <t>GRADIL DE ALUMINIO ANODIZADO TIPO BARRA CHATA</t>
  </si>
  <si>
    <t>73736/1</t>
  </si>
  <si>
    <t>DOBRADICA TIPO VAI E VEM EM LATAO POLIDO 3"</t>
  </si>
  <si>
    <t>JOGO DE FERRAGENS CROMADAS PARA PORTA DE VIDRO TEMPERADO, UMA FOLHA COMPOSTO DE DOBRADICAS SUPERIOR E INFERIOR, TRINCO, FECHADURA, CONTRA FECHADURA COM CAPUCHINHO SEM MOLA E PUXADOR</t>
  </si>
  <si>
    <t>MOLA HIDRAULICA DE PISO PARA PORTA DE VIDRO TEMPERADO</t>
  </si>
  <si>
    <t>PUXADOR CENTRAL PARA ESQUADRIA DE ALUMINIO</t>
  </si>
  <si>
    <t>CREMONA EM LATAO CROMADO OU POLIDO, COMPLETA, COM VARA H=1,50M</t>
  </si>
  <si>
    <t>74046/2</t>
  </si>
  <si>
    <t>TARJETA TIPO LIVRE/OCUPADO PARA PORTA DE BANHEIRO</t>
  </si>
  <si>
    <t>74047/2</t>
  </si>
  <si>
    <t>DOBRADICA EM ACO/FERRO, 3" X 21/2", E=1,9 A 2 MM, SEM ANEL, CROMADO OU ZINCADO, TAMPA BOLA, COM PARAFUSOS</t>
  </si>
  <si>
    <t>74084/1</t>
  </si>
  <si>
    <t>PORTA CADEADO ZINCADO OXIDADO PRETO COM CADEADO DE ACO INOX, LARGURA DE *50* MM</t>
  </si>
  <si>
    <t>FECHO EMBUTIR TIPO UNHA 40CM C/COLOCACAO</t>
  </si>
  <si>
    <t>FECHO EMBUTIR TIPO UNHA 22CM C/COLOCACAO</t>
  </si>
  <si>
    <t>VIDRO LISO COMUM TRANSPARENTE, ESPESSURA 3MM</t>
  </si>
  <si>
    <t>VIDRO LISO COMUM TRANSPARENTE, ESPESSURA 4MM</t>
  </si>
  <si>
    <t>VIDRO TEMPERADO INCOLOR, ESPESSURA 6MM, FORNECIMENTO E INSTALACAO, INCLUSIVE MASSA PARA VEDACAO</t>
  </si>
  <si>
    <t>VIDRO TEMPERADO INCOLOR, ESPESSURA 8MM, FORNECIMENTO E INSTALACAO, INCLUSIVE MASSA PARA VEDACAO</t>
  </si>
  <si>
    <t>VIDRO TEMPERADO INCOLOR, ESPESSURA 10MM, FORNECIMENTO E INSTALACAO, INCLUSIVE MASSA PARA VEDACAO</t>
  </si>
  <si>
    <t>VIDRO FANTASIA TIPO CANELADO, ESPESSURA 4MM</t>
  </si>
  <si>
    <t>VIDRO ARAMADO, ESPESSURA 7MM</t>
  </si>
  <si>
    <t>73838/1</t>
  </si>
  <si>
    <t>PORTA DE VIDRO TEMPERADO, 0,9X2,10M, ESPESSURA 10MM, INCLUSIVE ACESSORIOS</t>
  </si>
  <si>
    <t>74125/1</t>
  </si>
  <si>
    <t>ESPELHO CRISTAL ESPESSURA 4MM, COM MOLDURA DE MADEIRA</t>
  </si>
  <si>
    <t>74125/2</t>
  </si>
  <si>
    <t>ESPELHO CRISTAL ESPESSURA 4MM, COM MOLDURA EM ALUMINIO E COMPENSADO 6MM PLASTIFICADO COLADO</t>
  </si>
  <si>
    <t>VIDRO LISO COMUM TRANSPARENTE, ESPESSURA 5MM</t>
  </si>
  <si>
    <t>VIDRO LISO COMUM TRANSPARENTE, ESPESSURA 6MM</t>
  </si>
  <si>
    <t>VIDRO LISO FUME, ESPESSURA 4MM</t>
  </si>
  <si>
    <t>VIDRO LISO FUME, ESPESSURA 6MM</t>
  </si>
  <si>
    <t>VIDRO FANTASIA MARTELADO 4MM</t>
  </si>
  <si>
    <t>PORTAO DE FERRO EM CHAPA GALVANIZADA PLANA 14 GSG</t>
  </si>
  <si>
    <t>74100/1</t>
  </si>
  <si>
    <t>PORTAO DE FERRO COM VARA 1/2", COM REQUADRO</t>
  </si>
  <si>
    <t>74238/2</t>
  </si>
  <si>
    <t>PORTAO EM TELA ARAME GALVANIZADO N.12 MALHA 2" E MOLDURA EM TUBOS DE ACO COM DUAS FOLHAS DE ABRIR, INCLUSO FERRAGENS</t>
  </si>
  <si>
    <t>PORTAO EM TUBO DE ACO GALVANIZADO DIN 2440/NBR 5580, PAINEL UNICO, DIMENSOES 1,0X1,6M, INCLUSIVE CADEADO</t>
  </si>
  <si>
    <t>PORTAO EM TUBO DE ACO GALVANIZADO DIN 2440/NBR 5580, PAINEL UNICO, DIMENSOES 4,0X1,2M, INCLUSIVE CADEADO</t>
  </si>
  <si>
    <t>CAIXILHO FIXO, DE ALUMINIO, PARA VIDRO</t>
  </si>
  <si>
    <t>CAIXILHO FIXO, DE ALUMINIO, COM TELA DE METAL FIO 12 MALHA 3X3CM</t>
  </si>
  <si>
    <t>JANELA DE ALUMÍNIO MAXIM-AR, FIXAÇÃO COM PARAFUSO SOBRE CONTRAMARCO (EXCLUSIVE CONTRAMARCO), COM VIDROS, PADRONIZADA. AF_07/2016</t>
  </si>
  <si>
    <t>JANELA DE ALUMÍNIO DE CORRER, 2 FOLHAS, FIXAÇÃO COM PARAFUSO SOBRE CONTRAMARCO (EXCLUSIVE CONTRAMARCO), COM VIDROS PADRONIZADA. AF_07/2016</t>
  </si>
  <si>
    <t>JANELA DE ALUMÍNIO DE CORRER, 3 FOLHAS, FIXAÇÃO COM PARAFUSO SOBRE CONTRAMARCO (EXCLUSIVE CONTRAMARCO), COM VIDROS, PADRONIZADA. AF_07/2016</t>
  </si>
  <si>
    <t>JANELA DE ALUMÍNIO DE CORRER, 4 FOLHAS, FIXAÇÃO COM PARAFUSO SOBRE CONTRAMARCO (EXCLUSIVE CONTRAMARCO), COM VIDROS, PADRONIZADA. AF_07/2016</t>
  </si>
  <si>
    <t>JANELA DE ALUMÍNIO DE CORRER, 6 FOLHAS, FIXAÇÃO COM PARAFUSO SOBRE CONTRAMARCO (EXCLUSIVE CONTRAMARCO), COM VIDROS, PADRONIZADA. AF_07/2016</t>
  </si>
  <si>
    <t>JANELA DE ALUMÍNIO DE CORRER, 2 FOLHAS, FIXAÇÃO COM PARAFUSO, VEDAÇÃO COM ESPUMA EXPANSIVA PU, COM VIDROS, PADRONIZADA. AF_07/2016</t>
  </si>
  <si>
    <t>JANELA DE ALUMÍNIO DE CORRER, 3 FOLHAS, FIXAÇÃO COM PARAFUSO, VEDAÇÃO COM ESPUMA EXPANSIVA PU, COM VIDROS, PADRONIZADA. AF_07/2016</t>
  </si>
  <si>
    <t>JANELA DE ALUMÍNIO DE CORRER, 4 FOLHAS, FIXAÇÃO COM PARAFUSO, VEDAÇÃO COM ESPUMA EXPANSIVA PU, COM VIDROS, PADRONIZADA. AF_07/2016</t>
  </si>
  <si>
    <t>JANELA DE ALUMÍNIO DE CORRER, 6 FOLHAS, FIXAÇÃO COM PARAFUSO, VEDAÇÃO COM ESPUMA EXPANSIVA PU, COM VIDROS, PADRONIZADA. AF_07/2016</t>
  </si>
  <si>
    <t>JANELA DE ALUMÍNIO MAXIM-AR, FIXAÇÃO COM ARGAMASSA, COM VIDROS, PADRONIZADA. AF_07/2016</t>
  </si>
  <si>
    <t>JANELA DE ALUMÍNIO DE CORRER, 2 FOLHAS, FIXAÇÃO COM ARGAMASSA, COM VIDROS, PADRONIZADA. AF_07/2016</t>
  </si>
  <si>
    <t>JANELA DE ALUMÍNIO DE CORRER, 3 FOLHAS, FIXAÇÃO COM ARGAMASSA, COM VIDROS, PADRONIZADA. AF_07/2016</t>
  </si>
  <si>
    <t>JANELA DE ALUMÍNIO DE CORRER, 4 FOLHAS, FIXAÇÃO COM ARGAMASSA, COM VIDROS, PADRONIZADA. AF_07/2016</t>
  </si>
  <si>
    <t>JANELA DE ALUMÍNIO 6 FOLHAS, FIXAÇÃO COM ARGAMASSA, COM VIDROS, PADRONIZADA. AF_07/2016</t>
  </si>
  <si>
    <t>73908/1</t>
  </si>
  <si>
    <t>CANTONEIRA DE ALUMINIO 2"X2", PARA PROTECAO DE QUINA DE PAREDE</t>
  </si>
  <si>
    <t>73908/2</t>
  </si>
  <si>
    <t>CANTONEIRA DE ALUMINIO 1"X1, PARA PROTECAO DE QUINA DE PAREDE</t>
  </si>
  <si>
    <t>CANTONEIRA DE MADEIRA 3,0X3,0X1,0CM</t>
  </si>
  <si>
    <t>CANTONEIRA DE MADEIRA COM LAMINADO MELAMINICO FOSCO 3,0X3,0X1,0CM</t>
  </si>
  <si>
    <t>ESCAVACAO MANUAL CAMPO ABERTO P/TUBULAO - FUSTE E/OU BASE (PARA TODAS AS PROFUNDIDADES)</t>
  </si>
  <si>
    <t>TUBULÃO A CÉU ABERTO, DIÂMETRO DO FUSTE DE 70 CM, PROFUNDIDADE MENOR OU IGUAL A 5 M, ESCAVAÇÃO MANUAL, SEM ALARGAMENTO DE BASE, CONCRETO FEITO EM OBRA E LANÇADO COM JERICA. AF_01/2018</t>
  </si>
  <si>
    <t>TUBULÃO A CÉU ABERTO, DIÂMETRO DO FUSTE DE 80 CM, PROFUNDIDADE MENOR OU IGUAL A 5 M, ESCAVAÇÃO MANUAL, SEM ALARGAMENTO DE BASE, CONCRETO FEITO EM OBRA E LANÇADO COM JERICA. AF_01/2018</t>
  </si>
  <si>
    <t>TUBULÃO A CÉU ABERTO, DIÂMETRO DO FUSTE DE 100 CM, PROFUNDIDADE MENOR OU IGUAL A 5 M, ESCAVAÇÃO MANUAL, SEM ALARGAMENTO DE BASE, CONCRETO FEITO EM OBRA E LANÇADO COM JERICA. AF_01/2018</t>
  </si>
  <si>
    <t>TUBULÃO A CÉU ABERTO, DIÂMETRO DO FUSTE DE 120 CM, PROFUNDIDADE MENOR OU IGUAL A 5 M, ESCAVAÇÃO MANUAL, SEM ALARGAMENTO DE BASE, CONCRETO FEITO EM OBRA E LANÇADO COM JERICA. AF_01/2018</t>
  </si>
  <si>
    <t>TUBULÃO A CÉU ABERTO, DIÂMETRO DO FUSTE DE 70 CM, PROFUNDIDADE MAIOR QUE 5 M E MENOR OU IGUAL A 10 M, ESCAVAÇÃO MANUAL, SEM ALARGAMENTO DE BASE, CONCRETO FEITO EM OBRA E LANÇADO COM JERICA. AF_01/2018</t>
  </si>
  <si>
    <t>TUBULÃO A CÉU ABERTO, DIÂMETRO DO FUSTE DE 80 CM, PROFUNDIDADE MAIOR QUE 5 M E MENOR OU IGUAL A 10 M, ESCAVAÇÃO MANUAL, SEM ALARGAMENTO DE BASE, CONCRETO FEITO EM OBRA E LANÇADO COM JERICA. AF_01/2018</t>
  </si>
  <si>
    <t>TUBULÃO A CÉU ABERTO, DIÂMETRO DO FUSTE DE 100 CM, PROFUNDIDADE MAIOR QUE 5 M E MENOR OU IGUAL A 10 M, ESCAVAÇÃO MANUAL, SEM ALARGAMENTO DE BASE, CONCRETO FEITO EM OBRA E LANÇADO COM JERICA. AF_01/2018</t>
  </si>
  <si>
    <t>TUBULÃO A CÉU ABERTO, DIÂMETRO DO FUSTE DE 120 CM, PROFUNDIDADE MAIOR QUE 5 M E MENOR OU IGUAL A 10 M, ESCAVAÇÃO MANUAL, SEM ALARGAMENTO DE BASE, CONCRETO FEITO EM OBRA E LANÇADO COM JERICA. AF_01/2018</t>
  </si>
  <si>
    <t>TUBULÃO A CÉU ABERTO, DIÂMETRO DO FUSTE DE 70 CM, PROFUNDIDADE MAIOR QUE 10 M, ESCAVAÇÃO MANUAL, SEM ALARGAMENTO DE BASE, CONCRETO FEITO EM OBRA E LANÇADO COM JERICA. AF_01/2018</t>
  </si>
  <si>
    <t>TUBULÃO A CÉU ABERTO, DIÂMETRO DO FUSTE DE 80 CM, PROFUNDIDADE MAIOR QUE 10 M, ESCAVAÇÃO MANUAL, SEM ALARGAMENTO DE BASE, CONCRETO FEITO EM OBRA E LANÇADO COM JERICA. AF_01/2018</t>
  </si>
  <si>
    <t>TUBULÃO A CÉU ABERTO, DIÂMETRO DO FUSTE DE 100 CM, PROFUNDIDADE MAIOR QUE 10 M, ESCAVAÇÃO MANUAL, SEM ALARGAMENTO DE BASE, CONCRETO FEITO EM OBRA E LANÇADO COM JERICA. AF_01/2018</t>
  </si>
  <si>
    <t>TUBULÃO A CÉU ABERTO, DIÂMETRO DO FUSTE DE 120 CM, PROFUNDIDADE MAIOR QUE 10 M, ESCAVAÇÃO MANUAL, SEM ALARGAMENTO DE BASE, CONCRETO FEITO EM OBRA E LANÇADO COM JERICA. AF_01/2018</t>
  </si>
  <si>
    <t>TUBULÃO A CÉU ABERTO, DIÂMETRO DO FUSTE DE 70 CM, PROFUNDIDADE MENOR OU IGUAL A 5 M, ESCAVAÇÃO MECÂNICA, SEM ALARGAMENTO DE BASE, CONCRETO FEITO EM OBRA E LANÇADO COM JERICA. AF_01/2018</t>
  </si>
  <si>
    <t>TUBULÃO A CÉU ABERTO, DIÂMETRO DO FUSTE DE 80 CM, PROFUNDIDADE MENOR OU IGUAL A 5 M, ESCAVAÇÃO MECÂNICA, SEM ALARGAMENTO DE BASE, CONCRETO FEITO EM OBRA E LANÇADO COM JERICA. AF_01/2018</t>
  </si>
  <si>
    <t>TUBULÃO A CÉU ABERTO, DIÂMETRO DO FUSTE DE 100 CM, PROFUNDIDADE MENOR OU IGUAL A 5 M, ESCAVAÇÃO MECÂNICA, SEM ALARGAMENTO DE BASE, CONCRETO FEITO EM OBRA E LANÇADO COM JERICA. AF_01/2018</t>
  </si>
  <si>
    <t>TUBULÃO A CÉU ABERTO, DIÂMETRO DO FUSTE DE 120 CM, PROFUNDIDADE MENOR OU IGUAL A 5 M, ESCAVAÇÃO MECÂNICA, SEM ALARGAMENTO DE BASE, CONCRETO FEITO EM OBRA E LANÇADO COM JERICA. AF_01/2018</t>
  </si>
  <si>
    <t>TUBULÃO A CÉU ABERTO, DIÂMETRO DO FUSTE DE 70 CM, PROFUNDIDADE MAIOR QUE 5 M E MENOR OU IGUAL A 10 M, ESCAVAÇÃO MECÂNICA, SEM ALARGAMENTO DE BASE, CONCRETO FEITO EM OBRA E LANÇADO COM JERICA. AF_01/2018</t>
  </si>
  <si>
    <t>TUBULÃO A CÉU ABERTO, DIÂMETRO DO FUSTE DE 80 CM, PROFUNDIDADE MAIOR QUE 5 M E MENOR OU IGUAL A 10 M, ESCAVAÇÃO MECÂNICA, SEM ALARGAMENTO DE BASE, CONCRETO FEITO EM OBRA E LANÇADO COM JERICA. AF_01/2018</t>
  </si>
  <si>
    <t>TUBULÃO A CÉU ABERTO, DIÂMETRO DO FUSTE DE 100 CM, PROFUNDIDADE MAIOR QUE 5 M E MENOR OU IGUAL A 10 M, ESCAVAÇÃO MECÂNICA, SEM ALARGAMENTO DE BASE, CONCRETO FEITO EM OBRA E LANÇADO COM JERICA. AF_01/2018</t>
  </si>
  <si>
    <t>TUBULÃO A CÉU ABERTO, DIÂMETRO DO FUSTE DE 120 CM, PROFUNDIDADE MAIOR QUE 5 M E MENOR OU IGUAL A 10 M, ESCAVAÇÃO MECÂNICA, SEM ALARGAMENTO DE BASE, CONCRETO FEITO EM OBRA E LANÇADO COM JERICA. AF_01/2018</t>
  </si>
  <si>
    <t>TUBULÃO A CÉU ABERTO, DIÂMETRO DO FUSTE DE 70 CM, PROFUNDIDADE MAIOR QUE 10 M, ESCAVAÇÃO MECÂNICA, SEM ALARGAMENTO DE BASE, CONCRETO FEITO EM OBRA E LANÇADO COM JERICA. AF_01/2018</t>
  </si>
  <si>
    <t>TUBULÃO A CÉU ABERTO, DIÂMETRO DO FUSTE DE 80 CM, PROFUNDIDADE MAIOR QUE 10 M, ESCAVAÇÃO MECÂNICA, SEM ALARGAMENTO DE BASE, CONCRETO FEITO EM OBRA E LANÇADO COM JERICA. AF_01/2018</t>
  </si>
  <si>
    <t>TUBULÃO A CÉU ABERTO, DIÂMETRO DO FUSTE DE 100 CM, PROFUNDIDADE MAIOR QUE 10 M, ESCAVAÇÃO MECÂNICA, SEM ALARGAMENTO DE BASE, CONCRETO FEITO EM OBRA E LANÇADO COM JERICA. AF_01/2018</t>
  </si>
  <si>
    <t>TUBULÃO A CÉU ABERTO, DIÂMETRO DO FUSTE DE 120 CM, PROFUNDIDADE MAIOR QUE 10 M, ESCAVAÇÃO MECÂNICA, SEM ALARGAMENTO DE BASE, CONCRETO FEITO EM OBRA E LANÇADO COM JERICA. AF_01/2018</t>
  </si>
  <si>
    <t>TUBULÃO A CÉU ABERTO, DIÂMETRO DO FUSTE DE 70 CM, PROFUNDIDADE MENOR OU IGUAL A 5 M, ESCAVAÇÃO MANUAL, SEM ALARGAMENTO DE BASE, CONCRETO USINADO E LANÇADO COM BOMBA OU DIRETAMENTE DO CAMINHÃO. AF_01/2018</t>
  </si>
  <si>
    <t>TUBULÃO A CÉU ABERTO, DIÂMETRO DO FUSTE DE 80 CM, PROFUNDIDADE MENOR OU IGUAL A 5 M, ESCAVAÇÃO MANUAL, SEM ALARGAMENTO DE BASE, CONCRETO USINADO E LANÇADO COM BOMBA OU DIRETAMENTE DO CAMINHÃO. AF_01/2018</t>
  </si>
  <si>
    <t>TUBULÃO A CÉU ABERTO, DIÂMETRO DO FUSTE DE 100 CM, PROFUNDIDADE MENOR OU IGUAL A 5 M, ESCAVAÇÃO MANUAL, SEM ALARGAMENTO DE BASE, CONCRETO USINADO E LANÇADO COM BOMBA OU DIRETAMENTE DO CAMINHÃO. AF_01/2018</t>
  </si>
  <si>
    <t>TUBULÃO A CÉU ABERTO, DIÂMETRO DO FUSTE DE 120 CM, PROFUNDIDADE MENOR OU IGUAL A 5 M, ESCAVAÇÃO MANUAL, SEM ALARGAMENTO DE BASE, CONCRETO USINADO E LANÇADO COM BOMBA OU DIRETAMENTE DO CAMINHÃO. AF_01/2018</t>
  </si>
  <si>
    <t>TUBULÃO A CÉU ABERTO, DIÂMETRO DO FUSTE DE 70 CM, PROFUNDIDADE MAIOR QUE 5 M E MENOR OU IGUAL A 10 M, ESCAVAÇÃO MANUAL, SEM ALARGAMENTO DE BASE, CONCRETO USINADO E LANÇADO COM BOMBA OU DIRETAMENTE DO CAMINHÃO. AF_01/2018</t>
  </si>
  <si>
    <t>TUBULÃO A CÉU ABERTO, DIÂMETRO DO FUSTE DE 80 CM, PROFUNDIDADE MAIOR QUE 5 M E MENOR OU IGUAL A 10 M, ESCAVAÇÃO MANUAL, SEM ALARGAMENTO DE BASE, CONCRETO USINADO E LANÇADO COM BOMBA OU DIRETAMENTE DO CAMINHÃO. AF_01/2018</t>
  </si>
  <si>
    <t>TUBULÃO A CÉU ABERTO, DIÂMETRO DO FUSTE DE 100 CM, PROFUNDIDADE MAIOR QUE 5 M E MENOR OU IGUAL A 10 M, ESCAVAÇÃO MANUAL, SEM ALARGAMENTO DE BASE, CONCRETO USINADO E LANÇADO COM BOMBA OU DIRETAMENTE DO CAMINHÃO. AF_01/2018</t>
  </si>
  <si>
    <t>TUBULÃO A CÉU ABERTO, DIÂMETRO DO FUSTE DE 120 CM, PROFUNDIDADE MAIOR QUE 5 M E MENOR OU IGUAL A 10 M, ESCAVAÇÃO MANUAL, SEM ALARGAMENTO DE BASE, CONCRETO USINADO E LANÇADO COM BOMBA OU DIRETAMENTE DO CAMINHÃO. AF_01/2018</t>
  </si>
  <si>
    <t>TUBULÃO A CÉU ABERTO, DIÂMETRO DO FUSTE DE 70 CM, PROFUNDIDADE MAIOR QUE 10 M, ESCAVAÇÃO MANUAL, SEM ALARGAMENTO DE BASE, CONCRETO USINADO E LANÇADO COM BOMBA OU DIRETAMENTE DO CAMINHÃO. AF_01/2018</t>
  </si>
  <si>
    <t>TUBULÃO A CÉU ABERTO, DIÂMETRO DO FUSTE DE 80 CM, PROFUNDIDADE MAIOR QUE 10 M, ESCAVAÇÃO MANUAL, SEM ALARGAMENTO DE BASE, CONCRETO USINADO E LANÇADO COM BOMBA OU DIRETAMENTE DO CAMINHÃO. AF_01/2018</t>
  </si>
  <si>
    <t>TUBULÃO A CÉU ABERTO, DIÂMETRO DO FUSTE DE 100 CM, PROFUNDIDADE MAIOR QUE 10 M, ESCAVAÇÃO MANUAL, SEM ALARGAMENTO DE BASE, CONCRETO USINADO E LANÇADO COM BOMBA OU DIRETAMENTE DO CAMINHÃO. AF_01/2018</t>
  </si>
  <si>
    <t>TUBULÃO A CÉU ABERTO, DIÂMETRO DO FUSTE DE 120 CM, PROFUNDIDADE MAIOR QUE 10 M, ESCAVAÇÃO MANUAL, SEM ALARGAMENTO DE BASE, CONCRETO USINADO E LANÇADO COM BOMBA OU DIRETAMENTE DO CAMINHÃO. AF_01/2018</t>
  </si>
  <si>
    <t>TUBULÃO A CÉU ABERTO, DIÂMETRO DO FUSTE DE 70 CM, PROFUNDIDADE MENOR OU IGUAL A 5 M, ESCAVAÇÃO MECÂNICA, SEM ALARGAMENTO DE BASE, CONCRETO USINADO E LANÇADO COM BOMBA OU DIRETAMENTE DO CAMINHÃO. AF_01/2018</t>
  </si>
  <si>
    <t>TUBULÃO A CÉU ABERTO, DIÂMETRO DO FUSTE DE 80 CM, PROFUNDIDADE MENOR OU IGUAL A 5 M, ESCAVAÇÃO MECÂNICA, SEM ALARGAMENTO DE BASE, CONCRETO USINADO E LANÇADO COM BOMBA OU DIRETAMENTE DO CAMINHÃO. AF_01/2018</t>
  </si>
  <si>
    <t>TUBULÃO A CÉU ABERTO, DIÂMETRO DO FUSTE DE 100 CM, PROFUNDIDADE MENOR OU IGUAL A 5 M, ESCAVAÇÃO MECÂNICA, SEM ALARGAMENTO DE BASE, CONCRETO USINADO E LANÇADO COM BOMBA OU DIRETAMENTE DO CAMINHÃO. AF_01/2018</t>
  </si>
  <si>
    <t>TUBULÃO A CÉU ABERTO, DIÂMETRO DO FUSTE DE 120 CM, PROFUNDIDADE MENOR OU IGUAL A 5 M, ESCAVAÇÃO MECÂNICA, SEM ALARGAMENTO DE BASE, CONCRETO USINADO E LANÇADO COM BOMBA OU DIRETAMENTE DO CAMINHÃO. AF_01/2018</t>
  </si>
  <si>
    <t>TUBULÃO A CÉU ABERTO, DIÂMETRO DO FUSTE DE 70 CM, PROFUNDIDADE MAIOR QUE 5 M E MENOR OU IGUAL A 10M, ESCAVAÇÃO MECÂNICA, SEM ALARGAMENTO DE BASE, CONCRETO USINADO E LANÇADO COM BOMBA OU DIRETAMENTE DO CAMINHÃO. AF_01/2018</t>
  </si>
  <si>
    <t>TUBULÃO A CÉU ABERTO, DIÂMETRO DO FUSTE DE 80 CM, PROFUNDIDADE MAIOR QUE 5 M E MENOR OU IGUAL A 10M, ESCAVAÇÃO MECÂNICA, SEM ALARGAMENTO DE BASE, CONCRETO USINADO E LANÇADO COM BOMBA OU DIRETAMENTE DO CAMINHÃO. AF_01/2018</t>
  </si>
  <si>
    <t>TUBULÃO A CÉU ABERTO, DIÂMETRO DO FUSTE DE 100 CM, PROFUNDIDADE MAIOR QUE 5 M E MENOR OU IGUAL A 10M, ESCAVAÇÃO MECÂNICA, SEM ALARGAMENTO DE BASE, CONCRETO USINADO E LANÇADO COM BOMBA OU DIRETAMENTE DO CAMINHÃO. AF_01/2018</t>
  </si>
  <si>
    <t>TUBULÃO A CÉU ABERTO, DIÂMETRO DO FUSTE DE 120 CM, PROFUNDIDADE MAIOR QUE 5 M E MENOR OU IGUAL A 10M, ESCAVAÇÃO MECÂNICA, SEM ALARGAMENTO DE BASE, CONCRETO USINADO E LANÇADO COM BOMBA OU DIRETAMENTE DO CAMINHÃO. AF_01/2018</t>
  </si>
  <si>
    <t>TUBULÃO A CÉU ABERTO, DIÂMETRO DO FUSTE DE 70 CM, PROFUNDIDADE MAIOR QUE 10M, ESCAVAÇÃO MECÂNICA, SEM ALARGAMENTO DE BASE, CONCRETO USINADO E LANÇADO COM BOMBA OU DIRETAMENTE DO CAMINHÃO. AF_01/2018</t>
  </si>
  <si>
    <t>TUBULÃO A CÉU ABERTO, DIÂMETRO DO FUSTE DE 80 CM, PROFUNDIDADE MAIOR QUE 10M, ESCAVAÇÃO MECÂNICA, SEM ALARGAMENTO DE BASE, CONCRETO USINADO E LANÇADO COM BOMBA OU DIRETAMENTE DO CAMINHÃO. AF_01/2018</t>
  </si>
  <si>
    <t>TUBULÃO A CÉU ABERTO, DIÂMETRO DO FUSTE DE 100 CM, PROFUNDIDADE MAIOR QUE 10M, ESCAVAÇÃO MECÂNICA, SEM ALARGAMENTO DE BASE, CONCRETO USINADO E LANÇADO COM BOMBA OU DIRETAMENTE DO CAMINHÃO. AF_01/2018</t>
  </si>
  <si>
    <t>TUBULÃO A CÉU ABERTO, DIÂMETRO DO FUSTE DE 120 CM, PROFUNDIDADE MAIOR QUE 10M, ESCAVAÇÃO MECÂNICA, SEM ALARGAMENTO DE BASE, CONCRETO USINADO E LANÇADO COM BOMBA OU DIRETAMENTE DO CAMINHÃO. AF_01/2018</t>
  </si>
  <si>
    <t>ALARGAMENTO DE BASE DE TUBULÃO A CÉU ABERTO, ESCAVAÇÃO MANUAL, CONCRETO FEITO EM OBRA E LANÇADO COM JERICA. AF_01/2018</t>
  </si>
  <si>
    <t>ALARGAMENTO DE BASE DE TUBULÃO A CÉU ABERTO, ESCAVAÇÃO MANUAL, CONCRETO USINADO E LANÇADO COM BOMBA OU DIRETAMENTE DO CAMINHÃO. AF_01/2018</t>
  </si>
  <si>
    <t>ESTACA PRÉ-MOLDADA DE CONCRETO, SEÇÃO QUADRADA, CAPACIDADE DE 25 TONELADAS, COMPRIMENTO TOTAL CRAVADO ATÉ 5M, BATE-ESTACAS POR GRAVIDADE SOBRE ROLOS (EXCLUSIVE MOBILIZAÇÃO E DESMOBILIZAÇÃO). AF_03/2016</t>
  </si>
  <si>
    <t>ESTACA PRÉ-MOLDADA DE CONCRETO, SEÇÃO QUADRADA, CAPACIDADE DE 50 TONELADAS, COMPRIMENTO TOTAL CRAVADO ATÉ 5M, BATE-ESTACAS POR GRAVIDADE SOBRE ROLOS (EXCLUSIVE MOBILIZAÇÃO E DESMOBILIZAÇÃO). AF_03/2016</t>
  </si>
  <si>
    <t>ESTACA PRÉ-MOLDADA DE CONCRETO CENTRIFUGADO, SEÇÃO CIRCULAR, CAPACIDADE DE 100 TONELADAS, COMPRIMENTO TOTAL CRAVADO ATÉ 5M, BATE-ESTACAS POR GRAVIDADE SOBRE ROLOS (EXCLUSIVE MOBILIZAÇÃO E DESMOBILIZAÇÃO). AF_03/2016</t>
  </si>
  <si>
    <t>ESTACA PRÉ-MOLDADA DE CONCRETO, SEÇÃO QUADRADA, CAPACIDADE DE 25 TONELADAS, COMPRIMENTO TOTAL CRAVADO ACIMA DE 5M ATÉ 12M, BATE-ESTACAS POR GRAVIDADE SOBRE ROLOS (EXCLUSIVE MOBILIZAÇÃO E DESMOBILIZAÇÃO). AF_03/2016</t>
  </si>
  <si>
    <t>ESTACA PRÉ-MOLDADA DE CONCRETO, SEÇÃO QUADRADA, CAPACIDADE DE 50 TONELADAS, COMPRIMENTO TOTAL CRAVADO ACIMA DE 5M ATÉ 12M, BATE-ESTACAS POR GRAVIDADE SOBRE ROLOS (EXCLUSIVE MOBILIZAÇÃO E DESMOBILIZAÇÃO). AF_03/2016</t>
  </si>
  <si>
    <t>ESTACA PRÉ-MOLDADA DE CONCRETO CENTRIFUGADO, SEÇÃO CIRCULAR, CAPACIDADE DE 100 TONELADAS, COMPRIMENTO TOTAL CRAVADO ACIMA DE 5M ATÉ 12M, BATE-ESTACAS POR GRAVIDADE SOBRE ROLOS (EXCLUSIVE MOBILIZAÇÃO E DESMOBILIZAÇÃO). AF_03/2016</t>
  </si>
  <si>
    <t>ESTACA PRÉ-MOLDADA DE CONCRETO, SEÇÃO QUADRADA, CAPACIDADE DE 25 TONELADAS COMPRIMENTO TOTAL CRAVADO ACIMA DE 12M, BATE-ESTACAS POR GRAVIDADE SOBRE ROLOS (EXCLUSIVE MOBILIZAÇÃO E DESMOBILIZAÇÃO). AF_03/2016</t>
  </si>
  <si>
    <t>ESTACA PRÉ-MOLDADA DE CONCRETO, SEÇÃO QUADRADA, CAPACIDADE DE 50 TONELADAS, COMPRIMENTO TOTAL CRAVADO ACIMA DE 12M, BATE-ESTACAS POR GRAVIDADE SOBRE ROLOS (EXCLUSIVE MOBILIZAÇÃO E DESMOBILIZAÇÃO). AF_03/2016</t>
  </si>
  <si>
    <t>ESTACA PRÉ-MOLDADA DE CONCRETO CENTRIFUGADO, SEÇÃO CIRCULAR, CAPACIDADE DE 100 TONELADAS, COMPRIMENTO TOTAL CRAVADO ACIMA DE 12M, BATE-ESTACAS POR GRAVIDADE SOBRE ROLOS (EXCLUSIVE MOBILIZAÇÃO E DESMOBILIZAÇÃO). AF_03/2016</t>
  </si>
  <si>
    <t>ESTACA HÉLICE CONTÍNUA, DIÂMETRO DE 30 CM, COMPRIMENTO TOTAL ATÉ 15 M, PERFURATRIZ COM TORQUE DE 170 KN.M (EXCLUSIVE MOBILIZAÇÃO E DESMOBILIZAÇÃO). AF_02/2015</t>
  </si>
  <si>
    <t>ESTACA HÉLICE CONTÍNUA, DIÂMETRO DE 30 CM, COMPRIMENTO TOTAL ACIMA DE 15 M ATÉ 20 M, PERFURATRIZ COM TORQUE DE 170 KN.M (EXCLUSIVE MOBILIZAÇÃO E DESMOBILIZAÇÃO). AF_02/2015</t>
  </si>
  <si>
    <t>ESTACA HÉLICE CONTÍNUA, DIÂMETRO DE 50 CM, COMPRIMENTO TOTAL ATÉ 15 M, PERFURATRIZ COM TORQUE DE 170 KN.M (EXCLUSIVE MOBILIZAÇÃO E DESMOBILIZAÇÃO). AF_02/2015</t>
  </si>
  <si>
    <t>ESTACA HÉLICE CONTÍNUA, DIÂMETRO DE 50 CM, COMPRIMENTO TOTAL ACIMA DE 15 M ATÉ 30 M, PERFURATRIZ COM TORQUE DE 170 KN.M (EXCLUSIVE MOBILIZAÇÃO E DESMOBILIZAÇÃO). AF_02/2015</t>
  </si>
  <si>
    <t>ESTACA HÉLICE CONTÍNUA, DIÂMETRO DE 70 CM, COMPRIMENTO TOTAL ATÉ 15 M, PERFURATRIZ COM TORQUE DE 170 KN.M (EXCLUSIVE MOBILIZAÇÃO E DESMOBILIZAÇÃO). AF_02/2015</t>
  </si>
  <si>
    <t>ESTACA HÉLICE CONTÍNUA, DIÂMETRO DE 70 CM, COMPRIMENTO TOTAL ACIMA DE 15 M ATÉ 30 M, PERFURATRIZ COM TORQUE DE 170 KN.M (EXCLUSIVE MOBILIZAÇÃO E DESMOBILIZAÇÃO). AF_02/2015</t>
  </si>
  <si>
    <t>ESTACA HÉLICE CONTÍNUA, DIÂMETRO DE 80 CM, COMPRIMENTO TOTAL ATÉ 30 M, PERFURATRIZ COM TORQUE DE 170 KN.M (EXCLUSIVE MOBILIZAÇÃO E DESMOBILIZAÇÃO). AF_02/2015</t>
  </si>
  <si>
    <t>ESTACA HÉLICE CONTÍNUA, DIÂMETRO DE 90 CM, COMPRIMENTO TOTAL ATÉ 30 M, PERFURATRIZ COM TORQUE DE 263 KN.M (EXCLUSIVE MOBILIZAÇÃO E DESMOBILIZAÇÃO). AF_02/2015</t>
  </si>
  <si>
    <t>ESTACA ESCAVADA MECANICAMENTE, SEM FLUIDO ESTABILIZANTE, COM 25 CM DE DIÂMETRO, ATÉ 9 M DE COMPRIMENTO, CONCRETO LANÇADO POR CAMINHÃO BETONEIRA (EXCLUSIVE MOBILIZAÇÃO E DESMOBILIZAÇÃO). AF_02/2015</t>
  </si>
  <si>
    <t>ESTACA ESCAVADA MECANICAMENTE, SEM FLUIDO ESTABILIZANTE, COM 25 CM DE DIÂMETRO, ACIMA DE 9 M DE COMPRIMENTO, CONCRETO LANÇADO POR CAMINHÃO BETONEIRA (EXCLUSIVE MOBILIZAÇÃO E DESMOBILIZAÇÃO). AF_02/2015</t>
  </si>
  <si>
    <t>ESTACA ESCAVADA MECANICAMENTE, SEM FLUIDO ESTABILIZANTE, COM 25 CM DE DIÂMETRO, ATÉ 9 M DE COMPRIMENTO, CONCRETO LANÇADO MANUALMENTE (EXCLUSIVE MOBILIZAÇÃO E DESMOBILIZAÇÃO). AF_02/2015</t>
  </si>
  <si>
    <t>ESTACA ESCAVADA MECANICAMENTE, SEM FLUIDO ESTABILIZANTE, COM 25 CM DE DIÂMETRO, ACIMA DE 9 M DE COMPRIMENTO, CONCRETO LANÇADO MANUALMENTE (EXCLUSIVE MOBILIZAÇÃO E DESMOBILIZAÇÃO). AF_02/2015</t>
  </si>
  <si>
    <t>ESTACA ESCAVADA MECANICAMENTE, SEM FLUIDO ESTABILIZANTE, COM 40 CM DE DIÂMETRO, ATÉ 9 M DE COMPRIMENTO, CONCRETO LANÇADO POR CAMINHÃO BETONEIRA (EXCLUSIVE MOBILIZAÇÃO E DESMOBILIZAÇÃO). AF_02/2015</t>
  </si>
  <si>
    <t>ESTACA ESCAVADA MECANICAMENTE, SEM FLUIDO ESTABILIZANTE, COM 40 CM DE DIÂMETRO, ACIMA DE 9 M ATÉ 15 M DE COMPRIMENTO, CONCRETO LANÇADO POR CAMINHÃO BETONEIRA (EXCLUSIVE MOBILIZAÇÃO E DESMOBILIZAÇÃO). AF_02/2015</t>
  </si>
  <si>
    <t>ESTACA ESCAVADA MECANICAMENTE, SEM FLUIDO ESTABILIZANTE, COM 40 CM DE DIÂMETRO, ACIMA DE 15 M DE COMPRIMENTO, CONCRETO LANÇADO POR CAMINHÃO BETONEIRA (EXCLUSIVE MOBILIZAÇÃO E DESMOBILIZAÇÃO). AF_02/2015</t>
  </si>
  <si>
    <t>ESTACA ESCAVADA MECANICAMENTE, SEM FLUIDO ESTABILIZANTE, COM 60 CM DE DIÂMETRO, ATÉ 9 M DE COMPRIMENTO, CONCRETO LANÇADO POR CAMINHÃO BETONEIRA (EXCLUSIVE MOBILIZAÇÃO E DESMOBILIZAÇÃO). AF_02/2015</t>
  </si>
  <si>
    <t>ESTACA ESCAVADA MECANICAMENTE, SEM FLUIDO ESTABILIZANTE, COM 60 CM DE DIÂMETRO, ACIMA DE 9 M ATÉ 15 M DE COMPRIMENTO, CONCRETO LANÇADO POR CAMINHÃO BETONEIRA (EXCLUSIVE MOBILIZAÇÃO E DESMOBILIZAÇÃO). AF_02/2015</t>
  </si>
  <si>
    <t>ESTACA ESCAVADA MECANICAMENTE, SEM FLUIDO ESTABILIZANTE, COM 60 CM DE DIÂMETRO, ACIMA DE 15 M DE COMPRIMENTO, CONCRETO LANÇADO POR CAMINHÃO BETONEIRA (EXCLUSIVE MOBILIZAÇÃO E DESMOBILIZAÇÃO). AF_02/2015</t>
  </si>
  <si>
    <t>ESTACA ESCAVADA MECANICAMENTE, SEM FLUIDO ESTABILIZANTE, COM 60 CM DE DIÂMETRO, ATÉ 9 M DE COMPRIMENTO, CONCRETO LANÇADO POR BOMBA LANÇA (EXCLUSIVE MOBILIZAÇÃO E DESMOBILIZAÇÃO). AF_02/2015</t>
  </si>
  <si>
    <t>ESTACA ESCAVADA MECANICAMENTE, SEM FLUIDO ESTABILIZANTE, COM 60 CM DE DIÂMETRO, ACIMA DE 9 M ATÉ 15 M DE COMPRIMENTO, CONCRETO LANÇADO POR BOMBA LANÇA (EXCLUSIVE MOBILIZAÇÃO E DESMOBILIZAÇÃO). AF_02/2015</t>
  </si>
  <si>
    <t>ESTACA ESCAVADA MECANICAMENTE, SEM FLUIDO ESTABILIZANTE, COM 60 CM DE DIÂMETRO, ACIMA DE 15 M DE COMPRIMENTO, CONCRETO LANÇADO POR BOMBA LANÇA (EXCLUSIVE MOBILIZAÇÃO E DESMOBILIZAÇÃO). AF_02/2015</t>
  </si>
  <si>
    <t>ARRASAMENTO MECANICO DE ESTACA DE CONCRETO ARMADO, DIAMETROS DE ATÉ 40 CM. AF_11/2016</t>
  </si>
  <si>
    <t>ARRASAMENTO MECANICO DE ESTACA DE CONCRETO ARMADO, DIAMETROS DE 41 CM A 60 CM. AF_11/2016</t>
  </si>
  <si>
    <t>ARRASAMENTO MECANICO DE ESTACA DE CONCRETO ARMADO, DIAMETROS DE 61 CM A 80 CM. AF_11/2016</t>
  </si>
  <si>
    <t>ARRASAMENTO MECANICO DE ESTACA DE CONCRETO ARMADO, DIAMETROS DE 81 CM A 100 CM. AF_11/2016</t>
  </si>
  <si>
    <t>ARRASAMENTO MECANICO DE ESTACA DE CONCRETO ARMADO, DIAMETROS DE 101 CM A 150 CM. AF_11/2016</t>
  </si>
  <si>
    <t>ARRASAMENTO DE ESTACA METÁLICA, PERFIL LAMINADO TIPO I FAMÍLIA 250. AF_11/2016</t>
  </si>
  <si>
    <t>ARRASAMENTO DE ESTACA METÁLICA, PERFIL LAMINADO TIPO H FAMÍLIA 250. AF_11/2016</t>
  </si>
  <si>
    <t>ARRASAMENTO DE ESTACA METÁLICA, PERFIL LAMINADO TIPO H FAMÍLIA 310. AF_11/2016</t>
  </si>
  <si>
    <t>ESTACA RAIZ, DIÂMETRO DE 20 CM, COMPRIMENTO DE ATÉ 10 M, SEM PRESENÇA DE ROCHA. AF_04/2017</t>
  </si>
  <si>
    <t>ESTACA RAIZ, DIÂMETRO DE 31 CM, COMPRIMENTO DE ATÉ 10 M, SEM PRESENÇA DE ROCHA. AF_05/2017</t>
  </si>
  <si>
    <t>ESTACA RAIZ, DIÂMETRO DE 40 CM, COMPRIMENTO DE ATÉ 10 M, SEM PRESENÇA DE ROCHA. AF_05/2017</t>
  </si>
  <si>
    <t>ESTACA RAIZ, DIÂMETRO DE 45 CM, COMPRIMENTO DE ATÉ 10 M, SEM PRESENÇA DE ROCHA. AF_05/2017</t>
  </si>
  <si>
    <t>ESTACA RAIZ, DIÂMETRO DE 20 CM, COMPRIMENTO DE 11 A 20 M, SEM PRESENÇA DE ROCHA. AF_05/2017</t>
  </si>
  <si>
    <t>ESTACA RAIZ, DIÂMETRO DE 31 CM, COMPRIMENTO DE 11 A 20 M, SEM PRESENÇA DE ROCHA. AF_05/2017</t>
  </si>
  <si>
    <t>ESTACA RAIZ, DIÂMETRO DE 40 CM, COMPRIMENTO DE 11 A 20 M, SEM PRESENÇA DE ROCHA. AF_05/2017</t>
  </si>
  <si>
    <t>ESTACA RAIZ, DIÂMETRO DE 45 CM, COMPRIMENTO DE 11 A 20 M, SEM PRESENÇA DE ROCHA. AF_05/2017</t>
  </si>
  <si>
    <t>ESTACA RAIZ, DIÂMETRO DE 20 CM, COMPRIMENTO DE 21 A 30 M, SEM PRESENÇA DE ROCHA. AF_05/2017</t>
  </si>
  <si>
    <t>ESTACA RAIZ, DIÂMETRO DE 31 CM, COMPRIMENTO DE 21 A 30 M, SEM PRESENÇA DE ROCHA. AF_05/2017</t>
  </si>
  <si>
    <t>ESTACA RAIZ, DIÂMETRO DE 40 CM, COMPRIMENTO DE 21 A 30 M, SEM PRESENÇA DE ROCHA. AF_05/2017</t>
  </si>
  <si>
    <t>ESTACA RAIZ, DIÂMETRO DE 45 CM, COMPRIMENTO DE 21 A 30 M, SEM PRESENÇA DE ROCHA. AF_05/2017</t>
  </si>
  <si>
    <t>ESTACA RAIZ, DIÂMETRO DE 20 CM, COMPRIMENTO DE ATÉ 10 M, COM PRESENÇA DE ROCHA. AF_05/2017</t>
  </si>
  <si>
    <t>ESTACA RAIZ, DIÂMETRO DE 31 CM, COMPRIMENTO DE ATÉ 10 M, COM PRESENÇA DE ROCHA. AF_05/2017</t>
  </si>
  <si>
    <t>ESTACA RAIZ, DIÂMETRO DE 40 CM, COMPRIMENTO DE ATÉ 10 M, COM PRESENÇA DE ROCHA. AF_05/2017</t>
  </si>
  <si>
    <t>ESTACA RAIZ, DIÂMETRO DE 45 CM, COMPRIMENTO DE ATÉ 10 M, COM PRESENÇA DE ROCHA. AF_05/2017</t>
  </si>
  <si>
    <t>ESTACA RAIZ, DIÂMETRO DE 20 CM, COMPRIMENTO DE 11 A 20 M, COM PRESENÇA DE ROCHA. AF_05/2017</t>
  </si>
  <si>
    <t>ESTACA RAIZ, DIÂMETRO DE 31 CM, COMPRIMENTO DE 11 A 20 M, COM PRESENÇA DE ROCHA. AF_05/2017</t>
  </si>
  <si>
    <t>ESTACA RAIZ, DIÂMETRO DE 40 CM, COMPRIMENTO DE 11 A 20 M, COM PRESENÇA DE ROCHA. AF_05/2017</t>
  </si>
  <si>
    <t>ESTACA RAIZ, DIÂMETRO DE 45 CM, COMPRIMENTO DE 11 A 20 M, COM PRESENÇA DE ROCHA. AF_05/2017</t>
  </si>
  <si>
    <t>ESTACA RAIZ, DIÂMETRO DE 20 CM, COMPRIMENTO DE 21 A 30 M, COM PRESENÇA DE ROCHA. AF_05/2017</t>
  </si>
  <si>
    <t>ESTACA RAIZ, DIÂMETRO DE 31 CM, COMPRIMENTO DE 21 A 30 M, COM PRESENÇA DE ROCHA. AF_05/2017</t>
  </si>
  <si>
    <t>ESTACA RAIZ, DIÂMETRO DE 40 CM, COMPRIMENTO DE 21 A 30 M, COM PRESENÇA DE ROCHA. AF_05/2017</t>
  </si>
  <si>
    <t>ESTACA RAIZ, DIÂMETRO DE 45 CM, COMPRIMENTO DE 21 A 30 M, COM PRESENÇA DE ROCHA. AF_05/2017</t>
  </si>
  <si>
    <t>ESTACA BROCA DE CONCRETO, DIÃMETRO DE 20 CM, PROFUNDIDADE DE ATÉ 3 M, ESCAVAÇÃO MANUAL COM TRADO CONCHA, NÃO ARMADA. AF_03/2018</t>
  </si>
  <si>
    <t>ESTACA BROCA DE CONCRETO, DIÃMETRO DE 25 CM, PROFUNDIDADE DE ATÉ 3 M, ESCAVAÇÃO MANUAL COM TRADO CONCHA, NÃO ARMADA. AF_03/2018</t>
  </si>
  <si>
    <t>ESTACA BROCA DE CONCRETO, DIÂMETRO DE 30 CM, PROFUNDIDADE DE ATÉ 3 M, ESCAVAÇÃO MANUAL COM TRADO CONCHA, NÃO ARMADA. AF_03/2018</t>
  </si>
  <si>
    <t>LASTRO DE CONCRETO, PREPARO MECÂNICO, INCLUSOS ADITIVO IMPERMEABILIZANTE, LANÇAMENTO E ADENSAMENTO</t>
  </si>
  <si>
    <t>LASTRO DE CONCRETO MAGRO, APLICADO EM PISOS OU RADIERS, ESPESSURA DE 3 CM. AF_07_2016</t>
  </si>
  <si>
    <t>LASTRO DE CONCRETO MAGRO, APLICADO EM PISOS OU RADIERS, ESPESSURA DE 5 CM. AF_07_2016</t>
  </si>
  <si>
    <t>LASTRO DE CONCRETO MAGRO, APLICADO EM BLOCOS DE COROAMENTO OU SAPATAS. AF_08/2017</t>
  </si>
  <si>
    <t>LASTRO DE CONCRETO MAGRO, APLICADO EM BLOCOS DE COROAMENTO OU SAPATAS, ESPESSURA DE 3 CM. AF_08/2017</t>
  </si>
  <si>
    <t>LASTRO DE CONCRETO MAGRO, APLICADO EM BLOCOS DE COROAMENTO OU SAPATAS, ESPESSURA DE 5 CM. AF_08/2017</t>
  </si>
  <si>
    <t>LASTRO DE CONCRETO MAGRO, APLICADO EM PISOS OU RADIERS. AF_08/2017</t>
  </si>
  <si>
    <t>LASTRO COM MATERIAL GRANULAR, APLICAÇÃO EM BLOCOS DE COROAMENTO, ESPESSURA DE *5 CM*. AF_08/2017</t>
  </si>
  <si>
    <t>LASTRO COM MATERIAL GRANULAR, APLICAÇÃO EM PISOS OU RADIERS, ESPESSURA DE *5 CM*. AF_08/2017</t>
  </si>
  <si>
    <t>LASTRO COM MATERIAL GRANULAR, APLICADO EM BLOCOS DE COROAMENTO, ESPESSURA DE *10 CM*. AF_08/2017</t>
  </si>
  <si>
    <t>LASTRO COM MATERIAL GRANULAR, APLICADO EM PISOS OU RADIERS, ESPESSURA DE *10 CM*. AF_08/2017</t>
  </si>
  <si>
    <t>ESCAVAÇÃO MANUAL DE VIGA DE BORDA PARA RADIER. AF_09/2017</t>
  </si>
  <si>
    <t>COMPACTAÇÃO MECÂNICA DE SOLO PARA EXECUÇÃO DE RADIER, COM COMPACTADOR DE SOLOS A PERCUSSÃO. AF_09/2017</t>
  </si>
  <si>
    <t>COMPACTAÇÃO MECÂNICA DE SOLO PARA EXECUÇÃO DE RADIER, COM COMPACTADOR DE SOLOS TIPO PLACA VIBRATÓRIA. AF_09/2017</t>
  </si>
  <si>
    <t>FABRICAÇÃO, MONTAGEM E DESMONTAGEM DE FORMA PARA RADIER, EM MADEIRA SERRADA, 4 UTILIZAÇÕES. AF_09/2017</t>
  </si>
  <si>
    <t>CONCRETAGEM DE RADIER, PISO OU LAJE SOBRE SOLO, FCK 30 MPA, PARA ESPESSURA DE 10 CM - LANÇAMENTO, ADENSAMENTO E ACABAMENTO. AF_09/2017</t>
  </si>
  <si>
    <t>CONCRETAGEM DE RADIER, PISO OU LAJE SOBRE SOLO, FCK 30 MPA, PARA ESPESSURA DE 15 CM - LANÇAMENTO, ADENSAMENTO E ACABAMENTO. AF_09/2017</t>
  </si>
  <si>
    <t>CONCRETAGEM DE RADIER, PISO OU LAJE SOBRE SOLO, FCK 30 MPA, PARA ESPESSURA DE 20 CM - LANÇAMENTO, ADENSAMENTO E ACABAMENTO. AF_09/2017</t>
  </si>
  <si>
    <t>FORMAS MANUSEÁVEIS PARA PAREDES DE CONCRETO MOLDADAS IN LOCO, DE EDIFICAÇÕES DE MULTIPLOS PAVIMENTO, EM PLATIBANDA. AF_06/2015</t>
  </si>
  <si>
    <t>FORMAS MANUSEÁVEIS PARA PAREDES DE CONCRETO MOLDADAS IN LOCO, DE EDIFICAÇÕES DE MULTIPLOS PAVIMENTOS, EM FACES INTERNAS DE PAREDES. AF_06/2015</t>
  </si>
  <si>
    <t>FORMAS MANUSEÁVEIS PARA PAREDES DE CONCRETO MOLDADAS IN LOCO, DE EDIFICAÇÕES DE MULTIPLOS PAVIMENTOS, EM LAJES. AF_06/2015</t>
  </si>
  <si>
    <t>FORMAS MANUSEÁVEIS PARA PAREDES DE CONCRETO MOLDADAS IN LOCO, DE EDIFICAÇÕES DE MULTIPLOS PAVIMENTOS, EM PANOS DE FACHADA COM VÃOS. AF_06/2015</t>
  </si>
  <si>
    <t>FORMAS MANUSEÁVEIS PARA PAREDES DE CONCRETO MOLDADAS IN LOCO, DE EDIFICAÇÕES DE MULTIPLOS PAVIMENTOS, EM PANOS DE FACHADA SEM VÃOS. AF_06/2015</t>
  </si>
  <si>
    <t>FORMAS MANUSEÁVEIS PARA PAREDES DE CONCRETO MOLDADAS IN LOCO, DE EDIFICAÇÕES DE MULTIPLOS PAVIMENTOS, EM PANOS DE FACHADA COM VARANDAS. AF_06/2015</t>
  </si>
  <si>
    <t>FORMAS MANUSEÁVEIS PARA PAREDES DE CONCRETO MOLDADAS IN LOCO, DE EDIFICAÇÕES DE PAVIMENTO ÚNICO, EM FACES INTERNAS DE PAREDES. AF_06/2015</t>
  </si>
  <si>
    <t>FORMAS MANUSEÁVEIS PARA PAREDES DE CONCRETO MOLDADAS IN LOCO, DE EDIFICAÇÕES DE PAVIMENTO ÚNICO, EM LAJES. AF_06/2015</t>
  </si>
  <si>
    <t>FORMAS MANUSEÁVEIS PARA PAREDES DE CONCRETO MOLDADAS IN LOCO, DE EDIFICAÇÕES DE PAVIMENTO ÚNICO, EM PANOS DE FACHADA COM VÃOS. AF_06/2015</t>
  </si>
  <si>
    <t>FORMAS MANUSEÁVEIS PARA PAREDES DE CONCRETO MOLDADAS IN LOCO, DE EDIFICAÇÕES DE PAVIMENTO ÚNICO, EM PANOS DE FACHADA SEM VÃOS. AF_06/2015</t>
  </si>
  <si>
    <t>FORMAS MANUSEÁVEIS PARA PAREDES DE CONCRETO MOLDADAS IN LOCO, DE EDIFICAÇÕES DE PAVIMENTO ÚNICO, EM PANOS DE FACHADA COM VARANDA. AF_06/2015</t>
  </si>
  <si>
    <t>FABRICAÇÃO DE FÔRMA PARA PILARES E ESTRUTURAS SIMILARES, EM CHAPA DE MADEIRA COMPENSADA RESINADA, E = 17 MM. AF_12/2015</t>
  </si>
  <si>
    <t>FABRICAÇÃO DE FÔRMA PARA PILARES E ESTRUTURAS SIMILARES, EM CHAPA DE MADEIRA COMPENSADA PLASTIFICADA, E = 18 MM. AF_12/2015</t>
  </si>
  <si>
    <t>FABRICAÇÃO DE FÔRMA PARA VIGAS, EM CHAPA DE MADEIRA COMPENSADA RESINADA, E = 17 MM. AF_12/2015</t>
  </si>
  <si>
    <t>FABRICAÇÃO DE FÔRMA PARA VIGAS, EM CHAPA DE MADEIRA COMPENSADA PLASTIFICADA, E = 18 MM. AF_12/2015</t>
  </si>
  <si>
    <t>FABRICAÇÃO DE FÔRMA PARA LAJES, EM CHAPA DE MADEIRA COMPENSADA RESINADA, E = 17 MM. AF_12/2015</t>
  </si>
  <si>
    <t>FABRICAÇÃO DE FÔRMA PARA LAJES, EM CHAPA DE MADEIRA COMPENSADA PLASTIFICADA, E = 18 MM. AF_12/2015</t>
  </si>
  <si>
    <t>FABRICAÇÃO DE FÔRMA PARA PILARES E ESTRUTURAS SIMILARES, EM MADEIRA SERRADA, E=25 MM. AF_12/2015</t>
  </si>
  <si>
    <t>FABRICAÇÃO DE FÔRMA PARA VIGAS, COM MADEIRA SERRADA, E = 25 MM. AF_12/2015</t>
  </si>
  <si>
    <t>FABRICAÇÃO DE FÔRMA PARA LAJES, EM MADEIRA SERRADA, E=25 MM. AF_12/2015</t>
  </si>
  <si>
    <t>FABRICAÇÃO DE ESCORAS DE VIGA DO TIPO GARFO, EM MADEIRA. AF_12/2015</t>
  </si>
  <si>
    <t>FABRICAÇÃO DE ESCORAS DO TIPO PONTALETE, EM MADEIRA. AF_12/2015</t>
  </si>
  <si>
    <t>MONTAGEM E DESMONTAGEM DE FÔRMA DE PILARES RETANGULARES E ESTRUTURAS SIMILARES COM ÁREA MÉDIA DAS SEÇÕES MENOR OU IGUAL A 0,25 M², PÉ-DIREITO SIMPLES, EM MADEIRA SERRADA, 1 UTILIZAÇÃO. AF_12/2015</t>
  </si>
  <si>
    <t>MONTAGEM E DESMONTAGEM DE FÔRMA DE PILARES RETANGULARES E ESTRUTURAS SIMILARES COM ÁREA MÉDIA DAS SEÇÕES MAIOR QUE 0,25 M², PÉ-DIREITO SIMPLES, EM MADEIRA SERRADA, 1 UTILIZAÇÃO. AF_12/2015</t>
  </si>
  <si>
    <t>MONTAGEM E DESMONTAGEM DE FÔRMA DE PILARES RETANGULARES E ESTRUTURAS SIMILARES COM ÁREA MÉDIA DAS SEÇÕES MENOR OU IGUAL A 0,25 M², PÉ-DIREITO SIMPLES, EM MADEIRA SERRADA, 2 UTILIZAÇÕES. AF_12/2015</t>
  </si>
  <si>
    <t>MONTAGEM E DESMONTAGEM DE FÔRMA DE PILARES RETANGULARES E ESTRUTURAS SIMILARES COM ÁREA MÉDIA DAS SEÇÕES MAIOR QUE 0,25 M², PÉ-DIREITO SIMPLES, EM MADEIRA SERRADA, 2 UTILIZAÇÕES. AF_12/2015</t>
  </si>
  <si>
    <t>MONTAGEM E DESMONTAGEM DE FÔRMA DE PILARES RETANGULARES E ESTRUTURAS SIMILARES COM ÁREA MÉDIA DAS SEÇÕES MENOR OU IGUAL A 0,25 M², PÉ-DIREITO SIMPLES, EM MADEIRA SERRADA, 4 UTILIZAÇÕES. AF_12/2015</t>
  </si>
  <si>
    <t>MONTAGEM E DESMONTAGEM DE FÔRMA DE PILARES RETANGULARES E ESTRUTURAS SIMILARES COM ÁREA MÉDIA DAS SEÇÕES MAIOR QUE 0,25 M², PÉ-DIREITO SIMPLES, EM MADEIRA SERRADA, 4 UTILIZAÇÕES. AF_12/2015</t>
  </si>
  <si>
    <t>MONTAGEM E DESMONTAGEM DE FÔRMA DE PILARES RETANGULARES E ESTRUTURAS SIMILARES COM ÁREA MÉDIA DAS SEÇÕES MENOR OU IGUAL A 0,25 M², PÉ-DIREITO SIMPLES, EM CHAPA DE MADEIRA COMPENSADA RESINADA, 2 UTILIZAÇÕES. AF_12/2015</t>
  </si>
  <si>
    <t>MONTAGEM E DESMONTAGEM DE FÔRMA DE PILARES RETANGULARES E ESTRUTURAS SIMILARES COM ÁREA MÉDIA DAS SEÇÕES MAIOR QUE 0,25 M², PÉ-DIREITO SIMPLES, EM CHAPA DE MADEIRA COMPENSADA RESINADA, 2 UTILIZAÇÕES. AF_12/2015</t>
  </si>
  <si>
    <t>MONTAGEM E DESMONTAGEM DE FÔRMA DE PILARES RETANGULARES E ESTRUTURAS SIMILARES COM ÁREA MÉDIA DAS SEÇÕES MENOR OU IGUAL A 0,25 M², PÉ-DIREITO DUPLO, EM CHAPA DE MADEIRA COMPENSADA RESINADA, 2 UTILIZAÇÕES. AF_12/2015</t>
  </si>
  <si>
    <t>MONTAGEM E DESMONTAGEM DE FÔRMA DE PILARES RETANGULARES E ESTRUTURAS SIMILARES COM ÁREA MÉDIA DAS SEÇÕES MAIOR QUE 0,25 M², PÉ-DIREITO DUPLO, EM CHAPA DE MADEIRA COMPENSADA RESINADA, 2 UTILIZAÇÕES. AF_12/2015</t>
  </si>
  <si>
    <t>MONTAGEM E DESMONTAGEM DE FÔRMA DE PILARES RETANGULARES E ESTRUTURAS SIMILARES COM ÁREA MÉDIA DAS SEÇÕES MENOR OU IGUAL A 0,25 M², PÉ-DIREITO SIMPLES, EM CHAPA DE MADEIRA COMPENSADA RESINADA, 4 UTILIZAÇÕES. AF_12/2015</t>
  </si>
  <si>
    <t>MONTAGEM E DESMONTAGEM DE FÔRMA DE PILARES RETANGULARES E ESTRUTURAS SIMILARES COM ÁREA MÉDIA DAS SEÇÕES MAIOR QUE 0,25 M², PÉ-DIREITO SIMPLES, EM CHAPA DE MADEIRA COMPENSADA RESINADA, 4 UTILIZAÇÕES. AF_12/2015</t>
  </si>
  <si>
    <t>MONTAGEM E DESMONTAGEM DE FÔRMA DE PILARES RETANGULARES E ESTRUTURAS SIMILARES COM ÁREA MÉDIA DAS SEÇÕES MENOR OU IGUAL A 0,25 M², PÉ-DIREITO DUPLO, EM CHAPA DE MADEIRA COMPENSADA RESINADA, 4 UTILIZAÇÕES. AF_12/2015</t>
  </si>
  <si>
    <t>MONTAGEM E DESMONTAGEM DE FÔRMA DE PILARES RETANGULARES E ESTRUTURAS SIMILARES COM ÁREA MÉDIA DAS SEÇÕES MAIOR QUE 0,25 M², PÉ-DIREITO DUPLO, EM CHAPA DE MADEIRA COMPENSADA RESINADA, 4 UTILIZAÇÕES. AF_12/2015</t>
  </si>
  <si>
    <t>MONTAGEM E DESMONTAGEM DE FÔRMA DE PILARES RETANGULARES E ESTRUTURAS SIMILARES COM ÁREA MÉDIA DAS SEÇÕES MENOR OU IGUAL A 0,25 M², PÉ-DIREITO SIMPLES, EM CHAPA DE MADEIRA COMPENSADA RESINADA, 6 UTILIZAÇÕES. AF_12/2015</t>
  </si>
  <si>
    <t>MONTAGEM E DESMONTAGEM DE FÔRMA DE PILARES RETANGULARES E ESTRUTURAS SIMILARES COM ÁREA MÉDIA DAS SEÇÕES MAIOR QUE 0,25 M², PÉ-DIREITO SIMPLES, EM CHAPA DE MADEIRA COMPENSADA RESINADA, 6 UTILIZAÇÕES. AF_12/2015</t>
  </si>
  <si>
    <t>MONTAGEM E DESMONTAGEM DE FÔRMA DE PILARES RETANGULARES E ESTRUTURAS SIMILARES COM ÁREA MÉDIA DAS SEÇÕES MENOR OU IGUAL A 0,25 M², PÉ-DIREITO DUPLO, EM CHAPA DE MADEIRA COMPENSADA RESINADA, 6 UTILIZAÇÕES. AF_12/2015</t>
  </si>
  <si>
    <t>MONTAGEM E DESMONTAGEM DE FÔRMA DE PILARES RETANGULARES E ESTRUTURAS SIMILARES COM ÁREA MÉDIA DAS SEÇÕES MAIOR QUE 0,25 M², PÉ-DIREITO DUPLO, EM CHAPA DE MADEIRA COMPENSADA RESINADA, 6 UTILIZAÇÕES. AF_12/2015</t>
  </si>
  <si>
    <t>MONTAGEM E DESMONTAGEM DE FÔRMA DE PILARES RETANGULARES E ESTRUTURAS SIMILARES COM ÁREA MÉDIA DAS SEÇÕES MENOR OU IGUAL A 0,25 M², PÉ-DIREITO SIMPLES, EM CHAPA DE MADEIRA COMPENSADA RESINADA, 8 UTILIZAÇÕES. AF_12/2015</t>
  </si>
  <si>
    <t>MONTAGEM E DESMONTAGEM DE FÔRMA DE PILARES RETANGULARES E ESTRUTURAS SIMILARES COM ÁREA MÉDIA DAS SEÇÕES MAIOR QUE 0,25 M², PÉ-DIREITO SIMPLES, EM CHAPA DE MADEIRA COMPENSADA RESINADA, 8 UTILIZAÇÕES. AF_12/2015</t>
  </si>
  <si>
    <t>MONTAGEM E DESMONTAGEM DE FÔRMA DE PILARES RETANGULARES E ESTRUTURAS SIMILARES COM ÁREA MÉDIA DAS SEÇÕES MENOR OU IGUAL A 0,25 M², PÉ-DIREITO DUPLO, EM CHAPA DE MADEIRA COMPENSADA RESINADA, 8 UTILIZAÇÕES. AF_12/2015</t>
  </si>
  <si>
    <t>MONTAGEM E DESMONTAGEM DE FÔRMA DE PILARES RETANGULARES E ESTRUTURAS SIMILARES COM ÁREA MÉDIA DAS SEÇÕES MAIOR QUE 0,25 M², PÉ-DIREITO DUPLO, EM CHAPA DE MADEIRA COMPENSADA RESINADA, 8 UTILIZAÇÕES. AF_12/2015</t>
  </si>
  <si>
    <t>MONTAGEM E DESMONTAGEM DE FÔRMA DE PILARES RETANGULARES E ESTRUTURAS SIMILARES COM ÁREA MÉDIA DAS SEÇÕES MENOR OU IGUAL A 0,25 M², PÉ-DIREITO SIMPLES, EM CHAPA DE MADEIRA COMPENSADA PLASTIFICADA, 10 UTILIZAÇÕES. AF_12/2015</t>
  </si>
  <si>
    <t>MONTAGEM E DESMONTAGEM DE FÔRMA DE PILARES RETANGULARES E ESTRUTURAS SIMILARES COM ÁREA MÉDIA DAS SEÇÕES MAIOR QUE 0,25 M², PÉ-DIREITO SIMPLES, EM CHAPA DE MADEIRA COMPENSADA PLASTIFICADA, 10 UTILIZAÇÕES. AF_12/2015</t>
  </si>
  <si>
    <t>MONTAGEM E DESMONTAGEM DE FÔRMA DE PILARES RETANGULARES E ESTRUTURAS SIMILARES COM ÁREA MÉDIA DAS SEÇÕES MENOR OU IGUAL A 0,25 M², PÉ-DIREITO DUPLO, EM CHAPA DE MADEIRA COMPENSADA PLASTIFICADA, 10 UTILIZAÇÕES. AF_12/2015</t>
  </si>
  <si>
    <t>MONTAGEM E DESMONTAGEM DE FÔRMA DE PILARES RETANGULARES E ESTRUTURAS SIMILARES COM ÁREA MÉDIA DAS SEÇÕES MAIOR QUE 0,25 M², PÉ-DIREITO DUPLO, EM CHAPA DE MADEIRA COMPENSADA PLASTIFICADA, 10 UTILIZAÇÕES. AF_12/2015</t>
  </si>
  <si>
    <t>MONTAGEM E DESMONTAGEM DE FÔRMA DE PILARES RETANGULARES E ESTRUTURAS SIMILARES COM ÁREA MÉDIA DAS SEÇÕES MENOR OU IGUAL A 0,25 M², PÉ-DIREITO SIMPLES, EM CHAPA DE MADEIRA COMPENSADA PLASTIFICADA, 12 UTILIZAÇÕES. AF_12/2015</t>
  </si>
  <si>
    <t>MONTAGEM E DESMONTAGEM DE FÔRMA DE PILARES RETANGULARES E ESTRUTURAS SIMILARES COM ÁREA MÉDIA DAS SEÇÕES MAIOR QUE 0,25 M², PÉ-DIREITO SIMPLES, EM CHAPA DE MADEIRA COMPENSADA PLASTIFICADA, 12 UTILIZAÇÕES. AF_12/2015</t>
  </si>
  <si>
    <t>MONTAGEM E DESMONTAGEM DE FÔRMA DE PILARES RETANGULARES E ESTRUTURAS SIMILARES COM ÁREA MÉDIA DAS SEÇÕES MENOR OU IGUAL A 0,25 M², PÉ-DIREITO DUPLO, EM CHAPA DE MADEIRA COMPENSADA PLASTIFICADA, 12 UTILIZAÇÕES. AF_12/2015</t>
  </si>
  <si>
    <t>MONTAGEM E DESMONTAGEM DE FÔRMA DE PILARES RETANGULARES E ESTRUTURAS SIMILARES COM ÁREA MÉDIA DAS SEÇÕES MAIOR QUE 0,25 M², PÉ-DIREITO DUPLO, EM CHAPA DE MADEIRA COMPENSADA PLASTIFICADA, 12 UTILIZAÇÕES. AF_12/2015</t>
  </si>
  <si>
    <t>MONTAGEM E DESMONTAGEM DE FÔRMA DE PILARES RETANGULARES E ESTRUTURAS SIMILARES COM ÁREA MÉDIA DAS SEÇÕES MENOR OU IGUAL A 0,25 M², PÉ-DIREITO SIMPLES, EM CHAPA DE MADEIRA COMPENSADA PLASTIFICADA, 14 UTILIZAÇÕES. AF_12/2015</t>
  </si>
  <si>
    <t>MONTAGEM E DESMONTAGEM DE FÔRMA DE PILARES RETANGULARES E ESTRUTURAS SIMILARES COM ÁREA MÉDIA DAS SEÇÕES MAIOR QUE 0,25 M², PÉ-DIREITO SIMPLES, EM CHAPA DE MADEIRA COMPENSADA PLASTIFICADA, 14 UTILIZAÇÕES. AF_12/2015</t>
  </si>
  <si>
    <t>MONTAGEM E DESMONTAGEM DE FÔRMA DE PILARES RETANGULARES E ESTRUTURAS SIMILARES COM ÁREA MÉDIA DAS SEÇÕES MENOR OU IGUAL A 0,25 M², PÉ-DIREITO DUPLO, EM CHAPA DE MADEIRA COMPENSADA PLASTIFICADA, 14 UTILIZAÇÕES. AF_12/2015</t>
  </si>
  <si>
    <t>MONTAGEM E DESMONTAGEM DE FÔRMA DE PILARES RETANGULARES E ESTRUTURAS SIMILARES COM ÁREA MÉDIA DAS SEÇÕES MAIOR QUE 0,25 M², PÉ-DIREITO DUPLO, EM CHAPA DE MADEIRA COMPENSADA PLASTIFICADA, 14 UTILIZAÇÕES. AF_12/2015</t>
  </si>
  <si>
    <t>MONTAGEM E DESMONTAGEM DE FÔRMA DE PILARES RETANGULARES E ESTRUTURAS SIMILARES COM ÁREA MÉDIA DAS SEÇÕES MENOR OU IGUAL A 0,25 M², PÉ-DIREITO SIMPLES, EM CHAPA DE MADEIRA COMPENSADA PLASTIFICADA, 18 UTILIZAÇÕES. AF_12/2015</t>
  </si>
  <si>
    <t>MONTAGEM E DESMONTAGEM DE FÔRMA DE PILARES RETANGULARES E ESTRUTURAS SIMILARES COM ÁREA MÉDIA DAS SEÇÕES MAIOR QUE 0,25 M², PÉ-DIREITO SIMPLES, EM CHAPA DE MADEIRA COMPENSADA PLASTIFICADA, 18 UTILIZAÇÕES. AF_12/2015</t>
  </si>
  <si>
    <t>MONTAGEM E DESMONTAGEM DE FÔRMA DE PILARES RETANGULARES E ESTRUTURAS SIMILARES COM ÁREA MÉDIA DAS SEÇÕES MENOR OU IGUAL A 0,25 M², PÉ-DIREITO DUPLO, EM CHAPA DE MADEIRA COMPENSADA PLASTIFICADA, 18 UTILIZAÇÕES. AF_12/2015</t>
  </si>
  <si>
    <t>MONTAGEM E DESMONTAGEM DE FÔRMA DE PILARES RETANGULARES E ESTRUTURAS SIMILARES COM ÁREA MÉDIA DAS SEÇÕES MAIOR QUE 0,25 M², PÉ-DIREITO DUPLO, EM CHAPA DE MADEIRA COMPENSADA PLASTIFICADA, 18 UTILIZAÇÕES. AF_12/2015</t>
  </si>
  <si>
    <t>MONTAGEM E DESMONTAGEM DE FÔRMA DE VIGA, ESCORAMENTO COM PONTALETE DE MADEIRA, PÉ-DIREITO SIMPLES, EM MADEIRA SERRADA, 1 UTILIZAÇÃO. AF_12/2015</t>
  </si>
  <si>
    <t>MONTAGEM E DESMONTAGEM DE FÔRMA DE VIGA, ESCORAMENTO COM PONTALETE DE MADEIRA, PÉ-DIREITO SIMPLES, EM MADEIRA SERRADA, 2 UTILIZAÇÕES. AF_12/2015</t>
  </si>
  <si>
    <t>MONTAGEM E DESMONTAGEM DE FÔRMA DE VIGA, ESCORAMENTO COM PONTALETE DE MADEIRA, PÉ-DIREITO SIMPLES, EM MADEIRA SERRADA, 4 UTILIZAÇÕES. AF_12/2015</t>
  </si>
  <si>
    <t>MONTAGEM E DESMONTAGEM DE FÔRMA DE VIGA, ESCORAMENTO COM GARFO DE MADEIRA, PÉ-DIREITO DUPLO, EM CHAPA DE MADEIRA RESINADA, 2 UTILIZAÇÕES. AF_12/2015</t>
  </si>
  <si>
    <t>MONTAGEM E DESMONTAGEM DE FÔRMA DE VIGA, ESCORAMENTO METÁLICO, PÉ-DIREITO DUPLO, EM CHAPA DE MADEIRA RESINADA, 2 UTILIZAÇÕES. AF_12/2015</t>
  </si>
  <si>
    <t>MONTAGEM E DESMONTAGEM DE FÔRMA DE VIGA, ESCORAMENTO COM GARFO DE MADEIRA, PÉ-DIREITO SIMPLES, EM CHAPA DE MADEIRA RESINADA, 2 UTILIZAÇÕES. AF_12/2015</t>
  </si>
  <si>
    <t>MONTAGEM E DESMONTAGEM DE FÔRMA DE VIGA, ESCORAMENTO METÁLICO, PÉ-DIREITO SIMPLES, EM CHAPA DE MADEIRA RESINADA, 2 UTILIZAÇÕES. AF_12/2015</t>
  </si>
  <si>
    <t>MONTAGEM E DESMONTAGEM DE FÔRMA DE VIGA, ESCORAMENTO COM GARFO DE MADEIRA, PÉ-DIREITO DUPLO, EM CHAPA DE MADEIRA RESINADA, 4 UTILIZAÇÕES. AF_12/2015</t>
  </si>
  <si>
    <t>MONTAGEM E DESMONTAGEM DE FÔRMA DE VIGA, ESCORAMENTO METÁLICO, PÉ-DIREITO DUPLO, EM CHAPA DE MADEIRA RESINADA, 4 UTILIZAÇÕES. AF_12/2015</t>
  </si>
  <si>
    <t>MONTAGEM E DESMONTAGEM DE FÔRMA DE VIGA, ESCORAMENTO COM GARFO DE MADEIRA, PÉ-DIREITO SIMPLES, EM CHAPA DE MADEIRA RESINADA, 4 UTILIZAÇÕES. AF_12/2015</t>
  </si>
  <si>
    <t>MONTAGEM E DESMONTAGEM DE FÔRMA DE VIGA, ESCORAMENTO METÁLICO, PÉ-DIREITO SIMPLES, EM CHAPA DE MADEIRA RESINADA, 4 UTILIZAÇÕES. AF_12/2015</t>
  </si>
  <si>
    <t>MONTAGEM E DESMONTAGEM DE FÔRMA DE VIGA, ESCORAMENTO COM GARFO DE MADEIRA, PÉ-DIREITO DUPLO, EM CHAPA DE MADEIRA RESINADA, 6 UTILIZAÇÕES. AF_12/2015</t>
  </si>
  <si>
    <t>MONTAGEM E DESMONTAGEM DE FÔRMA DE VIGA, ESCORAMENTO METÁLICO, PÉ-DIREITO DUPLO, EM CHAPA DE MADEIRA RESINADA, 6 UTILIZAÇÕES. AF_12/2015</t>
  </si>
  <si>
    <t>MONTAGEM E DESMONTAGEM DE FÔRMA DE VIGA, ESCORAMENTO COM GARFO DE MADEIRA, PÉ-DIREITO SIMPLES, EM CHAPA DE MADEIRA RESINADA, 6 UTILIZAÇÕES. AF_12/2015</t>
  </si>
  <si>
    <t>MONTAGEM E DESMONTAGEM DE FÔRMA DE VIGA, ESCORAMENTO METÁLICO, PÉ-DIREITO SIMPLES, EM CHAPA DE MADEIRA RESINADA, 6 UTILIZAÇÕES. AF_12/2015</t>
  </si>
  <si>
    <t>MONTAGEM E DESMONTAGEM DE FÔRMA DE VIGA, ESCORAMENTO COM GARFO DE MADEIRA, PÉ-DIREITO DUPLO, EM CHAPA DE MADEIRA RESINADA, 8 UTILIZAÇÕES. AF_12/2015</t>
  </si>
  <si>
    <t>MONTAGEM E DESMONTAGEM DE FÔRMA DE VIGA, ESCORAMENTO METÁLICO, PÉ-DIREITO DUPLO, EM CHAPA DE MADEIRA RESINADA, 8 UTILIZAÇÕES. AF_12/2015</t>
  </si>
  <si>
    <t>MONTAGEM E DESMONTAGEM DE FÔRMA DE VIGA, ESCORAMENTO COM GARFO DE MADEIRA, PÉ-DIREITO SIMPLES, EM CHAPA DE MADEIRA RESINADA, 8 UTILIZAÇÕES. AF_12/2015</t>
  </si>
  <si>
    <t>MONTAGEM E DESMONTAGEM DE FÔRMA DE VIGA, ESCORAMENTO METÁLICO, PÉ-DIREITO SIMPLES, EM CHAPA DE MADEIRA RESINADA, 8 UTILIZAÇÕES. AF_12/2015</t>
  </si>
  <si>
    <t>MONTAGEM E DESMONTAGEM DE FÔRMA DE VIGA, ESCORAMENTO COM GARFO DE MADEIRA, PÉ-DIREITO DUPLO, EM CHAPA DE MADEIRA PLASTIFICADA, 10 UTILIZAÇÕES. AF_12/2015</t>
  </si>
  <si>
    <t>MONTAGEM E DESMONTAGEM DE FÔRMA DE VIGA, ESCORAMENTO METÁLICO, PÉ-DIREITO DUPLO, EM CHAPA DE MADEIRA PLASTIFICADA, 10 UTILIZAÇÕES. AF_12/2015</t>
  </si>
  <si>
    <t>MONTAGEM E DESMONTAGEM DE FÔRMA DE VIGA, ESCORAMENTO COM GARFO DE MADEIRA, PÉ-DIREITO SIMPLES, EM CHAPA DE MADEIRA PLASTIFICADA, 10 UTILIZAÇÕES. AF_12/2015</t>
  </si>
  <si>
    <t>MONTAGEM E DESMONTAGEM DE FÔRMA DE VIGA, ESCORAMENTO METÁLICO, PÉ-DIREITO SIMPLES, EM CHAPA DE MADEIRA PLASTIFICADA, 10 UTILIZAÇÕES. AF_12/2015</t>
  </si>
  <si>
    <t>MONTAGEM E DESMONTAGEM DE FÔRMA DE VIGA, ESCORAMENTO COM GARFO DE MADEIRA, PÉ-DIREITO DUPLO, EM CHAPA DE MADEIRA PLASTIFICADA, 12 UTILIZAÇÕES. AF_12/2015</t>
  </si>
  <si>
    <t>MONTAGEM E DESMONTAGEM DE FÔRMA DE VIGA, ESCORAMENTO METÁLICO, PÉ-DIREITO DUPLO, EM CHAPA DE MADEIRA PLASTIFICADA, 12 UTILIZAÇÕES. AF_12/2015</t>
  </si>
  <si>
    <t>MONTAGEM E DESMONTAGEM DE FÔRMA DE VIGA, ESCORAMENTO COM GARFO DE MADEIRA, PÉ-DIREITO SIMPLES, EM CHAPA DE MADEIRA PLASTIFICADA, 12 UTILIZAÇÕES. AF_12/2015</t>
  </si>
  <si>
    <t>MONTAGEM E DESMONTAGEM DE FÔRMA DE VIGA, ESCORAMENTO METÁLICO, PÉ-DIREITO SIMPLES, EM CHAPA DE MADEIRA PLASTIFICADA, 12 UTILIZAÇÕES. AF_12/2015</t>
  </si>
  <si>
    <t>MONTAGEM E DESMONTAGEM DE FÔRMA DE VIGA, ESCORAMENTO COM GARFO DE MADEIRA, PÉ-DIREITO DUPLO, EM CHAPA DE MADEIRA PLASTIFICADA, 14 UTILIZAÇÕES. AF_12/2015</t>
  </si>
  <si>
    <t>MONTAGEM E DESMONTAGEM DE FÔRMA DE VIGA, ESCORAMENTO METÁLICO, PÉ-DIREITO DUPLO, EM CHAPA DE MADEIRA PLASTIFICADA, 14 UTILIZAÇÕES. AF_12/2015</t>
  </si>
  <si>
    <t>MONTAGEM E DESMONTAGEM DE FÔRMA DE VIGA, ESCORAMENTO COM GARFO DE MADEIRA, PÉ-DIREITO SIMPLES, EM CHAPA DE MADEIRA PLASTIFICADA, 14 UTILIZAÇÕES. AF_12/2015</t>
  </si>
  <si>
    <t>MONTAGEM E DESMONTAGEM DE FÔRMA DE VIGA, ESCORAMENTO METÁLICO, PÉ-DIREITO SIMPLES, EM CHAPA DE MADEIRA PLASTIFICADA, 14 UTILIZAÇÕES. AF_12/2015</t>
  </si>
  <si>
    <t>MONTAGEM E DESMONTAGEM DE FÔRMA DE VIGA, ESCORAMENTO COM GARFO DE MADEIRA, PÉ-DIREITO DUPLO, EM CHAPA DE MADEIRA PLASTIFICADA, 18 UTILIZAÇÕES. AF_12/2015</t>
  </si>
  <si>
    <t>MONTAGEM E DESMONTAGEM DE FÔRMA DE VIGA, ESCORAMENTO METÁLICO, PÉ-DIREITO DUPLO, EM CHAPA DE MADEIRA PLASTIFICADA, 18 UTILIZAÇÕES. AF_12/2015</t>
  </si>
  <si>
    <t>MONTAGEM E DESMONTAGEM DE FÔRMA DE VIGA, ESCORAMENTO COM GARFO DE MADEIRA, PÉ-DIREITO SIMPLES, EM CHAPA DE MADEIRA PLASTIFICADA, 18 UTILIZAÇÕES. AF_12/2015</t>
  </si>
  <si>
    <t>MONTAGEM E DESMONTAGEM DE FÔRMA DE VIGA, ESCORAMENTO METÁLICO, PÉ-DIREITO SIMPLES, EM CHAPA DE MADEIRA PLASTIFICADA, 18 UTILIZAÇÕES. AF_12/2015</t>
  </si>
  <si>
    <t>MONTAGEM E DESMONTAGEM DE FÔRMA DE LAJE MACIÇA COM ÁREA MÉDIA MENOR OU IGUAL A 20 M², PÉ-DIREITO SIMPLES, EM MADEIRA SERRADA, 1 UTILIZAÇÃO. AF_12/2015</t>
  </si>
  <si>
    <t>MONTAGEM E DESMONTAGEM DE FÔRMA DE LAJE MACIÇA COM ÁREA MÉDIA MAIOR QUE 20 M², PÉ-DIREITO SIMPLES, EM MADEIRA SERRADA, 1 UTILIZAÇÃO. AF_12/2015</t>
  </si>
  <si>
    <t>MONTAGEM E DESMONTAGEM DE FÔRMA DE LAJE MACIÇA COM ÁREA MÉDIA MENOR OU IGUAL A 20 M², PÉ-DIREITO SIMPLES, EM MADEIRA SERRADA, 2 UTILIZAÇÕES. AF_12/2015</t>
  </si>
  <si>
    <t>MONTAGEM E DESMONTAGEM DE FÔRMA DE LAJE MACIÇA COM ÁREA MÉDIA MAIOR QUE 20 M², PÉ-DIREITO SIMPLES, EM MADEIRA SERRADA, 2 UTILIZAÇÕES. AF_12/2015</t>
  </si>
  <si>
    <t>MONTAGEM E DESMONTAGEM DE FÔRMA DE LAJE MACIÇA COM ÁREA MÉDIA MENOR OU IGUAL A 20 M², PÉ-DIREITO SIMPLES, EM MADEIRA SERRADA, 4 UTILIZAÇÕES. AF_12/2015</t>
  </si>
  <si>
    <t>MONTAGEM E DESMONTAGEM DE FÔRMA DE LAJE MACIÇA COM ÁREA MÉDIA MAIOR QUE 20 M², PÉ-DIREITO SIMPLES, EM MADEIRA SERRADA, 4 UTILIZAÇÕES. AF_12/2015</t>
  </si>
  <si>
    <t>MONTAGEM E DESMONTAGEM DE FÔRMA DE LAJE NERVURADA COM CUBETA E ASSOALHO COM ÁREA MÉDIA MENOR OU IGUAL A 20 M², PÉ-DIREITO DUPLO, EM CHAPA DE MADEIRA COMPENSADA RESINADA, 8 UTILIZAÇÕES. AF_12/2015</t>
  </si>
  <si>
    <t>MONTAGEM E DESMONTAGEM DE FÔRMA DE LAJE NERVURADA COM CUBETA E ASSOALHO COM ÁREA MÉDIA MAIOR QUE 20 M², PÉ-DIREITO DUPLO, EM CHAPA DE MADEIRA COMPENSADA RESINADA, 8 UTILIZAÇÕES. AF_12/2015</t>
  </si>
  <si>
    <t>MONTAGEM E DESMONTAGEM DE FÔRMA DE LAJE NERVURADA COM CUBETA E ASSOALHO COM ÁREA MÉDIA MENOR OU IGUAL A 20 M², PÉ-DIREITO SIMPLES, EM CHAPA DE MADEIRA COMPENSADA RESINADA, 8 UTILIZAÇÕES. AF_12/2015</t>
  </si>
  <si>
    <t>MONTAGEM E DESMONTAGEM DE FÔRMA DE LAJE NERVURADA COM CUBETA E ASSOALHO COM ÁREA MÉDIA MAIOR QUE 20 M², PÉ-DIREITO SIMPLES, EM CHAPA DE MADEIRA COMPENSADA RESINADA, 8 UTILIZAÇÕES. AF_12/2015</t>
  </si>
  <si>
    <t>MONTAGEM E DESMONTAGEM DE FÔRMA DE LAJE NERVURADA COM CUBETA E ASSOALHO COM ÁREA MÉDIA MENOR OU IGUAL A 20 M², PÉ-DIREITO DUPLO, EM CHAPA DE MADEIRA COMPENSADA RESINADA, 10 UTILIZAÇÕES. AF_12/2015</t>
  </si>
  <si>
    <t>MONTAGEM E DESMONTAGEM DE FÔRMA DE LAJE NERVURADA COM CUBETA E ASSOALHO COM ÁREA MÉDIA MAIOR QUE 20 M², PÉ-DIREITO DUPLO, EM CHAPA DE MADEIRA COMPENSADA RESINADA, 10 UTILIZAÇÕES. AF_12/2015</t>
  </si>
  <si>
    <t>MONTAGEM E DESMONTAGEM DE FÔRMA DE LAJE NERVURADA COM CUBETA E ASSOALHO COM ÁREA MÉDIA MENOR OU IGUAL A 20 M², PÉ-DIREITO SIMPLES, EM CHAPA DE MADEIRA COMPENSADA RESINADA, 10 UTILIZAÇÕES. AF_12/2015</t>
  </si>
  <si>
    <t>MONTAGEM E DESMONTAGEM DE FÔRMA DE LAJE NERVURADA COM CUBETA E ASSOALHO COM ÁREA MÉDIA MAIOR QUE 20 M², PÉ-DIREITO SIMPLES, EM CHAPA DE MADEIRA COMPENSADA RESINADA, 10 UTILIZAÇÕES. AF_12/2015</t>
  </si>
  <si>
    <t>MONTAGEM E DESMONTAGEM DE FÔRMA DE LAJE NERVURADA COM CUBETA E ASSOALHO COM ÁREA MÉDIA MENOR OU IGUAL A 20 M², PÉ-DIREITO DUPLO, EM CHAPA DE MADEIRA COMPENSADA RESINADA, 12 UTILIZAÇÕES. AF_12/2015</t>
  </si>
  <si>
    <t>MONTAGEM E DESMONTAGEM DE FÔRMA DE LAJE NERVURADA COM CUBETA E ASSOALHO COM ÁREA MÉDIA MAIOR QUE 20 M², PÉ-DIREITO DUPLO, EM CHAPA DE MADEIRA COMPENSADA RESINADA, 12 UTILIZAÇÕES. AF_12/2015</t>
  </si>
  <si>
    <t>MONTAGEM E DESMONTAGEM DE FÔRMA DE LAJE NERVURADA COM CUBETA E ASSOALHO COM ÁREA MÉDIA MENOR OU IGUAL A 20 M², PÉ-DIREITO SIMPLES, EM CHAPA DE MADEIRA COMPENSADA RESINADA, 12 UTILIZAÇÕES. AF_12/2015</t>
  </si>
  <si>
    <t>MONTAGEM E DESMONTAGEM DE FÔRMA DE LAJE NERVURADA COM CUBETA E ASSOALHO COM ÁREA MÉDIA MAIOR QUE 20 M², PÉ-DIREITO SIMPLES, EM CHAPA DE MADEIRA COMPENSADA RESINADA, 12 UTILIZAÇÕES. AF_12/2015</t>
  </si>
  <si>
    <t>MONTAGEM E DESMONTAGEM DE FÔRMA DE LAJE NERVURADA COM CUBETA E ASSOALHO COM ÁREA MÉDIA MENOR OU IGUAL A 20 M², PÉ-DIREITO DUPLO, EM CHAPA DE MADEIRA COMPENSADA RESINADA, 14 UTILIZAÇÕES. AF_12/2015</t>
  </si>
  <si>
    <t>MONTAGEM E DESMONTAGEM DE FÔRMA DE LAJE NERVURADA COM CUBETA E ASSOALHO COM ÁREA MÉDIA MAIOR QUE 20 M², PÉ-DIREITO DUPLO, EM CHAPA DE MADEIRA COMPENSADA RESINADA, 14 UTILIZAÇÕES. AF_12/2015</t>
  </si>
  <si>
    <t>MONTAGEM E DESMONTAGEM DE FÔRMA DE LAJE NERVURADA COM CUBETA E ASSOALHO COM ÁREA MÉDIA MENOR OU IGUAL A 20 M², PÉ-DIREITO SIMPLES, EM CHAPA DE MADEIRA COMPENSADA RESINADA, 14 UTILIZAÇÕES. AF_12/2015</t>
  </si>
  <si>
    <t>MONTAGEM E DESMONTAGEM DE FÔRMA DE LAJE NERVURADA COM CUBETA E ASSOALHO COM ÁREA MÉDIA MAIOR QUE 20 M², PÉ-DIREITO SIMPLES, EM CHAPA DE MADEIRA COMPENSADA RESINADA, 14 UTILIZAÇÕES. AF_12/2015</t>
  </si>
  <si>
    <t>MONTAGEM E DESMONTAGEM DE FÔRMA DE LAJE NERVURADA COM CUBETA E ASSOALHO COM ÁREA MÉDIA MENOR OU IGUAL A 20 M², PÉ-DIREITO DUPLO, EM CHAPA DE MADEIRA COMPENSADA RESINADA, 18 UTILIZAÇÕES. AF_12/2015</t>
  </si>
  <si>
    <t>MONTAGEM E DESMONTAGEM DE FÔRMA DE LAJE NERVURADA COM CUBETA E ASSOALHO COM ÁREA MÉDIA MAIOR QUE 20 M², PÉ-DIREITO DUPLO, EM CHAPA DE MADEIRA COMPENSADA RESINADA, 18 UTILIZAÇÕES. AF_12/2015</t>
  </si>
  <si>
    <t>MONTAGEM E DESMONTAGEM DE FÔRMA DE LAJE NERVURADA COM CUBETA E ASSOALHO COM ÁREA MÉDIA MENOR OU IGUAL A 20 M², PÉ-DIREITO SIMPLES, EM CHAPA DE MADEIRA COMPENSADA RESINADA, 18 UTILIZAÇÕES. AF_12/2015</t>
  </si>
  <si>
    <t>MONTAGEM E DESMONTAGEM DE FÔRMA DE LAJE NERVURADA COM CUBETA E ASSOALHO COM ÁREA MÉDIA MAIOR QUE 20 M², PÉ-DIREITO SIMPLES, EM CHAPA DE MADEIRA COMPENSADA RESINADA, 18 UTILIZAÇÕES. AF_12/2015</t>
  </si>
  <si>
    <t>MONTAGEM E DESMONTAGEM DE FÔRMA DE LAJE MACIÇA COM ÁREA MÉDIA MENOR OU IGUAL A 20 M², PÉ-DIREITO DUPLO, EM CHAPA DE MADEIRA COMPENSADA RESINADA, 2 UTILIZAÇÕES. AF_12/2015</t>
  </si>
  <si>
    <t>MONTAGEM E DESMONTAGEM DE FÔRMA DE LAJE MACIÇA COM ÁREA MÉDIA MAIOR QUE 20 M², PÉ-DIREITO DUPLO, EM CHAPA DE MADEIRA COMPENSADA RESINADA, 2 UTILIZAÇÕES. AF_12/2015</t>
  </si>
  <si>
    <t>MONTAGEM E DESMONTAGEM DE FÔRMA DE LAJE MACIÇA COM ÁREA MÉDIA MENOR OU IGUAL A 20 M², PÉ-DIREITO SIMPLES, EM CHAPA DE MADEIRA COMPENSADA RESINADA, 2 UTILIZAÇÕES. AF_12/2015</t>
  </si>
  <si>
    <t>MONTAGEM E DESMONTAGEM DE FÔRMA DE LAJE MACIÇA COM ÁREA MÉDIA MAIOR QUE 20 M², PÉ-DIREITO SIMPLES, EM CHAPA DE MADEIRA COMPENSADA RESINADA, 2 UTILIZAÇÕES. AF_12/2015</t>
  </si>
  <si>
    <t>MONTAGEM E DESMONTAGEM DE FÔRMA DE LAJE MACIÇA COM ÁREA MÉDIA MENOR OU IGUAL A 20 M², PÉ-DIREITO DUPLO, EM CHAPA DE MADEIRA COMPENSADA RESINADA, 4 UTILIZAÇÕES. AF_12/2015</t>
  </si>
  <si>
    <t>MONTAGEM E DESMONTAGEM DE FÔRMA DE LAJE MACIÇA COM ÁREA MÉDIA MAIOR QUE 20 M², PÉ-DIREITO DUPLO, EM CHAPA DE MADEIRA COMPENSADA RESINADA, 4 UTILIZAÇÕES. AF_12/2015</t>
  </si>
  <si>
    <t>MONTAGEM E DESMONTAGEM DE FÔRMA DE LAJE MACIÇA COM ÁREA MÉDIA MENOR OU IGUAL A 20 M², PÉ-DIREITO SIMPLES, EM CHAPA DE MADEIRA COMPENSADA RESINADA, 4 UTILIZAÇÕES. AF_12/2015</t>
  </si>
  <si>
    <t>MONTAGEM E DESMONTAGEM DE FÔRMA DE LAJE MACIÇA COM ÁREA MÉDIA MAIOR QUE 20 M², PÉ-DIREITO SIMPLES, EM CHAPA DE MADEIRA COMPENSADA RESINADA, 4 UTILIZAÇÕES. AF_12/2015</t>
  </si>
  <si>
    <t>MONTAGEM E DESMONTAGEM DE FÔRMA DE LAJE MACIÇA COM ÁREA MÉDIA MAIOR QUE 20 M², PÉ-DIREITO DUPLO, EM CHAPA DE MADEIRA COMPENSADA RESINADA, 6 UTILIZAÇÕES. AF_12/2015</t>
  </si>
  <si>
    <t>MONTAGEM E DESMONTAGEM DE FÔRMA DE LAJE MACIÇA COM ÁREA MÉDIA MENOR OU IGUAL A 20 M², PÉ-DIREITO DUPLO, EM CHAPA DE MADEIRA COMPENSADA RESINADA, 6 UTILIZAÇÕES. AF_12/2015</t>
  </si>
  <si>
    <t>MONTAGEM E DESMONTAGEM DE FÔRMA DE LAJE MACIÇA COM ÁREA MÉDIA MENOR OU IGUAL A 20 M², PÉ-DIREITO SIMPLES, EM CHAPA DE MADEIRA COMPENSADA RESINADA, 6 UTILIZAÇÕES. AF_12/2015</t>
  </si>
  <si>
    <t>MONTAGEM E DESMONTAGEM DE FÔRMA DE LAJE MACIÇA COM ÁREA MÉDIA MAIOR QUE 20 M², PÉ-DIREITO SIMPLES, EM CHAPA DE MADEIRA COMPENSADA RESINADA, 6 UTILIZAÇÕES. AF_12/2015</t>
  </si>
  <si>
    <t>MONTAGEM E DESMONTAGEM DE FÔRMA DE LAJE MACIÇA COM ÁREA MÉDIA MENOR OU IGUAL A 20 M², PÉ-DIREITO DUPLO, EM CHAPA DE MADEIRA COMPENSADA RESINADA, 8 UTILIZAÇÕES. AF_12/2015</t>
  </si>
  <si>
    <t>MONTAGEM E DESMONTAGEM DE FÔRMA DE LAJE MACIÇA COM ÁREA MÉDIA MAIOR QUE 20 M², PÉ-DIREITO DUPLO, EM CHAPA DE MADEIRA COMPENSADA RESINADA, 8 UTILIZAÇÕES. AF_12/2015</t>
  </si>
  <si>
    <t>MONTAGEM E DESMONTAGEM DE FÔRMA DE LAJE MACIÇA COM ÁREA MÉDIA MENOR OU IGUAL A 20 M², PÉ-DIREITO SIMPLES, EM CHAPA DE MADEIRA COMPENSADA RESINADA, 8 UTILIZAÇÕES. AF_12/2015</t>
  </si>
  <si>
    <t>MONTAGEM E DESMONTAGEM DE FÔRMA DE LAJE MACIÇA COM ÁREA MÉDIA MAIOR QUE 20 M², PÉ-DIREITO SIMPLES, EM CHAPA DE MADEIRA COMPENSADA RESINADA, 8 UTILIZAÇÕES. AF_12/2015</t>
  </si>
  <si>
    <t>MONTAGEM E DESMONTAGEM DE FÔRMA DE LAJE MACIÇA COM ÁREA MÉDIA MENOR OU IGUAL A 20 M², PÉ-DIREITO DUPLO, EM CHAPA DE MADEIRA COMPENSADA PLASTIFICADA, 10 UTILIZAÇÕES. AF_12/2015</t>
  </si>
  <si>
    <t>MONTAGEM E DESMONTAGEM DE FÔRMA DE LAJE MACIÇA COM ÁREA MÉDIA MAIOR QUE 20 M², PÉ-DIREITO DUPLO, EM CHAPA DE MADEIRA COMPENSADA PLASTIFICADA, 10 UTILIZAÇÕES. AF_12/2015</t>
  </si>
  <si>
    <t>MONTAGEM E DESMONTAGEM DE FÔRMA DE LAJE MACIÇA COM ÁREA MÉDIA MENOR OU IGUAL A 20 M², PÉ-DIREITO SIMPLES, EM CHAPA DE MADEIRA COMPENSADA PLASTIFICADA, 10 UTILIZAÇÕES. AF_12/2015</t>
  </si>
  <si>
    <t>MONTAGEM E DESMONTAGEM DE FÔRMA DE LAJE MACIÇA COM ÁREA MÉDIA MAIOR QUE 20 M², PÉ-DIREITO SIMPLES, EM CHAPA DE MADEIRA COMPENSADA PLASTIFICADA, 10 UTILIZAÇÕES. AF_12/2015</t>
  </si>
  <si>
    <t>MONTAGEM E DESMONTAGEM DE FÔRMA DE LAJE MACIÇA COM ÁREA MÉDIA MENOR OU IGUAL A 20 M², PÉ-DIREITO DUPLO, EM CHAPA DE MADEIRA COMPENSADA PLASTIFICADA, 12 UTILIZAÇÕES. AF_12/2015</t>
  </si>
  <si>
    <t>MONTAGEM E DESMONTAGEM DE FÔRMA DE LAJE MACIÇA COM ÁREA MÉDIA MAIOR QUE 20 M², PÉ-DIREITO DUPLO, EM CHAPA DE MADEIRA COMPENSADA PLASTIFICADA, 12 UTILIZAÇÕES. AF_12/2015</t>
  </si>
  <si>
    <t>MONTAGEM E DESMONTAGEM DE FÔRMA DE LAJE MACIÇA COM ÁREA MÉDIA MENOR OU IGUAL A 20 M², PÉ-DIREITO SIMPLES, EM CHAPA DE MADEIRA COMPENSADA PLASTIFICADA, 12 UTILIZAÇÕES. AF_12/2015</t>
  </si>
  <si>
    <t>MONTAGEM E DESMONTAGEM DE FÔRMA DE LAJE MACIÇA COM ÁREA MÉDIA MAIOR QUE 20 M², PÉ-DIREITO SIMPLES, EM CHAPA DE MADEIRA COMPENSADA PLASTIFICADA, 12 UTILIZAÇÕES. AF_12/2015</t>
  </si>
  <si>
    <t>MONTAGEM E DESMONTAGEM DE FÔRMA DE LAJE MACIÇA COM ÁREA MÉDIA MENOR OU IGUAL A 20 M², PÉ-DIREITO DUPLO, EM CHAPA DE MADEIRA COMPENSADA PLASTIFICADA, 14 UTILIZAÇÕES. AF_12/2015</t>
  </si>
  <si>
    <t>MONTAGEM E DESMONTAGEM DE FÔRMA DE LAJE MACIÇA COM ÁREA MÉDIA MAIOR QUE 20 M², PÉ-DIREITO DUPLO, EM CHAPA DE MADEIRA COMPENSADA PLASTIFICADA, 14 UTILIZAÇÕES. AF_12/2015</t>
  </si>
  <si>
    <t>MONTAGEM E DESMONTAGEM DE FÔRMA DE LAJE MACIÇA COM ÁREA MÉDIA MENOR OU IGUAL A 20 M², PÉ-DIREITO SIMPLES, EM CHAPA DE MADEIRA COMPENSADA PLASTIFICADA, 14 UTILIZAÇÕES. AF_12/2015</t>
  </si>
  <si>
    <t>MONTAGEM E DESMONTAGEM DE FÔRMA DE LAJE MACIÇA COM ÁREA MÉDIA MAIOR QUE 20 M², PÉ-DIREITO SIMPLES, EM CHAPA DE MADEIRA COMPENSADA PLASTIFICADA, 14 UTILIZAÇÕES. AF_12/2015</t>
  </si>
  <si>
    <t>MONTAGEM E DESMONTAGEM DE FÔRMA DE LAJE MACIÇA COM ÁREA MÉDIA MENOR OU IGUAL A 20 M², PÉ-DIREITO DUPLO, EM CHAPA DE MADEIRA COMPENSADA PLASTIFICADA, 18 UTILIZAÇÕES. AF_12/2015</t>
  </si>
  <si>
    <t>MONTAGEM E DESMONTAGEM DE FÔRMA DE LAJE MACIÇA COM ÁREA MÉDIA MAIOR QUE 20 M², PÉ-DIREITO DUPLO, EM CHAPA DE MADEIRA COMPENSADA PLASTIFICADA, 18 UTILIZAÇÕES. AF_12/2015</t>
  </si>
  <si>
    <t>MONTAGEM E DESMONTAGEM DE FÔRMA DE LAJE MACIÇA COM ÁREA MÉDIA MENOR OU IGUAL A 20 M², PÉ-DIREITO SIMPLES, EM CHAPA DE MADEIRA COMPENSADA PLASTIFICADA, 18 UTILIZAÇÕES. AF_12/2015</t>
  </si>
  <si>
    <t>MONTAGEM E DESMONTAGEM DE FÔRMA DE LAJE MACIÇA COM ÁREA MÉDIA MAIOR QUE 20 M², PÉ-DIREITO SIMPLES, EM CHAPA DE MADEIRA COMPENSADA PLASTIFICADA, 18 UTILIZAÇÕES. AF_12/2015</t>
  </si>
  <si>
    <t>FABRICAÇÃO DE FÔRMA PARA ESCADAS, COM 2 LANCES, EM CHAPA DE MADEIRA COMPENSADA PLASTIFICADA, E=18 MM. AF_01/2017</t>
  </si>
  <si>
    <t>FABRICAÇÃO DE FÔRMA PARA ESCADAS, COM 2 LANCES, EM CHAPA DE MADEIRA COMPENSADA RESINADA, E= 17 MM. AF_01/2017</t>
  </si>
  <si>
    <t>FABRICAÇÃO DE FÔRMA PARA ESCADAS, COM 2 LANCES, EM MADEIRA SERRADA, E=25 MM. AF_01/2017</t>
  </si>
  <si>
    <t>MONTAGEM E DESMONTAGEM DE FÔRMA PARA ESCADAS, COM 2 LANCES, EM MADEIRA SERRADA, 1 UTILIZAÇÃO. AF_01/2017</t>
  </si>
  <si>
    <t>MONTAGEM E DESMONTAGEM DE FÔRMA PARA ESCADAS, COM 2 LANCES, EM MADEIRA SERRADA, 2 UTILIZAÇÕES. AF_01/2017</t>
  </si>
  <si>
    <t>MONTAGEM E DESMONTAGEM DE FÔRMA PARA ESCADAS, COM 2 LANCES, EM CHAPA DE MADEIRA COMPENSADA RESINADA, 4 UTILIZAÇÕES. AF_01/2017</t>
  </si>
  <si>
    <t>MONTAGEM E DESMONTAGEM DE FÔRMA PARA ESCADAS, COM 2 LANCES, EM CHAPA DE MADEIRA COMPENSADA PLASTIFICADA, 6 UTILIZAÇÕES. AF_01/2017</t>
  </si>
  <si>
    <t>MONTAGEM E DESMONTAGEM DE FÔRMA PARA ESCADAS, COM 2 LANCES, EM CHAPA DE MADEIRA COMPENSADA PLASTIFICADA, 8 UTILIZAÇÕES. AF_01/2017</t>
  </si>
  <si>
    <t>MONTAGEM E DESMONTAGEM DE FÔRMA PARA ESCADAS, COM 2 LANCES, EM CHAPA DE MADEIRA COMPENSADA PLASTIFICADA, 10 UTILIZAÇÕES. AF_01/2017</t>
  </si>
  <si>
    <t>FABRICAÇÃO DE FÔRMA PARA PILARES CIRCULARES, EM CHAPA DE MADEIRA COMPENSADA RESINADA.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</si>
  <si>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</si>
  <si>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</si>
  <si>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</si>
  <si>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FABRICAÇÃO, MONTAGEM E DESMONTAGEM DE FÔRMA PARA SAPATA, EM MADEIRA SERRADA, E=25 MM, 1 UTILIZAÇÃO. AF_06/2017</t>
  </si>
  <si>
    <t>FABRICAÇÃO, MONTAGEM E DESMONTAGEM DE FÔRMA PARA VIGA BALDRAME, EM MADEIRA SERRADA, E=25 MM, 1 UTILIZAÇÃO. AF_06/2017</t>
  </si>
  <si>
    <t>FABRICAÇÃO, MONTAGEM E DESMONTAGEM DE FÔRMA PARA BLOCO DE COROAMENTO, EM MADEIRA SERRADA, E=25 MM, 2 UTILIZAÇÕES. AF_06/2017</t>
  </si>
  <si>
    <t>FABRICAÇÃO, MONTAGEM E DESMONTAGEM DE FÔRMA PARA SAPATA, EM MADEIRA SERRADA, E=25 MM, 2 UTILIZAÇÕES. AF_06/2017</t>
  </si>
  <si>
    <t>FABRICAÇÃO, MONTAGEM E DESMONTAGEM DE FÔRMA PARA VIGA BALDRAME, EM MADEIRA SERRADA, E=25 MM, 2 UTILIZAÇÕES. AF_06/2017</t>
  </si>
  <si>
    <t>FABRICAÇÃO, MONTAGEM E DESMONTAGEM DE FÔRMA PARA BLOCO DE COROAMENTO, EM MADEIRA SERRADA, E=25 MM, 4 UTILIZAÇÕES. AF_06/2017</t>
  </si>
  <si>
    <t>FABRICAÇÃO, MONTAGEM E DESMONTAGEM DE FÔRMA PARA SAPATA, EM MADEIRA SERRADA, E=25 MM, 4 UTILIZAÇÕES. AF_06/2017</t>
  </si>
  <si>
    <t>FABRICAÇÃO, MONTAGEM E DESMONTAGEM DE FÔRMA PARA VIGA BALDRAME, EM MADEIRA SERRADA, E=25 MM, 4 UTILIZAÇÕES. AF_06/2017</t>
  </si>
  <si>
    <t>FABRICAÇÃO, MONTAGEM E DESMONTAGEM DE FÔRMA PARA BLOCO DE COROAMENTO, EM CHAPA DE MADEIRA COMPENSADA RESINADA, E=17 MM, 2 UTILIZAÇÕES. AF_06/2017</t>
  </si>
  <si>
    <t>FABRICAÇÃO, MONTAGEM E DESMONTAGEM DE FÔRMA PARA SAPATA, EM CHAPA DE MADEIRA COMPENSADA RESINADA, E=17 MM, 2 UTILIZAÇÕES. AF_06/2017</t>
  </si>
  <si>
    <t>FABRICAÇÃO, MONTAGEM E DESMONTAGEM DE FÔRMA PARA VIGA BALDRAME, EM CHAPA DE MADEIRA COMPENSADA RESINADA, E=17 MM, 2 UTILIZAÇÕES. AF_06/2017</t>
  </si>
  <si>
    <t>FABRICAÇÃO, MONTAGEM E DESMONTAGEM DE FÔRMA PARA BLOCO DE COROAMENTO, EM CHAPA DE MADEIRA COMPENSADA RESINADA, E=17 MM, 4 UTILIZAÇÕES. AF_06/2017</t>
  </si>
  <si>
    <t>FABRICAÇÃO, MONTAGEM E DESMONTAGEM DE FÔRMA PARA SAPATA, EM CHAPA DE MADEIRA COMPENSADA RESINADA, E=17 MM, 4 UTILIZAÇÕES. AF_06/2017</t>
  </si>
  <si>
    <t>FABRICAÇÃO, MONTAGEM E DESMONTAGEM DE FÔRMA PARA VIGA BALDRAME, EM CHAPA DE MADEIRA COMPENSADA RESINADA, E=17 MM, 4 UTILIZAÇÕES. AF_06/2017</t>
  </si>
  <si>
    <t>ARMAÇÃO DE BLOCO, VIGA BALDRAME E SAPATA UTILIZANDO AÇO CA-60 DE 5 MM - MONTAGEM. AF_06/2017</t>
  </si>
  <si>
    <t>MONTAGEM E DESMONTAGEM DE FÔRMA DE PILARES CIRCULARES, COM ÁREA MÉDIA DAS SEÇÕES MAIOR QUE 0,28 M², PÉ-DIREITO DUPLO, EM MADEIRA, 2 UTILIZAÇÕES.  AF_06/2017</t>
  </si>
  <si>
    <t>73771/1</t>
  </si>
  <si>
    <t>PROTENSAO DE TIRANTES DE BARRA DE ACO CA-50 EXCL MATERIAIS</t>
  </si>
  <si>
    <t>73990/1</t>
  </si>
  <si>
    <t>ARMACAO ACO CA-50 P/1,0M3 DE CONCRETO</t>
  </si>
  <si>
    <t>73994/1</t>
  </si>
  <si>
    <t>ARMACAO EM TELA DE ACO SOLDADA NERVURADA Q-138, ACO CA-60, 4,2MM, MALHA 10X10CM</t>
  </si>
  <si>
    <t>79504/1</t>
  </si>
  <si>
    <t>TIRANTES P/PROTENSAO E ANCORAGEM EM ROCHA C/ 6 FIOS ACO DURO 8MM .</t>
  </si>
  <si>
    <t>79504/2</t>
  </si>
  <si>
    <t>TIRANTES P/PROTENSAO E ANCORAGEM EM ROCHA C/ 8 FIOS ACO DURO 8MM .</t>
  </si>
  <si>
    <t>79504/3</t>
  </si>
  <si>
    <t>TIRANTES P/PROTENSAO E ANCORAGEM EM ROCHA C/10 FIOS ACO DURO 8MM .</t>
  </si>
  <si>
    <t>79504/4</t>
  </si>
  <si>
    <t>TIRANTES P/PROTENSAO E ANCORAGEM EM ROCHA C/12 FIOS ACO DURO 8MM .</t>
  </si>
  <si>
    <t>79504/5</t>
  </si>
  <si>
    <t>TIRANTE PROTENDIDO P/  ANCORAGEM EM SOLO  C/ 6 FIOS ACO DURO 8MM, INCLUSIVE PROTEÇÃO ANTICORR0SIVA.</t>
  </si>
  <si>
    <t>79504/6</t>
  </si>
  <si>
    <t>TIRANTES P/PROTENSAO E ANCORAGEM EM SOLO TRECHO LIVRE C/ 8 FIOS ACO DURO 8MM INCLUSIVE PROTECAO ANTICORROSIVA.</t>
  </si>
  <si>
    <t>79504/7</t>
  </si>
  <si>
    <t>TIRANTES P/PROTENSAO E ANCORAGEM EM SOLO TRECHO LIVRE C/10 FIOS ACO DURO 8MM INCLUSIVE PROTECAO ANTICORROSIVA.</t>
  </si>
  <si>
    <t>79504/8</t>
  </si>
  <si>
    <t>TIRANTES P/PROTENSAO E ANCORAGEM EM SOLO TRECHO LIVRE C/16 FIOS ACO DURO 8MM INCLUSIVE PROTECAO ANTICORROSIVA.</t>
  </si>
  <si>
    <t>79504/9</t>
  </si>
  <si>
    <t>TIRANTES P/PROTENSAO E ANCORAGEM EM SOLO TRECHO ANCOR C/ 6 FIOS ACO DURO 8MM , INCLUSIVE PROTECAO ANTICORROSIVA.</t>
  </si>
  <si>
    <t>79504/10</t>
  </si>
  <si>
    <t>TIRANTES P/PROTENSAO E ANCORAGEM EM SOLO TRECHO ANCOR C/ 8 FIOS ACO DURO 8MM , INCLUSIVE PROTECAO ANTICORROSIVA.</t>
  </si>
  <si>
    <t>79504/11</t>
  </si>
  <si>
    <t>TIRANTES P/PROTENSAO E ANCORAGEM EM SOLO TRECHO ANCOR C/10 FIOS ACO DURO 8MM .</t>
  </si>
  <si>
    <t>79504/12</t>
  </si>
  <si>
    <t>TIRANTES P/PROTENSAO E ANCORAGEM EM SOLO TRECHO ANCOR C/16 FIOS ACO DURO 8MM .</t>
  </si>
  <si>
    <t>ARMACAO EM TELA DE ACO SOLDADA NERVURADA Q-92, ACO CA-60, 4,2MM, MALHA 15X15CM</t>
  </si>
  <si>
    <t>ARMAÇÃO VERTICAL DE ALVENARIA ESTRUTURAL; DIÂMETRO DE 10,0 MM. AF_01/2015</t>
  </si>
  <si>
    <t>ARMAÇÃO VERTICAL DE ALVENARIA ESTRUTURAL; DIÂMETRO DE 12,5 MM. AF_01/2015</t>
  </si>
  <si>
    <t>ARMAÇÃO DE CINTA DE ALVENARIA ESTRUTURAL; DIÂMETRO DE 10,0 MM. AF_01/2015</t>
  </si>
  <si>
    <t>ARMAÇÃO DE VERGA E CONTRAVERGA DE ALVENARIA ESTRUTURAL; DIÂMETRO DE 8,0 MM. AF_01/2015</t>
  </si>
  <si>
    <t>ARMAÇÃO DE VERGA E CONTRAVERGA DE ALVENARIA ESTRUTURAL; DIÂMETRO DE 10,0 MM. AF_01/2015</t>
  </si>
  <si>
    <t>ARMAÇÃO DO SISTEMA DE PAREDES DE CONCRETO, EXECUTADA EM PAREDES DE EDIFICAÇÕES DE MÚLTIPLOS PAVIMENTOS, TELA Q-138. AF_06/2015</t>
  </si>
  <si>
    <t>ARMAÇÃO DO SISTEMA DE PAREDES DE CONCRETO, EXECUTADA EM PAREDES DE EDIFICAÇÕES TÉRREAS OU DE MÚLTIPLOS PAVIMENTOS, TELA Q-92. AF_06/2015</t>
  </si>
  <si>
    <t>ARMAÇÃO DO SISTEMA DE PAREDES DE CONCRETO, EXECUTADA EM PAREDES DE EDIFICAÇÕES TÉRREAS, TELA Q-61. AF_06/2015</t>
  </si>
  <si>
    <t>ARMAÇÃO DO SISTEMA DE PAREDES DE CONCRETO, EXECUTADA COMO ARMADURA POSITIVA DE LAJES, TELA Q-138. AF_06/2015</t>
  </si>
  <si>
    <t>ARMAÇÃO DO SISTEMA DE PAREDES DE CONCRETO, EXECUTADA COMO ARMADURA NEGATIVA DE LAJES, TELA T-196. AF_06/2015</t>
  </si>
  <si>
    <t>ARMAÇÃO DO SISTEMA DE PAREDES DE CONCRETO, EXECUTADA COMO ARMADURA POSITIVA DE LAJES, TELA Q-113. AF_06/2015</t>
  </si>
  <si>
    <t>ARMAÇÃO DO SISTEMA DE PAREDES DE CONCRETO, EXECUTADA COMO ARMADURA NEGATIVA DE LAJES, TELA L-159. AF_06/2015</t>
  </si>
  <si>
    <t>ARMAÇÃO DO SISTEMA DE PAREDES DE CONCRETO, EXECUTADA EM PLATIBANDAS, TELA Q-92. AF_06/2015</t>
  </si>
  <si>
    <t>ARMAÇÃO DO SISTEMA DE PAREDES DE CONCRETO, EXECUTADA COMO REFORÇO, VERGALHÃO DE 6,3 MM DE DIÂMETRO. AF_06/2015</t>
  </si>
  <si>
    <t>ARMAÇÃO DO SISTEMA DE PAREDES DE CONCRETO, EXECUTADA COMO REFORÇO, VERGALHÃO DE 8,0 MM DE DIÂMETRO. AF_06/2015</t>
  </si>
  <si>
    <t>ARMAÇÃO DO SISTEMA DE PAREDES DE CONCRETO, EXECUTADA COMO REFORÇO, VERGALHÃO DE 10,0 MM DE DIÂMETRO. AF_06/2015</t>
  </si>
  <si>
    <t>ARMAÇÃO DE PILAR OU VIGA DE UMA ESTRUTURA CONVENCIONAL DE CONCRETO ARMADO EM UM EDIFÍCIO DE MÚLTIPLOS PAVIMENTOS UTILIZANDO AÇO CA-60 DE 5,0 MM - MONTAGEM. AF_12/2015</t>
  </si>
  <si>
    <t>ARMAÇÃO DE PILAR OU VIGA DE UMA ESTRUTURA CONVENCIONAL DE CONCRETO ARMADO EM UM EDIFÍCIO DE MÚLTIPLOS PAVIMENTOS UTILIZANDO AÇO CA-50 DE 6,3 MM - MONTAGEM. AF_12/2015</t>
  </si>
  <si>
    <t>ARMAÇÃO DE PILAR OU VIGA DE UMA ESTRUTURA CONVENCIONAL DE CONCRETO ARMADO EM UM EDIFÍCIO DE MÚLTIPLOS PAVIMENTOS UTILIZANDO AÇO CA-50 DE 8,0 MM - MONTAGEM. AF_12/2015</t>
  </si>
  <si>
    <t>ARMAÇÃO DE PILAR OU VIGA DE UMA ESTRUTURA CONVENCIONAL DE CONCRETO ARMADO EM UM EDIFÍCIO DE MÚLTIPLOS PAVIMENTOS UTILIZANDO AÇO CA-50 DE 10,0 MM - MONTAGEM. AF_12/2015</t>
  </si>
  <si>
    <t>ARMAÇÃO DE PILAR OU VIGA DE UMA ESTRUTURA CONVENCIONAL DE CONCRETO ARMADO EM UM EDIFÍCIO DE MÚLTIPLOS PAVIMENTOS UTILIZANDO AÇO CA-50 DE 12,5 MM - MONTAGEM. AF_12/2015</t>
  </si>
  <si>
    <t>ARMAÇÃO DE PILAR OU VIGA DE UMA ESTRUTURA CONVENCIONAL DE CONCRETO ARMADO EM UM EDIFÍCIO DE MÚLTIPLOS PAVIMENTOS UTILIZANDO AÇO CA-50 DE 16,0 MM - MONTAGEM. AF_12/2015</t>
  </si>
  <si>
    <t>ARMAÇÃO DE PILAR OU VIGA DE UMA ESTRUTURA CONVENCIONAL DE CONCRETO ARMADO EM UM EDIFÍCIO DE MÚLTIPLOS PAVIMENTOS UTILIZANDO AÇO CA-50 DE 20,0 MM - MONTAGEM. AF_12/2015</t>
  </si>
  <si>
    <t>ARMAÇÃO DE PILAR OU VIGA DE UMA ESTRUTURA CONVENCIONAL DE CONCRETO ARMADO EM UM EDIFÍCIO DE MÚLTIPLOS PAVIMENTOS UTILIZANDO AÇO CA-50 DE 25,0 MM - MONTAGEM. AF_12/2015</t>
  </si>
  <si>
    <t>ARMAÇÃO DE LAJE DE UMA ESTRUTURA CONVENCIONAL DE CONCRETO ARMADO EM UM EDIFÍCIO DE MÚLTIPLOS PAVIMENTOS UTILIZANDO AÇO CA-60 DE 4,2 MM - MONTAGEM. AF_12/2015</t>
  </si>
  <si>
    <t>ARMAÇÃO DE LAJE DE UMA ESTRUTURA CONVENCIONAL DE CONCRETO ARMADO EM UM EDIFÍCIO DE MÚLTIPLOS PAVIMENTOS UTILIZANDO AÇO CA-60 DE 5,0 MM - MONTAGEM. AF_12/2015</t>
  </si>
  <si>
    <t>ARMAÇÃO DE LAJE DE UMA ESTRUTURA CONVENCIONAL DE CONCRETO ARMADO EM UM EDIFÍCIO DE MÚLTIPLOS PAVIMENTOS UTILIZANDO AÇO CA-50 DE 6,3 MM - MONTAGEM. AF_12/2015</t>
  </si>
  <si>
    <t>ARMAÇÃO DE LAJE DE UMA ESTRUTURA CONVENCIONAL DE CONCRETO ARMADO EM UM EDIFÍCIO DE MÚLTIPLOS PAVIMENTOS UTILIZANDO AÇO CA-50 DE 8,0 MM - MONTAGEM. AF_12/2015</t>
  </si>
  <si>
    <t>ARMAÇÃO DE LAJE DE UMA ESTRUTURA CONVENCIONAL DE CONCRETO ARMADO EM UM EDIFÍCIO DE MÚLTIPLOS PAVIMENTOS UTILIZANDO AÇO CA-50 DE 10,0 MM - MONTAGEM. AF_12/2015</t>
  </si>
  <si>
    <t>ARMAÇÃO DE LAJE DE UMA ESTRUTURA CONVENCIONAL DE CONCRETO ARMADO EM UM EDIFÍCIO DE MÚLTIPLOS PAVIMENTOS UTILIZANDO AÇO CA-50 DE 12,5 MM - MONTAGEM. AF_12/2015</t>
  </si>
  <si>
    <t>ARMAÇÃO DE LAJE DE UMA ESTRUTURA CONVENCIONAL DE CONCRETO ARMADO EM UM EDIFÍCIO DE MÚLTIPLOS PAVIMENTOS UTILIZANDO AÇO CA-50 DE 16,0 MM - MONTAGEM. AF_12/2015</t>
  </si>
  <si>
    <t>ARMAÇÃO DE LAJE DE UMA ESTRUTURA CONVENCIONAL DE CONCRETO ARMADO EM UM EDIFÍCIO DE MÚLTIPLOS PAVIMENTOS UTILIZANDO AÇO CA-50 DE 20,0 MM - MONTAGEM. AF_12/2015</t>
  </si>
  <si>
    <t>ARMAÇÃO DE PILAR OU VIGA DE UMA ESTRUTURA CONVENCIONAL DE CONCRETO ARMADO EM UMA EDIFICAÇÃO TÉRREA OU SOBRADO UTILIZANDO AÇO CA-60 DE 5,0 MM - MONTAGEM. AF_12/2015</t>
  </si>
  <si>
    <t>ARMAÇÃO DE PILAR OU VIGA DE UMA ESTRUTURA CONVENCIONAL DE CONCRETO ARMADO EM UMA EDIFICAÇÃO TÉRREA OU SOBRADO UTILIZANDO AÇO CA-50 DE 6,3 MM - MONTAGEM. AF_12/2015</t>
  </si>
  <si>
    <t>ARMAÇÃO DE PILAR OU VIGA DE UMA ESTRUTURA CONVENCIONAL DE CONCRETO ARMADO EM UMA EDIFICAÇÃO TÉRREA OU SOBRADO UTILIZANDO AÇO CA-50 DE 8,0 MM - MONTAGEM. AF_12/2015</t>
  </si>
  <si>
    <t>ARMAÇÃO DE PILAR OU VIGA DE UMA ESTRUTURA CONVENCIONAL DE CONCRETO ARMADO EM UMA EDIFICAÇÃO TÉRREA OU SOBRADO UTILIZANDO AÇO CA-50 DE 10,0 MM - MONTAGEM. AF_12/2015</t>
  </si>
  <si>
    <t>ARMAÇÃO DE PILAR OU VIGA DE UMA ESTRUTURA CONVENCIONAL DE CONCRETO ARMADO EM UMA EDIFICAÇÃO TÉRREA OU SOBRADO UTILIZANDO AÇO CA-50 DE 12,5 MM - MONTAGEM. AF_12/2015</t>
  </si>
  <si>
    <t>ARMAÇÃO DE PILAR OU VIGA DE UMA ESTRUTURA CONVENCIONAL DE CONCRETO ARMADO EM UMA EDIFICAÇÃO TÉRREA OU SOBRADO UTILIZANDO AÇO CA-50 DE 16,0 MM - MONTAGEM. AF_12/2015</t>
  </si>
  <si>
    <t>ARMAÇÃO DE PILAR OU VIGA DE UMA ESTRUTURA CONVENCIONAL DE CONCRETO ARMADO EM UMA EDIFICAÇÃO TÉRREA OU SOBRADO UTILIZANDO AÇO CA-50 DE 20,0 MM - MONTAGEM. AF_12/2015</t>
  </si>
  <si>
    <t>ARMAÇÃO DE PILAR OU VIGA DE UMA ESTRUTURA CONVENCIONAL DE CONCRETO ARMADO EM UMA EDIFICAÇÃO TÉRREA OU SOBRADO UTILIZANDO AÇO CA-50 DE 25,0 MM - MONTAGEM. AF_12/2015</t>
  </si>
  <si>
    <t>ARMAÇÃO DE LAJE DE UMA ESTRUTURA CONVENCIONAL DE CONCRETO ARMADO EM UMA EDIFICAÇÃO TÉRREA OU SOBRADO UTILIZANDO AÇO CA-60 DE 4,2 MM - MONTAGEM. AF_12/2015</t>
  </si>
  <si>
    <t>ARMAÇÃO DE LAJE DE UMA ESTRUTURA CONVENCIONAL DE CONCRETO ARMADO EM UMA EDIFICAÇÃO TÉRREA OU SOBRADO UTILIZANDO AÇO CA-60 DE 5,0 MM - MONTAGEM. AF_12/2015</t>
  </si>
  <si>
    <t>ARMAÇÃO DE LAJE DE UMA ESTRUTURA CONVENCIONAL DE CONCRETO ARMADO EM UMA EDIFICAÇÃO TÉRREA OU SOBRADO UTILIZANDO AÇO CA-50 DE 6,3 MM - MONTAGEM. AF_12/2015</t>
  </si>
  <si>
    <t>ARMAÇÃO DE LAJE DE UMA ESTRUTURA CONVENCIONAL DE CONCRETO ARMADO EM UMA EDIFICAÇÃO TÉRREA OU SOBRADO UTILIZANDO AÇO CA-50 DE 8,0 MM - MONTAGEM. AF_12/2015</t>
  </si>
  <si>
    <t>ARMAÇÃO DE LAJE DE UMA ESTRUTURA CONVENCIONAL DE CONCRETO ARMADO EM UMA EDIFICAÇÃO TÉRREA OU SOBRADO UTILIZANDO AÇO CA-50 DE 10,0 MM - MONTAGEM. AF_12/2015</t>
  </si>
  <si>
    <t>ARMAÇÃO DE LAJE DE UMA ESTRUTURA CONVENCIONAL DE CONCRETO ARMADO EM UMA EDIFICAÇÃO TÉRREA OU SOBRADO UTILIZANDO AÇO CA-50 DE 12,5 MM - MONTAGEM. AF_12/2015</t>
  </si>
  <si>
    <t>ARMAÇÃO DE LAJE DE UMA ESTRUTURA CONVENCIONAL DE CONCRETO ARMADO EM UMA EDIFICAÇÃO TÉRREA OU SOBRADO UTILIZANDO AÇO CA-50 DE 16,0 MM - MONTAGEM. AF_12/2015</t>
  </si>
  <si>
    <t>ARMAÇÃO DE LAJE DE UMA ESTRUTURA CONVENCIONAL DE CONCRETO ARMADO EM UMA EDIFICAÇÃO TÉRREA OU SOBRADO UTILIZANDO AÇO CA-50 DE 20,0 MM - MONTAGEM. AF_12/2015</t>
  </si>
  <si>
    <t>CORTE E DOBRA DE AÇO CA-60, DIÂMETRO DE 5,0 MM, UTILIZADO EM ESTRUTURAS DIVERSAS, EXCETO LAJES. AF_12/2015</t>
  </si>
  <si>
    <t>CORTE E DOBRA DE AÇO CA-50, DIÂMETRO DE 6,3 MM, UTILIZADO EM ESTRUTURAS DIVERSAS, EXCETO LAJES. AF_12/2015</t>
  </si>
  <si>
    <t>CORTE E DOBRA DE AÇO CA-50, DIÂMETRO DE 8,0 MM, UTILIZADO EM ESTRUTURAS DIVERSAS, EXCETO LAJES. AF_12/2015</t>
  </si>
  <si>
    <t>CORTE E DOBRA DE AÇO CA-50, DIÂMETRO DE 10,0 MM, UTILIZADO EM ESTRUTURAS DIVERSAS, EXCETO LAJES. AF_12/2015</t>
  </si>
  <si>
    <t>CORTE E DOBRA DE AÇO CA-50, DIÂMETRO DE 12,5 MM, UTILIZADO EM ESTRUTURAS DIVERSAS, EXCETO LAJES. AF_12/2015</t>
  </si>
  <si>
    <t>CORTE E DOBRA DE AÇO CA-50, DIÂMETRO DE 16,0 MM, UTILIZADO EM ESTRUTURAS DIVERSAS, EXCETO LAJES. AF_12/2015</t>
  </si>
  <si>
    <t>CORTE E DOBRA DE AÇO CA-50, DIÂMETRO DE 20,0 MM, UTILIZADO EM ESTRUTURAS DIVERSAS, EXCETO LAJES. AF_12/2015</t>
  </si>
  <si>
    <t>CORTE E DOBRA DE AÇO CA-50, DIÂMETRO DE 25,0 MM, UTILIZADO EM ESTRUTURAS DIVERSAS, EXCETO LAJES. AF_12/2015</t>
  </si>
  <si>
    <t>CORTE E DOBRA DE AÇO CA-60, DIÂMETRO DE 4,2 MM, UTILIZADO EM LAJE. AF_12/2015</t>
  </si>
  <si>
    <t>CORTE E DOBRA DE AÇO CA-60, DIÂMETRO DE 5,0 MM, UTILIZADO EM LAJE. AF_12/2015</t>
  </si>
  <si>
    <t>CORTE E DOBRA DE AÇO CA-50, DIÂMETRO DE 6,3 MM, UTILIZADO EM LAJE. AF_12/2015</t>
  </si>
  <si>
    <t>CORTE E DOBRA DE AÇO CA-50, DIÂMETRO DE 8,0 MM, UTILIZADO EM LAJE. AF_12/2015</t>
  </si>
  <si>
    <t>CORTE E DOBRA DE AÇO CA-50, DIÂMETRO DE 10,0 MM, UTILIZADO EM LAJE. AF_12/2015</t>
  </si>
  <si>
    <t>CORTE E DOBRA DE AÇO CA-50, DIÂMETRO DE 12,5 MM, UTILIZADO EM LAJE. AF_12/2015</t>
  </si>
  <si>
    <t>CORTE E DOBRA DE AÇO CA-50, DIÂMETRO DE 16,0 MM, UTILIZADO EM LAJE. AF_12/2015</t>
  </si>
  <si>
    <t>CORTE E DOBRA DE AÇO CA-50, DIÂMETRO DE 20,0 MM, UTILIZADO EM LAJE. AF_12/2015</t>
  </si>
  <si>
    <t>CORTE E DOBRA DE AÇO CA-25, DIÂMETRO DE 6,3 MM. AF_12/2015</t>
  </si>
  <si>
    <t>CORTE E DOBRA DE AÇO CA-25, DIÂMETRO DE 8,0 MM. AF_12/2015</t>
  </si>
  <si>
    <t>CORTE E DOBRA DE AÇO CA-25, DIÂMETRO DE 10,0 MM. AF_12/2015</t>
  </si>
  <si>
    <t>CORTE E DOBRA DE AÇO CA-25, DIÂMETRO DE 12,5 MM. AF_12/2015</t>
  </si>
  <si>
    <t>CORTE E DOBRA DE AÇO CA-25, DIÂMETRO DE 16,0 MM. AF_12/2015</t>
  </si>
  <si>
    <t>CORTE E DOBRA DE AÇO CA-25, DIÂMETRO DE 20,0 MM. AF_12/2015</t>
  </si>
  <si>
    <t>CORTE E DOBRA DE AÇO CA-25, DIÂMETRO DE 25,0 MM. AF_12/2015</t>
  </si>
  <si>
    <t>ARMAÇÃO UTILIZANDO AÇO CA-25 DE 6,3 MM - MONTAGEM. AF_12/2015</t>
  </si>
  <si>
    <t>ARMAÇÃO UTILIZANDO AÇO CA-25 DE 8,0 MM - MONTAGEM. AF_12/2015</t>
  </si>
  <si>
    <t>ARMAÇÃO UTILIZANDO AÇO CA-25 DE 10,0 MM - MONTAGEM. AF_12/2015</t>
  </si>
  <si>
    <t>ARMAÇÃO UTILIZANDO AÇO CA-25 DE 12,5 MM - MONTAGEM. AF_12/2015</t>
  </si>
  <si>
    <t>ARMAÇÃO UTILIZANDO AÇO CA-25 DE 16,0 MM - MONTAGEM. AF_12/2015</t>
  </si>
  <si>
    <t>ARMAÇÃO UTILIZANDO AÇO CA-25 DE 20,0 MM - MONTAGEM. AF_12/2015</t>
  </si>
  <si>
    <t>ARMAÇÃO UTILIZANDO AÇO CA-25 DE 25,0 MM - MONTAGEM. AF_12/2015</t>
  </si>
  <si>
    <t>ARMAÇÃO DE ESTRUTURAS DE CONCRETO ARMADO, EXCETO VIGAS, PILARES, LAJES E FUNDAÇÕES, UTILIZANDO AÇO CA-60 DE 5,0 MM - MONTAGEM. AF_12/2015</t>
  </si>
  <si>
    <t>ARMAÇÃO DE ESTRUTURAS DE CONCRETO ARMADO, EXCETO VIGAS, PILARES, LAJES E FUNDAÇÕES, UTILIZANDO AÇO CA-50 DE 6,3 MM - MONTAGEM. AF_12/2015</t>
  </si>
  <si>
    <t>ARMAÇÃO DE ESTRUTURAS DE CONCRETO ARMADO, EXCETO VIGAS, PILARES, LAJES E FUNDAÇÕES, UTILIZANDO AÇO CA-50 DE 8,0 MM - MONTAGEM. AF_12/2015</t>
  </si>
  <si>
    <t>ARMAÇÃO DE ESTRUTURAS DE CONCRETO ARMADO, EXCETO VIGAS, PILARES, LAJES E FUNDAÇÕES, UTILIZANDO AÇO CA-50 DE 10,0 MM - MONTAGEM. AF_12/2015</t>
  </si>
  <si>
    <t>ARMAÇÃO DE ESTRUTURAS DE CONCRETO ARMADO, EXCETO VIGAS, PILARES, LAJES E FUNDAÇÕES, UTILIZANDO AÇO CA-50 DE 12,5 MM - MONTAGEM. AF_12/2015</t>
  </si>
  <si>
    <t>ARMAÇÃO DE ESTRUTURAS DE CONCRETO ARMADO, EXCETO VIGAS, PILARES, LAJES E FUNDAÇÕES, UTILIZANDO AÇO CA-50 DE 16,0 MM - MONTAGEM. AF_12/2015</t>
  </si>
  <si>
    <t>ARMAÇÃO DE ESTRUTURAS DE CONCRETO ARMADO, EXCETO VIGAS, PILARES, LAJES E FUNDAÇÕES, UTILIZANDO AÇO CA-50 DE 20,0 MM - MONTAGEM. AF_12/2015</t>
  </si>
  <si>
    <t>ARMAÇÃO DE ESTRUTURAS DE CONCRETO ARMADO, EXCETO VIGAS, PILARES, LAJES E FUNDAÇÕES, UTILIZANDO AÇO CA-50 DE 25,0 MM - MONTAGEM. AF_12/2015</t>
  </si>
  <si>
    <t>CORTE E DOBRA DE AÇO CA-60, DIÂMETRO DE 5,0 MM, UTILIZADO EM ESTRIBO CONTÍNUO HELICOIDAL. AF_10/2016</t>
  </si>
  <si>
    <t>CORTE E DOBRA DE AÇO CA-50, DIÂMETRO DE 6,3 MM, UTILIZADO EM ESTRIBO CONTÍNUO HELICOIDAL. AF_10/2016</t>
  </si>
  <si>
    <t>MONTAGEM DE ARMADURA LONGITUDINAL/TRANSVERSAL DE ESTACAS DE SEÇÃO CIRCULAR, DIÂMETRO = 8,0 MM. AF_11/2016</t>
  </si>
  <si>
    <t>MONTAGEM DE ARMADURA LONGITUDINAL DE ESTACAS DE SEÇÃO CIRCULAR, DIÂMETRO = 10,0 MM. AF_11/2016</t>
  </si>
  <si>
    <t>MONTAGEM DE ARMADURA LONGITUDINAL/TRANSVERSAL DE ESTACAS DE SEÇÃO CIRCULAR, DIÂMETRO = 12,5 MM. AF_11/2016</t>
  </si>
  <si>
    <t>MONTAGEM DE ARMADURA LONGITUDINAL DE ESTACAS DE SEÇÃO CIRCULAR, DIÂMETRO = 16,0 MM. AF_11/2016</t>
  </si>
  <si>
    <t>MONTAGEM DE ARMADURA LONGITUDINAL DE ESTACAS DE SEÇÃO CIRCULAR, DIÂMETRO = 20,0 MM. AF_11/2016</t>
  </si>
  <si>
    <t>MONTAGEM DE ARMADURA LONGITUDINAL DE ESTACAS DE SEÇÃO CIRCULAR, DIÂMETRO = 25,0 MM. AF_11/2016</t>
  </si>
  <si>
    <t>MONTAGEM DE ARMADURA TRANSVERSAL DE ESTACAS DE SEÇÃO CIRCULAR, DIÂMETRO = 5,0 MM. AF_11/2016</t>
  </si>
  <si>
    <t>MONTAGEM DE ARMADURA TRANSVERSAL DE ESTACAS DE SEÇÃO CIRCULAR, DIÂMETRO = 6,3 MM. AF_11/2016</t>
  </si>
  <si>
    <t>MONTAGEM DE ARMADURA LONGITUDINAL/TRANSVERSAL DE ESTACAS DE SEÇÃO RETANGULAR (BARRETE), DIÂMETRO = 8,0 MM. AF_11/2016</t>
  </si>
  <si>
    <t>MONTAGEM DE ARMADURA LONGITUDINAL DE ESTACAS DE SEÇÃO RETANGULAR (BARRETE), DIÂMETRO = 10,0 MM. AF_11/2016</t>
  </si>
  <si>
    <t>MONTAGEM DE ARMADURA LONGITUDINAL/TRANSVERSAL DE ESTACAS DE SEÇÃO RETANGULAR (BARRETE), DIÂMETRO = 12,5 MM. AF_11/2016</t>
  </si>
  <si>
    <t>MONTAGEM DE ARMADURA LONGITUDINAL DE ESTACAS DE SEÇÃO RETANGULAR (BARRETE), DIÂMETRO = 16,0 MM. AF_11/2016</t>
  </si>
  <si>
    <t>MONTAGEM DE ARMADURA LONGITUDINAL DE ESTACAS DE SEÇÃO RETANGULAR (BARRETE), DIÂMETRO = 20,0 MM. AF_11/2016</t>
  </si>
  <si>
    <t>MONTAGEM DE ARMADURA LONGITUDINAL DE ESTACAS DE SEÇÃO RETANGULAR (BARRETE), DIÂMETRO = 25,0 MM. AF_11/2016</t>
  </si>
  <si>
    <t>MONTAGEM DE ARMADURA TRANSVERSAL DE ESTACAS DE SEÇÃO RETANGULAR (BARRETE), DIÂMETRO = 5,0 MM. AF_11/2016</t>
  </si>
  <si>
    <t>MONTAGEM DE ARMADURA TRANSVERSAL DE ESTACAS DE SEÇÃO RETANGULAR (BARRETE), DIÂMETRO = 6,3 MM. AF_11/2016</t>
  </si>
  <si>
    <t>ARMAÇÃO DE ESCADA, COM 2 LANCES, DE UMA ESTRUTURA CONVENCIONAL DE CONCRETO ARMADO UTILIZANDO AÇO CA-60 DE 5,0 MM - MONTAGEM. AF_01/2017</t>
  </si>
  <si>
    <t>ARMAÇÃO DE ESCADA, COM 2 LANCES, DE UMA ESTRUTURA CONVENCIONAL DE CONCRETO ARMADO UTILIZANDO AÇO CA-50 DE 6,3 MM - MONTAGEM. AF_01/2017</t>
  </si>
  <si>
    <t>ARMAÇÃO DE ESCADA, COM 2 LANCES, DE UMA ESTRUTURA CONVENCIONAL DE CONCRETO ARMADO UTILIZANDO AÇO CA-50 DE 8,0 MM - MONTAGEM. AF_01/2017</t>
  </si>
  <si>
    <t>ARMAÇÃO DE ESCADA, COM 2 LANCES, DE UMA ESTRUTURA CONVENCIONAL DE CONCRETO ARMADO UTILIZANDO AÇO CA-50 DE 10,0 MM - MONTAGEM. AF_01/2017</t>
  </si>
  <si>
    <t>ARMAÇÃO DE ESCADA, COM 2 LANCES, DE UMA ESTRUTURA CONVENCIONAL DE CONCRETO ARMADO UTILIZANDO AÇO CA-50 DE 12,5 MM - MONTAGEM. AF_01/2017</t>
  </si>
  <si>
    <t>ARMAÇÃO DE ESCADA, COM 2 LANCES, DE UMA ESTRUTURA CONVENCIONAL DE CONCRETO ARMADO UTILIZANDO AÇO CA-50 DE 16,0 MM - MONTAGEM. AF_01/2017</t>
  </si>
  <si>
    <t>ARMAÇÃO DE BLOCO, VIGA BALDRAME OU SAPATA UTILIZANDO AÇO CA-50 DE 6,3 MM - MONTAGEM. AF_06/2017</t>
  </si>
  <si>
    <t>ARMAÇÃO DE BLOCO, VIGA BALDRAME OU SAPATA UTILIZANDO AÇO CA-50 DE 8 MM - MONTAGEM. AF_06/2017</t>
  </si>
  <si>
    <t>ARMAÇÃO DE BLOCO, VIGA BALDRAME OU SAPATA UTILIZANDO AÇO CA-50 DE 10 MM - MONTAGEM. AF_06/2017</t>
  </si>
  <si>
    <t>ARMAÇÃO DE BLOCO, VIGA BALDRAME OU SAPATA UTILIZANDO AÇO CA-50 DE 12,5 MM - MONTAGEM. AF_06/2017</t>
  </si>
  <si>
    <t>ARMAÇÃO DE BLOCO, VIGA BALDRAME OU SAPATA UTILIZANDO AÇO CA-50 DE 16 MM - MONTAGEM. AF_06/2017</t>
  </si>
  <si>
    <t>ARMAÇÃO DE BLOCO, VIGA BALDRAME OU SAPATA UTILIZANDO AÇO CA-50 DE 20 MM - MONTAGEM. AF_06/2017</t>
  </si>
  <si>
    <t>ARMAÇÃO DE BLOCO, VIGA BALDRAME OU SAPATA UTILIZANDO AÇO CA-50 DE 25 MM - MONTAGEM. AF_06/2017</t>
  </si>
  <si>
    <t>REGULARIZAÇÃO DE SUPERFICIE DE CONCRETO APARENTE</t>
  </si>
  <si>
    <t>74157/4</t>
  </si>
  <si>
    <t>GRAUTEAMENTO VERTICAL EM ALVENARIA ESTRUTURAL. AF_01/2015</t>
  </si>
  <si>
    <t>GRAUTEAMENTO DE CINTA INTERMEDIÁRIA OU DE CONTRAVERGA EM ALVENARIA ESTRUTURAL. AF_01/2015</t>
  </si>
  <si>
    <t>GRAUTEAMENTO DE CINTA SUPERIOR OU DE VERGA EM ALVENARIA ESTRUTURAL. AF_01/2015</t>
  </si>
  <si>
    <t>GRAUTE FGK=15 MPA; TRAÇO 1:0,04:2,0:2,4 (CIMENTO/ CAL/ AREIA GROSSA/ BRITA 0) - PREPARO MECÂNICO COM BETONEIRA 400 L. AF_02/2015</t>
  </si>
  <si>
    <t>GRAUTE FGK=20 MPA; TRAÇO 1:0,04:1,6:1,9 (CIMENTO/ CAL/ AREIA GROSSA/ BRITA 0) - PREPARO MECÂNICO COM BETONEIRA 400 L. AF_02/2015</t>
  </si>
  <si>
    <t>GRAUTE FGK=25 MPA; TRAÇO 1:0,02:1,2:1,5 (CIMENTO/ CAL/ AREIA GROSSA/ BRITA 0) - PREPARO MECÂNICO COM BETONEIRA 400 L. AF_02/2015</t>
  </si>
  <si>
    <t>GRAUTE FGK=30 MPA; TRAÇO 1:0,02:0,8:1,1 (CIMENTO/ CAL/ AREIA GROSSA/ BRITA 0) - PREPARO MECÂNICO COM BETONEIRA 400 L. AF_02/2015</t>
  </si>
  <si>
    <t>GRAUTE FGK=15 MPA; TRAÇO 1:2,0:2,4 (CIMENTO/ AREIA GROSSA/ BRITA 0/ ADITIVO) - PREPARO MECÂNICO COM BETONEIRA 400 L. AF_02/2015</t>
  </si>
  <si>
    <t>GRAUTE FGK=20 MPA; TRAÇO 1:1,6:1,9 (CIMENTO/ AREIA GROSSA/ BRITA 0/ ADITIVO) - PREPARO MECÂNICO COM BETONEIRA 400 L. AF_02/2015</t>
  </si>
  <si>
    <t>GRAUTE FGK=25 MPA; TRAÇO 1:1,2:1,5 (CIMENTO/ AREIA GROSSA/ BRITA 0/ ADITIVO) - PREPARO MECÂNICO COM BETONEIRA 400 L. AF_02/2015</t>
  </si>
  <si>
    <t>GRAUTE FGK=30 MPA; TRAÇO 1:0,8:1,1 (CIMENTO/ AREIA GROSSA/ BRITA 0/ ADITIVO) - PREPARO MECÂNICO COM BETONEIRA 400 L. AF_02/2015</t>
  </si>
  <si>
    <t>CONCRETAGEM DE LAJES EM EDIFICAÇÕES UNIFAMILIARES FEITAS COM SISTEMA DE FÔRMAS MANUSEÁVEIS COM CONCRETO USINADO BOMBEÁVEL, FCK 20 MPA, LANÇADO COM BOMBA LANÇA - LANÇAMENTO, ADENSAMENTO E ACABAMENTO. AF_06/2015</t>
  </si>
  <si>
    <t>CONCRETAGEM DE PAREDES EM EDIFICAÇÕES UNIFAMILIARES FEITAS COM SISTEMA DE FÔRMAS MANUSEÁVEIS COM CONCRETO USINADO BOMBEÁVEL, FCK 20 MPA, LANÇADO COM BOMBA LANÇA - LANÇAMENTO, ADENSAMENTO E ACABAMENTO. AF_06/2015</t>
  </si>
  <si>
    <t>CONCRETAGEM DE PLATIBANDA EM EDIFICAÇÕES UNIFAMILIARES FEITAS COM SISTEMA DE FÔRMAS MANUSEÁVEIS COM CONCRETO USINADO BOMBEÁVEL, FCK 20 MPA, LANÇADO COM BOMBA LANÇA - LANÇAMENTO, ADENSAMENTO E ACABAMENTO. AF_06/2015</t>
  </si>
  <si>
    <t>CONCRETAGEM DE LAJES EM EDIFICAÇÕES MULTIFAMILIARES FEITAS COM SISTEMA DE FÔRMAS MANUSEÁVEIS COM CONCRETO USINADO BOMBEÁVEL, FCK 20 MPA, LANÇADO COM BOMBA LANÇA - LANÇAMENTO, ADENSAMENTO E ACABAMENTO. AF_06/2015</t>
  </si>
  <si>
    <t>CONCRETAGEM DE PAREDES EM EDIFICAÇÕES MULTIFAMILIARES FEITAS COM SISTEMA DE FÔRMAS MANUSEÁVEIS COM CONCRETO USINADO BOMBEÁVEL, FCK 20 MPA, LANÇADO COM BOMBA LANÇA - LANÇAMENTO, ADENSAMENTO E ACABAMENTO. AF_06/2015</t>
  </si>
  <si>
    <t>CONCRETAGEM DE PLATIBANDA EM EDIFICAÇÕES MULTIFAMILIARES FEITAS COM SISTEMA DE FÔRMAS MANUSEÁVEIS COM CONCRETO USINADO BOMBEÁVEL, FCK 20 MPA, LANÇADO COM BOMBA LANÇA - LANÇAMENTO, ADENSAMENTO E ACABAMENTO. AF_06/2015</t>
  </si>
  <si>
    <t>CONCRETAGEM DE PLATIBANDA EM EDIFICAÇÕES UNIFAMILIARES FEITAS COM SISTEMA DE FÔRMAS MANUSEÁVEIS COM CONCRETO USINADO AUTOADENSÁVEL, FCK 20 MPA, LANÇADO COM BOMBA LANÇA - LANÇAMENTO E ACABAMENTO. AF_06/2015</t>
  </si>
  <si>
    <t>CONCRETAGEM DE PLATIBANDA EM EDIFICAÇÕES MULTIFAMILIARES FEITAS COM SISTEMA DE FÔRMAS MANUSEÁVEIS COM CONCRETO USINADO AUTOADENSÁVEL, FCK 20 MPA, LANÇADO COM BOMBA LANÇA - LANÇAMENTO E ACABAMENTO. AF_06/2015</t>
  </si>
  <si>
    <t>CONCRETAGEM DE EDIFICAÇÕES (PAREDES E LAJES) FEITAS COM SISTEMA DE FÔRMAS MANUSEÁVEIS COM CONCRETO USINADO BOMBEÁVEL, FCK 20 MPA, LANÇADO COM BOMBA LANÇA - LANÇAMENTO, ADENSAMENTO E ACABAMENTO. AF_06/2015</t>
  </si>
  <si>
    <t>CONCRETAGEM DE EDIFICAÇÕES (PAREDES E LAJES) FEITAS COM SISTEMA DE FÔRMAS MANUSEÁVEIS COM CONCRETO USINADO AUTOADENSÁVEL, FCK 20 MPA, LANÇADO COM BOMBA LANÇA - LANÇAMENTO E ACABAMENTO. AF_06/2015</t>
  </si>
  <si>
    <t>CONCRETAGEM DE PILARES, FCK = 25 MPA,  COM USO DE BALDES EM EDIFICAÇÃO COM SEÇÃO MÉDIA DE PILARES MENOR OU IGUAL A 0,25 M² - LANÇAMENTO, ADENSAMENTO E ACABAMENTO. AF_12/2015</t>
  </si>
  <si>
    <t>CONCRETAGEM DE PILARES, FCK = 25 MPA, COM USO DE GRUA EM EDIFICAÇÃO COM SEÇÃO MÉDIA DE PILARES MENOR OU IGUAL A 0,25 M² - LANÇAMENTO, ADENSAMENTO E ACABAMENTO. AF_12/2015</t>
  </si>
  <si>
    <t>CONCRETAGEM DE PILARES, FCK = 25 MPA, COM USO DE BOMBA EM EDIFICAÇÃO COM SEÇÃO MÉDIA DE PILARES MENOR OU IGUAL A 0,25 M² - LANÇAMENTO, ADENSAMENTO E ACABAMENTO. AF_12/2015</t>
  </si>
  <si>
    <t>CONCRETAGEM DE PILARES, FCK = 25 MPA, COM USO DE GRUA EM EDIFICAÇÃO COM SEÇÃO MÉDIA DE PILARES MAIOR QUE 0,25 M² - LANÇAMENTO, ADENSAMENTO E ACABAMENTO. AF_12/2015</t>
  </si>
  <si>
    <t>CONCRETAGEM DE PILARES, FCK = 25 MPA, COM USO DE BOMBA EM EDIFICAÇÃO COM SEÇÃO MÉDIA DE PILARES MAIOR QUE 0,25 M² - LANÇAMENTO, ADENSAMENTO E ACABAMENTO. AF_12/2015</t>
  </si>
  <si>
    <t>CONCRETAGEM DE VIGAS E LAJES, FCK=20 MPA, PARA LAJES PREMOLDADAS COM USO DE BOMBA EM EDIFICAÇÃO COM ÁREA MÉDIA DE LAJES MENOR OU IGUAL A 20 M² - LANÇAMENTO, ADENSAMENTO E ACABAMENTO. AF_12/2015</t>
  </si>
  <si>
    <t>CONCRETAGEM DE VIGAS E LAJES, FCK=20 MPA, PARA LAJES PREMOLDADAS COM USO DE BOMBA EM EDIFICAÇÃO COM ÁREA MÉDIA DE LAJES MAIOR QUE 20 M² - LANÇAMENTO, ADENSAMENTO E ACABAMENTO. AF_12/2015</t>
  </si>
  <si>
    <t>CONCRETAGEM DE VIGAS E LAJES, FCK=20 MPA, PARA LAJES MACIÇAS OU NERVURADAS COM USO DE BOMBA EM EDIFICAÇÃO COM ÁREA MÉDIA DE LAJES MENOR OU IGUAL A 20 M² - LANÇAMENTO, ADENSAMENTO E ACABAMENTO. AF_12/2015</t>
  </si>
  <si>
    <t>CONCRETAGEM DE VIGAS E LAJES, FCK=20 MPA, PARA LAJES MACIÇAS OU NERVURADAS COM USO DE BOMBA EM EDIFICAÇÃO COM ÁREA MÉDIA DE LAJES MAIOR QUE 20 M² - LANÇAMENTO, ADENSAMENTO E ACABAMENTO. AF_12/2015</t>
  </si>
  <si>
    <t>CONCRETAGEM DE VIGAS E LAJES, FCK=20 MPA, PARA LAJES PREMOLDADAS COM JERICAS EM ELEVADOR DE CABO EM EDIFICAÇÃO DE MULTIPAVIMENTOS ATÉ 16 ANDARES, COM ÁREA MÉDIA DE LAJES MENOR OU IGUAL A 20 M² - LANÇAMENTO, ADENSAMENTO E ACABAMENTO. AF_12/2015</t>
  </si>
  <si>
    <t>CONCRETAGEM DE VIGAS E LAJES, FCK=20 MPA, PARA LAJES PREMOLDADAS COM JERICAS EM ELEVADOR DE CABO EM EDIFICAÇÃO DE MULTIPAVIMENTOS ATÉ 16 ANDARES, COM ÁREA MÉDIA DE LAJES MAIOR QUE 20 M² - LANÇAMENTO, ADENSAMENTO E ACABAMENTO. AF_12/2015</t>
  </si>
  <si>
    <t>CONCRETAGEM DE VIGAS E LAJES, FCK=20 MPA, PARA LAJES MACIÇAS OU NERVURADAS COM JERICAS EM ELEVADOR DE CABO EM EDIFICAÇÃO DE MULTIPAVIMENTOS ATÉ 16 ANDARES, COM ÁREA MÉDIA DE LAJES MENOR OU IGUAL A 20 M² - LANÇAMENTO, ADENSAMENTO E ACABAMENTO. AF_12/2015</t>
  </si>
  <si>
    <t>CONCRETAGEM DE VIGAS E LAJES, FCK=20 MPA, PARA LAJES MACIÇAS OU NERVURADAS COM JERICAS EM ELEVADOR DE CABO EM EDIFICAÇÃO DE MULTIPAVIMENTOS ATÉ 16 ANDARES, COM ÁREA MÉDIA DE LAJES MAIOR QUE 20 M² - LANÇAMENTO, ADENSAMENTO E ACABAMENTO. AF_12/2015</t>
  </si>
  <si>
    <t>CONCRETAGEM DE VIGAS E LAJES, FCK=20 MPA, PARA LAJES PREMOLDADAS COM JERICAS EM CREMALHEIRA EM EDIFICAÇÃO DE MULTIPAVIMENTOS ATÉ 16 ANDARES, COM ÁREA MÉDIA DE LAJES MENOR OU IGUAL A 20 M² - LANÇAMENTO, ADENSAMENTO E ACABAMENTO. AF_12/2015</t>
  </si>
  <si>
    <t>CONCRETAGEM DE VIGAS E LAJES, FCK=20 MPA, PARA LAJES PREMOLDADAS COM JERICAS EM CREMALHEIRA EM EDIFICAÇÃO DE MULTIPAVIMENTOS ATÉ 16 ANDARES, COM ÁREA MÉDIA DE LAJES MAIOR QUE 20 M² - LANÇAMENTO, ADENSAMENTO E ACABAMENTO. AF_12/2015</t>
  </si>
  <si>
    <t>CONCRETAGEM DE VIGAS E LAJES, FCK=20 MPA, PARA LAJES MACIÇAS OU NERVURADAS COM JERICAS EM CREMALHEIRA EM EDIFICAÇÃO DE MULTIPAVIMENTOS ATÉ 16 ANDARES, COM ÁREA MÉDIA DE LAJES MENOR OU IGUAL A 20 M² - LANÇAMENTO, ADENSAMENTO E ACABAMENTO. AF_12/2015</t>
  </si>
  <si>
    <t>CONCRETAGEM DE VIGAS E LAJES, FCK=20 MPA, PARA LAJES MACIÇAS OU NERVURADAS COM JERICAS EM CREMALHEIRA EM EDIFICAÇÃO DE MULTIPAVIMENTOS ATÉ 16 ANDARES, COM ÁREA MÉDIA DE LAJES MAIOR QUE 20 M² - LANÇAMENTO, ADENSAMENTO E ACABAMENTO. AF_12/2015</t>
  </si>
  <si>
    <t>CONCRETAGEM DE VIGAS E LAJES, FCK=20 MPA, PARA LAJES PREMOLDADAS COM GRUA DE CAÇAMBA DE 350 L EM EDIFICAÇÃO DE MULTIPAVIMENTOS ATÉ 16 ANDARES, COM ÁREA MÉDIA DE LAJES MENOR OU IGUAL A 20 M² - LANÇAMENTO, ADENSAMENTO E ACABAMENTO. AF_12/2015</t>
  </si>
  <si>
    <t>CONCRETAGEM DE VIGAS E LAJES, FCK=20 MPA, PARA LAJES PREMOLDADAS COM GRUA DE CAÇAMBA DE 350 L EM EDIFICAÇÃO DE MULTIPAVIMENTOS ATÉ 16 ANDARES, COM ÁREA MÉDIA DE LAJES MAIOR QUE 20 M² - LANÇAMENTO, ADENSAMENTO E ACABAMENTO. AF_12/2015</t>
  </si>
  <si>
    <t>CONCRETAGEM DE VIGAS E LAJES, FCK=20 MPA, PARA LAJES MACIÇAS OU NERVURADAS COM GRUA DE CAÇAMBA DE 500 L EM EDIFICAÇÃO DE MULTIPAVIMENTOS ATÉ 16 ANDARES, COM ÁREA MÉDIA DE LAJES MENOR OU IGUAL A 20 M² - LANÇAMENTO, ADENSAMENTO E ACABAMENTO. AF_12/2015</t>
  </si>
  <si>
    <t>CONCRETAGEM DE VIGAS E LAJES, FCK=20 MPA, PARA LAJES MACIÇAS OU NERVURADAS COM GRUA DE CAÇAMBA DE 500 L EM EDIFICAÇÃO DE MULTIPAVIMENTOS ATÉ 16 ANDARES, COM ÁREA MÉDIA DE LAJES MAIOR QUE 20 M² - LANÇAMENTO, ADENSAMENTO E ACABAMENTO. AF_12/2015</t>
  </si>
  <si>
    <t>CONCRETAGEM DE VIGAS E LAJES, FCK=20 MPA, PARA QUALQUER TIPO DE LAJE COM BALDES EM EDIFICAÇÃO TÉRREA, COM ÁREA MÉDIA DE LAJES MENOR OU IGUAL A 20 M² - LANÇAMENTO, ADENSAMENTO E ACABAMENTO. AF_12/2015</t>
  </si>
  <si>
    <t>CONCRETAGEM DE VIGAS E LAJES, FCK=20 MPA, PARA QUALQUER TIPO DE LAJE COM BALDES EM EDIFICAÇÃO DE MULTIPAVIMENTOS ATÉ 04 ANDARES, COM ÁREA MÉDIA DE LAJES MENOR OU IGUAL A 20 M² - LANÇAMENTO, ADENSAMENTO E ACABAMENTO. AF_12/2015</t>
  </si>
  <si>
    <t>LANÇAMENTO COM USO DE BALDES, ADENSAMENTO E ACABAMENTO DE CONCRETO EM ESTRUTURAS. AF_12/2015</t>
  </si>
  <si>
    <t>LANÇAMENTO COM USO DE BOMBA, ADENSAMENTO E ACABAMENTO DE CONCRETO EM ESTRUTURAS. AF_12/2015</t>
  </si>
  <si>
    <t>CONCRETO MAGRO PARA LASTRO, TRAÇO 1:4,5:4,5 (CIMENTO/ AREIA MÉDIA/ BRITA 1)  - PREPARO MECÂNICO COM BETONEIRA 400 L. AF_07/2016</t>
  </si>
  <si>
    <t>CONCRETO FCK = 15MPA, TRAÇO 1:3,4:3,5 (CIMENTO/ AREIA MÉDIA/ BRITA 1)  - PREPARO MECÂNICO COM BETONEIRA 400 L. AF_07/2016</t>
  </si>
  <si>
    <t>CONCRETO FCK = 20MPA, TRAÇO 1:2,7:3 (CIMENTO/ AREIA MÉDIA/ BRITA 1)  - PREPARO MECÂNICO COM BETONEIRA 400 L. AF_07/2016</t>
  </si>
  <si>
    <t>CONCRETO FCK = 25MPA, TRAÇO 1:2,3:2,7 (CIMENTO/ AREIA MÉDIA/ BRITA 1)  - PREPARO MECÂNICO COM BETONEIRA 400 L. AF_07/2016</t>
  </si>
  <si>
    <t>CONCRETO FCK = 30MPA, TRAÇO 1:2,1:2,5 (CIMENTO/ AREIA MÉDIA/ BRITA 1)  - PREPARO MECÂNICO COM BETONEIRA 400 L. AF_07/2016</t>
  </si>
  <si>
    <t>CONCRETO FCK = 40MPA, TRAÇO 1:1,6:1,9 (CIMENTO/ AREIA MÉDIA/ BRITA 1)  - PREPARO MECÂNICO COM BETONEIRA 400 L. AF_07/2016</t>
  </si>
  <si>
    <t>CONCRETO MAGRO PARA LASTRO, TRAÇO 1:4,5:4,5 (CIMENTO/ AREIA MÉDIA/ BRITA 1)  - PREPARO MECÂNICO COM BETONEIRA 600 L. AF_07/2016</t>
  </si>
  <si>
    <t>CONCRETO FCK = 15MPA, TRAÇO 1:3,4:3,5 (CIMENTO/ AREIA MÉDIA/ BRITA 1)  - PREPARO MECÂNICO COM BETONEIRA 600 L. AF_07/2016</t>
  </si>
  <si>
    <t>CONCRETO FCK = 20MPA, TRAÇO 1:2,7:3 (CIMENTO/ AREIA MÉDIA/ BRITA 1)  - PREPARO MECÂNICO COM BETONEIRA 600 L. AF_07/2016</t>
  </si>
  <si>
    <t>CONCRETO FCK = 25MPA, TRAÇO 1:2,3:2,7 (CIMENTO/ AREIA MÉDIA/ BRITA 1)  - PREPARO MECÂNICO COM BETONEIRA 600 L. AF_07/2016</t>
  </si>
  <si>
    <t>CONCRETO FCK = 30MPA, TRAÇO 1:2,1:2,5 (CIMENTO/ AREIA MÉDIA/ BRITA 1)  - PREPARO MECÂNICO COM BETONEIRA 600 L. AF_07/2016</t>
  </si>
  <si>
    <t>CONCRETO FCK = 40MPA, TRAÇO 1:1,6:1,9 (CIMENTO/ AREIA MÉDIA/ BRITA 1)  - PREPARO MECÂNICO COM BETONEIRA 600 L. AF_07/2016</t>
  </si>
  <si>
    <t>CONCRETO MAGRO PARA LASTRO, TRAÇO 1:4,5:4,5 (CIMENTO/ AREIA MÉDIA/ BRITA 1)  - PREPARO MANUAL. AF_07/2016</t>
  </si>
  <si>
    <t>CONCRETO FCK = 15MPA, TRAÇO 1:3,4:3,5 (CIMENTO/ AREIA MÉDIA/ BRITA 1)  - PREPARO MANUAL. AF_07/2016</t>
  </si>
  <si>
    <t>CONCRETAGEM DE BLOCOS DE COROAMENTO E VIGAS BALDRAME, FCK 30 MPA, COM USO DE JERICA  LANÇAMENTO, ADENSAMENTO E ACABAMENTO. AF_06/2017</t>
  </si>
  <si>
    <t>CONCRETAGEM DE SAPATAS, FCK 30 MPA, COM USO DE JERICA  LANÇAMENTO, ADENSAMENTO E ACABAMENTO. AF_06/2017</t>
  </si>
  <si>
    <t>CONCRETAGEM DE BLOCOS DE COROAMENTO E VIGAS BALDRAMES, FCK 30 MPA, COM USO DE BOMBA  LANÇAMENTO, ADENSAMENTO E ACABAMENTO. AF_06/2017</t>
  </si>
  <si>
    <t>CONCRETAGEM DE SAPATAS, FCK 30 MPA, COM USO DE BOMBA  LANÇAMENTO, ADENSAMENTO E ACABAMENTO. AF_11/2016</t>
  </si>
  <si>
    <t>74141/1</t>
  </si>
  <si>
    <t>LAJE PRE-MOLD BETA 11 P/1KN/M2 VAOS 4,40M/INCL VIGOTAS TIJOLOS ARMADURA NEGATIVA CAPEAMENTO 3CM CONCRETO 20MPA ESCORAMENTO MATERIAL E MAO  DE OBRA.</t>
  </si>
  <si>
    <t>74141/2</t>
  </si>
  <si>
    <t>LAJE PRE-MOLD BETA 12 P/3,5KN/M2 VAO 4,1M INCL VIGOTAS TIJOLOS ARMADU-RA NEGATIVA CAPEAMENTO 3CM CONCRETO 15MPA ESCORAMENTO MATERIAIS E MAO DE OBRA.</t>
  </si>
  <si>
    <t>74141/3</t>
  </si>
  <si>
    <t>LAJE PRE-MOLD BETA 16 P/3,5KN/M2 VAO 5,2M INCL VIGOTAS TIJOLOS ARMADU-RA NEGATIVA CAPEAMENTO 3CM CONCRETO 15MPA ESCORAMENTO MATERIAL E MAO  DE OBRA.</t>
  </si>
  <si>
    <t>74141/4</t>
  </si>
  <si>
    <t>LAJE PRE-MOLD BETA 20 P/3,5KN/M2 VAO 6,2M INCL VIGOTAS TIJOLOS ARMADU-RA NEGATIVA CAPEAMENTO 3CM CONCRETO 15MPA ESCORAMENTO MATERIAL E MAO  DE OBRA.</t>
  </si>
  <si>
    <t>74202/1</t>
  </si>
  <si>
    <t>LAJE PRE-MOLDADA P/FORRO, SOBRECARGA 100KG/M2, VAOS ATE 3,50M/E=8CM, C/LAJOTAS E CAP.C/CONC FCK=20MPA, 3CM, INTER-EIXO 38CM, C/ESCORAMENTO (REAPR.3X) E FERRAGEM NEGATIVA</t>
  </si>
  <si>
    <t>74202/2</t>
  </si>
  <si>
    <t>LAJE PRE-MOLDADA P/PISO, SOBRECARGA 200KG/M2, VAOS ATE 3,50M/E=8CM, C/LAJOTAS E CAP.C/CONC FCK=20MPA, 4CM, INTER-EIXO 38CM, C/ESCORAMENTO (REAPR.3X) E FERRAGEM NEGATIVA</t>
  </si>
  <si>
    <t>73817/1</t>
  </si>
  <si>
    <t>EMBASAMENTO DE MATERIAL GRANULAR - PO DE PEDRA</t>
  </si>
  <si>
    <t>73817/2</t>
  </si>
  <si>
    <t>EMBASAMENTO DE MATERIAL GRANULAR - RACHAO</t>
  </si>
  <si>
    <t>74078/1</t>
  </si>
  <si>
    <t>AGULHAMENTO FUNDO DE VALAS C/MACO 30KG PEDRA-DE-MAO H=10CM</t>
  </si>
  <si>
    <t>ALVENARIA EMBASAMENTO E=20 CM BLOCO CONCRETO</t>
  </si>
  <si>
    <t>EMBASAMENTO C/PEDRA ARGAMASSADA UTILIZANDO ARG.CIM/AREIA 1:4</t>
  </si>
  <si>
    <t>JUNTA DE DILATACAO COM ISOPOR 10 MM</t>
  </si>
  <si>
    <t>73898/1</t>
  </si>
  <si>
    <t>JUNTA DE DILATACAO ELASTICA (PVC) O-220/6 PRESSAO ATE 30 MCA</t>
  </si>
  <si>
    <t>74121/1</t>
  </si>
  <si>
    <t>JUNTA DE DILATACAO PARA IMPERMEABILIZACAO, COM SELANTE ELASTICO MONOCOMPONENTE A BASE DE POLIURETANO, DIMENSOES 1X1CM.</t>
  </si>
  <si>
    <t>PINTURA ADESIVA P/ CONCRETO, A BASE DE RESINA EPOXI ( SIKADUR 32 )</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</si>
  <si>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</si>
  <si>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</si>
  <si>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</si>
  <si>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</si>
  <si>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VERGA MOLDADA IN LOCO EM CONCRETO PARA JANELAS COM ATÉ 1,5 M DE VÃO. AF_03/2016</t>
  </si>
  <si>
    <t>VERGA MOLDADA IN LOCO EM CONCRETO PARA JANELAS COM MAIS DE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</si>
  <si>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</si>
  <si>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</si>
  <si>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</si>
  <si>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</si>
  <si>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</si>
  <si>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</si>
  <si>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CONTRAVERGA PRÉ-MOLDADA PARA VÃOS DE MAIS DE 1,5 M DE COMPRIMENTO. AF_03/2016</t>
  </si>
  <si>
    <t>CONTRAVERGA MOLDADA IN LOCO EM CONCRETO PARA VÃOS DE ATÉ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</si>
  <si>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</si>
  <si>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</si>
  <si>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FIXAÇÃO (ENCUNHAMENTO) DE ALVENARIA DE VEDAÇÃO COM ARGAMASSA APLICADA COM BISNAGA. AF_03/2016</t>
  </si>
  <si>
    <t>FIXAÇÃO (ENCUNHAMENTO) DE ALVENARIA DE VEDAÇÃO COM ARGAMASSA APLICADA COM COLHER. AF_03/2016</t>
  </si>
  <si>
    <t>FIXAÇÃO (ENCUNHAMENTO) DE ALVENARIA DE VEDAÇÃO COM ESPUMA DE POLIURETANO EXPANSIVA. AF_03/2016</t>
  </si>
  <si>
    <t>CINTA DE AMARRAÇÃO DE ALVENARIA MOLDADA IN LOCO EM CONCRETO. AF_03/2016</t>
  </si>
  <si>
    <t>CINTA DE AMARRAÇÃO DE ALVENARIA MOLDADA IN LOCO COM UTILIZAÇÃO DE BLOCOS CANALETA. AF_03/2016</t>
  </si>
  <si>
    <t>74144/2</t>
  </si>
  <si>
    <t>SUPORTE APOIO CAIXA D AGUA BARROTES MADEIRA DE 1</t>
  </si>
  <si>
    <t>FORNECIMENTO DE PERFIL SIMPLES "I" OU "H" ATE 8" INCLUSIVE PERDAS</t>
  </si>
  <si>
    <t>FORNECIMENTO DE PERFIL SIMPLES "I" OU "H" 8 A 12" INCLUSIVE PERDAS</t>
  </si>
  <si>
    <t>APARELHO DE APOIO NEOPRENE NAO FRETADO (1,4KG/DM3)</t>
  </si>
  <si>
    <t>APARELHO APOIO NEOPRENE FRETADO</t>
  </si>
  <si>
    <t>DM3</t>
  </si>
  <si>
    <t>ESCADA EM CONCRETO ARMADO, FCK = 15 MPA, MOLDADA IN LOCO</t>
  </si>
  <si>
    <t>(COMPOSIÇÃO REPRESENTATIVA) EXECUÇÃO DE ESTRUTURAS DE CONCRETO ARMADO CONVENCIONAL, PARA EDIFICAÇÃO HABITACIONAL MULTIFAMILIAR (PRÉDIO), FCK = 25 MPA. AF_01/2017</t>
  </si>
  <si>
    <t>(COMPOSIÇÃO REPRESENTATIVA) EXECUÇÃO DE ESTRUTURAS DE CONCRETO ARMADO, PARA EDIFICAÇÃO HABITACIONAL UNIFAMILIAR COM DOIS PAVIMENTOS (CASA ISOLADA), FCK = 25 MPA. AF_01/2017</t>
  </si>
  <si>
    <t>(COMPOSIÇÃO REPRESENTATIVA) EXECUÇÃO DE ESTRUTURAS DE CONCRETO ARMADO, PARA EDIFICAÇÃO HABITACIONAL UNIFAMILIAR COM DOIS PAVIMENTOS (CASA EM EMPREENDIMENTOS), FCK = 25 MPA. AF_01/2017</t>
  </si>
  <si>
    <t>(COMPOSIÇÃO REPRESENTATIVA) EXECUÇÃO DE ESTRUTURAS DE CONCRETO ARMADO, PARA EDIFICAÇÃO HABITACIONAL UNIFAMILIAR TÉRREA (CASA ISOLADA), FCK = 25 MPA. AF_01/2017</t>
  </si>
  <si>
    <t>(COMPOSIÇÃO REPRESENTATIVA) EXECUÇÃO DE ESTRUTURAS DE CONCRETO ARMADO, PARA EDIFICAÇÃO HABITACIONAL UNIFAMILIAR TÉRREA (CASA EM EMPREENDIMENTOS), FCK = 25 MPA. AF_01/2017</t>
  </si>
  <si>
    <t>(COMPOSIÇÃO REPRESENTATIVA) EXECUÇÃO DE ESTRUTURAS DE CONCRETO ARMADO, PARA EDIFICAÇÃO INSTITUCIONAL TÉRREA, FCK = 25 MPA. AF_01/2017</t>
  </si>
  <si>
    <t>(COMPOSIÇÃO REPRESENTATIVA) EXECUÇÃO DE ESCADA EM CONCRETO ARMADO, MOLDADA IN LOCO, FCK = 25 MPA. AF_02/2017</t>
  </si>
  <si>
    <t>PEÇA RETANGULAR PRÉ-MOLDADA, VOLUME DE CONCRETO DE ATÉ 10 LITROS, TAXA DE AÇO APROXIMADA DE 30KG/M³. AF_01/2018</t>
  </si>
  <si>
    <t>PEÇA RETANGULAR PRÉ-MOLDADA, VOLUME DE CONCRETO DE 10 A 30 LITROS, TAXA DE AÇO APROXIMADA DE 30KG/M³. AF_01/2018</t>
  </si>
  <si>
    <t>PEÇA RETANGULAR PRÉ-MOLDADA, VOLUME DE CONCRETO DE 30 A 100 LITROS, TAXA DE AÇO APROXIMADA DE 30KG/M³. AF_01/2018</t>
  </si>
  <si>
    <t>PEÇA RETANGULAR PRÉ-MOLDADA, VOLUME DE CONCRETO ACIMA DE 100 LITROS, TAXA DE AÇO APROXIMADA DE 30KG/M³. AF_01/2018</t>
  </si>
  <si>
    <t>PEÇA RETANGULAR PRÉ-MOLDADA, VOLUME DE CONCRETO DE 30 A 70 LITROS , TAXA DE AÇO APROXIMADA DE 70KG/M³. AF_01/2018</t>
  </si>
  <si>
    <t>PEÇA CIRCULAR PRÉ-MOLDADA, VOLUME DE CONCRETO DE 30 A 100 LITROS, TAXA DE AÇO APROXIMADA DE 30KG/M³. AF_01/2018</t>
  </si>
  <si>
    <t>PEÇA CIRCULAR PRÉ-MOLDADA, VOLUME DE CONCRETO ACIMA DE 100 LITROS, TAXA DE AÇO APROXIMADA DE 30KG/M³. AF_01/2018</t>
  </si>
  <si>
    <t>IMPERMEABILIZACAO DE SUPERFICIE COM ARGAMASSA DE CIMENTO E AREIA (MEDIA), TRACO 1:3, COM ADITIVO IMPERMEABILIZANTE, E=2CM.</t>
  </si>
  <si>
    <t>IMPERMEABILIZACAO DE SUPERFICIE COM ARGAMASSA DE CIMENTO E AREIA, TRACO 1:3, COM ADITIVO IMPERMEABILIZANTE, E=3 CM</t>
  </si>
  <si>
    <t>IMPERMEABILIZACAO DE SUPERFICIE COM ARGAMASSA DE CIMENTO E AREIA, TRACO 1:3, COM ADITIVO IMPERMEABILIZANTE, E=1,5 CM</t>
  </si>
  <si>
    <t>IMPERMEABILIZACAO DE SUPERFICIE COM ARGAMASSA DE CIMENTO E AREIA (GROSSA), TRACO 1:4, COM ADITIVO IMPERMEABILIZANTE, E=2 CM</t>
  </si>
  <si>
    <t>IMPERMEABILIZACAO DE SUPERFICIE COM CIMENTO IMPERMEABILIZANTE DE PEGA ULTRA RAPIDA, TRACO 1:1, E=0,5 CM</t>
  </si>
  <si>
    <t>FORNECIMENTO/INSTALACAO LONA PLASTICA PRETA, PARA IMPERMEABILIZACAO, ESPESSURA 150 MICRAS.</t>
  </si>
  <si>
    <t>73753/1</t>
  </si>
  <si>
    <t>IMPERMEABILIZACAO DE SUPERFICIE COM MANTA ASFALTICA PROTEGIDA COM FILME DE ALUMINIO GOFRADO (DE ESPESSURA 0,8MM), INCLUSA APLICACAO DE  EMULSAO ASFALTICA, E=3MM.</t>
  </si>
  <si>
    <t>74033/1</t>
  </si>
  <si>
    <t>IMPERMEABILIZACAO DE SUPERFICIE COM GEOMEMBRANA (MANTA TERMOPLASTICA LISA) TIPO PEAD, E=2MM.</t>
  </si>
  <si>
    <t>IMPERMEABILIZACAO DE SUPERFICIE COM MANTA ASFALTICA (COM POLIMEROS TIPO APP), E=3 MM</t>
  </si>
  <si>
    <t>IMPERMEABILIZACAO DE SUPERFICIE COM MANTA ASFALTICA (COM POLIMEROS TIPO APP), E=4 MM</t>
  </si>
  <si>
    <t>IMPERMEABILIZACAO COM VÉU DE POLIESTER</t>
  </si>
  <si>
    <t>73929/1</t>
  </si>
  <si>
    <t>IMPERMEABILIZACAO DE SUPERFICIE COM CIMENTO ESPECIAL CRISTALIZANTE COM ADESIVO LIQUIDO, UMA DEMAO.</t>
  </si>
  <si>
    <t>73929/4</t>
  </si>
  <si>
    <t>IMPERMEABILIZACAO DE ESTRUTURAS ENTERRADAS COM CIMENTO CRISTALIZANTE E ADESIVO LIQUIDO, ATE 7M DE PROFUNDIDADE.</t>
  </si>
  <si>
    <t>IMPERMEABILIZACAO DE CALHAS/LAJES DESCOBERTAS, COM EMULSAO ASFALTICA COM ELASTOMEROS, 3 DEMAOS</t>
  </si>
  <si>
    <t>73762/2</t>
  </si>
  <si>
    <t>IMPERMEABILIZACAO DE SUPERFICIE COM ADESIVO LIQUIDO SOBRE CIMENTO CRISTALIZANTE, INCLUSO VEU DE FIBRA DE VIDRO.</t>
  </si>
  <si>
    <t>73762/4</t>
  </si>
  <si>
    <t>IMPERMEABILIZACAO DE SUPERFICIE COM ASFALTO ELASTOMERICO, INCLUSOS PRIMER E VEU DE FIBRA DE VIDRO.</t>
  </si>
  <si>
    <t>74066/2</t>
  </si>
  <si>
    <t>IMPERMEABILIZACAO DE SUPERFICIE, COM IMPERMEABILIZANTE FLEXIVEL A BASE ACRILICA.</t>
  </si>
  <si>
    <t>74106/1</t>
  </si>
  <si>
    <t>IMPERMEABILIZACAO DE ESTRUTURAS ENTERRADAS, COM TINTA ASFALTICA, DUAS DEMAOS.</t>
  </si>
  <si>
    <t>IMPERMEABILIZACAO DE SUPERFICIE COM EMULSAO ASFALTICA COM ELASTOMERO, INCLUSOS PRIMER E VEU DE POLIESTER</t>
  </si>
  <si>
    <t>IMPERMEABILIZACAO DE SUPERFICIE COM EMULSAO ASFALTICA A BASE D'AGUA</t>
  </si>
  <si>
    <t>JUNTA DE DILATACAO PARA IMPERMEABILIZACAO, COM ASFALTO OXIDADO APLICADO A QUENTE, DIMENSOES 2X2 CM</t>
  </si>
  <si>
    <t>73872/1</t>
  </si>
  <si>
    <t>IMPERMEABILIZACAO COM PINTURA A BASE DE RESINA EPOXI ALCATRAO, UMA DEMAO.</t>
  </si>
  <si>
    <t>73872/2</t>
  </si>
  <si>
    <t>IMPERMEABILIZACAO COM PINTURA A BASE DE RESINA EPOXI ALCATRAO, DUAS DEMAOS.</t>
  </si>
  <si>
    <t>IMPERMEABILIZACAO DE SUPERFICIE COM MASTIQUE ELASTICO A BASE DE SILICONE, POR VOLUME.</t>
  </si>
  <si>
    <t>74025/1</t>
  </si>
  <si>
    <t>IMPERMEABILIZACAO DE SUPERFICIE COM MASTIQUE BETUMINOSO A FRIO, POR METRO.</t>
  </si>
  <si>
    <t>74190/1</t>
  </si>
  <si>
    <t>IMPERMEABILIZACAO DE SUPERFICIE COM MASTIQUE BETUMINOSO A FRIO, POR AREA.</t>
  </si>
  <si>
    <t>73798/1</t>
  </si>
  <si>
    <t>DUTO ESPIRAL FLEXIVEL SINGELO PEAD D=50MM(2") REVESTIDO COM PVC COM FIO GUIA DE ACO GALVANIZADO, LANCADO DIRETO NO SOLO, INCL CONEXOES</t>
  </si>
  <si>
    <t>73798/3</t>
  </si>
  <si>
    <t>DUTO ESPIRAL FLEXIVEL SINGELO PEAD D=75MM(3") REVESTIDO COM PVC COM FIO GUIA DE ACO GALVANIZADO, LANCADO DIRETO NO SOLO, INCL CONEXOES</t>
  </si>
  <si>
    <t>ELETRODUTO FLEXÍVEL CORRUGADO, PVC, DN 20 MM (1/2"), PARA CIRCUITOS TERMINAIS, INSTALADO EM FORRO - FORNECIMENTO E INSTALAÇÃO. AF_12/2015</t>
  </si>
  <si>
    <t>ELETRODUTO FLEXÍVEL CORRUGADO, PVC, DN 25 MM (3/4"), PARA CIRCUITOS TERMINAIS, INSTALADO EM FORRO - FORNECIMENTO E INSTALAÇÃO. AF_12/2015</t>
  </si>
  <si>
    <t>ELETRODUTO FLEXÍVEL CORRUGADO, PVC, DN 32 MM (1"), PARA CIRCUITOS TERMINAIS, INSTALADO EM FORRO - FORNECIMENTO E INSTALAÇÃO. AF_12/2015</t>
  </si>
  <si>
    <t>ELETRODUTO FLEXÍVEL CORRUGADO, PVC, DN 20 MM (1/2"), PARA CIRCUITOS TERMINAIS, INSTALADO EM LAJE - FORNECIMENTO E INSTALAÇÃO. AF_12/2015</t>
  </si>
  <si>
    <t>ELETRODUTO FLEXÍVEL CORRUGADO, PVC, DN 25 MM (3/4"), PARA CIRCUITOS TERMINAIS, INSTALADO EM LAJE - FORNECIMENTO E INSTALAÇÃO. AF_12/2015</t>
  </si>
  <si>
    <t>ELETRODUTO FLEXÍVEL CORRUGADO, PVC, DN 32 MM (1"), PARA CIRCUITOS TERMINAIS, INSTALADO EM LAJE - FORNECIMENTO E INSTALAÇÃO. AF_12/2015</t>
  </si>
  <si>
    <t>ELETRODUTO FLEXÍVEL CORRUGADO, PVC, DN 20 MM (1/2"), PARA CIRCUITOS TERMINAIS, INSTALADO EM PAREDE - FORNECIMENTO E INSTALAÇÃO. AF_12/2015</t>
  </si>
  <si>
    <t>ELETRODUTO FLEXÍVEL CORRUGADO, PVC, DN 25 MM (3/4"), PARA CIRCUITOS TERMINAIS, INSTALADO EM PAREDE - FORNECIMENTO E INSTALAÇÃO. AF_12/2015</t>
  </si>
  <si>
    <t>ELETRODUTO RÍGIDO ROSCÁVEL, PVC, DN 20 MM (1/2"), PARA CIRCUITOS TERMINAIS, INSTALADO EM FORRO - FORNECIMENTO E INSTALAÇÃO. AF_12/2015</t>
  </si>
  <si>
    <t>ELETRODUTO RÍGIDO ROSCÁVEL, PVC, DN 25 MM (3/4"), PARA CIRCUITOS TERMINAIS, INSTALADO EM FORRO - FORNECIMENTO E INSTALAÇÃO. AF_12/2015</t>
  </si>
  <si>
    <t>ELETRODUTO RÍGIDO ROSCÁVEL, PVC, DN 32 MM (1"), PARA CIRCUITOS TERMINAIS, INSTALADO EM FORRO - FORNECIMENTO E INSTALAÇÃO. AF_12/2015</t>
  </si>
  <si>
    <t>ELETRODUTO RÍGIDO ROSCÁVEL, PVC, DN 40 MM (1 1/4"), PARA CIRCUITOS TERMINAIS, INSTALADO EM FORRO - FORNECIMENTO E INSTALAÇÃO. AF_12/2015</t>
  </si>
  <si>
    <t>ELETRODUTO RÍGIDO ROSCÁVEL, PVC, DN 20 MM (1/2"), PARA CIRCUITOS TERMINAIS, INSTALADO EM LAJE - FORNECIMENTO E INSTALAÇÃO. AF_12/2015</t>
  </si>
  <si>
    <t>ELETRODUTO RÍGIDO ROSCÁVEL, PVC, DN 25 MM (3/4"), PARA CIRCUITOS TERMINAIS, INSTALADO EM LAJE - FORNECIMENTO E INSTALAÇÃO. AF_12/2015</t>
  </si>
  <si>
    <t>ELETRODUTO RÍGIDO ROSCÁVEL, PVC, DN 32 MM (1"), PARA CIRCUITOS TERMINAIS, INSTALADO EM LAJE - FORNECIMENTO E INSTALAÇÃO. AF_12/2015</t>
  </si>
  <si>
    <t>ELETRODUTO RÍGIDO ROSCÁVEL, PVC, DN 40 MM (1 1/4"), PARA CIRCUITOS TERMINAIS, INSTALADO EM LAJE - FORNECIMENTO E INSTALAÇÃO. AF_12/2015</t>
  </si>
  <si>
    <t>ELETRODUTO RÍGIDO ROSCÁVEL, PVC, DN 20 MM (1/2"), PARA CIRCUITOS TERMINAIS, INSTALADO EM PAREDE - FORNECIMENTO E INSTALAÇÃO. AF_12/2015</t>
  </si>
  <si>
    <t>ELETRODUTO RÍGIDO ROSCÁVEL, PVC, DN 25 MM (3/4"), PARA CIRCUITOS TERMINAIS, INSTALADO EM PAREDE - FORNECIMENTO E INSTALAÇÃO. AF_12/2015</t>
  </si>
  <si>
    <t>ELETRODUTO RÍGIDO ROSCÁVEL, PVC, DN 32 MM (1"), PARA CIRCUITOS TERMINAIS, INSTALADO EM PAREDE - FORNECIMENTO E INSTALAÇÃO. AF_12/2015</t>
  </si>
  <si>
    <t>ELETRODUTO RÍGIDO ROSCÁVEL, PVC, DN 40 MM (1 1/4"), PARA CIRCUITOS TERMINAIS, INSTALADO EM PAREDE - FORNECIMENTO E INSTALAÇÃO. AF_12/2015</t>
  </si>
  <si>
    <t>ELETRODUTO RÍGIDO ROSCÁVEL, PVC, DN 50 MM (1 1/2") - FORNECIMENTO E INSTALAÇÃO. AF_12/2015</t>
  </si>
  <si>
    <t>ELETRODUTO RÍGIDO ROSCÁVEL, PVC, DN 60 MM (2") - FORNECIMENTO E INSTALAÇÃO. AF_12/2015</t>
  </si>
  <si>
    <t>ELETRODUTO RÍGIDO ROSCÁVEL, PVC, DN 75 MM (2 1/2") - FORNECIMENTO E INSTALAÇÃO. AF_12/2015</t>
  </si>
  <si>
    <t>ELETRODUTO RÍGIDO ROSCÁVEL, PVC, DN 85 MM (3") - FORNECIMENTO E INSTALAÇÃO. AF_12/2015</t>
  </si>
  <si>
    <t>ELETRODUTO RÍGIDO ROSCÁVEL, PVC, DN 110 MM (4") - FORNECIMENTO E INSTALAÇÃO. AF_12/2015</t>
  </si>
  <si>
    <t>ELETRODUTO RÍGIDO SOLDÁVEL, PVC, DN 20 MM (½), APARENTE, INSTALADO EM TETO - FORNECIMENTO E INSTALAÇÃO. AF_11/2016_P</t>
  </si>
  <si>
    <t>ELETRODUTO RÍGIDO SOLDÁVEL, PVC, DN 25 MM (3/4), APARENTE, INSTALADO EM TETO - FORNECIMENTO E INSTALAÇÃO. AF_11/2016_P</t>
  </si>
  <si>
    <t>ELETRODUTO RÍGIDO SOLDÁVEL, PVC, DN 32 MM (1), APARENTE, INSTALADO EM TETO - FORNECIMENTO E INSTALAÇÃO. AF_11/2016_P</t>
  </si>
  <si>
    <t>ELETRODUTO RÍGIDO SOLDÁVEL, PVC, DN 20 MM (½), APARENTE, INSTALADO EM PAREDE - FORNECIMENTO E INSTALAÇÃO. AF_11/2016_P</t>
  </si>
  <si>
    <t>ELETRODUTO RÍGIDO SOLDÁVEL, PVC, DN 25 MM (3/4), APARENTE, INSTALADO EM PAREDE - FORNECIMENTO E INSTALAÇÃO. AF_11/2016_P</t>
  </si>
  <si>
    <t>ELETRODUTO RÍGIDO SOLDÁVEL, PVC, DN 32 MM (1), APARENTE, INSTALADO EM PAREDE - FORNECIMENTO E INSTALAÇÃO. AF_11/2016_P</t>
  </si>
  <si>
    <t>LUVA PARA ELETRODUTO, PVC, SOLDÁVEL, DN 20 MM (1/2), APARENTE, INSTALADA EM TETO - FORNECIMENTO E INSTALAÇÃO. AF_11/2016_P</t>
  </si>
  <si>
    <t>ELETRODUTO DE AÇO GALVANIZADO, CLASSE LEVE, DN 20 MM (3/4), APARENTE, INSTALADO EM TETO - FORNECIMENTO E INSTALAÇÃO. AF_11/2016_P</t>
  </si>
  <si>
    <t>ELETRODUTO DE AÇO GALVANIZADO, CLASSE LEVE, DN 25 MM (1), APARENTE, INSTALADO EM TETO - FORNECIMENTO E INSTALAÇÃO. AF_11/2016_P</t>
  </si>
  <si>
    <t>ELETRODUTO DE AÇO GALVANIZADO, CLASSE SEMI PESADO, DN 32 MM (1 1/4), APARENTE, INSTALADO EM TETO - FORNECIMENTO E INSTALAÇÃO. AF_11/2016_P</t>
  </si>
  <si>
    <t>ELETRODUTO DE AÇO GALVANIZADO, CLASSE SEMI PESADO, DN 40 MM (1 1/2 ), APARENTE, INSTALADO EM TETO - FORNECIMENTO E INSTALAÇÃO. AF_11/2016_P</t>
  </si>
  <si>
    <t>ELETRODUTO DE AÇO GALVANIZADO, CLASSE LEVE, DN 20 MM (3/4), APARENTE, INSTALADO EM PAREDE - FORNECIMENTO E INSTALAÇÃO. AF_11/2016_P</t>
  </si>
  <si>
    <t>ELETRODUTO DE AÇO GALVANIZADO, CLASSE LEVE, DN 25 MM (1), APARENTE, INSTALADO EM PAREDE - FORNECIMENTO E INSTALAÇÃO. AF_11/2016_P</t>
  </si>
  <si>
    <t>ELETRODUTO DE AÇO GALVANIZADO, CLASSE SEMI PESADO, DN 32 MM (1 1/4), APARENTE, INSTALADO EM PAREDE - FORNECIMENTO E INSTALAÇÃO. AF_11/2016_P</t>
  </si>
  <si>
    <t>ELETRODUTO DE AÇO GALVANIZADO, CLASSE SEMI PESADO, DN 40 MM (1 1/2  ), APARENTE, INSTALADO EM PAREDE - FORNECIMENTO E INSTALAÇÃO. AF_11/2016_P</t>
  </si>
  <si>
    <t>TERMINAL OU CONECTOR DE PRESSAO - PARA CABO 25MM2 - FORNECIMENTO E INSTALACAO</t>
  </si>
  <si>
    <t>TERMINAL OU CONECTOR DE PRESSAO - PARA CABO 35MM2 - FORNECIMENTO E INSTALACAO</t>
  </si>
  <si>
    <t>TERMINAL OU CONECTOR DE PRESSAO - PARA CABO 50MM2 - FORNECIMENTO E INSTALACAO</t>
  </si>
  <si>
    <t>TERMINAL OU CONECTOR DE PRESSAO - PARA CABO 70MM2 - FORNECIMENTO E INSTALACAO</t>
  </si>
  <si>
    <t>TERMINAL OU CONECTOR DE PRESSAO - PARA CABO 95MM2 - FORNECIMENTO E INSTALACAO</t>
  </si>
  <si>
    <t>TERMINAL OU CONECTOR DE PRESSAO - PARA CABO 120MM2 - FORNECIMENTO E INSTALACAO</t>
  </si>
  <si>
    <t>TERMINAL OU CONECTOR DE PRESSAO - PARA CABO 150MM2 - FORNECIMENTO E INSTALACAO</t>
  </si>
  <si>
    <t>TERMINAL OU CONECTOR DE PRESSAO - PARA CABO 185MM2 - FORNECIMENTO E INSTALACAO</t>
  </si>
  <si>
    <t>TERMINAL OU CONECTOR DE PRESSAO - PARA CABO 240MM2 - FORNECIMENTO E INSTALACAO</t>
  </si>
  <si>
    <t>TERMINAL OU CONECTOR DE PRESSAO - PARA CABO 300MM2 - FORNECIMENTO E INSTALACAO</t>
  </si>
  <si>
    <t>CONECTOR PARAFUSO FENDIDO SPLIT-BOLT - PARA CABO DE 16MM2 - FORNECIMENTO E INSTALACAO</t>
  </si>
  <si>
    <t>CONECTOR PARAFUSO FENDIDO SPLIT-BOLT - PARA CABO DE 35MM2 - FORNECIMENTO E INSTALACAO</t>
  </si>
  <si>
    <t>73782/2</t>
  </si>
  <si>
    <t>TERMINAL METALICO A PRESSAO PARA 1 CABO DE 50 MM2 - FORNECIMENTO E INSTALACAO</t>
  </si>
  <si>
    <t>73782/3</t>
  </si>
  <si>
    <t>TERMINAL METALICO A PRESSAO PARA 1 CABO DE 95 MM2 - FORNECIMENTO E INSTALACAO</t>
  </si>
  <si>
    <t>73782/4</t>
  </si>
  <si>
    <t>TERMINAL A PRESSAO REFORCADO PARA CONEXAO DE CABO DE COBRE A BARRA, CABO 150 E 185MM2 - FORNECIMENTO E INSTALACAO</t>
  </si>
  <si>
    <t>73782/5</t>
  </si>
  <si>
    <t>TERMINAL METALICO A PRESSAO P/ 1 CABO DE COBRE DE 25 MM2 COM 1 FURO DE FIXAÇÃO - FORNECIMENTO E INSTALACAO</t>
  </si>
  <si>
    <t>CONECTOR DE PARAFUSO FENDIDO EM LIGA DE COBRE COM SEPARADOR DE CABOS PARA CABO 50 MM2 - FORNECIMENTO E INSTALACAO</t>
  </si>
  <si>
    <t>LUVA PARA ELETRODUTO, PVC, ROSCÁVEL, DN 20 MM (1/2"), PARA CIRCUITOS TERMINAIS, INSTALADA EM FORRO - FORNECIMENTO E INSTALAÇÃO. AF_12/2015</t>
  </si>
  <si>
    <t>LUVA PARA ELETRODUTO, PVC, ROSCÁVEL, DN 25 MM (3/4"), PARA CIRCUITOS TERMINAIS, INSTALADA EM FORRO - FORNECIMENTO E INSTALAÇÃO. AF_12/2015</t>
  </si>
  <si>
    <t>LUVA PARA ELETRODUTO, PVC, ROSCÁVEL, DN 32 MM (1"), PARA CIRCUITOS TERMINAIS, INSTALADA EM FORRO - FORNECIMENTO E INSTALAÇÃO. AF_12/2015</t>
  </si>
  <si>
    <t>LUVA PARA ELETRODUTO, PVC, ROSCÁVEL, DN 40 MM (1 1/4"), PARA CIRCUITOS TERMINAIS, INSTALADA EM FORRO - FORNECIMENTO E INSTALAÇÃO. AF_12/2015</t>
  </si>
  <si>
    <t>LUVA PARA ELETRODUTO, PVC, ROSCÁVEL, DN 20 MM (1/2"), PARA CIRCUITOS TERMINAIS, INSTALADA EM LAJE - FORNECIMENTO E INSTALAÇÃO. AF_12/2015</t>
  </si>
  <si>
    <t>LUVA PARA ELETRODUTO, PVC, ROSCÁVEL, DN 25 MM (3/4"), PARA CIRCUITOS TERMINAIS, INSTALADA EM LAJE - FORNECIMENTO E INSTALAÇÃO. AF_12/2015</t>
  </si>
  <si>
    <t>LUVA PARA ELETRODUTO, PVC, ROSCÁVEL, DN 32 MM (1"), PARA CIRCUITOS TERMINAIS, INSTALADA EM LAJE - FORNECIMENTO E INSTALAÇÃO. AF_12/2015</t>
  </si>
  <si>
    <t>LUVA PARA ELETRODUTO, PVC, ROSCÁVEL, DN 40 MM (1 1/4"), PARA CIRCUITOS TERMINAIS, INSTALADA EM LAJE - FORNECIMENTO E INSTALAÇÃO. AF_12/2015</t>
  </si>
  <si>
    <t>LUVA PARA ELETRODUTO, PVC, ROSCÁVEL, DN 20 MM (1/2"), PARA CIRCUITOS TERMINAIS, INSTALADA EM PAREDE - FORNECIMENTO E INSTALAÇÃO. AF_12/2015</t>
  </si>
  <si>
    <t>LUVA PARA ELETRODUTO, PVC, ROSCÁVEL, DN 25 MM (3/4"), PARA CIRCUITOS TERMINAIS, INSTALADA EM PAREDE - FORNECIMENTO E INSTALAÇÃO. AF_12/2015</t>
  </si>
  <si>
    <t>LUVA PARA ELETRODUTO, PVC, ROSCÁVEL, DN 32 MM (1"), PARA CIRCUITOS TERMINAIS, INSTALADA EM PAREDE - FORNECIMENTO E INSTALAÇÃO. AF_12/2015</t>
  </si>
  <si>
    <t>LUVA PARA ELETRODUTO, PVC, ROSCÁVEL, DN 40 MM (1 1/4"), PARA CIRCUITOS TERMINAIS, INSTALADA EM PAREDE - FORNECIMENTO E INSTALAÇÃO. AF_12/2015</t>
  </si>
  <si>
    <t>CURVA 90 GRAUS PARA ELETRODUTO, PVC, ROSCÁVEL, DN 20 MM (1/2"), PARA CIRCUITOS TERMINAIS, INSTALADA EM FORRO - FORNECIMENTO E INSTALAÇÃO. AF_12/2015</t>
  </si>
  <si>
    <t>CURVA 180 GRAUS PARA ELETRODUTO, PVC, ROSCÁVEL, DN 20 MM (1/2"), PARA CIRCUITOS TERMINAIS, INSTALADA EM FORRO - FORNECIMENTO E INSTALAÇÃO. AF_12/2015</t>
  </si>
  <si>
    <t>CURVA 90 GRAUS PARA ELETRODUTO, PVC, ROSCÁVEL, DN 25 MM (3/4"), PARA CIRCUITOS TERMINAIS, INSTALADA EM FORRO - FORNECIMENTO E INSTALAÇÃO. AF_12/2015</t>
  </si>
  <si>
    <t>CURVA 180 GRAUS PARA ELETRODUTO, PVC, ROSCÁVEL, DN 25 MM (3/4"), PARA CIRCUITOS TERMINAIS, INSTALADA EM FORRO - FORNECIMENTO E INSTALAÇÃO. AF_12/2015</t>
  </si>
  <si>
    <t>CURVA 90 GRAUS PARA ELETRODUTO, PVC, ROSCÁVEL, DN 32 MM (1"), PARA CIRCUITOS TERMINAIS, INSTALADA EM FORRO - FORNECIMENTO E INSTALAÇÃO. AF_12/2015</t>
  </si>
  <si>
    <t>CURVA 90 GRAUS PARA ELETRODUTO, PVC, ROSCÁVEL, DN 40 MM (1 1/4"), PARA CIRCUITOS TERMINAIS, INSTALADA EM FORRO - FORNECIMENTO E INSTALAÇÃO. AF_12/2015</t>
  </si>
  <si>
    <t>CURVA 180 GRAUS PARA ELETRODUTO, PVC, ROSCÁVEL, DN 40 MM (1 1/4"), PARA CIRCUITOS TERMINAIS, INSTALADA EM FORRO - FORNECIMENTO E INSTALAÇÃO. AF_12/2015</t>
  </si>
  <si>
    <t>CURVA 90 GRAUS PARA ELETRODUTO, PVC, ROSCÁVEL, DN 20 MM (1/2"), PARA CIRCUITOS TERMINAIS, INSTALADA EM LAJE - FORNECIMENTO E INSTALAÇÃO. AF_12/2015</t>
  </si>
  <si>
    <t>CURVA 180 GRAUS PARA ELETRODUTO, PVC, ROSCÁVEL, DN 20 MM (1/2"), PARA CIRCUITOS TERMINAIS, INSTALADA EM LAJE - FORNECIMENTO E INSTALAÇÃO. AF_12/2015</t>
  </si>
  <si>
    <t>CURVA 90 GRAUS PARA ELETRODUTO, PVC, ROSCÁVEL, DN 25 MM (3/4"), PARA CIRCUITOS TERMINAIS, INSTALADA EM LAJE - FORNECIMENTO E INSTALAÇÃO. AF_12/2015</t>
  </si>
  <si>
    <t>CURVA 180 GRAUS PARA ELETRODUTO, PVC, ROSCÁVEL, DN 25 MM (3/4"), PARA CIRCUITOS TERMINAIS, INSTALADA EM LAJE - FORNECIMENTO E INSTALAÇÃO. AF_12/2015</t>
  </si>
  <si>
    <t>CURVA 90 GRAUS PARA ELETRODUTO, PVC, ROSCÁVEL, DN 32 MM (1"), PARA CIRCUITOS TERMINAIS, INSTALADA EM LAJE - FORNECIMENTO E INSTALAÇÃO. AF_12/2015</t>
  </si>
  <si>
    <t>CURVA 90 GRAUS PARA ELETRODUTO, PVC, ROSCÁVEL, DN 40 MM (1 1/4"), PARA CIRCUITOS TERMINAIS, INSTALADA EM LAJE - FORNECIMENTO E INSTALAÇÃO. AF_12/2015</t>
  </si>
  <si>
    <t>CURVA 180 GRAUS PARA ELETRODUTO, PVC, ROSCÁVEL, DN 40 MM (1 1/4"), PARA CIRCUITOS TERMINAIS, INSTALADA EM LAJE - FORNECIMENTO E INSTALAÇÃO. AF_12/2015</t>
  </si>
  <si>
    <t>CURVA 90 GRAUS PARA ELETRODUTO, PVC, ROSCÁVEL, DN 20 MM (1/2"), PARA CIRCUITOS TERMINAIS, INSTALADA EM PAREDE - FORNECIMENTO E INSTALAÇÃO. AF_12/2015</t>
  </si>
  <si>
    <t>CURVA 180 GRAUS PARA ELETRODUTO, PVC, ROSCÁVEL, DN 20 MM (1/2"), PARA CIRCUITOS TERMINAIS, INSTALADA EM PAREDE - FORNECIMENTO E INSTALAÇÃO. AF_12/2015</t>
  </si>
  <si>
    <t>CURVA 90 GRAUS PARA ELETRODUTO, PVC, ROSCÁVEL, DN 25 MM (3/4"), PARA CIRCUITOS TERMINAIS, INSTALADA EM PAREDE - FORNECIMENTO E INSTALAÇÃO. AF_12/2015</t>
  </si>
  <si>
    <t>CURVA 180 GRAUS PARA ELETRODUTO, PVC, ROSCÁVEL, DN 25 MM (3/4"), PARA CIRCUITOS TERMINAIS, INSTALADA EM PAREDE - FORNECIMENTO E INSTALAÇÃO. AF_12/2015</t>
  </si>
  <si>
    <t>CURVA 90 GRAUS PARA ELETRODUTO, PVC, ROSCÁVEL, DN 32 MM (1"), PARA CIRCUITOS TERMINAIS, INSTALADA EM PAREDE - FORNECIMENTO E INSTALAÇÃO. AF_12/2015</t>
  </si>
  <si>
    <t>CURVA 90 GRAUS PARA ELETRODUTO, PVC, ROSCÁVEL, DN 40 MM (1 1/4"), PARA CIRCUITOS TERMINAIS, INSTALADA EM PAREDE - FORNECIMENTO E INSTALAÇÃO. AF_12/2015</t>
  </si>
  <si>
    <t>CURVA 180 GRAUS PARA ELETRODUTO, PVC, ROSCÁVEL, DN 40 MM (1 1/4"), PARA CIRCUITOS TERMINAIS, INSTALADA EM PAREDE - FORNECIMENTO E INSTALAÇÃO. AF_12/2015</t>
  </si>
  <si>
    <t>LUVA PARA ELETRODUTO, PVC, ROSCÁVEL, DN 50 MM (1 1/2") - FORNECIMENTO E INSTALAÇÃO. AF_12/2015</t>
  </si>
  <si>
    <t>LUVA PARA ELETRODUTO, PVC, ROSCÁVEL, DN 60 MM (2") - FORNECIMENTO E INSTALAÇÃO. AF_12/2015</t>
  </si>
  <si>
    <t>LUVA PARA ELETRODUTO, PVC, ROSCÁVEL, DN 75 MM (2 1/2") - FORNECIMENTO E INSTALAÇÃO. AF_12/2015</t>
  </si>
  <si>
    <t>LUVA PARA ELETRODUTO, PVC, ROSCÁVEL, DN 85 MM (3") - FORNECIMENTO E INSTALAÇÃO. AF_12/2015</t>
  </si>
  <si>
    <t>LUVA PARA ELETRODUTO, PVC, ROSCÁVEL, DN 110 MM (4") - FORNECIMENTO E INSTALAÇÃO. AF_12/2015</t>
  </si>
  <si>
    <t>CURVA 90 GRAUS PARA ELETRODUTO, PVC, ROSCÁVEL, DN 50 MM (1 1/2") - FORNECIMENTO E INSTALAÇÃO. AF_12/2015</t>
  </si>
  <si>
    <t>CURVA 90 GRAUS PARA ELETRODUTO, PVC, ROSCÁVEL, DN 60 MM (2") - FORNECIMENTO E INSTALAÇÃO. AF_12/2015</t>
  </si>
  <si>
    <t>CURVA 90 GRAUS PARA ELETRODUTO, PVC, ROSCÁVEL, DN 75 MM (2 1/2") - FORNECIMENTO E INSTALAÇÃO. AF_12/2015</t>
  </si>
  <si>
    <t>CURVA 90 GRAUS PARA ELETRODUTO, PVC, ROSCÁVEL, DN 85 MM (3") - FORNECIMENTO E INSTALAÇÃO. AF_12/2015</t>
  </si>
  <si>
    <t>CURVA 90 GRAUS PARA ELETRODUTO, PVC, ROSCÁVEL, DN 110 MM (4") - FORNECIMENTO E INSTALAÇÃO. AF_12/2015</t>
  </si>
  <si>
    <t>LUVA PARA ELETRODUTO, PVC, SOLDÁVEL, DN 25 MM (3/4), APARENTE, INSTALADA EM TETO - FORNECIMENTO E INSTALAÇÃO. AF_11/2016_P</t>
  </si>
  <si>
    <t>LUVA PARA ELETRODUTO, PVC, SOLDÁVEL, DN 32 MM (1), APARENTE, INSTALADA EM TETO - FORNECIMENTO E INSTALAÇÃO. AF_11/2016_P</t>
  </si>
  <si>
    <t>LUVA PARA ELETRODUTO, PVC, SOLDÁVEL, DN 20 MM (1/2), APARENTE, INSTALADA EM PAREDE - FORNECIMENTO E INSTALAÇÃO. AF_11/2016_P</t>
  </si>
  <si>
    <t>LUVA PARA ELETRODUTO, PVC, SOLDÁVEL, DN 25 MM (3/4), APARENTE, INSTALADA EM PAREDE - FORNECIMENTO E INSTALAÇÃO. AF_11/2016_P</t>
  </si>
  <si>
    <t>LUVA PARA ELETRODUTO, PVC, SOLDÁVEL, DN 32 MM (1), APARENTE, INSTALADA EM PAREDE - FORNECIMENTO E INSTALAÇÃO. AF_11/2016_P</t>
  </si>
  <si>
    <t>LUVA DE EMENDA PARA ELETRODUTO, AÇO GALVANIZADO, DN 20 MM (3/4  ), APARENTE, INSTALADA EM TETO - FORNECIMENTO E INSTALAÇÃO. AF_11/2016_P</t>
  </si>
  <si>
    <t>LUVA DE EMENDA PARA ELETRODUTO, AÇO GALVANIZADO, DN 25 MM (1''), APARENTE, INSTALADA EM TETO - FORNECIMENTO E INSTALAÇÃO. AF_11/2016_P</t>
  </si>
  <si>
    <t>LUVA DE EMENDA PARA ELETRODUTO, AÇO GALVANIZADO, DN 32 MM (1 1/4''), APARENTE, INSTALADA EM TETO - FORNECIMENTO E INSTALAÇÃO. AF_11/2016_P</t>
  </si>
  <si>
    <t>LUVA DE EMENDA PARA ELETRODUTO, AÇO GALVANIZADO, DN 40 MM (1 1/2''), APARENTE, INSTALADA EM TETO - FORNECIMENTO E INSTALAÇÃO. AF_11/2016_P</t>
  </si>
  <si>
    <t>LUVA DE EMENDA PARA ELETRODUTO, AÇO GALVANIZADO, DN 20 MM (3/4''), APARENTE, INSTALADA EM PAREDE - FORNECIMENTO E INSTALAÇÃO. AF_11/2016_P</t>
  </si>
  <si>
    <t>LUVA DE EMENDA PARA ELETRODUTO, AÇO GALVANIZADO, DN 25 MM (1''), APARENTE, INSTALADA EM PAREDE - FORNECIMENTO E INSTALAÇÃO. AF_11/2016_P</t>
  </si>
  <si>
    <t>LUVA DE EMENDA PARA ELETRODUTO, AÇO GALVANIZADO, DN 32 MM (1 1/4''), APARENTE, INSTALADA EM PAREDE - FORNECIMENTO E INSTALAÇÃO. AF_11/2016_P</t>
  </si>
  <si>
    <t>LUVA DE EMENDA PARA ELETRODUTO, AÇO GALVANIZADO, DN 40 MM (1 1/2''), APARENTE, INSTALADA EM PAREDE - FORNECIMENTO E INSTALAÇÃO. AF_11/2016_P</t>
  </si>
  <si>
    <t>CABO DE COBRE NU 10MM2 - FORNECIMENTO E INSTALACAO</t>
  </si>
  <si>
    <t>CABO DE COBRE NU 25MM2 - FORNECIMENTO E INSTALACAO</t>
  </si>
  <si>
    <t>CABO DE COBRE NU 35MM2 - FORNECIMENTO E INSTALACAO</t>
  </si>
  <si>
    <t>CABO DE COBRE NU 50MM2 - FORNECIMENTO E INSTALACAO</t>
  </si>
  <si>
    <t>CABO DE COBRE NU 70MM2 - FORNECIMENTO E INSTALACAO</t>
  </si>
  <si>
    <t>CABO DE COBRE NU 95MM2 - FORNECIMENTO E INSTALACAO</t>
  </si>
  <si>
    <t>CABO DE COBRE NU 120MM2 - FORNECIMENTO E INSTALACAO</t>
  </si>
  <si>
    <t>CABO DE COBRE FLEXÍVEL ISOLADO, 1,5 MM², ANTI-CHAMA 450/750 V, PARA CIRCUITOS TERMINAIS - FORNECIMENTO E INSTALAÇÃO. AF_12/2015</t>
  </si>
  <si>
    <t>CABO DE COBRE FLEXÍVEL ISOLADO, 1,5 MM², ANTI-CHAMA 0,6/1,0 KV, PARA CIRCUITOS TERMINAIS - FORNECIMENTO E INSTALAÇÃO. AF_12/2015</t>
  </si>
  <si>
    <t>CABO DE COBRE FLEXÍVEL ISOLADO, 2,5 MM², ANTI-CHAMA 0,6/1,0 KV, PARA CIRCUITOS TERMINAIS - FORNECIMENTO E INSTALAÇÃO. AF_12/2015</t>
  </si>
  <si>
    <t>CABO DE COBRE FLEXÍVEL ISOLADO, 4 MM², ANTI-CHAMA 0,6/1,0 KV, PARA CIRCUITOS TERMINAIS - FORNECIMENTO E INSTALAÇÃO. AF_12/2015</t>
  </si>
  <si>
    <t>CABO DE COBRE FLEXÍVEL ISOLADO, 6 MM², ANTI-CHAMA 450/750 V, PARA CIRCUITOS TERMINAIS - FORNECIMENTO E INSTALAÇÃO. AF_12/2015</t>
  </si>
  <si>
    <t>CABO DE COBRE FLEXÍVEL ISOLADO, 6 MM², ANTI-CHAMA 0,6/1,0 KV, PARA CIRCUITOS TERMINAIS - FORNECIMENTO E INSTALAÇÃO. AF_12/2015</t>
  </si>
  <si>
    <t>CABO DE COBRE FLEXÍVEL ISOLADO, 10 MM², ANTI-CHAMA 450/750 V, PARA CIRCUITOS TERMINAIS - FORNECIMENTO E INSTALAÇÃO. AF_12/2015</t>
  </si>
  <si>
    <t>CABO DE COBRE FLEXÍVEL ISOLADO, 16 MM², ANTI-CHAMA 450/750 V, PARA CIRCUITOS TERMINAIS - FORNECIMENTO E INSTALAÇÃO. AF_12/2015</t>
  </si>
  <si>
    <t>CABO DE COBRE FLEXÍVEL ISOLADO, 16 MM², ANTI-CHAMA 0,6/1,0 KV, PARA CIRCUITOS TERMINAIS - FORNECIMENTO E INSTALAÇÃO. AF_12/2015</t>
  </si>
  <si>
    <t>CABO DE COBRE FLEXÍVEL ISOLADO, 10 MM², ANTI-CHAMA 450/750 V, PARA DISTRIBUIÇÃO - FORNECIMENTO E INSTALAÇÃO. AF_12/2015</t>
  </si>
  <si>
    <t>CABO DE COBRE FLEXÍVEL ISOLADO, 16 MM², ANTI-CHAMA 450/750 V, PARA DISTRIBUIÇÃO - FORNECIMENTO E INSTALAÇÃO. AF_12/2015</t>
  </si>
  <si>
    <t>CABO DE COBRE FLEXÍVEL ISOLADO, 25 MM², ANTI-CHAMA 450/750 V, PARA DISTRIBUIÇÃO - FORNECIMENTO E INSTALAÇÃO. AF_12/2015</t>
  </si>
  <si>
    <t>CABO DE COBRE FLEXÍVEL ISOLADO, 25 MM², ANTI-CHAMA 0,6/1,0 KV, PARA DISTRIBUIÇÃO - FORNECIMENTO E INSTALAÇÃO. AF_12/2015</t>
  </si>
  <si>
    <t>CABO DE COBRE FLEXÍVEL ISOLADO, 35 MM², ANTI-CHAMA 450/750 V, PARA DISTRIBUIÇÃO - FORNECIMENTO E INSTALAÇÃO. AF_12/2015</t>
  </si>
  <si>
    <t>CABO DE COBRE FLEXÍVEL ISOLADO, 35 MM², ANTI-CHAMA 0,6/1,0 KV, PARA DISTRIBUIÇÃO - FORNECIMENTO E INSTALAÇÃO. AF_12/2015</t>
  </si>
  <si>
    <t>CABO DE COBRE FLEXÍVEL ISOLADO, 50 MM², ANTI-CHAMA 450/750 V, PARA DISTRIBUIÇÃO - FORNECIMENTO E INSTALAÇÃO. AF_12/2015</t>
  </si>
  <si>
    <t>CABO DE COBRE FLEXÍVEL ISOLADO, 50 MM², ANTI-CHAMA 0,6/1,0 KV, PARA DISTRIBUIÇÃO - FORNECIMENTO E INSTALAÇÃO. AF_12/2015</t>
  </si>
  <si>
    <t>CABO DE COBRE FLEXÍVEL ISOLADO, 70 MM², ANTI-CHAMA 450/750 V, PARA DISTRIBUIÇÃO - FORNECIMENTO E INSTALAÇÃO. AF_12/2015</t>
  </si>
  <si>
    <t>CABO DE COBRE FLEXÍVEL ISOLADO, 70 MM², ANTI-CHAMA 0,6/1,0 KV, PARA DISTRIBUIÇÃO - FORNECIMENTO E INSTALAÇÃO. AF_12/2015</t>
  </si>
  <si>
    <t>CABO DE COBRE FLEXÍVEL ISOLADO, 95 MM², ANTI-CHAMA 450/750 V, PARA DISTRIBUIÇÃO - FORNECIMENTO E INSTALAÇÃO. AF_12/2015</t>
  </si>
  <si>
    <t>CABO DE COBRE FLEXÍVEL ISOLADO, 95 MM², ANTI-CHAMA 0,6/1,0 KV, PARA DISTRIBUIÇÃO - FORNECIMENTO E INSTALAÇÃO. AF_12/2015</t>
  </si>
  <si>
    <t>CABO DE COBRE FLEXÍVEL ISOLADO, 120 MM², ANTI-CHAMA 450/750 V, PARA DISTRIBUIÇÃO - FORNECIMENTO E INSTALAÇÃO. AF_12/2015</t>
  </si>
  <si>
    <t>CABO DE COBRE FLEXÍVEL ISOLADO, 120 MM², ANTI-CHAMA 0,6/1,0 KV, PARA DISTRIBUIÇÃO - FORNECIMENTO E INSTALAÇÃO. AF_12/2015</t>
  </si>
  <si>
    <t>CABO DE COBRE FLEXÍVEL ISOLADO, 150 MM², ANTI-CHAMA 450/750 V, PARA DISTRIBUIÇÃO - FORNECIMENTO E INSTALAÇÃO. AF_12/2015</t>
  </si>
  <si>
    <t>CABO DE COBRE FLEXÍVEL ISOLADO, 150 MM², ANTI-CHAMA 0,6/1,0 KV, PARA DISTRIBUIÇÃO - FORNECIMENTO E INSTALAÇÃO. AF_12/2015</t>
  </si>
  <si>
    <t>CABO DE COBRE FLEXÍVEL ISOLADO, 185 MM², ANTI-CHAMA 450/750 V, PARA DISTRIBUIÇÃO - FORNECIMENTO E INSTALAÇÃO. AF_12/2015</t>
  </si>
  <si>
    <t>CABO DE COBRE FLEXÍVEL ISOLADO, 185 MM², ANTI-CHAMA 0,6/1,0 KV, PARA DISTRIBUIÇÃO - FORNECIMENTO E INSTALAÇÃO. AF_12/2015</t>
  </si>
  <si>
    <t>CABO DE COBRE FLEXÍVEL ISOLADO, 240 MM², ANTI-CHAMA 450/750 V, PARA DISTRIBUIÇÃO - FORNECIMENTO E INSTALAÇÃO. AF_12/2015</t>
  </si>
  <si>
    <t>CABO DE COBRE FLEXÍVEL ISOLADO, 240 MM², ANTI-CHAMA 0,6/1,0 KV, PARA DISTRIBUIÇÃO - FORNECIMENTO E INSTALAÇÃO. AF_12/2015</t>
  </si>
  <si>
    <t>CABO DE COBRE RÍGIDO ISOLADO, 300 MM², ANTI-CHAMA 450/750 V, PARA DISTRIBUIÇÃO - FORNECIMENTO E INSTALAÇÃO. AF_12/2015</t>
  </si>
  <si>
    <t>CABO DE COBRE FLEXÍVEL ISOLADO, 300 MM², ANTI-CHAMA 0,6/1,0 KV, PARA DISTRIBUIÇÃO - FORNECIMENTO E INSTALAÇÃO. AF_12/2015</t>
  </si>
  <si>
    <t>CAIXA DE PASSAGEM 20X20X25 FUNDO BRITA COM TAMPA</t>
  </si>
  <si>
    <t>CAIXA DE PASSAGEM 40X40X50 FUNDO BRITA COM TAMPA</t>
  </si>
  <si>
    <t>CAIXA DE PASSGEM 50X50X60 FUNDO BRITA C/ TAMPA</t>
  </si>
  <si>
    <t>CAIXA DE PASSAGEM 60X60X70 FUNDO BRITA COM TAMPA</t>
  </si>
  <si>
    <t>CAIXA DE PASSAGEM 80X80X62 FUNDO BRITA COM TAMPA</t>
  </si>
  <si>
    <t>CAIXA OCTOGONAL 4" X 4", PVC, INSTALADA EM LAJE - FORNECIMENTO E INSTALAÇÃO. AF_12/2015</t>
  </si>
  <si>
    <t>CAIXA RETANGULAR 4" X 4" ALTA (2,00 M DO PISO), PVC, INSTALADA EM PAREDE - FORNECIMENTO E INSTALAÇÃO. AF_12/2015</t>
  </si>
  <si>
    <t>CAIXA RETANGULAR 4" X 4" MÉDIA (1,30 M DO PISO), PVC, INSTALADA EM PAREDE - FORNECIMENTO E INSTALAÇÃO. AF_12/2015</t>
  </si>
  <si>
    <t>CAIXA RETANGULAR 4" X 4" BAIXA (0,30 M DO PISO), PVC, INSTALADA EM PAREDE - FORNECIMENTO E INSTALAÇÃO. AF_12/2015</t>
  </si>
  <si>
    <t>CAIXA OCTOGONAL 4" X 4", METÁLICA, INSTALADA EM LAJE - FORNECIMENTO E INSTALAÇÃO. AF_12/2015</t>
  </si>
  <si>
    <t>CAIXA SEXTAVADA 3" X 3", METÁLICA, INSTALADA EM LAJE - FORNECIMENTO E INSTALAÇÃO. AF_12/2015</t>
  </si>
  <si>
    <t>CAIXA RETANGULAR 4" X 2" ALTA (2,00 M DO PISO), METÁLICA, INSTALADA EM PAREDE - FORNECIMENTO E INSTALAÇÃO. AF_12/2015</t>
  </si>
  <si>
    <t>CAIXA RETANGULAR 4" X 2" MÉDIA (1,30 M DO PISO), METÁLICA, INSTALADA EM PAREDE - FORNECIMENTO E INSTALAÇÃO. AF_12/2015</t>
  </si>
  <si>
    <t>CAIXA RETANGULAR 4" X 2" BAIXA (0,30 M DO PISO), METÁLICA, INSTALADA EM PAREDE - FORNECIMENTO E INSTALAÇÃO. AF_12/2015</t>
  </si>
  <si>
    <t>CAIXA RETANGULAR 4" X 4" ALTA (2,00 M DO PISO), METÁLICA, INSTALADA EM PAREDE - FORNECIMENTO E INSTALAÇÃO. AF_12/2015</t>
  </si>
  <si>
    <t>CAIXA RETANGULAR 4" X 4" MÉDIA (1,30 M DO PISO), METÁLICA, INSTALADA EM PAREDE - FORNECIMENTO E INSTALAÇÃO. AF_12/2015</t>
  </si>
  <si>
    <t>CAIXA RETANGULAR 4" X 4" BAIXA (0,30 M DO PISO), METÁLICA, INSTALADA EM PAREDE - FORNECIMENTO E INSTALAÇÃO. AF_12/2015</t>
  </si>
  <si>
    <t>CONDULETE DE ALUMÍNIO, TIPO B, PARA ELETRODUTO DE AÇO GALVANIZADO DN 20 MM (3/4''), APARENTE - FORNECIMENTO E INSTALAÇÃO. AF_11/2016_P</t>
  </si>
  <si>
    <t>CONDULETE DE ALUMÍNIO, TIPO C, PARA ELETRODUTO DE AÇO GALVANIZADO DN 20 MM (3/4''), APARENTE - FORNECIMENTO E INSTALAÇÃO. AF_11/2016_P</t>
  </si>
  <si>
    <t>CONDULETE DE ALUMÍNIO, TIPO E, PARA ELETRODUTO DE AÇO GALVANIZADO DN 20 MM (3/4''), APARENTE - FORNECIMENTO E INSTALAÇÃO. AF_11/2016_P</t>
  </si>
  <si>
    <t>CONDULETE DE ALUMÍNIO, TIPO B, PARA ELETRODUTO DE AÇO GALVANIZADO DN 25 MM (1''), APARENTE - FORNECIMENTO E INSTALAÇÃO. AF_11/2016_P</t>
  </si>
  <si>
    <t>CONDULETE DE ALUMÍNIO, TIPO C, PARA ELETRODUTO DE AÇO GALVANIZADO DN 25 MM (1''), APARENTE - FORNECIMENTO E INSTALAÇÃO. AF_11/2016_P</t>
  </si>
  <si>
    <t>CONDULETE DE ALUMÍNIO, TIPO E, ELETRODUTO DE AÇO GALVANIZADO DN 25 MM (1''), APARENTE - FORNECIMENTO E INSTALAÇÃO. AF_11/2016_P</t>
  </si>
  <si>
    <t>CONDULETE DE ALUMÍNIO, TIPO E, PARA ELETRODUTO DE AÇO GALVANIZADO DN 32 MM (1 1/4''), APARENTE - FORNECIMENTO E INSTALAÇÃO. AF_11/2016_P</t>
  </si>
  <si>
    <t>CONDULETE DE ALUMÍNIO, TIPO LR, PARA ELETRODUTO DE AÇO GALVANIZADO DN 20 MM (3/4''), APARENTE - FORNECIMENTO E INSTALAÇÃO. AF_11/2016_P</t>
  </si>
  <si>
    <t>CONDULETE DE ALUMÍNIO, TIPO LR, PARA ELETRODUTO DE AÇO GALVANIZADO DN 25 MM (1''), APARENTE - FORNECIMENTO E INSTALAÇÃO. AF_11/2016_P</t>
  </si>
  <si>
    <t>CONDULETE DE ALUMÍNIO, TIPO LR, PARA ELETRODUTO DE AÇO GALVANIZADO DN 32 MM (1 1/4''), APARENTE - FORNECIMENTO E INSTALAÇÃO. AF_11/2016_P</t>
  </si>
  <si>
    <t>CONDULETE DE ALUMÍNIO, TIPO T, PARA ELETRODUTO DE AÇO GALVANIZADO DN 20 MM (3/4''), APARENTE - FORNECIMENTO E INSTALAÇÃO. AF_11/2016_P</t>
  </si>
  <si>
    <t>CONDULETE DE ALUMÍNIO, TIPO T, PARA ELETRODUTO DE AÇO GALVANIZADO DN 25 MM (1''), APARENTE - FORNECIMENTO E INSTALAÇÃO. AF_11/2016_P</t>
  </si>
  <si>
    <t>CONDULETE DE ALUMÍNIO, TIPO T, PARA ELETRODUTO DE AÇO GALVANIZADO DN 32 MM (1 1/4''), APARENTE - FORNECIMENTO E INSTALAÇÃO. AF_11/2016_P</t>
  </si>
  <si>
    <t>CONDULETE DE ALUMÍNIO, TIPO X, PARA ELETRODUTO DE AÇO GALVANIZADO DN 20 MM (3/4''), APARENTE - FORNECIMENTO E INSTALAÇÃO. AF_11/2016_P</t>
  </si>
  <si>
    <t>CONDULETE DE ALUMÍNIO, TIPO X, PARA ELETRODUTO DE AÇO GALVANIZADO DN 25 MM (1''), APARENTE - FORNECIMENTO E INSTALAÇÃO. AF_11/2016_P</t>
  </si>
  <si>
    <t>CONDULETE DE ALUMÍNIO, TIPO X, PARA ELETRODUTO DE AÇO GALVANIZADO DN 32 MM (1 1/4''), APARENTE - FORNECIMENTO E INSTALAÇÃO. AF_11/2016_P</t>
  </si>
  <si>
    <t>CONDULETE DE PVC, TIPO B, PARA ELETRODUTO DE PVC SOLDÁVEL DN 20 MM (1/2''), APARENTE - FORNECIMENTO E INSTALAÇÃO. AF_11/2016</t>
  </si>
  <si>
    <t>CONDULETE DE PVC, TIPO B, PARA ELETRODUTO DE PVC SOLDÁVEL DN 25 MM (3/4''), APARENTE - FORNECIMENTO E INSTALAÇÃO. AF_11/2016</t>
  </si>
  <si>
    <t>CONDULETE DE PVC, TIPO B, PARA ELETRODUTO DE PVC SOLDÁVEL DN 32 MM (1''), APARENTE - FORNECIMENTO E INSTALAÇÃO. AF_11/2016</t>
  </si>
  <si>
    <t>CONDULETE DE PVC, TIPO LL, PARA ELETRODUTO DE PVC SOLDÁVEL DN 20 MM (1/2''), APARENTE - FORNECIMENTO E INSTALAÇÃO. AF_11/2016</t>
  </si>
  <si>
    <t>CONDULETE DE PVC, TIPO LL, PARA ELETRODUTO DE PVC SOLDÁVEL DN 25 MM (3/4''), APARENTE - FORNECIMENTO E INSTALAÇÃO. AF_11/2016</t>
  </si>
  <si>
    <t>CONDULETE DE PVC, TIPO LL, PARA ELETRODUTO DE PVC SOLDÁVEL DN 32 MM (1''), APARENTE - FORNECIMENTO E INSTALAÇÃO. AF_11/2016</t>
  </si>
  <si>
    <t>CONDULETE DE PVC, TIPO LB, PARA ELETRODUTO DE PVC SOLDÁVEL DN 20 MM (1/2''), APARENTE - FORNECIMENTO E INSTALAÇÃO. AF_11/2016</t>
  </si>
  <si>
    <t>CONDULETE DE PVC, TIPO LB, PARA ELETRODUTO DE PVC SOLDÁVEL DN 25 MM (3/4''), APARENTE - FORNECIMENTO E INSTALAÇÃO. AF_11/2016</t>
  </si>
  <si>
    <t>CONDULETE DE PVC, TIPO LB, PARA ELETRODUTO DE PVC SOLDÁVEL DN 32 MM (1''), APARENTE - FORNECIMENTO E INSTALAÇÃO. AF_11/2016</t>
  </si>
  <si>
    <t>CONDULETE DE PVC, TIPO TB, PARA ELETRODUTO DE PVC SOLDÁVEL DN 20 MM (1/2''), APARENTE - FORNECIMENTO E INSTALAÇÃO. AF_11/2016</t>
  </si>
  <si>
    <t>CONDULETE DE PVC, TIPO TB, PARA ELETRODUTO DE PVC SOLDÁVEL DN 25 MM (3/4''), APARENTE - FORNECIMENTO E INSTALAÇÃO. AF_11/2016</t>
  </si>
  <si>
    <t>CONDULETE DE PVC, TIPO TB, PARA ELETRODUTO DE PVC SOLDÁVEL DN 32 MM (1''), APARENTE - FORNECIMENTO E INSTALAÇÃO. AF_11/2016</t>
  </si>
  <si>
    <t>CONDULETE DE PVC, TIPO X, PARA ELETRODUTO DE PVC SOLDÁVEL DN 20 MM (1/2''), APARENTE - FORNECIMENTO E INSTALAÇÃO. AF_11/2016</t>
  </si>
  <si>
    <t>CONDULETE DE PVC, TIPO X, PARA ELETRODUTO DE PVC SOLDÁVEL DN 25 MM (3/4''), APARENTE - FORNECIMENTO E INSTALAÇÃO. AF_11/2016</t>
  </si>
  <si>
    <t>CONDULETE DE PVC, TIPO X, PARA ELETRODUTO DE PVC SOLDÁVEL DN 32 MM (1''), APARENTE - FORNECIMENTO E INSTALAÇÃO. AF_11/2016</t>
  </si>
  <si>
    <t>CAIXA DE PROTECAO PARA MEDIDOR MONOFASICO, FORNECIMENTO E INSTALACAO</t>
  </si>
  <si>
    <t>DISJUNTOR BAIXA TENSAO TRIPOLAR A SECO  800A/600V, INCLUSIVE ELETROTÉCNICO</t>
  </si>
  <si>
    <t>CONTATOR TRIPOLAR I NOMINAL 12A - FORNECIMENTO E INSTALACAO INCLUSIVE ELETROTÉCNICO</t>
  </si>
  <si>
    <t>CONTATOR TRIPOLAR I NOMINAL 22A - FORNECIMENTO E INSTALACAO INCLUSIVE ELETROTÉCNICO</t>
  </si>
  <si>
    <t>CONTATOR TRIPOLAR I NOMINAL 36A - FORNECIMENTO E INSTALACAO INCLUSIVE ELETROTÉCNICO</t>
  </si>
  <si>
    <t>CONTATOR TRIPOLAR I NOMIMAL 94A - FORNECIMENTO E INSTALACAO INCLUSIVE ELETROTÉCNICO</t>
  </si>
  <si>
    <t>74052/5</t>
  </si>
  <si>
    <t>QUADRO DE MEDICAO GERAL EM CHAPA METALICA PARA EDIFICIOS COM 16 APTOS, INCLUSIVE DISJUNTORES E ATERRAMENTO</t>
  </si>
  <si>
    <t>74130/1</t>
  </si>
  <si>
    <t>DISJUNTOR TERMOMAGNETICO MONOPOLAR PADRAO NEMA (AMERICANO) 10 A 30A 240V, FORNECIMENTO E INSTALACAO</t>
  </si>
  <si>
    <t>74130/2</t>
  </si>
  <si>
    <t>DISJUNTOR TERMOMAGNETICO MONOPOLAR PADRAO NEMA (AMERICANO) 35 A 50A 240V, FORNECIMENTO E INSTALACAO</t>
  </si>
  <si>
    <t>74130/3</t>
  </si>
  <si>
    <t>DISJUNTOR TERMOMAGNETICO BIPOLAR PADRAO NEMA (AMERICANO) 10 A 50A 240V, FORNECIMENTO E INSTALACAO</t>
  </si>
  <si>
    <t>74130/4</t>
  </si>
  <si>
    <t>DISJUNTOR TERMOMAGNETICO TRIPOLAR PADRAO NEMA (AMERICANO) 10 A 50A 240V, FORNECIMENTO E INSTALACAO</t>
  </si>
  <si>
    <t>74130/5</t>
  </si>
  <si>
    <t>DISJUNTOR TERMOMAGNETICO TRIPOLAR PADRAO NEMA (AMERICANO) 60 A 100A 240V, FORNECIMENTO E INSTALACAO</t>
  </si>
  <si>
    <t>74130/6</t>
  </si>
  <si>
    <t>DISJUNTOR TERMOMAGNETICO TRIPOLAR PADRAO NEMA (AMERICANO) 125 A 150A 240V, FORNECIMENTO E INSTALACAO</t>
  </si>
  <si>
    <t>74130/7</t>
  </si>
  <si>
    <t>DISJUNTOR TERMOMAGNETICO TRIPOLAR EM CAIXA MOLDADA 250A 600V, FORNECIMENTO E INSTALACAO</t>
  </si>
  <si>
    <t>74130/8</t>
  </si>
  <si>
    <t>DISJUNTOR TERMOMAGNETICO TRIPOLAR EM CAIXA MOLDADA 300 A 400A 600V, FORNECIMENTO E INSTALACAO</t>
  </si>
  <si>
    <t>74130/9</t>
  </si>
  <si>
    <t>DISJUNTOR TERMOMAGNETICO TRIPOLAR EM CAIXA MOLDADA 500 A 600A 600V, FORNECIMENTO E INSTALACAO</t>
  </si>
  <si>
    <t>74130/10</t>
  </si>
  <si>
    <t>DISJUNTOR TERMOMAGNETICO TRIPOLAR EM CAIXA MOLDADA 175 A 225A 240V, FORNECIMENTO E INSTALACAO</t>
  </si>
  <si>
    <t>74131/1</t>
  </si>
  <si>
    <t>QUADRO DE DISTRIBUICAO DE ENERGIA DE EMBUTIR, EM CHAPA METALICA, PARA 3 DISJUNTORES TERMOMAGNETICOS MONOPOLARES SEM BARRAMENTO FORNECIMENTO E INSTALACAO</t>
  </si>
  <si>
    <t>74131/4</t>
  </si>
  <si>
    <t>74131/5</t>
  </si>
  <si>
    <t>QUADRO DE DISTRIBUICAO DE ENERGIA DE EMBUTIR, EM CHAPA METALICA, PARA 24 DISJUNTORES TERMOMAGNETICOS MONOPOLARES, COM BARRAMENTO TRIFASICO E NEUTRO, FORNECIMENTO E INSTALACAO</t>
  </si>
  <si>
    <t>74131/6</t>
  </si>
  <si>
    <t>74131/7</t>
  </si>
  <si>
    <t>74131/8</t>
  </si>
  <si>
    <t>QUADRO DE DISTRIBUICAO DE ENERGIA DE EMBUTIR, EM CHAPA METALICA, PARA 50 DISJUNTORES TERMOMAGNETICOS MONOPOLARES, COM BARRAMENTO TRIFASICO E NEUTRO, FORNECIMENTO E INSTALACAO</t>
  </si>
  <si>
    <t>CAIXA DE MEDICAO EM ALTA TENSAO - FORNECIMENTO E INSTALACAO</t>
  </si>
  <si>
    <t>QUADRO DE DISTRIBUICAO DE ENERGIA EM CHAPA DE ACO GALVANIZADO, PARA 12 DISJUNTORES TERMOMAGNETICOS MONOPOLARES, COM BARRAMENTO TRIFASICO E NEUTRO - FORNECIMENTO E INSTALACAO</t>
  </si>
  <si>
    <t>QUADRO DE DISTRIBUICAO DE ENERGIA P/ 6 DISJUNTORES TERMOMAGNETICOS MONOPOLARES SEM BARRAMENTO, DE EMBUTIR, EM CHAPA METALICA - FORNECIMENTO E INSTALACAO</t>
  </si>
  <si>
    <t>DISJUNTOR MONOPOLAR TIPO DIN, CORRENTE NOMINAL DE 10A - FORNECIMENTO E INSTALAÇÃO. AF_04/2016</t>
  </si>
  <si>
    <t>DISJUNTOR MONOPOLAR TIPO DIN, CORRENTE NOMINAL DE 16A - FORNECIMENTO E INSTALAÇÃO. AF_04/2016</t>
  </si>
  <si>
    <t>DISJUNTOR MONOPOLAR TIPO DIN, CORRENTE NOMINAL DE 32A - FORNECIMENTO E INSTALAÇÃO. AF_04/2016</t>
  </si>
  <si>
    <t>DISJUNTOR MONOPOLAR TIPO DIN, CORRENTE NOMINAL DE 40A - FORNECIMENTO E INSTALAÇÃO. AF_04/2016</t>
  </si>
  <si>
    <t>DISJUNTOR BIPOLAR TIPO DIN, CORRENTE NOMINAL DE 10A - FORNECIMENTO E INSTALAÇÃO. AF_04/2016</t>
  </si>
  <si>
    <t>DISJUNTOR BIPOLAR TIPO DIN, CORRENTE NOMINAL DE 16A - FORNECIMENTO E INSTALAÇÃO. AF_04/2016</t>
  </si>
  <si>
    <t>DISJUNTOR BIPOLAR TIPO DIN, CORRENTE NOMINAL DE 20A - FORNECIMENTO E INSTALAÇÃO. AF_04/2016</t>
  </si>
  <si>
    <t>DISJUNTOR BIPOLAR TIPO DIN, CORRENTE NOMINAL DE 25A - FORNECIMENTO E INSTALAÇÃO. AF_04/2016</t>
  </si>
  <si>
    <t>DISJUNTOR BIPOLAR TIPO DIN, CORRENTE NOMINAL DE 32A - FORNECIMENTO E INSTALAÇÃO. AF_04/2016</t>
  </si>
  <si>
    <t>DISJUNTOR BIPOLAR TIPO DIN, CORRENTE NOMINAL DE 40A - FORNECIMENTO E INSTALAÇÃO. AF_04/2016</t>
  </si>
  <si>
    <t>DISJUNTOR BIPOLAR TIPO DIN, CORRENTE NOMINAL DE 50A - FORNECIMENTO E INSTALAÇÃO. AF_04/2016</t>
  </si>
  <si>
    <t>DISJUNTOR TRIPOLAR TIPO DIN, CORRENTE NOMINAL DE 10A - FORNECIMENTO E INSTALAÇÃO. AF_04/2016</t>
  </si>
  <si>
    <t>DISJUNTOR TRIPOLAR TIPO DIN, CORRENTE NOMINAL DE 16A - FORNECIMENTO E INSTALAÇÃO. AF_04/2016</t>
  </si>
  <si>
    <t>DISJUNTOR TRIPOLAR TIPO DIN, CORRENTE NOMINAL DE 20A - FORNECIMENTO E INSTALAÇÃO. AF_04/2016</t>
  </si>
  <si>
    <t>DISJUNTOR TRIPOLAR TIPO DIN, CORRENTE NOMINAL DE 25A - FORNECIMENTO E INSTALAÇÃO. AF_04/2016</t>
  </si>
  <si>
    <t>DISJUNTOR TRIPOLAR TIPO DIN, CORRENTE NOMINAL DE 32A - FORNECIMENTO E INSTALAÇÃO. AF_04/2016</t>
  </si>
  <si>
    <t>TOMADA 3P+T 30A/440V SEM PLACA - FORNECIMENTO E INSTALACAO</t>
  </si>
  <si>
    <t>INTERRUPTOR PULSADOR DE CAMPAINHA OU MINUTERIA 2A/250V C/ CAIXA - FORNECIMENTO E INSTALACAO</t>
  </si>
  <si>
    <t>INTERRUPTOR INTERMEDIARIO (FOUR-WAY) - FORNECIMENTO E INSTALACAO</t>
  </si>
  <si>
    <t>SUPORTE PARAFUSADO COM PLACA DE ENCAIXE 4" X 2" ALTO (2,00 M DO PISO) PARA PONTO ELÉTRICO - FORNECIMENTO E INSTALAÇÃO. AF_12/2015</t>
  </si>
  <si>
    <t>SUPORTE PARAFUSADO COM PLACA DE ENCAIXE 4" X 2" MÉDIO (1,30 M DO PISO) PARA PONTO ELÉTRICO - FORNECIMENTO E INSTALAÇÃO. AF_12/2015</t>
  </si>
  <si>
    <t>SUPORTE PARAFUSADO COM PLACA DE ENCAIXE 4" X 2" BAIXO (0,30 M DO PISO) PARA PONTO ELÉTRICO - FORNECIMENTO E INSTALAÇÃO. AF_12/2015</t>
  </si>
  <si>
    <t>SUPORTE PARAFUSADO COM PLACA DE ENCAIXE 4" X 4" ALTO (2,00 M DO PISO) PARA PONTO ELÉTRICO - FORNECIMENTO E INSTALAÇÃO. AF_12/2015</t>
  </si>
  <si>
    <t>SUPORTE PARAFUSADO COM PLACA DE ENCAIXE 4" X 4" MÉDIO (1,30 M DO PISO) PARA PONTO ELÉTRICO - FORNECIMENTO E INSTALAÇÃO. AF_12/2015</t>
  </si>
  <si>
    <t>SUPORTE PARAFUSADO COM PLACA DE ENCAIXE 4" X 4" BAIXO (0,30 M DO PISO) PARA PONTO ELÉTRICO - FORNECIMENTO E INSTALAÇÃO. AF_12/2015</t>
  </si>
  <si>
    <t>INTERRUPTOR SIMPLES (1 MÓDULO), 10A/250V, SEM SUPORTE E SEM PLACA - FORNECIMENTO E INSTALAÇÃO. AF_12/2015</t>
  </si>
  <si>
    <t>INTERRUPTOR PARALELO (1 MÓDULO), 10A/250V, SEM SUPORTE E SEM PLACA - FORNECIMENTO E INSTALAÇÃO. AF_12/2015</t>
  </si>
  <si>
    <t>INTERRUPTOR SIMPLES (1 MÓDULO) COM INTERRUPTOR PARALELO (1 MÓDULO), 10A/250V, SEM SUPORTE E SEM PLACA - FORNECIMENTO E INSTALAÇÃO. AF_12/2015</t>
  </si>
  <si>
    <t>INTERRUPTOR SIMPLES (1 MÓDULO) COM INTERRUPTOR PARALELO (1 MÓDULO), 10A/250V, INCLUINDO SUPORTE E PLACA - FORNECIMENTO E INSTALAÇÃO. AF_12/2015</t>
  </si>
  <si>
    <t>INTERRUPTOR SIMPLES (2 MÓDULOS), 10A/250V, SEM SUPORTE E SEM PLACA - FORNECIMENTO E INSTALAÇÃO. AF_12/2015</t>
  </si>
  <si>
    <t>INTERRUPTOR SIMPLES (2 MÓDULOS), 10A/250V, INCLUINDO SUPORTE E PLACA - FORNECIMENTO E INSTALAÇÃO. AF_12/2015</t>
  </si>
  <si>
    <t>INTERRUPTOR PARALELO (2 MÓDULOS), 10A/250V, SEM SUPORTE E SEM PLACA - FORNECIMENTO E INSTALAÇÃO. AF_12/2015</t>
  </si>
  <si>
    <t>INTERRUPTOR SIMPLES (1 MÓDULO) COM INTERRUPTOR PARALELO (2 MÓDULOS), 10A/250V, SEM SUPORTE E SEM PLACA - FORNECIMENTO E INSTALAÇÃO. AF_12/2015</t>
  </si>
  <si>
    <t>INTERRUPTOR SIMPLES (1 MÓDULO) COM INTERRUPTOR PARALELO (2 MÓDULOS), 10A/250V, INCLUINDO SUPORTE E PLACA - FORNECIMENTO E INSTALAÇÃO. AF_12/2015</t>
  </si>
  <si>
    <t>INTERRUPTOR SIMPLES (2 MÓDULOS) COM INTERRUPTOR PARALELO (1 MÓDULO), 10A/250V, SEM SUPORTE E SEM PLACA - FORNECIMENTO E INSTALAÇÃO. AF_12/2015</t>
  </si>
  <si>
    <t>INTERRUPTOR SIMPLES (2 MÓDULOS) COM INTERRUPTOR PARALELO (1 MÓDULO), 10A/250V, INCLUINDO SUPORTE E PLACA - FORNECIMENTO E INSTALAÇÃO. AF_12/2015</t>
  </si>
  <si>
    <t>INTERRUPTOR SIMPLES (3 MÓDULOS), 10A/250V, SEM SUPORTE E SEM PLACA - FORNECIMENTO E INSTALAÇÃO. AF_12/2015</t>
  </si>
  <si>
    <t>INTERRUPTOR PARALELO (3 MÓDULOS), 10A/250V, SEM SUPORTE E SEM PLACA - FORNECIMENTO E INSTALAÇÃO. AF_12/2015</t>
  </si>
  <si>
    <t>INTERRUPTOR PARALELO (3 MÓDULOS), 10A/250V, INCLUINDO SUPORTE E PLACA - FORNECIMENTO E INSTALAÇÃO. AF_12/2015</t>
  </si>
  <si>
    <t>INTERRUPTOR SIMPLES (3 MÓDULOS) COM INTERRUPTOR PARALELO (1 MÓDULO), 10A/250V, SEM SUPORTE E SEM PLACA - FORNECIMENTO E INSTALAÇÃO. AF_12/2015</t>
  </si>
  <si>
    <t>INTERRUPTOR SIMPLES (3 MÓDULOS) COM INTERRUPTOR PARALELO (1 MÓDULO), 10A/250V, INCLUINDO SUPORTE E PLACA - FORNECIMENTO E INSTALAÇÃO. AF_12/2015</t>
  </si>
  <si>
    <t>INTERRUPTOR SIMPLES (2 MÓDULOS) COM INTERRUPTOR PARALELO (2 MÓDULOS), 10A/250V, SEM SUPORTE E SEM PLACA - FORNECIMENTO E INSTALAÇÃO. AF_12/2015</t>
  </si>
  <si>
    <t>INTERRUPTOR SIMPLES (2 MÓDULOS) COM INTERRUPTOR PARALELO (2 MÓDULOS), 10A/250V, INCLUINDO SUPORTE E PLACA - FORNECIMENTO E INSTALAÇÃO. AF_12/2015</t>
  </si>
  <si>
    <t>INTERRUPTOR SIMPLES (4 MÓDULOS), 10A/250V, SEM SUPORTE E SEM PLACA - FORNECIMENTO E INSTALAÇÃO. AF_12/2015</t>
  </si>
  <si>
    <t>INTERRUPTOR SIMPLES (4 MÓDULOS), 10A/250V, INCLUINDO SUPORTE E PLACA - FORNECIMENTO E INSTALAÇÃO. AF_12/2015</t>
  </si>
  <si>
    <t>INTERRUPTOR SIMPLES (6 MÓDULOS), 10A/250V, SEM SUPORTE E SEM PLACA - FORNECIMENTO E INSTALAÇÃO. AF_12/2015</t>
  </si>
  <si>
    <t>INTERRUPTOR SIMPLES (6 MÓDULOS), 10A/250V, INCLUINDO SUPORTE E PLACA - FORNECIMENTO E INSTALAÇÃO. AF_12/2015</t>
  </si>
  <si>
    <t>INTERRUPTOR INTERMEDIÁRIO (1 MÓDULO), 10A/250V, SEM SUPORTE E SEM PLACA - FORNECIMENTO E INSTALAÇÃO. AF_09/2017</t>
  </si>
  <si>
    <t>INTERRUPTOR INTERMEDIÁRIO (1 MÓDULO), 10A/250V, INCLUINDO SUPORTE E PLACA - FORNECIMENTO E INSTALAÇÃO. AF_09/2017</t>
  </si>
  <si>
    <t>INTERRUPTOR BIPOLAR (1 MÓDULO), 10A/250V, SEM SUPORTE E SEM PLACA - FORNECIMENTO E INSTALAÇÃO. AF_09/2017</t>
  </si>
  <si>
    <t>INTERRUPTOR BIPOLAR (1 MÓDULO), 10A/250V, INCLUINDO SUPORTE E PLACA - FORNECIMENTO E INSTALAÇÃO. AF_09/2017</t>
  </si>
  <si>
    <t>DIMMER ROTATIVO (1 MÓDULO), 220V/600W, SEM SUPORTE E SEM PLACA - FORNECIMENTO E INSTALAÇÃO. AF_09/2017</t>
  </si>
  <si>
    <t>DIMMER ROTATIVO (1 MÓDULO), 220V/600W, INCLUINDO SUPORTE E PLACA - FORNECIMENTO E INSTALAÇÃO. AF_09/2017</t>
  </si>
  <si>
    <t>INTERRUPTOR PULSADOR CAMPAINHA (1 MÓDULO), 10A/250V, SEM SUPORTE E SEM PLACA - FORNECIMENTO E INSTALAÇÃO. AF_09/2017</t>
  </si>
  <si>
    <t>INTERRUPTOR PULSADOR CAMPAINHA (1 MÓDULO), 10A/250V, INCLUINDO SUPORTE E PLACA - FORNECIMENTO E INSTALAÇÃO. AF_09/2017</t>
  </si>
  <si>
    <t>CAMPAINHA CIGARRA (1 MÓDULO), 10A/250V, SEM SUPORTE E SEM PLACA - FORNECIMENTO E INSTALAÇÃO. AF_09/2017</t>
  </si>
  <si>
    <t>CAMPAINHA CIGARRA (1 MÓDULO), 10A/250V, INCLUINDO SUPORTE E PLACA - FORNECIMENTO E INSTALAÇÃO. AF_09/2017</t>
  </si>
  <si>
    <t>INTERRUPTOR PULSADOR MINUTERIA (1 MÓDULO), 10A/250V, SEM SUPORTE E SEM PLACA - FORNECIMENTO E INSTALAÇÃO. AF_09/2017</t>
  </si>
  <si>
    <t>INTERRUPTOR PULSADOR MINUTERIA (1 MÓDULO), 10A/250V, INCLUINDO SUPORTE E PLACA - FORNECIMENTO E INSTALAÇÃO. AF_09/2017</t>
  </si>
  <si>
    <t>TOMADA ALTA DE EMBUTIR (1 MÓDULO), 2P+T 10 A, SEM SUPORTE E SEM PLACA - FORNECIMENTO E INSTALAÇÃO. AF_12/2015</t>
  </si>
  <si>
    <t>TOMADA ALTA DE EMBUTIR (1 MÓDULO), 2P+T 20 A, SEM SUPORTE E SEM PLACA - FORNECIMENTO E INSTALAÇÃO. AF_12/2015</t>
  </si>
  <si>
    <t>TOMADA MÉDIA DE EMBUTIR (1 MÓDULO), 2P+T 10 A, SEM SUPORTE E SEM PLACA - FORNECIMENTO E INSTALAÇÃO. AF_12/2015</t>
  </si>
  <si>
    <t>TOMADA MÉDIA DE EMBUTIR (1 MÓDULO), 2P+T 20 A, SEM SUPORTE E SEM PLACA - FORNECIMENTO E INSTALAÇÃO. AF_12/2015</t>
  </si>
  <si>
    <t>TOMADA MÉDIA DE EMBUTIR (1 MÓDULO), 2P+T 10 A, INCLUINDO SUPORTE E PLACA - FORNECIMENTO E INSTALAÇÃO. AF_12/2015</t>
  </si>
  <si>
    <t>TOMADA MÉDIA DE EMBUTIR (1 MÓDULO), 2P+T 20 A, INCLUINDO SUPORTE E PLACA - FORNECIMENTO E INSTALAÇÃO. AF_12/2015</t>
  </si>
  <si>
    <t>TOMADA BAIXA DE EMBUTIR (1 MÓDULO), 2P+T 20 A, SEM SUPORTE E SEM PLACA - FORNECIMENTO E INSTALAÇÃO. AF_12/2015</t>
  </si>
  <si>
    <t>TOMADA BAIXA DE EMBUTIR (1 MÓDULO), 2P+T 10 A, INCLUINDO SUPORTE E PLACA - FORNECIMENTO E INSTALAÇÃO. AF_12/2015</t>
  </si>
  <si>
    <t>TOMADA BAIXA DE EMBUTIR (1 MÓDULO), 2P+T 20 A, INCLUINDO SUPORTE E PLACA - FORNECIMENTO E INSTALAÇÃO. AF_12/2015</t>
  </si>
  <si>
    <t>TOMADA MÉDIA DE EMBUTIR (2 MÓDULOS), 2P+T 10 A, SEM SUPORTE E SEM PLACA - FORNECIMENTO E INSTALAÇÃO. AF_12/2015</t>
  </si>
  <si>
    <t>TOMADA MÉDIA DE EMBUTIR (2 MÓDULOS), 2P+T 20 A, SEM SUPORTE E SEM PLACA - FORNECIMENTO E INSTALAÇÃO. AF_12/2015</t>
  </si>
  <si>
    <t>TOMADA MÉDIA DE EMBUTIR (2 MÓDULOS), 2P+T 20 A, INCLUINDO SUPORTE E PLACA - FORNECIMENTO E INSTALAÇÃO. AF_12/2015</t>
  </si>
  <si>
    <t>TOMADA BAIXA DE EMBUTIR (2 MÓDULOS), 2P+T 10 A, SEM SUPORTE E SEM PLACA - FORNECIMENTO E INSTALAÇÃO. AF_12/2015</t>
  </si>
  <si>
    <t>TOMADA BAIXA DE EMBUTIR (2 MÓDULOS), 2P+T 20 A, SEM SUPORTE E SEM PLACA - FORNECIMENTO E INSTALAÇÃO. AF_12/2015</t>
  </si>
  <si>
    <t>TOMADA BAIXA DE EMBUTIR (2 MÓDULOS), 2P+T 20 A, INCLUINDO SUPORTE E PLACA - FORNECIMENTO E INSTALAÇÃO. AF_12/2015</t>
  </si>
  <si>
    <t>TOMADA MÉDIA DE EMBUTIR (3 MÓDULOS), 2P+T 10 A, SEM SUPORTE E SEM PLACA - FORNECIMENTO E INSTALAÇÃO. AF_12/2015</t>
  </si>
  <si>
    <t>TOMADA MÉDIA DE EMBUTIR (3 MÓDULOS), 2P+T 20 A, SEM SUPORTE E SEM PLACA - FORNECIMENTO E INSTALAÇÃO. AF_12/2015</t>
  </si>
  <si>
    <t>TOMADA MÉDIA DE EMBUTIR (3 MÓDULOS), 2P+T 10 A, INCLUINDO SUPORTE E PLACA - FORNECIMENTO E INSTALAÇÃO. AF_12/2015</t>
  </si>
  <si>
    <t>TOMADA MÉDIA DE EMBUTIR (3 MÓDULOS), 2P+T 20 A, INCLUINDO SUPORTE E PLACA - FORNECIMENTO E INSTALAÇÃO. AF_12/2015</t>
  </si>
  <si>
    <t>TOMADA BAIXA DE EMBUTIR (3 MÓDULOS), 2P+T 10 A, SEM SUPORTE E SEM PLACA - FORNECIMENTO E INSTALAÇÃO. AF_12/2015</t>
  </si>
  <si>
    <t>TOMADA BAIXA DE EMBUTIR (3 MÓDULOS), 2P+T 20 A, SEM SUPORTE E SEM PLACA - FORNECIMENTO E INSTALAÇÃO. AF_12/2015</t>
  </si>
  <si>
    <t>TOMADA BAIXA DE EMBUTIR (3 MÓDULOS), 2P+T 10 A, INCLUINDO SUPORTE E PLACA - FORNECIMENTO E INSTALAÇÃO. AF_12/2015</t>
  </si>
  <si>
    <t>TOMADA BAIXA DE EMBUTIR (3 MÓDULOS), 2P+T 20 A, INCLUINDO SUPORTE E PLACA - FORNECIMENTO E INSTALAÇÃO. AF_12/2015</t>
  </si>
  <si>
    <t>TOMADA BAIXA DE EMBUTIR (4 MÓDULOS), 2P+T 10 A, SEM SUPORTE E SEM PLACA - FORNECIMENTO E INSTALAÇÃO. AF_12/2015</t>
  </si>
  <si>
    <t>TOMADA BAIXA DE EMBUTIR (4 MÓDULOS), 2P+T 10 A, INCLUINDO SUPORTE E PLACA - FORNECIMENTO E INSTALAÇÃO. AF_12/2015</t>
  </si>
  <si>
    <t>TOMADA BAIXA DE EMBUTIR (6 MÓDULOS), 2P+T 10 A, SEM SUPORTE E SEM PLACA - FORNECIMENTO E INSTALAÇÃO. AF_12/2015</t>
  </si>
  <si>
    <t>TOMADA BAIXA DE EMBUTIR (6 MÓDULOS), 2P+T 10 A, INCLUINDO SUPORTE E PLACA - FORNECIMENTO E INSTALAÇÃO. AF_12/2015</t>
  </si>
  <si>
    <t>INTERRUPTOR SIMPLES (1 MÓDULO) COM 1 TOMADA DE EMBUTIR 2P+T 10 A,  SEM SUPORTE E SEM PLACA - FORNECIMENTO E INSTALAÇÃO. AF_12/2015</t>
  </si>
  <si>
    <t>INTERRUPTOR SIMPLES (1 MÓDULO) COM 1 TOMADA DE EMBUTIR 2P+T 10 A,  INCLUINDO SUPORTE E PLACA - FORNECIMENTO E INSTALAÇÃO. AF_12/2015</t>
  </si>
  <si>
    <t>INTERRUPTOR SIMPLES (1 MÓDULO) COM 2 TOMADAS DE EMBUTIR 2P+T 10 A,  SEM SUPORTE E SEM PLACA - FORNECIMENTO E INSTALAÇÃO. AF_12/2015</t>
  </si>
  <si>
    <t>INTERRUPTOR SIMPLES (1 MÓDULO) COM 2 TOMADAS DE EMBUTIR 2P+T 10 A,  INCLUINDO SUPORTE E PLACA - FORNECIMENTO E INSTALAÇÃO. AF_12/2015</t>
  </si>
  <si>
    <t>INTERRUPTOR SIMPLES (2 MÓDULOS) COM 1 TOMADA DE EMBUTIR 2P+T 10 A,  SEM SUPORTE E SEM PLACA - FORNECIMENTO E INSTALAÇÃO. AF_12/2015</t>
  </si>
  <si>
    <t>INTERRUPTOR SIMPLES (2 MÓDULOS) COM 1 TOMADA DE EMBUTIR 2P+T 10 A,  INCLUINDO SUPORTE E PLACA - FORNECIMENTO E INSTALAÇÃO. AF_12/2015</t>
  </si>
  <si>
    <t>INTERRUPTOR PARALELO (1 MÓDULO) COM 1 TOMADA DE EMBUTIR 2P+T 10 A,  SEM SUPORTE E SEM PLACA - FORNECIMENTO E INSTALAÇÃO. AF_12/2015</t>
  </si>
  <si>
    <t>INTERRUPTOR PARALELO (1 MÓDULO) COM 1 TOMADA DE EMBUTIR 2P+T 10 A,  INCLUINDO SUPORTE E PLACA - FORNECIMENTO E INSTALAÇÃO. AF_12/2015</t>
  </si>
  <si>
    <t>INTERRUPTOR PARALELO (1 MÓDULO) COM 2 TOMADAS DE EMBUTIR 2P+T 10 A,  SEM SUPORTE E SEM PLACA - FORNECIMENTO E INSTALAÇÃO. AF_12/2015</t>
  </si>
  <si>
    <t>INTERRUPTOR PARALELO (1 MÓDULO) COM 2 TOMADAS DE EMBUTIR 2P+T 10 A,  INCLUINDO SUPORTE E PLACA - FORNECIMENTO E INSTALAÇÃO. AF_12/2015</t>
  </si>
  <si>
    <t>INTERRUPTOR PARALELO (2 MÓDULOS) COM 1 TOMADA DE EMBUTIR 2P+T 10 A,  SEM SUPORTE E SEM PLACA - FORNECIMENTO E INSTALAÇÃO. AF_12/2015</t>
  </si>
  <si>
    <t>INTERRUPTOR PARALELO (2 MÓDULOS) COM 1 TOMADA DE EMBUTIR 2P+T 10 A,  INCLUINDO SUPORTE E PLACA - FORNECIMENTO E INSTALAÇÃO. AF_12/2015</t>
  </si>
  <si>
    <t>INTERRUPTOR SIMPLES (1 MÓDULO), INTERRUPTOR PARALELO (1 MÓDULO) E 1 TOMADA DE EMBUTIR 2P+T 10 A,  SEM SUPORTE E SEM PLACA - FORNECIMENTO E INSTALAÇÃO. AF_12/2015</t>
  </si>
  <si>
    <t>INTERRUPTOR SIMPLES (1 MÓDULO), INTERRUPTOR PARALELO (1 MÓDULO) E 1 TOMADA DE EMBUTIR 2P+T 10 A,  INCLUINDO SUPORTE E PLACA - FORNECIMENTO E INSTALAÇÃO. AF_12/2015</t>
  </si>
  <si>
    <t>LAMPADA VAPOR METALICO 400W - FORNECIMENTO E INSTALACAO</t>
  </si>
  <si>
    <t>IGNITOR PARA PARTIDA LÂMPADA VAPOR SÓDIO ALTA PRESSÃO ATÉ 400W</t>
  </si>
  <si>
    <t>73953/4</t>
  </si>
  <si>
    <t>LUMINÁRIAS TIPO CALHA, DE SOBREPOR, COM REATORES DE PARTIDA RÁPIDA E LÂMPADAS FLUORESCENTES 2X2X18W, COMPLETAS, FORNECIMENTO E INSTALAÇÃO</t>
  </si>
  <si>
    <t>73953/8</t>
  </si>
  <si>
    <t>LUMINÁRIAS TIPO CALHA, DE SOBREPOR, COM REATORES DE PARTIDA RÁPIDA E LÂMPADAS FLUORESCENTES 2X2X36W, COMPLETAS, FORNECIMENTO E INSTALAÇÃO</t>
  </si>
  <si>
    <t>73953/9</t>
  </si>
  <si>
    <t>LUMINARIA SOBREPOR TP CALHA C/REATOR PART CONVENC LAMP 1X20W E STARTERFIX EM LAJE OU FORRO - FORNECIMENTO E COLOCACAO</t>
  </si>
  <si>
    <t>REATOR PARA LAMPADA FLUORESCENTE 2X40W PARTIDA RAPIDA FORNECIMENTO E INSTALACAO</t>
  </si>
  <si>
    <t>REATOR PARA LAMPADA FLUORESCENTE 1X20W PARTIDA RAPIDA FORNECIMENTO E INSTALACAO</t>
  </si>
  <si>
    <t>REATOR PARA LAMPADA FLUORESCENTE 1X40W PARTIDA RAPIDA FORNECIMENTO E INSTALACAO</t>
  </si>
  <si>
    <t>LAMPADA FLUORESCENTE TP HO 85W - FORNECIMENTO E INSTALACAO</t>
  </si>
  <si>
    <t>LÂMPADA FLUORESCENTE COMPACTA 15 W 2U, BASE E27 - FORNECIMENTO E INSTALAÇÃO</t>
  </si>
  <si>
    <t>LÂMPADA FLUORESCENTE ESPIRAL BRANCA 65 W, BASE E27 - FORNECIMENTO E INSTALAÇÃO</t>
  </si>
  <si>
    <t>LÂMPADA LED 6 W BIVOLT BRANCA, FORMATO TRADICIONAL (BASE E27) - FORNECIMENTO E INSTALAÇÃO</t>
  </si>
  <si>
    <t>LÂMPADA LED 10 W BIVOLT BRANCA, FORMATO TRADICIONAL (BASE E27) - FORNECIMENTO E INSTALAÇÃO</t>
  </si>
  <si>
    <t>LÂMPADA FLUORESCENTE COMPACTA 3U BRANCA 20 W, BASE E27 - FORNECIMENTO E INSTALAÇÃO</t>
  </si>
  <si>
    <t>LÂMPADA FLUORESCENTE ESPIRAL BRANCA 45 W, BASE E27 - FORNECIMENTO E INSTALAÇÃO</t>
  </si>
  <si>
    <t>LUMINÁRIA TIPO CALHA, DE SOBREPOR, COM 1 LÂMPADA TUBULAR DE 18 W - FORNECIMENTO E INSTALAÇÃO. AF_11/2017</t>
  </si>
  <si>
    <t>LUMINÁRIA TIPO CALHA, DE SOBREPOR, COM 1 LÂMPADA TUBULAR DE 36 W - FORNECIMENTO E INSTALAÇÃO. AF_11/2017</t>
  </si>
  <si>
    <t>LUMINÁRIA TIPO CALHA, DE SOBREPOR, COM 2 LÂMPADAS TUBULARES DE 36 W - FORNECIMENTO E INSTALAÇÃO. AF_11/2017</t>
  </si>
  <si>
    <t>LUMINÁRIA TIPO CALHA, DE EMBUTIR, COM 2 LÂMPADAS DE 14 W COM REFLETOR - FORNECIMENTO E INSTALAÇÃO. AF_11/2017</t>
  </si>
  <si>
    <t>LUMINÁRIA TIPO PLAFON EM PLÁSTICO, DE SOBREPOR, COM 1 LÂMPADA DE 15 W, - FORNECIMENTO E INSTALAÇÃO. AF_11/2017</t>
  </si>
  <si>
    <t>LUMINÁRIA TIPO PLAFON REDONDO COM VIDRO FOSCO, DE SOBREPOR, COM 1 LÂMPADA DE 15 W - FORNECIMENTO E INSTALAÇÃO. AF_11/2017</t>
  </si>
  <si>
    <t>LUMINÁRIA TIPO PLAFON REDONDO COM VIDRO FOSCO, DE SOBREPOR, COM 2 LÂMPADAS DE 15 W - FORNECIMENTO E INSTALAÇÃO. AF_11/2017</t>
  </si>
  <si>
    <t>LUMINÁRIA TIPO PLAFON, DE SOBREPOR, COM 1 LÂMPADA LED - FORNECIMENTO E INSTALAÇÃO. AF_11/2017</t>
  </si>
  <si>
    <t>LUMINÁRIA TIPO SPOT, DE SOBREPOR, COM 1 LÂMPADA DE 15 W - FORNECIMENTO E INSTALAÇÃO. AF_11/2017</t>
  </si>
  <si>
    <t>LUMINÁRIA TIPO SPOT, DE SOBREPOR, COM 2 LÂMPADAS DE 15 W - FORNECIMENTO E INSTALAÇÃO. AF_11/2017</t>
  </si>
  <si>
    <t>SENSOR DE PRESENÇA COM FOTOCÉLULA, FIXAÇÃO EM PAREDE - FORNECIMENTO E INSTALAÇÃO. AF_11/2017</t>
  </si>
  <si>
    <t>SENSOR DE PRESENÇA SEM FOTOCÉLULA, FIXAÇÃO EM PAREDE - FORNECIMENTO E INSTALAÇÃO. AF_11/2017</t>
  </si>
  <si>
    <t>SENSOR DE PRESENÇA COM FOTOCÉLULA, FIXAÇÃO EM TETO - FORNECIMENTO E INSTALAÇÃO. AF_11/2017</t>
  </si>
  <si>
    <t>SENSOR DE PRESENÇA SEM FOTOCÉLULA, FIXAÇÃO EM TETO - FORNECIMENTO E INSTALAÇÃO. AF_11/2017</t>
  </si>
  <si>
    <t>LÂMPADA COMPACTA DE LED 6 W, BASE E27 - FORNECIMENTO E INSTALAÇÃO. AF_11/2017</t>
  </si>
  <si>
    <t>LÂMPADA COMPACTA DE LED 10 W, BASE E27 - FORNECIMENTO E INSTALAÇÃO. AF_11/2017</t>
  </si>
  <si>
    <t>LÂMPADA COMPACTA FLUORESCENTE DE 15 W, BASE E27 - FORNECIMENTO E INSTALAÇÃO. AF_11/2017</t>
  </si>
  <si>
    <t>LÂMPADA COMPACTA FLUORESCENTE DE 20 W, BASE E27 - FORNECIMENTO E INSTALAÇÃO. AF_11/2017</t>
  </si>
  <si>
    <t>LÂMPADA COMPACTA DE VAPOR MERCURIO 125 W, BASE E27 - FORNECIMENTO E INSTALAÇÃO. AF_11/2017</t>
  </si>
  <si>
    <t>LÂMPADA COMPACTA DE VAPOR METÁLICO OVOIDE 150 W, BASE E27 - FORNECIMENTO E INSTALAÇÃO. AF_11/2017</t>
  </si>
  <si>
    <t>LÂMPADA TUBULAR FLUORESCENTE T8 DE 16/18 W, BASE G13 - FORNECIMENTO E INSTALAÇÃO. AF_11/2017_P</t>
  </si>
  <si>
    <t>LÂMPADA TUBULAR FLUORESCENTE T8 DE 32/36 W, BASE G13 - FORNECIMENTO E INSTALAÇÃO. AF_11/2017_P</t>
  </si>
  <si>
    <t>LÂMPADA TUBULAR FLUORESCENTE T10 DE 20/40 W, BASE G13 - FORNECIMENTO E INSTALAÇÃO. AF_11/2017_P</t>
  </si>
  <si>
    <t>LÂMPADA TUBULAR FLUORESCENTE T5 DE 14 W, BASE G13 - FORNECIMENTO E INSTALAÇÃO. AF_11/2017_P</t>
  </si>
  <si>
    <t>ENTRADA DE ENERGIA ELÉTRICA AÉREA MONOFÁSICA 50A COM POSTE DE CONCRETO, INCLUSIVE CABEAMENTO, CAIXA DE PROTEÇÃO PARA MEDIDOR E ATERRAMENTO.</t>
  </si>
  <si>
    <t>ENTRADA PROVISORIA DE ENERGIA ELETRICA AEREA TRIFASICA 40A EM POSTE MADEIRA</t>
  </si>
  <si>
    <t>APARELHO SINALIZADOR DE SAIDA DE GARAGEM, COM CELULA FOTOELETRICA - FORNECIMENTO E INSTALACAO</t>
  </si>
  <si>
    <t>SUPORTE PARA TRANSFORMADOR EM POSTE DE CONCRETO CIRCULAR</t>
  </si>
  <si>
    <t>73767/1</t>
  </si>
  <si>
    <t>GRAMPO PARALELO EM ALUMINIO FUNDIDO OU ESTRUDADO DE 2 PARAFUSOS, PARA CABO DE 6 A 50 MM2, PASTA ANTIOXIDANTE. FORNEC E INSTALAÇÃO.</t>
  </si>
  <si>
    <t>73767/2</t>
  </si>
  <si>
    <t>ALCA PRE-FORMADA DISTRIBUIÇÃO EM  ACO RECOBERTO COM ALUMINIO PARA CABO 25MM2, ENCAPADO. FORNECIMENTO E INSTALAÇÃO.</t>
  </si>
  <si>
    <t>73767/3</t>
  </si>
  <si>
    <t>LACO DE ROLDANA PRE-FORMADO ACO RECOBERTO DE ALUMINIO PARA CABO DE ALUMINIO NU BITOLA 25MM2 - FORNECIMENTO E COLOCACAO</t>
  </si>
  <si>
    <t>73767/4</t>
  </si>
  <si>
    <t>ALCA PRE-FORMADA DISTRIBUICAO EM ACO RECOBERTO COM ALUMINIO NU PARA CABO 25MM2, ENCAPADO. FORNECIMENTO E INSTALACAO.</t>
  </si>
  <si>
    <t>73767/5</t>
  </si>
  <si>
    <t>ALCA PRE-FORMADA SERV DE ACO RECOB C/ALUM NU ENCAPADO 25MM2 (BITOLA)  CONF PROJ A4-148-CP RIOLUZ FORNECIMENTO E COLOCACAO</t>
  </si>
  <si>
    <t>73781/1</t>
  </si>
  <si>
    <t>MUFLA TERMINAL PRIMARIA UNIPOLAR USO INTERNO PARA CABO 35/120MM2, ISOLACAO 15/25KV EM EPR - BORRACHA DE SILICONE. FORNECIMENTO E INSTALACAO.</t>
  </si>
  <si>
    <t>73781/2</t>
  </si>
  <si>
    <t>ISOLADOR DE PINO TP HI-POT CILINDRICO CLASSE 15KV. FORNECIMENTO E INSTALACAO.</t>
  </si>
  <si>
    <t>73781/3</t>
  </si>
  <si>
    <t>ISOLADOR DE SUSPENSAO (DISCO) TP CAVILHA CLASSE 15KV - 6''. FORNECIMENTO E INSTALACAO.</t>
  </si>
  <si>
    <t>ARMACAO SECUNDARIA OU REX COMPLETA PARA TRESLINHAS-FORNECIMENTO E INSTALACAO.</t>
  </si>
  <si>
    <t>ARMACAO SECUNDARIA OU REX COMPLETA PARA DUAS LINHAS-FORNECIMENTO E INSTALACAO.</t>
  </si>
  <si>
    <t>ARMACAO SECUNDARIA OU REX COMPLETA PARA QUATRO LINHAS-FORNECIMENTO E INSTALACAO.</t>
  </si>
  <si>
    <t>73783/1</t>
  </si>
  <si>
    <t>POSTE CONCRETO SECAO CIRCULAR COMPRIMENTO=5M CARGA NOMINAL TOPO 100KG INCLUSIVE ESCAVACAO EXCLUSIVE TRANSPORTE - FORNECIMENTO E COLOCACAO</t>
  </si>
  <si>
    <t>73783/3</t>
  </si>
  <si>
    <t>POSTE CONCRETO SEÇÃO CIRCULAR COMPRIMENTO=5M CARGA NOMINAL TOPO 300KG INCLUSIVE ESCAVACAO EXCLUSIVE TRANSPORTE - FORNECIMENTO E COLOCAÇÃO</t>
  </si>
  <si>
    <t>73783/5</t>
  </si>
  <si>
    <t>POSTE CONCRETO SEÇÃO CIRCULAR COMPRIMENTO=7M CARGA NOMINAL TOPO 100KG INCLUSIVE ESCAVACAO EXCLUSIVE TRANSPORTE - FORNECIMENTO E COLOCAÇÃO</t>
  </si>
  <si>
    <t>73783/6</t>
  </si>
  <si>
    <t>POSTE CONCRETO SEÇÃO CIRCULAR COMPRIMENTO=7M CARGA NOMINAL TOPO 200KG INCLUSIVE ESCAVACAO EXCLUSIVE TRANSPORTE - FORNECIMENTO E COLOCAÇÃO</t>
  </si>
  <si>
    <t>73783/8</t>
  </si>
  <si>
    <t>POSTE CONCRETO SEÇÃO CIRCULAR COMPRIMENTO=11M  E CARGA NOMINAL 200KG INCLUSIVE ESCAVACAO EXCLUSIVE TRANSPORTE - FORNECIMENTO E COLOCAÇÃO</t>
  </si>
  <si>
    <t>73783/9</t>
  </si>
  <si>
    <t>POSTE CONCRETO SEÇÃO CIRCULAR COMPRIMENTO=11M  CARGA NOMINAL NO TOPO 300KG INCLUSIVE ESCAVACAO EXCLUSIVE TRANSPORTE - FORNECIMENTO E COLOCAÇÃO</t>
  </si>
  <si>
    <t>73783/10</t>
  </si>
  <si>
    <t>POSTE CONCRETO SEÇÃO CIRCULAR COMPRIMENTO=11M  CARGA NOMINAL NO TOPO 400KG INCLUSIVE ESCAVACAO EXCLUSIVE TRANSPORTE - FORNECIMENTO E COLOCAÇÃO</t>
  </si>
  <si>
    <t>73783/11</t>
  </si>
  <si>
    <t>POSTE CONCRETO SEÇÃO CIRCULAR COMPRIMENTO=14M  CARGA NOMINAL NO TOPO 400KG INCLUSIVE ESCAVACAO EXCLUSIVE TRANSPORTE - FORNECIMENTO E COLOCAÇÃO</t>
  </si>
  <si>
    <t>73783/12</t>
  </si>
  <si>
    <t>POSTE CONCRETO SEÇÃO CIRCULAR COMPRIMENTO=7M CARGA NOMINAL NO TOPO 300KG INCLUSIVE ESCAVACAO EXCLUSIVE TRANSPORTE - FORNECIMENTO E COLOCAÇÃO</t>
  </si>
  <si>
    <t>73783/14</t>
  </si>
  <si>
    <t>POSTE CONCRETO SEÇÃO CIRCULAR COMPRIMENTO=9M CARGA NOMINAL NO TOPO 200KG INCLUSIVE ESCAVACAO EXCLUSIVE TRANSPORTE - FORNECIMENTO E COLOCAÇÃO</t>
  </si>
  <si>
    <t>73783/15</t>
  </si>
  <si>
    <t>POSTE CONCRETO SEÇÃO CIRCULAR COMPRIMENTO=9M CARGA NOMINAL NO TOPO 300KG INCLUSIVE ESCAVACAO EXCLUSIVE TRANSPORTE - FORNECIMENTO E COLOCAÇÃO</t>
  </si>
  <si>
    <t>73783/16</t>
  </si>
  <si>
    <t>POSTE CONCRETO SEÇÃO CIRCULAR COMPRIMENTO=9M CARGA NOMINAL NO TOPO 400KG INCLUSIVE ESCAVACAO EXCLUSIVE TRANSPORTE - FORNECIMENTO E COLOCAÇÃO</t>
  </si>
  <si>
    <t>73783/17</t>
  </si>
  <si>
    <t>POSTE CONCRETO SEÇÃO CIRCULAR COMPRIMENTO=10M CARGA NOMINAL NO TOPO 600KG INCLUSIVE ESCAVACAO EXCLUSIVE TRANSPORTE - FORNECIMENTO E COLOCAÇÃO</t>
  </si>
  <si>
    <t>POSTE DE CONCRETO DUPLO T H=11M E CARGA NOMINAL 200KG INCLUSIVE ESCAVACAO, EXCLUSIVE TRANSPORTE - FORNECIMENTO E INSTALACAO</t>
  </si>
  <si>
    <t>POSTE DE CONCRETO DUPLO T H=9M CARGA NOMINAL 300KG INCLUSIVE ESCAVACAO, EXCLUSIVE TRANSPORTE - FORNECIMENTO E INSTALACAO</t>
  </si>
  <si>
    <t>POSTE DE CONCRETO DUPLO T H=9M CARGA NOMINAL 500KG INCLUSIVE ESCAVACAO, EXCLUSIVE TRANSPORTE - FORNECIMENTO E INSTALACAO</t>
  </si>
  <si>
    <t>POSTE DE CONCRETO DUPLO T H=10M CARGA NOMINAL 300KG INCLUSIVE ESCAVACAO, EXCLUSIVE TRANSPORTE - FORNECIMENTO E INSTALACAO</t>
  </si>
  <si>
    <t>73769/1</t>
  </si>
  <si>
    <t>POSTE ACO CONICO CONTINUO CURVO SIMPLES SEM BASE C/JANELA 9M (INSPECAO) - FORNECIMENTO E INSTALACAO</t>
  </si>
  <si>
    <t>73769/2</t>
  </si>
  <si>
    <t>POSTE DE AÇO CONICO CONTÍNUO CURVO SIMPLES, FLANGEADO, COM JANELA DE INSPEÇÃO H=9M - FORNECIMENTO E INSTALACAO</t>
  </si>
  <si>
    <t>73769/3</t>
  </si>
  <si>
    <t>POSTE DE ACO CONICO CONTINUO CURVO DUPLO, FLANGEADO, COM JANELA DE INSPECAO H=9M - FORNECIMENTO E INSTALACAO</t>
  </si>
  <si>
    <t>73769/4</t>
  </si>
  <si>
    <t>POSTE DE ACO CONICO CONTINUO RETO, FLANGEADO, H=9M - FORNECIMENTO E INSTALACAO</t>
  </si>
  <si>
    <t>73855/1</t>
  </si>
  <si>
    <t>CHUMBADOR DE AÇO PARA FIXAÇÃO DE POSTE DE ACO RETO OU CURVO 7 A 9M COM FLANGE - FORNECIMENTO E INSTALACAO</t>
  </si>
  <si>
    <t>REATOR PARA LAMPADA VAPOR DE MERCURIO USO EXTERNO 220V/400W</t>
  </si>
  <si>
    <t>REATOR PARA LAMPADA VAPOR DE SODIO ALTA PRESSAO - 220V/250W - USO EXTERNO</t>
  </si>
  <si>
    <t>73831/2</t>
  </si>
  <si>
    <t>LAMPADA DE VAPOR DE MERCURIO DE 250W - FORNECIMENTO E INSTALACAO</t>
  </si>
  <si>
    <t>73831/3</t>
  </si>
  <si>
    <t>LAMPADA DE VAPOR DE MERCURIO DE 400W/250V - FORNECIMENTO E INSTALACAO</t>
  </si>
  <si>
    <t>73831/4</t>
  </si>
  <si>
    <t>LAMPADA MISTA DE 160W - FORNECIMENTO E INSTALACAO</t>
  </si>
  <si>
    <t>73831/5</t>
  </si>
  <si>
    <t>LAMPADA MISTA DE 250W - FORNECIMENTO E INSTALACAO</t>
  </si>
  <si>
    <t>73831/6</t>
  </si>
  <si>
    <t>LAMPADA MISTA DE 500W - FORNECIMENTO E INSTALACAO</t>
  </si>
  <si>
    <t>73831/7</t>
  </si>
  <si>
    <t>LAMPADA DE VAPOR DE SODIO DE 150WX220V - FORNECIMENTO E INSTALACAO</t>
  </si>
  <si>
    <t>73831/8</t>
  </si>
  <si>
    <t>LAMPADA DE VAPOR DE SODIO DE 250WX220V - FORNECIMENTO E INSTALACAO</t>
  </si>
  <si>
    <t>73831/9</t>
  </si>
  <si>
    <t>LAMPADA DE VAPOR DE SODIO DE 400WX220V - FORNECIMENTO E INSTALACAO</t>
  </si>
  <si>
    <t>74231/1</t>
  </si>
  <si>
    <t>LUMINARIA ABERTA PARA ILUMINACAO PUBLICA, PARA LAMPADA A VAPOR DE MERCURIO ATE 400W E MISTA ATE 500W, COM BRACO EM TUBO DE ACO GALV D=50MM PROJ HOR=2.500MM E PROJ VERT= 2.200MM, FORNECIMENTO E INSTALACAO</t>
  </si>
  <si>
    <t>74246/1</t>
  </si>
  <si>
    <t>REFLETOR RETANGULAR FECHADO COM LAMPADA VAPOR METALICO 400 W</t>
  </si>
  <si>
    <t>RELE FOTOELETRICO P/ COMANDO DE ILUMINACAO EXTERNA 220V/1000W - FORNECIMENTO E INSTALACAO</t>
  </si>
  <si>
    <t>BRACO P/ ILUMINACAO DE RUAS EM TUBO ACO GALV 1" COMP = 1,20M E INCLINACAO 25GRAUS EM RELACAO AO PLANO VERTICAL P/ FIXACAO EM POSTE OU PAREDE - FORNECIMENTO E INSTALACAO</t>
  </si>
  <si>
    <t>BRACO P/ LUMINARIA PUBLICA 1 X 1,50 M, EM TUBO ACO GALV 3/4, P/ FIXACAO EM POSTE OU PAREDE - FORNECIMENTO E INSTALACAO</t>
  </si>
  <si>
    <t>ABRACADEIRA DE FIXACAO DE BRACOS DE LUMINARIAS DE 4" - FORNECIMENTO E INSTALACAO</t>
  </si>
  <si>
    <t>LUMINARIA FECHADA PARA ILUMINACAO PUBLICA COM REATOR DE PARTIDA RAPIDA COM LAMPADA A VAPOR DE MERCURIO 250W - FORNECIMENTO E INSTALACAO</t>
  </si>
  <si>
    <t>LUMINARIA FECHADA PARA ILUMINACAO PUBLICA - LAMPADAS DE 250/500W - FORNECIMENTO E INSTALACAO (EXCLUINDO LAMPADAS)</t>
  </si>
  <si>
    <t>LUMINARIA ESTANQUE - PROTECAO CONTRA AGUA, POEIRA OU IMPACTOS - TIPO AQUATIC PIAL OU EQUIVALENTE</t>
  </si>
  <si>
    <t>REATOR PARA LAMPADA VAPOR DE MERCURIO 125W  USO EXTERNO</t>
  </si>
  <si>
    <t>REATOR PARA LAMPADA VAPOR DE MERCURIO 250W USO EXTERNO</t>
  </si>
  <si>
    <t>REFLETOR EM ALUMÍNIO COM SUPORTE E ALÇA, LÂMPADA 125 W - FORNECIMENTO E INSTALAÇÃO. AF_11/2017</t>
  </si>
  <si>
    <t>REFLETOR EM ALUMÍNIO COM SUPORTE E ALÇA, LÂMPADA 250 W - FORNECIMENTO E INSTALAÇÃO. AF_11/2017</t>
  </si>
  <si>
    <t>LUMINÁRIA ARANDELA TIPO MEIA-LUA, PARA 1 LÂMPADA LED - FORNECIMENTO E INSTALAÇÃO. AF_11/2017</t>
  </si>
  <si>
    <t>LUMINÁRIA ARANDELA TIPO MEIA-LUA, PARA 1 LÂMPADA DE 15 W - FORNECIMENTO E INSTALAÇÃO. AF_11/2017</t>
  </si>
  <si>
    <t>LUMINÁRIA ARANDELA TIPO TARTARUGA PARA 1 LÂMPADA LED - FORNECIMENTO E INSTALAÇÃO. AF_11/2017</t>
  </si>
  <si>
    <t>LUMINÁRIA ARANDELA TIPO TARTARUGA, COM GRADE, PARA 1 LÂMPADA DE 15 W - FORNECIMENTO E INSTALAÇÃO. AF_11/2017</t>
  </si>
  <si>
    <t>73857/1</t>
  </si>
  <si>
    <t>TRANSFORMADOR DISTRIBUICAO  75KVA TRIFASICO 60HZ CLASSE 15KV IMERSO EM ÓLEO MINERAL FORNECIMENTO E INSTALACAO</t>
  </si>
  <si>
    <t>73857/2</t>
  </si>
  <si>
    <t>TRANSFORMADOR DISTRIBUICAO  112,5KVA TRIFASICO 60HZ CLASSE 15KV IMERSO EM ÓLEO MINERAL FORNECIMENTO E INSTALACAO</t>
  </si>
  <si>
    <t>73857/3</t>
  </si>
  <si>
    <t>TRANSFORMADOR DISTRIBUICAO  150KVA TRIFASICO 60HZ CLASSE 15KV IMERSO EM ÓLEO MINERAL FORNECIMENTO E INSTALACAO</t>
  </si>
  <si>
    <t>73857/4</t>
  </si>
  <si>
    <t>TRANSFORMADOR DISTRIBUICAO  225KVA TRIFASICO 60HZ CLASSE 15KV IMERSO EM ÓLEO MINERAL FORNECIMENTO E INSTALACAO</t>
  </si>
  <si>
    <t>73857/5</t>
  </si>
  <si>
    <t>TRANSFORMADOR DISTRIBUICAO  300KVA TRIFASICO 60HZ CLASSE 15KV IMERSO EM ÓLEO MINERAL FORNECIMENTO E INSTALACAO</t>
  </si>
  <si>
    <t>73857/6</t>
  </si>
  <si>
    <t>TRANSFORMADOR DISTRIBUICAO  500KVA TRIFASICO 60HZ CLASSE 15KV IMERSO EM ÓLEO MINERAL FORNECIMENTO E INSTALACAO</t>
  </si>
  <si>
    <t>73857/7</t>
  </si>
  <si>
    <t>TRANSFORMADOR DISTRIBUICAO  30KVA TRIFASICO 60HZ CLASSE 15KV IMERSO EM ÓLEO MINERAL FORNECIMENTO E INSTALACAO</t>
  </si>
  <si>
    <t>73857/8</t>
  </si>
  <si>
    <t>TRANSFORMADOR DISTRIBUICAO  45KVA TRIFASICO 60HZ CLASSE 15KV IMERSO EM ÓLEO MINERAL FORNECIMENTO E INSTALACAO</t>
  </si>
  <si>
    <t>73857/9</t>
  </si>
  <si>
    <t>TRANSFORMADOR DISTRIBUICAO  750KVA TRIFASICO 60HZ CLASSE 15KV IMERSO EM ÓLEO MINERAL FORNECIMENTO E INSTALACAO</t>
  </si>
  <si>
    <t>73857/10</t>
  </si>
  <si>
    <t>TRANSFORMADOR DISTRIBUICAO  1000KVA TRIFASICO 60HZ CLASSE 15KV IMERSO EM ÓLEO MINERAL FORNECIMENTO E INSTALACAO</t>
  </si>
  <si>
    <t>PONTO DE ILUMINAÇÃO RESIDENCIAL INCLUINDO INTERRUPTOR SIMPLES, CAIXA ELÉTRICA, ELETRODUTO, CABO, RASGO, QUEBRA E CHUMBAMENTO (EXCLUINDO LUMINÁRIA E LÂMPADA). AF_01/2016</t>
  </si>
  <si>
    <t>PONTO DE ILUMINAÇÃO RESIDENCIAL INCLUINDO INTERRUPTOR SIMPLES (2 MÓDULOS), CAIXA ELÉTRICA, ELETRODUTO, CABO, RASGO, QUEBRA E CHUMBAMENTO (EXCLUINDO LUMINÁRIA E LÂMPADA). AF_01/2016</t>
  </si>
  <si>
    <t>PONTO DE ILUMINAÇÃO RESIDENCIAL INCLUINDO INTERRUPTOR PARALELO, CAIXA ELÉTRICA, ELETRODUTO, CABO, RASGO, QUEBRA E CHUMBAMENTO (EXCLUINDO LUMINÁRIA E LÂMPADA). AF_01/2016</t>
  </si>
  <si>
    <t>PONTO DE ILUMINAÇÃO RESIDENCIAL INCLUINDO INTERRUPTOR PARALELO (2 MÓDULOS), CAIXA ELÉTRICA, ELETRODUTO, CABO, RASGO, QUEBRA E CHUMBAMENTO (EXCLUINDO LUMINÁRIA E LÂMPADA). AF_01/2016</t>
  </si>
  <si>
    <t>PONTO DE ILUMINAÇÃO RESIDENCIAL INCLUINDO INTERRUPTOR SIMPLES CONJUGADO COM PARALELO, CAIXA ELÉTRICA, ELETRODUTO, CABO, RASGO, QUEBRA E CHUMBAMENTO (EXCLUINDO LUMINÁRIA E LÂMPADA). AF_01/2016</t>
  </si>
  <si>
    <t>PONTO DE TOMADA RESIDENCIAL INCLUINDO TOMADA 10A/250V, CAIXA ELÉTRICA, ELETRODUTO, CABO, RASGO, QUEBRA E CHUMBAMENTO. AF_01/2016</t>
  </si>
  <si>
    <t>PONTO DE TOMADA RESIDENCIAL INCLUINDO TOMADA (2 MÓDULOS) 10A/250V, CAIXA ELÉTRICA, ELETRODUTO, CABO, RASGO, QUEBRA E CHUMBAMENTO. AF_01/2016</t>
  </si>
  <si>
    <t>PONTO DE TOMADA RESIDENCIAL INCLUINDO TOMADA 20A/250V, CAIXA ELÉTRICA, ELETRODUTO, CABO, RASGO, QUEBRA E CHUMBAMENTO. AF_01/2016</t>
  </si>
  <si>
    <t>PONTO DE UTILIZAÇÃO DE EQUIPAMENTOS ELÉTRICOS, RESIDENCIAL, INCLUINDO SUPORTE E PLACA, CAIXA ELÉTRICA, ELETRODUTO, CABO, RASGO, QUEBRA E CHUMBAMENTO. AF_01/2016</t>
  </si>
  <si>
    <t>PONTO DE ILUMINAÇÃO E TOMADA, RESIDENCIAL, INCLUINDO INTERRUPTOR SIMPLES E TOMADA 10A/250V, CAIXA ELÉTRICA, ELETRODUTO, CABO, RASGO, QUEBRA E CHUMBAMENTO (EXCLUINDO LUMINÁRIA E LÂMPADA). AF_01/2016</t>
  </si>
  <si>
    <t>PONTO DE ILUMINAÇÃO E TOMADA, RESIDENCIAL, INCLUINDO INTERRUPTOR PARALELO E TOMADA 10A/250V, CAIXA ELÉTRICA, ELETRODUTO, CABO, RASGO, QUEBRA E CHUMBAMENTO (EXCLUINDO LUMINÁRIA E LÂMPADA). AF_01/2016</t>
  </si>
  <si>
    <t>PONTO DE ILUMINAÇÃO E TOMADA, RESIDENCIAL, INCLUINDO INTERRUPTOR SIMPLES, INTERRUPTOR PARALELO E TOMADA 10A/250V, CAIXA ELÉTRICA, ELETRODUTO, CABO, RASGO, QUEBRA E CHUMBAMENTO (EXCLUINDO LUMINÁRIA E LÂMPADA). AF_01/2016</t>
  </si>
  <si>
    <t>INSTALACAO PARA-RAIOS P/RESERVATORIO</t>
  </si>
  <si>
    <t>TERMINAL AEREO EM ACO GALVANIZADO COM BASE DE FIXACAO H = 30CM</t>
  </si>
  <si>
    <t>CORDOALHA DE COBRE NU 16 MM², NÃO ENTERRADA, COM ISOLADOR - FORNECIMENTO E INSTALAÇÃO. AF_12/2017</t>
  </si>
  <si>
    <t>CORDOALHA DE COBRE NU 25 MM², NÃO ENTERRADA, COM ISOLADOR - FORNECIMENTO E INSTALAÇÃO. AF_12/2017</t>
  </si>
  <si>
    <t>CORDOALHA DE COBRE NU 35 MM², NÃO ENTERRADA, COM ISOLADOR - FORNECIMENTO E INSTALAÇÃO. AF_12/2017</t>
  </si>
  <si>
    <t>CORDOALHA DE COBRE NU 50 MM², NÃO ENTERRADA, COM ISOLADOR - FORNECIMENTO E INSTALAÇÃO. AF_12/2017</t>
  </si>
  <si>
    <t>CORDOALHA DE COBRE NU 70 MM², NÃO ENTERRADA, COM ISOLADOR - FORNECIMENTO E INSTALAÇÃO. AF_12/2017</t>
  </si>
  <si>
    <t>CORDOALHA DE COBRE NU 95 MM², NÃO ENTERRADA, COM ISOLADOR - FORNECIMENTO E INSTALAÇÃO. AF_12/2017</t>
  </si>
  <si>
    <t>CORDOALHA DE COBRE NU 50 MM², ENTERRADA, SEM ISOLADOR - FORNECIMENTO E INSTALAÇÃO. AF_12/2017</t>
  </si>
  <si>
    <t>CORDOALHA DE COBRE NU 70 MM², ENTERRADA, SEM ISOLADOR - FORNECIMENTO E INSTALAÇÃO. AF_12/2017</t>
  </si>
  <si>
    <t>CORDOALHA DE COBRE NU 95 MM², ENTERRADA, SEM ISOLADOR - FORNECIMENTO E INSTALAÇÃO. AF_12/2017</t>
  </si>
  <si>
    <t>SUPORTE ISOLADOR PARA CORDOALHA DE COBRE - FORNECIMENTO E INSTALAÇÃO. AF_12/2017</t>
  </si>
  <si>
    <t>ELETRODUTO PVC 40MM (1 ¼ ) PARA SPDA - FORNECIMENTO E INSTALAÇÃO. AF_12/2017</t>
  </si>
  <si>
    <t>HASTE DE ATERRAMENTO 5/8  PARA SPDA - FORNECIMENTO E INSTALAÇÃO. AF_12/2017</t>
  </si>
  <si>
    <t>HASTE DE ATERRAMENTO 3/4  PARA SPDA - FORNECIMENTO E INSTALAÇÃO. AF_12/2017</t>
  </si>
  <si>
    <t>BASE METÁLICA PARA MASTRO 1 ½  PARA SPDA - FORNECIMENTO E INSTALAÇÃO. AF_12/2017</t>
  </si>
  <si>
    <t>MASTRO 1 ½  PARA SPDA - FORNECIMENTO E INSTALAÇÃO. AF_12/2017</t>
  </si>
  <si>
    <t>CAPTOR TIPO FRANKLIN PARA SPDA - FORNECIMENTO E INSTALAÇÃO. AF_12/2017</t>
  </si>
  <si>
    <t>CHAVE SECCIONADORA TRIPOLAR, ABERTURA SOB CARGA, COM FUSÍVEIS NH - 100A/250V - FORNECIMENTO E INSTALACAO</t>
  </si>
  <si>
    <t>CHAVE SECCIONADORA TRIPOLAR, ABERTURA SOB CARGA, COM FUSÍVEIS NH - 200A/250V</t>
  </si>
  <si>
    <t>FUSÍVEL TIPO "DIAZED", TIPO RÁPIDO OU RETARDADO - 2/25A - FORNECIMENTO E INSTALACAO</t>
  </si>
  <si>
    <t>FUSÍVEL TIPO "DIAZED", TIPO RÁPIDO OU RETARDADO - 35/63A - FORNECIMENTO E INSTALACAO</t>
  </si>
  <si>
    <t>FUSÍVEL TIPO NH 200A - TAMANHO 01 - FORNECIMENTO E INSTALACAO</t>
  </si>
  <si>
    <t>73780/1</t>
  </si>
  <si>
    <t>CHAVE FUSIVEL UNIPOLAR, 15KV - 100A, EQUIPADA COM COMANDO PARA HASTE DE MANOBRA .       FORNECIMENTO E INSTALAÇÃO.</t>
  </si>
  <si>
    <t>73780/2</t>
  </si>
  <si>
    <t>CHAVE BLINDADA TRIPOLAR 250V, 30A - FORNECIMENTO E INSTALACAO</t>
  </si>
  <si>
    <t>73780/3</t>
  </si>
  <si>
    <t>CHAVE BLINDADA TRIPOLAR 250V, 60A - FORNECIMENTO E INSTALACAO</t>
  </si>
  <si>
    <t>73780/4</t>
  </si>
  <si>
    <t>CHAVE BLINDADA TRIPOLAR 250V, 100A - FORNECIMENTO E INSTALACAO</t>
  </si>
  <si>
    <t>FUSIVEL TIPO NH 250 A, TAMANHO 1 - FORNECIMENTO E INSTALACAO</t>
  </si>
  <si>
    <t>BASE PARA FUSIVEL (PORTA-FUSIVEL) NH 01 250A</t>
  </si>
  <si>
    <t>CHAVE FACA TRIPOLAR BLINDADA 250V/30A - FORNECIMENTO E INSTALACAO</t>
  </si>
  <si>
    <t>CHAVE GUARDA MOTOR TRIFASICO 5CV/220V C/ CHAVE MAGNETICA - FORNECIMENTO E INSTALACAO</t>
  </si>
  <si>
    <t>CHAVE GUARDA MOTOR TRIFISICA 10CV/220V C/ CHAVE MAGNETICA - FORNECIMENTO E INSTALACAO</t>
  </si>
  <si>
    <t>FUSIVEL TIPO NH 250A - TAMANHO 01 - FORNECIMENTO E INSTALACAO</t>
  </si>
  <si>
    <t>CHAVE DE BOIA AUTOMÁTICA</t>
  </si>
  <si>
    <t>CHAVE DE BOIA AUTOMÁTICA SUPERIOR 10A/250V - FORNECIMENTO E INSTALACAO</t>
  </si>
  <si>
    <t>ABRIGO PARA HIDRANTE, 75X45X17CM, COM REGISTRO GLOBO ANGULAR 45º 2.1/2", ADAPTADOR STORZ 2.1/2", MANGUEIRA DE INCÊNDIO 15M, REDUÇÃO 2.1/2X1.1/2" E ESGUICHO EM LATÃO 1.1/2" - FORNECIMENTO E INSTALAÇÃO</t>
  </si>
  <si>
    <t>CAIXA DE INCÊNDIO 45X75X17CM - FORNECIMENTO E INSTALAÇÃO</t>
  </si>
  <si>
    <t>CAIXA DE INCÊNDIO 60X75X17CM - FORNECIMENTO E INSTALAÇÃO</t>
  </si>
  <si>
    <t>EXTINTOR DE PQS 4KG - FORNECIMENTO E INSTALACAO</t>
  </si>
  <si>
    <t>EXTINTOR DE CO2 6KG - FORNECIMENTO E INSTALACAO</t>
  </si>
  <si>
    <t>73775/1</t>
  </si>
  <si>
    <t>EXTINTOR INCENDIO TP PO QUIMICO 4KG FORNECIMENTO E COLOCACAO</t>
  </si>
  <si>
    <t>73775/2</t>
  </si>
  <si>
    <t>EXTINTOR INCENDIO AGUA-PRESSURIZADA 10L INCL SUPORTE PAREDE CARGA     COMPLETA FORNECIMENTO E COLOCACAO</t>
  </si>
  <si>
    <t>HIDRANTE SUBTERRANEO FERRO FUNDIDO C/ CURVA LONGA E CAIXA DN=75MM</t>
  </si>
  <si>
    <t>EXTINTOR INCENDIO TP GAS CARBONICO 4KG COMPLETO - FORNECIMENTO E INSTALACAO</t>
  </si>
  <si>
    <t>EXTINTOR INCENDIO TP PO QUIMICO 6KG - FORNECIMENTO E INSTALACAO</t>
  </si>
  <si>
    <t>ABRIGO PARA HIDRANTE, 90X60X17CM, COM REGISTRO GLOBO ANGULAR 45º 2.1/2", ADAPTADOR STORZ 2.1/2", MANGUEIRA DE INCÊNDIO 20M, REDUÇÃO 2.1/2X1.1/2" E ESGUICHO EM LATÃO 1.1/2" - FORNECIMENTO E INSTALAÇÃO. AF_08/2017</t>
  </si>
  <si>
    <t>TOMADA PARA TELEFONE DE 4 POLOS PADRAO TELEBRAS - FORNECIMENTO E INSTALACAO</t>
  </si>
  <si>
    <t>CABO TELEFONICO CTP-APL-50, 30 PARES (USO EXTERNO) - FORNECIMENTO E INSTALACAO</t>
  </si>
  <si>
    <t>CABO TELEFONICO CTP-APL-50, 20 PARES (USO EXTERNO) - FORNECIMENTO E INSTALACAO</t>
  </si>
  <si>
    <t>CABO TELEFONICO CTP-APL-50, 10 PARES (USO EXTERNO) - FORNECIMENTO E INSTALACAO</t>
  </si>
  <si>
    <t>73749/1</t>
  </si>
  <si>
    <t>CAIXA ENTERRADA PARA INSTALACOES TELEFONICAS TIPO R1 0,60X0,35X0,50M EM BLOCOS DE CONCRETO ESTRUTURAL</t>
  </si>
  <si>
    <t>73749/2</t>
  </si>
  <si>
    <t>CAIXA ENTERRADA PARA INSTALACOES TELEFONICAS TIPO R2 1,07X0,52X0,50M EM BLOCOS DE CONCRETO ESTRUTURAL</t>
  </si>
  <si>
    <t>73749/3</t>
  </si>
  <si>
    <t>CAIXA ENTERRADA PARA INSTALACOES TELEFONICAS TIPO R3 1,30X1,20X1,20M EM BLOCOS DE CONCRETO ESTRUTURAL</t>
  </si>
  <si>
    <t>73768/1</t>
  </si>
  <si>
    <t>FIO TELEFONICO FI 0,6MM, 2 CONDUTORES (USO INTERNO)-  FORNECIMENTO E INSTALACAO</t>
  </si>
  <si>
    <t>73768/2</t>
  </si>
  <si>
    <t>CABO TELEFONICO FE 1,0MM, 2 CONDUTORES (USO EXTERNO) - FORNECIMENTO E INSTALACAO</t>
  </si>
  <si>
    <t>73768/3</t>
  </si>
  <si>
    <t>CABO TELEFONICO CI-50 10 PARES (USO INTERNO) - FORNECIMENTO E INSTALACAO</t>
  </si>
  <si>
    <t>73768/4</t>
  </si>
  <si>
    <t>CABO TELEFONICO CI-50 20PARES (USO INTERNO) - FORNECIMENTO E INSTALACAO</t>
  </si>
  <si>
    <t>73768/5</t>
  </si>
  <si>
    <t>CABO TELEFONICO CI-50 30PARES (USO INTERNO) - FORNECIMENTO E INSTALACAO</t>
  </si>
  <si>
    <t>73768/6</t>
  </si>
  <si>
    <t>CABO TELEFONICO CI-50 50PARES (USO INTERNO) - FORNECIMENTO E INSTALACAO</t>
  </si>
  <si>
    <t>73768/7</t>
  </si>
  <si>
    <t>CABO TELEFONICO CI-50 75 PARES (USO INTERNO) - FORNECIMENTO E INSTALACAO</t>
  </si>
  <si>
    <t>73768/8</t>
  </si>
  <si>
    <t>CABO TELEFONICO CI-50 200 PARES (USO INTERNO) - FORNECIMENTO E INSTALACAO</t>
  </si>
  <si>
    <t>73768/9</t>
  </si>
  <si>
    <t>CABO TELEFONICO CCI-50 1 PAR (USO INTERNO) - FORNECIMENTO E INSTALACAO</t>
  </si>
  <si>
    <t>73768/10</t>
  </si>
  <si>
    <t>CABO TELEFONICO CCI-50 2 PARES (USO INTERNO) - FORNECIMENTO E INSTALACAO</t>
  </si>
  <si>
    <t>73768/11</t>
  </si>
  <si>
    <t>CABO TELEFONICO CCI-50 3 PARES (USO INTERNO) - FORNECIMENTO E INSTALACAO</t>
  </si>
  <si>
    <t>73768/12</t>
  </si>
  <si>
    <t>CABO TELEFONICO CCI-50 4 PARES (USO INTERNO) - FORNECIMENTO E INSTALACAO</t>
  </si>
  <si>
    <t>73768/13</t>
  </si>
  <si>
    <t>CABO TELEFONICO CCI-50 5 PARES (USO INTERNO) - FORNECIMENTO E INSTALACAO</t>
  </si>
  <si>
    <t>73768/14</t>
  </si>
  <si>
    <t>CABO TELEFONICO CCI-50 6 PARES  (USO INTERNO) - FORNECIMENTO E INSTALACAO</t>
  </si>
  <si>
    <t>CAIXA DE PASSAGEM PARA TELEFONE 15X15X10CM (SOBREPOR), FORNECIMENTO E INSTALACAO.</t>
  </si>
  <si>
    <t>CAIXA DE PASSAGEM PARA TELEFONE 80X80X15CM (SOBREPOR) FORNECIMENTO E INSTALACAO</t>
  </si>
  <si>
    <t>CAIXA DE PASSAGEM PARA TELEFONE 150X150X15CM (SOBREPOR) FORNECIMENTO E INSTALACAO</t>
  </si>
  <si>
    <t>QUADRO DE DISTRIBUICAO PARA TELEFONE N.4, 60X60X12CM EM CHAPA METALICA, DE EMBUTIR, SEM ACESSORIOS, PADRAO TELEBRAS, FORNECIMENTO E INSTALACAO</t>
  </si>
  <si>
    <t>QUADRO DE DISTRIBUICAO PARA TELEFONE N.3, 40X40X12CM EM CHAPA METALICA, DE EMBUTIR, SEM ACESSORIOS, PADRAO TELEBRAS, FORNECIMENTO E INSTALACAO</t>
  </si>
  <si>
    <t>QUADRO DE DISTRIBUICAO PARA TELEFONE N.2, 20X20X12CM EM CHAPA METALICA, DE EMBUTIR, SEM ACESSORIOS, PADRAO TELEBRAS, FORNECIMENTO E INSTALACAO</t>
  </si>
  <si>
    <t>CABO TELEFONICO CT-APL-50, 100 PARES (USO EXTERNO) - FORNECIMENTO E INSTALACAO</t>
  </si>
  <si>
    <t>QUADRO DE DISTRIBUICAO PARA TELEFONE N.5, 80X80X12CM EM CHAPA METALICA, SEM ACESSORIOS, PADRAO TELEBRAS, FORNECIMENTO E INSTALACAO</t>
  </si>
  <si>
    <t>TAMPAO FOFO P/ CAIXA R2 PADRAO TELEBRAS COMPLETO - FORNECIMENTO E INSTALACAO</t>
  </si>
  <si>
    <t>TAMPAO FOFO P/ CAIXA R1 PADRAO TELEBRAS COMPLETO - FORNECIMENTO E INSTALACAO</t>
  </si>
  <si>
    <t>DUTO CHAPA GALVANIZADA NUM 26 P/ AR CONDICIONADO</t>
  </si>
  <si>
    <t>DUTO CHAPA GALVANIZADA NUM 22 P/ AR CONDICIONADO</t>
  </si>
  <si>
    <t>74003/1</t>
  </si>
  <si>
    <t>INSTALACOES GAS CENTRAL P/ EDIFICIO RESIDENCIAL C/ 4 PAVTOS 16 UNID.  UMA CENTRAL POR BLOCO COM 16 PONTOS</t>
  </si>
  <si>
    <t>MANOMETRO 0 A 200 PSI (0 A 14 KGF/CM2), D = 50MM - FORNECIMENTO E COLOCACAO</t>
  </si>
  <si>
    <t>BOMBA CENTRIFUGA C/ MOTOR ELETRICO TRIFASICO 1CV</t>
  </si>
  <si>
    <t>BOMBA SUBMERSIVEL ELETRICA, TRIFASICA, POTÊNCIA 3,75 HP, DIAMETRO DO ROTOR 90 MM SEMIABERTO, BOCAL DE SAIDA DIAMETRO DE 2 POLEGADAS, HM/Q = 5 M / 61,2 M3/H A 25,5 M / 3,6 M3/H</t>
  </si>
  <si>
    <t>BOMBA RECALQUE D'AGUA TRIFASICA 10,0 HP</t>
  </si>
  <si>
    <t>BOMBA RECALQUE D'AGUA TRIFASICA 3,0 HP</t>
  </si>
  <si>
    <t>BOMBA RECALQUE D'AGUA DE ESTAGIOS TRIFASICA 2,0 HP</t>
  </si>
  <si>
    <t>BOMBA RECALQUE D'AGUA TRIFASICA 1,5HP</t>
  </si>
  <si>
    <t>BOMBA RECALQUE D'AGUA TRIFASICA 0,5 HP</t>
  </si>
  <si>
    <t>BOMBA RECALQUE D'AGUA PREDIO 6 A 10 PAVTOS - 2UD</t>
  </si>
  <si>
    <t>BOMBA RECALQUE D'AGUA PREDIO 3 A 5 PAVTOS - 2UD</t>
  </si>
  <si>
    <t>TUBO, PVC, SOLDÁVEL, DN 20MM, INSTALADO EM RAMAL OU SUB-RAMAL DE ÁGUA - FORNECIMENTO E INSTALAÇÃO. AF_12/2014</t>
  </si>
  <si>
    <t>TUBO, PVC, SOLDÁVEL, DN 20MM, INSTALADO EM RAMAL DE DISTRIBUIÇÃO DE ÁGUA - FORNECIMENTO E INSTALAÇÃO. AF_12/2014</t>
  </si>
  <si>
    <t>TUBO, PVC, SOLDÁVEL, DN 25MM, INSTALADO EM RAMAL DE DISTRIBUIÇÃO DE ÁGUA - FORNECIMENTO E INSTALAÇÃO. AF_12/2014</t>
  </si>
  <si>
    <t>TUBO, PVC, SOLDÁVEL, DN 32MM, INSTALADO EM RAMAL DE DISTRIBUIÇÃO DE ÁGUA - FORNECIMENTO E INSTALAÇÃO. AF_12/2014</t>
  </si>
  <si>
    <t>TUBO, PVC, SOLDÁVEL, DN 25MM, INSTALADO EM PRUMADA DE ÁGUA - FORNECIMENTO E INSTALAÇÃO. AF_12/2014</t>
  </si>
  <si>
    <t>TUBO, PVC, SOLDÁVEL, DN 32MM, INSTALADO EM PRUMADA DE ÁGUA - FORNECIMENTO E INSTALAÇÃO. AF_12/2014</t>
  </si>
  <si>
    <t>TUBO, PVC, SOLDÁVEL, DN 40MM, INSTALADO EM PRUMADA DE ÁGUA - FORNECIMENTO E INSTALAÇÃO. AF_12/2014</t>
  </si>
  <si>
    <t>TUBO, PVC, SOLDÁVEL, DN 50MM, INSTALADO EM PRUMADA DE ÁGUA - FORNECIMENTO E INSTALAÇÃO. AF_12/2014</t>
  </si>
  <si>
    <t>TUBO, PVC, SOLDÁVEL, DN 60MM, INSTALADO EM PRUMADA DE ÁGUA - FORNECIMENTO E INSTALAÇÃO. AF_12/2014</t>
  </si>
  <si>
    <t>TUBO, PVC, SOLDÁVEL, DN 75MM, INSTALADO EM PRUMADA DE ÁGUA - FORNECIMENTO E INSTALAÇÃO. AF_12/2014</t>
  </si>
  <si>
    <t>TUBO, PVC, SOLDÁVEL, DN 85MM, INSTALADO EM PRUMADA DE ÁGUA - FORNECIMENTO E INSTALAÇÃO. AF_12/2014</t>
  </si>
  <si>
    <t>TUBO PVC, SÉRIE R, ÁGUA PLUVIAL, DN 40 MM, FORNECIDO E INSTALADO EM RAMAL DE ENCAMINHAMENTO. AF_12/2014</t>
  </si>
  <si>
    <t>TUBO PVC, SÉRIE R, ÁGUA PLUVIAL, DN 50 MM, FORNECIDO E INSTALADO EM RAMAL DE ENCAMINHAMENTO. AF_12/2014</t>
  </si>
  <si>
    <t>TUBO PVC, SÉRIE R, ÁGUA PLUVIAL, DN 75 MM, FORNECIDO E INSTALADO EM RAMAL DE ENCAMINHAMENTO. AF_12/2014</t>
  </si>
  <si>
    <t>TUBO PVC, SÉRIE R, ÁGUA PLUVIAL, DN 100 MM, FORNECIDO E INSTALADO EM RAMAL DE ENCAMINHAMENTO. AF_12/2014</t>
  </si>
  <si>
    <t>TUBO PVC, SÉRIE R, ÁGUA PLUVIAL, DN 100 MM, FORNECIDO E INSTALADO EM CONDUTORES VERTICAIS DE ÁGUAS PLUVIAIS. AF_12/2014</t>
  </si>
  <si>
    <t>TUBO PVC, SÉRIE R, ÁGUA PLUVIAL, DN 150 MM, FORNECIDO E INSTALADO EM CONDUTORES VERTICAIS DE ÁGUAS PLUVIAIS. AF_12/2014</t>
  </si>
  <si>
    <t>TUBO, CPVC, SOLDÁVEL, DN 15MM, INSTALADO EM RAMAL OU SUB-RAMAL DE ÁGUA - FORNECIMENTO E INSTALAÇÃO. AF_12/2014</t>
  </si>
  <si>
    <t>TUBO, CPVC, SOLDÁVEL, DN 22MM, INSTALADO EM RAMAL OU SUB-RAMAL DE ÁGUA - FORNECIMENTO E INSTALAÇÃO. AF_12/2014</t>
  </si>
  <si>
    <t>TUBO, CPVC, SOLDÁVEL, DN 28MM, INSTALADO EM RAMAL OU SUB-RAMAL DE ÁGUA - FORNECIMENTO E INSTALAÇÃO. AF_12/2014</t>
  </si>
  <si>
    <t>TUBO, CPVC, SOLDÁVEL, DN 35MM, INSTALADO EM RAMAL OU SUB-RAMAL DE ÁGUA  FORNECIMENTO E INSTALAÇÃO. AF_12/2014</t>
  </si>
  <si>
    <t>TUBO PVC, SERIE NORMAL, ESGOTO PREDIAL, DN 75 MM, FORNECIDO E INSTALADO EM RAMAL DE DESCARGA OU RAMAL DE ESGOTO SANITÁRIO. AF_12/2014</t>
  </si>
  <si>
    <t>TUBO, CPVC, SOLDÁVEL, DN 22MM, INSTALADO EM RAMAL DE DISTRIBUIÇÃO DE ÁGUA - FORNECIMENTO E INSTALAÇÃO. AF_12/2014</t>
  </si>
  <si>
    <t>TUBO, CPVC, SOLDÁVEL, DN 28MM, INSTALADO EM RAMAL DE DISTRIBUIÇÃO DE ÁGUA - FORNECIMENTO E INSTALAÇÃO. AF_12/2014</t>
  </si>
  <si>
    <t>TUBO, CPVC, SOLDÁVEL, DN 35MM, INSTALADO EM PRUMADA DE ÁGUA  FORNECIMENTO E INSTALAÇÃO. AF_12/2014</t>
  </si>
  <si>
    <t>TUBO, CPVC, SOLDÁVEL, DN 42MM, INSTALADO EM PRUMADA DE ÁGUA  FORNECIMENTO E INSTALAÇÃO. AF_12/2014</t>
  </si>
  <si>
    <t>TUBO, CPVC, SOLDÁVEL, DN 73MM, INSTALADO EM PRUMADA DE ÁGUA  FORNECIMENTO E INSTALAÇÃO. AF_12/2014</t>
  </si>
  <si>
    <t>TUBO, CPVC, SOLDÁVEL, DN 89MM, INSTALADO EM PRUMADA DE ÁGUA  FORNECIMENTO E INSTALAÇÃO. AF_12/2014</t>
  </si>
  <si>
    <t>TUBO PVC, SERIE NORMAL, ESGOTO PREDIAL, DN 50 MM, FORNECIDO E INSTALADO EM PRUMADA DE ESGOTO SANITÁRIO OU VENTILAÇÃO. AF_12/2014</t>
  </si>
  <si>
    <t>TUBO PVC, SERIE NORMAL, ESGOTO PREDIAL, DN 75 MM, FORNECIDO E INSTALADO EM PRUMADA DE ESGOTO SANITÁRIO OU VENTILAÇÃO. AF_12/2014</t>
  </si>
  <si>
    <t>TUBO PVC, SERIE NORMAL, ESGOTO PREDIAL, DN 100 MM, FORNECIDO E INSTALADO EM PRUMADA DE ESGOTO SANITÁRIO OU VENTILAÇÃO. AF_12/2014</t>
  </si>
  <si>
    <t>TUBO PVC, SERIE NORMAL, ESGOTO PREDIAL, DN 100 MM, FORNECIDO E INSTALADO EM SUBCOLETOR AÉREO DE ESGOTO SANITÁRIO. AF_12/2014</t>
  </si>
  <si>
    <t>TUBO PVC, SERIE NORMAL, ESGOTO PREDIAL, DN 150 MM, FORNECIDO E INSTALADO EM SUBCOLETOR AÉREO DE ESGOTO SANITÁRIO. AF_12/2014</t>
  </si>
  <si>
    <t>TUBO, PVC, SOLDÁVEL, DN 25MM, INSTALADO EM DRENO DE AR-CONDICIONADO - FORNECIMENTO E INSTALAÇÃO. AF_12/2014</t>
  </si>
  <si>
    <t>(COMPOSIÇÃO REPRESENTATIVA) DO SERVIÇO DE INSTALAÇÃO DE TUBOS DE PVC, SOLDÁVEL, ÁGUA FRIA, DN 20 MM (INSTALADO EM RAMAL, SUB-RAMAL OU RAMAL DE DISTRIBUIÇÃO), INCLUSIVE CONEXÕES, CORTES E FIXAÇÕES, PARA PRÉDIOS. AF_10/2015</t>
  </si>
  <si>
    <t>(COMPOSIÇÃO REPRESENTATIVA) DO SERVIÇO DE INSTALAÇÃO DE TUBOS DE PVC, SOLDÁVEL, ÁGUA FRIA, DN 25 MM (INSTALADO EM RAMAL, SUB-RAMAL, RAMAL DE DISTRIBUIÇÃO OU PRUMADA), INCLUSIVE CONEXÕES, CORTES E FIXAÇÕES, PARA PRÉDIOS. AF_10/2015</t>
  </si>
  <si>
    <t>(COMPOSIÇÃO REPRESENTATIVA) DO SERVIÇO DE INSTALAÇÃO TUBOS DE PVC, SOLDÁVEL, ÁGUA FRIA, DN 32 MM (INSTALADO EM RAMAL, SUB-RAMAL, RAMAL DE DISTRIBUIÇÃO OU PRUMADA), INCLUSIVE CONEXÕES, CORTES E FIXAÇÕES, PARA PRÉDIOS. AF_10/2015</t>
  </si>
  <si>
    <t>(COMPOSIÇÃO REPRESENTATIVA) DO SERVIÇO DE INSTALAÇÃO DE TUBOS DE PVC, SOLDÁVEL, ÁGUA FRIA, DN 40 MM (INSTALADO EM PRUMADA), INCLUSIVE CONEXÕES, CORTES E FIXAÇÕES, PARA PRÉDIOS. AF_10/2015</t>
  </si>
  <si>
    <t>(COMPOSIÇÃO REPRESENTATIVA) DO SERVIÇO DE INSTALAÇÃO DE TUBOS DE PVC, SOLDÁVEL, ÁGUA FRIA, DN 50 MM (INSTALADO EM PRUMADA), INCLUSIVE CONEXÕES, CORTES E FIXAÇÕES, PARA PRÉDIOS. AF_10/2015</t>
  </si>
  <si>
    <t>(COMPOSIÇÃO REPRESENTATIVA) DO SERVIÇO DE INSTALAÇÃO DE TUBOS DE PVC, SÉRIE R, ÁGUA PLUVIAL, DN 75 MM (INSTALADO EM RAMAL DE ENCAMINHAMENTO, OU CONDUTORES VERTICAIS), INCLUSIVE CONEXÕES, CORTE E FIXAÇÕES, PARA PRÉDIOS. AF_10/2015</t>
  </si>
  <si>
    <t>(COMPOSIÇÃO REPRESENTATIVA) DO SERVIÇO DE INSTALAÇÃO DE TUBOS DE PVC, SÉRIE R, ÁGUA PLUVIAL, DN 100 MM (INSTALADO EM RAMAL DE ENCAMINHAMENTO, OU CONDUTORES VERTICAIS), INCLUSIVE CONEXÕES, CORTES E FIXAÇÕES, PARA PRÉDIOS. AF_10/2015</t>
  </si>
  <si>
    <t>(COMPOSIÇÃO REPRESENTATIVA) DO SERVIÇO DE INSTALAÇÃO DE TUBOS DE PVC, SÉRIE R, ÁGUA PLUVIAL, DN 150 MM (INSTALADO EM CONDUTORES VERTICAIS), INCLUSIVE CONEXÕES, CORTES E FIXAÇÕES, PARA PRÉDIOS. AF_10/2015</t>
  </si>
  <si>
    <t>(COMPOSIÇÃO REPRESENTATIVA) DO SERVIÇO DE INSTALAÇÃO DE TUBO DE PVC, SÉRIE NORMAL, ESGOTO PREDIAL, DN 40 MM (INSTALADO EM RAMAL DE DESCARGA OU RAMAL DE ESGOTO SANITÁRIO), INCLUSIVE CONEXÕES, CORTES E FIXAÇÕES, PARA PRÉDIOS. AF_10/2015</t>
  </si>
  <si>
    <t>(COMPOSIÇÃO REPRESENTATIVA) DO SERVIÇO DE INSTALAÇÃO DE TUBO DE PVC, SÉRIE NORMAL, ESGOTO PREDIAL, DN 50 MM (INSTALADO EM RAMAL DE DESCARGA OU RAMAL DE ESGOTO SANITÁRIO), INCLUSIVE CONEXÕES, CORTES E FIXAÇÕES PARA, PRÉDIOS. AF_10/2015</t>
  </si>
  <si>
    <t>(COMPOSIÇÃO REPRESENTATIVA) DO SERVIÇO DE INST. TUBO PVC, SÉRIE N, ESGOTO PREDIAL, DN 75 MM, (INST. EM RAMAL DE DESCARGA, RAMAL DE ESG. SANITÁRIO, PRUMADA DE ESG. SANITÁRIO OU VENTILAÇÃO), INCL. CONEXÕES, CORTES E FIXAÇÕES, P/ PRÉDIOS. AF_10/2015</t>
  </si>
  <si>
    <t>(COMPOSIÇÃO REPRESENTATIVA) DO SERVIÇO DE INST. TUBO PVC, SÉRIE N, ESGOTO PREDIAL, 100 MM (INST. RAMAL DESCARGA, RAMAL DE ESG. SANIT., PRUMADA ESG. SANIT., VENTILAÇÃO OU SUB-COLETOR AÉREO), INCL. CONEXÕES E CORTES, FIXAÇÕES, P/ PRÉDIOS. AF_10/2015</t>
  </si>
  <si>
    <t>(COMPOSIÇÃO REPRESENTATIVA) DO SERVIÇO DE INSTALAÇÃO DE TUBO DE PVC, SÉRIE NORMAL, ESGOTO PREDIAL, DN 150 MM (INSTALADO EM SUB-COLETOR AÉREO), INCLUSIVE CONEXÕES, CORTES E FIXAÇÕES, PARA PRÉDIOS. AF_10/2015</t>
  </si>
  <si>
    <t>TUBO EM COBRE RÍGIDO, DN 22 CLASSE E, SEM ISOLAMENTO, INSTALADO EM PRUMADA - FORNECIMENTO E INSTALAÇÃO. AF_12/2015</t>
  </si>
  <si>
    <t>TUBO EM COBRE RÍGIDO, DN 28 CLASSE E, SEM ISOLAMENTO, INSTALADO EM PRUMADA - FORNECIMENTO E INSTALAÇÃO. AF_12/2015</t>
  </si>
  <si>
    <t>TUBO EM COBRE RÍGIDO, DN 35 CLASSE E, SEM ISOLAMENTO, INSTALADO EM PRUMADA - FORNECIMENTO E INSTALAÇÃO. AF_12/2015</t>
  </si>
  <si>
    <t>TUBO EM COBRE RÍGIDO, DN 42 CLASSE E, SEM ISOLAMENTO, INSTALADO EM PRUMADA - FORNECIMENTO E INSTALAÇÃO. AF_12/2015</t>
  </si>
  <si>
    <t>TUBO EM COBRE RÍGIDO, DN 54 CLASSE E, SEM ISOLAMENTO, INSTALADO EM PRUMADA - FORNECIMENTO E INSTALAÇÃO. AF_12/2015</t>
  </si>
  <si>
    <t>TUBO EM COBRE RÍGIDO, DN 66 CLASSE E, SEM ISOLAMENTO, INSTALADO EM PRUMADA - FORNECIMENTO E INSTALAÇÃO. AF_12/2015</t>
  </si>
  <si>
    <t>TUBO EM COBRE RÍGIDO, DN 15 CLASSE E, SEM ISOLAMENTO, INSTALADO EM RAMAL DE DISTRIBUIÇÃO - FORNECIMENTO E INSTALAÇÃO. AF_12/2015</t>
  </si>
  <si>
    <t>TUBO EM COBRE RÍGIDO, DN 22 CLASSE E, SEM ISOLAMENTO, INSTALADO EM RAMAL DE DISTRIBUIÇÃO - FORNECIMENTO E INSTALAÇÃO. AF_12/2015</t>
  </si>
  <si>
    <t>TUBO EM COBRE RÍGIDO, DN 28 CLASSE E, SEM ISOLAMENTO, INSTALADO EM RAMAL DE DISTRIBUIÇÃO - FORNECIMENTO E INSTALAÇÃO. AF_12/2015</t>
  </si>
  <si>
    <t>TUBO EM COBRE RÍGIDO, DN 15 CLASSE E, SEM ISOLAMENTO, INSTALADO EM RAMAL E SUB-RAMAL - FORNECIMENTO E INSTALAÇÃO. AF_12/2015</t>
  </si>
  <si>
    <t>TUBO EM COBRE RÍGIDO, DN 22 CLASSE E, SEM ISOLAMENTO, INSTALADO EM RAMAL E SUB-RAMAL - FORNECIMENTO E INSTALAÇÃO. AF_12/2015</t>
  </si>
  <si>
    <t>TUBO EM COBRE RÍGIDO, DN 28 CLASSE E, SEM ISOLAMENTO, INSTALADO EM RAMAL E SUB-RAMAL - FORNECIMENTO E INSTALAÇÃO. AF_12/2015</t>
  </si>
  <si>
    <t>TUBO DE AÇO GALVANIZADO COM COSTURA, CLASSE MÉDIA, CONEXÃO RANHURADA, DN 50 (2"), INSTALADO EM PRUMADAS - FORNECIMENTO E INSTALAÇÃO. AF_12/2015</t>
  </si>
  <si>
    <t>TUBO DE AÇO GALVANIZADO COM COSTURA, CLASSE MÉDIA, CONEXÃO RANHURADA, DN 65 (2 1/2"), INSTALADO EM PRUMADAS - FORNECIMENTO E INSTALAÇÃO. AF_12/2015</t>
  </si>
  <si>
    <t>TUBO DE AÇO GALVANIZADO COM COSTURA, CLASSE MÉDIA, CONEXÃO RANHURADA, DN 80 (3"), INSTALADO EM PRUMADAS - FORNECIMENTO E INSTALAÇÃO. AF_12/2015</t>
  </si>
  <si>
    <t>TUBO DE AÇO PRETO SEM COSTURA, CONEXÃO SOLDADA, DN 50 (2"), INSTALADO EM PRUMADAS - FORNECIMENTO E INSTALAÇÃO. AF_12/2015</t>
  </si>
  <si>
    <t>TUBO DE AÇO PRETO SEM COSTURA, CONEXÃO SOLDADA, DN 65 (2 1/2"), INSTALADO EM PRUMADAS - FORNECIMENTO E INSTALAÇÃO. AF_12/2015</t>
  </si>
  <si>
    <t>TUBO DE AÇO GALVANIZADO COM COSTURA, CLASSE MÉDIA, DN 50 (2"), CONEXÃO ROSQUEADA, INSTALADO EM PRUMADAS - FORNECIMENTO E INSTALAÇÃO. AF_12/2015</t>
  </si>
  <si>
    <t>TUBO DE AÇO GALVANIZADO COM COSTURA, CLASSE MÉDIA, DN 65 (2 1/2"), CONEXÃO ROSQUEADA, INSTALADO EM PRUMADAS - FORNECIMENTO E INSTALAÇÃO. AF_12/2015</t>
  </si>
  <si>
    <t>TUBO DE AÇO GALVANIZADO COM COSTURA, CLASSE MÉDIA, DN 80 (3"), CONEXÃO ROSQUEADA, INSTALADO EM PRUMADAS - FORNECIMENTO E INSTALAÇÃO. AF_12/2015</t>
  </si>
  <si>
    <t>TUBO DE AÇO PRETO SEM COSTURA, CONEXÃO SOLDADA, DN 50 (2"), INSTALADO EM REDE DE ALIMENTAÇÃO PARA HIDRANTE - FORNECIMENTO E INSTALAÇÃO. AF_12/2015</t>
  </si>
  <si>
    <t>TUBO DE AÇO PRETO SEM COSTURA, CONEXÃO SOLDADA, DN 65 (2 1/2"), INSTALADO EM REDE DE ALIMENTAÇÃO PARA HIDRANTE - FORNECIMENTO E INSTALAÇÃO. AF_12/2015</t>
  </si>
  <si>
    <t>TUBO DE AÇO GALVANIZADO COM COSTURA, CLASSE MÉDIA, DN 32 (1 1/4"), CONEXÃO ROSQUEADA, INSTALADO EM REDE DE ALIMENTAÇÃO PARA HIDRANTE - FORNECIMENTO E INSTALAÇÃO. AF_12/2015</t>
  </si>
  <si>
    <t>TUBO DE AÇO GALVANIZADO COM COSTURA, CLASSE MÉDIA, DN 40 (1 1/2"), CONEXÃO ROSQUEADA, INSTALADO EM REDE DE ALIMENTAÇÃO PARA HIDRANTE - FORNECIMENTO E INSTALAÇÃO. AF_12/2015</t>
  </si>
  <si>
    <t>TUBO DE AÇO GALVANIZADO COM COSTURA, CLASSE MÉDIA, DN 50 (2"), CONEXÃO ROSQUEADA, INSTALADO EM REDE DE ALIMENTAÇÃO PARA HIDRANTE - FORNECIMENTO E INSTALAÇÃO. AF_12/2015</t>
  </si>
  <si>
    <t>TUBO DE AÇO GALVANIZADO COM COSTURA, CLASSE MÉDIA, DN 65 (2 1/2"), CONEXÃO ROSQUEADA, INSTALADO EM REDE DE ALIMENTAÇÃO PARA HIDRANTE - FORNECIMENTO E INSTALAÇÃO. AF_12/2015</t>
  </si>
  <si>
    <t>TUBO DE AÇO GALVANIZADO COM COSTURA, CLASSE MÉDIA, DN 80 (3"), CONEXÃO ROSQUEADA, INSTALADO EM REDE DE ALIMENTAÇÃO PARA HIDRANTE - FORNECIMENTO E INSTALAÇÃO. AF_12/2015</t>
  </si>
  <si>
    <t>TUBO DE AÇO PRETO SEM COSTURA, CONEXÃO SOLDADA, DN 40 (1 1/2"), INSTALADO EM REDE DE ALIMENTAÇÃO PARA SPRINKLER - FORNECIMENTO E INSTALAÇÃO. AF_12/2015</t>
  </si>
  <si>
    <t>TUBO DE AÇO PRETO SEM COSTURA, CONEXÃO SOLDADA, DN 50 (2"), INSTALADO EM REDE DE ALIMENTAÇÃO PARA SPRINKLER - FORNECIMENTO E INSTALAÇÃO. AF_12/2015</t>
  </si>
  <si>
    <t>TUBO DE AÇO PRETO SEM COSTURA, CONEXÃO SOLDADA, DN 65 (2 1/2"), INSTALADO EM REDE DE ALIMENTAÇÃO PARA SPRINKLER - FORNECIMENTO E INSTALAÇÃO. AF_12/2015</t>
  </si>
  <si>
    <t>TUBO DE AÇO GALVANIZADO COM COSTURA, CLASSE MÉDIA, CONEXÃO ROSQUEADA, DN 32 (1 1/4"), INSTALADO EM REDE DE ALIMENTAÇÃO PARA SPRINKLER - FORNECIMENTO E INSTALAÇÃO. AF_12/2015</t>
  </si>
  <si>
    <t>TUBO DE AÇO GALVANIZADO COM COSTURA, CLASSE MÉDIA, CONEXÃO ROSQUEADA, DN 40 (1 1/2"), INSTALADO EM REDE DE ALIMENTAÇÃO PARA SPRINKLER - FORNECIMENTO E INSTALAÇÃO. AF_12/2015</t>
  </si>
  <si>
    <t>TUBO DE AÇO GALVANIZADO COM COSTURA, CLASSE MÉDIA, CONEXÃO ROSQUEADA, DN 50 (2"), INSTALADO EM REDE DE ALIMENTAÇÃO PARA SPRINKLER - FORNECIMENTO E INSTALAÇÃO. AF_12/2015</t>
  </si>
  <si>
    <t>TUBO DE AÇO GALVANIZADO COM COSTURA, CLASSE MÉDIA, CONEXÃO ROSQUEADA, DN 65 (2 1/2"), INSTALADO EM REDE DE ALIMENTAÇÃO PARA SPRINKLER - FORNECIMENTO E INSTALAÇÃO. AF_12/2015</t>
  </si>
  <si>
    <t>TUBO DE AÇO GALVANIZADO COM COSTURA, CLASSE MÉDIA, CONEXÃO ROSQUEADA, DN 80 (3"), INSTALADO EM REDE DE ALIMENTAÇÃO PARA SPRINKLER - FORNECIMENTO E INSTALAÇÃO. AF_12/2015</t>
  </si>
  <si>
    <t>TUBO DE AÇO GALVANIZADO COM COSTURA, CLASSE MÉDIA, CONEXÃO ROSQUEADA, DN 15 (1/2"), INSTALADO EM RAMAIS E SUB-RAMAIS DE GÁS - FORNECIMENTO E INSTALAÇÃO. AF_12/2015</t>
  </si>
  <si>
    <t>TUBO DE AÇO GALVANIZADO COM COSTURA, CLASSE MÉDIA, CONEXÃO ROSQUEADA, DN 20 (3/4"), INSTALADO EM RAMAIS E SUB-RAMAIS DE GÁS - FORNECIMENTO E INSTALAÇÃO. AF_12/2015</t>
  </si>
  <si>
    <t>TUBO DE AÇO PRETO SEM COSTURA, CLASSE MÉDIA, CONEXÃO SOLDADA, DN 15 (1/2"), INSTALADO EM RAMAIS E SUB-RAMAIS DE GÁS - FORNECIMENTO E INSTALAÇÃO. AF_12/2015</t>
  </si>
  <si>
    <t>TUBO DE AÇO PRETO SEM COSTURA, CLASSE MÉDIA, CONEXÃO SOLDADA, DN 20 (3/4"), INSTALADO EM RAMAIS E SUB-RAMAIS DE GÁS - FORNECIMENTO E INSTALAÇÃO. AF_12/2015</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</si>
  <si>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</si>
  <si>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</si>
  <si>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</si>
  <si>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</si>
  <si>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</si>
  <si>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</si>
  <si>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</si>
  <si>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</si>
  <si>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</si>
  <si>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</si>
  <si>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</si>
  <si>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</si>
  <si>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</si>
  <si>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</si>
  <si>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</si>
  <si>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</si>
  <si>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</si>
  <si>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</si>
  <si>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</si>
  <si>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</si>
  <si>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</si>
  <si>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</si>
  <si>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TUBO DE AÇO PRETO SEM COSTURA, CONEXÃO SOLDADA, DN 40 (1 1/2 ), INSTALADO EM REDE DE ALIMENTAÇÃO PARA HIDRANTE - FORNECIMENTO E INSTALAÇÃO. AF_12/2015</t>
  </si>
  <si>
    <t>TUBO, PPR, DN 25, CLASSE PN 20,  INSTALADO EM RAMAL OU SUB-RAMAL DE ÁGUA  FORNECIMENTO E INSTALAÇÃO. AF_06/2015</t>
  </si>
  <si>
    <t>TUBO, PPR, DN 25, CLASSE PN 25 INSTALADO EM RAMAL OU SUB-RAMAL DE ÁGUA  FORNECIMENTO E INSTALAÇÃO. AF_06/2015</t>
  </si>
  <si>
    <t>TUBO, PPR, DN 25, CLASSE PN 20,  INSTALADO EM RAMAL DE DISTRIBUIÇÃO DE ÁGUA  FORNECIMENTO E INSTALAÇÃO. AF_06/2015</t>
  </si>
  <si>
    <t>TUBO, PPR, DN 32, CLASSE PN 12,  INSTALADO EM RAMAL DE DISTRIBUIÇÃO DE ÁGUA  FORNECIMENTO E INSTALAÇÃO. AF_06/2015</t>
  </si>
  <si>
    <t>TUBO, PPR, DN 40, CLASSE PN 12,  INSTALADO EM RAMAL DE DISTRIBUIÇÃO DE ÁGUA  FORNECIMENTO E INSTALAÇÃO. AF_06/2015</t>
  </si>
  <si>
    <t>TUBO, PPR, DN 25, CLASSE PN 25,  INSTALADO EM RAMAL DE DISTRIBUIÇÃO DE ÁGUA  FORNECIMENTO E INSTALAÇÃO. AF_06/2015</t>
  </si>
  <si>
    <t>TUBO, PPR, DN 32, CLASSE PN 25,  INSTALADO EM RAMAL DE DISTRIBUIÇÃO DE ÁGUA  FORNECIMENTO E INSTALAÇÃO. AF_06/2015</t>
  </si>
  <si>
    <t>TUBO, PPR, DN 40, CLASSE PN 25,  INSTALADO EM RAMAL DE DISTRIBUIÇÃO DE ÁGUA  FORNECIMENTO E INSTALAÇÃO. AF_06/2015</t>
  </si>
  <si>
    <t>TUBO, PPR, DN 25, CLASSE PN 20,  INSTALADO EM PRUMADA DE ÁGUA  FORNECIMENTO E INSTALAÇÃO. AF_06/2015</t>
  </si>
  <si>
    <t>TUBO, PPR, DN 32, CLASSE PN 12,  INSTALADO EM PRUMADA DE ÁGUA  FORNECIMENTO E INSTALAÇÃO. AF_06/2015</t>
  </si>
  <si>
    <t>TUBO, PPR, DN 40, CLASSE PN 12,  INSTALADO EM PRUMADA DE ÁGUA  FORNECIMENTO E INSTALAÇÃO. AF_06/2015</t>
  </si>
  <si>
    <t>TUBO, PPR, DN 50, CLASSE PN 12,  INSTALADO EM PRUMADA DE ÁGUA  FORNECIMENTO E INSTALAÇÃO. AF_06/2015</t>
  </si>
  <si>
    <t>TUBO, PPR, DN 63, CLASSE PN 12,  INSTALADO EM PRUMADA DE ÁGUA  FORNECIMENTO E INSTALAÇÃO. AF_06/2015</t>
  </si>
  <si>
    <t>TUBO, PPR, DN 75, CLASSE PN 12,  INSTALADO EM PRUMADA DE ÁGUA  FORNECIMENTO E INSTALAÇÃO. AF_06/2015</t>
  </si>
  <si>
    <t>TUBO, PPR, DN 90, CLASSE PN 12,  INSTALADO EM PRUMADA DE ÁGUA  FORNECIMENTO E INSTALAÇÃO. AF_06/2015</t>
  </si>
  <si>
    <t>TUBO, PPR, DN 110, CLASSE PN 12,  INSTALADO EM PRUMADA DE ÁGUA  FORNECIMENTO E INSTALAÇÃO. AF_06/2015</t>
  </si>
  <si>
    <t>TUBO, PPR, DN 25, CLASSE PN 25,  INSTALADO EM PRUMADA DE ÁGUA  FORNECIMENTO E INSTALAÇÃO. AF_06/2015</t>
  </si>
  <si>
    <t>TUBO, PPR, DN 32, CLASSE PN 25,  INSTALADO EM PRUMADA DE ÁGUA  FORNECIMENTO E INSTALAÇÃO. AF_06/2015</t>
  </si>
  <si>
    <t>TUBO, PPR, DN 40, CLASSE PN 25,  INSTALADO EM PRUMADA DE ÁGUA  FORNECIMENTO E INSTALAÇÃO. AF_06/2015</t>
  </si>
  <si>
    <t>TUBO, PPR, DN 50, CLASSE PN 25,  INSTALADO EM PRUMADA DE ÁGUA  FORNECIMENTO E INSTALAÇÃO. AF_06/2015</t>
  </si>
  <si>
    <t>TUBO, PPR, DN 63, CLASSE PN 25,  INSTALADO EM PRUMADA DE ÁGUA  FORNECIMENTO E INSTALAÇÃO. AF_06/2015</t>
  </si>
  <si>
    <t>TUBO, PPR, DN 75, CLASSE PN 25,  INSTALADO EM PRUMADA DE ÁGUA  FORNECIMENTO E INSTALAÇÃO. AF_06/2015</t>
  </si>
  <si>
    <t>TUBO, PPR, DN 90, CLASSE PN 25,  INSTALADO EM PRUMADA DE ÁGUA  FORNECIMENTO E INSTALAÇÃO. AF_06/2015</t>
  </si>
  <si>
    <t>TUBO, PPR, DN 110, CLASSE PN 25,  INSTALADO EM PRUMADA DE ÁGUA  FORNECIMENTO E INSTALAÇÃO. AF_06/2015</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</si>
  <si>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</si>
  <si>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</si>
  <si>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</si>
  <si>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</si>
  <si>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</si>
  <si>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</si>
  <si>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</si>
  <si>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</si>
  <si>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</si>
  <si>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</si>
  <si>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</si>
  <si>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</si>
  <si>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</si>
  <si>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</si>
  <si>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</si>
  <si>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</si>
  <si>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</si>
  <si>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</si>
  <si>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TUBO, PEX, MONOCAMADA, DN 16, INSTALADO EM RAMAL OU SUB-RAMAL DE ÁGUA  FORNECIMENTO E INSTALAÇÃO. AF_06/2015</t>
  </si>
  <si>
    <t>TUBO, PEX, MONOCAMADA, DN 20, INSTALADO EM RAMAL OU SUB-RAMAL DE ÁGUA  FORNECIMENTO E INSTALAÇÃO. AF_06/2015</t>
  </si>
  <si>
    <t>TUBO, PEX, MONOCAMADA, DN 25, INSTALADO EM RAMAL OU SUB-RAMAL DE ÁGUA  FORNECIMENTO E INSTALAÇÃO. AF_06/2015</t>
  </si>
  <si>
    <t>TUBO, PEX, MONOCAMADA, DN 32, INSTALADO EM RAMAL OU SUB-RAMAL DE ÁGUA  FORNECIMENTO E INSTALAÇÃO. AF_06/2015</t>
  </si>
  <si>
    <t>TUBO, PEX, MONOCAMADA, DN 16, INSTALADO EM RAMAL DE DISTRIBUIÇÃO DE ÁGUA  FORNECIMENTO E INSTALAÇÃO. AF_06/2015</t>
  </si>
  <si>
    <t>TUBO, PEX, MONOCAMADA, DN 20, INSTALADO EM RAMAL DE DISTRIBUIÇÃO DE ÁGUA  FORNECIMENTO E INSTALAÇÃO. AF_06/2015</t>
  </si>
  <si>
    <t>TUBO, PEX, MONOCAMADA, DN 25, INSTALADO EM RAMAL DE DISTRIBUIÇÃO DE ÁGUA  FORNECIMENTO E INSTALAÇÃO. AF_06/2015</t>
  </si>
  <si>
    <t>TUBO, PEX, MONOCAMADA, DN 32, INSTALADO EM RAMAL DE DISTRIBUIÇÃO DE ÁGUA  FORNECIMENTO E INSTALAÇÃO. AF_06/2015</t>
  </si>
  <si>
    <t>CAP PVC ESGOTO 50MM (TAMPÃO) - FORNECIMENTO E INSTALAÇÃO</t>
  </si>
  <si>
    <t>CAP PVC ESGOTO 75MM (TAMPÃO) - FORNECIMENTO E INSTALAÇÃO</t>
  </si>
  <si>
    <t>CAP PVC ESGOTO 100MM (TAMPÃO) - FORNECIMENTO E INSTALAÇÃO</t>
  </si>
  <si>
    <t>COTOVELO DE AÇO GALVANIZADO 4" - FORNECIMENTO E INSTALAÇÃO</t>
  </si>
  <si>
    <t>COTOVELO DE AÇO GALVANIZADO 5" - FORNECIMENTO E INSTALAÇÃO</t>
  </si>
  <si>
    <t>COTOVELO DE AÇO GALVANIZADO 6" - FORNECIMENTO E INSTALAÇÃO</t>
  </si>
  <si>
    <t>UNIAO DE ACO GALVANIZADO 4" - FORNECIMENTO E INSTALACAO</t>
  </si>
  <si>
    <t>LUVA DE ACO GALVANIZADO 4" - FORNECIMENTO E INSTALACAO</t>
  </si>
  <si>
    <t>LUVA DE ACO GALVANIZADO 5" - FORNECIMENTO E INSTALACAO</t>
  </si>
  <si>
    <t>LUVA DE ACO GALVANIZADO 6" - FORNECIMENTO E INSTALACAO</t>
  </si>
  <si>
    <t>LUVA REDUCAO ACO GALVANIZADO 4X2.1/2" - FORNECIMENTO E INSTALACAO</t>
  </si>
  <si>
    <t>LUVA REDUCAO ACO GALVANIZADO 4X2" - FORNECIMENTO E INSTALACAO</t>
  </si>
  <si>
    <t>LUVA REDUCAO ACO GALVANIZADO 4X3" - FORNECIMENTO E INSTALACAO</t>
  </si>
  <si>
    <t>NIPLE DE ACO GALVANIZADO 4" - FORNECIMENTO E INSTALACAO</t>
  </si>
  <si>
    <t>NIPLE DE ACO GALVANIZADO 5" - FORNECIMENTO E INSTALACAO</t>
  </si>
  <si>
    <t>NIPLE DE ACO GALVANIZADO 6" - FORNECIMENTO E INSTALACAO</t>
  </si>
  <si>
    <t>TE DE ACO GALVANIZADO 4" - FORNECIMENTO E INSTALACAO</t>
  </si>
  <si>
    <t>TE DE ACO GALVANIZADO 5" - FORNECIMENTO E INSTALACAO</t>
  </si>
  <si>
    <t>TE DE ACO GALVANIZADO 6" - FORNECIMENTO E INSTALACAO</t>
  </si>
  <si>
    <t>JOELHO 90 GRAUS, PVC, SOLDÁVEL, DN 20MM, INSTALADO EM RAMAL OU SUB-RAMAL DE ÁGUA - FORNECIMENTO E INSTALAÇÃO. AF_12/2014</t>
  </si>
  <si>
    <t>JOELHO 45 GRAUS, PVC, SOLDÁVEL, DN 20MM, INSTALADO EM RAMAL OU SUB-RAMAL DE ÁGUA - FORNECIMENTO E INSTALAÇÃO. AF_12/2014</t>
  </si>
  <si>
    <t>CURVA 90 GRAUS, PVC, SOLDÁVEL, DN 20MM, INSTALADO EM RAMAL OU SUB-RAMAL DE ÁGUA - FORNECIMENTO E INSTALAÇÃO. AF_12/2014</t>
  </si>
  <si>
    <t>CURVA 45 GRAUS, PVC, SOLDÁVEL, DN 20MM, INSTALADO EM RAMAL OU SUB-RAMAL DE ÁGUA - FORNECIMENTO E INSTALAÇÃO. AF_12/2014</t>
  </si>
  <si>
    <t>JOELHO 90 GRAUS, PVC, SOLDÁVEL, DN 25MM, INSTALADO EM RAMAL OU SUB-RAMAL DE ÁGUA - FORNECIMENTO E INSTALAÇÃO. AF_12/2014</t>
  </si>
  <si>
    <t>JOELHO 45 GRAUS, PVC, SOLDÁVEL, DN 25MM, INSTALADO EM RAMAL OU SUB-RAMAL DE ÁGUA - FORNECIMENTO E INSTALAÇÃO. AF_12/2014</t>
  </si>
  <si>
    <t>CURVA 90 GRAUS, PVC, SOLDÁVEL, DN 25MM, INSTALADO EM RAMAL OU SUB-RAMAL DE ÁGUA - FORNECIMENTO E INSTALAÇÃO. AF_12/2014</t>
  </si>
  <si>
    <t>CURVA 45 GRAUS, PVC, SOLDÁVEL, DN 25MM, INSTALADO EM RAMAL OU SUB-RAMAL DE ÁGUA - FORNECIMENTO E INSTALAÇÃO. AF_12/2014</t>
  </si>
  <si>
    <t>JOELHO 90 GRAUS COM BUCHA DE LATÃO, PVC, SOLDÁVEL, DN 25MM, X 3/4 INSTALADO EM RAMAL OU SUB-RAMAL DE ÁGUA - FORNECIMENTO E INSTALAÇÃO. AF_12/2014</t>
  </si>
  <si>
    <t>JOELHO 90 GRAUS, PVC, SOLDÁVEL, DN 32MM, INSTALADO EM RAMAL OU SUB-RAMAL DE ÁGUA - FORNECIMENTO E INSTALAÇÃO. AF_12/2014</t>
  </si>
  <si>
    <t>JOELHO 45 GRAUS, PVC, SOLDÁVEL, DN 32MM, INSTALADO EM RAMAL OU SUB-RAMAL DE ÁGUA - FORNECIMENTO E INSTALAÇÃO. AF_12/2014</t>
  </si>
  <si>
    <t>CURVA 90 GRAUS, PVC, SOLDÁVEL, DN 32MM, INSTALADO EM RAMAL OU SUB-RAMAL DE ÁGUA - FORNECIMENTO E INSTALAÇÃO. AF_12/2014</t>
  </si>
  <si>
    <t>CURVA 45 GRAUS, PVC, SOLDÁVEL, DN 32MM, INSTALADO EM RAMAL OU SUB-RAMAL DE ÁGUA - FORNECIMENTO E INSTALAÇÃO. AF_12/2014</t>
  </si>
  <si>
    <t>LUVA, PVC, SOLDÁVEL, DN 20MM, INSTALADO EM RAMAL OU SUB-RAMAL DE ÁGUA - FORNECIMENTO E INSTALAÇÃO. AF_12/2014</t>
  </si>
  <si>
    <t>LUVA DE CORRER, PVC, SOLDÁVEL, DN 20MM, INSTALADO EM RAMAL OU SUB-RAMAL DE ÁGUA - FORNECIMENTO E INSTALAÇÃO. AF_12/2014</t>
  </si>
  <si>
    <t>LUVA DE REDUÇÃO, PVC, SOLDÁVEL, DN 25MM X 20MM, INSTALADO EM RAMAL OU SUB-RAMAL DE ÁGUA - FORNECIMENTO E INSTALAÇÃO. AF_12/2014</t>
  </si>
  <si>
    <t>LUVA COM BUCHA DE LATÃO, PVC, SOLDÁVEL, DN 20MM X 1/2, INSTALADO EM RAMAL OU SUB-RAMAL DE ÁGUA - FORNECIMENTO E INSTALAÇÃO. AF_12/2014</t>
  </si>
  <si>
    <t>UNIÃO, PVC, SOLDÁVEL, DN 20MM, INSTALADO EM RAMAL OU SUB-RAMAL DE ÁGUA - FORNECIMENTO E INSTALAÇÃO. AF_12/2014</t>
  </si>
  <si>
    <t>ADAPTADOR CURTO COM BOLSA E ROSCA PARA REGISTRO, PVC, SOLDÁVEL, DN 20MM X 1/2, INSTALADO EM RAMAL OU SUB-RAMAL DE ÁGUA - FORNECIMENTO E INSTALAÇÃO. AF_12/2014</t>
  </si>
  <si>
    <t>CURVA DE TRANSPOSIÇÃO, PVC, SOLDÁVEL, DN 20MM, INSTALADO EM RAMAL OU SUB-RAMAL DE ÁGUA - FORNECIMENTO E INSTALAÇÃO. AF_12/2014</t>
  </si>
  <si>
    <t>LUVA, PVC, SOLDÁVEL, DN 25MM, INSTALADO EM RAMAL OU SUB-RAMAL DE ÁGUA - FORNECIMENTO E INSTALAÇÃO. AF_12/2014</t>
  </si>
  <si>
    <t>LUVA DE CORRER, PVC, SOLDÁVEL, DN 25MM, INSTALADO EM RAMAL OU SUB-RAMAL DE ÁGUA - FORNECIMENTO E INSTALAÇÃO. AF_12/2014</t>
  </si>
  <si>
    <t>LUVA DE REDUÇÃO, PVC, SOLDÁVEL, DN 32MM X 25MM, INSTALADO EM RAMAL OU SUB-RAMAL DE ÁGUA - FORNECIMENTO E INSTALAÇÃO. AF_12/2014</t>
  </si>
  <si>
    <t>LUVA COM BUCHA DE LATÃO, PVC, SOLDÁVEL, DN 25MM X 3/4, INSTALADO EM RAMAL OU SUB-RAMAL DE ÁGUA - FORNECIMENTO E INSTALAÇÃO. AF_12/2014</t>
  </si>
  <si>
    <t>UNIÃO, PVC, SOLDÁVEL, DN 25MM, INSTALADO EM RAMAL OU SUB-RAMAL DE ÁGUA - FORNECIMENTO E INSTALAÇÃO. AF_12/2014</t>
  </si>
  <si>
    <t>ADAPTADOR CURTO COM BOLSA E ROSCA PARA REGISTRO, PVC, SOLDÁVEL, DN 25MM X 3/4, INSTALADO EM RAMAL OU SUB-RAMAL DE ÁGUA - FORNECIMENTO E INSTALAÇÃO. AF_12/2014</t>
  </si>
  <si>
    <t>CURVA DE TRANSPOSIÇÃO, PVC, SOLDÁVEL, DN 25MM, INSTALADO EM RAMAL OU SUB-RAMAL DE ÁGUA   FORNECIMENTO E INSTALAÇÃO. AF_12/2014</t>
  </si>
  <si>
    <t>LUVA SOLDÁVEL E COM ROSCA, PVC, SOLDÁVEL, DN 25MM X 3/4, INSTALADO EM RAMAL OU SUB-RAMAL DE ÁGUA - FORNECIMENTO E INSTALAÇÃO. AF_12/2014</t>
  </si>
  <si>
    <t>LUVA, PVC, SOLDÁVEL, DN 32MM, INSTALADO EM RAMAL OU SUB-RAMAL DE ÁGUA - FORNECIMENTO E INSTALAÇÃO. AF_12/2014</t>
  </si>
  <si>
    <t>LUVA DE CORRER, PVC, SOLDÁVEL, DN 32MM, INSTALADO EM RAMAL OU SUB-RAMAL DE ÁGUA   FORNECIMENTO E INSTALAÇÃO. AF_12/2014</t>
  </si>
  <si>
    <t>LUVA DE REDUÇÃO, PVC, SOLDÁVEL, DN 40MM X 32MM, INSTALADO EM RAMAL OU SUB-RAMAL DE ÁGUA - FORNECIMENTO E INSTALAÇÃO. AF_12/2014</t>
  </si>
  <si>
    <t>LUVA SOLDÁVEL E COM ROSCA, PVC, SOLDÁVEL, DN 32MM X 1, INSTALADO EM RAMAL OU SUB-RAMAL DE ÁGUA - FORNECIMENTO E INSTALAÇÃO. AF_12/2014</t>
  </si>
  <si>
    <t>UNIÃO, PVC, SOLDÁVEL, DN 32MM, INSTALADO EM RAMAL OU SUB-RAMAL DE ÁGUA - FORNECIMENTO E INSTALAÇÃO. AF_12/2014</t>
  </si>
  <si>
    <t>ADAPTADOR CURTO COM BOLSA E ROSCA PARA REGISTRO, PVC, SOLDÁVEL, DN 32MM X 1, INSTALADO EM RAMAL OU SUB-RAMAL DE ÁGUA - FORNECIMENTO E INSTALAÇÃO. AF_12/2014</t>
  </si>
  <si>
    <t>CURVA DE TRANSPOSIÇÃO, PVC, SOLDÁVEL, DN 32MM, INSTALADO EM RAMAL OU SUB-RAMAL DE ÁGUA   FORNECIMENTO E INSTALAÇÃO. AF_12/2014</t>
  </si>
  <si>
    <t>TE, PVC, SOLDÁVEL, DN 20MM, INSTALADO EM RAMAL OU SUB-RAMAL DE ÁGUA - FORNECIMENTO E INSTALAÇÃO. AF_12/2014</t>
  </si>
  <si>
    <t>TÊ COM BUCHA DE LATÃO NA BOLSA CENTRAL, PVC, SOLDÁVEL, DN 20MM X 1/2, INSTALADO EM RAMAL OU SUB-RAMAL DE ÁGUA - FORNECIMENTO E INSTALAÇÃO. AF_12/2014</t>
  </si>
  <si>
    <t>TE, PVC, SOLDÁVEL, DN 25MM, INSTALADO EM RAMAL OU SUB-RAMAL DE ÁGUA - FORNECIMENTO E INSTALAÇÃO. AF_12/2014</t>
  </si>
  <si>
    <t>TÊ COM BUCHA DE LATÃO NA BOLSA CENTRAL, PVC, SOLDÁVEL, DN 25MM X 1/2, INSTALADO EM RAMAL OU SUB-RAMAL DE ÁGUA - FORNECIMENTO E INSTALAÇÃO. AF_12/2014</t>
  </si>
  <si>
    <t>TÊ DE REDUÇÃO, PVC, SOLDÁVEL, DN 25MM X 20MM, INSTALADO EM RAMAL OU SUB-RAMAL DE ÁGUA - FORNECIMENTO E INSTALAÇÃO. AF_12/2014</t>
  </si>
  <si>
    <t>TE, PVC, SOLDÁVEL, DN 32MM, INSTALADO EM RAMAL OU SUB-RAMAL DE ÁGUA - FORNECIMENTO E INSTALAÇÃO. AF_12/2014</t>
  </si>
  <si>
    <t>TÊ COM BUCHA DE LATÃO NA BOLSA CENTRAL, PVC, SOLDÁVEL, DN 32MM X 3/4, INSTALADO EM RAMAL OU SUB-RAMAL DE ÁGUA - FORNECIMENTO E INSTALAÇÃO. AF_12/2014</t>
  </si>
  <si>
    <t>TÊ DE REDUÇÃO, PVC, SOLDÁVEL, DN 32MM X 25MM, INSTALADO EM RAMAL OU SUB-RAMAL DE ÁGUA - FORNECIMENTO E INSTALAÇÃO. AF_12/2014</t>
  </si>
  <si>
    <t>JOELHO 90 GRAUS, PVC, SOLDÁVEL, DN 20MM, INSTALADO EM RAMAL DE DISTRIBUIÇÃO DE ÁGUA - FORNECIMENTO E INSTALAÇÃO. AF_12/2014</t>
  </si>
  <si>
    <t>JOELHO 45 GRAUS, PVC, SOLDÁVEL, DN 20MM, INSTALADO EM RAMAL DE DISTRIBUIÇÃO DE ÁGUA - FORNECIMENTO E INSTALAÇÃO. AF_12/2014</t>
  </si>
  <si>
    <t>CURVA 90 GRAUS, PVC, SOLDÁVEL, DN 20MM, INSTALADO EM RAMAL DE DISTRIBUIÇÃO DE ÁGUA - FORNECIMENTO E INSTALAÇÃO. AF_12/2014</t>
  </si>
  <si>
    <t>CURVA 45 GRAUS, PVC, SOLDÁVEL, DN 20MM, INSTALADO EM RAMAL DE DISTRIBUIÇÃO DE ÁGUA - FORNECIMENTO E INSTALAÇÃO. AF_12/2014</t>
  </si>
  <si>
    <t>JOELHO 90 GRAUS, PVC, SOLDÁVEL, DN 25MM, INSTALADO EM RAMAL DE DISTRIBUIÇÃO DE ÁGUA - FORNECIMENTO E INSTALAÇÃO. AF_12/2014</t>
  </si>
  <si>
    <t>JOELHO 45 GRAUS, PVC, SOLDÁVEL, DN 25MM, INSTALADO EM RAMAL DE DISTRIBUIÇÃO DE ÁGUA - FORNECIMENTO E INSTALAÇÃO. AF_12/2014</t>
  </si>
  <si>
    <t>CURVA 90 GRAUS, PVC, SOLDÁVEL, DN 25MM, INSTALADO EM RAMAL DE DISTRIBUIÇÃO DE ÁGUA - FORNECIMENTO E INSTALAÇÃO. AF_12/2014</t>
  </si>
  <si>
    <t>CURVA 45 GRAUS, PVC, SOLDÁVEL, DN 25MM, INSTALADO EM RAMAL DE DISTRIBUIÇÃO DE ÁGUA - FORNECIMENTO E INSTALAÇÃO. AF_12/2014</t>
  </si>
  <si>
    <t>JOELHO 90 GRAUS, PVC, SOLDÁVEL, DN 25MM, X 3/4 INSTALADO EM RAMAL DE DISTRIBUIÇÃO DE ÁGUA - FORNECIMENTO E INSTALAÇÃO. AF_12/2014</t>
  </si>
  <si>
    <t>JOELHO 90 GRAUS, PVC, SOLDÁVEL, DN 32MM, INSTALADO EM RAMAL DE DISTRIBUIÇÃO DE ÁGUA - FORNECIMENTO E INSTALAÇÃO. AF_12/2014</t>
  </si>
  <si>
    <t>JOELHO 45 GRAUS, PVC, SOLDÁVEL, DN 32MM, INSTALADO EM RAMAL DE DISTRIBUIÇÃO DE ÁGUA - FORNECIMENTO E INSTALAÇÃO. AF_12/2014</t>
  </si>
  <si>
    <t>CURVA 90 GRAUS, PVC, SOLDÁVEL, DN 32MM, INSTALADO EM RAMAL DE DISTRIBUIÇÃO DE ÁGUA - FORNECIMENTO E INSTALAÇÃO. AF_12/2014</t>
  </si>
  <si>
    <t>CURVA 45 GRAUS, PVC, SOLDÁVEL, DN 32MM, INSTALADO EM RAMAL DE DISTRIBUIÇÃO DE ÁGUA - FORNECIMENTO E INSTALAÇÃO. AF_12/2014</t>
  </si>
  <si>
    <t>LUVA, PVC, SOLDÁVEL, DN 20MM, INSTALADO EM RAMAL DE DISTRIBUIÇÃO DE ÁGUA - FORNECIMENTO E INSTALAÇÃO. AF_12/2014</t>
  </si>
  <si>
    <t>LUVA DE CORRER, PVC, SOLDÁVEL, DN 20MM, INSTALADO EM RAMAL DE DISTRIBUIÇÃO DE ÁGUA - FORNECIMENTO E INSTALAÇÃO. AF_12/2014</t>
  </si>
  <si>
    <t>LUVA DE REDUÇÃO, PVC, SOLDÁVEL, DN 25MM X 20MM, INSTALADO EM RAMAL DE DISTRIBUIÇÃO DE ÁGUA - FORNECIMENTO E INSTALAÇÃO. AF_12/2014</t>
  </si>
  <si>
    <t>LUVA COM BUCHA DE LATÃO, PVC, SOLDÁVEL, DN 20MM X 1/2, INSTALADO EM RAMAL DE DISTRIBUIÇÃO DE ÁGUA - FORNECIMENTO E INSTALAÇÃO. AF_12/2014</t>
  </si>
  <si>
    <t>UNIÃO, PVC, SOLDÁVEL, DN 20MM, INSTALADO EM RAMAL DE DISTRIBUIÇÃO DE ÁGUA - FORNECIMENTO E INSTALAÇÃO. AF_12/2014</t>
  </si>
  <si>
    <t>ADAPTADOR CURTO COM BOLSA E ROSCA PARA REGISTRO, PVC, SOLDÁVEL, DN 20MM X 1/2, INSTALADO EM RAMAL DE DISTRIBUIÇÃO DE ÁGUA - FORNECIMENTO E INSTALAÇÃO. AF_12/2014</t>
  </si>
  <si>
    <t>CURVA DE TRANSPOSIÇÃO, PVC, SOLDÁVEL, DN 20MM, INSTALADO EM RAMAL DE DISTRIBUIÇÃO DE ÁGUA   FORNECIMENTO E INSTALAÇÃO. AF_12/2014</t>
  </si>
  <si>
    <t>LUVA, PVC, SOLDÁVEL, DN 25MM, INSTALADO EM RAMAL DE DISTRIBUIÇÃO DE ÁGUA - FORNECIMENTO E INSTALAÇÃO. AF_12/2014</t>
  </si>
  <si>
    <t>LUVA DE CORRER, PVC, SOLDÁVEL, DN 25MM, INSTALADO EM RAMAL DE DISTRIBUIÇÃO DE ÁGUA - FORNECIMENTO E INSTALAÇÃO. AF_12/2014</t>
  </si>
  <si>
    <t>LUVA DE REDUÇÃO, PVC, SOLDÁVEL, DN 32MM X 25MM, INSTALADO EM RAMAL DE DISTRIBUIÇÃO DE ÁGUA - FORNECIMENTO E INSTALAÇÃO. AF_12/2014</t>
  </si>
  <si>
    <t>LUVA COM BUCHA DE LATÃO, PVC, SOLDÁVEL, DN 25MM X 3/4, INSTALADO EM RAMAL DE DISTRIBUIÇÃO DE ÁGUA - FORNECIMENTO E INSTALAÇÃO. AF_12/2014</t>
  </si>
  <si>
    <t>UNIÃO, PVC, SOLDÁVEL, DN 25MM, INSTALADO EM RAMAL DE DISTRIBUIÇÃO DE ÁGUA - FORNECIMENTO E INSTALAÇÃO. AF_12/2014</t>
  </si>
  <si>
    <t>ADAPTADOR CURTO COM BOLSA E ROSCA PARA REGISTRO, PVC, SOLDÁVEL, DN 25MM X 3/4, INSTALADO EM RAMAL DE DISTRIBUIÇÃO DE ÁGUA - FORNECIMENTO E INSTALAÇÃO. AF_12/2014</t>
  </si>
  <si>
    <t>CURVA DE TRANSPOSIÇÃO, PVC, SOLDÁVEL, DN 25MM, INSTALADO EM RAMAL DE DISTRIBUIÇÃO DE ÁGUA   FORNECIMENTO E INSTALAÇÃO. AF_12/2014</t>
  </si>
  <si>
    <t>LUVA, PVC, SOLDÁVEL, DN 32MM, INSTALADO EM RAMAL DE DISTRIBUIÇÃO DE ÁGUA - FORNECIMENTO E INSTALAÇÃO. AF_12/2014</t>
  </si>
  <si>
    <t>LUVA DE CORRER, PVC, SOLDÁVEL, DN 32MM, INSTALADO EM RAMAL DE DISTRIBUIÇÃO DE ÁGUA   FORNECIMENTO E INSTALAÇÃO. AF_12/2014</t>
  </si>
  <si>
    <t>LUVA DE REDUÇÃO, PVC, SOLDÁVEL, DN 40MM X 32MM, INSTALADO EM RAMAL DE DISTRIBUIÇÃO DE ÁGUA - FORNECIMENTO E INSTALAÇÃO. AF_12/2014</t>
  </si>
  <si>
    <t>LUVA SOLDÁVEL E COM ROSCA, PVC, SOLDÁVEL, DN 32MM X 1, INSTALADO EM RAMAL DE DISTRIBUIÇÃO DE ÁGUA - FORNECIMENTO E INSTALAÇÃO. AF_12/2014</t>
  </si>
  <si>
    <t>UNIÃO, PVC, SOLDÁVEL, DN 32MM, INSTALADO EM RAMAL DE DISTRIBUIÇÃO DE ÁGUA - FORNECIMENTO E INSTALAÇÃO. AF_12/2014</t>
  </si>
  <si>
    <t>ADAPTADOR CURTO COM BOLSA E ROSCA PARA REGISTRO, PVC, SOLDÁVEL, DN 32MM X 1, INSTALADO EM RAMAL DE DISTRIBUIÇÃO DE ÁGUA - FORNECIMENTO E INSTALAÇÃO. AF_12/2014</t>
  </si>
  <si>
    <t>CURVA DE TRANSPOSIÇÃO, PVC, SOLDÁVEL, DN 32MM, INSTALADO EM RAMAL DE DISTRIBUIÇÃO DE ÁGUA   FORNECIMENTO E INSTALAÇÃO. AF_12/2014</t>
  </si>
  <si>
    <t>TE, PVC, SOLDÁVEL, DN 20MM, INSTALADO EM RAMAL DE DISTRIBUIÇÃO DE ÁGUA - FORNECIMENTO E INSTALAÇÃO. AF_12/2014</t>
  </si>
  <si>
    <t>TÊ SOLDÁVEL E COM ROSCA NA BOLSA CENTRAL, PVC, SOLDÁVEL, DN 20MM X 1/2, INSTALADO EM RAMAL DE DISTRIBUIÇÃO DE ÁGUA - FORNECIMENTO E INSTALAÇÃO. AF_12/2014</t>
  </si>
  <si>
    <t>TE, PVC, SOLDÁVEL, DN 25MM, INSTALADO EM RAMAL DE DISTRIBUIÇÃO DE ÁGUA - FORNECIMENTO E INSTALAÇÃO. AF_12/2014</t>
  </si>
  <si>
    <t>TÊ COM BUCHA DE LATÃO NA BOLSA CENTRAL, PVC, SOLDÁVEL, DN 25MM X 1/2, INSTALADO EM RAMAL DE DISTRIBUIÇÃO DE ÁGUA - FORNECIMENTO E INSTALAÇÃO. AF_12/2014</t>
  </si>
  <si>
    <t>TÊ DE REDUÇÃO, PVC, SOLDÁVEL, DN 25MM X 20MM, INSTALADO EM RAMAL DE DISTRIBUIÇÃO DE ÁGUA - FORNECIMENTO E INSTALAÇÃO. AF_12/2014</t>
  </si>
  <si>
    <t>TE, PVC, SOLDÁVEL, DN 32MM, INSTALADO EM RAMAL DE DISTRIBUIÇÃO DE ÁGUA - FORNECIMENTO E INSTALAÇÃO. AF_12/2014</t>
  </si>
  <si>
    <t>TÊ COM BUCHA DE LATÃO NA BOLSA CENTRAL, PVC, SOLDÁVEL, DN 32MM X 3/4, INSTALADO EM RAMAL DE DISTRIBUIÇÃO DE ÁGUA - FORNECIMENTO E INSTALAÇÃO. AF_12/2014</t>
  </si>
  <si>
    <t>TÊ DE REDUÇÃO, PVC, SOLDÁVEL, DN 32MM X 25MM, INSTALADO EM RAMAL DE DISTRIBUIÇÃO DE ÁGUA - FORNECIMENTO E INSTALAÇÃO. AF_12/2014</t>
  </si>
  <si>
    <t>JOELHO 90 GRAUS, PVC, SOLDÁVEL, DN 25MM, INSTALADO EM PRUMADA DE ÁGUA - FORNECIMENTO E INSTALAÇÃO. AF_12/2014</t>
  </si>
  <si>
    <t>JOELHO 45 GRAUS, PVC, SOLDÁVEL, DN 25MM, INSTALADO EM PRUMADA DE ÁGUA - FORNECIMENTO E INSTALAÇÃO. AF_12/2014</t>
  </si>
  <si>
    <t>CURVA 90 GRAUS, PVC, SOLDÁVEL, DN 25MM, INSTALADO EM PRUMADA DE ÁGUA - FORNECIMENTO E INSTALAÇÃO. AF_12/2014</t>
  </si>
  <si>
    <t>CURVA 45 GRAUS, PVC, SOLDÁVEL, DN 25MM, INSTALADO EM PRUMADA DE ÁGUA - FORNECIMENTO E INSTALAÇÃO. AF_12/2014</t>
  </si>
  <si>
    <t>JOELHO 45 GRAUS, PVC, SOLDÁVEL, DN 32MM, INSTALADO EM PRUMADA DE ÁGUA - FORNECIMENTO E INSTALAÇÃO. AF_12/2014</t>
  </si>
  <si>
    <t>CURVA 90 GRAUS, PVC, SOLDÁVEL, DN 32MM, INSTALADO EM PRUMADA DE ÁGUA - FORNECIMENTO E INSTALAÇÃO. AF_12/2014</t>
  </si>
  <si>
    <t>CURVA 45 GRAUS, PVC, SOLDÁVEL, DN 32MM, INSTALADO EM PRUMADA DE ÁGUA - FORNECIMENTO E INSTALAÇÃO. AF_12/2014</t>
  </si>
  <si>
    <t>JOELHO 90 GRAUS, PVC, SOLDÁVEL, DN 40MM, INSTALADO EM PRUMADA DE ÁGUA - FORNECIMENTO E INSTALAÇÃO. AF_12/2014</t>
  </si>
  <si>
    <t>JOELHO 45 GRAUS, PVC, SOLDÁVEL, DN 40MM, INSTALADO EM PRUMADA DE ÁGUA - FORNECIMENTO E INSTALAÇÃO. AF_12/2014</t>
  </si>
  <si>
    <t>CURVA 90 GRAUS, PVC, SOLDÁVEL, DN 40MM, INSTALADO EM PRUMADA DE ÁGUA - FORNECIMENTO E INSTALAÇÃO. AF_12/2014</t>
  </si>
  <si>
    <t>CURVA 45 GRAUS, PVC, SOLDÁVEL, DN 40MM, INSTALADO EM PRUMADA DE ÁGUA - FORNECIMENTO E INSTALAÇÃO. AF_12/2014</t>
  </si>
  <si>
    <t>JOELHO 90 GRAUS, PVC, SOLDÁVEL, DN 50MM, INSTALADO EM PRUMADA DE ÁGUA - FORNECIMENTO E INSTALAÇÃO. AF_12/2014</t>
  </si>
  <si>
    <t>JOELHO 45 GRAUS, PVC, SOLDÁVEL, DN 50MM, INSTALADO EM PRUMADA DE ÁGUA - FORNECIMENTO E INSTALAÇÃO. AF_12/2014</t>
  </si>
  <si>
    <t>CURVA 90 GRAUS, PVC, SOLDÁVEL, DN 50MM, INSTALADO EM PRUMADA DE ÁGUA - FORNECIMENTO E INSTALAÇÃO. AF_12/2014</t>
  </si>
  <si>
    <t>CURVA 45 GRAUS, PVC, SOLDÁVEL, DN 50MM, INSTALADO EM PRUMADA DE ÁGUA - FORNECIMENTO E INSTALAÇÃO. AF_12/2014</t>
  </si>
  <si>
    <t>JOELHO 90 GRAUS, PVC, SOLDÁVEL, DN 60MM, INSTALADO EM PRUMADA DE ÁGUA - FORNECIMENTO E INSTALAÇÃO. AF_12/2014</t>
  </si>
  <si>
    <t>JOELHO 45 GRAUS, PVC, SOLDÁVEL, DN 60MM, INSTALADO EM PRUMADA DE ÁGUA - FORNECIMENTO E INSTALAÇÃO. AF_12/2014</t>
  </si>
  <si>
    <t>CURVA 90 GRAUS, PVC, SOLDÁVEL, DN 60MM, INSTALADO EM PRUMADA DE ÁGUA - FORNECIMENTO E INSTALAÇÃO. AF_12/2014</t>
  </si>
  <si>
    <t>CURVA 45 GRAUS, PVC, SOLDÁVEL, DN 60MM, INSTALADO EM PRUMADA DE ÁGUA - FORNECIMENTO E INSTALAÇÃO. AF_12/2014</t>
  </si>
  <si>
    <t>JOELHO 90 GRAUS, PVC, SOLDÁVEL, DN 75MM, INSTALADO EM PRUMADA DE ÁGUA - FORNECIMENTO E INSTALAÇÃO. AF_12/2014</t>
  </si>
  <si>
    <t>JOELHO 90 GRAUS, PVC, SERIE R, ÁGUA PLUVIAL, DN 40 MM, JUNTA SOLDÁVEL, FORNECIDO E INSTALADO EM RAMAL DE ENCAMINHAMENTO. AF_12/2014</t>
  </si>
  <si>
    <t>JOELHO 45 GRAUS, PVC, SOLDÁVEL, DN 75MM, INSTALADO EM PRUMADA DE ÁGUA - FORNECIMENTO E INSTALAÇÃO. AF_12/2014</t>
  </si>
  <si>
    <t>JOELHO 45 GRAUS, PVC, SERIE R, ÁGUA PLUVIAL, DN 40 MM, JUNTA SOLDÁVEL, FORNECIDO E INSTALADO EM RAMAL DE ENCAMINHAMENTO. AF_12/2014</t>
  </si>
  <si>
    <t>CURVA 90 GRAUS, PVC, SOLDÁVEL, DN 75MM, INSTALADO EM PRUMADA DE ÁGUA - FORNECIMENTO E INSTALAÇÃO. AF_12/2014</t>
  </si>
  <si>
    <t>JOELHO 90 GRAUS, PVC, SERIE R, ÁGUA PLUVIAL, DN 50 MM, JUNTA ELÁSTICA, FORNECIDO E INSTALADO EM RAMAL DE ENCAMINHAMENTO. AF_12/2014</t>
  </si>
  <si>
    <t>CURVA 45 GRAUS, PVC, SOLDÁVEL, DN 75MM, INSTALADO EM PRUMADA DE ÁGUA - FORNECIMENTO E INSTALAÇÃO. AF_12/2014</t>
  </si>
  <si>
    <t>JOELHO 45 GRAUS, PVC, SERIE R, ÁGUA PLUVIAL, DN 50 MM, JUNTA ELÁSTICA, FORNECIDO E INSTALADO EM RAMAL DE ENCAMINHAMENTO. AF_12/2014</t>
  </si>
  <si>
    <t>JOELHO 90 GRAUS, PVC, SOLDÁVEL, DN 85MM, INSTALADO EM PRUMADA DE ÁGUA - FORNECIMENTO E INSTALAÇÃO. AF_12/2014</t>
  </si>
  <si>
    <t>JOELHO 90 GRAUS, PVC, SERIE R, ÁGUA PLUVIAL, DN 75 MM, JUNTA ELÁSTICA, FORNECIDO E INSTALADO EM RAMAL DE ENCAMINHAMENTO. AF_12/2014</t>
  </si>
  <si>
    <t>JOELHO 45 GRAUS, PVC, SOLDÁVEL, DN 85MM, INSTALADO EM PRUMADA DE ÁGUA - FORNECIMENTO E INSTALAÇÃO. AF_12/2014</t>
  </si>
  <si>
    <t>JOELHO 45 GRAUS, PVC, SERIE R, ÁGUA PLUVIAL, DN 75 MM, JUNTA ELÁSTICA, FORNECIDO E INSTALADO EM RAMAL DE ENCAMINHAMENTO. AF_12/2014</t>
  </si>
  <si>
    <t>CURVA 90 GRAUS, PVC, SOLDÁVEL, DN 85MM, INSTALADO EM PRUMADA DE ÁGUA - FORNECIMENTO E INSTALAÇÃO. AF_12/2014</t>
  </si>
  <si>
    <t>CURVA 87 GRAUS E 30 MINUTOS, PVC, SERIE R, ÁGUA PLUVIAL, DN 75 MM, JUNTA ELÁSTICA, FORNECIDO E INSTALADO EM RAMAL DE ENCAMINHAMENTO. AF_12/2014</t>
  </si>
  <si>
    <t>CURVA 45 GRAUS, PVC, SOLDÁVEL, DN 85MM, INSTALADO EM PRUMADA DE ÁGUA - FORNECIMENTO E INSTALAÇÃO. AF_12/2014</t>
  </si>
  <si>
    <t>LUVA, PVC, SOLDÁVEL, DN 25MM, INSTALADO EM PRUMADA DE ÁGUA - FORNECIMENTO E INSTALAÇÃO. AF_12/2014</t>
  </si>
  <si>
    <t>JOELHO 90 GRAUS, PVC, SERIE R, ÁGUA PLUVIAL, DN 100 MM, JUNTA ELÁSTICA, FORNECIDO E INSTALADO EM RAMAL DE ENCAMINHAMENTO. AF_12/2014</t>
  </si>
  <si>
    <t>LUVA DE CORRER, PVC, SOLDÁVEL, DN 25MM, INSTALADO EM PRUMADA DE ÁGUA - FORNECIMENTO E INSTALAÇÃO. AF_12/2014</t>
  </si>
  <si>
    <t>JOELHO 45 GRAUS, PVC, SERIE R, ÁGUA PLUVIAL, DN 100 MM, JUNTA ELÁSTICA, FORNECIDO E INSTALADO EM RAMAL DE ENCAMINHAMENTO. AF_12/2014</t>
  </si>
  <si>
    <t>LUVA DE REDUÇÃO, PVC, SOLDÁVEL, DN 32MM X 25MM, INSTALADO EM PRUMADA DE ÁGUA - FORNECIMENTO E INSTALAÇÃO. AF_12/2014</t>
  </si>
  <si>
    <t>JOELHO 45 GRAUS PARA PÉ DE COLUNA, PVC, SERIE R, ÁGUA PLUVIAL, DN 100 MM, JUNTA ELÁSTICA, FORNECIDO E INSTALADO EM RAMAL DE ENCAMINHAMENTO. AF_12/2014</t>
  </si>
  <si>
    <t>LUVA SOLDÁVEL E COM ROSCA, PVC, SOLDÁVEL, DN 25MM X 3/4, INSTALADO EM PRUMADA DE ÁGUA - FORNECIMENTO E INSTALAÇÃO. AF_12/2014</t>
  </si>
  <si>
    <t>CURVA 87 GRAUS E 30 MINUTOS, PVC, SERIE R, ÁGUA PLUVIAL, DN 100 MM, JUNTA ELÁSTICA, FORNECIDO E INSTALADO EM RAMAL DE ENCAMINHAMENTO. AF_12/2014</t>
  </si>
  <si>
    <t>UNIÃO, PVC, SOLDÁVEL, DN 25MM, INSTALADO EM PRUMADA DE ÁGUA - FORNECIMENTO E INSTALAÇÃO. AF_12/2014</t>
  </si>
  <si>
    <t>ADAPTADOR CURTO COM BOLSA E ROSCA PARA REGISTRO, PVC, SOLDÁVEL, DN 25MM X 3/4, INSTALADO EM PRUMADA DE ÁGUA - FORNECIMENTO E INSTALAÇÃO. AF_12/2014</t>
  </si>
  <si>
    <t>CURVA DE TRANSPOSIÇÃO, PVC, SOLDÁVEL, DN 25MM, INSTALADO EM PRUMADA DE ÁGUA  - FORNECIMENTO E INSTALAÇÃO. AF_12/2014</t>
  </si>
  <si>
    <t>LUVA, PVC, SOLDÁVEL, DN 32MM, INSTALADO EM PRUMADA DE ÁGUA - FORNECIMENTO E INSTALAÇÃO. AF_12/2014</t>
  </si>
  <si>
    <t>LUVA DE CORRER, PVC, SOLDÁVEL, DN 32MM, INSTALADO EM PRUMADA DE ÁGUA - FORNECIMENTO E INSTALAÇÃO. AF_12/2014</t>
  </si>
  <si>
    <t>LUVA SIMPLES, PVC, SERIE R, ÁGUA PLUVIAL, DN 40 MM, JUNTA SOLDÁVEL, FORNECIDO E INSTALADO EM RAMAL DE ENCAMINHAMENTO. AF_12/2014</t>
  </si>
  <si>
    <t>LUVA SIMPLES, PVC, SERIE R, ÁGUA PLUVIAL, DN 50 MM, JUNTA ELÁSTICA, FORNECIDO E INSTALADO EM RAMAL DE ENCAMINHAMENTO. AF_12/2014</t>
  </si>
  <si>
    <t>BUCHA DE REDUÇÃO LONGA, PVC, SERIE R, ÁGUA PLUVIAL, DN 50 X 40 MM, JUNTA ELÁSTICA, FORNECIDO E INSTALADO EM RAMAL DE ENCAMINHAMENTO. AF_12/2014</t>
  </si>
  <si>
    <t>LUVA SIMPLES, PVC, SERIE R, ÁGUA PLUVIAL, DN 75 MM, JUNTA ELÁSTICA, FORNECIDO E INSTALADO EM RAMAL DE ENCAMINHAMENTO. AF_12/2014</t>
  </si>
  <si>
    <t>LUVA DE CORRER, PVC, SERIE R, ÁGUA PLUVIAL, DN 75 MM, JUNTA ELÁSTICA, FORNECIDO E INSTALADO EM RAMAL DE ENCAMINHAMENTO. AF_12/2014</t>
  </si>
  <si>
    <t>REDUÇÃO EXCÊNTRICA, PVC, SERIE R, ÁGUA PLUVIAL, DN 75 X 50 MM, JUNTA ELÁSTICA, FORNECIDO E INSTALADO EM RAMAL DE ENCAMINHAMENTO. AF_12/2014</t>
  </si>
  <si>
    <t>TÊ DE INSPEÇÃO, PVC, SERIE R, ÁGUA PLUVIAL, DN 75 MM, JUNTA ELÁSTICA, FORNECIDO E INSTALADO EM RAMAL DE ENCAMINHAMENTO. AF_12/2014</t>
  </si>
  <si>
    <t>LUVA SOLDÁVEL E COM ROSCA, PVC, SOLDÁVEL, DN 32MM X 1, INSTALADO EM PRUMADA DE ÁGUA - FORNECIMENTO E INSTALAÇÃO. AF_12/2014</t>
  </si>
  <si>
    <t>UNIÃO, PVC, SOLDÁVEL, DN 32MM, INSTALADO EM PRUMADA DE ÁGUA - FORNECIMENTO E INSTALAÇÃO. AF_12/2014</t>
  </si>
  <si>
    <t>ADAPTADOR CURTO COM BOLSA E ROSCA PARA REGISTRO, PVC, SOLDÁVEL, DN 32MM X 1, INSTALADO EM PRUMADA DE ÁGUA - FORNECIMENTO E INSTALAÇÃO. AF_12/2014</t>
  </si>
  <si>
    <t>LUVA SIMPLES, PVC, SERIE R, ÁGUA PLUVIAL, DN 100 MM, JUNTA ELÁSTICA, FORNECIDO E INSTALADO EM RAMAL DE ENCAMINHAMENTO. AF_12/2014</t>
  </si>
  <si>
    <t>CURVA DE TRANSPOSIÇÃO, PVC, SOLDÁVEL, DN 32MM, INSTALADO EM PRUMADA DE ÁGUA   FORNECIMENTO E INSTALAÇÃO. AF_12/2014</t>
  </si>
  <si>
    <t>LUVA DE CORRER, PVC, SERIE R, ÁGUA PLUVIAL, DN 100 MM, JUNTA ELÁSTICA, FORNECIDO E INSTALADO EM RAMAL DE ENCAMINHAMENTO. AF_12/2014</t>
  </si>
  <si>
    <t>REDUÇÃO EXCÊNTRICA, PVC, SERIE R, ÁGUA PLUVIAL, DN 100 X 75 MM, JUNTA ELÁSTICA, FORNECIDO E INSTALADO EM RAMAL DE ENCAMINHAMENTO. AF_12/2014</t>
  </si>
  <si>
    <t>LUVA, PVC, SOLDÁVEL, DN 40MM, INSTALADO EM PRUMADA DE ÁGUA - FORNECIMENTO E INSTALAÇÃO. AF_12/2014</t>
  </si>
  <si>
    <t>TÊ DE INSPEÇÃO, PVC, SERIE R, ÁGUA PLUVIAL, DN 100 MM, JUNTA ELÁSTICA, FORNECIDO E INSTALADO EM RAMAL DE ENCAMINHAMENTO. AF_12/2014</t>
  </si>
  <si>
    <t>JUNÇÃO SIMPLES, PVC, SERIE R, ÁGUA PLUVIAL, DN 40 MM, JUNTA SOLDÁVEL, FORNECIDO E INSTALADO EM RAMAL DE ENCAMINHAMENTO. AF_12/2014</t>
  </si>
  <si>
    <t>LUVA DE REDUÇÃO, PVC, SOLDÁVEL, DN 40MM X 32MM, INSTALADO EM PRUMADA DE ÁGUA - FORNECIMENTO E INSTALAÇÃO. AF_12/2014</t>
  </si>
  <si>
    <t>JUNÇÃO SIMPLES, PVC, SERIE R, ÁGUA PLUVIAL, DN 50 MM, JUNTA ELÁSTICA, FORNECIDO E INSTALADO EM RAMAL DE ENCAMINHAMENTO. AF_12/2014</t>
  </si>
  <si>
    <t>LUVA COM ROSCA, PVC, SOLDÁVEL, DN 40MM X 1.1/4, INSTALADO EM PRUMADA DE ÁGUA - FORNECIMENTO E INSTALAÇÃO. AF_12/2014</t>
  </si>
  <si>
    <t>JUNÇÃO SIMPLES, PVC, SERIE R, ÁGUA PLUVIAL, DN 75 X 75 MM, JUNTA ELÁSTICA, FORNECIDO E INSTALADO EM RAMAL DE ENCAMINHAMENTO. AF_12/2014</t>
  </si>
  <si>
    <t>TÊ, PVC, SERIE R, ÁGUA PLUVIAL, DN 75 MM, JUNTA ELÁSTICA, FORNECIDO E INSTALADO EM RAMAL DE ENCAMINHAMENTO. AF_12/2014</t>
  </si>
  <si>
    <t>JUNÇÃO SIMPLES, PVC, SERIE R, ÁGUA PLUVIAL, DN 100 X 100 MM, JUNTA ELÁSTICA, FORNECIDO E INSTALADO EM RAMAL DE ENCAMINHAMENTO. AF_12/2014</t>
  </si>
  <si>
    <t>UNIÃO, PVC, SOLDÁVEL, DN 40MM, INSTALADO EM PRUMADA DE ÁGUA - FORNECIMENTO E INSTALAÇÃO. AF_12/2014</t>
  </si>
  <si>
    <t>JUNÇÃO SIMPLES, PVC, SERIE R, ÁGUA PLUVIAL, DN 100 X 75 MM, JUNTA ELÁSTICA, FORNECIDO E INSTALADO EM RAMAL DE ENCAMINHAMENTO. AF_12/2014</t>
  </si>
  <si>
    <t>ADAPTADOR CURTO COM BOLSA E ROSCA PARA REGISTRO, PVC, SOLDÁVEL, DN 40MM X 1.1/2, INSTALADO EM PRUMADA DE ÁGUA - FORNECIMENTO E INSTALAÇÃO. AF_12/2014</t>
  </si>
  <si>
    <t>TÊ, PVC, SERIE R, ÁGUA PLUVIAL, DN 100 X 100 MM, JUNTA ELÁSTICA, FORNECIDO E INSTALADO EM RAMAL DE ENCAMINHAMENTO. AF_12/2014</t>
  </si>
  <si>
    <t>ADAPTADOR CURTO COM BOLSA E ROSCA PARA REGISTRO, PVC, SOLDÁVEL, DN 40MM X 1.1/4, INSTALADO EM PRUMADA DE ÁGUA - FORNECIMENTO E INSTALAÇÃO. AF_12/2014</t>
  </si>
  <si>
    <t>TÊ, PVC, SERIE R, ÁGUA PLUVIAL, DN 100 X 75 MM, JUNTA ELÁSTICA, FORNECIDO E INSTALADO EM RAMAL DE ENCAMINHAMENTO. AF_12/2014</t>
  </si>
  <si>
    <t>JUNÇÃO DUPLA, PVC, SERIE R, ÁGUA PLUVIAL, DN 100 X 100 X 100 MM, JUNTA ELÁSTICA, FORNECIDO E INSTALADO EM RAMAL DE ENCAMINHAMENTO. AF_12/2014</t>
  </si>
  <si>
    <t>LUVA, PVC, SOLDÁVEL, DN 50MM, INSTALADO EM PRUMADA DE ÁGUA - FORNECIMENTO E INSTALAÇÃO. AF_12/2014</t>
  </si>
  <si>
    <t>LUVA DE CORRER, PVC, SOLDÁVEL, DN 50MM, INSTALADO EM PRUMADA DE ÁGUA - FORNECIMENTO E INSTALAÇÃO. AF_12/2014</t>
  </si>
  <si>
    <t>LUVA DE REDUÇÃO, PVC, SOLDÁVEL, DN 50MM X 25MM, INSTALADO EM PRUMADA DE ÁGUA   FORNECIMENTO E INSTALAÇÃO. AF_12/2014</t>
  </si>
  <si>
    <t>JOELHO 45 GRAUS, PVC, SERIE R, ÁGUA PLUVIAL, DN 75 MM, JUNTA ELÁSTICA, FORNECIDO E INSTALADO EM CONDUTORES VERTICAIS DE ÁGUAS PLUVIAIS. AF_12/2014</t>
  </si>
  <si>
    <t>CURVA 87 GRAUS E 30 MINUTOS, PVC, SERIE R, ÁGUA PLUVIAL, DN 75 MM, JUNTA ELÁSTICA, FORNECIDO E INSTALADO EM CONDUTORES VERTICAIS DE ÁGUAS PLUVIAIS. AF_12/2014</t>
  </si>
  <si>
    <t>JOELHO 90 GRAUS, PVC, SERIE R, ÁGUA PLUVIAL, DN 100 MM, JUNTA ELÁSTICA, FORNECIDO E INSTALADO EM CONDUTORES VERTICAIS DE ÁGUAS PLUVIAIS. AF_12/2014</t>
  </si>
  <si>
    <t>JOELHO 45 GRAUS, PVC, SERIE R, ÁGUA PLUVIAL, DN 100 MM, JUNTA ELÁSTICA, FORNECIDO E INSTALADO EM CONDUTORES VERTICAIS DE ÁGUAS PLUVIAIS. AF_12/2014</t>
  </si>
  <si>
    <t>JOELHO 45 GRAUS PARA PÉ DE COLUNA, PVC, SERIE R, ÁGUA PLUVIAL, DN 100 MM, JUNTA ELÁSTICA, FORNECIDO E INSTALADO EM CONDUTORES VERTICAIS DE ÁGUAS PLUVIAIS. AF_12/2014</t>
  </si>
  <si>
    <t>CURVA 87 GRAUS E 30 MINUTOS, PVC, SERIE R, ÁGUA PLUVIAL, DN 100 MM, JUNTA ELÁSTICA, FORNECIDO E INSTALADO EM CONDUTORES VERTICAIS DE ÁGUAS PLUVIAIS. AF_12/2014</t>
  </si>
  <si>
    <t>JOELHO 90 GRAUS, PVC, SERIE R, ÁGUA PLUVIAL, DN 150 MM, JUNTA ELÁSTICA, FORNECIDO E INSTALADO EM CONDUTORES VERTICAIS DE ÁGUAS PLUVIAIS. AF_12/2014</t>
  </si>
  <si>
    <t>JOELHO 45 GRAUS, PVC, SERIE R, ÁGUA PLUVIAL, DN 150 MM, JUNTA ELÁSTICA, FORNECIDO E INSTALADO EM CONDUTORES VERTICAIS DE ÁGUAS PLUVIAIS. AF_12/2014</t>
  </si>
  <si>
    <t>CURVA 87 GRAUS E 30 MINUTOS, PVC, SERIE R, ÁGUA PLUVIAL, DN 150 MM, JUNTA ELÁSTICA, FORNECIDO E INSTALADO EM CONDUTORES VERTICAIS DE ÁGUAS PLUVIAIS. AF_12/2014</t>
  </si>
  <si>
    <t>LUVA COM ROSCA, PVC, SOLDÁVEL, DN 50MM X 1.1/2, INSTALADO EM PRUMADA DE ÁGUA - FORNECIMENTO E INSTALAÇÃO. AF_12/2014</t>
  </si>
  <si>
    <t>UNIÃO, PVC, SOLDÁVEL, DN 50MM, INSTALADO EM PRUMADA DE ÁGUA - FORNECIMENTO E INSTALAÇÃO. AF_12/2014</t>
  </si>
  <si>
    <t>ADAPTADOR CURTO COM BOLSA E ROSCA PARA REGISTRO, PVC, SOLDÁVEL, DN 50MM X 1.1/4, INSTALADO EM PRUMADA DE ÁGUA - FORNECIMENTO E INSTALAÇÃO. AF_12/2014</t>
  </si>
  <si>
    <t>ADAPTADOR CURTO COM BOLSA E ROSCA PARA REGISTRO, PVC, SOLDÁVEL, DN 50MM X 1.1/2, INSTALADO EM PRUMADA DE ÁGUA - FORNECIMENTO E INSTALAÇÃO. AF_12/2014</t>
  </si>
  <si>
    <t>LUVA, PVC, SOLDÁVEL, DN 60MM, INSTALADO EM PRUMADA DE ÁGUA - FORNECIMENTO E INSTALAÇÃO. AF_12/2014</t>
  </si>
  <si>
    <t>LUVA DE CORRER, PVC, SOLDÁVEL, DN 60MM, INSTALADO EM PRUMADA DE ÁGUA   FORNECIMENTO E INSTALAÇÃO. AF_12/2014</t>
  </si>
  <si>
    <t>LUVA SIMPLES, PVC, SERIE R, ÁGUA PLUVIAL, DN 75 MM, JUNTA ELÁSTICA, FORNECIDO E INSTALADO EM CONDUTORES VERTICAIS DE ÁGUAS PLUVIAIS. AF_12/2014</t>
  </si>
  <si>
    <t>LUVA DE CORRER, PVC, SERIE R, ÁGUA PLUVIAL, DN 75 MM, JUNTA ELÁSTICA, FORNECIDO E INSTALADO EM CONDUTORES VERTICAIS DE ÁGUAS PLUVIAIS. AF_12/2014</t>
  </si>
  <si>
    <t>LUVA DE REDUÇÃO, PVC, SOLDÁVEL, DN 60MM X 50MM, INSTALADO EM PRUMADA DE ÁGUA - FORNECIMENTO E INSTALAÇÃO. AF_12/2014</t>
  </si>
  <si>
    <t>UNIÃO, PVC, SOLDÁVEL, DN 60MM, INSTALADO EM PRUMADA DE ÁGUA - FORNECIMENTO E INSTALAÇÃO. AF_12/2014</t>
  </si>
  <si>
    <t>ADAPTADOR CURTO COM BOLSA E ROSCA PARA REGISTRO, PVC, SOLDÁVEL, DN 60MM X 2, INSTALADO EM PRUMADA DE ÁGUA - FORNECIMENTO E INSTALAÇÃO. AF_12/2014</t>
  </si>
  <si>
    <t>LUVA, PVC, SOLDÁVEL, DN 75MM, INSTALADO EM PRUMADA DE ÁGUA - FORNECIMENTO E INSTALAÇÃO. AF_12/2014</t>
  </si>
  <si>
    <t>UNIÃO, PVC, SOLDÁVEL, DN 75MM, INSTALADO EM PRUMADA DE ÁGUA - FORNECIMENTO E INSTALAÇÃO. AF_12/2014</t>
  </si>
  <si>
    <t>ADAPTADOR CURTO COM BOLSA E ROSCA PARA REGISTRO, PVC, SOLDÁVEL, DN 75MM X 2.1/2, INSTALADO EM PRUMADA DE ÁGUA - FORNECIMENTO E INSTALAÇÃO. AF_12/2014</t>
  </si>
  <si>
    <t>LUVA, PVC, SOLDÁVEL, DN 85MM, INSTALADO EM PRUMADA DE ÁGUA - FORNECIMENTO E INSTALAÇÃO. AF_12/2014</t>
  </si>
  <si>
    <t>UNIÃO, PVC, SOLDÁVEL, DN 85MM, INSTALADO EM PRUMADA DE ÁGUA - FORNECIMENTO E INSTALAÇÃO. AF_12/2014</t>
  </si>
  <si>
    <t>ADAPTADOR CURTO COM BOLSA E ROSCA PARA REGISTRO, PVC, SOLDÁVEL, DN 85MM X 3, INSTALADO EM PRUMADA DE ÁGUA - FORNECIMENTO E INSTALAÇÃO. AF_12/2014</t>
  </si>
  <si>
    <t>TE, PVC, SOLDÁVEL, DN 25MM, INSTALADO EM PRUMADA DE ÁGUA - FORNECIMENTO E INSTALAÇÃO. AF_12/2014</t>
  </si>
  <si>
    <t>TÊ COM BUCHA DE LATÃO NA BOLSA CENTRAL, PVC, SOLDÁVEL, DN 25MM X 1/2, INSTALADO EM PRUMADA DE ÁGUA - FORNECIMENTO E INSTALAÇÃO. AF_12/2014</t>
  </si>
  <si>
    <t>TÊ DE REDUÇÃO, PVC, SOLDÁVEL, DN 25MM X 20MM, INSTALADO EM PRUMADA DE ÁGUA - FORNECIMENTO E INSTALAÇÃO. AF_12/2014</t>
  </si>
  <si>
    <t>TE, PVC, SOLDÁVEL, DN 32MM, INSTALADO EM PRUMADA DE ÁGUA - FORNECIMENTO E INSTALAÇÃO. AF_12/2014</t>
  </si>
  <si>
    <t>TÊ COM BUCHA DE LATÃO NA BOLSA CENTRAL, PVC, SOLDÁVEL, DN 32MM X 3/4, INSTALADO EM PRUMADA DE ÁGUA - FORNECIMENTO E INSTALAÇÃO. AF_12/2014</t>
  </si>
  <si>
    <t>TÊ DE REDUÇÃO, PVC, SOLDÁVEL, DN 32MM X 25MM, INSTALADO EM PRUMADA DE ÁGUA - FORNECIMENTO E INSTALAÇÃO. AF_12/2014</t>
  </si>
  <si>
    <t>TE, PVC, SOLDÁVEL, DN 40MM, INSTALADO EM PRUMADA DE ÁGUA - FORNECIMENTO E INSTALAÇÃO. AF_12/2014</t>
  </si>
  <si>
    <t>TÊ DE REDUÇÃO, PVC, SOLDÁVEL, DN 40MM X 32MM, INSTALADO EM PRUMADA DE ÁGUA - FORNECIMENTO E INSTALAÇÃO. AF_12/2014</t>
  </si>
  <si>
    <t>TE, PVC, SOLDÁVEL, DN 50MM, INSTALADO EM PRUMADA DE ÁGUA - FORNECIMENTO E INSTALAÇÃO. AF_12/2014</t>
  </si>
  <si>
    <t>TÊ DE REDUÇÃO, PVC, SOLDÁVEL, DN 50MM X 40MM, INSTALADO EM PRUMADA DE ÁGUA - FORNECIMENTO E INSTALAÇÃO. AF_12/2014</t>
  </si>
  <si>
    <t>TÊ DE REDUÇÃO, PVC, SOLDÁVEL, DN 50MM X 25MM, INSTALADO EM PRUMADA DE ÁGUA - FORNECIMENTO E INSTALAÇÃO. AF_12/2014</t>
  </si>
  <si>
    <t>TE, PVC, SOLDÁVEL, DN 60MM, INSTALADO EM PRUMADA DE ÁGUA - FORNECIMENTO E INSTALAÇÃO. AF_12/2014</t>
  </si>
  <si>
    <t>TE, PVC, SOLDÁVEL, DN 75MM, INSTALADO EM PRUMADA DE ÁGUA - FORNECIMENTO E INSTALAÇÃO. AF_12/2014</t>
  </si>
  <si>
    <t>TE DE REDUÇÃO, PVC, SOLDÁVEL, DN 75MM X 50MM, INSTALADO EM PRUMADA DE ÁGUA - FORNECIMENTO E INSTALAÇÃO. AF_12/2014</t>
  </si>
  <si>
    <t>TE, PVC, SOLDÁVEL, DN 85MM, INSTALADO EM PRUMADA DE ÁGUA - FORNECIMENTO E INSTALAÇÃO. AF_12/2014</t>
  </si>
  <si>
    <t>TE DE REDUÇÃO, PVC, SOLDÁVEL, DN 85MM X 60MM, INSTALADO EM PRUMADA DE ÁGUA - FORNECIMENTO E INSTALAÇÃO. AF_12/2014</t>
  </si>
  <si>
    <t>JOELHO 90 GRAUS, CPVC, SOLDÁVEL, DN 15MM, INSTALADO EM RAMAL OU SUB-RAMAL DE ÁGUA - FORNECIMENTO E INSTALAÇÃO. AF_12/2014</t>
  </si>
  <si>
    <t>JOELHO 45 GRAUS, CPVC, SOLDÁVEL, DN 15MM, INSTALADO EM RAMAL OU SUB-RAMAL DE ÁGUA - FORNECIMENTO E INSTALAÇÃO. AF_12/2014</t>
  </si>
  <si>
    <t>CURVA 90 GRAUS, CPVC, SOLDÁVEL, DN 15MM, INSTALADO EM RAMAL OU SUB-RAMAL DE ÁGUA - FORNECIMENTO E INSTALAÇÃO. AF_12/2014</t>
  </si>
  <si>
    <t>JOELHO 90 GRAUS, CPVC, SOLDÁVEL, DN 22MM, INSTALADO EM RAMAL OU SUB-RAMAL DE ÁGUA - FORNECIMENTO E INSTALAÇÃO. AF_12/2014</t>
  </si>
  <si>
    <t>JOELHO 45 GRAUS, CPVC, SOLDÁVEL, DN 22MM, INSTALADO EM RAMAL OU SUB-RAMAL DE ÁGUA - FORNECIMENTO E INSTALAÇÃO. AF_12/2014</t>
  </si>
  <si>
    <t>CURVA 90 GRAUS, CPVC, SOLDÁVEL, DN 22MM, INSTALADO EM RAMAL OU SUB-RAMAL DE ÁGUA - FORNECIMENTO E INSTALAÇÃO. AF_12/2014</t>
  </si>
  <si>
    <t>JOELHO DE TRANSIÇÃO, 90 GRAUS, CPVC, SOLDÁVEL, DN 22MM X 3/4", INSTALADO EM RAMAL OU SUB-RAMAL DE ÁGUA - FORNECIMENTO E INSTALAÇÃO. AF_12/2014</t>
  </si>
  <si>
    <t>JOELHO 90 GRAUS, CPVC, SOLDÁVEL, DN 28MM, INSTALADO EM RAMAL OU SUB-RAMAL DE ÁGUA - FORNECIMENTO E INSTALAÇÃO. AF_12/2014</t>
  </si>
  <si>
    <t>JOELHO 45 GRAUS, CPVC, SOLDÁVEL, DN 28MM, INSTALADO EM RAMAL OU SUB-RAMAL DE ÁGUA  FORNECIMENTO E INSTALAÇÃO. AF_12/2014</t>
  </si>
  <si>
    <t>CURVA 90 GRAUS, CPVC, SOLDÁVEL, DN 28MM, INSTALADO EM RAMAL OU SUB-RAMAL DE ÁGUA  FORNECIMENTO E INSTALAÇÃO. AF_12/2014</t>
  </si>
  <si>
    <t>JOELHO 90 GRAUS, CPVC, SOLDÁVEL, DN 35MM, INSTALADO EM RAMAL OU SUB-RAMAL DE ÁGUA  FORNECIMENTO E INSTALAÇÃO. AF_12/2014</t>
  </si>
  <si>
    <t>JOELHO 45 GRAUS, CPVC, SOLDÁVEL, DN 35MM, INSTALADO EM RAMAL OU SUB-RAMAL DE ÁGUA  FORNECIMENTO E INSTALAÇÃO. AF_12/2014</t>
  </si>
  <si>
    <t>LUVA, CPVC, SOLDÁVEL, DN 15MM, INSTALADO EM RAMAL OU SUB-RAMAL DE ÁGUA - FORNECIMENTO E INSTALAÇÃO. AF_12/2014</t>
  </si>
  <si>
    <t>LUVA DE CORRER, CPVC, SOLDÁVEL, DN 15MM, INSTALADO EM RAMAL OU SUB-RAMAL DE ÁGUA  FORNECIMENTO E INSTALAÇÃO. AF_12/2014</t>
  </si>
  <si>
    <t>LUVA DE TRANSIÇÃO, CPVC, SOLDÁVEL, DN15MM X 1/2", INSTALADO EM RAMAL OU SUB-RAMAL DE ÁGUA - FORNECIMENTO E INSTALAÇÃO. AF_12/2014</t>
  </si>
  <si>
    <t>UNIÃO, CPVC, SOLDÁVEL, DN15MM, INSTALADO EM RAMAL OU SUB-RAMAL DE ÁGUA  FORNECIMENTO E INSTALAÇÃO. AF_12/2014</t>
  </si>
  <si>
    <t>CONECTOR, CPVC, SOLDÁVEL, DN 15MM X 1/2, INSTALADO EM RAMAL OU SUB-RAMAL DE ÁGUA  FORNECIMENTO E INSTALAÇÃO. AF_12/2014</t>
  </si>
  <si>
    <t>ADAPTADOR, CPVC, SOLDÁVEL, DN15MM, INSTALADO EM RAMAL OU SUB-RAMAL DE ÁGUA  FORNECIMENTO E INSTALAÇÃO. AF_12/2014</t>
  </si>
  <si>
    <t>CURVA DE TRANSPOSIÇÃO, CPVC, SOLDÁVEL, DN15MM, INSTALADO EM RAMAL OU SUB-RAMAL DE ÁGUA  FORNECIMENTO E INSTALAÇÃO. AF_12/2014</t>
  </si>
  <si>
    <t>LUVA, CPVC, SOLDÁVEL, DN 22MM, INSTALADO EM RAMAL OU SUB-RAMAL DE ÁGUA  FORNECIMENTO E INSTALAÇÃO. AF_12/2014</t>
  </si>
  <si>
    <t>LUVA DE CORRER, CPVC, SOLDÁVEL, DN 22MM, INSTALADO EM RAMAL OU SUB-RAMAL DE ÁGUA  FORNECIMENTO E INSTALAÇÃO. AF_12/2014</t>
  </si>
  <si>
    <t>LUVA DE TRANSIÇÃO, CPVC, SOLDÁVEL, DN22MM X 25MM, INSTALADO EM RAMAL OU SUB-RAMAL DE ÁGUA - FORNECIMENTO E INSTALAÇÃO. AF_12/2014</t>
  </si>
  <si>
    <t>UNIÃO, CPVC, SOLDÁVEL, DN22MM, INSTALADO EM RAMAL OU SUB-RAMAL DE ÁGUA  FORNECIMENTO E INSTALAÇÃO. AF_12/2014</t>
  </si>
  <si>
    <t>CONECTOR, CPVC, SOLDÁVEL, DN 22MM X 1/2, INSTALADO EM RAMAL OU SUB-RAMAL DE ÁGUA  FORNECIMENTO E INSTALAÇÃO. AF_12/2014</t>
  </si>
  <si>
    <t>ADAPTADOR, CPVC, SOLDÁVEL, DN22MM, INSTALADO EM RAMAL OU SUB-RAMAL DE ÁGUA  FORNECIMENTO E INSTALAÇÃO. AF_12/2014</t>
  </si>
  <si>
    <t>CURVA DE TRANSPOSIÇÃO, CPVC, SOLDÁVEL, DN22MM, INSTALADO EM RAMAL OU SUB-RAMAL DE ÁGUA  FORNECIMENTO E INSTALAÇÃO. AF_12/2014</t>
  </si>
  <si>
    <t>REDUÇÃO EXCÊNTRICA, PVC, SERIE R, ÁGUA PLUVIAL, DN 75 X 50 MM, JUNTA ELÁSTICA, FORNECIDO E INSTALADO EM CONDUTORES VERTICAIS DE ÁGUAS PLUVIAIS. AF_12/2014</t>
  </si>
  <si>
    <t>BUCHA DE REDUÇÃO, CPVC, SOLDÁVEL, DN22MM X 15MM, INSTALADO EM RAMAL OU SUB-RAMAL DE ÁGUA  FORNECIMENTO E INSTALAÇÃO. AF_12/2014</t>
  </si>
  <si>
    <t>TÊ DE INSPEÇÃO, PVC, SERIE R, ÁGUA PLUVIAL, DN 75 MM, JUNTA ELÁSTICA, FORNECIDO E INSTALADO EM CONDUTORES VERTICAIS DE ÁGUAS PLUVIAIS. AF_12/2014</t>
  </si>
  <si>
    <t>CONECTOR, CPVC, SOLDÁVEL, DN22MM X 3/4", INSTALADO EM RAMAL OU SUB-RAMAL DE ÁGUA - FORNECIMENTO E INSTALAÇÃO. AF_12/2014</t>
  </si>
  <si>
    <t>LUVA SIMPLES, PVC, SERIE R, ÁGUA PLUVIAL, DN 100 MM, JUNTA ELÁSTICA, FORNECIDO E INSTALADO EM CONDUTORES VERTICAIS DE ÁGUAS PLUVIAIS. AF_12/2014</t>
  </si>
  <si>
    <t>LUVA, CPVC, SOLDÁVEL, DN 28MM, INSTALADO EM RAMAL OU SUB-RAMAL DE ÁGUA  FORNECIMENTO E INSTALAÇÃO. AF_12/2014</t>
  </si>
  <si>
    <t>LUVA DE CORRER, PVC, SERIE R, ÁGUA PLUVIAL, DN 100 MM, JUNTA ELÁSTICA, FORNECIDO E INSTALADO EM CONDUTORES VERTICAIS DE ÁGUAS PLUVIAIS. AF_12/2014</t>
  </si>
  <si>
    <t>LUVA DE CORRER, CPVC, SOLDÁVEL, DN 28MM, INSTALADO EM RAMAL OU SUB-RAMAL DE ÁGUA  FORNECIMENTO E INSTALAÇÃO. AF_12/2014</t>
  </si>
  <si>
    <t>REDUÇÃO EXCÊNTRICA, PVC, SERIE R, ÁGUA PLUVIAL, DN 100 X 75 MM, JUNTA ELÁSTICA, FORNECIDO E INSTALADO EM CONDUTORES VERTICAIS DE ÁGUAS PLUVIAIS. AF_12/2014</t>
  </si>
  <si>
    <t>UNIÃO, CPVC, SOLDÁVEL, DN28MM, INSTALADO EM RAMAL OU SUB-RAMAL DE ÁGUA  FORNECIMENTO E INSTALAÇÃO. AF_12/2014</t>
  </si>
  <si>
    <t>TÊ DE INSPEÇÃO, PVC, SERIE R, ÁGUA PLUVIAL, DN 100 MM, JUNTA ELÁSTICA, FORNECIDO E INSTALADO EM CONDUTORES VERTICAIS DE ÁGUAS PLUVIAIS. AF_12/2014</t>
  </si>
  <si>
    <t>CONECTOR, CPVC, SOLDÁVEL, DN 28MM X 1, INSTALADO EM RAMAL OU SUB-RAMAL DE ÁGUA  FORNECIMENTO E INSTALAÇÃO. AF_12/2014</t>
  </si>
  <si>
    <t>LUVA SIMPLES, PVC, SERIE R, ÁGUA PLUVIAL, DN 150 MM, JUNTA ELÁSTICA, FORNECIDO E INSTALADO EM CONDUTORES VERTICAIS DE ÁGUAS PLUVIAIS. AF_12/2014</t>
  </si>
  <si>
    <t>BUCHA DE REDUÇÃO, CPVC, SOLDÁVEL, DN28MM X 22MM, INSTALADO EM RAMAL OU SUB-RAMAL DE ÁGUA  FORNECIMENTO E INSTALAÇÃO. AF_12/2014</t>
  </si>
  <si>
    <t>LUVA DE CORRER, PVC, SERIE R, ÁGUA PLUVIAL, DN 150 MM, JUNTA ELÁSTICA, FORNECIDO E INSTALADO EM CONDUTORES VERTICAIS DE ÁGUAS PLUVIAIS. AF_12/2014</t>
  </si>
  <si>
    <t>LUVA, CPVC, SOLDÁVEL, DN 35MM, INSTALADO EM RAMAL OU SUB-RAMAL DE ÁGUA  FORNECIMENTO E INSTALAÇÃO. AF_12/2014</t>
  </si>
  <si>
    <t>REDUÇÃO EXCÊNTRICA, PVC, SERIE R, ÁGUA PLUVIAL, DN 150 X 100 MM, JUNTA ELÁSTICA, FORNECIDO E INSTALADO EM CONDUTORES VERTICAIS DE ÁGUAS PLUVIAIS. AF_12/2014</t>
  </si>
  <si>
    <t>LUVA DE CORRER, CPVC, SOLDÁVEL, DN 35MM, INSTALADO EM RAMAL OU SUB-RAMAL DE ÁGUA  FORNECIMENTO E INSTALAÇÃO. AF_12/2014</t>
  </si>
  <si>
    <t>UNIÃO, CPVC, SOLDÁVEL, DN35MM, INSTALADO EM RAMAL OU SUB-RAMAL DE ÁGUA  FORNECIMENTO E INSTALAÇÃO. AF_12/2014</t>
  </si>
  <si>
    <t>JUNÇÃO SIMPLES, PVC, SERIE R, ÁGUA PLUVIAL, DN 75 X 75 MM, JUNTA ELÁSTICA, FORNECIDO E INSTALADO EM CONDUTORES VERTICAIS DE ÁGUAS PLUVIAIS. AF_12/2014</t>
  </si>
  <si>
    <t>CONECTOR, CPVC, SOLDÁVEL, DN 35MM X 1 1/4, INSTALADO EM RAMAL OU SUB-RAMAL DE ÁGUA  FORNECIMENTO E INSTALAÇÃO. AF_12/2014</t>
  </si>
  <si>
    <t>TÊ, PVC, SERIE R, ÁGUA PLUVIAL, DN 75 X 75 MM, JUNTA ELÁSTICA, FORNECIDO E INSTALADO EM CONDUTORES VERTICAIS DE ÁGUAS PLUVIAIS. AF_12/2014</t>
  </si>
  <si>
    <t>BUCHA DE REDUÇÃO, CPVC, SOLDÁVEL, DN35MM X 28MM, INSTALADO EM RAMAL OU SUB-RAMAL DE ÁGUA  FORNECIMENTO E INSTALAÇÃO. AF_12/2014</t>
  </si>
  <si>
    <t>JUNÇÃO SIMPLES, PVC, SERIE R, ÁGUA PLUVIAL, DN 100 X 100 MM, JUNTA ELÁSTICA, FORNECIDO E INSTALADO EM CONDUTORES VERTICAIS DE ÁGUAS PLUVIAIS. AF_12/2014</t>
  </si>
  <si>
    <t>TE, CPVC, SOLDÁVEL, DN 15MM, INSTALADO EM RAMAL OU SUB-RAMAL DE ÁGUA - FORNECIMENTO E INSTALAÇÃO. AF_12/2014</t>
  </si>
  <si>
    <t>JUNÇÃO SIMPLES, PVC, SERIE R, ÁGUA PLUVIAL, DN 100 X 75 MM, JUNTA ELÁSTICA, FORNECIDO E INSTALADO EM CONDUTORES VERTICAIS DE ÁGUAS PLUVIAIS. AF_12/2014</t>
  </si>
  <si>
    <t>TÊ, PVC, SERIE R, ÁGUA PLUVIAL, DN 100 X 100 MM, JUNTA ELÁSTICA, FORNECIDO E INSTALADO EM CONDUTORES VERTICAIS DE ÁGUAS PLUVIAIS. AF_12/2014</t>
  </si>
  <si>
    <t>TE DE TRANSIÇÃO, CPVC, SOLDÁVEL, DN 15MM X 1/2, INSTALADO EM RAMAL OU SUB-RAMAL DE ÁGUA  FORNECIMENTO E INSTALAÇÃO. AF_12/2014</t>
  </si>
  <si>
    <t>TÊ MISTURADOR, CPVC, SOLDÁVEL, DN15MM, INSTALADO EM RAMAL OU SUB-RAMAL DE ÁGUA  FORNECIMENTO E INSTALAÇÃO. AF_12/2014</t>
  </si>
  <si>
    <t>TÊ, PVC, SERIE R, ÁGUA PLUVIAL, DN 100 X 75 MM, JUNTA ELÁSTICA, FORNECIDO E INSTALADO EM CONDUTORES VERTICAIS DE ÁGUAS PLUVIAIS. AF_12/2014</t>
  </si>
  <si>
    <t>TE, CPVC, SOLDÁVEL, DN 22MM, INSTALADO EM RAMAL OU SUB-RAMAL DE ÁGUA - FORNECIMENTO E INSTALAÇÃO. AF_12/2014</t>
  </si>
  <si>
    <t>JUNÇÃO SIMPLES, PVC, SERIE R, ÁGUA PLUVIAL, DN 150 X 150 MM, JUNTA ELÁSTICA, FORNECIDO E INSTALADO EM CONDUTORES VERTICAIS DE ÁGUAS PLUVIAIS. AF_12/2014</t>
  </si>
  <si>
    <t>JUNÇÃO SIMPLES, PVC, SERIE R, ÁGUA PLUVIAL, DN 150 X 100 MM, JUNTA ELÁSTICA, FORNECIDO E INSTALADO EM CONDUTORES VERTICAIS DE ÁGUAS PLUVIAIS. AF_12/2014</t>
  </si>
  <si>
    <t>TE DE TRANSIÇÃO, CPVC, SOLDÁVEL, DN 22MM X 1/2, INSTALADO EM RAMAL OU SUB-RAMAL DE ÁGUA  FORNECIMENTO E INSTALAÇÃO. AF_12/2014</t>
  </si>
  <si>
    <t>TÊ, PVC, SERIE R, ÁGUA PLUVIAL, DN 150 X 150 MM, JUNTA ELÁSTICA, FORNECIDO E INSTALADO EM CONDUTORES VERTICAIS DE ÁGUAS PLUVIAIS. AF_12/2014</t>
  </si>
  <si>
    <t>TÊ MISTURADOR, CPVC, SOLDÁVEL, DN22MM, INSTALADO EM RAMAL OU SUB-RAMAL DE ÁGUA  FORNECIMENTO E INSTALAÇÃO. AF_12/2014</t>
  </si>
  <si>
    <t>TE MISTURADOR DE TRANSIÇÃO, CPVC, SOLDÁVEL, DN 22MM X 3/4", INSTALADO EM RAMAL OU SUB-RAMAL DE ÁGUA - FORNECIMENTO E INSTALAÇÃO. AF_12/2014</t>
  </si>
  <si>
    <t>TÊ, PVC, SERIE R, ÁGUA PLUVIAL, DN 150 X 100 MM, JUNTA ELÁSTICA, FORNECIDO E INSTALADO EM CONDUTORES VERTICAIS DE ÁGUAS PLUVIAIS. AF_12/2014</t>
  </si>
  <si>
    <t>TÊ, CPVC, SOLDÁVEL, DN28MM, INSTALADO EM RAMAL OU SUB-RAMAL DE ÁGUA   FORNECIMENTO E INSTALAÇÃO. AF_12/2014</t>
  </si>
  <si>
    <t>TÊ, CPVC, SOLDÁVEL, DN35MM, INSTALADO EM RAMAL OU SUB-RAMAL DE ÁGUA  FORNECIMENTO E INSTALAÇÃO. AF_12/2014</t>
  </si>
  <si>
    <t>TUBO, CPVC, SOLDÁVEL, DN 35MM, INSTALADO EM RAMAL DE DISTRIBUIÇÃO DE ÁGUA   FORNECIMENTO E INSTALAÇÃO. AF_12/2014</t>
  </si>
  <si>
    <t>JOELHO 90 GRAUS, CPVC, SOLDÁVEL, DN 22MM, INSTALADO EM RAMAL DE DISTRIBUIÇÃO DE ÁGUA   FORNECIMENTO E INSTALAÇÃO. AF_12/2014</t>
  </si>
  <si>
    <t>JOELHO 45 GRAUS, CPVC, SOLDÁVEL, DN 22MM, INSTALADO EM RAMAL DE DISTRIBUIÇÃO DE ÁGUA   FORNECIMENTO E INSTALAÇÃO. AF_12/2014</t>
  </si>
  <si>
    <t>CURVA 90 GRAUS, CPVC, SOLDÁVEL, DN 22MM, INSTALADO EM RAMAL DE DISTRIBUIÇÃO DE ÁGUA - FORNECIMENTO E INSTALAÇÃO. AF_12/2014</t>
  </si>
  <si>
    <t>JOELHO 90 GRAUS, CPVC, SOLDÁVEL, DN 28MM, INSTALADO EM RAMAL DE DISTRIBUIÇÃO DE ÁGUA   FORNECIMENTO E INSTALAÇÃO. AF_12/2014</t>
  </si>
  <si>
    <t>JOELHO 45 GRAUS, CPVC, SOLDÁVEL, DN 28MM, INSTALADO EM RAMAL DE DISTRIBUIÇÃO DE ÁGUA   FORNECIMENTO E INSTALAÇÃO. AF_12/2014</t>
  </si>
  <si>
    <t>CURVA 90 GRAUS, CPVC, SOLDÁVEL, DN 28MM, INSTALADO EM RAMAL DE DISTRIBUIÇÃO DE ÁGUA   FORNECIMENTO E INSTALAÇÃO. AF_12/2014</t>
  </si>
  <si>
    <t>CURVA CURTA 90 GRAUS, PVC, SERIE NORMAL, ESGOTO PREDIAL, DN 40 MM, JUNTA SOLDÁVEL, FORNECIDO E INSTALADO EM RAMAL DE DESCARGA OU RAMAL DE ESGOTO SANITÁRIO. AF_12/2014</t>
  </si>
  <si>
    <t>JOELHO 90 GRAUS, CPVC, SOLDÁVEL, DN 35MM, INSTALADO EM RAMAL DE DISTRIBUIÇÃO DE ÁGUA   FORNECIMENTO E INSTALAÇÃO. AF_12/2014</t>
  </si>
  <si>
    <t>CURVA LONGA 90 GRAUS, PVC, SERIE NORMAL, ESGOTO PREDIAL, DN 40 MM, JUNTA SOLDÁVEL, FORNECIDO E INSTALADO EM RAMAL DE DESCARGA OU RAMAL DE ESGOTO SANITÁRIO. AF_12/2014</t>
  </si>
  <si>
    <t>JOELHO 90 GRAUS, PVC, SERIE NORMAL, ESGOTO PREDIAL, DN 50 MM, JUNTA ELÁSTICA, FORNECIDO E INSTALADO EM RAMAL DE DESCARGA OU RAMAL DE ESGOTO SANITÁRIO. AF_12/2014</t>
  </si>
  <si>
    <t>JOELHO 45 GRAUS, PVC, SERIE NORMAL, ESGOTO PREDIAL, DN 50 MM, JUNTA ELÁSTICA, FORNECIDO E INSTALADO EM RAMAL DE DESCARGA OU RAMAL DE ESGOTO SANITÁRIO. AF_12/2014</t>
  </si>
  <si>
    <t>CURVA CURTA 90 GRAUS, PVC, SERIE NORMAL, ESGOTO PREDIAL, DN 50 MM, JUNTA ELÁSTICA, FORNECIDO E INSTALADO EM RAMAL DE DESCARGA OU RAMAL DE ESGOTO SANITÁRIO. AF_12/2014</t>
  </si>
  <si>
    <t>JOELHO 45 GRAUS, CPVC, SOLDÁVEL, DN 35MM, INSTALADO EM RAMAL DE DISTRIBUIÇÃO DE ÁGUA   FORNECIMENTO E INSTALAÇÃO. AF_12/2014</t>
  </si>
  <si>
    <t>CURVA LONGA 90 GRAUS, PVC, SERIE NORMAL, ESGOTO PREDIAL, DN 50 MM, JUNTA ELÁSTICA, FORNECIDO E INSTALADO EM RAMAL DE DESCARGA OU RAMAL DE ESGOTO SANITÁRIO. AF_12/2014</t>
  </si>
  <si>
    <t>LUVA, CPVC, SOLDÁVEL, DN 22MM, INSTALADO EM RAMAL DE DISTRIBUIÇÃO DE ÁGUA   FORNECIMENTO E INSTALAÇÃO. AF_12/2014</t>
  </si>
  <si>
    <t>JOELHO 90 GRAUS, PVC, SERIE NORMAL, ESGOTO PREDIAL, DN 75 MM, JUNTA ELÁSTICA, FORNECIDO E INSTALADO EM RAMAL DE DESCARGA OU RAMAL DE ESGOTO SANITÁRIO. AF_12/2014</t>
  </si>
  <si>
    <t>LUVA DE CORRER, CPVC, SOLDÁVEL, DN 22MM, INSTALADO EM RAMAL DE DISTRIBUIÇÃO DE ÁGUA   FORNECIMENTO E INSTALAÇÃO. AF_12/2014</t>
  </si>
  <si>
    <t>JOELHO 45 GRAUS, PVC, SERIE NORMAL, ESGOTO PREDIAL, DN 75 MM, JUNTA ELÁSTICA, FORNECIDO E INSTALADO EM RAMAL DE DESCARGA OU RAMAL DE ESGOTO SANITÁRIO. AF_12/2014</t>
  </si>
  <si>
    <t>LUVA DE TRANSIÇÃO, CPVC, SOLDÁVEL, DN 22MM X 25MM, INSTALADO EM RAMAL DE DISTRIBUIÇÃO DE ÁGUA   FORNECIMENTO E INSTALAÇÃO. AF_12/2014</t>
  </si>
  <si>
    <t>UNIÃO, CPVC, SOLDÁVEL, DN 22MM, INSTALADO EM RAMAL DE DISTRIBUIÇÃO DE ÁGUA   FORNECIMENTO E INSTALAÇÃO. AF_12/2014</t>
  </si>
  <si>
    <t>CURVA CURTA 90 GRAUS, PVC, SERIE NORMAL, ESGOTO PREDIAL, DN 75 MM, JUNTA ELÁSTICA, FORNECIDO E INSTALADO EM RAMAL DE DESCARGA OU RAMAL DE ESGOTO SANITÁRIO. AF_12/2014</t>
  </si>
  <si>
    <t>CURVA LONGA 90 GRAUS, PVC, SERIE NORMAL, ESGOTO PREDIAL, DN 75 MM, JUNTA ELÁSTICA, FORNECIDO E INSTALADO EM RAMAL DE DESCARGA OU RAMAL DE ESGOTO SANITÁRIO. AF_12/2014</t>
  </si>
  <si>
    <t>CONECTOR, CPVC, SOLDÁVEL, DN 22MM X 1/2 , INSTALADO EM RAMAL DE DISTRIBUIÇÃO DE ÁGUA   FORNECIMENTO E INSTALAÇÃO. AF_12/2014</t>
  </si>
  <si>
    <t>ADAPTADOR, CPVC, SOLDÁVEL, DN 22MM, INSTALADO EM RAMAL DE DISTRIBUIÇÃO DE ÁGUA   FORNECIMENTO E INSTALAÇÃO. AF_12/2014</t>
  </si>
  <si>
    <t>CURVA CURTA 90 GRAUS, PVC, SERIE NORMAL, ESGOTO PREDIAL, DN 100 MM, JUNTA ELÁSTICA, FORNECIDO E INSTALADO EM RAMAL DE DESCARGA OU RAMAL DE ESGOTO SANITÁRIO. AF_12/2014</t>
  </si>
  <si>
    <t>CURVA DE TRANSPOSIÇÃO, CPVC, SOLDÁVEL, DN 22MM, INSTALADO EM RAMAL DE DISTRIBUIÇÃO DE ÁGUA   FORNECIMENTO E INSTALAÇÃO. AF_12/2014</t>
  </si>
  <si>
    <t>CURVA LONGA 90 GRAUS, PVC, SERIE NORMAL, ESGOTO PREDIAL, DN 100 MM, JUNTA ELÁSTICA, FORNECIDO E INSTALADO EM RAMAL DE DESCARGA OU RAMAL DE ESGOTO SANITÁRIO. AF_12/2014</t>
  </si>
  <si>
    <t>BUCHA DE REDUÇÃO, CPVC, SOLDÁVEL, DN 22MM X 15MM, INSTALADO EM RAMAL DE DISTRIBUIÇÃO DE ÁGUA   FORNECIMENTO E INSTALAÇÃO. AF_12/2014</t>
  </si>
  <si>
    <t>LUVA SIMPLES, PVC, SERIE NORMAL, ESGOTO PREDIAL, DN 40 MM, JUNTA SOLDÁVEL, FORNECIDO E INSTALADO EM RAMAL DE DESCARGA OU RAMAL DE ESGOTO SANITÁRIO. AF_12/2014</t>
  </si>
  <si>
    <t>LUVA SIMPLES, PVC, SERIE NORMAL, ESGOTO PREDIAL, DN 50 MM, JUNTA ELÁSTICA, FORNECIDO E INSTALADO EM RAMAL DE DESCARGA OU RAMAL DE ESGOTO SANITÁRIO. AF_12/2014</t>
  </si>
  <si>
    <t>LUVA DE CORRER, PVC, SERIE NORMAL, ESGOTO PREDIAL, DN 50 MM, JUNTA ELÁSTICA, FORNECIDO E INSTALADO EM RAMAL DE DESCARGA OU RAMAL DE ESGOTO SANITÁRIO. AF_12/2014</t>
  </si>
  <si>
    <t>LUVA, CPVC, SOLDÁVEL, DN 28MM, INSTALADO EM RAMAL DE DISTRIBUIÇÃO DE ÁGUA   FORNECIMENTO E INSTALAÇÃO. AF_12/2014</t>
  </si>
  <si>
    <t>LUVA DE CORRER, CPVC, SOLDÁVEL, DN 28MM, INSTALADO EM RAMAL DE DISTRIBUIÇÃO DE ÁGUA   FORNECIMENTO E INSTALAÇÃO. AF_12/2014</t>
  </si>
  <si>
    <t>UNIÃO, CPVC, SOLDÁVEL, DN 28MM, INSTALADO EM RAMAL DE DISTRIBUIÇÃO DE ÁGUA   FORNECIMENTO E INSTALAÇÃO. AF_12/2014</t>
  </si>
  <si>
    <t>CONECTOR, CPVC, SOLDÁVEL, DN 28MM X 1 , INSTALADO EM RAMAL DE DISTRIBUIÇÃO DE ÁGUA   FORNECIMENTO E INSTALAÇÃO. AF_12/2014</t>
  </si>
  <si>
    <t>BUCHA DE REDUÇÃO, CPVC, SOLDÁVEL, DN 28MM X 22MM, INSTALADO EM RAMAL DE DISTRIBUIÇÃO DE ÁGUA - FORNECIMENTO E INSTALAÇÃO. AF_12/2014</t>
  </si>
  <si>
    <t>LUVA, CPVC, SOLDÁVEL, DN 35MM, INSTALADO EM RAMAL DE DISTRIBUIÇÃO DE ÁGUA - FORNECIMENTO E INSTALAÇÃO. AF_12/2014</t>
  </si>
  <si>
    <t>LUVA DE CORRER, CPVC, SOLDÁVEL, DN 35MM, INSTALADO EM RAMAL DE DISTRIBUIÇÃO DE ÁGUA - FORNECIMENTO E INSTALAÇÃO. AF_12/2014</t>
  </si>
  <si>
    <t>UNIÃO, CPVC, SOLDÁVEL, DN35MM, INSTALADO EM RAMAL DE DISTRIBUIÇÃO DE ÁGUA - FORNECIMENTO E INSTALAÇÃO. AF_12/2014</t>
  </si>
  <si>
    <t>CONECTOR, CPVC, SOLDÁVEL, DN 35MM X 1 1/4 , INSTALADO EM RAMAL DE DISTRIBUIÇÃO DE ÁGUA - FORNECIMENTO E INSTALAÇÃO. AF_12/2014</t>
  </si>
  <si>
    <t>BUCHA DE REDUÇÃO, CPVC, SOLDÁVEL, DN35MM X 28MM, INSTALADO EM RAMAL DE DISTRIBUIÇÃO DE ÁGUA - FORNECIMENTO E INSTALAÇÃO. AF_12/2014</t>
  </si>
  <si>
    <t>TE, CPVC, SOLDÁVEL, DN 22MM, INSTALADO EM RAMAL DE DISTRIBUIÇÃO DE ÁGUA - FORNECIMENTO E INSTALAÇÃO. AF_12/2014</t>
  </si>
  <si>
    <t>TE DE TRANSIÇÃO, CPVC, SOLDÁVEL, DN 22MM X 1/2 , INSTALADO EM RAMAL DE DISTRIBUIÇÃO DE ÁGUA   FORNECIMENTO E INSTALAÇÃO. AF_12/2014</t>
  </si>
  <si>
    <t>TÊ MISTURADOR, CPVC, SOLDÁVEL, DN 22MM, INSTALADO EM RAMAL DE DISTRIBUIÇÃO DE ÁGUA - FORNECIMENTO E INSTALAÇÃO. AF_12/2014</t>
  </si>
  <si>
    <t>TÊ, CPVC, SOLDÁVEL, DN 28MM, INSTALADO EM RAMAL DE DISTRIBUIÇÃO DE ÁGUA - FORNECIMENTO E INSTALAÇÃO. AF_12/2014</t>
  </si>
  <si>
    <t>TÊ, CPVC, SOLDÁVEL, DN35MM, INSTALADO EM RAMAL DE DISTRIBUIÇÃO DE ÁGUA - FORNECIMENTO E INSTALAÇÃO. AF_12/2014</t>
  </si>
  <si>
    <t>TUBO, CPVC, SOLDÁVEL, DN 54MM, INSTALADO EM PRUMADA DE ÁGUA  FORNECIMENTO E INSTALAÇÃO. AF_12/2014</t>
  </si>
  <si>
    <t>LUVA SIMPLES, PVC, SERIE NORMAL, ESGOTO PREDIAL, DN 75 MM, JUNTA ELÁSTICA, FORNECIDO E INSTALADO EM RAMAL DE DESCARGA OU RAMAL DE ESGOTO SANITÁRIO. AF_12/2014</t>
  </si>
  <si>
    <t>LUVA DE CORRER, PVC, SERIE NORMAL, ESGOTO PREDIAL, DN 75 MM, JUNTA ELÁSTICA, FORNECIDO E INSTALADO EM RAMAL DE DESCARGA OU RAMAL DE ESGOTO SANITÁRIO. AF_12/2014</t>
  </si>
  <si>
    <t>JOELHO 90 GRAUS, CPVC, SOLDÁVEL, DN 35MM, INSTALADO EM PRUMADA DE ÁGUA  FORNECIMENTO E INSTALAÇÃO. AF_12/2014</t>
  </si>
  <si>
    <t>LUVA SIMPLES, PVC, SERIE NORMAL, ESGOTO PREDIAL, DN 100 MM, JUNTA ELÁSTICA, FORNECIDO E INSTALADO EM RAMAL DE DESCARGA OU RAMAL DE ESGOTO SANITÁRIO. AF_12/2014</t>
  </si>
  <si>
    <t>LUVA DE CORRER, PVC, SERIE NORMAL, ESGOTO PREDIAL, DN 100 MM, JUNTA ELÁSTICA, FORNECIDO E INSTALADO EM RAMAL DE DESCARGA OU RAMAL DE ESGOTO SANITÁRIO. AF_12/2014</t>
  </si>
  <si>
    <t>JOELHO 45 GRAUS, CPVC, SOLDÁVEL, DN 35MM, INSTALADO EM PRUMADA DE ÁGUA - FORNECIMENTO E INSTALAÇÃO. AF_12/2014</t>
  </si>
  <si>
    <t>JOELHO 90 GRAUS, CPVC, SOLDÁVEL, DN 42MM, INSTALADO EM PRUMADA DE ÁGUA  FORNECIMENTO E INSTALAÇÃO. AF_12/2014</t>
  </si>
  <si>
    <t>TE, PVC, SERIE NORMAL, ESGOTO PREDIAL, DN 40 X 40 MM, JUNTA SOLDÁVEL, FORNECIDO E INSTALADO EM RAMAL DE DESCARGA OU RAMAL DE ESGOTO SANITÁRIO. AF_12/2014</t>
  </si>
  <si>
    <t>JUNÇÃO SIMPLES, PVC, SERIE NORMAL, ESGOTO PREDIAL, DN 40 MM, JUNTA SOLDÁVEL, FORNECIDO E INSTALADO EM RAMAL DE DESCARGA OU RAMAL DE ESGOTO SANITÁRIO. AF_12/2014</t>
  </si>
  <si>
    <t>TE, PVC, SERIE NORMAL, ESGOTO PREDIAL, DN 50 X 50 MM, JUNTA ELÁSTICA, FORNECIDO E INSTALADO EM RAMAL DE DESCARGA OU RAMAL DE ESGOTO SANITÁRIO. AF_12/2014</t>
  </si>
  <si>
    <t>JUNÇÃO SIMPLES, PVC, SERIE NORMAL, ESGOTO PREDIAL, DN 50 X 50 MM, JUNTA ELÁSTICA, FORNECIDO E INSTALADO EM RAMAL DE DESCARGA OU RAMAL DE ESGOTO SANITÁRIO. AF_12/2014</t>
  </si>
  <si>
    <t>TE, PVC, SERIE NORMAL, ESGOTO PREDIAL, DN 75 X 75 MM, JUNTA ELÁSTICA, FORNECIDO E INSTALADO EM RAMAL DE DESCARGA OU RAMAL DE ESGOTO SANITÁRIO. AF_12/2014</t>
  </si>
  <si>
    <t>JOELHO 45 GRAUS, CPVC, SOLDÁVEL, DN 42MM, INSTALADO EM PRUMADA DE ÁGUA  FORNECIMENTO E INSTALAÇÃO. AF_12/2014</t>
  </si>
  <si>
    <t>JOELHO 90 GRAUS, CPVC, SOLDÁVEL, DN 54MM, INSTALADO EM PRUMADA DE ÁGUA  FORNECIMENTO E INSTALAÇÃO. AF_12/2014</t>
  </si>
  <si>
    <t>JOELHO 45 GRAUS, CPVC, SOLDÁVEL, DN 54MM, INSTALADO EM PRUMADA DE ÁGUA  FORNECIMENTO E INSTALAÇÃO. AF_12/2014</t>
  </si>
  <si>
    <t>JOELHO 90 GRAUS, CPVC, SOLDÁVEL, DN 73MM, INSTALADO EM PRUMADA DE ÁGUA  FORNECIMENTO E INSTALAÇÃO. AF_12/2014</t>
  </si>
  <si>
    <t>JOELHO 45 GRAUS, CPVC, SOLDÁVEL, DN 73MM, INSTALADO EM PRUMADA DE ÁGUA  FORNECIMENTO E INSTALAÇÃO. AF_12/2014</t>
  </si>
  <si>
    <t>JOELHO 90 GRAUS, CPVC, SOLDÁVEL, DN 89MM, INSTALADO EM PRUMADA DE ÁGUA  FORNECIMENTO E INSTALAÇÃO. AF_12/2014</t>
  </si>
  <si>
    <t>JOELHO 45 GRAUS, CPVC, SOLDÁVEL, DN 89MM, INSTALADO EM PRUMADA DE ÁGUA  FORNECIMENTO E INSTALAÇÃO. AF_12/2014</t>
  </si>
  <si>
    <t>LUVA, CPVC, SOLDÁVEL, DN 35MM, INSTALADO EM PRUMADA DE ÁGUA  FORNECIMENTO E INSTALAÇÃO. AF_12/2014</t>
  </si>
  <si>
    <t>JUNÇÃO SIMPLES, PVC, SERIE NORMAL, ESGOTO PREDIAL, DN 75 X 75 MM, JUNTA ELÁSTICA, FORNECIDO E INSTALADO EM RAMAL DE DESCARGA OU RAMAL DE ESGOTO SANITÁRIO. AF_12/2014</t>
  </si>
  <si>
    <t>TE, PVC, SERIE NORMAL, ESGOTO PREDIAL, DN 100 X 100 MM, JUNTA ELÁSTICA, FORNECIDO E INSTALADO EM RAMAL DE DESCARGA OU RAMAL DE ESGOTO SANITÁRIO. AF_12/2014</t>
  </si>
  <si>
    <t>JUNÇÃO SIMPLES, PVC, SERIE NORMAL, ESGOTO PREDIAL, DN 100 X 100 MM, JUNTA ELÁSTICA, FORNECIDO E INSTALADO EM RAMAL DE DESCARGA OU RAMAL DE ESGOTO SANITÁRIO. AF_12/2014</t>
  </si>
  <si>
    <t>JOELHO 90 GRAUS, PVC, SERIE NORMAL, ESGOTO PREDIAL, DN 50 MM, JUNTA ELÁSTICA, FORNECIDO E INSTALADO EM PRUMADA DE ESGOTO SANITÁRIO OU VENTILAÇÃO. AF_12/2014</t>
  </si>
  <si>
    <t>JOELHO 45 GRAUS, PVC, SERIE NORMAL, ESGOTO PREDIAL, DN 50 MM, JUNTA ELÁSTICA, FORNECIDO E INSTALADO EM PRUMADA DE ESGOTO SANITÁRIO OU VENTILAÇÃO. AF_12/2014</t>
  </si>
  <si>
    <t>CURVA CURTA 90 GRAUS, PVC, SERIE NORMAL, ESGOTO PREDIAL, DN 50 MM, JUNTA ELÁSTICA, FORNECIDO E INSTALADO EM PRUMADA DE ESGOTO SANITÁRIO OU VENTILAÇÃO. AF_12/2014</t>
  </si>
  <si>
    <t>CURVA LONGA 90 GRAUS, PVC, SERIE NORMAL, ESGOTO PREDIAL, DN 50 MM, JUNTA ELÁSTICA, FORNECIDO E INSTALADO EM PRUMADA DE ESGOTO SANITÁRIO OU VENTILAÇÃO. AF_12/2014</t>
  </si>
  <si>
    <t>JOELHO 90 GRAUS, PVC, SERIE NORMAL, ESGOTO PREDIAL, DN 75 MM, JUNTA ELÁSTICA, FORNECIDO E INSTALADO EM PRUMADA DE ESGOTO SANITÁRIO OU VENTILAÇÃO. AF_12/2014</t>
  </si>
  <si>
    <t>JOELHO 45 GRAUS, PVC, SERIE NORMAL, ESGOTO PREDIAL, DN 75 MM, JUNTA ELÁSTICA, FORNECIDO E INSTALADO EM PRUMADA DE ESGOTO SANITÁRIO OU VENTILAÇÃO. AF_12/2014</t>
  </si>
  <si>
    <t>CURVA CURTA 90 GRAUS, PVC, SERIE NORMAL, ESGOTO PREDIAL, DN 75 MM, JUNTA ELÁSTICA, FORNECIDO E INSTALADO EM PRUMADA DE ESGOTO SANITÁRIO OU VENTILAÇÃO. AF_12/2014</t>
  </si>
  <si>
    <t>CURVA LONGA 90 GRAUS, PVC, SERIE NORMAL, ESGOTO PREDIAL, DN 75 MM, JUNTA ELÁSTICA, FORNECIDO E INSTALADO EM PRUMADA DE ESGOTO SANITÁRIO OU VENTILAÇÃO. AF_12/2014</t>
  </si>
  <si>
    <t>JOELHO 90 GRAUS, PVC, SERIE NORMAL, ESGOTO PREDIAL, DN 100 MM, JUNTA ELÁSTICA, FORNECIDO E INSTALADO EM PRUMADA DE ESGOTO SANITÁRIO OU VENTILAÇÃO. AF_12/2014</t>
  </si>
  <si>
    <t>JOELHO 45 GRAUS, PVC, SERIE NORMAL, ESGOTO PREDIAL, DN 100 MM, JUNTA ELÁSTICA, FORNECIDO E INSTALADO EM PRUMADA DE ESGOTO SANITÁRIO OU VENTILAÇÃO. AF_12/2014</t>
  </si>
  <si>
    <t>CURVA CURTA 90 GRAUS, PVC, SERIE NORMAL, ESGOTO PREDIAL, DN 100 MM, JUNTA ELÁSTICA, FORNECIDO E INSTALADO EM PRUMADA DE ESGOTO SANITÁRIO OU VENTILAÇÃO. AF_12/2014</t>
  </si>
  <si>
    <t>CURVA LONGA 90 GRAUS, PVC, SERIE NORMAL, ESGOTO PREDIAL, DN 100 MM, JUNTA ELÁSTICA, FORNECIDO E INSTALADO EM PRUMADA DE ESGOTO SANITÁRIO OU VENTILAÇÃO. AF_12/2014</t>
  </si>
  <si>
    <t>LUVA SIMPLES, PVC, SERIE NORMAL, ESGOTO PREDIAL, DN 50 MM, JUNTA ELÁSTICA, FORNECIDO E INSTALADO EM PRUMADA DE ESGOTO SANITÁRIO OU VENTILAÇÃO. AF_12/2014</t>
  </si>
  <si>
    <t>LUVA DE CORRER, PVC, SERIE NORMAL, ESGOTO PREDIAL, DN 50 MM, JUNTA ELÁSTICA, FORNECIDO E INSTALADO EM PRUMADA DE ESGOTO SANITÁRIO OU VENTILAÇÃO. AF_12/2014</t>
  </si>
  <si>
    <t>LUVA DE CORRER, CPVC, SOLDÁVEL, DN 35MM, INSTALADO EM PRUMADA DE ÁGUA  FORNECIMENTO E INSTALAÇÃO. AF_12/2014</t>
  </si>
  <si>
    <t>UNIÃO, CPVC, SOLDÁVEL, DN35MM, INSTALADO EM PRUMADA DE ÁGUA  FORNECIMENTO E INSTALAÇÃO. AF_12/2014</t>
  </si>
  <si>
    <t>LUVA SIMPLES, PVC, SERIE NORMAL, ESGOTO PREDIAL, DN 75 MM, JUNTA ELÁSTICA, FORNECIDO E INSTALADO EM PRUMADA DE ESGOTO SANITÁRIO OU VENTILAÇÃO. AF_12/2014</t>
  </si>
  <si>
    <t>CONECTOR, CPVC, SOLDÁVEL, DN 35MM X 1 1/4, INSTALADO EM PRUMADA DE ÁGUA  FORNECIMENTO E INSTALAÇÃO. AF_12/2014</t>
  </si>
  <si>
    <t>LUVA DE CORRER, PVC, SERIE NORMAL, ESGOTO PREDIAL, DN 75 MM, JUNTA ELÁSTICA, FORNECIDO E INSTALADO EM PRUMADA DE ESGOTO SANITÁRIO OU VENTILAÇÃO. AF_12/2014</t>
  </si>
  <si>
    <t>BUCHA DE REDUÇÃO, CPVC, SOLDÁVEL, DN35MM X 28MM, INSTALADO EM PRUMADA DE ÁGUA  FORNECIMENTO E INSTALAÇÃO. AF_12/2014</t>
  </si>
  <si>
    <t>LUVA SIMPLES, PVC, SERIE NORMAL, ESGOTO PREDIAL, DN 100 MM, JUNTA ELÁSTICA, FORNECIDO E INSTALADO EM PRUMADA DE ESGOTO SANITÁRIO OU VENTILAÇÃO. AF_12/2014</t>
  </si>
  <si>
    <t>LUVA, CPVC, SOLDÁVEL, DN 42MM, INSTALADO EM PRUMADA DE ÁGUA  FORNECIMENTO E INSTALAÇÃO. AF_12/2014</t>
  </si>
  <si>
    <t>LUVA DE CORRER, PVC, SERIE NORMAL, ESGOTO PREDIAL, DN 100 MM, JUNTA ELÁSTICA, FORNECIDO E INSTALADO EM PRUMADA DE ESGOTO SANITÁRIO OU VENTILAÇÃO. AF_12/2014</t>
  </si>
  <si>
    <t>LUVA DE CORRER, CPVC, SOLDÁVEL, DN 42MM, INSTALADO EM PRUMADA DE ÁGUA  FORNECIMENTO E INSTALAÇÃO. AF_12/2014</t>
  </si>
  <si>
    <t>TE, PVC, SERIE NORMAL, ESGOTO PREDIAL, DN 50 X 50 MM, JUNTA ELÁSTICA, FORNECIDO E INSTALADO EM PRUMADA DE ESGOTO SANITÁRIO OU VENTILAÇÃO. AF_12/2014</t>
  </si>
  <si>
    <t>LUVA DE TRANSIÇÃO, CPVC, SOLDÁVEL, DN42MM X 1.1/2, INSTALADO EM PRUMADA DE ÁGUA  FORNECIMENTO E INSTALAÇÃO. AF_12/2014</t>
  </si>
  <si>
    <t>JUNÇÃO SIMPLES, PVC, SERIE NORMAL, ESGOTO PREDIAL, DN 50 X 50 MM, JUNTA ELÁSTICA, FORNECIDO E INSTALADO EM PRUMADA DE ESGOTO SANITÁRIO OU VENTILAÇÃO. AF_12/2014</t>
  </si>
  <si>
    <t>UNIÃO, CPVC, SOLDÁVEL, DN42MM, INSTALADO EM PRUMADA DE ÁGUA  FORNECIMENTO E INSTALAÇÃO. AF_12/2014</t>
  </si>
  <si>
    <t>TE, PVC, SERIE NORMAL, ESGOTO PREDIAL, DN 75 X 75 MM, JUNTA ELÁSTICA, FORNECIDO E INSTALADO EM PRUMADA DE ESGOTO SANITÁRIO OU VENTILAÇÃO. AF_12/2014</t>
  </si>
  <si>
    <t>JUNÇÃO SIMPLES, PVC, SERIE NORMAL, ESGOTO PREDIAL, DN 75 X 75 MM, JUNTA ELÁSTICA, FORNECIDO E INSTALADO EM PRUMADA DE ESGOTO SANITÁRIO OU VENTILAÇÃO. AF_12/2014</t>
  </si>
  <si>
    <t>CONECTOR, CPVC, SOLDÁVEL, DN 42MM X 1.1/2, INSTALADO EM PRUMADA DE ÁGUA  FORNECIMENTO E INSTALAÇÃO. AF_12/2014</t>
  </si>
  <si>
    <t>BUCHA DE REDUÇÃO, CPVC, SOLDÁVEL, DN 42MM X 22MM, INSTALADO EM RAMAL DE DISTRIBUIÇÃO DE ÁGUA - FORNECIMENTO E INSTALAÇÃO. AF_12/2014</t>
  </si>
  <si>
    <t>TE, PVC, SERIE NORMAL, ESGOTO PREDIAL, DN 100 X 100 MM, JUNTA ELÁSTICA, FORNECIDO E INSTALADO EM PRUMADA DE ESGOTO SANITÁRIO OU VENTILAÇÃO. AF_12/2014</t>
  </si>
  <si>
    <t>JUNÇÃO SIMPLES, PVC, SERIE NORMAL, ESGOTO PREDIAL, DN 100 X 100 MM, JUNTA ELÁSTICA, FORNECIDO E INSTALADO EM PRUMADA DE ESGOTO SANITÁRIO OU VENTILAÇÃO. AF_12/2014</t>
  </si>
  <si>
    <t>LUVA, CPVC, SOLDÁVEL, DN 54MM, INSTALADO EM PRUMADA DE ÁGUA  FORNECIMENTO E INSTALAÇÃO. AF_12/2014</t>
  </si>
  <si>
    <t>LUVA DE TRANSIÇÃO, CPVC, SOLDÁVEL, DN 54MM X 2, INSTALADO EM PRUMADA DE ÁGUA  FORNECIMENTO E INSTALAÇÃO. AF_12/2014</t>
  </si>
  <si>
    <t>UNIÃO, CPVC, SOLDÁVEL, DN 54MM, INSTALADO EM PRUMADA DE ÁGUA  FORNECIMENTO E INSTALAÇÃO. AF_12/2014</t>
  </si>
  <si>
    <t>LUVA, CPVC, SOLDÁVEL, DN 73MM, INSTALADO EM PRUMADA DE ÁGUA  FORNECIMENTO E INSTALAÇÃO. AF_12/2014</t>
  </si>
  <si>
    <t>UNIÃO, CPVC, SOLDÁVEL, DN 73MM, INSTALADO EM PRUMADA DE ÁGUA  FORNECIMENTO E INSTALAÇÃO. AF_12/2014</t>
  </si>
  <si>
    <t>LUVA, CPVC, SOLDÁVEL, DN 89MM, INSTALADO EM PRUMADA DE ÁGUA  FORNECIMENTO E INSTALAÇÃO. AF_12/2014</t>
  </si>
  <si>
    <t>UNIÃO, CPVC, SOLDÁVEL, DN 89MM, INSTALADO EM PRUMADA DE ÁGUA  FORNECIMENTO E INSTALAÇÃO. AF_12/2014</t>
  </si>
  <si>
    <t>TÊ, CPVC, SOLDÁVEL, DN 35MM, INSTALADO EM PRUMADA DE ÁGUA  FORNECIMENTO E INSTALAÇÃO. AF_12/2014</t>
  </si>
  <si>
    <t>TE, CPVC, SOLDÁVEL, DN  42MM, INSTALADO EM PRUMADA DE ÁGUA  FORNECIMENTO E INSTALAÇÃO. AF_12/2014</t>
  </si>
  <si>
    <t>TÊ, CPVC, SOLDÁVEL, DN 54 MM, INSTALADO EM PRUMADA DE ÁGUA  FORNECIMENTO E INSTALAÇÃO. AF_12/2014</t>
  </si>
  <si>
    <t>TÊ, CPVC, SOLDÁVEL, DN 73MM, INSTALADO EM PRUMADA DE ÁGUA  FORNECIMENTO E INSTALAÇÃO. AF_12/2014</t>
  </si>
  <si>
    <t>TÊ, CPVC, SOLDÁVEL, DN 89MM, INSTALADO EM PRUMADA DE ÁGUA  FORNECIMENTO E INSTALAÇÃO. AF_12/2014</t>
  </si>
  <si>
    <t>JOELHO 90 GRAUS, PVC, SERIE NORMAL, ESGOTO PREDIAL, DN 100 MM, JUNTA ELÁSTICA, FORNECIDO E INSTALADO EM SUBCOLETOR AÉREO DE ESGOTO SANITÁRIO. AF_12/2014</t>
  </si>
  <si>
    <t>JOELHO 45 GRAUS, PVC, SERIE NORMAL, ESGOTO PREDIAL, DN 100 MM, JUNTA ELÁSTICA, FORNECIDO E INSTALADO EM SUBCOLETOR AÉREO DE ESGOTO SANITÁRIO. AF_12/2014</t>
  </si>
  <si>
    <t>CURVA CURTA 90 GRAUS, PVC, SERIE NORMAL, ESGOTO PREDIAL, DN 100 MM, JUNTA ELÁSTICA, FORNECIDO E INSTALADO EM SUBCOLETOR AÉREO DE ESGOTO SANITÁRIO. AF_12/2014</t>
  </si>
  <si>
    <t>CURVA LONGA 90 GRAUS, PVC, SERIE NORMAL, ESGOTO PREDIAL, DN 100 MM, JUNTA ELÁSTICA, FORNECIDO E INSTALADO EM SUBCOLETOR AÉREO DE ESGOTO SANITÁRIO. AF_12/2014</t>
  </si>
  <si>
    <t>JOELHO 90 GRAUS, PVC, SERIE NORMAL, ESGOTO PREDIAL, DN 150 MM, JUNTA ELÁSTICA, FORNECIDO E INSTALADO EM SUBCOLETOR AÉREO DE ESGOTO SANITÁRIO. AF_12/2014</t>
  </si>
  <si>
    <t>JOELHO 45 GRAUS, PVC, SERIE NORMAL, ESGOTO PREDIAL, DN 150 MM, JUNTA ELÁSTICA, FORNECIDO E INSTALADO EM SUBCOLETOR AÉREO DE ESGOTO SANITÁRIO. AF_12/2014</t>
  </si>
  <si>
    <t>LUVA SIMPLES, PVC, SERIE NORMAL, ESGOTO PREDIAL, DN 100 MM, JUNTA ELÁSTICA, FORNECIDO E INSTALADO EM SUBCOLETOR AÉREO DE ESGOTO SANITÁRIO. AF_12/2014</t>
  </si>
  <si>
    <t>LUVA DE CORRER, PVC, SERIE NORMAL, ESGOTO PREDIAL, DN 100 MM, JUNTA ELÁSTICA, FORNECIDO E INSTALADO EM SUBCOLETOR AÉREO DE ESGOTO SANITÁRIO. AF_12/2014</t>
  </si>
  <si>
    <t>LUVA DE CORRER, PVC, SERIE NORMAL, ESGOTO PREDIAL, DN 150 MM, JUNTA ELÁSTICA, FORNECIDO E INSTALADO EM SUBCOLETOR AÉREO DE ESGOTO SANITÁRIO. AF_12/2014</t>
  </si>
  <si>
    <t>TE, PVC, SERIE NORMAL, ESGOTO PREDIAL, DN 100 X 100 MM, JUNTA ELÁSTICA, FORNECIDO E INSTALADO EM SUBCOLETOR AÉREO DE ESGOTO SANITÁRIO. AF_12/2014</t>
  </si>
  <si>
    <t>JUNÇÃO SIMPLES, PVC, SERIE NORMAL, ESGOTO PREDIAL, DN 100 X 100 MM, JUNTA ELÁSTICA, FORNECIDO E INSTALADO EM SUBCOLETOR AÉREO DE ESGOTO SANITÁRIO. AF_12/2014</t>
  </si>
  <si>
    <t>TE, PVC, SERIE NORMAL, ESGOTO PREDIAL, DN 150 X 150 MM, JUNTA ELÁSTICA, FORNECIDO E INSTALADO EM SUBCOLETOR AÉREO DE ESGOTO SANITÁRIO. AF_12/2014</t>
  </si>
  <si>
    <t>JUNÇÃO SIMPLES, PVC, SERIE NORMAL, ESGOTO PREDIAL, DN 150 X 150 MM, JUNTA ELÁSTICA, FORNECIDO E INSTALADO EM SUBCOLETOR AÉREO DE ESGOTO SANITÁRIO. AF_12/2014</t>
  </si>
  <si>
    <t>JOELHO 90 GRAUS, PVC, SOLDÁVEL, DN 25MM, INSTALADO EM DRENO DE AR-CONDICIONADO - FORNECIMENTO E INSTALAÇÃO. AF_12/2014</t>
  </si>
  <si>
    <t>JOELHO 45 GRAUS, PVC, SOLDÁVEL, DN 25MM, INSTALADO EM DRENO DE AR-CONDICIONADO - FORNECIMENTO E INSTALAÇÃO. AF_12/2014</t>
  </si>
  <si>
    <t>LUVA, PVC, SOLDÁVEL, DN 25MM, INSTALADO EM DRENO DE AR-CONDICIONADO - FORNECIMENTO E INSTALAÇÃO. AF_12/2014</t>
  </si>
  <si>
    <t>TE, PVC, SOLDÁVEL, DN 25MM, INSTALADO EM DRENO DE AR-CONDICIONADO - FORNECIMENTO E INSTALAÇÃO. AF_12/2014</t>
  </si>
  <si>
    <t>LUVA COM BUCHA DE LATÃO, PVC, SOLDÁVEL, DN 32MM X 1 , INSTALADO EM RAMAL OU SUB-RAMAL DE ÁGUA   FORNECIMENTO E INSTALAÇÃO. AF_12/2014</t>
  </si>
  <si>
    <t>LUVA COM BUCHA DE LATÃO, PVC, SOLDÁVEL, DN 25MM X 3/4, INSTALADO EM PRUMADA DE ÁGUA - FORNECIMENTO E INSTALAÇÃO. AF_12/2014</t>
  </si>
  <si>
    <t>LUVA SOLDÁVEL E COM BUCHA DE LATÃO, PVC, SOLDÁVEL, DN 32MM X 1 , INSTALADO EM PRUMADA DE ÁGUA   FORNECIMENTO E INSTALAÇÃO. AF_12/2014</t>
  </si>
  <si>
    <t>JOELHO 90 GRAUS COM BUCHA DE LATÃO, PVC, SOLDÁVEL, DN 25MM, X 1/2 INSTALADO EM RAMAL OU SUB-RAMAL DE ÁGUA - FORNECIMENTO E INSTALAÇÃO. AF_12/2014</t>
  </si>
  <si>
    <t>TÊ COM BUCHA DE LATÃO NA BOLSA CENTRAL, PVC, SOLDÁVEL, DN 25MM X 3/4, INSTALADO EM RAMAL OU SUB-RAMAL DE ÁGUA - FORNECIMENTO E INSTALAÇÃO. AF_03/2015</t>
  </si>
  <si>
    <t>BUCHA DE REDUÇÃO, PVC, SOLDÁVEL, DN 40MM X 32MM, INSTALADO EM RAMAL OU SUB-RAMAL DE ÁGUA - FORNECIMENTO E INSTALAÇÃO. AF_03/2015</t>
  </si>
  <si>
    <t>COTOVELO DE COBRE, 90 GRAUS, SEM ANEL DE SOLDA, DN 22 MM, INSTALADO EM PRUMADA - FORNECIMENTO E INSTALAÇÃO. AF_12/2015_P</t>
  </si>
  <si>
    <t>COTOVELO DE COBRE, 90 GRAUS, SEM ANEL DE SOLDA, DN 28 MM, INSTALADO EM PRUMADA - FORNECIMENTO E INSTALAÇÃO. AF_12/2015_P</t>
  </si>
  <si>
    <t>COTOVELO DE COBRE, 90 GRAUS, SEM ANEL DE SOLDA, DN 35 MM, INSTALADO EM PRUMADA - FORNECIMENTO E INSTALAÇÃO. AF_12/2015_P</t>
  </si>
  <si>
    <t>COTOVELO DE COBRE, 90 GRAUS, SEM ANEL DE SOLDA, DN 42 MM, INSTALADO EM PRUMADA - FORNECIMENTO E INSTALAÇÃO. AF_12/2015_P</t>
  </si>
  <si>
    <t>COTOVELO DE COBRE, 90 GRAUS, SEM ANEL DE SOLDA, DN 54 MM, INSTALADO EM PRUMADA - FORNECIMENTO E INSTALAÇÃO. AF_12/2015_P</t>
  </si>
  <si>
    <t>COTOVELO DE COBRE, 90 GRAUS, SEM ANEL DE SOLDA, DN 66 MM, INSTALADO EM PRUMADA - FORNECIMENTO E INSTALAÇÃO. AF_12/2015_P</t>
  </si>
  <si>
    <t>LUVA DE COBRE, SEM ANEL DE SOLDA, DN 22 MM, INSTALADO EM PRUMADA - FORNECIMENTO E INSTALAÇÃO. AF_12/2015_P</t>
  </si>
  <si>
    <t>LUVA DE COBRE, SEM ANEL DE SOLDA, DN 28 MM, INSTALADO EM PRUMADA - FORNECIMENTO E INSTALAÇÃO. AF_12/2015_P</t>
  </si>
  <si>
    <t>LUVA DE COBRE, SEM ANEL DE SOLDA, DN 35 MM, INSTALADO EM PRUMADA - FORNECIMENTO E INSTALAÇÃO. AF_12/2015_P</t>
  </si>
  <si>
    <t>LUVA DE COBRE, SEM ANEL DE SOLDA, DN 42 MM, INSTALADO EM PRUMADA - FORNECIMENTO E INSTALAÇÃO. AF_12/2015_P</t>
  </si>
  <si>
    <t>LUVA DE COBRE, SEM ANEL DE SOLDA, DN 54 MM, INSTALADO EM PRUMADA - FORNECIMENTO E INSTALAÇÃO. AF_12/2015_P</t>
  </si>
  <si>
    <t>LUVA DE COBRE, SEM ANEL DE SOLDA, DN 66 MM, INSTALADO EM PRUMADA - FORNECIMENTO E INSTALAÇÃO. AF_12/2015_P</t>
  </si>
  <si>
    <t>TE DE COBRE, SEM ANEL DE SOLDA, DN 22 MM, INSTALADO EM PRUMADA - FORNECIMENTO E INSTALAÇÃO. AF_12/2015_P</t>
  </si>
  <si>
    <t>TE DE COBRE, SEM ANEL DE SOLDA, DN 28 MM, INSTALADO EM PRUMADA - FORNECIMENTO E INSTALAÇÃO. AF_12/2015_P</t>
  </si>
  <si>
    <t>TE DE COBRE, SEM ANEL DE SOLDA, DN 35 MM, INSTALADO EM PRUMADA - FORNECIMENTO E INSTALAÇÃO. AF_12/2015_P</t>
  </si>
  <si>
    <t>TE DE COBRE, SEM ANEL DE SOLDA, DN 42 MM, INSTALADO EM PRUMADA - FORNECIMENTO E INSTALAÇÃO. AF_12/2015_P</t>
  </si>
  <si>
    <t>TE DE COBRE, SEM ANEL DE SOLDA, DN 54 MM, INSTALADO EM PRUMADA - FORNECIMENTO E INSTALAÇÃO. AF_12/2015_P</t>
  </si>
  <si>
    <t>TE DE COBRE, SEM ANEL DE SOLDA, DN 66 MM, INSTALADO EM PRUMADA - FORNECIMENTO E INSTALAÇÃO. AF_12/2015_P</t>
  </si>
  <si>
    <t>COTOVELO DE COBRE, 90 GRAUS, SEM ANEL DE SOLDA, DN 15 MM, INSTALADO EM RAMAL DE DISTRIBUIÇÃO - FORNECIMENTO E INSTALAÇÃO. AF_12/2015_P</t>
  </si>
  <si>
    <t>COTOVELO DE COBRE, 90 GRAUS, SEM ANEL DE SOLDA, DN 22 MM, INSTALADO EM RAMAL DE DISTRIBUIÇÃO - FORNECIMENTO E INSTALAÇÃO. AF_12/2015_P</t>
  </si>
  <si>
    <t>COTOVELO DE COBRE, 90 GRAUS, SEM ANEL DE SOLDA, DN 28 MM, INSTALADO EM RAMAL DE DISTRIBUIÇÃO - FORNECIMENTO E INSTALAÇÃO. AF_12/2015_P</t>
  </si>
  <si>
    <t>LUVA DE COBRE, SEM ANEL DE SOLDA, DN 15 MM, INSTALADO EM RAMAL DE DISTRIBUIÇÃO - FORNECIMENTO E INSTALAÇÃO. AF_12/2015_P</t>
  </si>
  <si>
    <t>LUVA DE COBRE, SEM ANEL DE SOLDA, DN 22 MM, INSTALADO EM RAMAL DE DISTRIBUIÇÃO - FORNECIMENTO E INSTALAÇÃO. AF_12/2015_P</t>
  </si>
  <si>
    <t>LUVA DE COBRE, SEM ANEL DE SOLDA, DN 28 MM, INSTALADO EM RAMAL DE DISTRIBUIÇÃO - FORNECIMENTO E INSTALAÇÃO. AF_12/2015_P</t>
  </si>
  <si>
    <t>TE DE COBRE, SEM ANEL DE SOLDA, DN 15 MM, INSTALADO EM RAMAL DE DISTRIBUIÇÃO - FORNECIMENTO E INSTALAÇÃO. AF_12/2015_P</t>
  </si>
  <si>
    <t>TE DE COBRE, SEM ANEL DE SOLDA, DN 22 MM, INSTALADO EM RAMAL DE DISTRIBUIÇÃO - FORNECIMENTO E INSTALAÇÃO. AF_12/2015_P</t>
  </si>
  <si>
    <t>TE DE COBRE, SEM ANEL DE SOLDA, DN 28 MM, INSTALADO EM RAMAL DE DISTRIBUIÇÃO - FORNECIMENTO E INSTALAÇÃO. AF_12/2015_P</t>
  </si>
  <si>
    <t>COTOVELO DE COBRE, 90 GRAUS, SEM ANEL DE SOLDA, DN 15 MM, INSTALADO EM RAMAL E SUB-RAMAL - FORNECIMENTO E INSTALAÇÃO. AF_12/2015_P</t>
  </si>
  <si>
    <t>COTOVELO DE COBRE, 90 GRAUS, SEM ANEL DE SOLDA, DN 22 MM, INSTALADO EM RAMAL E SUB-RAMAL - FORNECIMENTO E INSTALAÇÃO. AF_12/2015_P</t>
  </si>
  <si>
    <t>COTOVELO DE COBRE, 90 GRAUS, SEM ANEL DE SOLDA, DN 28 MM, INSTALADO EM RAMAL E SUB-RAMAL - FORNECIMENTO E INSTALAÇÃO. AF_12/2015_P</t>
  </si>
  <si>
    <t>LUVA DE COBRE, SEM ANEL DE SOLDA, DN 15 MM, INSTALADO EM RAMAL E SUB-RAMAL - FORNECIMENTO E INSTALAÇÃO. AF_12/2015_P</t>
  </si>
  <si>
    <t>LUVA DE COBRE, SEM ANEL DE SOLDA, DN 22 MM, INSTALADO EM RAMAL E SUB-RAMAL - FORNECIMENTO E INSTALAÇÃO. AF_12/2015_P</t>
  </si>
  <si>
    <t>LUVA DE COBRE, SEM ANEL DE SOLDA, DN 28 MM, INSTALADO EM RAMAL E SUB-RAMAL - FORNECIMENTO E INSTALAÇÃO. AF_12/2015_P</t>
  </si>
  <si>
    <t>TE DE COBRE, SEM ANEL DE SOLDA, DN 15 MM, INSTALADO EM RAMAL E SUB-RAMAL - FORNECIMENTO E INSTALAÇÃO. AF_12/2015_P</t>
  </si>
  <si>
    <t>TE DE COBRE, SEM ANEL DE SOLDA, DN 22 MM, INSTALADO EM RAMAL E SUB-RAMAL - FORNECIMENTO E INSTALAÇÃO. AF_12/2015_P</t>
  </si>
  <si>
    <t>TE DE COBRE, SEM ANEL DE SOLDA, DN 28 MM, INSTALADO EM RAMAL E SUB-RAMAL - FORNECIMENTO E INSTALAÇÃO. AF_12/2015_P</t>
  </si>
  <si>
    <t>NIPLE, EM FERRO GALVANIZADO, DN 50 (2"), CONEXÃO ROSQUEADA, INSTALADO EM PRUMADAS - FORNECIMENTO E INSTALAÇÃO. AF_12/2015</t>
  </si>
  <si>
    <t>LUVA, EM FERRO GALVANIZADO, DN 50 (2"), CONEXÃO ROSQUEADA, INSTALADO EM PRUMADAS - FORNECIMENTO E INSTALAÇÃO. AF_12/2015</t>
  </si>
  <si>
    <t>NIPLE, EM FERRO GALVANIZADO, DN 65 (2 1/2"), CONEXÃO ROSQUEADA, INSTALADO EM PRUMADAS - FORNECIMENTO E INSTALAÇÃO. AF_12/2015</t>
  </si>
  <si>
    <t>LUVA, EM FERRO GALVANIZADO, DN 65 (2 1/2"), CONEXÃO ROSQUEADA, INSTALADO EM PRUMADAS - FORNECIMENTO E INSTALAÇÃO. AF_12/2015</t>
  </si>
  <si>
    <t>NIPLE, EM FERRO GALVANIZADO, DN 80 (3"), CONEXÃO ROSQUEADA, INSTALADO EM PRUMADAS - FORNECIMENTO E INSTALAÇÃO. AF_12/2015</t>
  </si>
  <si>
    <t>LUVA, EM FERRO GALVANIZADO, DN 80 (3"), CONEXÃO ROSQUEADA, INSTALADO EM PRUMADAS - FORNECIMENTO E INSTALAÇÃO. AF_12/2015</t>
  </si>
  <si>
    <t>JOELHO 45 GRAUS, EM FERRO GALVANIZADO, DN 50 (2"), CONEXÃO ROSQUEADA, INSTALADO EM PRUMADAS - FORNECIMENTO E INSTALAÇÃO. AF_12/2015</t>
  </si>
  <si>
    <t>JOELHO 90 GRAUS, EM FERRO GALVANIZADO, DN 50 (2"), CONEXÃO ROSQUEADA, INSTALADO EM PRUMADAS - FORNECIMENTO E INSTALAÇÃO. AF_12/2015</t>
  </si>
  <si>
    <t>JOELHO 45 GRAUS, EM FERRO GALVANIZADO, DN 65 (2 1/2"), CONEXÃO ROSQUEADA, INSTALADO EM PRUMADAS - FORNECIMENTO E INSTALAÇÃO. AF_12/2015</t>
  </si>
  <si>
    <t>JOELHO 90 GRAUS, EM FERRO GALVANIZADO, DN 65 (2 1/2"), CONEXÃO ROSQUEADA, INSTALADO EM PRUMADAS - FORNECIMENTO E INSTALAÇÃO. AF_12/2015</t>
  </si>
  <si>
    <t>JOELHO 45 GRAUS, EM FERRO GALVANIZADO, DN 80 (3"), CONEXÃO ROSQUEADA, INSTALADO EM PRUMADAS - FORNECIMENTO E INSTALAÇÃO. AF_12/2015</t>
  </si>
  <si>
    <t>JOELHO 90 GRAUS, EM FERRO GALVANIZADO, DN 80 (3"), CONEXÃO ROSQUEADA, INSTALADO EM PRUMADAS - FORNECIMENTO E INSTALAÇÃO. AF_12/2015</t>
  </si>
  <si>
    <t>TÊ, EM FERRO GALVANIZADO, DN 50 (2"), CONEXÃO ROSQUEADA, INSTALADO EM PRUMADAS - FORNECIMENTO E INSTALAÇÃO. AF_12/2015</t>
  </si>
  <si>
    <t>TÊ, EM FERRO GALVANIZADO, DN 65 (2 1/2"), CONEXÃO ROSQUEADA, INSTALADO EM PRUMADAS - FORNECIMENTO E INSTALAÇÃO. AF_12/2015</t>
  </si>
  <si>
    <t>TÊ, EM FERRO GALVANIZADO, DN 80 (3"), CONEXÃO ROSQUEADA, INSTALADO EM PRUMADAS - FORNECIMENTO E INSTALAÇÃO. AF_12/2015</t>
  </si>
  <si>
    <t>NIPLE, EM FERRO GALVANIZADO, DN 25 (1"), CONEXÃO ROSQUEADA, INSTALADO EM REDE DE ALIMENTAÇÃO PARA HIDRANTE - FORNECIMENTO E INSTALAÇÃO. AF_12/2015</t>
  </si>
  <si>
    <t>LUVA, EM FERRO GALVANIZADO, DN 25 (1"), CONEXÃO ROSQUEADA, INSTALADO EM REDE DE ALIMENTAÇÃO PARA HIDRANTE - FORNECIMENTO E INSTALAÇÃO. AF_12/2015</t>
  </si>
  <si>
    <t>NIPLE, EM FERRO GALVANIZADO, DN 32 (1 1/4"), CONEXÃO ROSQUEADA, INSTALADO EM REDE DE ALIMENTAÇÃO PARA HIDRANTE - FORNECIMENTO E INSTALAÇÃO. AF_12/2015</t>
  </si>
  <si>
    <t>LUVA, EM FERRO GALVANIZADO, DN 32 (1 1/4"), CONEXÃO ROSQUEADA, INSTALADO EM REDE DE ALIMENTAÇÃO PARA HIDRANTE - FORNECIMENTO E INSTALAÇÃO. AF_12/2015</t>
  </si>
  <si>
    <t>NIPLE, EM FERRO GALVANIZADO, DN 40 (1 1/2"), CONEXÃO ROSQUEADA, INSTALADO EM REDE DE ALIMENTAÇÃO PARA HIDRANTE - FORNECIMENTO E INSTALAÇÃO. AF_12/2015</t>
  </si>
  <si>
    <t>LUVA, EM FERRO GALVANIZADO, DN 40 (1 1/2"), CONEXÃO ROSQUEADA, INSTALADO EM REDE DE ALIMENTAÇÃO PARA HIDRANTE - FORNECIMENTO E INSTALAÇÃO. AF_12/2015</t>
  </si>
  <si>
    <t>NIPLE, EM FERRO GALVANIZADO, DN 50 (2"), CONEXÃO ROSQUEADA, INSTALADO EM REDE DE ALIMENTAÇÃO PARA HIDRANTE - FORNECIMENTO E INSTALAÇÃO. AF_12/2015</t>
  </si>
  <si>
    <t>LUVA, EM FERRO GALVANIZADO, DN 50 (2"), CONEXÃO ROSQUEADA, INSTALADO EM REDE DE ALIMENTAÇÃO PARA HIDRANTE - FORNECIMENTO E INSTALAÇÃO. AF_12/2015</t>
  </si>
  <si>
    <t>NIPLE, EM FERRO GALVANIZADO, DN 65 (2 1/2"), CONEXÃO ROSQUEADA, INSTALADO EM REDE DE ALIMENTAÇÃO PARA HIDRANTE - FORNECIMENTO E INSTALAÇÃO. AF_12/2015</t>
  </si>
  <si>
    <t>LUVA, EM FERRO GALVANIZADO, DN 65 (2 1/2"), CONEXÃO ROSQUEADA, INSTALADO EM REDE DE ALIMENTAÇÃO PARA HIDRANTE - FORNECIMENTO E INSTALAÇÃO. AF_12/2015</t>
  </si>
  <si>
    <t>NIPLE, EM FERRO GALVANIZADO, DN 80 (3"), CONEXÃO ROSQUEADA, INSTALADO EM REDE DE ALIMENTAÇÃO PARA HIDRANTE - FORNECIMENTO E INSTALAÇÃO. AF_12/2015</t>
  </si>
  <si>
    <t>LUVA, EM FERRO GALVANIZADO, DN 80 (3"), CONEXÃO ROSQUEADA, INSTALADO EM REDE DE ALIMENTAÇÃO PARA HIDRANTE - FORNECIMENTO E INSTALAÇÃO. AF_12/2015</t>
  </si>
  <si>
    <t>JOELHO 45 GRAUS, EM FERRO GALVANIZADO, DN 25 (1"), CONEXÃO ROSQUEADA, INSTALADO EM REDE DE ALIMENTAÇÃO PARA HIDRANTE - FORNECIMENTO E INSTALAÇÃO. AF_12/2015</t>
  </si>
  <si>
    <t>JOELHO 90 GRAUS, EM FERRO GALVANIZADO, DN 25 (1"), CONEXÃO ROSQUEADA, INSTALADO EM REDE DE ALIMENTAÇÃO PARA HIDRANTE - FORNECIMENTO E INSTALAÇÃO. AF_12/2015</t>
  </si>
  <si>
    <t>JOELHO 45 GRAUS, EM FERRO GALVANIZADO, DN 32 (1 1/4"), CONEXÃO ROSQUEADA, INSTALADO EM REDE DE ALIMENTAÇÃO PARA HIDRANTE - FORNECIMENTO E INSTALAÇÃO. AF_12/2015</t>
  </si>
  <si>
    <t>JOELHO 90 GRAUS, EM FERRO GALVANIZADO, DN 32 (1 1/4"), CONEXÃO ROSQUEADA, INSTALADO EM REDE DE ALIMENTAÇÃO PARA HIDRANTE - FORNECIMENTO E INSTALAÇÃO. AF_12/2015</t>
  </si>
  <si>
    <t>JOELHO 45 GRAUS, EM FERRO GALVANIZADO, DN 40 (1 1/2"), CONEXÃO ROSQUEADA, INSTALADO EM REDE DE ALIMENTAÇÃO PARA HIDRANTE - FORNECIMENTO E INSTALAÇÃO. AF_12/2015</t>
  </si>
  <si>
    <t>JOELHO 90 GRAUS, EM FERRO GALVANIZADO, DN 40 (1 1/2"), CONEXÃO ROSQUEADA, INSTALADO EM REDE DE ALIMENTAÇÃO PARA HIDRANTE - FORNECIMENTO E INSTALAÇÃO. AF_12/2015</t>
  </si>
  <si>
    <t>JOELHO 45 GRAUS, EM FERRO GALVANIZADO, DN 50 (2"), CONEXÃO ROSQUEADA, INSTALADO EM REDE DE ALIMENTAÇÃO PARA HIDRANTE - FORNECIMENTO E INSTALAÇÃO. AF_12/2015</t>
  </si>
  <si>
    <t>JOELHO 90 GRAUS, EM FERRO GALVANIZADO, DN 50 (2"), CONEXÃO ROSQUEADA, INSTALADO EM REDE DE ALIMENTAÇÃO PARA HIDRANTE - FORNECIMENTO E INSTALAÇÃO. AF_12/2015</t>
  </si>
  <si>
    <t>JOELHO 45 GRAUS, EM FERRO GALVANIZADO, DN 65 (2 1/2"), CONEXÃO ROSQUEADA, INSTALADO EM REDE DE ALIMENTAÇÃO PARA HIDRANTE - FORNECIMENTO E INSTALAÇÃO. AF_12/2015</t>
  </si>
  <si>
    <t>JOELHO 90 GRAUS, EM FERRO GALVANIZADO, DN 65 (2 1/2"), CONEXÃO ROSQUEADA, INSTALADO EM REDE DE ALIMENTAÇÃO PARA HIDRANTE - FORNECIMENTO E INSTALAÇÃO. AF_12/2015</t>
  </si>
  <si>
    <t>JOELHO 45 GRAUS, EM FERRO GALVANIZADO, CONEXÃO ROSQUEADA, DN 80 (3"), INSTALADO EM REDE DE ALIMENTAÇÃO PARA HIDRANTE - FORNECIMENTO E INSTALAÇÃO. AF_12/2015</t>
  </si>
  <si>
    <t>JOELHO 90 GRAUS, EM FERRO GALVANIZADO, CONEXÃO ROSQUEADA, DN 80 (3"), INSTALADO EM REDE DE ALIMENTAÇÃO PARA HIDRANTE - FORNECIMENTO E INSTALAÇÃO. AF_12/2015</t>
  </si>
  <si>
    <t>TÊ, EM FERRO GALVANIZADO, CONEXÃO ROSQUEADA, DN 25 (1"), INSTALADO EM REDE DE ALIMENTAÇÃO PARA HIDRANTE - FORNECIMENTO E INSTALAÇÃO. AF_12/2015</t>
  </si>
  <si>
    <t>TÊ, EM FERRO GALVANIZADO, CONEXÃO ROSQUEADA, DN 32 (1 1/4"), INSTALADO EM REDE DE ALIMENTAÇÃO PARA HIDRANTE - FORNECIMENTO E INSTALAÇÃO. AF_12/2015</t>
  </si>
  <si>
    <t>TÊ, EM FERRO GALVANIZADO, CONEXÃO ROSQUEADA, DN 40 (1 1/2"), INSTALADO EM REDE DE ALIMENTAÇÃO PARA HIDRANTE - FORNECIMENTO E INSTALAÇÃO. AF_12/2015</t>
  </si>
  <si>
    <t>TÊ, EM FERRO GALVANIZADO, CONEXÃO ROSQUEADA, DN 50 (2"), INSTALADO EM REDE DE ALIMENTAÇÃO PARA HIDRANTE - FORNECIMENTO E INSTALAÇÃO. AF_12/2015</t>
  </si>
  <si>
    <t>TÊ, EM FERRO GALVANIZADO, CONEXÃO ROSQUEADA, DN 65 (2 1/2"), INSTALADO EM REDE DE ALIMENTAÇÃO PARA HIDRANTE - FORNECIMENTO E INSTALAÇÃO. AF_12/2015</t>
  </si>
  <si>
    <t>TÊ, EM FERRO GALVANIZADO, CONEXÃO ROSQUEADA, DN 80 (3"), INSTALADO EM REDE DE ALIMENTAÇÃO PARA HIDRANTE - FORNECIMENTO E INSTALAÇÃO. AF_12/2015</t>
  </si>
  <si>
    <t>NIPLE, EM FERRO GALVANIZADO, CONEXÃO ROSQUEADA, DN 25 (1"), INSTALADO EM REDE DE ALIMENTAÇÃO PARA SPRINKLER - FORNECIMENTO E INSTALAÇÃO. AF_12/2015</t>
  </si>
  <si>
    <t>LUVA, EM FERRO GALVANIZADO, CONEXÃO ROSQUEADA, DN 25 (1"), INSTALADO EM REDE DE ALIMENTAÇÃO PARA SPRINKLER - FORNECIMENTO E INSTALAÇÃO. AF_12/2015</t>
  </si>
  <si>
    <t>NIPLE, EM FERRO GALVANIZADO, CONEXÃO ROSQUEADA, DN 32 (1 1/4"), INSTALADO EM REDE DE ALIMENTAÇÃO PARA SPRINKLER - FORNECIMENTO E INSTALAÇÃO. AF_12/2015</t>
  </si>
  <si>
    <t>LUVA, EM FERRO GALVANIZADO, CONEXÃO ROSQUEADA, DN 32 (1 1/4"), INSTALADO EM REDE DE ALIMENTAÇÃO PARA SPRINKLER - FORNECIMENTO E INSTALAÇÃO. AF_12/2015</t>
  </si>
  <si>
    <t>NIPLE, EM FERRO GALVANIZADO, CONEXÃO ROSQUEADA, DN 40 (1 1/2"), INSTALADO EM REDE DE ALIMENTAÇÃO PARA SPRINKLER - FORNECIMENTO E INSTALAÇÃO. AF_12/2015</t>
  </si>
  <si>
    <t>LUVA, EM FERRO GALVANIZADO, CONEXÃO ROSQUEADA, DN 40 (1 1/2"), INSTALADO EM REDE DE ALIMENTAÇÃO PARA SPRINKLER - FORNECIMENTO E INSTALAÇÃO. AF_12/2015</t>
  </si>
  <si>
    <t>NIPLE, EM FERRO GALVANIZADO, CONEXÃO ROSQUEADA, DN 50 (2"), INSTALADO EM REDE DE ALIMENTAÇÃO PARA SPRINKLER - FORNECIMENTO E INSTALAÇÃO. AF_12/2015</t>
  </si>
  <si>
    <t>LUVA, EM FERRO GALVANIZADO, CONEXÃO ROSQUEADA, DN 50 (2"), INSTALADO EM REDE DE ALIMENTAÇÃO PARA SPRINKLER - FORNECIMENTO E INSTALAÇÃO. AF_12/2015</t>
  </si>
  <si>
    <t>NIPLE, EM FERRO GALVANIZADO, CONEXÃO ROSQUEADA, DN 65 (2 1/2"), INSTALADO EM REDE DE ALIMENTAÇÃO PARA SPRINKLER - FORNECIMENTO E INSTALAÇÃO. AF_12/2015</t>
  </si>
  <si>
    <t>LUVA, EM FERRO GALVANIZADO, CONEXÃO ROSQUEADA, DN 65 (2 1/2"), INSTALADO EM REDE DE ALIMENTAÇÃO PARA SPRINKLER - FORNECIMENTO E INSTALAÇÃO. AF_12/2015</t>
  </si>
  <si>
    <t>NIPLE, EM FERRO GALVANIZADO, CONEXÃO ROSQUEADA, DN 80 (3"), INSTALADO EM REDE DE ALIMENTAÇÃO PARA SPRINKLER - FORNECIMENTO E INSTALAÇÃO. AF_12/2015</t>
  </si>
  <si>
    <t>LUVA, EM FERRO GALVANIZADO, CONEXÃO ROSQUEADA, DN 80 (3"), INSTALADO EM REDE DE ALIMENTAÇÃO PARA SPRINKLER - FORNECIMENTO E INSTALAÇÃO. AF_12/2015</t>
  </si>
  <si>
    <t>JOELHO 45 GRAUS, EM FERRO GALVANIZADO, CONEXÃO ROSQUEADA, DN 25 (1"), INSTALADO EM REDE DE ALIMENTAÇÃO PARA SPRINKLER - FORNECIMENTO E INSTALAÇÃO. AF_12/2015</t>
  </si>
  <si>
    <t>JOELHO 90 GRAUS, EM FERRO GALVANIZADO, CONEXÃO ROSQUEADA, DN 25 (1"), INSTALADO EM REDE DE ALIMENTAÇÃO PARA SPRINKLER - FORNECIMENTO E INSTALAÇÃO. AF_12/2015</t>
  </si>
  <si>
    <t>JOELHO 45 GRAUS, EM FERRO GALVANIZADO, CONEXÃO ROSQUEADA, DN 32 (1 1/4"), INSTALADO EM REDE DE ALIMENTAÇÃO PARA SPRINKLER - FORNECIMENTO E INSTALAÇÃO. AF_12/2015</t>
  </si>
  <si>
    <t>JOELHO 90 GRAUS, EM FERRO GALVANIZADO, CONEXÃO ROSQUEADA, DN 32 (1 1/4"), INSTALADO EM REDE DE ALIMENTAÇÃO PARA SPRINKLER - FORNECIMENTO E INSTALAÇÃO. AF_12/2015</t>
  </si>
  <si>
    <t>JOELHO 45 GRAUS, EM FERRO GALVANIZADO, CONEXÃO ROSQUEADA, DN 40 (1 1/2"), INSTALADO EM REDE DE ALIMENTAÇÃO PARA SPRINKLER - FORNECIMENTO E INSTALAÇÃO. AF_12/2015</t>
  </si>
  <si>
    <t>JOELHO 90 GRAUS, EM FERRO GALVANIZADO, CONEXÃO ROSQUEADA, DN 40 (1 1/2"), INSTALADO EM REDE DE ALIMENTAÇÃO PARA SPRINKLER - FORNECIMENTO E INSTALAÇÃO. AF_12/2015</t>
  </si>
  <si>
    <t>JOELHO 45 GRAUS, EM FERRO GALVANIZADO, CONEXÃO ROSQUEADA, DN 50 (2"), INSTALADO EM REDE DE ALIMENTAÇÃO PARA SPRINKLER - FORNECIMENTO E INSTALAÇÃO. AF_12/2015</t>
  </si>
  <si>
    <t>JOELHO 90 GRAUS, EM FERRO GALVANIZADO, CONEXÃO ROSQUEADA, DN 50 (2"), INSTALADO EM REDE DE ALIMENTAÇÃO PARA SPRINKLER - FORNECIMENTO E INSTALAÇÃO. AF_12/2015</t>
  </si>
  <si>
    <t>JOELHO 45 GRAUS, EM FERRO GALVANIZADO, CONEXÃO ROSQUEADA, DN 65 (2 1/2"), INSTALADO EM REDE DE ALIMENTAÇÃO PARA SPRINKLER - FORNECIMENTO E INSTALAÇÃO. AF_12/2015</t>
  </si>
  <si>
    <t>JOELHO 90 GRAUS, EM FERRO GALVANIZADO, CONEXÃO ROSQUEADA, DN 65 (2 1/2"), INSTALADO EM REDE DE ALIMENTAÇÃO PARA SPRINKLER - FORNECIMENTO E INSTALAÇÃO. AF_12/2015</t>
  </si>
  <si>
    <t>JOELHO 45 GRAUS, EM FERRO GALVANIZADO, CONEXÃO ROSQUEADA, DN 80 (3"), INSTALADO EM REDE DE ALIMENTAÇÃO PARA SPRINKLER - FORNECIMENTO E INSTALAÇÃO. AF_12/2015</t>
  </si>
  <si>
    <t>JOELHO 90 GRAUS, EM FERRO GALVANIZADO, CONEXÃO ROSQUEADA, DN 80 (3"), INSTALADO EM REDE DE ALIMENTAÇÃO PARA SPRINKLER - FORNECIMENTO E INSTALAÇÃO. AF_12/2015</t>
  </si>
  <si>
    <t>TÊ, EM FERRO GALVANIZADO, CONEXÃO ROSQUEADA, DN 25 (1"), INSTALADO EM REDE DE ALIMENTAÇÃO PARA SPRINKLER - FORNECIMENTO E INSTALAÇÃO. AF_12/2015</t>
  </si>
  <si>
    <t>TÊ, EM FERRO GALVANIZADO, CONEXÃO ROSQUEADA, DN 32 (1 1/4"), INSTALADO EM REDE DE ALIMENTAÇÃO PARA SPRINKLER - FORNECIMENTO E INSTALAÇÃO. AF_12/2015</t>
  </si>
  <si>
    <t>TÊ, EM FERRO GALVANIZADO, CONEXÃO ROSQUEADA, DN 40 (1 1/2"), INSTALADO EM REDE DE ALIMENTAÇÃO PARA SPRINKLER - FORNECIMENTO E INSTALAÇÃO. AF_12/2015</t>
  </si>
  <si>
    <t>TÊ, EM FERRO GALVANIZADO, CONEXÃO ROSQUEADA, DN 50 (2"), INSTALADO EM REDE DE ALIMENTAÇÃO PARA SPRINKLER - FORNECIMENTO E INSTALAÇÃO. AF_12/2015</t>
  </si>
  <si>
    <t>TÊ, EM FERRO GALVANIZADO, CONEXÃO ROSQUEADA, DN 65 (2 1/2"), INSTALADO EM REDE DE ALIMENTAÇÃO PARA SPRINKLER - FORNECIMENTO E INSTALAÇÃO. AF_12/2015</t>
  </si>
  <si>
    <t>TÊ, EM FERRO GALVANIZADO, CONEXÃO ROSQUEADA, DN 80 (3"), INSTALADO EM REDE DE ALIMENTAÇÃO PARA SPRINKLER - FORNECIMENTO E INSTALAÇÃO. AF_12/2015</t>
  </si>
  <si>
    <t>NIPLE, EM FERRO GALVANIZADO, CONEXÃO ROSQUEADA, DN 15 (1/2"), INSTALADO EM RAMAIS E SUB-RAMAIS DE GÁS - FORNECIMENTO E INSTALAÇÃO. AF_12/2015</t>
  </si>
  <si>
    <t>LUVA, EM FERRO GALVANIZADO, CONEXÃO ROSQUEADA, DN 15 (1/2"), INSTALADO EM RAMAIS E SUB-RAMAIS DE GÁS - FORNECIMENTO E INSTALAÇÃO. AF_12/2015</t>
  </si>
  <si>
    <t>NIPLE, EM FERRO GALVANIZADO, CONEXÃO ROSQUEADA, DN 20 (3/4"), INSTALADO EM RAMAIS E SUB-RAMAIS DE GÁS - FORNECIMENTO E INSTALAÇÃO. AF_12/2015</t>
  </si>
  <si>
    <t>LUVA, EM FERRO GALVANIZADO, CONEXÃO ROSQUEADA, DN 20 (3/4"), INSTALADO EM RAMAIS E SUB-RAMAIS DE GÁS - FORNECIMENTO E INSTALAÇÃO. AF_12/2015</t>
  </si>
  <si>
    <t>NIPLE, EM FERRO GALVANIZADO, CONEXÃO ROSQUEADA, DN 25 (1"), INSTALADO EM RAMAIS E SUB-RAMAIS DE GÁS - FORNECIMENTO E INSTALAÇÃO. AF_12/2015</t>
  </si>
  <si>
    <t>LUVA, EM FERRO GALVANIZADO, CONEXÃO ROSQUEADA, DN 25 (1"), INSTALADO EM RAMAIS E SUB-RAMAIS DE GÁS - FORNECIMENTO E INSTALAÇÃO. AF_12/2015</t>
  </si>
  <si>
    <t>JOELHO 45 GRAUS, EM FERRO GALVANIZADO, CONEXÃO ROSQUEADA, DN 15 (1/2"), INSTALADO EM RAMAIS E SUB-RAMAIS DE GÁS - FORNECIMENTO E INSTALAÇÃO. AF_12/2015</t>
  </si>
  <si>
    <t>JOELHO 90 GRAUS, EM FERRO GALVANIZADO, CONEXÃO ROSQUEADA, DN 15 (1/2"), INSTALADO EM RAMAIS E SUB-RAMAIS DE GÁS - FORNECIMENTO E INSTALAÇÃO. AF_12/2015</t>
  </si>
  <si>
    <t>JOELHO 45 GRAUS, EM FERRO GALVANIZADO, CONEXÃO ROSQUEADA, DN 20 (3/4"), INSTALADO EM RAMAIS E SUB-RAMAIS DE GÁS - FORNECIMENTO E INSTALAÇÃO. AF_12/2015</t>
  </si>
  <si>
    <t>JOELHO 90 GRAUS, EM FERRO GALVANIZADO, CONEXÃO ROSQUEADA, DN 20 (3/4"), INSTALADO EM RAMAIS E SUB-RAMAIS DE GÁS - FORNECIMENTO E INSTALAÇÃO. AF_12/2015</t>
  </si>
  <si>
    <t>JOELHO 45 GRAUS, EM FERRO GALVANIZADO, CONEXÃO ROSQUEADA, DN 25 (1"), INSTALADO EM RAMAIS E SUB-RAMAIS DE GÁS - FORNECIMENTO E INSTALAÇÃO. AF_12/2015</t>
  </si>
  <si>
    <t>JOELHO 90 GRAUS, EM FERRO GALVANIZADO, CONEXÃO ROSQUEADA, DN 25 (1"), INSTALADO EM RAMAIS E SUB-RAMAIS DE GÁS - FORNECIMENTO E INSTALAÇÃO. AF_12/2015</t>
  </si>
  <si>
    <t>TÊ, EM FERRO GALVANIZADO, CONEXÃO ROSQUEADA, DN 15 (1/2"), INSTALADO EM RAMAIS E SUB-RAMAIS DE GÁS - FORNECIMENTO E INSTALAÇÃO. AF_12/2015</t>
  </si>
  <si>
    <t>TÊ, EM FERRO GALVANIZADO, CONEXÃO ROSQUEADA, DN 20 (3/4"), INSTALADO EM RAMAIS E SUB-RAMAIS DE GÁS - FORNECIMENTO E INSTALAÇÃO. AF_12/2015</t>
  </si>
  <si>
    <t>TÊ, EM FERRO GALVANIZADO, CONEXÃO ROSQUEADA, DN 25 (1"), INSTALADO EM RAMAIS E SUB-RAMAIS DE GÁS - FORNECIMENTO E INSTALAÇÃO. AF_12/2015</t>
  </si>
  <si>
    <t>UNIÃO, EM FERRO GALVANIZADO, DN 50 (2"), CONEXÃO ROSQUEADA, INSTALADO EM PRUMADAS - FORNECIMENTO E INSTALAÇÃO. AF_12/2015</t>
  </si>
  <si>
    <t>UNIÃO, EM FERRO GALVANIZADO, DN 65 (2 1/2"), CONEXÃO ROSQUEADA, INSTALADO EM PRUMADAS - FORNECIMENTO E INSTALAÇÃO. AF_12/2015</t>
  </si>
  <si>
    <t>UNIÃO, EM FERRO GALVANIZADO, DN 80 (3"), CONEXÃO ROSQUEADA, INSTALADO EM PRUMADAS - FORNECIMENTO E INSTALAÇÃO. AF_12/2015</t>
  </si>
  <si>
    <t>UNIÃO, EM FERRO GALVANIZADO, DN 25 (1"), CONEXÃO ROSQUEADA, INSTALADO EM REDE DE ALIMENTAÇÃO PARA HIDRANTE - FORNECIMENTO E INSTALAÇÃO. AF_12/2015</t>
  </si>
  <si>
    <t>UNIÃO, EM FERRO GALVANIZADO, DN 32 (1 1/4"), CONEXÃO ROSQUEADA, INSTALADO EM REDE DE ALIMENTAÇÃO PARA HIDRANTE - FORNECIMENTO E INSTALAÇÃO. AF_12/2015</t>
  </si>
  <si>
    <t>UNIÃO, EM FERRO GALVANIZADO, DN 40 (1 1/2"), CONEXÃO ROSQUEADA, INSTALADO EM REDE DE ALIMENTAÇÃO PARA HIDRANTE - FORNECIMENTO E INSTALAÇÃO. AF_12/2015</t>
  </si>
  <si>
    <t>UNIÃO, EM FERRO GALVANIZADO, DN 50 (2"), CONEXÃO ROSQUEADA, INSTALADO EM REDE DE ALIMENTAÇÃO PARA HIDRANTE - FORNECIMENTO E INSTALAÇÃO. AF_12/2015</t>
  </si>
  <si>
    <t>UNIÃO, EM FERRO GALVANIZADO, DN 65 (2 1/2"), CONEXÃO ROSQUEADA, INSTALADO EM REDE DE ALIMENTAÇÃO PARA HIDRANTE - FORNECIMENTO E INSTALAÇÃO. AF_12/2015</t>
  </si>
  <si>
    <t>UNIÃO, EM FERRO GALVANIZADO, DN 80 (3"), CONEXÃO ROSQUEADA, INSTALADO EM REDE DE ALIMENTAÇÃO PARA HIDRANTE - FORNECIMENTO E INSTALAÇÃO. AF_12/2015</t>
  </si>
  <si>
    <t>UNIÃO, EM FERRO GALVANIZADO, CONEXÃO ROSQUEADA, DN 25 (1"), INSTALADO EM REDE DE ALIMENTAÇÃO PARA SPRINKLER - FORNECIMENTO E INSTALAÇÃO. AF_12/2015</t>
  </si>
  <si>
    <t>UNIÃO, EM FERRO GALVANIZADO, CONEXÃO ROSQUEADA, DN 32 (1 1/4"), INSTALADO EM REDE DE ALIMENTAÇÃO PARA SPRINKLER - FORNECIMENTO E INSTALAÇÃO. AF_12/2015</t>
  </si>
  <si>
    <t>UNIÃO, EM FERRO GALVANIZADO, CONEXÃO ROSQUEADA, DN 40 (1 1/2"), INSTALADO EM REDE DE ALIMENTAÇÃO PARA SPRINKLER - FORNECIMENTO E INSTALAÇÃO. AF_12/2015</t>
  </si>
  <si>
    <t>UNIÃO, EM FERRO GALVANIZADO, CONEXÃO ROSQUEADA, DN 50 (2"), INSTALADO EM REDE DE ALIMENTAÇÃO PARA SPRINKLER - FORNECIMENTO E INSTALAÇÃO. AF_12/2015</t>
  </si>
  <si>
    <t>UNIÃO, EM FERRO GALVANIZADO, CONEXÃO ROSQUEADA, DN 65 (2 1/2"), INSTALADO EM REDE DE ALIMENTAÇÃO PARA SPRINKLER - FORNECIMENTO E INSTALAÇÃO. AF_12/2015</t>
  </si>
  <si>
    <t>UNIÃO, EM FERRO GALVANIZADO, CONEXÃO ROSQUEADA, DN 80 (3"), INSTALADO EM REDE DE ALIMENTAÇÃO PARA SPRINKLER - FORNECIMENTO E INSTALAÇÃO. AF_12/2015</t>
  </si>
  <si>
    <t>UNIÃO, EM FERRO GALVANIZADO, CONEXÃO ROSQUEADA, DN 15 (1/2"), INSTALADO EM RAMAIS E SUB-RAMAIS DE GÁS - FORNECIMENTO E INSTALAÇÃO. AF_12/2015</t>
  </si>
  <si>
    <t>UNIÃO, EM FERRO GALVANIZADO, CONEXÃO ROSQUEADA, DN 20 (3/4"), INSTALADO EM RAMAIS E SUB-RAMAIS DE GÁS - FORNECIMENTO E INSTALAÇÃO. AF_12/2015</t>
  </si>
  <si>
    <t>UNIÃO, EM FERRO GALVANIZADO, CONEXÃO ROSQUEADA, DN 25 (1"), INSTALADO EM RAMAIS E SUB-RAMAIS DE GÁS - FORNECIMENTO E INSTALAÇÃO. AF_12/2015</t>
  </si>
  <si>
    <t>LUVA DE REDUÇÃO, EM FERRO GALVANIZADO, 2" X 1.1/2", CONEXÃO ROSQUEADA, INSTALADO EM PRUMADAS - FORNECIMENTO E INSTALAÇÃO. AF_12/2015</t>
  </si>
  <si>
    <t>LUVA DE REDUÇÃO, EM FERRO GALVANIZADO, 2" X 1.1/4", CONEXÃO ROSQUEADA, INSTALADO EM PRUMADAS - FORNECIMENTO E INSTALAÇÃO. AF_12/2015</t>
  </si>
  <si>
    <t>LUVA DE REDUÇÃO, EM FERRO GALVANIZADO, 2" X 1", CONEXÃO ROSQUEADA, INSTALADO EM PRUMADAS - FORNECIMENTO E INSTALAÇÃO. AF_12/2015</t>
  </si>
  <si>
    <t>LUVA DE REDUÇÃO, EM FERRO GALVANIZADO, 2.1/2" X 1.1/2", CONEXÃO ROSQUEADA, INSTALADO EM PRUMADAS - FORNECIMENTO E INSTALAÇÃO. AF_12/2015</t>
  </si>
  <si>
    <t>LUVA DE REDUÇÃO, EM FERRO GALVANIZADO, 2.1/2" X 2", CONEXÃO ROSQUEADA, INSTALADO EM PRUMADAS - FORNECIMENTO E INSTALAÇÃO. AF_12/2015</t>
  </si>
  <si>
    <t>LUVA DE REDUÇÃO, EM FERRO GALVANIZADO, 3" X 1.1/2", CONEXÃO ROSQUEADA, INSTALADO EM PRUMADAS - FORNECIMENTO E INSTALAÇÃO. AF_12/2015</t>
  </si>
  <si>
    <t>LUVA DE REDUÇÃO, EM FERRO GALVANIZADO, 3" X 2.1/2", CONEXÃO ROSQUEADA, INSTALADO EM PRUMADAS - FORNECIMENTO E INSTALAÇÃO. AF_12/2015</t>
  </si>
  <si>
    <t>LUVA DE REDUÇÃO, EM FERRO GALVANIZADO, 3" X 2", CONEXÃO ROSQUEADA, INSTALADO EM PRUMADAS - FORNECIMENTO E INSTALAÇÃO. AF_12/2015</t>
  </si>
  <si>
    <t>LUVA DE REDUÇÃO, EM FERRO GALVANIZADO, 1" X 1/2", CONEXÃO ROSQUEADA, INSTALADO EM REDE DE ALIMENTAÇÃO PARA HIDRANTE - FORNECIMENTO E INSTALAÇÃO. AF_12/2015</t>
  </si>
  <si>
    <t>LUVA DE REDUÇÃO, EM FERRO GALVANIZADO, 1" X 3/4", CONEXÃO ROSQUEADA, INSTALADO EM REDE DE ALIMENTAÇÃO PARA HIDRANTE - FORNECIMENTO E INSTALAÇÃO. AF_12/2015</t>
  </si>
  <si>
    <t>LUVA DE REDUÇÃO, EM FERRO GALVANIZADO, 1 1/4" X 1", CONEXÃO ROSQUEADA, INSTALADO EM REDE DE ALIMENTAÇÃO PARA HIDRANTE - FORNECIMENTO E INSTALAÇÃO. AF_12/2015</t>
  </si>
  <si>
    <t>LUVA DE REDUÇÃO, EM FERRO GALVANIZADO, 1 1/4" X 1/2", CONEXÃO ROSQUEADA, INSTALADO EM REDE DE ALIMENTAÇÃO PARA HIDRANTE - FORNECIMENTO E INSTALAÇÃO. AF_12/2015</t>
  </si>
  <si>
    <t>LUVA DE REDUÇÃO, EM FERRO GALVANIZADO, 1 1/4" X 3/4", CONEXÃO ROSQUEADA, INSTALADO EM REDE DE ALIMENTAÇÃO PARA HIDRANTE - FORNECIMENTO E INSTALAÇÃO. AF_12/2015</t>
  </si>
  <si>
    <t>LUVA DE REDUÇÃO, EM FERRO GALVANIZADO, 1.1/2" X 1.1/4", CONEXÃO ROSQUEADA, INSTALADO EM REDE DE ALIMENTAÇÃO PARA HIDRANTE - FORNECIMENTO E INSTALAÇÃO. AF_12/2015</t>
  </si>
  <si>
    <t>LUVA DE REDUÇÃO, EM FERRO GALVANIZADO, 1.1/2" X 1", CONEXÃO ROSQUEADA, INSTALADO EM REDE DE ALIMENTAÇÃO PARA HIDRANTE - FORNECIMENTO E INSTALAÇÃO. AF_12/2015</t>
  </si>
  <si>
    <t>LUVA DE REDUÇÃO, EM FERRO GALVANIZADO, 1.1/2" X 3/4", CONEXÃO ROSQUEADA, INSTALADO EM REDE DE ALIMENTAÇÃO PARA HIDRANTE - FORNECIMENTO E INSTALAÇÃO. AF_12/2015</t>
  </si>
  <si>
    <t>LUVA DE REDUÇÃO, EM FERRO GALVANIZADO, 2" X 1.1/2", CONEXÃO ROSQUEADA, INSTALADO EM REDE DE ALIMENTAÇÃO PARA HIDRANTE - FORNECIMENTO E INSTALAÇÃO. AF_12/2015</t>
  </si>
  <si>
    <t>LUVA DE REDUÇÃO, EM FERRO GALVANIZADO, 2" X 1.1/4", CONEXÃO ROSQUEADA, INSTALADO EM REDE DE ALIMENTAÇÃO PARA HIDRANTE - FORNECIMENTO E INSTALAÇÃO. AF_12/2015</t>
  </si>
  <si>
    <t>LUVA DE REDUÇÃO, EM FERRO GALVANIZADO, 2" X 1", CONEXÃO ROSQUEADA, INSTALADO EM REDE DE ALIMENTAÇÃO PARA HIDRANTE - FORNECIMENTO E INSTALAÇÃO. AF_12/2015</t>
  </si>
  <si>
    <t>LUVA DE REDUÇÃO, EM FERRO GALVANIZADO, 2.1/2" X 1.1/2", CONEXÃO ROSQUEADA, INSTALADO EM REDE DE ALIMENTAÇÃO PARA HIDRANTE - FORNECIMENTO E INSTALAÇÃO. AF_12/2015</t>
  </si>
  <si>
    <t>LUVA DE REDUÇÃO, EM FERRO GALVANIZADO, 2.1/2" X 2", CONEXÃO ROSQUEADA, INSTALADO EM REDE DE ALIMENTAÇÃO PARA HIDRANTE - FORNECIMENTO E INSTALAÇÃO. AF_12/2015</t>
  </si>
  <si>
    <t>LUVA DE REDUÇÃO, EM FERRO GALVANIZADO, 3" X 2.1/2", CONEXÃO ROSQUEADA, INSTALADO EM REDE DE ALIMENTAÇÃO PARA HIDRANTE - FORNECIMENTO E INSTALAÇÃO. AF_12/2015</t>
  </si>
  <si>
    <t>LUVA DE REDUÇÃO, EM FERRO GALVANIZADO, 3" X 2", CONEXÃO ROSQUEADA, INSTALADO EM REDE DE ALIMENTAÇÃO PARA HIDRANTE - FORNECIMENTO E INSTALAÇÃO. AF_12/2015</t>
  </si>
  <si>
    <t>LUVA DE REDUÇÃO, EM FERRO GALVANIZADO, 1" X 1/2", CONEXÃO ROSQUEADA, INSTALADO EM REDE DE ALIMENTAÇÃO PARA SPRINKLER - FORNECIMENTO E INSTALAÇÃO. AF_12/2015</t>
  </si>
  <si>
    <t>LUVA DE REDUÇÃO, EM FERRO GALVANIZADO, 1" X 3/4", CONEXÃO ROSQUEADA, INSTALADO EM REDE DE ALIMENTAÇÃO PARA SPRINKLER - FORNECIMENTO E INSTALAÇÃO. AF_12/2015</t>
  </si>
  <si>
    <t>LUVA DE REDUÇÃO, EM FERRO GALVANIZADO, 1.1/4" X 1", CONEXÃO ROSQUEADA, INSTALADO EM REDE DE ALIMENTAÇÃO PARA SPRINKLER - FORNECIMENTO E INSTALAÇÃO. AF_12/2015</t>
  </si>
  <si>
    <t>LUVA DE REDUÇÃO, EM FERRO GALVANIZADO, 1.1/4" X 1/2", CONEXÃO ROSQUEADA, INSTALADO EM REDE DE ALIMENTAÇÃO PARA SPRINKLER - FORNECIMENTO E INSTALAÇÃO. AF_12/2015</t>
  </si>
  <si>
    <t>LUVA DE REDUÇÃO, EM FERRO GALVANIZADO, 1.1/4" X 3/4", CONEXÃO ROSQUEADA, INSTALADO EM REDE DE ALIMENTAÇÃO PARA SPRINKLER - FORNECIMENTO E INSTALAÇÃO. AF_12/2015</t>
  </si>
  <si>
    <t>LUVA DE REDUÇÃO, EM FERRO GALVANIZADO, 1.1/2" X 1.1/4", CONEXÃO ROSQUEADA, INSTALADO EM REDE DE ALIMENTAÇÃO PARA SPRINKLER - FORNECIMENTO E INSTALAÇÃO. AF_12/2015</t>
  </si>
  <si>
    <t>LUVA DE REDUÇÃO, EM FERRO GALVANIZADO, 1.1/2" X 1", CONEXÃO ROSQUEADA, INSTALADO EM REDE DE ALIMENTAÇÃO PARA SPRINKLER - FORNECIMENTO E INSTALAÇÃO. AF_12/2015</t>
  </si>
  <si>
    <t>LUVA DE REDUÇÃO, EM FERRO GALVANIZADO, 1.1/2" X 3/4", CONEXÃO ROSQUEADA, INSTALADO EM REDE DE ALIMENTAÇÃO PARA SPRINKLER - FORNECIMENTO E INSTALAÇÃO. AF_12/2015</t>
  </si>
  <si>
    <t>LUVA DE REDUÇÃO, EM FERRO GALVANIZADO, 2" X 1.1/2", CONEXÃO ROSQUEADA, INSTALADO EM REDE DE ALIMENTAÇÃO PARA SPRINKLER - FORNECIMENTO E INSTALAÇÃO. AF_12/2015</t>
  </si>
  <si>
    <t>LUVA DE REDUÇÃO, EM FERRO GALVANIZADO, 2" X 1.1/4", CONEXÃO ROSQUEADA, INSTALADO EM REDE DE ALIMENTAÇÃO PARA SPRINKLER - FORNECIMENTO E INSTALAÇÃO. AF_12/2015</t>
  </si>
  <si>
    <t>LUVA DE REDUÇÃO, EM FERRO GALVANIZADO, 2" X 1", CONEXÃO ROSQUEADA, INSTALADO EM REDE DE ALIMENTAÇÃO PARA SPRINKLER - FORNECIMENTO E INSTALAÇÃO. AF_12/2015</t>
  </si>
  <si>
    <t>LUVA DE REDUÇÃO, EM FERRO GALVANIZADO, 2 1/2" X 1.1/2", CONEXÃO ROSQUEADA, INSTALADO EM REDE DE ALIMENTAÇÃO PARA SPRINKLER - FORNECIMENTO E INSTALAÇÃO. AF_12/2015</t>
  </si>
  <si>
    <t>LUVA DE REDUÇÃO, EM FERRO GALVANIZADO, 2 1/2" X 2", CONEXÃO ROSQUEADA, INSTALADO EM REDE DE ALIMENTAÇÃO PARA SPRINKLER - FORNECIMENTO E INSTALAÇÃO. AF_12/2015</t>
  </si>
  <si>
    <t>LUVA DE REDUÇÃO, EM FERRO GALVANIZADO, 3" X 2.1/2", CONEXÃO ROSQUEADA, INSTALADO EM REDE DE ALIMENTAÇÃO PARA SPRINKLER - FORNECIMENTO E INSTALAÇÃO. AF_12/2015</t>
  </si>
  <si>
    <t>LUVA DE REDUÇÃO, EM FERRO GALVANIZADO, 3" X 2", CONEXÃO ROSQUEADA, INSTALADO EM REDE DE ALIMENTAÇÃO PARA SPRINKLER - FORNECIMENTO E INSTALAÇÃO. AF_12/2015</t>
  </si>
  <si>
    <t>LUVA DE REDUÇÃO, EM FERRO GALVANIZADO, 3/4" X 1/2", CONEXÃO ROSQUEADA, INSTALADO EM RAMAIS E SUB-RAMAIS DE GÁS - FORNECIMENTO E INSTALAÇÃO. AF_12/2015</t>
  </si>
  <si>
    <t>LUVA PASSANTE EM COBRE, SEM ANEL DE SOLDA, DN 22 MM, INSTALADO EM PRUMADA   FORNECIMENTO E INSTALAÇÃO. AF_01/2016_P</t>
  </si>
  <si>
    <t>BUCHA DE REDUÇÃO EM COBRE, SEM ANEL DE SOLDA, PONTA X BOLSA, 22 X 15 MM, INSTALADO EM PRUMADA   FORNECIMENTO E INSTALAÇÃO. AF_01/2016_P</t>
  </si>
  <si>
    <t>JUNTA DE EXPANSÃO EM COBRE, PONTA X PONTA, DN 22 MM, INSTALADO EM PRUMADA   FORNECIMENTO E INSTALAÇÃO. AF_01/2016_P</t>
  </si>
  <si>
    <t>CONECTOR EM BRONZE/LATÃO, SEM ANEL DE SOLDA, BOLSA X ROSCA F, 22 MM X 3/4, INSTALADO EM PRUMADA   FORNECIMENTO E INSTALAÇÃO. AF_01/2016_P</t>
  </si>
  <si>
    <t>CURVA DE TRANSPOSIÇÃO EM BRONZE/LATÃO, SEM ANEL DE SOLDA, BOLSA X BOLSA, DN 22 MM, INSTALADO EM PRUMADA   FORNECIMENTO E INSTALAÇÃO. AF_01/2016_P</t>
  </si>
  <si>
    <t>LUVA PASSANTE EM COBRE, SEM ANEL DE SOLDA, DN 28 MM, INSTALADO EM PRUMADA   FORNECIMENTO E INSTALAÇÃO. AF_01/2016_P</t>
  </si>
  <si>
    <t>BUCHA DE REDUÇÃO EM COBRE, SEM ANEL DE SOLDA, PONTA X BOLSA, 28 X 22 MM, INSTALADO EM PRUMADA   FORNECIMENTO E INSTALAÇÃO. AF_01/2016_P</t>
  </si>
  <si>
    <t>JUNTA DE EXPANSÃO EM COBRE, PONTA X PONTA, DN 28 MM, INSTALADO EM PRUMADA   FORNECIMENTO E INSTALAÇÃO. AF_01/2016_P</t>
  </si>
  <si>
    <t>CONECTOR EM BRONZE/LATÃO, SEM ANEL DE SOLDA, BOLSA X ROSCA F, 28 MM X 1/2, INSTALADO EM PRUMADA   FORNECIMENTO E INSTALAÇÃO. AF_01/2016_P</t>
  </si>
  <si>
    <t>CURVA DE TRANSPOSIÇÃO EM BRONZE/LATÃO, SEM ANEL DE SOLDA, BOLSA X BOLSA, 28 MM, INSTALADO EM PRUMADA   FORNECIMENTO E INSTALAÇÃO. AF_01/2016_P</t>
  </si>
  <si>
    <t>LUVA PASSANTE EM COBRE, SEM ANEL DE SOLDA, DN 35 MM, INSTALADO EM PRUMADA   FORNECIMENTO E INSTALAÇÃO. AF_01/2016_P</t>
  </si>
  <si>
    <t>BUCHA DE REDUÇÃO EM COBRE, SEM ANEL DE SOLDA, PONTA X BOLSA, 35 X 28 MM, INSTALADO EM PRUMADA   FORNECIMENTO E INSTALAÇÃO. AF_01/2016_P</t>
  </si>
  <si>
    <t>JUNTA DE EXPANSÃO EM BRONZE/LATÃO, PONTA X PONTA, DN 35 MM, INSTALADO EM PRUMADA   FORNECIMENTO E INSTALAÇÃO. AF_01/2016_P</t>
  </si>
  <si>
    <t>LUVA PASSANTE EM COBRE, SEM ANEL DE SOLDA, DN 42 MM, INSTALADO EM PRUMADA   FORNECIMENTO E INSTALAÇÃO. AF_01/2016_P</t>
  </si>
  <si>
    <t>BUCHA DE REDUÇÃO EM COBRE, SEM ANEL DE SOLDA, PONTA X BOLSA, 42 X 35 MM, INSTALADO EM PRUMADA   FORNECIMENTO E INSTALAÇÃO. AF_01/2016_P</t>
  </si>
  <si>
    <t>JUNTA DE EXPANSÃO EM BRONZE/LATÃO, PONTA X PONTA, DN 42 MM, INSTALADO EM PRUMADA   FORNECIMENTO E INSTALAÇÃO. AF_01/2016_P</t>
  </si>
  <si>
    <t>LUVA PASSANTE EM COBRE, SEM ANEL DE SOLDA, DN 54 MM, INSTALADO EM PRUMADA   FORNECIMENTO E INSTALAÇÃO. AF_01/2016_P</t>
  </si>
  <si>
    <t>BUCHA DE REDUÇÃO EM COBRE, SEM ANEL DE SOLDA, PONTA X BOLSA, 54 X 42 MM, INSTALADO EM PRUMADA   FORNECIMENTO E INSTALAÇÃO. AF_01/2016_P</t>
  </si>
  <si>
    <t>JUNTA DE EXPANSÃO EM BRONZE/LATÃO, PONTA X PONTA, DN 54 MM, INSTALADO EM PRUMADA   FORNECIMENTO E INSTALAÇÃO. AF_01/2016_P</t>
  </si>
  <si>
    <t>LUVA PASSANTE EM COBRE, SEM ANEL DE SOLDA, DN 66 MM, INSTALADO EM PRUMADA   FORNECIMENTO E INSTALAÇÃO. AF_01/2016_P</t>
  </si>
  <si>
    <t>BUCHA DE REDUÇÃO EM COBRE, SEM ANEL DE SOLDA, PONTA X BOLSA, 66 X 54 MM, INSTALADO EM PRUMADA   FORNECIMENTO E INSTALAÇÃO. AF_01/2016_P</t>
  </si>
  <si>
    <t>JUNTA DE EXPANSÃO EM BRONZE/LATÃO, PONTA X PONTA, DN 66 MM, INSTALADO EM PRUMADA   FORNECIMENTO E INSTALAÇÃO. AF_01/2016_P</t>
  </si>
  <si>
    <t>TE DUPLA CURVA EM BRONZE/LATÃO, SEM ANEL DE SOLDA, ROSCA F X BOLSA X ROSCA F, 3/4 X 22 X 3/4, INSTALADO EM PRUMADA   FORNECIMENTO E INSTALAÇÃO. AF_01/2016_P</t>
  </si>
  <si>
    <t>CURVA EM COBRE, 45 GRAUS, SEM ANEL DE SOLDA, BOLSA X BOLSA, DN 15 MM, INSTALADO EM RAMAL DE DISTRIBUIÇÃO   FORNECIMENTO E INSTALAÇÃO. AF_01/2016_P</t>
  </si>
  <si>
    <t>COTOVELO EM BRONZE/LATÃO, 90 GRAUS, SEM ANEL DE SOLDA, BOLSA X ROSCA F, DN 15 MM X 1/2, INSTALADO EM RAMAL DE DISTRIBUIÇÃO   FORNECIMENTO E INSTALAÇÃO. AF_01/2016_P</t>
  </si>
  <si>
    <t>CURVA EM COBRE, 45 GRAUS, SEM ANEL DE SOLDA, BOLSA X BOLSA, DN 22 MM, INSTALADO EM RAMAL DE DISTRIBUIÇÃO   FORNECIMENTO E INSTALAÇÃO. AF_01/2016_P</t>
  </si>
  <si>
    <t>COTOVELO EM BRONZE/LATÃO, 90 GRAUS, SEM ANEL DE SOLDA, BOLSA X ROSCA F, DN 22 MM X 1/2, INSTALADO EM RAMAL DE DISTRIBUIÇÃO   FORNECIMENTO E INSTALAÇÃO. AF_01/2016_P</t>
  </si>
  <si>
    <t>COTOVELO EM BRONZE/LATÃO, 90 GRAUS, SEM ANEL DE SOLDA, BOLSA X ROSCA F, DN 22 MM X 3/4, INSTALADO EM RAMAL DE DISTRIBUIÇÃO   FORNECIMENTO E INSTALAÇÃO. AF_01/2016_P</t>
  </si>
  <si>
    <t>CURVA EM COBRE, 45 GRAUS, SEM ANEL DE SOLDA, BOLSA X BOLSA, DN 28 MM, INSTALADO EM RAMAL DE DISTRIBUIÇÃO   FORNECIMENTO E INSTALAÇÃO. AF_01/2016_P</t>
  </si>
  <si>
    <t>LUVA PASSANTE EM COBRE, SEM ANEL DE SOLDA, DN 15 MM, INSTALADO EM RAMAL DE DISTRIBUIÇÃO   FORNECIMENTO E INSTALAÇÃO. AF_01/2016_P</t>
  </si>
  <si>
    <t>CONECTOR EM BRONZE/LATÃO, SEM ANEL DE SOLDA, BOLSA X ROSCA F, DN 15 MM X 1/2, INSTALADO EM RAMAL DE DISTRIBUIÇÃO   FORNECIMENTO E INSTALAÇÃO. AF_01/2016_P</t>
  </si>
  <si>
    <t>CURVA DE TRANSPOSIÇÃO EM BRONZE/LATÃO, SEM ANEL DE SOLDA, DN 15 MM, INSTALADO EM RAMAL DE DISTRIBUIÇÃO   FORNECIMENTO E INSTALAÇÃO. AF_01/2016_P</t>
  </si>
  <si>
    <t>JUNTA DE EXPANSÃO EM COBRE, PONTA X PONTA, DN 15 MM, INSTALADO EM RAMAL DE DISTRIBUIÇÃO   FORNECIMENTO E INSTALAÇÃO. AF_01/2016_P</t>
  </si>
  <si>
    <t>LUVA PASSANTE EM COBRE, SEM ANEL DE SOLDA, DN 22 MM, INSTALADO EM RAMAL DE DISTRIBUIÇÃO   FORNECIMENTO E INSTALAÇÃO. AF_01/2016_P</t>
  </si>
  <si>
    <t>BUCHA DE REDUÇÃO EM COBRE, SEM ANEL DE SOLDA, PONTA X BOLSA, 22 X 15 MM, INSTALADO EM RAMAL DE DISTRIBUIÇÃO   FORNECIMENTO E INSTALAÇÃO. AF_01/2016_P</t>
  </si>
  <si>
    <t>JUNTA DE EXPANSÃO EM COBRE, PONTA X PONTA, DN 22 MM, INSTALADO EM RAMAL DE DISTRIBUIÇÃO   FORNECIMENTO E INSTALAÇÃO. AF_01/2016_P</t>
  </si>
  <si>
    <t>CONECTOR EM BRONZE/LATÃO, SEM ANEL DE SOLDA, BOLSA X ROSCA F, DN 22 MM X 1/2, INSTALADO EM RAMAL DE DISTRIBUIÇÃO   FORNECIMENTO E INSTALAÇÃO. AF_01/2016_P</t>
  </si>
  <si>
    <t>CONECTOR EM BRONZE/LATÃO, SEM ANEL DE SOLDA, BOLSA X ROSCA F, DN 22 MM X 3/4, INSTALADO EM RAMAL DE DISTRIBUIÇÃO   FORNECIMENTO E INSTALAÇÃO. AF_01/2016_P</t>
  </si>
  <si>
    <t>CURVA DE TRANSPOSIÇÃO EM BRONZE/LATÃO, SEM ANEL DE SOLDA, BOLSA X BOLSA, DN 22 MM, INSTALADO EM RAMAL DE DISTRIBUIÇÃO   FORNECIMENTO E INSTALAÇÃO. AF_01/2016_P</t>
  </si>
  <si>
    <t>LUVA PASSANTE EM COBRE, SEM ANEL DE SOLDA, DN 28 MM, INSTALADO EM RAMAL DE DISTRIBUIÇÃO   FORNECIMENTO E INSTALAÇÃO. AF_01/2016_P</t>
  </si>
  <si>
    <t>BUCHA DE REDUÇÃO EM COBRE, SEM ANEL DE SOLDA, PONTA X BOLSA, 28 X 22 MM, INSTALADO EM RAMAL DE DISTRIBUIÇÃO   FORNECIMENTO E INSTALAÇÃO. AF_01/2016_P</t>
  </si>
  <si>
    <t>JUNTA DE EXPANSÃO EM COBRE, PONTA X PONTA, DN 28 MM, INSTALADO EM RAMAL DE DISTRIBUIÇÃO   FORNECIMENTO E INSTALAÇÃO. AF_01/2016_P</t>
  </si>
  <si>
    <t>CONECTOR EM BRONZE/LATÃO, SEM ANEL DE SOLDA, BOLSA X ROSCA F, DN 28 MM X 1/2, INSTALADO EM RAMAL DE DISTRIBUIÇÃO   FORNECIMENTO E INSTALAÇÃO. AF_01/2016_P</t>
  </si>
  <si>
    <t>CURVA DE TRANSPOSIÇÃO EM BRONZE/LATÃO, SEM ANEL DE SOLDA, BOLSA X BOLSA, DN 28 MM, INSTALADO EM RAMAL DE DISTRIBUIÇÃO   FORNECIMENTO E INSTALAÇÃO. AF_01/2016_P</t>
  </si>
  <si>
    <t>TE DUPLA CURVA EM BRONZE/LATÃO, SEM ANEL DE SOLDA, ROSCA F X BOLSA X ROSCA F, 1/2 X 15 X 1/2, INSTALADO EM RAMAL DE DISTRIBUIÇÃO   FORNECIMENTO E INSTALAÇÃO. AF_01/2016_P</t>
  </si>
  <si>
    <t>TE DUPLA CURVA EM BRONZE/LATÃO, SEM ANEL DE SOLDA, ROSCA F  X BOLSA X ROSCA F, 3/4 X 22 X 3/4, INSTALADO EM RAMAL DE DISTRIBUIÇÃO   FORNECIMENTO E INSTALAÇÃO. AF_01/2016_P</t>
  </si>
  <si>
    <t>CURVA EM COBRE, 45 GRAUS, SEM ANEL DE SOLDA, BOLSA X BOLSA, DN 15 MM, INSTALADO EM RAMAL E SUB-RAMAL   FORNECIMENTO E INSTALAÇÃO. AF_01/2016_P</t>
  </si>
  <si>
    <t>COTOVELO EM BRONZE/LATÃO, 90 GRAUS, SEM ANEL DE SOLDA, BOLSA X ROSCA F, DN 15 MM X 1/2, INSTALADO EM RAMAL E SUB-RAMAL   FORNECIMENTO E INSTALAÇÃO. AF_01/2016_P</t>
  </si>
  <si>
    <t>CURVA EM COBRE, 45 GRAUS, SEM ANEL DE SOLDA, BOLSA X BOLSA, DN 22 MM, INSTALADO EM RAMAL E SUB-RAMAL   FORNECIMENTO E INSTALAÇÃO. AF_01/2016_P</t>
  </si>
  <si>
    <t>COTOVELO EM BRONZE/LATÃO, 90 GRAUS, SEM ANEL DE SOLDA, BOLSA X ROSCA F, DN 22 MM X 1/2, INSTALADO EM RAMAL E SUB-RAMAL   FORNECIMENTO E INSTALAÇÃO. AF_01/2016_P</t>
  </si>
  <si>
    <t>COTOVELO EM BRONZE/LATÃO, 90 GRAUS, SEM ANEL DE SOLDA, BOLSA X ROSCA F, DN 22 MM X 3/4, INSTALADO EM RAMAL E SUB-RAMAL   FORNECIMENTO E INSTALAÇÃO. AF_01/2016_P</t>
  </si>
  <si>
    <t>CURVA EM COBRE, 45 GRAUS, SEM ANEL DE SOLDA, BOLSA X BOLSA, DN 28 MM, INSTALADO EM RAMAL E SUB-RAMAL   FORNECIMENTO E INSTALAÇÃO. AF_01/2016_P</t>
  </si>
  <si>
    <t>LUVA PASSANTE EM COBRE, SEM ANEL DE SOLDA, DN 15 MM, INSTALADO EM RAMAL E SUB-RAMAL   FORNECIMENTO E INSTALAÇÃO. AF_01/2016_P</t>
  </si>
  <si>
    <t>CONECTOR EM BRONZE/LATÃO, SEM ANEL DE SOLDA, BOLSA X ROSCA F, 15 MM X 1/2,  INSTALADO EM RAMAL E SUB-RAMAL   FORNECIMENTO E INSTALAÇÃO. AF_01/2016_P</t>
  </si>
  <si>
    <t>CURVA DE TRANSPOSIÇÃO EM BRONZE/LATÃO, SEM ANEL DE SOLDA, BOLSA X BOLSA, DN 15 MM, INSTALADO EM RAMAL E SUB-RAMAL   FORNECIMENTO E INSTALAÇÃO. AF_01/2016_P</t>
  </si>
  <si>
    <t>JUNTA DE EXPANSÃO EM COBRE, PONTA X PONTA, DN 15 MM, INSTALADO EM RAMAL E SUB-RAMAL   FORNECIMENTO E INSTALAÇÃO. AF_01/2016_P</t>
  </si>
  <si>
    <t>LUVA PASSANTE EM COBRE, SEM ANEL DE SOLDA, DN 22 MM, INSTALADO EM RAMAL E SUB-RAMAL   FORNECIMENTO E INSTALAÇÃO. AF_01/2016_P</t>
  </si>
  <si>
    <t>BUCHA DE REDUÇÃO EM COBRE, SEM ANEL DE SOLDA, PONTA X BOLSA, 22 X 15 MM, INSTALADO EM RAMAL E SUB-RAMAL   FORNECIMENTO E INSTALAÇÃO. AF_01/2016_P</t>
  </si>
  <si>
    <t>JUNTA DE EXPANSÃO EM COBRE, PONTA X PONTA, 22 MM, INSTALADO EM RAMAL E SUB-RAMAL   FORNECIMENTO E INSTALAÇÃO. AF_01/2016_P</t>
  </si>
  <si>
    <t>CONECTOR EM BRONZE/LATÃO, SEM ANEL DE SOLDA, BOLSA X ROSCA F, 22 MM X 1/2, INSTALADO EM RAMAL E SUB-RAMAL   FORNECIMENTO E INSTALAÇÃO. AF_01/2016_P</t>
  </si>
  <si>
    <t>CONECTOR EM BRONZE/LATÃO, SEM ANEL DE SOLDA, BOLSA X ROSCA F, 22 MM X 3/4, INSTALADO EM RAMAL E SUB-RAMAL   FORNECIMENTO E INSTALAÇÃO. AF_01/2016_P</t>
  </si>
  <si>
    <t>CURVA DE TRANSPOSIÇÃO EM BRONZE/LATÃO, SEM ANEL DE SOLDA, BOLSA X BOLSA, 22 MM, INSTALADO EM RAMAL E SUB-RAMAL   FORNECIMENTO E INSTALAÇÃO. AF_01/2016_P</t>
  </si>
  <si>
    <t>LUVA PASSANTE EM COBRE, SEM ANEL DE SOLDA, DN 28 MM, INSTALADO EM RAMAL E SUB-RAMAL   FORNECIMENTO E INSTALAÇÃO. AF_01/2016_P</t>
  </si>
  <si>
    <t>CONECTOR EM BRONZE/LATÃO, SEM ANEL DE SOLDA, BOLSA X ROSCA F, 28 MM X 1/2, INSTALADO EM RAMAL E SUB-RAMAL   FORNECIMENTO E INSTALAÇÃO. AF_01/2016_P</t>
  </si>
  <si>
    <t>CURVA DE TRANSPOSIÇÃO EM BRONZE/LATÃO, SEM ANEL DE SOLDA, BOLSA X BOLSA, 28 MM, INSTALADO EM RAMAL E SUB-RAMAL   FORNECIMENTO E INSTALAÇÃO. AF_01/2016_P</t>
  </si>
  <si>
    <t>JUNTA DE EXPANSÃO EM COBRE, PONTA X PONTA, DN 28 MM, INSTALADO EM RAMAL E SUB-RAMAL   FORNECIMENTO E INSTALAÇÃO. AF_01/2016_P</t>
  </si>
  <si>
    <t>TE DUPLA CURVA EM BRONZE/LATÃO, SEM ANEL DE SOLDA, ROSCA F X BOLSA X ROSCA F, 1/2 X 15 X 1/2, INSTALADO EM RAMAL E SUB-RAMAL   FORNECIMENTO E INSTALAÇÃO. AF_01/2016_P</t>
  </si>
  <si>
    <t>TE DUPLA CURVA EM BRONZE/LATÃO, SEM ANEL DE SOLDA, ROSCA F X BOLSA, ROSCA F, 3/4 X 22 X 3/4, INSTALADO EM RAMAL E SUB-RAMAL   FORNECIMENTO E INSTALAÇÃO. AF_01/2016_P</t>
  </si>
  <si>
    <t>CURVA EM COBRE, 45 GRAUS, SEM ANEL DE SOLDA, BOLSA X BOLSA, DN 22 MM, INSTALADO EM PRUMADA   FORNECIMENTO E INSTALAÇÃO. AF_01/2016_P</t>
  </si>
  <si>
    <t>COTOVELO EM BRONZE/LATÃO, 90 GRAUS, SEM ANEL DE SOLDA, BOLSA X ROSCA F, DN 22 MM X 1/2, INSTALADO EM PRUMADA   FORNECIMENTO E INSTALAÇÃO. AF_01/2016_P</t>
  </si>
  <si>
    <t>COTOVELO EM BRONZE/LATÃO, 90 GRAUS, SEM ANEL DE SOLDA, BOLSA X ROSCA F, DN 22 MM X 3/4, INSTALADO EM PRUMADA   FORNECIMENTO E INSTALAÇÃO. AF_01/2016_P</t>
  </si>
  <si>
    <t>CURVA EM COBRE, 45 GRAUS, SEM ANEL DE SOLDA, BOLSA X BOLSA, DN 28 MM, INSTALADO EM PRUMADA   FORNECIMENTO E INSTALAÇÃO. AF_01/2016_P</t>
  </si>
  <si>
    <t>CURVA EM COBRE, 45 GRAUS, SEM ANEL DE SOLDA, BOLSA X BOLSA, DN 35 MM, INSTALADO EM PRUMADA   FORNECIMENTO E INSTALAÇÃO. AF_01/2016_P</t>
  </si>
  <si>
    <t>CURVA EM COBRE, 45 GRAUS, SEM ANEL DE SOLDA, DN 42 MM, INSTALADO EM PRUMADA   FORNECIMENTO E INSTALAÇÃO. AF_01/2016_P</t>
  </si>
  <si>
    <t>CURVA EM COBRE, 45 GRAUS, SEM ANEL DE SOLDA, BOLSA X BOLSA, DN 54 MM, INSTALADO EM PRUMADA   FORNECIMENTO E INSTALAÇÃO. AF_01/2016_P</t>
  </si>
  <si>
    <t>CURVA EM COBRE, 90 GRAUS, SEM ANEL DE SOLDA, BOLSA X BOLSA, DN 66 MM, INSTALADO EM PRUMADA   FORNECIMENTO E INSTALAÇÃO. AF_01/2016_P</t>
  </si>
  <si>
    <t>BUCHA DE REDUÇÃO EM COBRE, SEM ANEL DE SOLDA, PONTA X BOLSA, 28 X 22 MM, INSTALADO EM RAMAL E SUB-RAMAL   FORNECIMENTO E INSTALAÇÃO. AF_01/2016_P</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</si>
  <si>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</si>
  <si>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</si>
  <si>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</si>
  <si>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</si>
  <si>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</si>
  <si>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</si>
  <si>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</si>
  <si>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</si>
  <si>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</si>
  <si>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</si>
  <si>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</si>
  <si>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</si>
  <si>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</si>
  <si>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</si>
  <si>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</si>
  <si>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LUVA DE COBRE, SEM ANEL DE SOLDA, DN 54 MM, INSTALADO EM RESERVAÇÃO DE ÁGUA DE EDIFICAÇÃO QUE POSSUA RESERVATÓRIO DE FIBRA/FIBROCIMENTO  FORNECIMENTO E INSTALAÇÃO. AF_06/2016_P</t>
  </si>
  <si>
    <t>LUVA DE COBRE, SEM ANEL DE SOLDA, DN 66 MM, INSTALADO EM RESERVAÇÃO DE ÁGUA DE EDIFICAÇÃO QUE POSSUA RESERVATÓRIO DE FIBRA/FIBROCIMENTO  FORNECIMENTO E INSTALAÇÃO. AF_06/2016_P</t>
  </si>
  <si>
    <t>LUVA DE COBRE, SEM ANEL DE SOLDA, DN 79 MM, INSTALADO EM RESERVAÇÃO DE ÁGUA DE EDIFICAÇÃO QUE POSSUA RESERVATÓRIO DE FIBRA/FIBROCIMENTO  FORNECIMENTO E INSTALAÇÃO. AF_06/2016_P</t>
  </si>
  <si>
    <t>LUVA DE COBRE, SEM ANEL DE SOLDA, DN 104 MM, INSTALADO EM RESERVAÇÃO DE ÁGUA DE EDIFICAÇÃO QUE POSSUA RESERVATÓRIO DE FIBRA/FIBROCIMENTO  FORNECIMENTO E INSTALAÇÃO. AF_06/2016_P</t>
  </si>
  <si>
    <t>COTOVELO EM COBRE, 90 GRAUS, SEM ANEL DE SOLDA, DN 54 MM, INSTALADO EM RESERVAÇÃO DE ÁGUA DE EDIFICAÇÃO QUE POSSUA RESERVATÓRIO DE FIBRA/FIBROCIMENTO  FORNECIMENTO E INSTALAÇÃO. AF_06/2016_P</t>
  </si>
  <si>
    <t>CURVA EM COBRE, 45 GRAUS, SEM ANEL DE SOLDA, BOLSA X BOLSA, DN 54 MM,  INSTALADO EM RESERVAÇÃO DE ÁGUA DE EDIFICAÇÃO QUE POSSUA RESERVATÓRIO DE FIBRA/FIBROCIMENTO  FORNECIMENTO E INSTALAÇÃO. AF_06/2016_P</t>
  </si>
  <si>
    <t>COTOVELO EM COBRE, 90 GRAUS, SEM ANEL DE SOLDA, DN 66 MM, INSTALADO EM RESERVAÇÃO DE ÁGUA DE EDIFICAÇÃO QUE POSSUA RESERVATÓRIO DE FIBRA/FIBROCIMENTO - FORNECIMENTO E INSTALAÇÃO. AF_06/2016_P</t>
  </si>
  <si>
    <t>CURVA EM COBRE, 45 GRAUS, SEM ANEL DE SOLDA, BOLSA X BOLSA, DN 66 MM,  INSTALADO EM RESERVAÇÃO DE ÁGUA DE EDIFICAÇÃO QUE POSSUA RESERVATÓRIO DE FIBRA/FIBROCIMENTO  FORNECIMENTO E INSTALAÇÃO. AF_06/2016_P</t>
  </si>
  <si>
    <t>COTOVELO EM COBRE, 90 GRAUS, SEM ANEL DE SOLDA, DN 79 MM, INSTALADO EM RESERVAÇÃO DE ÁGUA DE EDIFICAÇÃO QUE POSSUA RESERVATÓRIO DE FIBRA/FIBROCIMENTO  FORNECIMENTO E INSTALAÇÃO. AF_06/2016_P</t>
  </si>
  <si>
    <t>COTOVELO EM COBRE, 90 GRAUS, SEM ANEL DE SOLDA, DN 104 MM, INSTALADO EM RESERVAÇÃO DE ÁGUA DE EDIFICAÇÃO QUE POSSUA RESERVATÓRIO DE FIBRA/FIBROCIMENTO  FORNECIMENTO E INSTALAÇÃO. AF_06/2016_P</t>
  </si>
  <si>
    <t>TE EM COBRE, SEM ANEL DE SOLDA, DN 54 MM,  INSTALADO EM RESERVAÇÃO DE ÁGUA DE EDIFICAÇÃO QUE POSSUA RESERVATÓRIO DE FIBRA/FIBROCIMENTO  FORNECIMENTO E INSTALAÇÃO. AF_06/2016_P</t>
  </si>
  <si>
    <t>TE EM COBRE, SEM ANEL DE SOLDA, DN 66 MM,  INSTALADO EM RESERVAÇÃO DE ÁGUA DE EDIFICAÇÃO QUE POSSUA RESERVATÓRIO DE FIBRA/FIBROCIMENTO  FORNECIMENTO E INSTALAÇÃO. AF_06/2016_P</t>
  </si>
  <si>
    <t>TE EM COBRE, SEM ANEL DE SOLDA, DN 79 MM,  INSTALADO EM RESERVAÇÃO DE ÁGUA DE EDIFICAÇÃO QUE POSSUA RESERVATÓRIO DE FIBRA/FIBROCIMENTO  FORNECIMENTO E INSTALAÇÃO. AF_06/2016_P</t>
  </si>
  <si>
    <t>TE EM COBRE, SEM ANEL DE SOLDA, DN 104 MM,  INSTALADO EM RESERVAÇÃO DE ÁGUA DE EDIFICAÇÃO QUE POSSUA RESERVATÓRIO DE FIBRA/FIBROCIMENTO  FORNECIMENTO E INSTALAÇÃO. AF_06/2016_P</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</si>
  <si>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</si>
  <si>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</si>
  <si>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</si>
  <si>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</si>
  <si>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</si>
  <si>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</si>
  <si>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</si>
  <si>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</si>
  <si>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</si>
  <si>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</si>
  <si>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</si>
  <si>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</si>
  <si>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</si>
  <si>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</si>
  <si>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</si>
  <si>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</si>
  <si>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</si>
  <si>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</si>
  <si>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</si>
  <si>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</si>
  <si>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</si>
  <si>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</si>
  <si>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</si>
  <si>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</si>
  <si>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</si>
  <si>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</si>
  <si>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</si>
  <si>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</si>
  <si>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</si>
  <si>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</si>
  <si>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</si>
  <si>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</si>
  <si>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</si>
  <si>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</si>
  <si>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</si>
  <si>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</si>
  <si>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</si>
  <si>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</si>
  <si>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</si>
  <si>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</si>
  <si>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</si>
  <si>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</si>
  <si>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</si>
  <si>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</si>
  <si>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</si>
  <si>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</si>
  <si>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</si>
  <si>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</si>
  <si>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</si>
  <si>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</si>
  <si>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</si>
  <si>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</si>
  <si>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DN  25 MM X 3/4 , INSTALADO EM RESERVAÇÃO DE ÁGUA DE EDIFICAÇÃO QUE POSSUA RESERVATÓRIO DE FIBRA/FIBROCIMENTO   FORNECIMENTO E INSTALAÇÃO. AF_06/2016</t>
  </si>
  <si>
    <t>ADAPTADOR COM FLANGES LIVRES, PVC, SOLDÁVEL, DN 32 MM X 1 , INSTALADO EM RESERVAÇÃO DE ÁGUA DE EDIFICAÇÃO QUE POSSUA RESERVATÓRIO DE FIBRA/FIBROCIMENTO   FORNECIMENTO E INSTALAÇÃO. AF_06/2016</t>
  </si>
  <si>
    <t>ADAPTADOR COM FLANGES LIVRES, PVC, SOLDÁVEL, DN 40 MM X 1 1/4 , INSTALADO EM RESERVAÇÃO DE ÁGUA DE EDIFICAÇÃO QUE POSSUA RESERVATÓRIO DE FIBRA/FIBROCIMENTO   FORNECIMENTO E INSTALAÇÃO. AF_06/2016</t>
  </si>
  <si>
    <t>ADAPTADOR COM FLANGES LIVRES, PVC, SOLDÁVEL, DN 50 MM X 1 1/2 , INSTALADO EM RESERVAÇÃO DE ÁGUA DE EDIFICAÇÃO QUE POSSUA RESERVATÓRIO DE FIBRA/FIBROCIMENTO   FORNECIMENTO E INSTALAÇÃO. AF_06/2016</t>
  </si>
  <si>
    <t>ADAPTADOR COM FLANGES LIVRES,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</si>
  <si>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</si>
  <si>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</si>
  <si>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</si>
  <si>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CONECTOR, CPVC, SOLDÁVEL, DN 22 MM X 3/4, INSTALADO EM RESERVAÇÃO DE ÁGUA DE EDIFICAÇÃO QUE POSSUA RESERVATÓRIO DE FIBRA/FIBROCIMENTO  FORNECIMENTO E INSTALAÇÃO. AF_06/2016</t>
  </si>
  <si>
    <t>LUVA, CPVC, SOLDÁVEL, DN 22 MM,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</si>
  <si>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</si>
  <si>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</si>
  <si>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</si>
  <si>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</si>
  <si>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</si>
  <si>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</si>
  <si>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</si>
  <si>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</si>
  <si>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JOELHO 90 GRAUS, CPVC, SOLDÁVEL, DN 22 MM, INSTALADO EM RESERVAÇÃO DE ÁGUA DE EDIFICAÇÃO QUE POSSUA RESERVATÓRIO DE FIBRA/FIBROCIMENTO  FORNECIMENTO E INSTALAÇÃO. AF_06/2016</t>
  </si>
  <si>
    <t>CURVA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</si>
  <si>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</si>
  <si>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</si>
  <si>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</si>
  <si>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</si>
  <si>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</si>
  <si>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</si>
  <si>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</si>
  <si>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</si>
  <si>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</si>
  <si>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</si>
  <si>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</si>
  <si>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</si>
  <si>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</si>
  <si>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</si>
  <si>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</si>
  <si>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</si>
  <si>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40 MM X 1 1/4 , INSTALADO EM RESERVAÇÃO DE ÁGUA DE EDIFICAÇÃO QUE POSSUA RESERVATÓRIO DE FIBRA/FIBROCIMENTO   FORNECIMENTO E INSTALAÇÃO. AF_06/2016</t>
  </si>
  <si>
    <t>ADAPTADOR COM FLANGES LIVRES, PVC, SOLDÁVEL LONGO, DN 50 MM X 1 1/2 , INSTALADO EM RESERVAÇÃO DE ÁGUA DE EDIFICAÇÃO QUE POSSUA RESERVATÓRIO DE FIBRA/FIBROCIMENTO   FORNECIMENTO E INSTALAÇÃO. AF_06/2016</t>
  </si>
  <si>
    <t>ADAPTADOR COM FLANGES LIVRES, PVC, SOLDÁVEL LONGO, DN 60 MM X 2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</si>
  <si>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</si>
  <si>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</si>
  <si>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</si>
  <si>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LUVA, CPVC, SOLDÁVEL, DN 73 MM, INSTALADO EM RESERVAÇÃO DE ÁGUA DE EDIFICAÇÃO QUE POSSUA RESERVATÓRIO DE FIBRA/FIBROCIMENTO  FORNECIMENTO E INSTALAÇÃO. AF_06/2016</t>
  </si>
  <si>
    <t>ADAPTADOR COM FLANGES LIVRES, PVC, SOLDÁVEL LONGO, DN  25 MM X 3/4 , INSTALADO EM RESERVAÇÃO DE ÁGUA DE EDIFICAÇÃO QUE POSSUA RESERVATÓRIO DE FIBRA/FIBROCIMENTO    FORNECIMENTO E INSTALAÇÃO. AF_06/2016</t>
  </si>
  <si>
    <t>LUVA COM BUCHA DE LATÃO, PVC, SOLDÁVEL, DN 32MM X 1 , INSTALADO EM RAMAL DE DISTRIBUIÇÃO DE ÁGUA   FORNECIMENTO E INSTALAÇÃO. AF_12/2014</t>
  </si>
  <si>
    <t>LUVA SIMPLES, PVC, SÉRIE NORMAL, ESGOTO PREDIAL, DN 150 MM, JUNTA ELÁSTICA, FORNECIDO E INSTALADO EM SUBCOLETOR AÉREO DE ESGOTO SANITÁRIO. AF_12/2014</t>
  </si>
  <si>
    <t>CURVA 90 GRAUS, PVC, SERIE R, ÁGUA PLUVIAL, DN 100 MM, JUNTA ELÁSTICA, FORNECIDO E INSTALADO EM RAMAL DE ENCAMINHAMENTO. AF_12/2014</t>
  </si>
  <si>
    <t>CURVA 90 GRAUS, PVC, SERIE R, ÁGUA PLUVIAL, DN 100 MM, JUNTA ELÁSTICA, FORNECIDO E INSTALADO EM CONDUTORES VERTICAIS DE ÁGUAS PLUVIAIS. AF_12/2014</t>
  </si>
  <si>
    <t>SPRINKLER TIPO PENDENTE, 68° C, UNIÃO POR ROSCA, DN 15 (½)  FORNECIMENTO E INSTALAÇÃO. AF_12/2015</t>
  </si>
  <si>
    <t>JOELHO 90 GRAUS, PPR, DN 25 MM, CLASSE PN 25, INSTALADO EM RAMAL OU SUB-RAMAL DE ÁGUA  FORNECIMENTO E INSTALAÇÃO . AF_06/2015</t>
  </si>
  <si>
    <t>JOELHO 45 GRAUS, PPR, DN 25 MM, CLASSE PN 25, INSTALADO EM RAMAL OU SUB-RAMAL DE ÁGUA  FORNECIMENTO E INSTALAÇÃO . AF_06/2015</t>
  </si>
  <si>
    <t>LUVA, PPR, DN 25 MM, CLASSE PN 25, INSTALADO EM RAMAL OU SUB-RAMAL DE ÁGUA  FORNECIMENTO E INSTALAÇÃO . AF_06/2015</t>
  </si>
  <si>
    <t>CONECTOR MACHO, PPR, 25 X 1/2'', CLASSE PN 25, INSTALADO EM RAMAL OU SUB-RAMAL DE ÁGUA   FORNECIMENTO E INSTALAÇÃO . AF_06/2015</t>
  </si>
  <si>
    <t>CONECTOR FÊMEA, PPR, 25 X 1/2'', CLASSE PN 25, INSTALADO EM RAMAL OU SUB-RAMAL DE ÁGUA   FORNECIMENTO E INSTALAÇÃO . AF_06/2015</t>
  </si>
  <si>
    <t>TÊ NORMAL, PPR, DN 25 MM, CLASSE PN 25, INSTALADO EM RAMAL OU SUB-RAMAL DE ÁGUA  FORNECIMENTO E INSTALAÇÃO . AF_06/2015</t>
  </si>
  <si>
    <t>TÊ MISTURADOR, PPR, 25 X 3/4'' , CLASSE PN 25, INSTALADO EM RAMAL OU SUB-RAMAL DE ÁGUA  FORNECIMENTO E INSTALAÇÃO . AF_06/2015</t>
  </si>
  <si>
    <t>JOELHO 90 GRAUS, PPR, DN 25 MM, CLASSE PN 25, INSTALADO EM RAMAL DE DISTRIBUIÇÃO  FORNECIMENTO E INSTALAÇÃO . AF_06/2015</t>
  </si>
  <si>
    <t>JOELHO 45 GRAUS, PPR, DN 25 MM, CLASSE PN 25, INSTALADO EM RAMAL DE DISTRIBUIÇÃO DE ÁGUA  FORNECIMENTO E INSTALAÇÃO . AF_06/2015</t>
  </si>
  <si>
    <t>JOELHO 90 GRAUS, PPR, DN 32 MM, CLASSE PN 25, INSTALADO EM RAMAL DE DISTRIBUIÇÃO  FORNECIMENTO E INSTALAÇÃO . AF_06/2015</t>
  </si>
  <si>
    <t>JOELHO 45 GRAUS, PPR, DN 32 MM, CLASSE PN 25, INSTALADO EM RAMAL DE DISTRIBUIÇÃO DE ÁGUA  FORNECIMENTO E INSTALAÇÃO . AF_06/2015</t>
  </si>
  <si>
    <t>JOELHO 90 GRAUS, PPR, DN 40 MM, CLASSE PN 25, INSTALADO EM RAMAL DE DISTRIBUIÇÃO  FORNECIMENTO E INSTALAÇÃO . AF_06/2015</t>
  </si>
  <si>
    <t>JOELHO 45 GRAUS, PPR, DN 40 MM, CLASSE PN 25, INSTALADO EM RAMAL DE DISTRIBUIÇÃO DE ÁGUA  FORNECIMENTO E INSTALAÇÃO . AF_06/2015</t>
  </si>
  <si>
    <t>LUVA, PPR, DN 25 MM, CLASSE PN 25, INSTALADO EM RAMAL DE DISTRIBUIÇÃO DE ÁGUA  FORNECIMENTO E INSTALAÇÃO . AF_06/2015</t>
  </si>
  <si>
    <t>CONECTOR MACHO, PPR, 25 X 1/2, CLASSE PN 25, INSTALADO EM RAMAL DE DISTRIBUIÇÃO DE ÁGUA  FORNECIMENTO E INSTALAÇÃO . AF_06/2015</t>
  </si>
  <si>
    <t>CONECTOR FÊMEA, PPR, 25 X 1/2'', CLASSE PN 25, INSTALADO EM RAMAL DE DISTRIBUIÇÃO DE ÁGUA   FORNECIMENTO E INSTALAÇÃO . AF_06/2015</t>
  </si>
  <si>
    <t>LUVA, PPR, DN 32 MM, CLASSE PN 25, INSTALADO EM RAMAL DE DISTRIBUIÇÃO DE ÁGUA  FORNECIMENTO E INSTALAÇÃO. AF_06/2015</t>
  </si>
  <si>
    <t>CONECTOR MACHO, PPR, 32 X 3/4'', CLASSE PN 25, INSTALADO EM RAMAL DE DISTRIBUIÇÃO DE ÁGUA   FORNECIMENTO E INSTALAÇÃO. AF_06/2015</t>
  </si>
  <si>
    <t>CONECTOR FÊMEA, PPR, 32 X 3/4'', CLASSE PN 25, INSTALADO EM RAMAL DE DISTRIBUIÇÃO DE ÁGUA   FORNECIMENTO E INSTALAÇÃO . AF_06/2015</t>
  </si>
  <si>
    <t>BUCHA DE REDUÇÃO, PPR, 32 X 25, CLASSE PN 25, INSTALADO EM RAMAL DE DISTRIBUIÇÃO DE ÁGUA  FORNECIMENTO E INSTALAÇÃO . AF_06/2015</t>
  </si>
  <si>
    <t>LUVA, PPR, DN 40 MM, CLASSE PN 25, INSTALADO EM RAMAL DE DISTRIBUIÇÃO DE ÁGUA  FORNECIMENTO E INSTALAÇÃO. AF_06/2015</t>
  </si>
  <si>
    <t>BUCHA DE REDUÇÃO, PPR, 40 X 25, CLASSE PN 25, INSTALADO EM RAMAL DE DISTRIBUIÇÃO DE ÁGUA  FORNECIMENTO E INSTALAÇÃO . AF_06/2015</t>
  </si>
  <si>
    <t>TÊ NORMAL, PPR, DN 25 MM, CLASSE PN 25, INSTALADO EM RAMAL DE DISTRIBUIÇÃO DE ÁGUA  FORNECIMENTO E INSTALAÇÃO . AF_06/2015</t>
  </si>
  <si>
    <t>TÊ NORMAL, PPR, DN 32 MM, CLASSE PN 25, INSTALADO EM RAMAL DE DISTRIBUIÇÃO DE ÁGUA  FORNECIMENTO E INSTALAÇÃO . AF_06/2015</t>
  </si>
  <si>
    <t>TÊ NORMAL, PPR, DN 40 MM, CLASSE PN 25, INSTALADO EM RAMAL DE DISTRIBUIÇÃO DE ÁGUA  FORNECIMENTO E INSTALAÇÃO . AF_06/2015</t>
  </si>
  <si>
    <t>JOELHO 90 GRAUS, PPR, DN 25 MM, CLASSE PN 25, INSTALADO EM PRUMADA DE ÁGUA  FORNECIMENTO E INSTALAÇÃO . AF_06/2015</t>
  </si>
  <si>
    <t>JOELHO 45 GRAUS, PPR, DN 25 MM, CLASSE PN 25, INSTALADO EM PRUMADA DE ÁGUA  FORNECIMENTO E INSTALAÇÃO . AF_06/2015</t>
  </si>
  <si>
    <t>JOELHO 90 GRAUS, PPR, DN 32 MM, CLASSE PN 25, INSTALADO EM PRUMADA DE ÁGUA  FORNECIMENTO E INSTALAÇÃO . AF_06/2015</t>
  </si>
  <si>
    <t>JOELHO 45 GRAUS, PPR, DN 32 MM, CLASSE PN 25, INSTALADO EM PRUMADA DE ÁGUA  FORNECIMENTO E INSTALAÇÃO . AF_06/2015</t>
  </si>
  <si>
    <t>JOELHO 90 GRAUS, PPR, DN 40 MM, CLASSE PN 25, INSTALADO EM PRUMADA DE ÁGUA  FORNECIMENTO E INSTALAÇÃO . AF_06/2015</t>
  </si>
  <si>
    <t>JOELHO 45 GRAUS, PPR, DN 40 MM, CLASSE PN 25, INSTALADO EM PRUMADA DE ÁGUA  FORNECIMENTO E INSTALAÇÃO . AF_06/2015</t>
  </si>
  <si>
    <t>JOELHO 90 GRAUS, PPR, DN 50 MM, CLASSE PN 25, INSTALADO EM PRUMADA DE ÁGUA  FORNECIMENTO E INSTALAÇÃO . AF_06/2015</t>
  </si>
  <si>
    <t>JOELHO 45 GRAUS, PPR, DN 50 MM, CLASSE PN 25, INSTALADO EM PRUMADA DE ÁGUA  FORNECIMENTO E INSTALAÇÃO . AF_06/2015</t>
  </si>
  <si>
    <t>JOELHO 90 GRAUS, PPR, DN 63 MM, CLASSE PN 25, INSTALADO EM PRUMADA DE ÁGUA  FORNECIMENTO E INSTALAÇÃO . AF_06/2015</t>
  </si>
  <si>
    <t>JOELHO 45 GRAUS, PPR, DN 63 MM, CLASSE PN 25, INSTALADO EM PRUMADA DE ÁGUA  FORNECIMENTO E INSTALAÇÃO . AF_06/2015</t>
  </si>
  <si>
    <t>JOELHO 90 GRAUS, PPR, DN 75 MM, CLASSE PN 25, INSTALADO EM PRUMADA DE ÁGUA  FORNECIMENTO E INSTALAÇÃO . AF_06/2015</t>
  </si>
  <si>
    <t>JOELHO 45 GRAUS, PPR, DN 75 MM, CLASSE PN 25, INSTALADO EM PRUMADA DE ÁGUA  FORNECIMENTO E INSTALAÇÃO . AF_06/2015</t>
  </si>
  <si>
    <t>JOELHO 90 GRAUS, PPR, DN 90 MM, CLASSE PN 25, INSTALADO EM PRUMADA DE ÁGUA  FORNECIMENTO E INSTALAÇÃO . AF_06/2015</t>
  </si>
  <si>
    <t>JOELHO 90 GRAUS, PPR, DN 110 MM, CLASSE PN 25, INSTALADO EM PRUMADA DE ÁGUA  FORNECIMENTO E INSTALAÇÃO . AF_06/2015</t>
  </si>
  <si>
    <t>LUVA, PPR, DN 25 MM, CLASSE PN 25, INSTALADO EM PRUMADA DE ÁGUA  FORNECIMENTO E INSTALAÇÃO . AF_06/2015</t>
  </si>
  <si>
    <t>CONECTOR MACHO, PPR, 25 X 1/2'', CLASSE PN 25, INSTALADO EM PRUMADA DE ÁGUA   FORNECIMENTO E INSTALAÇÃO . AF_06/2015</t>
  </si>
  <si>
    <t>CONECTOR FÊMEA, PPR, 25 X 1/2'', CLASSE PN 25, INSTALADO EM PRUMADA DE ÁGUA   FORNECIMENTO E INSTALAÇÃO . AF_06/2015</t>
  </si>
  <si>
    <t>LUVA, PPR, DN 32 MM, CLASSE PN 25, INSTALADO EM PRUMADA DE ÁGUA  FORNECIMENTO E INSTALAÇÃO. AF_06/2015</t>
  </si>
  <si>
    <t>BUCHA DE REDUÇÃO, PPR, 32 X 25, CLASSE PN 25, INSTALADO EM PRUMADA DE ÁGUA  FORNECIMENTO E INSTALAÇÃO . AF_06/2015</t>
  </si>
  <si>
    <t>LUVA, PPR, DN 40 MM, CLASSE PN 25, INSTALADO EM PRUMADA DE ÁGUA  FORNECIMENTO E INSTALAÇÃO. AF_06/2015</t>
  </si>
  <si>
    <t>BUCHA DE REDUÇÃO, PPR, 40 X 25, CLASSE PN 25, INSTALADO EM PRUMADA DE ÁGUA  FORNECIMENTO E INSTALAÇÃO . AF_06/2015</t>
  </si>
  <si>
    <t>LUVA, PPR, DN 50 MM, CLASSE PN 25, INSTALADO EM PRUMADA DE ÁGUA  FORNECIMENTO E INSTALAÇÃO. AF_06/2015</t>
  </si>
  <si>
    <t>LUVA, PPR, DN 63 MM, CLASSE PN 25, INSTALADO EM PRUMADA DE ÁGUA  FORNECIMENTO E INSTALAÇÃO. AF_06/2015</t>
  </si>
  <si>
    <t>LUVA, PPR, DN 75 MM, CLASSE PN 25, INSTALADO EM PRUMADA DE ÁGUA  FORNECIMENTO E INSTALAÇÃO. AF_06/2015</t>
  </si>
  <si>
    <t>LUVA, PPR, DN 90 MM, CLASSE PN 25, INSTALADO EM PRUMADA DE ÁGUA  FORNECIMENTO E INSTALAÇÃO. AF_06/2015</t>
  </si>
  <si>
    <t>LUVA, PPR, DN 110 MM, CLASSE PN 25, INSTALADO EM PRUMADA DE ÁGUA  FORNECIMENTO E INSTALAÇÃO. AF_06/2015</t>
  </si>
  <si>
    <t>TÊ NORMAL, PPR, DN 25 MM, CLASSE PN 25, INSTALADO EM PRUMADA DE ÁGUA  FORNECIMENTO E INSTALAÇÃO . AF_06/2015</t>
  </si>
  <si>
    <t>TÊ NORMAL, PPR, DN 32 MM, CLASSE PN 25, INSTALADO EM PRUMADA DE ÁGUA  FORNECIMENTO E INSTALAÇÃO . AF_06/2015</t>
  </si>
  <si>
    <t>TÊ NORMAL, PPR, DN 40 MM, CLASSE PN 25, INSTALADO EM PRUMADA DE ÁGUA  FORNECIMENTO E INSTALAÇÃO . AF_06/2015</t>
  </si>
  <si>
    <t>TÊ NORMAL, PPR, DN 50 MM, CLASSE PN 25, INSTALADO EM PRUMADA DE ÁGUA  FORNECIMENTO E INSTALAÇÃO . AF_06/2015</t>
  </si>
  <si>
    <t>TÊ NORMAL, PPR, DN 63 MM, CLASSE PN 25, INSTALADO EM PRUMADA DE ÁGUA  FORNECIMENTO E INSTALAÇÃO . AF_06/2015</t>
  </si>
  <si>
    <t>TÊ NORMAL, PPR, DN 75 MM, CLASSE PN 25, INSTALADO EM PRUMADA DE ÁGUA  FORNECIMENTO E INSTALAÇÃO . AF_06/2015</t>
  </si>
  <si>
    <t>TÊ NORMAL, PPR, DN 90 MM, CLASSE PN 25, INSTALADO EM PRUMADA DE ÁGUA  FORNECIMENTO E INSTALAÇÃO . AF_06/2015</t>
  </si>
  <si>
    <t>TÊ NORMAL, PPR, DN 110 MM, CLASSE PN 25, INSTALADO EM PRUMADA DE ÁGUA  FORNECIMENTO E INSTALAÇÃO . AF_06/2015</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</si>
  <si>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</si>
  <si>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</si>
  <si>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</si>
  <si>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</si>
  <si>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</si>
  <si>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</si>
  <si>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</si>
  <si>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</si>
  <si>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</si>
  <si>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</si>
  <si>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</si>
  <si>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</si>
  <si>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</si>
  <si>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</si>
  <si>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</si>
  <si>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</si>
  <si>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</si>
  <si>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</si>
  <si>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</si>
  <si>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</si>
  <si>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</si>
  <si>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</si>
  <si>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</si>
  <si>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</si>
  <si>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</si>
  <si>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</si>
  <si>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</si>
  <si>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</si>
  <si>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</si>
  <si>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KIT CHASSI PEX, PRÉ-FABRICADO, PARA CHUVEIRO COM REGISTROS DE PRESSÃO E CONEXÕES POR CRIMPAGEM  FORNECIMENTO E INSTALAÇÃO. AF_06/2015</t>
  </si>
  <si>
    <t>KIT CHASSI PEX, PRÉ-FABRICADO, PARA COZINHA COM CUBA SIMPLES E CONEXÕES POR CRIMPAGEM  FORNECIMENTO E INSTALAÇÃO. AF_06/2015</t>
  </si>
  <si>
    <t>KIT CHASSI PEX, PRÉ-FABRICADO, PARA ÁREA DE SERVIÇO COM TANQUE E MÁQUINA DE LAVAR ROUPA, E CONEXÕES POR CRIMPAGEM  FORNECIMENTO E INSTALAÇÃO. AF_06/2015</t>
  </si>
  <si>
    <t>KIT CHASSI PEX, PRÉ-FABRICADO, PARA CHUVEIRO COM REGISTROS DE PRESSÃO E CONEXÕES POR ANEL DESLIZANTE  FORNECIMENTO E INSTALAÇÃO. AF_06/2015</t>
  </si>
  <si>
    <t>KIT CHASSI PEX, PRÉ-FABRICADO, PARA COZINHA COM CUBA SIMPLES E CONEXÕES POR ANEL DESLIZANTE  FORNECIMENTO E INSTALAÇÃO. AF_06/2015</t>
  </si>
  <si>
    <t>KIT CHASSI PEX, PRÉ-FABRICADO, PARA ÁREA DE SERVIÇO COM TANQUE E MÁQUINA DE LAVAR ROUPA, E CONEXÕES POR ANEL DESLIZANTE  FORNECIMENTO E INSTALAÇÃO. AF_06/2015</t>
  </si>
  <si>
    <t>UNIÃO METÁLICA PARA INSTALAÇÕES EM PEX, DN 16 MM, FIXAÇÃO DAS CONEXÕES POR ANEL DESLIZANTE  FORNECIMENTO E INSTALAÇÃO . AF_06/2015</t>
  </si>
  <si>
    <t>CONEXÃO FIXA, ROSCA FÊMEA, METÁLICA, PARA INSTALAÇÕES EM PEX, DN 16 MM X 1/2", COM ANEL DESLIZANTE. FORNECIMENTO E INSTALAÇÃO. AF_06/2015</t>
  </si>
  <si>
    <t>CONEXÃO MÓVEL, ROSCA FÊMEA, METÁLICA, PARA INSTALAÇÕES EM PEX, DN 16 MM X 3/4", COM ANEL DESLIZANTE. FORNECIMENTO E INSTALAÇÃO. AF_06/2015</t>
  </si>
  <si>
    <t>UNIÃO METÁLICA PARA INSTALAÇÕES EM PEX, DN 20 MM, FIXAÇÃO DAS CONEXÕES POR ANEL DESLIZANTE  FORNECIMENTO E INSTALAÇÃO . AF_06/2015</t>
  </si>
  <si>
    <t>CONEXÃO FIXA, ROSCA FÊMEA, METÁLICA, PARA INSTALAÇÕES EM PEX, DN 20 MM X 1/2", COM ANEL DESLIZANTE. FORNECIMENTO E INSTALAÇÃO. AF_06/2015</t>
  </si>
  <si>
    <t>CONEXÃO FIXA, ROSCA FÊMEA, METÁLICA, PARA INSTALAÇÕES EM PEX, DN 20 MM X 3/4", COM ANEL DESLIZANTE. FORNECIMENTO E INSTALAÇÃO. AF_06/2015</t>
  </si>
  <si>
    <t>UNIÃO DE REDUÇÃO, METÁLICA, PARA INSTALAÇÕES EM PEX, DN 20 X 16 MM, CONEXÃO POR ANEL DESLIZANTE  FORNECIMENTO E INSTALAÇÃO. AF_06/2015</t>
  </si>
  <si>
    <t>UNIÃO METÁLICA PARA INSTALAÇÕES EM PEX, DN 25 MM, FIXAÇÃO DAS CONEXÕES POR ANEL DESLIZANTE   FORNECIMENTO E INSTALAÇÃO. AF_06/2015</t>
  </si>
  <si>
    <t>CONEXÃO FIXA, ROSCA FÊMEA, METÁLICA, PARA INSTALAÇÕES EM PEX, DN 25 MM X 3/4", COM ANEL DESLIZANTE. FORNECIMENTO E INSTALAÇÃO. AF_06/2015</t>
  </si>
  <si>
    <t>CONEXÃO FIXA, ROSCA FÊMEA, METÁLICA, PARA INSTALAÇÕES EM PEX, DN 25 MM X 1", COM ANEL DESLIZANTE. FORNECIMENTO E INSTALAÇÃO. AF_06/2015</t>
  </si>
  <si>
    <t>UNIÃO DE REDUÇÃO, METÁLICA, PEX, DN 25 X 16 MM, CONEXÃO POR ANEL DESLIZANTE  FORNECIMENTO E INSTALAÇÃO. AF_06/2015</t>
  </si>
  <si>
    <t>UNIÃO DE REDUÇÃO, METÁLICA, PEX, DN 25 X 20 MM, CONEXÃO POR ANEL DESLIZANTE  FORNECIMENTO E INSTALAÇÃO. AF_06/2015</t>
  </si>
  <si>
    <t>UNIÃO METÁLICA PARA INSTALAÇÕES EM PEX, DN 32 MM, FIXAÇÃO DAS CONEXÕES POR ANEL DESLIZANTE   FORNECIMENTO E INSTALAÇÃO. AF_06/2015</t>
  </si>
  <si>
    <t>CONEXÃO FIXA, ROSCA FÊMEA, METÁLICA, PARA INSTALAÇÕES EM PEX, DN 32 MM X 1", COM ANEL DESLIZANTE  FORNECIMENTO E INSTALAÇÃO. AF_06/2015</t>
  </si>
  <si>
    <t>UNIÃO DE REDUÇÃO, METÁLICA, PEX, DN 32 X 25 MM, CONEXÃO POR ANEL DESLIZANTE  FORNECIMENTO E INSTALAÇÃO. AF_06/2015</t>
  </si>
  <si>
    <t>LUVA PARA INSTALAÇÕES EM PEX, DN 16 MM, CONEXÃO POR CRIMPAGEM  FORNECIMENTO E INSTALAÇÃO . AF_06/2015</t>
  </si>
  <si>
    <t>CONEXÃO FIXA, ROSCA FÊMEA, PARA INSTALAÇÕES EM PEX, DN 16MM X 1/2", CONEXÃO POR CRIMPAGEM  FORNECIMENTO E INSTALAÇÃO. AF_06/2015</t>
  </si>
  <si>
    <t>CONEXÃO FIXA, ROSCA FÊMEA, PARA INSTALAÇÕES EM PEX, DN 16MM X 3/4", CONEXÃO POR CRIMPAGEM  FORNECIMENTO E INSTALAÇÃO. AF_06/2015</t>
  </si>
  <si>
    <t>LUVA PARA INSTALAÇÕES EM PEX, DN 20 MM, CONEXÃO POR CRIMPAGEM   FORNECIMENTO E INSTALAÇÃO. AF_06/2015</t>
  </si>
  <si>
    <t>CONEXÃO FIXA, ROSCA FÊMEA, PARA INSTALAÇÕES EM PEX, DN 20MM X 1/2", CONEXÃO POR CRIMPAGEM  FORNECIMENTO E INSTALAÇÃO. AF_06/2015</t>
  </si>
  <si>
    <t>CONEXÃO FIXA, ROSCA FÊMEA, PARA INSTALAÇÕES EM PEX, DN 20MM X 3/4", CONEXÃO POR CRIMPAGEM  FORNECIMENTO E INSTALAÇÃO. AF_06/2015</t>
  </si>
  <si>
    <t>LUVA DE REDUÇÃO PARA INSTALAÇÕES EM PEX, DN 20 X 16 MM, CONEXÃO POR CRIMPAGEM  FORNECIMENTO E INSTALAÇÃO. AF_06/2015</t>
  </si>
  <si>
    <t>LUVA PARA INSTALAÇÕES EM PEX, DN 25 MM, CONEXÃO POR CRIMPAGEM   FORNECIMENTO E INSTALAÇÃO. AF_06/2015</t>
  </si>
  <si>
    <t>CONEXÃO FIXA, ROSCA FÊMEA, PARA INSTALAÇÕES EM PEX, DN 25MM X 1/2", CONEXÃO POR CRIMPAGEM  FORNECIMENTO E INSTALAÇÃO. AF_06/2015</t>
  </si>
  <si>
    <t>CONEXÃO FIXA, ROSCA FÊMEA, PARA INSTALAÇÕES EM PEX, DN 25MM X 3/4", CONEXÃO POR CRIMPAGEM  FORNECIMENTO E INSTALAÇÃO. AF_06/2015</t>
  </si>
  <si>
    <t>LUVA DE REDUÇÃO PARA INSTALAÇÕES EM PEX, DN 25 X 16 MM, CONEXÃO POR CRIMPAGEM  FORNECIMENTO E INSTALAÇÃO. AF_06/2015</t>
  </si>
  <si>
    <t>LUVA PARA INSTALAÇÕES EM PEX, DN 32 MM, CONEXÃO POR CRIMPAGEM  FORNECIMENTO E INSTALAÇÃO . AF_06/2015</t>
  </si>
  <si>
    <t>CONEXÃO FIXA, ROSCA FÊMEA, PARA INSTALAÇÕES EM PEX, DN 32 MM X 3/4", CONEXÃO POR CRIMPAGEM  FORNECIMENTO E INSTALAÇÃO. AF_06/2015</t>
  </si>
  <si>
    <t>LUVA DE REDUÇÃO PARA INSTALAÇÕES EM PEX, DN 32 X 25 MM, CONEXÃO POR CRIMPAGEM  FORNECIMENTO E INSTALAÇÃO. AF_06/2015</t>
  </si>
  <si>
    <t>JOELHO 90 GRAUS, METÁLICO, PARA INSTALAÇÕES EM PEX, DN 16 MM, CONEXÃO POR ANEL DESLIZANTE   FORNECIMENTO E INSTALAÇÃO. AF_06/2015</t>
  </si>
  <si>
    <t>JOELHO 90 GRAUS, ROSCA FÊMEA TERMINAL, METÁLICO, PARA INSTALAÇÕES EM PEX, DN 16MM X 1/2", CONEXÃO POR ANEL DESLIZANTE  FORNECIMENTO E INSTALAÇÃO. AF_06/2015</t>
  </si>
  <si>
    <t>JOELHO, ROSCA FÊMEA, COM BASE FIXA, METÁLICO, PARA INSTALAÇÕES EM PEX, DN 16MM X 1/2", CONEXÃO POR ANEL DESLIZANTE  FORNECIMENTO E INSTALAÇÃO. AF_06/2015</t>
  </si>
  <si>
    <t>JOELHO 90 GRAUS, METÁLICO, PARA INSTALAÇÕES EM PEX, DN 20 MM, CONEXÃO POR ANEL DESLIZANTE  FORNECIMENTO E INSTALAÇÃO . AF_06/2015</t>
  </si>
  <si>
    <t>JOELHO 90 GRAUS, ROSCA FÊMEA TERMINAL, METÁLICO, PARA INSTALAÇÕES EM PEX, DN 20 MM X 1/2", CONEXÃO POR ANEL DESLIZANTE  FORNECIMENTO E INSTALAÇÃO. AF_06/2015</t>
  </si>
  <si>
    <t>JOELHO 90 GRAUS, ROSCA FÊMEA TERMINAL, METÁLICO, PARA INSTALAÇÕES EM PEX, DN 20 MM X 3/4", CONEXÃO POR ANEL DESLIZANTE  FORNECIMENTO E INSTALAÇÃO. AF_06/2015</t>
  </si>
  <si>
    <t>JOELHO ROSCA FÊMEA, COM BASE FIXA, METÁLICO, PARA INSTALAÇÕES EM PEX, DN 20MM X 1/2", CONEXÃO POR ANEL DESLIZANTE  FORNECIMENTO E INSTALAÇÃO. AF_06/2015</t>
  </si>
  <si>
    <t>JOELHO ROSCA FÊMEA, MÓVEL, METÁLICO, PARA INSTALAÇÕES EM PEX, DN 20MM X 3/4", CONEXÃO POR ANEL DESLIZANTE  FORNECIMENTO E INSTALAÇÃO. AF_06/2015</t>
  </si>
  <si>
    <t>JOELHO 90 GRAUS, METÁLICO, PARA INSTALAÇÕES EM PEX, DN 25 MM, CONEXÃO POR ANEL DESLIZANTE   FORNECIMENTO E INSTALAÇÃO. AF_06/2015</t>
  </si>
  <si>
    <t>JOELHO 90 GRAUS, ROSCA FÊMEA TERMINAL, METÁLICO, PARA INSTALAÇÕES EM PEX, DN 25 MM X 3/4", CONEXÃO POR ANEL DESLIZANTE  FORNECIMENTO E INSTALAÇÃO. AF_06/2015</t>
  </si>
  <si>
    <t>JOELHO ROSCA FÊMEA, COM BASE FIXA, METÁLICO, PARA INSTALAÇÕES EM PEX, DN 25MM X 3/4", CONEXÃO POR ANEL DESLIZANTE  FORNECIMENTO E INSTALAÇÃO. AF_06/2015</t>
  </si>
  <si>
    <t>JOELHO 90 GRAUS, METÁLICO, PARA INSTALAÇÕES EM PEX, DN 32 MM, CONEXÃO POR ANEL DESLIZANTE  FORNECIMENTO E INSTALAÇÃO . AF_06/2015</t>
  </si>
  <si>
    <t>JOELHO 90 GRAUS, PARA INSTALAÇÕES EM PEX, DN 16 MM, CONEXÃO POR CRIMPAGEM   FORNECIMENTO E INSTALAÇÃO. AF_06/2015</t>
  </si>
  <si>
    <t>JOELHO 90 GRAUS, ROSCA FÊMEA TERMINAL, PARA INSTALAÇÕES EM PEX, DN 16MM X 1/2", CONEXÃO POR CRIMPAGEM  FORNECIMENTO E INSTALAÇÃO. AF_06/2015</t>
  </si>
  <si>
    <t>JOELHO 90 GRAUS, ROSCA FÊMEA TERMINAL, PARA INSTALAÇÕES EM PEX, DN 16MM X 3/4", CONEXÃO POR CRIMPAGEM  FORNECIMENTO E INSTALAÇÃO. AF_06/2015</t>
  </si>
  <si>
    <t>JOELHO 90 GRAUS, PARA INSTALAÇÕES EM PEX, DN 20 MM, CONEXÃO POR CRIMPAGEM   FORNECIMENTO E INSTALAÇÃO. AF_06/2015</t>
  </si>
  <si>
    <t>JOELHO 90 GRAUS, ROSCA FÊMEA TERMINAL, PARA INSTALAÇÕES EM PEX, DN 20MM X 1/2", CONEXÃO POR CRIMPAGEM  FORNECIMENTO E INSTALAÇÃO. AF_06/2015</t>
  </si>
  <si>
    <t>JOELHO 90 GRAUS, ROSCA FÊMEA TERMINAL, PARA INSTALAÇÕES EM PEX, DN 20MM X 3/4", CONEXÃO POR CRIMPAGEM  FORNECIMENTO E INSTALAÇÃO. AF_06/2015</t>
  </si>
  <si>
    <t>JOELHO 90 GRAUS, PARA INSTALAÇÕES EM PEX, DN 25 MM, CONEXÃO POR CRIMPAGEM   FORNECIMENTO E INSTALAÇÃO. AF_06/2015</t>
  </si>
  <si>
    <t>JOELHO 90 GRAUS, ROSCA FÊMEA TERMINAL, PARA INSTALAÇÕES EM PEX, DN 25MM X 1/2", CONEXÃO POR CRIMPAGEM  FORNECIMENTO E INSTALAÇÃO. AF_06/2015</t>
  </si>
  <si>
    <t>JOELHO 90 GRAUS, ROSCA FÊMEA TERMINAL, PARA INSTALAÇÕES EM PEX, DN 25MM X 1, CONEXÃO POR CRIMPAGEM  FORNECIMENTO E INSTALAÇÃO. AF_06/2015</t>
  </si>
  <si>
    <t>JOELHO 90 GRAUS, PARA INSTALAÇÕES EM PEX, DN 32 MM, CONEXÃO POR CRIMPAGEM   FORNECIMENTO E INSTALAÇÃO. AF_06/2015</t>
  </si>
  <si>
    <t>JOELHO 90 GRAUS, ROSCA FÊMEA TERMINAL, PARA INSTALAÇÕES EM PEX, DN 32 MM X 1", CONEXÃO POR CRIMPAGEM  FORNECIMENTO E INSTALAÇÃO. AF_06/2015</t>
  </si>
  <si>
    <t>TÊ, METÁLICO, PARA INSTALAÇÕES EM PEX, DN 16 MM, CONEXÃO POR ANEL DESLIZANTE  FORNECIMENTO E INSTALAÇÃO. AF_06/2015</t>
  </si>
  <si>
    <t>TÊ, ROSCA FÊMEA, METÁLICO, PARA INSTALAÇÕES EM PEX, DN 16 MM X ½, CONEXÃO POR ANEL DESLIZANTE   FORNECIMENTO E INSTALAÇÃO. AF_06/2015</t>
  </si>
  <si>
    <t>TÊ, METÁLICO, PARA INSTALAÇÕES EM PEX, DN 20 MM, CONEXÃO POR ANEL DESLIZANTE  FORNECIMENTO E INSTALAÇÃO. AF_06/2015</t>
  </si>
  <si>
    <t>TÊ, ROSCA FÊMEA, METÁLICO, PARA INSTALAÇÕES EM PEX, DN 20 MM X ½, CONEXÃO POR ANEL DESLIZANTE   FORNECIMENTO E INSTALAÇÃO. AF_06/2015</t>
  </si>
  <si>
    <t>TÊ, METÁLICO, PARA INSTALAÇÕES EM PEX, DN 25 MM, CONEXÃO POR ANEL DESLIZANTE  FORNECIMENTO E INSTALAÇÃO. AF_06/2015</t>
  </si>
  <si>
    <t>TÊ, ROSCA FÊMEA, METÁLICO, PARA INSTALAÇÕES EM PEX, DN 25 MM X 3/4", CONEXÃO POR ANEL DESLIZANTE  FORNECIMENTO E INSTALAÇÃO. AF_06/2015</t>
  </si>
  <si>
    <t>TÊ, METÁLICO, PARA INSTALAÇÕES EM PEX, DN 32 MM, CONEXÃO POR ANEL DESLIZANTE  FORNECIMENTO E INSTALAÇÃO. AF_06/2015</t>
  </si>
  <si>
    <t>TÊ, ROSCA MACHO, METÁLICO, PARA INSTALAÇÕES EM PEX, DN 32 MM X 1", CONEXÃO POR ANEL DESLIZANTE  FORNECIMENTO E INSTALAÇÃO. AF_06/2015</t>
  </si>
  <si>
    <t>TÊ, PARA INSTALAÇÕES EM PEX, DN 16 MM, CONEXÃO POR CRIMPAGEM  FORNECIMENTO E INSTALAÇÃO. AF_06/2015</t>
  </si>
  <si>
    <t>TÊ, PARA INSTALAÇÕES EM PEX, DN 20 MM, CONEXÃO POR CRIMPAGEM  FORNECIMENTO E INSTALAÇÃO. AF_06/2015</t>
  </si>
  <si>
    <t>TÊ, PEX, DN 25 MM, CONEXÃO POR CRIMPAGEM  FORNECIMENTO E INSTALAÇÃO. AF_06/2015</t>
  </si>
  <si>
    <t>TÊ, PARA INSTALAÇÕES EM PEX, DN 32 MM, CONEXÃO POR CRIMPAGEM  FORNECIMENTO E INSTALAÇÃO. AF_06/2015</t>
  </si>
  <si>
    <t>DISTRIBUIDOR 2 SAÍDAS, METÁLICO, PARA INSTALAÇÕES EM PEX, ENTRADA DE 3/4" X 2 SAÍDAS DE 1/2", CONEXÃO POR ANEL DESLIZANTE  FORNECIMENTO E INSTALAÇÃO. AF_06/2015</t>
  </si>
  <si>
    <t>DISTRIBUIDOR 2 SAÍDAS, METÁLICO, PARA INSTALAÇÕES EM PEX, ENTRADA DE 1" X 2 SAÍDAS DE 1/2", CONEXÃO POR ANEL DESLIZANTE  FORNECIMENTO E INSTALAÇÃO. AF_06/2015</t>
  </si>
  <si>
    <t>DISTRIBUIDOR 3 SAÍDAS, METÁLICO, PARA INSTALAÇÕES EM PEX, ENTRADA DE 3/4" X 3 SAÍDAS DE 1/2", CONEXÃO POR ANEL DESLIZANTE  FORNECIMENTO E INSTALAÇÃO . AF_06/2015</t>
  </si>
  <si>
    <t>DISTRIBUIDOR 3 SAÍDAS, METÁLICO, PARA INSTALAÇÕES EM PEX, ENTRADA DE 1 X 3 SAÍDAS DE 1/2, CONEXÃO POR ANEL DESLIZANTE   FORNECIMENTO E INSTALAÇÃO. AF_06/2015</t>
  </si>
  <si>
    <t>DISTRIBUIDOR 2 SAÍDAS, PARA INSTALAÇÕES EM PEX, ENTRADA DE 32 MM X 2 SAÍDAS DE 16 MM, CONEXÃO POR CRIMPAGEM FORNECIMENTO E INSTALAÇÃO. AF_06/2015</t>
  </si>
  <si>
    <t>DISTRIBUIDOR 2 SAÍDAS, PARA INSTALAÇÕES EM PEX, ENTRADA DE 32 MM X 2 SAÍDAS DE 20 MM, CONEXÃO POR CRIMPAGEM  FORNECIMENTO E INSTALAÇÃO. AF_06/2015</t>
  </si>
  <si>
    <t>DISTRIBUIDOR 2 SAÍDAS, PARA INSTALAÇÕES EM PEX, ENTRADA DE 32 MM X 2 SAÍDAS DE 25 MM, CONEXÃO POR CRIMPAGEM  FORNECIMENTO E INSTALAÇÃO. AF_06/2015</t>
  </si>
  <si>
    <t>DISTRIBUIDOR 3 SAÍDAS, PARA INSTALAÇÕES EM PEX, ENTRADA DE 32 MM X 3 SAÍDAS DE 16 MM, CONEXÃO POR CRIMPAGEM  FORNECIMENTO E INSTALAÇÃO. AF_06/2015</t>
  </si>
  <si>
    <t>DISTRIBUIDOR 3 SAÍDAS, PARA INSTALAÇÕES EM PEX, ENTRADA DE 32 MM X 3 SAÍDAS DE 20 MM, CONEXÃO POR CRIMPAGEM  FORNECIMENTO E INSTALAÇÃO. AF_06/2015</t>
  </si>
  <si>
    <t>DISTRIBUIDOR 3 SAÍDAS, PARA INSTALAÇÕES EM PEX, ENTRADA DE 32 MM X 3 SAÍDAS DE 25 MM, CONEXÃO POR CRIMPAGEM  FORNECIMENTO E INSTALAÇÃO. AF_06/2015</t>
  </si>
  <si>
    <t>TAMPA DE CONCRETO ARMADO 60X60X5CM PARA CAIXA</t>
  </si>
  <si>
    <t>CAIXA DE INSPEÇÃO 80X80X80CM EM ALVENARIA - EXECUÇÃO</t>
  </si>
  <si>
    <t>CAIXA DE INSPEÇÃO 90X90X80CM EM ALVENARIA - EXECUÇÃO</t>
  </si>
  <si>
    <t>74051/1</t>
  </si>
  <si>
    <t>CAIXA DE GORDURA DUPLA EM CONCRETO PRE-MOLDADO DN 60,0 CM COM TAMPA - FORNECIMENTO E INSTALACAO</t>
  </si>
  <si>
    <t>74051/2</t>
  </si>
  <si>
    <t>74104/1</t>
  </si>
  <si>
    <t>74166/1</t>
  </si>
  <si>
    <t>CAIXA DE INSPEÇÃO EM CONCRETO PRÉ-MOLDADO DN 60CM COM TAMPA H= 60CM - FORNECIMENTO E INSTALACAO</t>
  </si>
  <si>
    <t>74166/2</t>
  </si>
  <si>
    <t>CAIXA DE INSPECAO EM ANEL DE CONCRETO PRE MOLDADO, COM 950MM DE ALTURA TOTAL. ANEIS COM ESP=50MM, DIAM.=600MM. EXCLUSIVE TAMPAO E ESCAVACAO - FORNECIMENTO E INSTALACAO</t>
  </si>
  <si>
    <t>CAIXA D´ÁGUA EM POLIETILENO, 1000 LITROS, COM ACESSÓRIOS</t>
  </si>
  <si>
    <t>CAIXA D´AGUA EM POLIETILENO, 500 LITROS, COM ACESSÓRIOS</t>
  </si>
  <si>
    <t>CAIXA SIFONADA, PVC, DN 100 X 100 X 50 MM, FORNECIDA E INSTALADA EM RAMAIS DE ENCAMINHAMENTO DE ÁGUA PLUVIAL. AF_12/2014</t>
  </si>
  <si>
    <t>CAIXA SIFONADA, PVC, DN 150 X 185 X 75 MM, FORNECIDA E INSTALADA EM RAMAIS DE ENCAMINHAMENTO DE ÁGUA PLUVIAL. AF_12/2014</t>
  </si>
  <si>
    <t>RALO SIFONADO, PVC, DN 100 X 40 MM, JUNTA SOLDÁVEL, FORNECIDO E INSTALADO EM RAMAIS DE ENCAMINHAMENTO DE ÁGUA PLUVIAL. AF_12/2014</t>
  </si>
  <si>
    <t>CAIXA SIFONADA, PVC, DN 150 X 185 X 75 MM, JUNTA ELÁSTICA, FORNECIDA E INSTALADA EM RAMAL DE DESCARGA OU EM RAMAL DE ESGOTO SANITÁRIO. AF_12/2014</t>
  </si>
  <si>
    <t>RALO SIFONADO, PVC, DN 100 X 40 MM, JUNTA SOLDÁVEL, FORNECIDO E INSTALADO EM RAMAL DE DESCARGA OU EM RAMAL DE ESGOTO SANITÁRIO. AF_12/2014</t>
  </si>
  <si>
    <t>RALO SECO, PVC, DN 100 X 40 MM, JUNTA SOLDÁVEL, FORNECIDO E INSTALADO EM RAMAL DE DESCARGA OU EM RAMAL DE ESGOTO SANITÁRIO. AF_12/2014</t>
  </si>
  <si>
    <t>VASO SANITARIO INFANTIL SIFONADO, PARA VALVULA DE DESCARGA, EM LOUCA BRANCA, COM ACESSORIOS, INCLUSIVE ASSENTO PLASTICO, BOLSA DE BORRACHA PARA LIGACAO, TUBO PVC LIGACAO - FORNECIMENTO E INSTALACAO</t>
  </si>
  <si>
    <t>74234/1</t>
  </si>
  <si>
    <t>MICTORIO SIFONADO DE LOUCA BRANCA COM PERTENCES, COM REGISTRO DE PRESSAO 1/2" COM CANOPLA CROMADA ACABAMENTO SIMPLES E CONJUNTO PARA FIXACAO  - FORNECIMENTO E INSTALACAO</t>
  </si>
  <si>
    <t>TANQUE DE LOUÇA BRANCA COM COLUNA, 30L OU EQUIVALENTE - FORNECIMENTO E INSTALAÇÃO. AF_12/2013</t>
  </si>
  <si>
    <t>TANQUE DE LOUÇA BRANCA SUSPENSO, 18L OU EQUIVALENTE - FORNECIMENTO E INSTALAÇÃO. AF_12/2013</t>
  </si>
  <si>
    <t>TANQUE DE MÁRMORE SINTÉTICO COM COLUNA, 22L OU EQUIVALENTE  FORNECIMENTO E INSTALAÇÃO. AF_12/2013</t>
  </si>
  <si>
    <t>TANQUE DE MÁRMORE SINTÉTICO SUSPENSO, 22L OU EQUIVALENTE - FORNECIMENTO E INSTALAÇÃO. AF_12/2013</t>
  </si>
  <si>
    <t>VÁLVULA EM METAL CROMADO 1.1/2" X 1.1/2" PARA TANQUE OU LAVATÓRIO, COM OU SEM LADRÃO - FORNECIMENTO E INSTALAÇÃO. AF_12/2013</t>
  </si>
  <si>
    <t>VÁLVULA EM METAL CROMADO TIPO AMERICANA 3.1/2" X 1.1/2" PARA PIA - FORNECIMENTO E INSTALAÇÃO. AF_12/2013</t>
  </si>
  <si>
    <t>VÁLVULA EM PLÁSTICO 1" PARA PIA, TANQUE OU LAVATÓRIO, COM OU SEM LADRÃO - FORNECIMENTO E INSTALAÇÃO. AF_12/2013</t>
  </si>
  <si>
    <t>VÁLVULA EM PLÁSTICO CROMADO TIPO AMERICANA 3.1/2" X 1.1/2" SEM ADAPTADOR PARA PIA - FORNECIMENTO E INSTALAÇÃO. AF_12/2013</t>
  </si>
  <si>
    <t>SIFÃO DO TIPO GARRAFA EM METAL CROMADO 1 X 1.1/2" - FORNECIMENTO E INSTALAÇÃO. AF_12/2013</t>
  </si>
  <si>
    <t>SIFÃO DO TIPO GARRAFA/COPO EM PVC 1.1/4 X 1.1/2" - FORNECIMENTO E INSTALAÇÃO. AF_12/2013</t>
  </si>
  <si>
    <t>SIFÃO DO TIPO FLEXÍVEL EM PVC 1 X 1.1/2 - FORNECIMENTO E INSTALAÇÃO. AF_12/2013</t>
  </si>
  <si>
    <t>ENGATE FLEXÍVEL EM PLÁSTICO BRANCO, 1/2" X 30CM - FORNECIMENTO E INSTALAÇÃO. AF_12/2013</t>
  </si>
  <si>
    <t>ENGATE FLEXÍVEL EM PLÁSTICO BRANCO, 1/2" X 40CM - FORNECIMENTO E INSTALAÇÃO. AF_12/2013</t>
  </si>
  <si>
    <t>ENGATE FLEXÍVEL EM INOX, 1/2 X 30CM - FORNECIMENTO E INSTALAÇÃO. AF_12/2013</t>
  </si>
  <si>
    <t>ENGATE FLEXÍVEL EM INOX, 1/2 X 40CM - FORNECIMENTO E INSTALAÇÃO. AF_12/2013</t>
  </si>
  <si>
    <t>VASO SANITÁRIO SIFONADO COM CAIXA ACOPLADA LOUÇA BRANCA - FORNECIMENTO E INSTALAÇÃO. AF_12/2013</t>
  </si>
  <si>
    <t>BANCADA DE GRANITO CINZA POLIDO PARA PIA DE COZINHA 1,50 X 0,60 M - FORNECIMENTO E INSTALAÇÃO. AF_12/2013</t>
  </si>
  <si>
    <t>BANCADA DE MÁRMORE BRANCO POLIDO PARA PIA DE COZINHA 1,50 X 0,60 M - FORNECIMENTO E INSTALAÇÃO. AF_12/2013</t>
  </si>
  <si>
    <t>BANCADA DE MÁRMORE SINTÉTICO 120 X 60CM, COM CUBA INTEGRADA - FORNECIMENTO E INSTALAÇÃO. AF_12/2013</t>
  </si>
  <si>
    <t>BANCADA DE GRANITO CINZA POLIDO PARA LAVATÓRIO 0,50 X 0,60 M - FORNECIMENTO E INSTALAÇÃO. AF_12/2013</t>
  </si>
  <si>
    <t>BANCADA DE MÁRMORE BRANCO POLIDO PARA LAVATÓRIO 0,50 X 0,60 M - FORNECIMENTO E INSTALAÇÃO. AF_12/2013</t>
  </si>
  <si>
    <t>CUBA DE EMBUTIR DE AÇO INOXIDÁVEL MÉDIA - FORNECIMENTO E INSTALAÇÃO. AF_12/2013</t>
  </si>
  <si>
    <t>CUBA DE EMBUTIR OVAL EM LOUÇA BRANCA, 35 X 50CM OU EQUIVALENTE - FORNECIMENTO E INSTALAÇÃO. AF_12/2013</t>
  </si>
  <si>
    <t>LAVATÓRIO LOUÇA BRANCA COM COLUNA, *44 X 35,5* CM, PADRÃO POPULAR - FORNECIMENTO E INSTALAÇÃO. AF_12/2013</t>
  </si>
  <si>
    <t>LAVATÓRIO LOUÇA BRANCA COM COLUNA, 45 X 55CM OU EQUIVALENTE, PADRÃO MÉDIO - FORNECIMENTO E INSTALAÇÃO. AF_12/2013</t>
  </si>
  <si>
    <t>LAVATÓRIO LOUÇA BRANCA SUSPENSO, 29,5 X 39CM OU EQUIVALENTE, PADRÃO POPULAR - FORNECIMENTO E INSTALAÇÃO. AF_12/2013</t>
  </si>
  <si>
    <t>APARELHO MISTURADOR DE MESA PARA LAVATÓRIO, PADRÃO MÉDIO - FORNECIMENTO E INSTALAÇÃO. AF_12/2013</t>
  </si>
  <si>
    <t>TORNEIRA CROMADA DE MESA, 1/2" OU 3/4", PARA LAVATÓRIO, PADRÃO POPULAR - FORNECIMENTO E INSTALAÇÃO. AF_12/2013</t>
  </si>
  <si>
    <t>APARELHO MISTURADOR DE MESA PARA PIA DE COZINHA, PADRÃO MÉDIO - FORNECIMENTO E INSTALAÇÃO. AF_12/2013</t>
  </si>
  <si>
    <t>TORNEIRA CROMADA TUBO MÓVEL, DE MESA, 1/2" OU 3/4", PARA PIA DE COZINHA, PADRÃO ALTO - FORNECIMENTO E INSTALAÇÃO. AF_12/2013</t>
  </si>
  <si>
    <t>TORNEIRA CROMADA TUBO MÓVEL, DE PAREDE, 1/2" OU 3/4", PARA PIA DE COZINHA, PADRÃO MÉDIO - FORNECIMENTO E INSTALAÇÃO. AF_12/2013</t>
  </si>
  <si>
    <t>TORNEIRA CROMADA LONGA, DE PAREDE, 1/2" OU 3/4", PARA PIA DE COZINHA, PADRÃO POPULAR - FORNECIMENTO E INSTALAÇÃO. AF_12/2013</t>
  </si>
  <si>
    <t>TORNEIRA CROMADA LONGA, DE PAREDE, 1/2" OU 3/4", PARA PIA DE COZINHA, PADRÃO MÉDIO - FORNECIMENTO E INSTALAÇÃO. AF_12/2013</t>
  </si>
  <si>
    <t>TORNEIRA CROMADA 1/2" OU 3/4" PARA TANQUE, PADRÃO POPULAR - FORNECIMENTO E INSTALAÇÃO. AF_12/2013</t>
  </si>
  <si>
    <t>TORNEIRA CROMADA 1/2" OU 3/4" PARA TANQUE, PADRÃO MÉDIO - FORNECIMENTO E INSTALAÇÃO. AF_12/2013</t>
  </si>
  <si>
    <t>TORNEIRA CROMADA DE MESA, 1/2" OU 3/4", PARA LAVATÓRIO, PADRÃO MÉDIO - FORNECIMENTO E INSTALAÇÃO. AF_12/2013</t>
  </si>
  <si>
    <t>TORNEIRA PLÁSTICA 3/4" PARA TANQUE - FORNECIMENTO E INSTALAÇÃO. AF_12/2013</t>
  </si>
  <si>
    <t>TANQUE DE LOUÇA BRANCA COM COLUNA, 30L OU EQUIVALENTE, INCLUSO SIFÃO FLEXÍVEL EM PVC, VÁLVULA METÁLICA E TORNEIRA DE METAL CROMADO PADRÃO MÉDIO - FORNECIMENTO E INSTALAÇÃO. AF_12/2013</t>
  </si>
  <si>
    <t>TANQUE DE LOUÇA BRANCA COM COLUNA, 30L OU EQUIVALENTE, INCLUSO SIFÃO FLEXÍVEL EM PVC, VÁLVULA PLÁSTICA E TORNEIRA DE METAL CROMADO PADRÃO POPULAR - FORNECIMENTO E INSTALAÇÃO. AF_12/2013_P</t>
  </si>
  <si>
    <t>TANQUE DE LOUÇA BRANCA COM COLUNA, 30L OU EQUIVALENTE, INCLUSO SIFÃO FLEXÍVEL EM PVC, VÁLVULA PLÁSTICA E TORNEIRA DE PLÁSTICO - FORNECIMENTO E INSTALAÇÃO. AF_12/2013</t>
  </si>
  <si>
    <t>TANQUE DE LOUÇA BRANCA SUSPENSO, 18L OU EQUIVALENTE, INCLUSO SIFÃO TIPO GARRAFA EM METAL CROMADO, VÁLVULA METÁLICA E TORNEIRA DE METAL CROMADO PADRÃO MÉDIO - FORNECIMENTO E INSTALAÇÃO. AF_12/2013</t>
  </si>
  <si>
    <t>TANQUE DE LOUÇA BRANCA SUSPENSO, 18L OU EQUIVALENTE, INCLUSO SIFÃO TIPO GARRAFA EM PVC, VÁLVULA PLÁSTICA E TORNEIRA DE METAL CROMADO PADRÃO POPULAR - FORNECIMENTO E INSTALAÇÃO. AF_12/2013</t>
  </si>
  <si>
    <t>TANQUE DE MÁRMORE SINTÉTICO COM COLUNA, 22L OU EQUIVALENTE, INCLUSO SIFÃO FLEXÍVEL EM PVC, VÁLVULA PLÁSTICA E TORNEIRA DE METAL CROMADO PADRÃO POPULAR - FORNECIMENTO E INSTALAÇÃO. AF_12/2013</t>
  </si>
  <si>
    <t>TANQUE DE MÁRMORE SINTÉTICO COM COLUNA, 22L OU EQUIVALENTE, INCLUSO SIFÃO FLEXÍVEL EM PVC, VÁLVULA PLÁSTICA E TORNEIRA DE PLÁSTICO - FORNECIMENTO E INSTALAÇÃO. AF_12/2013</t>
  </si>
  <si>
    <t>TANQUE DE MÁRMORE SINTÉTICO SUSPENSO, 22L OU EQUIVALENTE, INCLUSO SIFÃO TIPO GARRAFA EM PVC, VÁLVULA PLÁSTICA E TORNEIRA DE METAL CROMADO PADRÃO POPULAR - FORNECIMENTO E INSTALAÇÃO. AF_12/2013</t>
  </si>
  <si>
    <t>TANQUE DE MÁRMORE SINTÉTICO SUSPENSO, 22L OU EQUIVALENTE, INCLUSO SIFÃO TIPO GARRAFA EM PVC, VÁLVULA PLÁSTICA E TORNEIRA DE PLÁSTICO - FORNECIMENTO E INSTALAÇÃO. AF_12/2013</t>
  </si>
  <si>
    <t>TANQUE DE MÁRMORE SINTÉTICO SUSPENSO, 22L OU EQUIVALENTE, INCLUSO SIFÃO FLEXÍVEL EM PVC, VÁLVULA PLÁSTICA E TORNEIRA DE METAL CROMADO PADRÃO POPULAR - FORNECIMENTO E INSTALAÇÃO. AF_12/2013</t>
  </si>
  <si>
    <t>TANQUE DE MÁRMORE SINTÉTICO SUSPENSO, 22L OU EQUIVALENTE, INCLUSO SIFÃO FLEXÍVEL EM PVC, VÁLVULA PLÁSTICA E TORNEIRA DE PLÁSTICO - FORNECIMENTO E INSTALAÇÃO. AF_12/2013</t>
  </si>
  <si>
    <t>VASO SANITÁRIO SIFONADO COM CAIXA ACOPLADA LOUÇA BRANCA, INCLUSO ENGATE FLEXÍVEL EM PLÁSTICO BRANCO, 1/2  X 40CM - FORNECIMENTO E INSTALAÇÃO. AF_12/2013</t>
  </si>
  <si>
    <t>VASO SANITÁRIO SIFONADO COM CAIXA ACOPLADA LOUÇA BRANCA - PADRÃO MÉDIO, INCLUSO ENGATE FLEXÍVEL EM METAL CROMADO, 1/2 X 40CM - FORNECIMENTO E INSTALAÇÃO. AF_12/2013</t>
  </si>
  <si>
    <t>BANCADA DE MÁRMORE SINTÉTICO 120 X 60CM, COM CUBA INTEGRADA, INCLUSO SIFÃO TIPO GARRAFA EM PVC, VÁLVULA EM PLÁSTICO CROMADO TIPO AMERICANA E TORNEIRA CROMADA LONGA, DE PAREDE, PADRÃO POPULAR - FORNECIMENTO E INSTALAÇÃO. AF_12/2013</t>
  </si>
  <si>
    <t>BANCADA DE MÁRMORE SINTÉTICO 120 X 60CM, COM CUBA INTEGRADA, INCLUSO SIFÃO TIPO FLEXÍVEL EM PVC, VÁLVULA EM PLÁSTICO CROMADO TIPO AMERICANA E TORNEIRA CROMADA LONGA, DE PAREDE, PADRÃO POPULAR - FORNECIMENTO E INSTALAÇÃO. AF_12/2013</t>
  </si>
  <si>
    <t>CUBA DE EMBUTIR DE AÇO INOXIDÁVEL MÉDIA, INCLUSO VÁLVULA TIPO AMERICANA EM METAL CROMADO E SIFÃO FLEXÍVEL EM PVC - FORNECIMENTO E INSTALAÇÃO. AF_12/2013</t>
  </si>
  <si>
    <t>CUBA DE EMBUTIR DE AÇO INOXIDÁVEL MÉDIA, INCLUSO VÁLVULA TIPO AMERICANA E SIFÃO TIPO GARRAFA EM METAL CROMADO - FORNECIMENTO E INSTALAÇÃO. AF_12/2013</t>
  </si>
  <si>
    <t>CUBA DE EMBUTIR OVAL EM LOUÇA BRANCA, 35 X 50CM OU EQUIVALENTE, INCLUSO VÁLVULA EM METAL CROMADO E SIFÃO FLEXÍVEL EM PVC - FORNECIMENTO E INSTALAÇÃO. AF_12/2013</t>
  </si>
  <si>
    <t>CUBA DE EMBUTIR OVAL EM LOUÇA BRANCA, 35 X 50CM OU EQUIVALENTE, INCLUSO VÁLVULA E SIFÃO TIPO GARRAFA EM METAL CROMADO - FORNECIMENTO E INSTALAÇÃO. AF_12/2013</t>
  </si>
  <si>
    <t>LAVATÓRIO LOUÇA BRANCA COM COLUNA, *44 X 35,5* CM, PADRÃO POPULAR, INCLUSO SIFÃO FLEXÍVEL EM PVC, VÁLVULA E ENGATE FLEXÍVEL 30CM EM PLÁSTICO E COM TORNEIRA CROMADA PADRÃO POPULAR - FORNECIMENTO E INSTALAÇÃO. AF_12/2013</t>
  </si>
  <si>
    <t>LAVATÓRIO LOUÇA BRANCA COM COLUNA, 45 X 55CM OU EQUIVALENTE, PADRÃO MÉDIO, INCLUSO SIFÃO TIPO GARRAFA, VÁLVULA E ENGATE FLEXÍVEL DE 40CM EM METAL CROMADO, COM APARELHO MISTURADOR PADRÃO MÉDIO - FORNECIMENTO E INSTALAÇÃO. AF_12/2013</t>
  </si>
  <si>
    <t>LAVATÓRIO LOUÇA BRANCA COM COLUNA, 45 X 55CM OU EQUIVALENTE, PADRÃO MÉDIO, INCLUSO SIFÃO TIPO GARRAFA, VÁLVULA E ENGATE FLEXÍVEL DE 40CM EM METAL CROMADO, COM TORNEIRA CROMADA DE MESA, PADRÃO MÉDIO - FORNECIMENTO E INSTALAÇÃO. AF_12/2013</t>
  </si>
  <si>
    <t>LAVATÓRIO LOUÇA BRANCA SUSPENSO, 29,5 X 39CM OU EQUIVALENTE, PADRÃO POPULAR, INCLUSO SIFÃO TIPO GARRAFA EM PVC, VÁLVULA E ENGATE FLEXÍVEL 30CM EM PLÁSTICO E TORNEIRA CROMADA DE MESA, PADRÃO POPULAR - FORNECIMENTO E INSTALAÇÃO. AF_12/2013</t>
  </si>
  <si>
    <t>LAVATÓRIO LOUÇA BRANCA SUSPENSO, 29,5 X 39CM OU EQUIVALENTE, PADRÃO POPULAR, INCLUSO SIFÃO FLEXÍVEL EM PVC, VÁLVULA E ENGATE FLEXÍVEL 30CM EM PLÁSTICO E TORNEIRA CROMADA DE MESA, PADRÃO POPULAR - FORNECIMENTO E INSTALAÇÃO. AF_12/2013</t>
  </si>
  <si>
    <t>BANCADA MÁRMORE BRANCO POLIDO 0,50 X 0,60M, INCLUSO CUBA DE EMBUTIR OVAL EM LOUÇA BRANCA 35 X 50CM, VÁLVULA, SIFÃO TIPO GARRAFA E ENGATE FLEXÍVEL 40CM EM METAL CROMADO E APARELHO MISTURADOR DE MESA, PADRÃO MÉDIO - FORNECIMENTO E INSTALAÇÃO. AF_12/2013</t>
  </si>
  <si>
    <t>SABONETEIRA DE SOBREPOR (FIXADA NA PAREDE), TIPO CONCHA, EM ACO INOXIDAVEL - FORNECIMENTO E INSTALACAO</t>
  </si>
  <si>
    <t>BANCADA MÁRMORE BRANCO POLIDO 150 X 60 CM, COM CUBA DE EMBUTIR DE AÇO INOXIDÁVEL MÉDIA, VÁLVULA AMERICANA EM METAL CROMADO, SIFÃO  TIPO GARRAFA EM METAL CROMADO, ENGATE FLEXÍVEL 30 CM, TORNEIRA  CROMADA TUBO MÓVEL, DE MESA, 1/2 OU 3/4, PARA PIA DE COZINHA, PADRÃO ALTO - FORNEC. E INSTAL. AF_12/2013</t>
  </si>
  <si>
    <t>VASO SANITARIO SIFONADO CONVENCIONAL COM  LOUÇA BRANCA - FORNECIMENTO E INSTALAÇÃO. AF_10/2016</t>
  </si>
  <si>
    <t>VASO SANITARIO SIFONADO CONVENCIONAL COM LOUÇA BRANCA, INCLUSO CONJUNTO DE LIGAÇÃO PARA BACIA SANITÁRIA AJUSTÁVEL - FORNECIMENTO E INSTALAÇÃO. AF_10/2016</t>
  </si>
  <si>
    <t>VASO SANITARIO SIFONADO CONVENCIONAL PARA PCD SEM FURO FRONTAL COM  LOUÇA BRANCA SEM ASSENTO -  FORNECIMENTO E INSTALAÇÃO. AF_10/2016</t>
  </si>
  <si>
    <t>VASO SANITARIO SIFONADO CONVENCIONAL PARA PCD SEM FURO FRONTAL COM LOUÇA BRANCA SEM ASSENTO, INCLUSO CONJUNTO DE LIGAÇÃO PARA BACIA SANITÁRIA AJUSTÁVEL - FORNECIMENTO E INSTALAÇÃO. AF_10/2016</t>
  </si>
  <si>
    <t>PORTA TOALHA BANHO EM METAL CROMADO, TIPO BARRA, INCLUSO FIXAÇÃO. AF_10/2016</t>
  </si>
  <si>
    <t>KIT DE ACESSORIOS PARA BANHEIRO EM METAL CROMADO, 5 PECAS, INCLUSO FIXAÇÃO. AF_10/2016</t>
  </si>
  <si>
    <t>SABONETEIRA PLASTICA TIPO DISPENSER PARA SABONETE LIQUIDO COM RESERVATORIO 800 A 1500 ML, INCLUSO FIXAÇÃO. AF_10/2016</t>
  </si>
  <si>
    <t>TAMPA EM CONCRETO ARMADO 60X60X5CM P/CX INSPECAO/FOSSA SEPTICA</t>
  </si>
  <si>
    <t>74198/1</t>
  </si>
  <si>
    <t>SUMIDOURO EM ALVENARIA DE TIJOLO CERAMICO MACICO DIAMETRO 1,20M E ALTURA 5,00M, COM TAMPA EM CONCRETO ARMADO DIAMETRO 1,40M E ESPESSURA 10CM</t>
  </si>
  <si>
    <t>74198/2</t>
  </si>
  <si>
    <t>SUMIDOURO EM ALVENARIA DE TIJOLO CERAMICO MACIÇO DIAMETRO 1,40M E ALTURA 5,00M, COM TAMPA EM CONCRETO ARMADO DIAMETRO 1,60M E ESPESSURA 10CM</t>
  </si>
  <si>
    <t>FOSSA SÉPTICA EM ALVENARIA DE TIJOLO CERÂMICO MACIÇO, DIMENSÕES EXTERNAS DE 1,90X1,10X1,40 M, VOLUME DE 1.500 LITROS, REVESTIDO INTERNAMENTE COM MASSA ÚNICA E IMPERMEABILIZANTE E COM TAMPA DE CONCRETO ARMADO COM ESPESSURA DE 8 CM</t>
  </si>
  <si>
    <t>PONTO DE CONSUMO TERMINAL DE ÁGUA FRIA (SUBRAMAL) COM TUBULAÇÃO DE PVC, DN 25 MM, INSTALADO EM RAMAL DE ÁGUA, INCLUSOS RASGO E CHUMBAMENTO EM ALVENARIA. AF_12/2014</t>
  </si>
  <si>
    <t>PONTO DE CONSUMO TERMINAL DE ÁGUA QUENTE (SUBRAMAL) COM TUBULAÇÃO DE CPVC, DN 22 MM, INSTALADO EM RAMAL DE ÁGUA, INCLUSOS RASGO E CHUMBAMENTO EM ALVENARIA. AF_12/2014</t>
  </si>
  <si>
    <t>73795/1</t>
  </si>
  <si>
    <t>VÁLVULA DE RETENÇÃO VERTICAL Ø 20MM (3/4") - FORNECIMENTO E INSTALAÇÃO</t>
  </si>
  <si>
    <t>73795/2</t>
  </si>
  <si>
    <t>VÁLVULA DE RETENÇÃO VERTICAL Ø 25MM (1") - FORNECIMENTO E INSTALAÇÃO</t>
  </si>
  <si>
    <t>73795/3</t>
  </si>
  <si>
    <t>VÁLVULA DE RETENÇÃO VERTICAL Ø 32MM (1.1/4") - FORNECIMENTO E INSTALAÇÃO</t>
  </si>
  <si>
    <t>73795/4</t>
  </si>
  <si>
    <t>VÁLVULA DE RETENÇÃO VERTICAL Ø 40MM (1.1/2") - FORNECIMENTO E INSTALAÇÃO</t>
  </si>
  <si>
    <t>73795/5</t>
  </si>
  <si>
    <t>VÁLVULA DE RETENÇÃO VERTICAL Ø 50MM (2") - FORNECIMENTO E INSTALAÇÃO</t>
  </si>
  <si>
    <t>73795/6</t>
  </si>
  <si>
    <t>VÁLVULA DE RETENÇÃO VERTICAL Ø 80MM (3") - FORNECIMENTO E INSTALAÇÃO</t>
  </si>
  <si>
    <t>73795/7</t>
  </si>
  <si>
    <t>VÁLVULA DE RETENÇÃO VERTICAL Ø 100MM (4") - FORNECIMENTO E INSTALAÇÃO</t>
  </si>
  <si>
    <t>73795/8</t>
  </si>
  <si>
    <t>VÁLVULA DE RETENÇÃO HORIZONTAL Ø 20MM (3/4") - FORNECIMENTO E INSTALAÇÃO</t>
  </si>
  <si>
    <t>73795/9</t>
  </si>
  <si>
    <t>VALVULA DE RETENCAO HORIZONTAL Ø 25MM (1) - FORNECIMENTO E INSTALACAO</t>
  </si>
  <si>
    <t>73795/10</t>
  </si>
  <si>
    <t>VÁLVULA DE RETENÇÃO HORIZONTAL Ø 32MM (1.1/4") - FORNECIMENTO E INSTALAÇÃO</t>
  </si>
  <si>
    <t>73795/11</t>
  </si>
  <si>
    <t>VÁLVULA DE RETENÇÃO HORIZONTAL Ø 40MM (1.1/2") - FORNECIMENTO E INSTALAÇÃO</t>
  </si>
  <si>
    <t>73795/12</t>
  </si>
  <si>
    <t>VÁLVULA DE RETENÇÃO HORIZONTAL Ø 50MM (2") - FORNECIMENTO E INSTALAÇÃO</t>
  </si>
  <si>
    <t>73795/13</t>
  </si>
  <si>
    <t>VÁLVULA DE RETENÇÃO HORIZONTAL Ø 65MM (2.1/2") - FORNECIMENTO E INSTALAÇÃO</t>
  </si>
  <si>
    <t>73795/14</t>
  </si>
  <si>
    <t>VÁLVULA DE RETENÇÃO HORIZONTAL Ø 80MM (3") - FORNECIMENTO E INSTALAÇÃO</t>
  </si>
  <si>
    <t>73795/15</t>
  </si>
  <si>
    <t>VÁLVULA DE RETENÇÃO HORIZONTAL Ø 100MM (4") - FORNECIMENTO E INSTALAÇÃO</t>
  </si>
  <si>
    <t>73796/1</t>
  </si>
  <si>
    <t>VÁLVULA DE PÉ COM CRIVO Ø 20MM (3/4") - FORNECIMENTO E INSTALAÇÃO</t>
  </si>
  <si>
    <t>73796/2</t>
  </si>
  <si>
    <t>VÁLVULA DE PÉ COM CRIVO Ø 25MM (1") - FORNECIMENTO E INSTALAÇÃO</t>
  </si>
  <si>
    <t>73796/3</t>
  </si>
  <si>
    <t>VÁLVULA DE PÉ COM CRIVO Ø 40MM (1.1/2") - FORNECIMENTO E INSTALAÇÃO</t>
  </si>
  <si>
    <t>73796/4</t>
  </si>
  <si>
    <t>VÁLVULA DE PÉ COM CRIVO Ø 50MM (2") - FORNECIMENTO E INSTALAÇÃO</t>
  </si>
  <si>
    <t>73796/5</t>
  </si>
  <si>
    <t>VÁLVULA DE PÉ COM CRIVO Ø 65MM (2.1/2") - FORNECIMENTO E INSTALAÇÃO</t>
  </si>
  <si>
    <t>73796/6</t>
  </si>
  <si>
    <t>VÁLVULA DE PÉ COM CRIVO Ø 80MM (3") - FORNECIMENTO E INSTALAÇÃO</t>
  </si>
  <si>
    <t>73796/7</t>
  </si>
  <si>
    <t>VÁLVULA DE PÉ COM CRIVO Ø 100MM (4") - FORNECIMENTO E INSTALAÇÃO</t>
  </si>
  <si>
    <t>73870/4</t>
  </si>
  <si>
    <t>REGISTRO DE ESFERA EM BRONZE D= 1.1/4" FORNEC E COLOCACAO</t>
  </si>
  <si>
    <t>74091/1</t>
  </si>
  <si>
    <t>VALVULA RETENCAO VERTICAL BRONZE (PN-16) 2.1/2" 200PSI - EXTREMIDADES COM ROSCA - FORNECIMENTO E INSTALACAO</t>
  </si>
  <si>
    <t>74093/1</t>
  </si>
  <si>
    <t>VALVULA PE COM CRIVO BRONZE 1.1/4" - FORNECIMENTO E INSTALACAO</t>
  </si>
  <si>
    <t>74169/1</t>
  </si>
  <si>
    <t>REGISTRO/VALVULA GLOBO ANGULAR 45 GRAUS EM LATAO PARA HIDRANTES DE INCÊNDIO PREDIAL DN 2.1/2, COM VOLANTE, CLASSE DE PRESSAO DE ATE 200 PSI - FORNECIMENTO E INSTALACAO</t>
  </si>
  <si>
    <t>VALVULA DE RETENCAO VERTICAL BRONZE (PN-16) 1/2" 200 PSI - EXTREMIDADE COM ROSCA - FORNECIMENTO E INSTALACAO</t>
  </si>
  <si>
    <t>REGISTRO DE PRESSÃO BRUTO, LATÃO, ROSCÁVEL, 1/2", FORNECIDO E INSTALADO EM RAMAL DE ÁGUA. AF_12/2014</t>
  </si>
  <si>
    <t>REGISTRO DE PRESSÃO BRUTO, ROSCÁVEL, 3/4", FORNECIDO E INSTALADO EM RAMAL DE ÁGUA. AF_12/2014</t>
  </si>
  <si>
    <t>REGISTRO DE GAVETA BRUTO, LATÃO, ROSCÁVEL, 1/2", FORNECIDO E INSTALADO EM RAMAL DE ÁGUA. AF_12/2014</t>
  </si>
  <si>
    <t>MISTURADOR MONOCOMANDO PARA CHUVEIRO, BASE BRUTA E ACABAMENTO CROMADO, FORNECIDO E INSTALADO EM RAMAL DE ÁGUA. AF_12/2014</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</si>
  <si>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</si>
  <si>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</si>
  <si>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</si>
  <si>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</si>
  <si>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KIT DE MISTURADOR BASE BRUTA DE LATÃO ¾" MONOCOMANDO PARA CHUVEIRO, INCLUSIVE CONEXÕES, INSTALADO EM RAMAL DE ÁGUA - FORNECIMENTO E INSTALAÇÃO. AF_12/2014</t>
  </si>
  <si>
    <t>KIT DE TÊ MISTURADOR EM CPVC ¾" COM DUPLO COMANDO PARA CHUVEIRO, INCLUSIVE CONEXÕES, INSTALADO EM RAMAL DE ÁGUA - FORNECIMENTO E INSTALAÇÃO. AF_12/2014</t>
  </si>
  <si>
    <t>REGISTRO DE PRESSÃO BRUTO, LATÃO, ROSCÁVEL, 1/2", COM ACABAMENTO E CANOPLA CROMADOS. FORNECIDO E INSTALADO EM RAMAL DE ÁGUA. AF_12/2014</t>
  </si>
  <si>
    <t>REGISTRO DE PRESSÃO BRUTO, LATÃO, ROSCÁVEL, 3/4", COM ACABAMENTO E CANOPLA CROMADOS. FORNECIDO E INSTALADO EM RAMAL DE ÁGUA. AF_12/2014</t>
  </si>
  <si>
    <t>REGISTRO DE GAVETA BRUTO, LATÃO, ROSCÁVEL, 1/2", COM ACABAMENTO E CANOPLA CROMADOS. FORNECIDO E INSTALADO EM RAMAL DE ÁGUA. AF_12/2014</t>
  </si>
  <si>
    <t>REGISTRO DE GAVETA BRUTO, LATÃO, ROSCÁVEL, 3/4", COM ACABAMENTO E CANOPLA CROMADOS. FORNECIDO E INSTALADO EM RAMAL DE ÁGUA. AF_12/2014</t>
  </si>
  <si>
    <t>REGISTRO DE ESFERA, PVC, ROSCÁVEL, 3/4", FORNECIDO E INSTALADO EM RAMAL DE ÁGUA. AF_03/2015</t>
  </si>
  <si>
    <t>REGISTRO DE ESFERA, PVC, SOLDÁVEL, DN  25 MM, INSTALADO EM RESERVAÇÃO DE ÁGUA DE EDIFICAÇÃO QUE POSSUA RESERVATÓRIO DE FIBRA/FIBROCIMENTO   FORNECIMENTO E INSTALAÇÃO. AF_06/2016</t>
  </si>
  <si>
    <t>REGISTRO DE ESFERA, PVC, SOLDÁVEL, DN  32 MM, INSTALADO EM RESERVAÇÃO DE ÁGUA DE EDIFICAÇÃO QUE POSSUA RESERVATÓRIO DE FIBRA/FIBROCIMENTO   FORNECIMENTO E INSTALAÇÃO. AF_06/2016</t>
  </si>
  <si>
    <t>REGISTRO DE ESFERA, PVC, SOLDÁVEL, DN  40 MM, INSTALADO EM RESERVAÇÃO DE ÁGUA DE EDIFICAÇÃO QUE POSSUA RESERVATÓRIO DE FIBRA/FIBROCIMENTO   FORNECIMENTO E INSTALAÇÃO. AF_06/2016</t>
  </si>
  <si>
    <t>REGISTRO DE ESFERA, PVC, SOLDÁVEL, DN  50 MM, INSTALADO EM RESERVAÇÃO DE ÁGUA DE EDIFICAÇÃO QUE POSSUA RESERVATÓRIO DE FIBRA/FIBROCIMENTO   FORNECIMENTO E INSTALAÇÃO. AF_06/2016</t>
  </si>
  <si>
    <t>REGISTRO DE ESFERA, PVC, SOLDÁVEL, DN  60 MM, INSTALADO EM RESERVAÇÃO DE ÁGUA DE EDIFICAÇÃO QUE POSSUA RESERVATÓRIO DE FIBRA/FIBROCIMENTO   FORNECIMENTO E INSTALAÇÃO. AF_06/2016</t>
  </si>
  <si>
    <t>REGISTRO DE GAVETA BRUTO, LATÃO, ROSCÁVEL, 3/4, INSTALADO EM RESERVAÇÃO DE ÁGUA DE EDIFICAÇÃO QUE POSSUA RESERVATÓRIO DE FIBRA/FIBROCIMENTO  FORNECIMENTO E INSTALAÇÃO. AF_06/2016</t>
  </si>
  <si>
    <t>REGISTRO DE GAVETA BRUTO, LATÃO, ROSCÁVEL, 1, INSTALADO EM RESERVAÇÃO DE ÁGUA DE EDIFICAÇÃO QUE POSSUA RESERVATÓRIO DE FIBRA/FIBROCIMENTO  FORNECIMENTO E INSTALAÇÃO. AF_06/2016</t>
  </si>
  <si>
    <t>REGISTRO DE GAVETA BRUTO, LATÃO, ROSCÁVEL, 1 1/4, INSTALADO EM RESERVAÇÃO DE ÁGUA DE EDIFICAÇÃO QUE POSSUA RESERVATÓRIO DE FIBRA/FIBROCIMENTO  FORNECIMENTO E INSTALAÇÃO. AF_06/2016</t>
  </si>
  <si>
    <t>REGISTRO DE GAVETA BRUTO, LATÃO, ROSCÁVEL, 1 1/2, INSTALADO EM RESERVAÇÃO DE ÁGUA DE EDIFICAÇÃO QUE POSSUA RESERVATÓRIO DE FIBRA/FIBROCIMENTO  FORNECIMENTO E INSTALAÇÃO. AF_06/2016</t>
  </si>
  <si>
    <t>REGISTRO DE GAVETA BRUTO, LATÃO, ROSCÁVEL, 2, INSTALADO EM RESERVAÇÃO DE ÁGUA DE EDIFICAÇÃO QUE POSSUA RESERVATÓRIO DE FIBRA/FIBROCIMENTO  FORNECIMENTO E INSTALAÇÃO. AF_06/2016</t>
  </si>
  <si>
    <t>REGISTRO DE GAVETA BRUTO, LATÃO, ROSCÁVEL, 2 1/2, INSTALADO EM RESERVAÇÃO DE ÁGUA DE EDIFICAÇÃO QUE POSSUA RESERVATÓRIO DE FIBRA/FIBROCIMENTO  FORNECIMENTO E INSTALAÇÃO. AF_06/2016</t>
  </si>
  <si>
    <t>REGISTRO DE GAVETA BRUTO, LATÃO, ROSCÁVEL, 3, INSTALADO EM RESERVAÇÃO DE ÁGUA DE EDIFICAÇÃO QUE POSSUA RESERVATÓRIO DE FIBRA/FIBROCIMENTO  FORNECIMENTO E INSTALAÇÃO. AF_06/2016</t>
  </si>
  <si>
    <t>REGISTRO DE GAVETA BRUTO, LATÃO, ROSCÁVEL, 4, INSTALADO EM RESERVAÇÃO DE ÁGUA DE EDIFICAÇÃO QUE POSSUA RESERVATÓRIO DE FIBRA/FIBROCIMENTO  FORNECIMENTO E INSTALAÇÃO. AF_06/2016</t>
  </si>
  <si>
    <t>REGISTRO DE GAVETA BRUTO, LATÃO, ROSCÁVEL, 1, COM ACABAMENTO E CANOPLA CROMADOS, INSTALADO EM RESERVAÇÃO DE ÁGUA DE EDIFICAÇÃO QUE POSSUA RESERVATÓRIO DE FIBRA/FIBROCIMENTO  FORNECIMENTO E INSTALAÇÃO. AF_06/2016</t>
  </si>
  <si>
    <t>REGISTRO DE GAVETA BRUTO, LATÃO, ROSCÁVEL, 1 1/4, COM ACABAMENTO E CANOPLA CROMADOS, INSTALADO EM RESERVAÇÃO DE ÁGUA DE EDIFICAÇÃO QUE POSSUA RESERVATÓRIO DE FIBRA/FIBROCIMENTO  FORNECIMENTO E INSTALAÇÃO. AF_06/2016</t>
  </si>
  <si>
    <t>REGISTRO DE GAVETA BRUTO, LATÃO, ROSCÁVEL, 1 1/2, COM ACABAMENTO E CANOPLA CROMADOS, INSTALADO EM RESERVAÇÃO DE ÁGUA DE EDIFICAÇÃO QUE POSSUA RESERVATÓRIO DE FIBRA/FIBROCIMENTO  FORNECIMENTO E INSTALAÇÃO. AF_06/2016</t>
  </si>
  <si>
    <t>TORNEIRA DE BÓIA REAL, ROSCÁVEL, 1/2", FORNECIDA E INSTALADA EM RESERVAÇÃO DE ÁGUA. AF_06/2016</t>
  </si>
  <si>
    <t>TORNEIRA DE BÓIA REAL, ROSCÁVEL, 3/4", FORNECIDA E INSTALADA EM RESERVAÇÃO DE ÁGUA. AF_06/2016</t>
  </si>
  <si>
    <t>TORNEIRA DE BÓIA REAL, ROSCÁVEL, 1", FORNECIDA E INSTALADA EM RESERVAÇÃO DE ÁGUA. AF_06/2016</t>
  </si>
  <si>
    <t>TORNEIRA DE BÓIA REAL, ROSCÁVEL, 1 1/4", FORNECIDA E INSTALADA EM RESERVAÇÃO DE ÁGUA. AF_06/2016</t>
  </si>
  <si>
    <t>TORNEIRA DE BÓIA REAL, ROSCÁVEL, 1 1/2", FORNECIDA E INSTALADA EM RESERVAÇÃO DE ÁGUA. AF_06/2016</t>
  </si>
  <si>
    <t>TORNEIRA DE BÓIA REAL, ROSCÁVEL, 2", FORNECIDA E INSTALADA EM RESERVAÇÃO DE ÁGUA. AF_06/2016</t>
  </si>
  <si>
    <t>VÁLVULA DE ESFERA BRUTA, BRONZE, ROSCÁVEL, 1/2  , INSTALADO EM RESERVAÇÃO DE ÁGUA DE EDIFICAÇÃO QUE POSSUA RESERVATÓRIO DE FIBRA/FIBROCIMENTO - FORNECIMENTO E INSTALAÇÃO. AF_06/2016</t>
  </si>
  <si>
    <t>VÁLVULA DE ESFERA BRUTA, BRONZE, ROSCÁVEL, 3/4'', INSTALADO EM RESERVAÇÃO DE ÁGUA DE EDIFICAÇÃO QUE POSSUA RESERVATÓRIO DE FIBRA/FIBROCIMENTO - FORNECIMENTO E INSTALAÇÃO. AF_06/2016</t>
  </si>
  <si>
    <t>VÁLVULA DE ESFERA BRUTA, BRONZE, ROSCÁVEL, 1'', INSTALADO EM RESERVAÇÃO DE ÁGUA DE EDIFICAÇÃO QUE POSSUA RESERVATÓRIO DE FIBRA/FIBROCIMENTO -   FORNECIMENTO E INSTALAÇÃO. AF_06/2016</t>
  </si>
  <si>
    <t>VÁLVULA DE ESFERA BRUTA, BRONZE, ROSCÁVEL, 1 1/4'', INSTALADO EM RESERVAÇÃO DE ÁGUA DE EDIFICAÇÃO QUE POSSUA RESERVATÓRIO DE FIBRA/FIBROCIMENTO -   FORNECIMENTO E INSTALAÇÃO. AF_06/2016</t>
  </si>
  <si>
    <t>VÁLVULA DE ESFERA BRUTA, BRONZE, ROSCÁVEL, 1 1/2'', INSTALADO EM RESERVAÇÃO DE ÁGUA DE EDIFICAÇÃO QUE POSSUA RESERVATÓRIO DE FIBRA/FIBROCIMENTO -   FORNECIMENTO E INSTALAÇÃO. AF_06/2016</t>
  </si>
  <si>
    <t>VÁLVULA DE ESFERA BRUTA, BRONZE, ROSCÁVEL, 2'', INSTALADO EM RESERVAÇÃO DE ÁGUA DE EDIFICAÇÃO QUE POSSUA RESERVATÓRIO DE FIBRA/FIBROCIMENTO - FORNECIMENTO E INSTALAÇÃO. AF_06/2016</t>
  </si>
  <si>
    <t>KIT CAVALETE PARA MEDIÇÃO DE ÁGUA - ENTRADA PRINCIPAL, EM PVC SOLDÁVEL DN 20 (½ )   FORNECIMENTO E INSTALAÇÃO (EXCLUSIVE HIDRÔMETRO). AF_11/2016</t>
  </si>
  <si>
    <t>KIT CAVALETE PARA MEDIÇÃO DE ÁGUA - ENTRADA PRINCIPAL, EM PVC SOLDÁVEL DN 25 (¾ )   FORNECIMENTO E INSTALAÇÃO (EXCLUSIVE HIDRÔMETRO). AF_11/2016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</si>
  <si>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</si>
  <si>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</si>
  <si>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</si>
  <si>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</si>
  <si>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</si>
  <si>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</si>
  <si>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</si>
  <si>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</si>
  <si>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</si>
  <si>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</si>
  <si>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HIDRÔMETRO DN 20 (½), 1,5 M³/H  FORNECIMENTO E INSTALAÇÃO. AF_11/2016</t>
  </si>
  <si>
    <t>HIDRÔMETRO DN 20 (½), 3,0 M³/H  FORNECIMENTO E INSTALAÇÃO. AF_11/2016</t>
  </si>
  <si>
    <t>HIDRÔMETRO DN 25 (¾ ), 5,0 M³/H FORNECIMENTO E INSTALAÇÃO. AF_11/2016</t>
  </si>
  <si>
    <t>CAIXA EM CONCRETO PRÉ-MOLDADO PARA ABRIGO DE HIDRÔMETRO COM DN 20 (½)  FORNECIMENTO E INSTALAÇÃO. AF_11/2016</t>
  </si>
  <si>
    <t>KIT CAVALETE PARA MEDIÇÃO DE ÁGUA - ENTRADA INDIVIDUALIZADA, EM PVC DN 25 (¾), PARA 1 MEDIDOR  FORNECIMENTO E INSTALAÇÃO (EXCLUSIVE HIDRÔMETRO). AF_11/2016</t>
  </si>
  <si>
    <t>CAIXA DE AREIA 40X40X40CM EM ALVENARIA - EXECUÇÃO</t>
  </si>
  <si>
    <t>CAIXA DE AREIA 60X60X60CM EM ALVENARIA - EXECUÇÃO</t>
  </si>
  <si>
    <t>FURO EM ALVENARIA PARA DIÂMETROS MENORES OU IGUAIS A 40 MM. AF_05/2015</t>
  </si>
  <si>
    <t>FURO EM ALVENARIA PARA DIÂMETROS MAIORES QUE 40 MM E MENORES OU IGUAIS A 75 MM. AF_05/2015</t>
  </si>
  <si>
    <t>FURO EM ALVENARIA PARA DIÂMETROS MAIORES QUE 75 MM. AF_05/2015</t>
  </si>
  <si>
    <t>FURO EM CONCRETO PARA DIÂMETROS MENORES OU IGUAIS A 40 MM. AF_05/2015</t>
  </si>
  <si>
    <t>FURO EM CONCRETO PARA DIÂMETROS MAIORES QUE 40 MM E MENORES OU IGUAIS A 75 MM. AF_05/2015</t>
  </si>
  <si>
    <t>FURO EM CONCRETO PARA DIÂMETROS MAIORES QUE 75 MM. AF_05/2015</t>
  </si>
  <si>
    <t>RASGO EM ALVENARIA PARA RAMAIS/ DISTRIBUIÇÃO COM DIAMETROS MENORES OU IGUAIS A 40 MM. AF_05/2015</t>
  </si>
  <si>
    <t>RASGO EM CONTRAPISO PARA RAMAIS/ DISTRIBUIÇÃO COM DIÂMETROS MENORES OU IGUAIS A 40 MM. AF_05/2015</t>
  </si>
  <si>
    <t>RASGO EM CONTRAPISO PARA RAMAIS/ DISTRIBUIÇÃO COM DIÂMETROS MAIORES QUE 40 MM E MENORES OU IGUAIS A 75 MM. AF_05/2015</t>
  </si>
  <si>
    <t>RASGO EM CONTRAPISO PARA RAMAIS/ DISTRIBUIÇÃO COM DIÂMETROS MAIORES QUE 75 MM. AF_05/2015</t>
  </si>
  <si>
    <t>RASGO EM ALVENARIA PARA ELETRODUTOS COM DIAMETROS MENORES OU IGUAIS A 40 MM. AF_05/2015</t>
  </si>
  <si>
    <t>PASSANTE TIPO PEÇA EM POLIESTIRENO PARA ABERTURA PARA PASSAGEM DE 1 TUBO, FIXADO EM LAJE. AF_05/2015</t>
  </si>
  <si>
    <t>PASSANTE TIPO PEÇA EM POLIESTIRENO PARA ABERTURA PARA PASSAGEM DE MAIS DE 1 TUBO, FIXADO EM LAJE. AF_05/2015</t>
  </si>
  <si>
    <t>PASSANTE TIPO TUBO DE DIÂMETRO MENOR OU IGUAL A 40 MM, FIXADO EM LAJE. AF_05/2015</t>
  </si>
  <si>
    <t>PASSANTE TIPO TUBO DE DIÂMETRO MAIORES QUE 40 MM E MENORES OU IGUAIS A 75 MM, FIXADO EM LAJE. AF_05/2015</t>
  </si>
  <si>
    <t>PASSANTE TIPO TUBO DE DIÂMETRO MAIOR QUE 75 MM, FIXADO EM LAJE. AF_05/2015</t>
  </si>
  <si>
    <t>QUEBRA EM ALVENARIA PARA INSTALAÇÃO DE CAIXA DE TOMADA (4X4 OU 4X2). AF_05/2015</t>
  </si>
  <si>
    <t>QUEBRA EM ALVENARIA PARA INSTALAÇÃO DE QUADRO DISTRIBUIÇÃO PEQUENO (19X25 CM). AF_05/2015</t>
  </si>
  <si>
    <t>QUEBRA EM ALVENARIA PARA INSTALAÇÃO DE QUADRO DISTRIBUIÇÃO GRANDE (76X40 CM). AF_05/2015</t>
  </si>
  <si>
    <t>QUEBRA EM ALVENARIA PARA INSTALAÇÃO DE ABRIGO PARA MANGUEIRAS (90X60 CM). AF_05/2015</t>
  </si>
  <si>
    <t>PERFILADO DE SEÇÃO 38X76 MM PARA SUPORTE DE ATÉ 3 TUBOS HORIZONTAIS. AF_05/2015</t>
  </si>
  <si>
    <t>PERFILADO DE SEÇÃO 38X76 MM PARA SUPORTE DE MAIS DE 3 TUBOS HORIZONTAIS. AF_05/2015</t>
  </si>
  <si>
    <t>PERFILADO DE SEÇÃO 38X38 MM PARA SUPORTE DE ATÉ 3 TUBOS VERTICAIS. AF_05/2015</t>
  </si>
  <si>
    <t>PERFILADO DE SEÇÃO 38X38 MM PARA SUPORTE DE MAIS DE 3 TUBOS VERTICAIS. AF_05/2015</t>
  </si>
  <si>
    <t>CHUMBAMENTO LINEAR EM ALVENARIA PARA RAMAIS/DISTRIBUIÇÃO COM DIÂMETROS MENORES OU IGUAIS A 40 MM. AF_05/2015</t>
  </si>
  <si>
    <t>CHUMBAMENTO LINEAR EM ALVENARIA PARA RAMAIS/DISTRIBUIÇÃO COM DIÂMETROS MAIORES QUE 40 MM E MENORES OU IGUAIS A 75 MM. AF_05/2015</t>
  </si>
  <si>
    <t>CHUMBAMENTO LINEAR EM CONTRAPISO PARA RAMAIS/DISTRIBUIÇÃO COM DIÂMETROS MENORES OU IGUAIS A 40 MM. AF_05/2015</t>
  </si>
  <si>
    <t>CHUMBAMENTO LINEAR EM CONTRAPISO PARA RAMAIS/DISTRIBUIÇÃO COM DIÂMETROS MAIORES QUE 40 MM E MENORES OU IGUAIS A 75 MM. AF_05/2015</t>
  </si>
  <si>
    <t>CHUMBAMENTO LINEAR EM CONTRAPISO PARA RAMAIS/DISTRIBUIÇÃO COM DIÂMETROS MAIORES QUE 75 MM. AF_05/2015</t>
  </si>
  <si>
    <t>FIXAÇÃO DE TUBOS HORIZONTAIS DE PEX DIAMETROS IGUAIS OU INFERIORES A 40 MM COM ABRAÇADEIRA PLÁSTICA 390 MM, FIXADA EM LAJE. AF_05/2015</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</si>
  <si>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</si>
  <si>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</si>
  <si>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</si>
  <si>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FIXAÇÃO DE TUBOS HORIZONTAIS DE PVC, CPVC OU COBRE DIÂMETROS MENORES OU IGUAIS A 40 MM OU ELETROCALHAS ATÉ 150MM DE LARGURA, COM ABRAÇADEIRA METÁLICA RÍGIDA TIPO D 1/2, FIXADA EM PERFILADO EM LAJE. AF_05/2015</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</si>
  <si>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</si>
  <si>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</si>
  <si>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</si>
  <si>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</si>
  <si>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</si>
  <si>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FIXAÇÃO DE TUBOS HORIZONTAIS DE PPR DIÂMETROS MENORES OU IGUAIS A 40 MM COM ABRAÇADEIRA METÁLICA RÍGIDA TIPO  D  1/2" , FIXADA DIRETAMENTE NA LAJE. AF_05/2015</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</si>
  <si>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</si>
  <si>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</si>
  <si>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</si>
  <si>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D 1 1/2, FIXADA DIRETAMENTE NA LAJE. AF_05/2015</t>
  </si>
  <si>
    <t>FIXAÇÃO DE TUBOS HORIZONTAIS DE PVC, CPVC OU COBRE DIÂMETROS MAIORES QUE 75 MM COM ABRAÇADEIRA METÁLICA RÍGIDA TIPO  D  3" , FIXADA DIRETAMENTE NA LAJE. AF_05/2015</t>
  </si>
  <si>
    <t>FIXAÇÃO DE TUBOS HORIZONTAIS DE PPR DIÂMETROS MENORES OU IGUAIS A 40 MM COM ABRAÇADEIRA METÁLICA FLEXÍVEL 18 MM, FIXADA DIRETAMENTE NA LAJE. AF_05/2015</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</si>
  <si>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</si>
  <si>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</si>
  <si>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FIXAÇÃO DE TUBOS HORIZONTAIS DE PVC, CPVC OU COBRE DIÂMETROS MENORES OU IGUAIS A 40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</si>
  <si>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</si>
  <si>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</si>
  <si>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CHUMBAMENTO PONTUAL DE ABERTURA EM LAJE COM PASSAGEM DE 1 TUBO DE DIAMETRO EQUIVALENTE IGUAL À  50 MM. AF_05/2015</t>
  </si>
  <si>
    <t>CHUMBAMENTO PONTUAL DE ABERTURA EM LAJE COM PASSAGEM DE MAIS DE 1 TUBO DE  DIAMETRO EQUIVALENTE IGUAL À  50 MM. AF_05/2015</t>
  </si>
  <si>
    <t>CHUMBAMENTO PONTUAL EM PASSAGEM DE TUBO COM DIÂMETRO MENOR OU IGUAL A 40 MM. AF_05/2015</t>
  </si>
  <si>
    <t>CHUMBAMENTO PONTUAL EM PASSAGEM DE TUBO COM DIÂMETROS ENTRE 40 MM E 75 MM. AF_05/2015</t>
  </si>
  <si>
    <t>CHUMBAMENTO PONTUAL EM PASSAGEM DE TUBO COM DIÂMETRO MAIOR QUE 75 MM. AF_05/2015</t>
  </si>
  <si>
    <t>RASGO EM ALVENARIA PARA RAMAIS/ DISTRIBUIÇÃO COM DIÂMETROS MAIORES QUE 40 MM E MENORES OU IGUAIS A 75 MM. AF_05/2015</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</si>
  <si>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</si>
  <si>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</si>
  <si>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</si>
  <si>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</si>
  <si>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FIXAÇÃO UTILIZANDO PARAFUSO E BUCHA DE NYLON, SOMENTE MÃO DE OBRA. AF_10/2016</t>
  </si>
  <si>
    <t>MÃO-FRANCESA EM AÇO, ABAS IGUAIS 40 CM, CAPACIDADE MÍNIMA 70 KG, BRANCO  FORNECIMENTO E INSTALAÇÃO. AF_11/2016</t>
  </si>
  <si>
    <t>MÃO-FRANCESA EM AÇO, ABAS IGUAIS 30 CM, CAPACIDADE MÍNIMA 60 KG, BRANCO  FORNECIMENTO E INSTALAÇÃO. AF_11/2016</t>
  </si>
  <si>
    <t>PERFILADO DE SEÇÃO 38X76 MM PARA SUPORTE DE DUTO EM CHAPA GALVANIZADA BITOLA 26. AF_07/2017</t>
  </si>
  <si>
    <t>PERFILADO DE SEÇÃO 38X76 MM PARA SUPORTE DE DUTO EM CHAPA GALVANIZADA BITOLA 24. AF_07/2017</t>
  </si>
  <si>
    <t>PERFILADO DE SEÇÃO 38X76 MM PARA SUPORTE DE DUTO EM CHAPA GALVANIZADA BITOLA 22. AF_07/2017</t>
  </si>
  <si>
    <t>PERFILADO DE SEÇÃO 38X76 MM PARA SUPORTE DE ELETROCALHA LISA OU PERFURADA EM AÇO GALVANIZADO, LARGURA 200 OU 400 MM E ALTURA 50 MM. AF_07/2017</t>
  </si>
  <si>
    <t>PERFILADO DE SEÇÃO 38X76 MM PARA SUPORTE DE ELETROCALHA LISA OU PERFURADA EM AÇO GALVANIZADO, LARGURA 500 OU 800 MM E ALTURA 50 MM. AF_07/2017</t>
  </si>
  <si>
    <t>73826/1</t>
  </si>
  <si>
    <t>INSTALACAO DE COMPRESSOR DE AR, POTENCIA &lt;= 5 CV</t>
  </si>
  <si>
    <t>73826/2</t>
  </si>
  <si>
    <t>INSTALACAO DE COMPRESSOR DE AR, POTENCIA &gt; 5 E &lt;= 10 CV</t>
  </si>
  <si>
    <t>73834/1</t>
  </si>
  <si>
    <t>INSTALACAO DE CONJ.MOTO BOMBA SUBMERSIVEL ATE 10 CV</t>
  </si>
  <si>
    <t>73834/2</t>
  </si>
  <si>
    <t>INSTALACAO DE CONJ.MOTO BOMBA SUBMERSIVEL DE 11 A 25 CV</t>
  </si>
  <si>
    <t>73834/3</t>
  </si>
  <si>
    <t>INSTALACAO DE CONJ.MOTO BOMBA SUBMERSIVEL DE 26 A 50 CV</t>
  </si>
  <si>
    <t>73834/4</t>
  </si>
  <si>
    <t>INSTALACAO DE CONJ.MOTO BOMBA SUBMERSIVEL DE 51 A 100 CV</t>
  </si>
  <si>
    <t>73835/1</t>
  </si>
  <si>
    <t>INSTALACAO DE CONJ.MOTO BOMBA VERTICAL POT &lt;= 100 CV</t>
  </si>
  <si>
    <t>73835/2</t>
  </si>
  <si>
    <t>INSTALACAO DE CONJ.MOTO BOMBA VERTICAL 100 &lt; POT &lt;= 200 CV</t>
  </si>
  <si>
    <t>73835/3</t>
  </si>
  <si>
    <t>INSTALACAO DE CONJ.MOTO BOMBA VERTICAL 200 &lt; POT &lt;= 300 CV</t>
  </si>
  <si>
    <t>73836/1</t>
  </si>
  <si>
    <t>INSTALACAO DE CONJ.MOTO BOMBA HORIZONTAL ATE 10 CV</t>
  </si>
  <si>
    <t>73836/2</t>
  </si>
  <si>
    <t>INSTALACAO DE CONJ.MOTO BOMBA HORIZONTAL DE 12,5 A 25 CV</t>
  </si>
  <si>
    <t>73836/3</t>
  </si>
  <si>
    <t>INSTALACAO DE CONJ.MOTO BOMBA HORIZONTAL DE 30 A 75 CV</t>
  </si>
  <si>
    <t>73836/4</t>
  </si>
  <si>
    <t>INSTALACAO DE CONJ.MOTO BOMBA HORIZONTAL DE 100 A 150 CV</t>
  </si>
  <si>
    <t>73837/1</t>
  </si>
  <si>
    <t>INSTALACAO DE CONJ.MOTO BOMBA SUBMERSO ATE 5 CV</t>
  </si>
  <si>
    <t>73837/2</t>
  </si>
  <si>
    <t>INSTALACAO DE CONJ.MOTO BOMBA SUBMERSO DE 6 A 25 CV</t>
  </si>
  <si>
    <t>73837/3</t>
  </si>
  <si>
    <t>INSTALACAO DE CONJ.MOTO BOMBA SUBMERSO DE 26 A 50 CV</t>
  </si>
  <si>
    <t>INSTALACAO DE CLORADOR</t>
  </si>
  <si>
    <t>LEITO FILTRANTE - ASSENTAMENTO DE BLOCOS LEOPOLD</t>
  </si>
  <si>
    <t>FORNECIMENTO E INSTALACAO DE TALHA E TROLEY MANUAL DE 1 TONELADA</t>
  </si>
  <si>
    <t>LEITO FILTRANTE - COLOCACAO DE LONA PLASTICA</t>
  </si>
  <si>
    <t>INSTALACAO DE BOMBA DOSADORA</t>
  </si>
  <si>
    <t>INSTALACAO DE AGITADOR</t>
  </si>
  <si>
    <t>73824/1</t>
  </si>
  <si>
    <t>INSTALACAO DE MISTURADOR VERTICAL</t>
  </si>
  <si>
    <t>73825/2</t>
  </si>
  <si>
    <t>VERTEDOR TRIANGULAR DE ALUMINIO</t>
  </si>
  <si>
    <t>73873/1</t>
  </si>
  <si>
    <t>LEITO FILTRANTE - COLOCACAO E APILOAMENTO DE TERRA NO FILTRO</t>
  </si>
  <si>
    <t>73873/2</t>
  </si>
  <si>
    <t>LEITO FILTRANTE - FORN.E ENCHIMENTO C/ BRITA NO. 4</t>
  </si>
  <si>
    <t>73873/3</t>
  </si>
  <si>
    <t>LEITO FILTRANTE - COLOCACAO DE AREIA NOS FILTROS</t>
  </si>
  <si>
    <t>73873/4</t>
  </si>
  <si>
    <t>LEITO FILTRANTE - COLOCACAO DE PEDREGULHOS NOS FILTROS</t>
  </si>
  <si>
    <t>73873/5</t>
  </si>
  <si>
    <t>LEITO FILTRANTE - COLOCACAO DE ANTRACITO NOS FILTROS</t>
  </si>
  <si>
    <t>73827/1</t>
  </si>
  <si>
    <t>KIT CAVALETE PVC COM REGISTRO 1/2" - FORNECIMENTO E INSTALAÇÃO</t>
  </si>
  <si>
    <t>74218/1</t>
  </si>
  <si>
    <t>KIT CAVALETE PVC COM REGISTRO 3/4" - FORNECIMENTO E INSTALACAO</t>
  </si>
  <si>
    <t>74253/1</t>
  </si>
  <si>
    <t>RAMAL PREDIAL EM TUBO PEAD 20MM - FORNECIMENTO, INSTALAÇÃO, ESCAVAÇÃO E REATERRO</t>
  </si>
  <si>
    <t>LIGACAO DA REDE 50MM AO RAMAL PREDIAL 1/2"</t>
  </si>
  <si>
    <t>LIGACAO DA REDE 75MM AO RAMAL PREDIAL 1/2"</t>
  </si>
  <si>
    <t>LIGAÇÃO DOMICILIAR DE ESGOTO DN 100MM, DA CASA ATÉ A CAIXA, COMPOSTO POR 10,0M TUBO DE PVC ESGOTO PREDIAL DN 100MM E CAIXA DE ALVENARIA COM TAMPA DE CONCRETO - FORNECIMENTO E INSTALAÇÃO</t>
  </si>
  <si>
    <t>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</si>
  <si>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</si>
  <si>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</si>
  <si>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</si>
  <si>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</si>
  <si>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</si>
  <si>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</si>
  <si>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t>
  </si>
  <si>
    <t>ESCAVACAO SUBMERSA COM DRAGA DE MANDIBULA</t>
  </si>
  <si>
    <t>DRAGAGEM (C/ ESCAVADEIRA DRAG LINE DE ARRASTE 140HP)</t>
  </si>
  <si>
    <t>73903/1</t>
  </si>
  <si>
    <t>LIMPEZA SUPERFICIAL DA CAMADA VEGETAL EM JAZIDA</t>
  </si>
  <si>
    <t>73903/2</t>
  </si>
  <si>
    <t>EXPURGO DE JAZIDA (MATERIAL VEGETAL, OU INSERVÍVEL, EXCETO LAMA)</t>
  </si>
  <si>
    <t>74151/1</t>
  </si>
  <si>
    <t>ESCAVACAO E CARGA MATERIAL 1A CATEGORIA, UTILIZANDO TRATOR DE ESTEIRAS DE 110 A 160HP COM LAMINA, PESO OPERACIONAL * 13T  E PA CARREGADEIRA COM 170 HP.</t>
  </si>
  <si>
    <t>74153/1</t>
  </si>
  <si>
    <t>ESPALHAMENTO MECANIZADO (COM MOTONIVELADORA 140 HP) MATERIAL 1A. CATEGORIA</t>
  </si>
  <si>
    <t>74154/1</t>
  </si>
  <si>
    <t>ESCAVACAO, CARGA E TRANSPORTE DE  MATERIAL DE 1A CATEGORIA COM TRATOR SOBRE ESTEIRAS 347 HP E CACAMBA 6M3,  DMT 50 A 200M</t>
  </si>
  <si>
    <t>74155/1</t>
  </si>
  <si>
    <t>ESCAVACAO E TRANSPORTE DE MATERIAL DE  1A CAT DMT 50M COM TRATOR SOBRE  ESTEIRAS 347 HP COM LAMINA E ESCARIFICADOR</t>
  </si>
  <si>
    <t>74155/2</t>
  </si>
  <si>
    <t>ESCAVACAO E TRANSPORTE DE MATERIAL DE  2A CAT DMT 50M COM TRATOR SOBRE  ESTEIRAS 347 HP COM LAMINA E ESCARIFICADOR</t>
  </si>
  <si>
    <t>74205/1</t>
  </si>
  <si>
    <t>ESCAVACAO MECANICA DE MATERIAL 1A. CATEGORIA, PROVENIENTE DE CORTE DE SUBLEITO (C/TRATOR ESTEIRAS  160HP)</t>
  </si>
  <si>
    <t>REGULARIZACAO DE SUPERFICIES EM TERRA COM MOTONIVELADORA</t>
  </si>
  <si>
    <t>CORTE E ATERRO COMPENSADO</t>
  </si>
  <si>
    <t>ESCAVACAO MECANICA CAMPO ABERTO EM SOLO EXCETO ROCHA ATE 2,00M PROFUNDIDADE</t>
  </si>
  <si>
    <t>ESCAVACAO MECANICA PARA ACERTO DE TALUDES, EM MATERIAL DE 1A CATEGORIA, COM ESCAVADEIRA HIDRAULICA</t>
  </si>
  <si>
    <t>ESCAVACAO MECANICA, A CEU ABERTO, EM MATERIAL DE 1A CATEGORIA, COM ESCAVADEIRA HIDRAULICA, CAPACIDADE DE 0,78 M3</t>
  </si>
  <si>
    <t>ESCAVAÇÃO VERTICAL A CÉU ABERTO, INCLUINDO CARGA, DESCARGA E TRANSPORTE, EM SOLO DE 1ª CATEGORIA COM ESCAVADEIRA HIDRÁULICA (CAÇAMBA: 0,8 M³ / 111 HP), FROTA DE 3 CAMINHÕES BASCULANTES DE 14 M³, DMT DE 0,2 KM E VELOCIDADE MÉDIA 4 KM/H. AF_12/2013</t>
  </si>
  <si>
    <t>ESCAVAÇÃO VERTICAL A CÉU ABERTO, INCLUINDO CARGA, DESCARGA E TRANSPORTE, EM SOLO DE 1ª CATEGORIA COM ESCAVADEIRA HIDRÁULICA (CAÇAMBA: 0,8 M³ / 111 HP), FROTA DE 3 CAMINHÕES BASCULANTES DE 14 M³, DMT DE 0,3 KM E VELOCIDADE MÉDIA 5,9 KM/H. AF_12/2013</t>
  </si>
  <si>
    <t>ESCAVAÇÃO VERTICAL A CÉU ABERTO, INCLUINDO CARGA, DESCARGA E TRANSPORTE, EM SOLO DE 1ª CATEGORIA COM ESCAVADEIRA HIDRÁULICA (CAÇAMBA: 0,8 M³ / 111 HP), FROTA DE 3 CAMINHÕES BASCULANTES DE 14 M³, DMT DE 0,6 KM E VELOCIDADE MÉDIA 10 KM/H. AF_12/2013</t>
  </si>
  <si>
    <t>ESCAVAÇÃO VERTICAL A CÉU ABERTO, INCLUINDO CARGA, DESCARGA E TRANSPORTE, EM SOLO DE 1ª CATEGORIA COM ESCAVADEIRA HIDRÁULICA (CAÇAMBA: 0,8 M³ / 111 HP), FROTA DE 3 CAMINHÕES BASCULANTES DE 14 M³, DMT DE 0,8 KM E VELOCIDADE MÉDIA 14 KM/H. AF_12/2013</t>
  </si>
  <si>
    <t>ESCAVAÇÃO VERTICAL A CÉU ABERTO, INCLUINDO CARGA, DESCARGA E TRANSPORTE, EM SOLO DE 1ª CATEGORIA COM ESCAVADEIRA HIDRÁULICA (CAÇAMBA: 0,8 M³ / 111 HP), FROTA DE 3 CAMINHÕES BASCULANTES DE 14 M³, DMT DE 1 KM E VELOCIDADE MÉDIA 15 KM/H. AF_12/2013</t>
  </si>
  <si>
    <t>ESCAVAÇÃO VERTICAL A CÉU ABERTO, INCLUINDO CARGA, DESCARGA E TRANSPORTE, EM SOLO DE 1ª CATEGORIA COM ESCAVADEIRA HIDRÁULICA (CAÇAMBA: 0,8 M³ / 111 HP), FROTA DE 4 CAMINHÕES BASCULANTES DE 14 M³, DMT DE 1,5 KM E VELOCIDADE MÉDIA 18 KM/H. AF_12/2013</t>
  </si>
  <si>
    <t>ESCAVAÇÃO VERTICAL A CÉU ABERTO, INCLUINDO CARGA, DESCARGA E TRANSPORTE, EM SOLO DE 1ª CATEGORIA COM ESCAVADEIRA HIDRÁULICA (CAÇAMBA: 0,8 M³ / 111 HP), FROTA DE 5 CAMINHÕES BASCULANTES DE 14 M³, DMT DE 3 KM E VELOCIDADE MÉDIA 20 KM/H. AF_12/2013</t>
  </si>
  <si>
    <t>ESCAVAÇÃO VERTICAL A CÉU ABERTO, INCLUINDO CARGA, DESCARGA E TRANSPORTE, EM SOLO DE 1ª CATEGORIA COM ESCAVADEIRA HIDRÁULICA (CAÇAMBA: 0,8 M³ / 111 HP), FROTA DE 6 CAMINHÕES BASCULANTES DE 14 M³, DMT DE 4 KM E VELOCIDADE MÉDIA 22 KM/H. AF_12/2013</t>
  </si>
  <si>
    <t>ESCAVAÇÃO VERTICAL A CÉU ABERTO, INCLUINDO CARGA, DESCARGA E TRANSPORTE, EM SOLO DE 1ª CATEGORIA COM ESCAVADEIRA HIDRÁULICA (CAÇAMBA: 0,8 M³ / 111 HP), FROTA DE 7 CAMINHÕES BASCULANTES DE 14 M³, DMT DE 6 KM E VELOCIDADE MÉDIA 22 KM/H. AF_12/2013</t>
  </si>
  <si>
    <t>ESCAVAÇÃO VERTICAL A CÉU ABERTO, INCLUINDO CARGA, DESCARGA E TRANSPORTE, EM SOLO DE 1ª CATEGORIA COM ESCAVADEIRA HIDRÁULICA (CAÇAMBA: 0,8 M³ / 111 HP), FROTA DE 2 CAMINHÕES BASCULANTES DE 18 M³, DMT DE 0,2 KM E VELOCIDADE MÉDIA 4 KM/H. AF_12/2013</t>
  </si>
  <si>
    <t>ESCAVAÇÃO VERTICAL A CÉU ABERTO, INCLUINDO CARGA, DESCARGA E TRANSPORTE, EM SOLO DE 1ª CATEGORIA COM ESCAVADEIRA HIDRÁULICA (CAÇAMBA: 0,8 M³ / 111 HP), FROTA DE 2 CAMINHÕES BASCULANTES DE 18 M³, DMT DE 0,3 KM E VELOCIDADE MÉDIA 5,9KM/H. AF_12/2013</t>
  </si>
  <si>
    <t>ESCAVAÇÃO VERTICAL A CÉU ABERTO, INCLUINDO CARGA, DESCARGA E TRANSPORTE, EM SOLO DE 1ª CATEGORIA COM ESCAVADEIRA HIDRÁULICA (CAÇAMBA: 0,8 M³ / 111 HP), FROTA DE 2 CAMINHÕES BASCULANTES DE 18 M³, DMT DE 0,6 KM E VELOCIDADE MÉDIA 10 KM/H. AF_12/2013</t>
  </si>
  <si>
    <t>ESCAVAÇÃO VERTICAL A CÉU ABERTO, INCLUINDO CARGA, DESCARGA E TRANSPORTE, EM SOLO DE 1ª CATEGORIA COM ESCAVADEIRA HIDRÁULICA (CAÇAMBA: 0,8 M³ / 111 HP), FROTA DE 2 CAMINHÕES BASCULANTES DE 18 M³, DMT DE 0,8 KM E VELOCIDADE MÉDIA 14 KM/H. AF_12/2013</t>
  </si>
  <si>
    <t>ESCAVAÇÃO VERTICAL A CÉU ABERTO, INCLUINDO CARGA, DESCARGA E TRANSPORTE, EM SOLO DE 1ª CATEGORIA COM ESCAVADEIRA HIDRÁULICA (CAÇAMBA: 0,8 M³ / 111 HP), FROTA DE 3 CAMINHÕES BASCULANTES DE 18 M³, DMT DE 1 KM E VELOCIDADE MÉDIA 15 KM/H. AF_12/2013</t>
  </si>
  <si>
    <t>ESCAVAÇÃO VERTICAL A CÉU ABERTO, INCLUINDO CARGA, DESCARGA E TRANSPORTE, EM SOLO DE 1ª CATEGORIA COM ESCAVADEIRA HIDRÁULICA (CAÇAMBA: 0,8 M³ / 111 HP), FROTA DE 4 CAMINHÕES BASCULANTES DE 18 M³, DMT DE 1,5 KM E VELOCIDADE MÉDIA 18 KM/H. AF_12/2013</t>
  </si>
  <si>
    <t>ESCAVAÇÃO VERTICAL A CÉU ABERTO, INCLUINDO CARGA, DESCARGA E TRANSPORTE, EM SOLO DE 1ª CATEGORIA COM ESCAVADEIRA HIDRÁULICA (CAÇAMBA: 0,8 M³ / 111 HP), FROTA DE 5 CAMINHÕES BASCULANTES DE 18 M³, DMT DE 3 KM E VELOCIDADE MÉDIA 20 KM/H. AF_12/2013</t>
  </si>
  <si>
    <t>ESCAVAÇÃO VERTICAL A CÉU ABERTO, INCLUINDO CARGA, DESCARGA E TRANSPORTE, EM SOLO DE 1ª CATEGORIA COM ESCAVADEIRA HIDRÁULICA (CAÇAMBA: 0,8 M³ / 111 HP), FROTA DE 5 CAMINHÕES BASCULANTES DE 18 M³, DMT DE 4 KM E VELOCIDADE MÉDIA 22 KM/H. AF_12/2013</t>
  </si>
  <si>
    <t>ESCAVAÇÃO VERTICAL A CÉU ABERTO, INCLUINDO CARGA, DESCARGA E TRANSPORTE, EM SOLO DE 1ª CATEGORIA COM ESCAVADEIRA HIDRÁULICA (CAÇAMBA: 0,8 M³ / 111 HP), FROTA DE 6 CAMINHÕES BASCULANTES DE 18 M³, DMT DE 6 KM E VELOCIDADE MÉDIA 22 KM/H. AF_12/2013</t>
  </si>
  <si>
    <t>ESCAVAÇÃO VERTICAL A CÉU ABERTO, INCLUINDO CARGA, DESCARGA E TRANSPORTE, EM SOLO DE 1ª CATEGORIA COM ESCAVADEIRA HIDRÁULICA (CAÇAMBA: 1,2 M³ / 155 HP), FROTA DE 3 CAMINHÕES BASCULANTES DE 14 M³, DMT DE 0,2 KM E VELOCIDADE MÉDIA 4 KM/H. AF_12/2013</t>
  </si>
  <si>
    <t>ESCAVAÇÃO VERTICAL A CÉU ABERTO, INCLUINDO CARGA, DESCARGA E TRANSPORTE, EM SOLO DE 1ª CATEGORIA COM ESCAVADEIRA HIDRÁULICA (CAÇAMBA: 1,2 M³ / 155 HP), FROTA DE 3 CAMINHÕES BASCULANTES DE 14 M³, DMT DE 0,3 KM E VELOCIDADE MÉDIA 5,9 KM/H. AF_12/2013</t>
  </si>
  <si>
    <t>ESCAVAÇÃO VERTICAL A CÉU ABERTO, INCLUINDO CARGA, DESCARGA E TRANSPORTE, EM SOLO DE 1ª CATEGORIA COM ESCAVADEIRA HIDRÁULICA (CAÇAMBA: 1,2 M³ / 155 HP), FROTA DE 3 CAMINHÕES BASCULANTES DE 14 M³, DMT DE 0,6 KM E VELOCIDADE MÉDIA 10 KM/H. AF_12/2013</t>
  </si>
  <si>
    <t>ESCAVAÇÃO VERTICAL A CÉU ABERTO, INCLUINDO CARGA, DESCARGA E TRANSPORTE, EM SOLO DE 1ª CATEGORIA COM ESCAVADEIRA HIDRÁULICA (CAÇAMBA: 1,2 M³ / 155 HP), FROTA DE 3 CAMINHÕES BASCULANTES DE 14 M³, DMT DE 0,8 KM E VELOCIDADE MÉDIA 14 KM/H. AF_12/2013</t>
  </si>
  <si>
    <t>ESCAVAÇÃO VERTICAL A CÉU ABERTO, INCLUINDO CARGA, DESCARGA E TRANSPORTE, EM SOLO DE 1ª CATEGORIA COM ESCAVADEIRA HIDRÁULICA (CAÇAMBA: 1,2 M³ / 155 HP), FROTA DE 3 CAMINHÕES BASCULANTES DE 14 M³, DMT DE 1 KM E VELOCIDADE MÉDIA 15 KM/H. AF_12/2013</t>
  </si>
  <si>
    <t>ESCAVAÇÃO VERTICAL A CÉU ABERTO, INCLUINDO CARGA, DESCARGA E TRANSPORTE, EM SOLO DE 1ª CATEGORIA COM ESCAVADEIRA HIDRÁULICA (CAÇAMBA: 1,2 M³ / 155 HP), FROTA DE 5 CAMINHÕES BASCULANTES DE 14 M³, DMT DE 1,5 KM E VELOCIDADE MÉDIA 18 KM/H. AF_12/2013</t>
  </si>
  <si>
    <t>ESCAVAÇÃO VERTICAL A CÉU ABERTO, INCLUINDO CARGA, DESCARGA E TRANSPORTE, EM SOLO DE 1ª CATEGORIA COM ESCAVADEIRA HIDRÁULICA (CAÇAMBA: 1,2 M³ / 155 HP), FROTA DE 7 CAMINHÕES BASCULANTES DE 14 M³, DMT DE 3 KM E VELOCIDADE MÉDIA 20 KM/H. AF_12/2013</t>
  </si>
  <si>
    <t>ESCAVAÇÃO VERTICAL A CÉU ABERTO, INCLUINDO CARGA, DESCARGA E TRANSPORTE, EM SOLO DE 1ª CATEGORIA COM ESCAVADEIRA HIDRÁULICA (CAÇAMBA: 1,2 M³ / 155 HP), FROTA DE 7 CAMINHÕES BASCULANTES DE 14 M³, DMT DE 4 KM E VELOCIDADE MÉDIA 22 KM/H. AF_12/2013</t>
  </si>
  <si>
    <t>ESCAVAÇÃO VERTICAL A CÉU ABERTO, INCLUINDO CARGA, DESCARGA E TRANSPORTE, EM SOLO DE 1ª CATEGORIA COM ESCAVADEIRA HIDRÁULICA (CAÇAMBA: 1,2 M³ / 155 HP), FROTA DE 9 CAMINHÕES BASCULANTES DE 14 M³, DMT DE 6 KM E VELOCIDADE MÉDIA 22 KM/H. AF_12/2013</t>
  </si>
  <si>
    <t>ESCAVAÇÃO VERTICAL A CÉU ABERTO, INCLUINDO CARGA, DESCARGA E TRANSPORTE, EM SOLO DE 1ª CATEGORIA COM ESCAVADEIRA HIDRÁULICA (CAÇAMBA: 1,2 M³ / 155 HP), FROTA DE 3 CAMINHÕES BASCULANTES DE 18 M³, DMT DE 0,2 KM E VELOCIDADE MÉDIA 4 KM/H. AF_12/2013</t>
  </si>
  <si>
    <t>ESCAVAÇÃO VERTICAL A CÉU ABERTO, INCLUINDO CARGA, DESCARGA E TRANSPORTE, EM SOLO DE 1ª CATEGORIA COM ESCAVADEIRA HIDRÁULICA (CAÇAMBA: 1,2 M³ / 155 HP), FROTA DE 3 CAMINHÕES BASCULANTES DE 18 M³, DMT DE 0,3 KM E VELOCIDADE MÉDIA 5,9 KM/H. AF_12/2013</t>
  </si>
  <si>
    <t>ESCAVAÇÃO VERTICAL A CÉU ABERTO, INCLUINDO CARGA, DESCARGA E TRANSPORTE, EM SOLO DE 1ª CATEGORIA COM ESCAVADEIRA HIDRÁULICA (CAÇAMBA: 1,2 M³ / 155 HP), FROTA DE 3 CAMINHÕES BASCULANTES DE 18 M³, DMT DE 0,6 KM E VELOCIDADE MÉDIA 10 KM/H. AF_12/2013</t>
  </si>
  <si>
    <t>ESCAVAÇÃO VERTICAL A CÉU ABERTO, INCLUINDO CARGA, DESCARGA E TRANSPORTE, EM SOLO DE 1ª CATEGORIA COM ESCAVADEIRA HIDRÁULICA (CAÇAMBA: 1,2 M³ / 155 HP), FROTA DE 3 CAMINHÕES BASCULANTES DE 18 M³, DMT DE 0,8 KM E VELOCIDADE MÉDIA 14 KM/H. AF_12/2013</t>
  </si>
  <si>
    <t>ESCAVAÇÃO VERTICAL A CÉU ABERTO, INCLUINDO CARGA, DESCARGA E TRANSPORTE, EM SOLO DE 1ª CATEGORIA COM ESCAVADEIRA HIDRÁULICA (CAÇAMBA: 1,2 M³ / 155 HP), FROTA DE 3 CAMINHÕES BASCULANTES DE 18 M³, DMT DE 1 KM E VELOCIDADE MÉDIA 15 KM/H. AF_12/2013</t>
  </si>
  <si>
    <t>ESCAVAÇÃO VERTICAL A CÉU ABERTO, INCLUINDO CARGA, DESCARGA E TRANSPORTE, EM SOLO DE 1ª CATEGORIA COM ESCAVADEIRA HIDRÁULICA (CAÇAMBA: 1,2 M³ / 155 HP), FROTA DE 5 CAMINHÕES BASCULANTES DE 18 M³, DMT DE 1,5 KM E VELOCIDADE MÉDIA 18 KM/H. AF_12/2013</t>
  </si>
  <si>
    <t>ESCAVAÇÃO VERTICAL A CÉU ABERTO, INCLUINDO CARGA, DESCARGA E TRANSPORTE, EM SOLO DE 1ª CATEGORIA COM ESCAVADEIRA HIDRÁULICA (CAÇAMBA: 1,2 M³ / 155 HP), FROTA DE 6 CAMINHÕES BASCULANTES DE 18 M³, DMT DE 3 KM E VELOCIDADE MÉDIA 20 KM/H. AF_12/2013</t>
  </si>
  <si>
    <t>ESCAVAÇÃO VERTICAL A CÉU ABERTO, INCLUINDO CARGA, DESCARGA E TRANSPORTE, EM SOLO DE 1ª CATEGORIA COM ESCAVADEIRA HIDRÁULICA (CAÇAMBA: 1,2 M³ / 155 HP), FROTA DE 7 CAMINHÕES BASCULANTES DE 18 M³, DMT DE 4 KM E VELOCIDADE MÉDIA 22 KM/H. AF_12/2013</t>
  </si>
  <si>
    <t>ESCAVAÇÃO VERTICAL A CÉU ABERTO, INCLUINDO CARGA, DESCARGA E TRANSPORTE, EM SOLO DE 1ª CATEGORIA COM ESCAVADEIRA HIDRÁULICA (CAÇAMBA: 1,2 M³ / 155 HP), FROTA DE 8 CAMINHÕES BASCULANTES DE 18 M³, DMT DE 6 KM E VELOCIDADE MÉDIA 22 KM/H. AF_12/2013</t>
  </si>
  <si>
    <t>ESCAVAÇÃO MECANIZADA PARA BLOCO DE COROAMENTO OU SAPATA, SEM PREVISÃO DE FÔRMA, COM RETROESCAVADEIRA. AF_06/2017</t>
  </si>
  <si>
    <t>ESCAVAÇÃO MECANIZADA PARA BLOCO DE COROAMENTO OU SAPATA, COM PREVISÃO DE FÔRMA, COM RETROESCAVADEIRA. AF_06/2017</t>
  </si>
  <si>
    <t>ESCAVAÇÃO MANUAL PARA BLOCO DE COROAMENTO OU SAPATA, SEM PREVISÃO DE FÔRMA. AF_06/2017</t>
  </si>
  <si>
    <t>ESCAVAÇÃO MANUAL PARA BLOCO DE COROAMENTO OU SAPATA, COM PREVISÃO DE FÔRMA. AF_06/2017</t>
  </si>
  <si>
    <t>ESCAVAÇÃO MECANIZADA PARA VIGA BALDRAME, SEM PREVISÃO DE FÔRMA, COM MINI-ESCAVADEIRA. AF_06/2017</t>
  </si>
  <si>
    <t>ESCAVAÇÃO MECANIZADA PARA VIGA BALDRAME, COM PREVISÃO DE FÔRMA, COM MINI-ESCAVADEIRA. AF_06/2017</t>
  </si>
  <si>
    <t>ESCAVAÇÃO MANUAL DE VALA PARA VIGA BALDRAME, SEM PREVISÃO DE FÔRMA. AF_06/2017</t>
  </si>
  <si>
    <t>ESCAVAÇÃO MANUAL DE VALA PARA VIGA BALDRAME, COM PREVISÃO DE FÔRMA. AF_06/2017</t>
  </si>
  <si>
    <t>FABRICAÇÃO, MONTAGEM E DESMONTAGEM DE FÔRMA PARA BLOCO DE COROAMENTO, EM MADEIRA SERRADA, E=25 MM, 1 UTILIZAÇÃO. AF_06/2017</t>
  </si>
  <si>
    <t>ESCAVAÇÃO VERTICAL A CÉU ABERTO, INCLUINDO CARGA, DESCARGA E TRANSPORTE, EM SOLO DE 1ª CATEGORIA COM ESCAVADEIRA HIDRÁULICA (CAÇAMBA: 0,8 M³ / 111 HP), FROTA DE 4 CAMINHÕES BASCULANTES DE 14 M³, DMT DE 2 KM E VELOCIDADE MÉDIA 20 KM/H. AF_02/2018</t>
  </si>
  <si>
    <t>ESCAVAÇÃO VERTICAL A CÉU ABERTO, INCLUINDO CARGA, DESCARGA E TRANSPORTE, EM SOLO DE 1ª CATEGORIA COM ESCAVADEIRA HIDRÁULICA (CAÇAMBA: 0,8 M³ / 111 HP), FROTA DE 4 CAMINHÕES BASCULANTES DE 18 M³, DMT DE 2 KM E VELOCIDADE MÉDIA 20 KM/H. AF_02/2018</t>
  </si>
  <si>
    <t>ESCAVAÇÃO VERTICAL A CÉU ABERTO, INCLUINDO CARGA, DESCARGA E TRANSPORTE, EM SOLO DE 1ª CATEGORIA COM ESCAVADEIRA HIDRÁULICA (CAÇAMBA: 1,2 M³ / 155 HP), FROTA DE 6 CAMINHÕES BASCULANTES DE 14 M³, DMT DE 2 KM E VELOCIDADE MÉDIA 20 KM/H. AF_02/2018</t>
  </si>
  <si>
    <t>ESCAVAÇÃO VERTICAL A CÉU ABERTO, INCLUINDO CARGA, DESCARGA E TRANSPORTE, EM SOLO DE 1ª CATEGORIA COM ESCAVADEIRA HIDRÁULICA (CAÇAMBA: 1,2 M³ / 155 HP), FROTA DE 5 CAMINHÕES BASCULANTES DE 18 M³, DMT DE 2 KM E VELOCIDADE MÉDIA 20 KM/H. AF_02/2018</t>
  </si>
  <si>
    <t>ESCAVACAO MECANICA DE VALA EM MATERIAL DE 2A. CATEGORIA ATE 2 M DE PROFUNDIDADE COM UTILIZACAO DE ESCAVADEIRA HIDRAULICA</t>
  </si>
  <si>
    <t>ESCAVACAO MECANICA DE VALA EM MATERIAL 2A. CATEGORIA DE 2,01 ATE 4,00 M DE PROFUNDIDADE COM UTILIZACAO DE ESCAVADEIRA HIDRAULICA</t>
  </si>
  <si>
    <t>ESCAVACAO MECANICA DE VALA EM MATERIAL 2A. CATEGORIA DE 4,01 ATE 6,00 M DE PROFUNDIDADE COM UTILIZACAO DE ESCAVADEIRA HIDRAULICA</t>
  </si>
  <si>
    <t>73965/9</t>
  </si>
  <si>
    <t>ESCAVACAO MANUAL DE VALA EM LODO, DE 1,5 ATE 3M, EXCLUINDO ESGOTAMENTO/ESCORAMENTO.</t>
  </si>
  <si>
    <t>79506/2</t>
  </si>
  <si>
    <t>ESCAVAÇÃO MANUAL DE VALA/CAVA EM LODO, ENTRE 3 E 4,5M DE PROFUNDIDADE</t>
  </si>
  <si>
    <t>79518/1</t>
  </si>
  <si>
    <t>MARROAMENTO EM MATERIAL DE 3A CATEGORIA, ROCHA VIVA PARA REDUÇÃO A PEDRA-DE-MÃO</t>
  </si>
  <si>
    <t>79518/2</t>
  </si>
  <si>
    <t>MARROAMENTO DE MATERIAL DE 2A CATEGORIA, ROCHA DECOMPOSTA PARA REDUÇÃO A PEDRA-DE-MÃO</t>
  </si>
  <si>
    <t>ESCAVACAO MECANICA DE VALAS (SOLO COM AGUA), PROFUNDIDADE MAIOR QUE 4,00 M ATE 6,00 M.</t>
  </si>
  <si>
    <t>ESCAVAÇÃO MECANIZADA DE VALA COM PROF. ATÉ 1,5 M (MÉDIA ENTRE MONTANTE E JUSANTE/UMA COMPOSIÇÃO POR TRECHO), COM ESCAVADEIRA HIDRÁULICA (0,8 M3/111 HP), LARG. DE 1,5 M A 2,5 M, EM SOLO DE 1A CATEGORIA, EM LOCAIS COM ALTO NÍVEL DE INTERFERÊNCIA. AF_01/2015</t>
  </si>
  <si>
    <t>ESCAVAÇÃO MECANIZADA DE VALA COM PROF. MAIOR QUE 1,5 M ATÉ 3,0 M (MÉDIA ENTRE MONTANTE E JUSANTE/UMA COMPOSIÇÃO POR TRECHO), COM ESCAVADEIRA HIDRÁULICA (0,8 M3/111 HP), LARGURA ATÉ 1,5 M, EM SOLO DE 1A CATEGORIA, EM LOCAIS COM ALTO NÍVEL DE INTERFERÊNCIA. AF_01/2015</t>
  </si>
  <si>
    <t>ESCAVAÇÃO MECANIZADA DE VALA COM PROF. MAIOR QUE 1,5 M ATÉ 3,0 M (MÉDIA ENTRE MONTANTE E JUSANTE/UMA COMPOSIÇÃO POR TRECHO), COM ESCAVADEIRA HIDRÁULICA (0,8 M3/111 HP), LARG. DE 1,5 M A 2,5 M, EM SOLO DE 1A CATEGORIA, EM LOCAIS COM ALTO NÍVEL DE INTERFERÊNCIA. AF_01/2015</t>
  </si>
  <si>
    <t>ESCAVAÇÃO MECANIZADA DE VALA COM PROF. MAIOR QUE 3,0 M ATÉ 4,5 M(MÉDIA ENTRE MONTANTE E JUSANTE/UMA COMPOSIÇÃO POR TRECHO), COM ESCAVADEIRA HIDRÁULICA (0,8 M3/111 HP), LARG. MENOR QUE 1,5 M, EM SOLO DE 1A CATEGORIA, EM LOCAIS COM ALTO NÍVEL DE INTERFERÊNCIA. AF_01/2015</t>
  </si>
  <si>
    <t>ESCAVAÇÃO MECANIZADA DE VALA COM PROF. DE 3,0 M ATÉ 4,5 M(MÉDIA ENTRE MONTANTE E JUSANTE/UMA COMPOSIÇÃO POR TRECHO), COM ESCAVADEIRA HIDRÁULICA (1,2 M3/155 HP), LARG. DE 1,5 M A 2,5 M, EM SOLO DE 1A CATEGORIA, EM LOCAIS COM ALTO NÍVEL DE INTERFERÊNCIA. AF_01/2015</t>
  </si>
  <si>
    <t>ESCAVAÇÃO MECANIZADA DE VALA COM PROF. MAIOR QUE 4,5 M ATÉ 6,0 M(MÉDIA ENTRE MONTANTE E JUSANTE/UMA COMPOSIÇÃO POR TRECHO), COM ESCAVADEIRA HIDRÁULICA (1,2 M3/155 HP), LARG. MENOR QUE 1,5 M, EM SOLO DE 1A CATEGORIA, EM LOCAIS COM ALTO NÍVEL DE INTERFERÊNCIA. AF_01/2015</t>
  </si>
  <si>
    <t>ESCAVAÇÃO MECANIZADA DE VALA COM PROF. MAIOR QUE 4,5 M ATÉ 6,0 M(MÉDIA ENTRE MONTANTE E JUSANTE/UMA COMPOSIÇÃO POR TRECHO), COM ESCAVADEIRA HIDRÁULICA (1,2 M3/155 HP), LARG. DE 1,5 M A 2,5 M, EM SOLO DE 1A CATEGORIA, EM LOCAIS COM ALTO NÍVEL DE INTERFERÊNCIA. AF_01/2015</t>
  </si>
  <si>
    <t>ESCAVAÇÃO MECANIZADA DE VALA COM PROF. ATÉ 1,5 M(MÉDIA ENTRE MONTANTE E JUSANTE/UMA COMPOSIÇÃO POR TRECHO), COM ESCAVADEIRA HIDRÁULICA (0,8 M3/111 HP), LARG. DE 1,5M A 2,5 M, EM SOLO DE 1A CATEGORIA, LOCAIS COM BAIXO NÍVEL DE INTERFERÊNCIA. AF_01/2015</t>
  </si>
  <si>
    <t>ESCAVAÇÃO MECANIZADA DE VALA COM PROF. MAIOR QUE 1,5 M E ATÉ 3,0 M(MÉDIA ENTRE MONTANTE E JUSANTE/UMA COMPOSIÇÃO POR TRECHO), COM ESCAVADEIRA HIDRÁULICA (0,8 M3/111 HP), LARG. MENOR QUE 1,5 M, EM SOLO DE 1A CATEGORIA, LOCAIS COM BAIXO NÍVEL DE INTERFERÊNCIA. AF_01/2015</t>
  </si>
  <si>
    <t>ESCAVAÇÃO MECANIZADA DE VALA COM PROF. MAIOR QUE 1,5 M ATÉ 3,0 M (MÉDIA ENTRE MONTANTE E JUSANTE/UMA COMPOSIÇÃO POR TRECHO), COM ESCAVADEIRA HIDRÁULICA (0,8 M3/111 HP), LARG. DE 1,5 M A 2,5 M, EM SOLO DE 1A CATEGORIA, LOCAIS COM BAIXO NÍVEL DE INTERFERÊNCIA. AF_01/2015</t>
  </si>
  <si>
    <t>ESCAVAÇÃO MECANIZADA DE VALA COM PROF. MAIOR QUE 3,0 M ATÉ 4,5 M (MÉDIA ENTRE MONTANTE E JUSANTE/UMA COMPOSIÇÃO POR TRECHO), COM ESCAVADEIRA HIDRÁULICA (0,8 M3/111 HP), LARG. MENOR QUE 1,5 M, EM SOLO DE 1A CATEGORIA, LOCAIS COM BAIXO NÍVEL DE INTERFERÊNCIA. AF_01/2015</t>
  </si>
  <si>
    <t>ESCAVAÇÃO MECANIZADA DE VALA COM PROF. MAIOR QUE 3,0 M ATÉ 4,5 M (MÉDIA ENTRE MONTANTE E JUSANTE/UMA COMPOSIÇÃO POR TRECHO), COM ESCAVADEIRA HIDRÁULICA (1,2 M3/155 HP), LARG. DE 1,5 M A 2,5 M, EM SOLO DE 1A CATEGORIA, LOCAIS COM BAIXO NÍVEL DE INTERFERÊNCIA. AF_01/2015</t>
  </si>
  <si>
    <t>ESCAVAÇÃO MECANIZADA DE VALA COM PROF. MAIOR QUE 4,5 M ATÉ 6,0 M (MÉDIA ENTRE MONTANTE E JUSANTE/UMA COMPOSIÇÃO POR TRECHO), COM ESCAVADEIRA HIDRÁULICA (1,2 M3/155 HP), LARG. MENOR QUE 1,5 M, EM SOLO DE 1A CATEGORIA, LOCAIS COM BAIXO NÍVEL DE INTERFERÊNCIA. AF_01/2015</t>
  </si>
  <si>
    <t>ESCAVAÇÃO MECANIZADA DE VALA COM PROF. MAIOR QUE 4,5 M ATÉ 6,0 M (MÉDIA ENTRE MONTANTE E JUSANTE/UMA COMPOSIÇÃO POR TRECHO), COM ESCAVADEIRA HIDRÁULICA (1,2 M3/155 HP), LARG. DE 1,5 M A 2,5 M, EM SOLO DE 1A CATEGORIA, LOCAIS COM BAIXO NÍVEL DE INTERFERÊNCIA. AF_01/2015</t>
  </si>
  <si>
    <t>ESCAVAÇÃO MECANIZADA DE VALA COM PROF. ATÉ 1,5 M (MÉDIA ENTRE MONTANTE E JUSANTE/UMA COMPOSIÇÃO POR TRECHO), COM RETROESCAVADEIRA (0,26 M3/88 HP), LARG. MENOR QUE 0,8 M, EM SOLO DE 1A CATEGORIA, EM LOCAIS COM ALTO NÍVEL DE INTERFERÊNCIA. AF_01/2015</t>
  </si>
  <si>
    <t>ESCAVAÇÃO MECANIZADA DE VALA COM PROF. ATÉ 1,5 M (MÉDIA ENTRE MONTANTE E JUSANTE/UMA COMPOSIÇÃO POR TRECHO), COM RETROESCAVADEIRA (0,26 M3/88 HP), LARG. DE 0,8 M A 1,5 M, EM SOLO DE 1A CATEGORIA, EM LOCAIS COM ALTO NÍVEL DE INTERFERÊNCIA. AF_01/2015</t>
  </si>
  <si>
    <t>ESCAVAÇÃO MECANIZADA DE VALA COM PROF. MAIOR QUE 1,5 M ATÉ 3,0 M (MÉDIA ENTRE MONTANTE E JUSANTE/UMA COMPOSIÇÃO POR TRECHO), COM RETROESCAVADEIRA (0,26 M3/88 HP), LARG. MENOR QUE 0,8 M, EM SOLO DE 1A CATEGORIA, EM LOCAIS COM ALTO NÍVEL DE INTERFERÊNCIA.AF_01/2015</t>
  </si>
  <si>
    <t>ESCAVAÇÃO MECANIZADA DE VALA COM PROF. MAIOR QUE 1,5 M ATÉ 3,0 M (MÉDIA ENTRE MONTANTE E JUSANTE/UMA COMPOSIÇÃO POR TRECHO), COM RETROESCAVADEIRA (0,26 M3/ POTÊNCIA:88 HP), LARGURA DE 0,8 M A 1,5 M, EM SOLO DE 1A CATEGORIA, EM LOCAIS COM ALTO NÍVEL DE INTERFERÊNCIA. AF_01/2015</t>
  </si>
  <si>
    <t>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t>
  </si>
  <si>
    <t>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t>
  </si>
  <si>
    <t>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AF_01/2015</t>
  </si>
  <si>
    <t>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t>
  </si>
  <si>
    <t>ATERRO COM AREIA COM ADENSAMENTO HIDRAULICO</t>
  </si>
  <si>
    <t>ATERRO MECANIZADO DE VALA COM ESCAVADEIRA HIDRÁULICA (CAPACIDADE DA CAÇAMBA: 0,8 M³ / POTÊNCIA: 111 HP), LARGURA DE 1,5 A 2,5 M, PROFUNDIDADE ATÉ 1,5 M, COM SOLO ARGILO-ARENOSO. AF_05/2016</t>
  </si>
  <si>
    <t>ATERRO MECANIZADO DE VALA COM ESCAVADEIRA HIDRÁULICA (CAPACIDADE DA CAÇAMBA: 0,8 M³ / POTÊNCIA: 111 HP), LARGURA ATÉ 1,5 M, PROFUNDIDADE DE 1,5 A 3,0 M, COM SOLO ARGILO-ARENOSO. AF_05/2016</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</si>
  <si>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</si>
  <si>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3,0 A 4,5 M, COM SOLO ARGILO-ARENOSO. AF_05/2016</t>
  </si>
  <si>
    <t>ATERRO MECANIZADO DE VALA COM ESCAVADEIRA HIDRÁULICA (CAPACIDADE DA CAÇAMBA: 0,8 M³ / POTÊNCIA: 111 HP), LARGURA DE 1,5 A 2,5 M, PROFUNDIDADE DE 3,0 A 4,5 M, COM SOLO ARGILO-ARENOSO. AF_05/2016</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</si>
  <si>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</si>
  <si>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</si>
  <si>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</si>
  <si>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DE 0,8 A 1,5 M, PROFUNDIDADE ATÉ 1,5 M, COM SOLO ARGILO-ARENOSO. AF_05/2016</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</si>
  <si>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</si>
  <si>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DE 0,8 A 1,5 M, PROFUNDIDADE DE 1,5 A 3,0 M, COM SOLO ARGILO-ARENOSO. AF_05/2016</t>
  </si>
  <si>
    <t>ATERRO MANUAL DE VALAS COM SOLO ARGILO-ARENOSO E COMPACTAÇÃO MECANIZADA. AF_05/2016</t>
  </si>
  <si>
    <t>ATERRO MECANIZADO DE VALA COM ESCAVADEIRA HIDRÁULICA (CAPACIDADE DA CAÇAMBA: 0,8 M³ / POTÊNCIA: 111 HP), LARGURA DE 1,5 A 2,5 M, PROFUNDIDADE ATÉ 1,5 M, COM AREIA PARA ATERRO. AF_05/2016</t>
  </si>
  <si>
    <t>ATERRO MECANIZADO DE VALA COM ESCAVADEIRA HIDRÁULICA (CAPACIDADE DA CAÇAMBA: 0,8 M³ / POTÊNCIA: 111 HP), LARGURA ATÉ 1,5 M, PROFUNDIDADE DE 1,5 A 3,0 M, COM AREIA PARA ATERRO. AF_05/2016</t>
  </si>
  <si>
    <t>ATERRO MECANIZADO DE VALA COM ESCAVADEIRA HIDRÁULICA (CAPACIDADE DA CAÇAMBA: 0,8 M³ / POTÊNCIA: 111 HP), LARGURA DE 1,5 A 2,5 M, PROFUNDIDADE DE 1,5 A 3,0 M, COM AREIA PARA ATERRO. AF_05/2016</t>
  </si>
  <si>
    <t>ATERRO MECANIZADO DE VALA COM ESCAVADEIRA HIDRÁULICA (CAPACIDADE DA CAÇAMBA: 0,8 M³ / POTÊNCIA: 111 HP), LARGURA ATÉ 1,5 M, PROFUNDIDADE DE 3,0 A 4,5 M, COM AREIA PARA ATERRO. AF_05/2016</t>
  </si>
  <si>
    <t>ATERRO MECANIZADO DE VALA COM ESCAVADEIRA HIDRÁULICA (CAPACIDADE DA CAÇAMBA: 0,8 M³ / POTÊNCIA: 111 HP), LARGURA DE 1,5 A 2,5 M, PROFUNDIDADE DE 3,0 A 4,5 M, COM AREIA PARA ATERRO. AF_05/2016</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</si>
  <si>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</si>
  <si>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</si>
  <si>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ATERRO MECANIZADO DE VALA COM RETROESCAVADEIRA (CAPACIDADE DA CAÇAMBA DA RETRO: 0,26 M³ / POTÊNCIA: 88 HP), LARGURA ATÉ 0,8 M, PROFUNDIDADE ATÉ 1,5 M, COM AREIA PARA ATERRO. AF_05/2016</t>
  </si>
  <si>
    <t>ATERRO MECANIZADO DE VALA COM RETROESCAVADEIRA (CAPACIDADE DA CAÇAMBA DA RETRO: 0,26 M³ / POTÊNCIA: 88 HP), LARGURA DE 0,8 A 1,5 M, PROFUNDIDADE ATÉ 1,5 M, COM AREIA PARA ATERRO. AF_05/2016</t>
  </si>
  <si>
    <t>ATERRO MECANIZADO DE VALA COM RETROESCAVADEIRA (CAPACIDADE DA CAÇAMBA DA RETRO: 0,26 M³ / POTÊNCIA: 88 HP), LARGURA ATÉ 0,8 M, PROFUNDIDADE DE 1,5 A 3,0 M, COM AREIA PARA ATERRO. AF_05/2016</t>
  </si>
  <si>
    <t>ATERRO MECANIZADO DE VALA COM RETROESCAVADEIRA (CAPACIDADE DA CAÇAMBA DA RETRO: 0,26 M³ / POTÊNCIA: 88 HP), LARGURA DE 0,8 A 1,5 M, PROFUNDIDADE DE 1,5 A 3,0 M, COM AREIA PARA ATERRO. AF_05/2016</t>
  </si>
  <si>
    <t>ATERRO MANUAL DE VALAS COM AREIA PARA ATERRO E COMPACTAÇÃO MECANIZADA. AF_05/2016</t>
  </si>
  <si>
    <t>EXECUÇÃO E COMPACTAÇÃO DE ATERRO COM SOLO PREDOMINANTEMENTE ARGILOSO - EXCLUSIVE ESCAVAÇÃO, CARGA E TRANSPORTE E SOLO. AF_09/2017</t>
  </si>
  <si>
    <t>EXECUÇÃO E COMPACTAÇÃO DE ATERRO COM SOLO PREDOMINANTEMENTE ARENOSO - EXCLUSIVE ESCAVAÇÃO, CARGA E TRANSPORTE E SOLO. AF_09/2017</t>
  </si>
  <si>
    <t>UMEDECIMENTO DE MATERIAL PARA FECHAMENTO DE VALAS.</t>
  </si>
  <si>
    <t>REATERRO MECANIZADO DE VALA COM ESCAVADEIRA HIDRÁULICA (CAPACIDADE DA CAÇAMBA: 0,8 M³ / POTÊNCIA: 111 HP), LARGURA DE 1,5 A 2,5 M, PROFUNDIDADE ATÉ 1,5 M, COM SOLO (SEM SUBSTITUIÇÃO) DE 1ª CATEGORIA EM LOCAIS COM ALTO NÍVEL DE INTERFERÊNCIA. AF_04/2016</t>
  </si>
  <si>
    <t>REATERRO MECANIZADO DE VALA COM ESCAVADEIRA HIDRÁULICA (CAPACIDADE DA CAÇAMBA: 0,8 M³ / POTÊNCIA: 111 HP), LARGURA ATÉ 1,5 M, PROFUNDIDADE DE 1,5 A 3,0 M, COM SOLO (SEM SUBSTITUIÇÃO) DE 1ª CATEGORIA EM LOCAIS COM ALTO NÍVEL DE INTERFERÊNCIA. AF_04/2016</t>
  </si>
  <si>
    <t>REATERRO MECANIZADO DE VALA COM ESCAVADEIRA HIDRÁULICA (CAPACIDADE DA CAÇAMBA: 0,8 M³ / POTÊNCIA: 111 HP), LARGURA DE 1,5 A 2,5 M, PROFUNDIDADE DE 1,5 A 3,0 M, COM SOLO (SEM SUBSTITUIÇÃO) DE 1ª CATEGORIA EM LOCAIS COM ALTO NÍVEL DE INTERFERÊNCIA. AF_04/2016</t>
  </si>
  <si>
    <t>REATERRO MECANIZADO DE VALA COM ESCAVADEIRA HIDRÁULICA (CAPACIDADE DA CAÇAMBA: 0,8 M³ / POTÊNCIA: 111 HP), LARGURA ATÉ 1,5 M, PROFUNDIDADE DE 3,0 A 4,5 M COM SOLO (SEM SUBSTITUIÇÃO) DE 1ª CATEGORIA EM LOCAIS COM ALTO NÍVEL DE INTERFERÊNCIA. AF_04/2016</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</si>
  <si>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</si>
  <si>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ATÉ 1,5 M, PROFUNDIDADE DE 4,5 A 6,0 M, COM SOLO (SEM SUBSTITUIÇÃO) DE 1ª CATEGORIA EM LOCAIS COM ALTO NÍVEL DE INTERFERÊNCIA. AF_04/2016</t>
  </si>
  <si>
    <t>REATERRO MECANIZADO DE VALA COM ESCAVADEIRA HIDRÁULICA (CAPACIDADE DA CAÇAMBA: 0,8 M³ / POTÊNCIA: 111 HP), LARGURA DE 1,5 A 2,5 M, PROFUNDIDADE DE 4,5 A 6,0 M, COM SOLO (SEM SUBSTITUIÇÃO) DE 1ª CATEGORIA EM LOCAIS COM ALTO NÍVEL DE INTERFERÊNCIA. AF_04/2016</t>
  </si>
  <si>
    <t>REATERRO MECANIZADO DE VALA COM ESCAVADEIRA HIDRÁULICA (CAPACIDADE DA CAÇAMBA: 0,8 M³ / POTÊNCIA: 111 HP), LARGURA DE 1,5 A 2,5 M, PROFUNDIDADE ATÉ 1,5 M, COM SOLO (SEM SUBSTITUIÇÃO) DE 1ª CATEGORIA EM LOCAIS COM BAIXO NÍVEL DE INTERFERÊNCIA. AF_04/2016</t>
  </si>
  <si>
    <t>REATERRO MECANIZADO DE VALA COM ESCAVADEIRA HIDRÁULICA (CAPACIDADE DA CAÇAMBA: 0,8 M³ / POTÊNCIA: 111 HP), LARGURA ATÉ 1,5 M, PROFUNDIDADE DE 1,5 A 3,0 M, COM SOLO (SEM SUBSTITUIÇÃO) DE 1ª CATEGORIA EM LOCAIS COM BAIXO NÍVEL DE INTERFERÊNCIA. AF_04/2016</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</si>
  <si>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</si>
  <si>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ATÉ 1,5 M, PROFUNDIDADE DE 3,0 A 4,5 M, COM SOLO (SEM SUBSTITUIÇÃO)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</si>
  <si>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</si>
  <si>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ATÉ 1,5 M, PROFUNDIDADE DE 4,5 A 6,0 M, COM SOLO (SEM SUBSTITUIÇÃO)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</si>
  <si>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</si>
  <si>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</si>
  <si>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REATERRO MECANIZADO DE VALA COM RETROESCAVADEIRA (CAPACIDADE DA CAÇAMBA DA RETRO: 0,26 M³ / POTÊNCIA: 88 HP), LARGURA DE 0,8 A 1,5 M, PROFUNDIDADE ATÉ 1,5 M, COM SOLO (SEM SUBSTITUIÇÃO) DE 1ª CATEGORIA EM LOCAIS COM ALTO NÍVEL DE INTERFERÊNCIA. AF_04/2016</t>
  </si>
  <si>
    <t>REATERRO MECANIZADO DE VALA COM RETROESCAVADEIRA (CAPACIDADE DA CAÇAMBA DA RETRO: 0,26 M³ / POTÊNCIA: 88 HP), LARGURA ATÉ 0,8 M, PROFUNDIDADE DE 1,5 A 3,0 M, COM SOLO (SEM SUBSTITUIÇÃO)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</si>
  <si>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</si>
  <si>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ATÉ 0,8 M, PROFUNDIDADE ATÉ 1,5 M, COM SOLO (SEM SUBSTITUIÇÃO) DE 1ª CATEGORIA EM LOCAIS COM BAIXO NÍVEL DE INTERFERÊNCIA. AF_04/2016</t>
  </si>
  <si>
    <t>REATERRO MECANIZADO DE VALA COM RETROESCAVADEIRA (CAPACIDADE DA CAÇAMBA DA RETRO: 0,26 M³ / POTÊNCIA: 88 HP), LARGURA DE 0,8 A 1,5 M, PROFUNDIDADE ATÉ 1,5 M, COM SOLO (SEM SUBSTITUIÇÃO) DE 1ª CATEGORIA EM LOCAIS COM BAIXO NÍVEL DE INTERFERÊNCIA. AF_04/2016</t>
  </si>
  <si>
    <t>REATERRO MECANIZADO DE VALA COM RETROESCAVADEIRA (CAPACIDADE DA CAÇAMBA DA RETRO: 0,26 M³ / POTÊNCIA: 88 HP), LARGURA ATÉ 0,8 M, PROFUNDIDADE DE 1,5 A 3,0 M, COM SOLO (SEM SUBSTITUIÇÃO) DE 1ª CATEGORIA EM LOCAIS COM BAIXO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</si>
  <si>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</si>
  <si>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REATERRO MANUAL APILOADO COM SOQUETE. AF_10/2017</t>
  </si>
  <si>
    <t>TRANSPORTE COMERCIAL COM CAMINHAO CARROCERIA 9 T, RODOVIA EM LEITO NATURAL</t>
  </si>
  <si>
    <t>TXKM</t>
  </si>
  <si>
    <t>TRANSPORTE COMERCIAL COM CAMINHAO CARROCERIA 9 T, RODOVIA COM REVESTIMENTO PRIMARIO</t>
  </si>
  <si>
    <t>TRANSPORTE COMERCIAL COM CAMINHAO CARROCERIA 9 T, RODOVIA PAVIMENTADA</t>
  </si>
  <si>
    <t>TRANSPORTE COMERCIAL COM CAMINHAO BASCULANTE 6 M3, RODOVIA EM LEITO NATURAL</t>
  </si>
  <si>
    <t>TRANSPORTE COMERCIAL COM CAMINHAO BASCULANTE 6 M3, RODOVIA COM REVESTIMENTO PRIMARIO</t>
  </si>
  <si>
    <t>TRANSPORTE COMERCIAL COM CAMINHAO BASCULANTE 6 M3, RODOVIA PAVIMENTADA</t>
  </si>
  <si>
    <t>CARGA, MANOBRAS E DESCARGA DE AREIA, BRITA, PEDRA DE MAO E SOLOS COM CAMINHAO BASCULANTE 6 M3 (DESCARGA LIVRE)</t>
  </si>
  <si>
    <t>T</t>
  </si>
  <si>
    <t>CARGA, MANOBRAS E DESCARGA DE BRITA PARA TRATAMENTOS SUPERFICIAIS, COM CAMINHAO BASCULANTE 6 M3</t>
  </si>
  <si>
    <t>CARGA, MANOBRAS E DESCARGA DE MISTURA BETUMINOSA A QUENTE, COM CAMINHAO BASCULANTE 6 M3</t>
  </si>
  <si>
    <t>CARGA, MANOBRAS E DESCARGA DE MISTURA BETUMINOSA A FRIO, COM CAMINHAO BASCULANTE 6 M3</t>
  </si>
  <si>
    <t>CARGA, MANOBRAS E DESCARGA DE BRITA PARA BASE DE MACADAME, COM CAMINHAO BASCULANTE 6 M3</t>
  </si>
  <si>
    <t>CARGA, MANOBRAS E DESCARGA DE MISTURAS DE SOLOS E AGREGADOS (BASES ESTABILIZADAS EM USINA) COM CAMINHAO BASCULANTE 6 M3</t>
  </si>
  <si>
    <t>CARGA, MANOBRAS E DESCARGA DE MATERIAIS DIVERSOS, COM CAMINHAO CARROCERIA 9T (CARGA E DESCARGA MANUAIS)</t>
  </si>
  <si>
    <t>M3XKM</t>
  </si>
  <si>
    <t>CARGA, MANOBRAS E DESCARGA DE BRITA PARA TRATAMENTOS SUPERFICIAIS, COM CAMINHAO BASCULANTE 6 M3, DESCARGA EM DISTRIBUIDOR</t>
  </si>
  <si>
    <t>CARGA, MANOBRAS E DESCARGA DE MISTURA BETUMINOSA A QUENTE, COM CAMINHAO BASCULANTE 6 M3, DESCARGA EM VIBRO-ACABADORA</t>
  </si>
  <si>
    <t>CARGA, MANOBRAS E DESCARGA DE DE MISTURA BETUMINOSA A FRIO, COM CAMINHAO BASCULANTE 6 M3, DESCARGA EM VIBRO-ACABADORA</t>
  </si>
  <si>
    <t>CARGA, MANOBRAS E DESCARGA DE BRITA PARA BASE DE MACADAME, COM CAMINHAO BASCULANTE 6 M3, DESCARGA EM DISTRIBUIDOR</t>
  </si>
  <si>
    <t>CARGA, MANOBRAS E DESCARGA DE MISTURAS DE SOLOS E AGREGADOS, COM CAMINHAO BASCULANTE 6 M3, DESCARGA EM DISTRIBUIDOR</t>
  </si>
  <si>
    <t>CARGA, MANOBRAS E DESCARGA DE MATERIAIS DIVERSOS, COM CAMINHAO BASCULANTE 6M3 (CARGA E DESCARGA MANUAIS)</t>
  </si>
  <si>
    <t>CARGA E DESCARGA MECANIZADAS DE ENTULHO EM CAMINHAO BASCULANTE 6 M3</t>
  </si>
  <si>
    <t>TRANSPORTE DE ENTULHO COM CAMINHÃO BASCULANTE 6 M3, RODOVIA PAVIMENTADA, DMT ATE 0,5 KM</t>
  </si>
  <si>
    <t>74010/1</t>
  </si>
  <si>
    <t>CARGA E DESCARGA MECANICA DE SOLO UTILIZANDO CAMINHAO BASCULANTE 6,0M3/16T E PA CARREGADEIRA SOBRE PNEUS 128 HP, CAPACIDADE DA CAÇAMBA 1,7 A 2,8 M3, PESO OPERACIONAL 11632 KG</t>
  </si>
  <si>
    <t>74241/1</t>
  </si>
  <si>
    <t>EMPILHAMENTO DE SOLO ORGANICO RETIRADO NA AREA DO ATERRO COM TRATOR SOBRE ESTEIRAS D6</t>
  </si>
  <si>
    <t>TRANSPORTE COMERCIAL DE BRITA</t>
  </si>
  <si>
    <t>TRANSPORTE DE PAVIMENTACAO REMOVIDA (RODOVIAS NAO URBANAS)</t>
  </si>
  <si>
    <t>TRANSPORTE COM CAMINHÃO BASCULANTE 6 M3 EM RODOVIA COM LEITO NATURAL, DMT ATÉ 200 M</t>
  </si>
  <si>
    <t>TRANSPORTE COM CAMINHÃO BASCULANTE 6 M3 EM RODOVIA COM LEITO NATURAL, DMT 200 A 400 M</t>
  </si>
  <si>
    <t>TRANSPORTE COM CAMINHÃO BASCULANTE 6 M3 EM RODOVIA COM LEITO NATURAL, DMT 400 A 60</t>
  </si>
  <si>
    <t>TRANSPORTE COM CAMINHÃO BASCULANTE 6 M3 EM RODOVIA COM LEITO NATURAL, DMT 600 A 800 M</t>
  </si>
  <si>
    <t>TRANSPORTE COM CAMINHÃO BASCULANTE 6 M3 EM RODOVIA COM LEITO NATURAL, DMT 800 A 1.000 M</t>
  </si>
  <si>
    <t>TRANSPORTE COM CAMINHÃO BASCULANTE 6 M3 EM RODOVIA COM LEITO NATURAL</t>
  </si>
  <si>
    <t>TRANSPORTE COM CAMINHÃO BASCULANTE 6 M3 EM RODOVIA COM REVESTIMENTO PRIMÁRIO, DMT ATÉ 200 M</t>
  </si>
  <si>
    <t>TRANSPORTE COM CAMINHÃO BASCULANTE 6 M3 EM RODOVIA COM REVESTIMENTO PRIMÁRIO, DMT 200 A 400 M</t>
  </si>
  <si>
    <t>TRANSPORTE COM CAMINHÃO BASCULANTE 6 M3 EM RODOVIA COM REVESTIMENTO PRIMÁRIO, DMT 400 A 600 M</t>
  </si>
  <si>
    <t>TRANSPORTE COM CAMINHÃO BASCULANTE 6 M3 EM RODOVIA COM REVESTIMENTO PRIMÁRIO,  DMT 800 A 1.000 M</t>
  </si>
  <si>
    <t>TRANSPORTE COM CAMINHÃO BASCULANTE 6 M3 EM RODOVIA COM REVESTIMENTO PRIMÁRIO,  DMT 600 A 800 M</t>
  </si>
  <si>
    <t>TRANSPORTE COM CAMINHÃO BASCULANTE 6 M3 EM RODOVIA COM REVESTIMENTO PRIMÁRIO</t>
  </si>
  <si>
    <t>TRANSPORTE COM CAMINHÃO BASCULANTE 6 M3 EM RODOVIA PAVIMENTADA,  DMT ATÉ 200 M</t>
  </si>
  <si>
    <t>TRANSPORTE COM CAMINHÃO BASCULANTE 6 M3 EM RODOVIA PAVIMENTADA, DMT 200 A 400 M</t>
  </si>
  <si>
    <t>TRANSPORTE COM CAMINHÃO BASCULANTE 6 M3 EM RODOVIA PAVIMENTADA, DMT 400 A 600 M</t>
  </si>
  <si>
    <t>TRANSPORTE COM CAMINHÃO BASCULANTE 6 M3 EM RODOVIA PAVIMENTADA, DMT 600 A 800 M</t>
  </si>
  <si>
    <t>TRANSPORTE COM CAMINHÃO BASCULANTE 6 M3 EM RODOVIA PAVIMENTADA, DMT 800 A 1.000 M</t>
  </si>
  <si>
    <t>TRANSPORTE COM CAMINHÃO BASCULANTE 6 M3 EM RODOVIA PAVIMENTADA ( PARA DISTÂNCIAS SUPERIORES A 4 KM)</t>
  </si>
  <si>
    <t>TRANSPORTE COM CAMINHÃO BASCULANTE 10 M3 DE MASSA ASFALTICA PARA PAVIMENTAÇÃO URBANA</t>
  </si>
  <si>
    <t>TRANSPORTE COM CAMINHÃO BASCULANTE DE 6 M3, EM VIA URBANA EM LEITO NATURAL (UNIDADE: M3XKM). AF_01/2018</t>
  </si>
  <si>
    <t>TRANSPORTE COM CAMINHÃO BASCULANTE DE 6 M3, EM VIA URBANA EM REVESTIMENTO PRIMÁRIO (UNIDADE: M3XKM). AF_01/2018</t>
  </si>
  <si>
    <t>TRANSPORTE COM CAMINHÃO BASCULANTE DE 6 M3, EM VIA URBANA PAVIMENTADA, DMT ATÉ 30 KM (UNIDADE: M3XKM). AF_01/2018</t>
  </si>
  <si>
    <t>TRANSPORTE COM CAMINHÃO BASCULANTE DE 6 M3, EM VIA URBANA PAVIMENTADA, DMT ACIMA DE 30 KM (UNIDADE: M3XKM). AF_01/2018</t>
  </si>
  <si>
    <t>TRANSPORTE COM CAMINHÃO BASCULANTE DE 6 M3, EM VIA URBANA EM LEITO NATURAL (UNIDADE: TXKM). AF_01/2018</t>
  </si>
  <si>
    <t>TRANSPORTE COM CAMINHÃO BASCULANTE DE 6 M3, EM VIA URBANA EM REVESTIMENTO PRIMÁRIO (UNIDADE: TXKM). AF_01/2018</t>
  </si>
  <si>
    <t>TRANSPORTE COM CAMINHÃO BASCULANTE DE 6 M3, EM VIA URBANA PAVIMENTADA, DMT ATÉ 30 KM (UNIDADE: TXKM). AF_01/2018</t>
  </si>
  <si>
    <t>TRANSPORTE COM CAMINHÃO BASCULANTE DE 6 M3, EM VIA URBANA PAVIMENTADA, DMT ACIMA DE 30 KM (UNIDADE: TXKM). AF_01/2018</t>
  </si>
  <si>
    <t>PREPARO DE FUNDO DE VALA COM LARGURA MENOR QUE 1,5 M, EM LOCAL COM NÍVEL BAIXO DE INTERFERÊNCIA. AF_06/2016</t>
  </si>
  <si>
    <t>PREPARO DE FUNDO DE VALA  COM LARGURA MENOR QUE 1,5 M, EM LOCAL COM NÍVEL ALTO DE INTERFERÊNCIA. AF_06/2016</t>
  </si>
  <si>
    <t>PREPARO DE FUNDO DE VALA COM LARGURA MAIOR OU IGUAL A 1,5 M E MENOR QUE 2,5 M, EM LOCAL COM NÍVEL BAIXO DE INTERFERÊNCIA. AF_06/2016</t>
  </si>
  <si>
    <t>PREPARO DE FUNDO DE VALA  COM LARGURA MAIOR OU IGUAL A 1,5 M E MENOR QUE 2,5 M, EM LOCAL COM NÍVEL ALTO DE INTERFERÊNCIA. AF_06/2016</t>
  </si>
  <si>
    <t>LASTRO DE VALA COM PREPARO DE FUNDO, LARGURA MENOR QUE 1,5 M, COM CAMADA DE AREIA, LANÇAMENTO MANUAL, EM LOCAL COM NÍVEL BAIXO DE INTERFERÊNCIA. AF_06/2016</t>
  </si>
  <si>
    <t>LASTRO DE VALA COM PREPARO DE FUNDO, LARGURA MENOR QUE 1,5 M, COM CAMADA DE BRITA, LANÇAMENTO MANUAL, EM LOCAL COM NÍVEL BAIXO DE INTERFERÊNCIA. AF_06/2016</t>
  </si>
  <si>
    <t>LASTRO DE VALA COM PREPARO DE FUNDO, LARGURA MENOR QUE 1,5 M, COM CAMADA DE AREIA, LANÇAMENTO MANUAL, EM LOCAL COM NÍVEL ALTO DE INTERFERÊNCIA. AF_06/2016</t>
  </si>
  <si>
    <t>LASTRO DE VALA COM PREPARO DE FUNDO, LARGURA MENOR QUE 1,5 M, COM CAMADA DE BRITA, LANÇAMENTO MANUAL, EM LOCAL COM NÍVEL ALTO DE INTERFERÊNCIA. AF_06/2016</t>
  </si>
  <si>
    <t>LASTRO COM PREPARO DE FUNDO, LARGURA MAIOR OU IGUAL A 1,5 M, COM CAMADA DE AREIA, LANÇAMENTO MANUAL, EM LOCAL COM NÍVEL BAIXO DE INTERFERÊNCIA. AF_06/2016</t>
  </si>
  <si>
    <t>LASTRO COM PREPARO DE FUNDO, LARGURA MAIOR OU IGUAL A 1,5 M, COM CAMADA DE BRITA, LANÇAMENTO MANUAL, EM LOCAL COM NÍVEL BAIXO DE INTERFERÊNCIA. AF_06/2016</t>
  </si>
  <si>
    <t>LASTRO COM PREPARO DE FUNDO, LARGURA MAIOR OU IGUAL A 1,5 M, COM CAMADA DE AREIA, LANÇAMENTO MANUAL, EM LOCAL COM NÍVEL ALTO DE INTERFERÊNCIA. AF_06/2016</t>
  </si>
  <si>
    <t>LASTRO COM PREPARO DE FUNDO, LARGURA MAIOR OU IGUAL A 1,5 M, COM CAMADA DE BRITA, LANÇAMENTO MANUAL, EM LOCAL COM NÍVEL ALTO DE INTERFERÊNCIA. AF_06/2016</t>
  </si>
  <si>
    <t>LASTRO DE VALA COM PREPARO DE FUNDO, LARGURA MENOR QUE 1,5 M, COM CAMADA DE AREIA, LANÇAMENTO MECANIZADO, EM LOCAL COM NÍVEL BAIXO DE INTERFERÊNCIA. AF_06/2016</t>
  </si>
  <si>
    <t>LASTRO DE VALA COM PREPARO DE FUNDO, LARGURA MENOR QUE 1,5 M, COM CAMADA DE BRITA, LANÇAMENTO MECANIZADO, EM LOCAL COM NÍVEL BAIXO DE INTERFERÊNCIA. AF_06/2016</t>
  </si>
  <si>
    <t>LASTRO DE VALA COM PREPARO DE FUNDO, LARGURA MENOR QUE 1,5 M, COM CAMADA DE AREIA, LANÇAMENTO MECANIZADO, EM LOCAL COM NÍVEL ALTO DE INTERFERÊNCIA. AF_06/2016</t>
  </si>
  <si>
    <t>LASTRO DE VALA COM PREPARO DE FUNDO, LARGURA MENOR QUE 1,5 M, COM CAMADA DE BRITA, LANÇAMENTO MECANIZADO, EM LOCAL COM NÍVEL ALTO DE INTERFERÊNCIA. AF_06/2016</t>
  </si>
  <si>
    <t>LASTRO COM PREPARO DE FUNDO, LARGURA MAIOR OU IGUAL A 1,5 M, COM CAMADA DE AREIA, LANÇAMENTO MECANIZADO, EM LOCAL COM NÍVEL BAIXO DE INTERFERÊNCIA. AF_06/2016</t>
  </si>
  <si>
    <t>LASTRO COM PREPARO DE FUNDO, LARGURA MAIOR OU IGUAL A 1,5 M, COM CAMADA DE BRITA, LANÇAMENTO MECANIZADO, EM LOCAL COM NÍVEL BAIXO DE INTERFERÊNCIA. AF_06/2016</t>
  </si>
  <si>
    <t>LASTRO COM PREPARO DE FUNDO, LARGURA MAIOR OU IGUAL A 1,5 M, COM CAMADA DE AREIA, LANÇAMENTO MECANIZADO, EM LOCAL COM NÍVEL ALTO DE INTERFERÊNCIA. AF_06/2016</t>
  </si>
  <si>
    <t>LASTRO COM PREPARO DE FUNDO, LARGURA MAIOR OU IGUAL A 1,5 M, COM CAMADA DE BRITA, LANÇAMENTO MECANIZADO, EM LOCAL COM NÍVEL ALTO DE INTERFERÊNCIA. AF_06/2016</t>
  </si>
  <si>
    <t>FORNECIMENTO E LANCAMENTO DE BRITA N. 4</t>
  </si>
  <si>
    <t>FORNECIMENTO E ASSENTAMENTO DE BRITA 2-DRENOS E FILTROS   MM</t>
  </si>
  <si>
    <t>COMPACTACAO MECANICA A 95% DO PROCTOR NORMAL - PAVIMENTACAO URBANA</t>
  </si>
  <si>
    <t>COMPACTACAO MECANICA A 100% DO PROCTOR NORMAL - PAVIMENTACAO URBANA</t>
  </si>
  <si>
    <t>74005/1</t>
  </si>
  <si>
    <t>COMPACTACAO MECANICA, SEM CONTROLE DO GC (C/COMPACTADOR PLACA 400 KG)</t>
  </si>
  <si>
    <t>74005/2</t>
  </si>
  <si>
    <t>COMPACTACAO MECANICA C/ CONTROLE DO GC&gt;=95% DO PN (AREAS) (C/MONIVELADORA 140 HP E ROLO COMPRESSOR VIBRATORIO 80 HP)</t>
  </si>
  <si>
    <t>74034/1</t>
  </si>
  <si>
    <t>ESPALHAMENTO DE MATERIAL DE 1A CATEGORIA COM TRATOR DE ESTEIRA COM 153HP</t>
  </si>
  <si>
    <t>ESPALHAMENTO DE MATERIAL EM BOTA FORA, COM UTILIZACAO DE TRATOR DE ESTEIRAS DE 165 HP</t>
  </si>
  <si>
    <t>UMIDIFICAÇÃO DE MATERIAL PARA VALAS COM CAMINHÃO PIPA 10000L. AF_11/2016</t>
  </si>
  <si>
    <t>ALVENARIA EM TIJOLO CERAMICO MACICO 5X10X20CM 1 VEZ (ESPESSURA 20CM), ASSENTADO COM ARGAMASSA TRACO 1:2:8 (CIMENTO, CAL E AREIA)</t>
  </si>
  <si>
    <t>ALVENARIA EM TIJOLO CERAMICO MACICO 5X10X20CM 1/2 VEZ (ESPESSURA 10CM), ASSENTADO COM ARGAMASSA TRACO 1:2:8 (CIMENTO, CAL E AREIA)</t>
  </si>
  <si>
    <t>ALVENARIA EM TIJOLO CERAMICO MACICO 5X10X20CM 1 1/2 VEZ (ESPESSURA 30CM), ASSENTADO COM ARGAMASSA TRACO 1:2:8 (CIMENTO, CAL E AREIA)</t>
  </si>
  <si>
    <t>ALVENARIA DE VEDAÇÃO DE BLOCOS CERÂMICOS FURADOS NA VERTICAL DE 9X19X39CM (ESPESSURA 9CM) DE PAREDES COM ÁREA LÍQUIDA MENOR QUE 6M² SEM VÃOS E ARGAMASSA DE ASSENTAMENTO COM PREPARO EM BETONEIRA. AF_06/2014</t>
  </si>
  <si>
    <t>ALVENARIA DE VEDAÇÃO DE BLOCOS CERÂMICOS FURADOS NA VERTICAL DE 9X19X39CM (ESPESSURA 9CM) DE PAREDES COM ÁREA LÍQUIDA MENOR QUE 6M² SEM VÃOS E ARGAMASSA DE ASSENTAMENTO COM PREPARO MANUAL. AF_06/2014</t>
  </si>
  <si>
    <t>ALVENARIA DE VEDAÇÃO DE BLOCOS CERÂMICOS FURADOS NA VERTICAL DE 14X19X39CM (ESPESSURA 14CM) DE PAREDES COM ÁREA LÍQUIDA MENOR QUE 6M² SEM VÃOS E ARGAMASSA DE ASSENTAMENTO COM PREPARO EM BETONEIRA. AF_06/2014</t>
  </si>
  <si>
    <t>ALVENARIA DE VEDAÇÃO DE BLOCOS CERÂMICOS FURADOS NA VERTICAL DE 14X19X39CM (ESPESSURA 14CM) DE PAREDES COM ÁREA LÍQUIDA MENOR QUE 6M² SEM VÃOS E ARGAMASSA DE ASSENTAMENTO COM PREPARO MANUAL. AF_06/2014</t>
  </si>
  <si>
    <t>ALVENARIA DE VEDAÇÃO DE BLOCOS CERÂMICOS FURADOS NA VERTICAL DE 19X19X39CM (ESPESSURA 19CM) DE PAREDES COM ÁREA LÍQUIDA MENOR QUE 6M² SEM VÃOS E ARGAMASSA DE ASSENTAMENTO COM PREPARO EM BETONEIRA. AF_06/2014</t>
  </si>
  <si>
    <t>ALVENARIA DE VEDAÇÃO DE BLOCOS CERÂMICOS FURADOS NA VERTICAL DE 19X19X39CM (ESPESSURA 19CM) DE PAREDES COM ÁREA LÍQUIDA MENOR QUE 6M² SEM VÃOS E ARGAMASSA DE ASSENTAMENTO COM PREPARO MANUAL. AF_06/2014</t>
  </si>
  <si>
    <t>ALVENARIA DE VEDAÇÃO DE BLOCOS CERÂMICOS FURADOS NA VERTICAL DE 9X19X39CM (ESPESSURA 9CM) DE PAREDES COM ÁREA LÍQUIDA MAIOR OU IGUAL A 6M² SEM VÃOS E ARGAMASSA DE ASSENTAMENTO COM PREPARO EM BETONEIRA. AF_06/2014</t>
  </si>
  <si>
    <t>ALVENARIA DE VEDAÇÃO DE BLOCOS CERÂMICOS FURADOS NA VERTICAL DE 9X19X39CM (ESPESSURA 9CM) DE PAREDES COM ÁREA LÍQUIDA MAIOR OU IGUAL A 6M² SEM VÃOS E ARGAMASSA DE ASSENTAMENTO COM PREPARO MANUAL. AF_06/2014</t>
  </si>
  <si>
    <t>ALVENARIA DE VEDAÇÃO DE BLOCOS CERÂMICOS FURADOS NA VERTICAL DE 14X19X39CM (ESPESSURA 14CM) DE PAREDES COM ÁREA LÍQUIDA MAIOR OU IGUAL A 6M² SEM VÃOS E ARGAMASSA DE ASSENTAMENTO COM PREPARO EM BETONEIRA. AF_06/2014</t>
  </si>
  <si>
    <t>ALVENARIA DE VEDAÇÃO DE BLOCOS CERÂMICOS FURADOS NA VERTICAL DE 14X19X39CM (ESPESSURA 14CM) DE PAREDES COM ÁREA LÍQUIDA MAIOR OU IGUAL A 6M² SEM VÃOS E ARGAMASSA DE ASSENTAMENTO COM PREPARO MANUAL. AF_06/2014</t>
  </si>
  <si>
    <t>ALVENARIA DE VEDAÇÃO DE BLOCOS CERÂMICOS FURADOS NA VERTICAL DE 19X19X39CM (ESPESSURA 19CM) DE PAREDES COM ÁREA LÍQUIDA MAIOR OU IGUAL A 6M² SEM VÃOS E ARGAMASSA DE ASSENTAMENTO COM PREPARO EM BETONEIRA. AF_06/2014</t>
  </si>
  <si>
    <t>ALVENARIA DE VEDAÇÃO DE BLOCOS CERÂMICOS FURADOS NA VERTICAL DE 19X19X39CM (ESPESSURA 19CM) DE PAREDES COM ÁREA LÍQUIDA MAIOR OU IGUAL A 6M² SEM VÃOS E ARGAMASSA DE ASSENTAMENTO COM PREPARO MANUAL. AF_06/2014</t>
  </si>
  <si>
    <t>ALVENARIA DE VEDAÇÃO DE BLOCOS CERÂMICOS FURADOS NA VERTICAL DE 9X19X39CM (ESPESSURA 9CM) DE PAREDES COM ÁREA LÍQUIDA MENOR QUE 6M² COM VÃOS E ARGAMASSA DE ASSENTAMENTO COM PREPARO EM BETONEIRA. AF_06/2014</t>
  </si>
  <si>
    <t>ALVENARIA DE VEDAÇÃO DE BLOCOS CERÂMICOS FURADOS NA VERTICAL DE 9X19X39CM (ESPESSURA 9CM) DE PAREDES COM ÁREA LÍQUIDA MENOR QUE 6M² COM VÃOS E ARGAMASSA DE ASSENTAMENTO COM PREPARO MANUAL. AF_06/2014</t>
  </si>
  <si>
    <t>ALVENARIA DE VEDAÇÃO DE BLOCOS CERÂMICOS FURADOS NA VERTICAL DE 14X19X39CM (ESPESSURA 14CM)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</si>
  <si>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</si>
  <si>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MANUAL. AF_06/2014</t>
  </si>
  <si>
    <t>ALVENARIA DE VEDAÇÃO DE BLOCOS CERÂMICOS FURADOS NA VERTICAL DE 9X19X39CM (ESPESSURA 9CM) DE PAREDES COM ÁREA LÍQUIDA MAIOR OU IGUAL A 6M² COM VÃOS E ARGAMASSA DE ASSENTAMENTO COM PREPARO EM BETONEIRA. AF_06/2014</t>
  </si>
  <si>
    <t>ALVENARIA DE VEDAÇÃO DE BLOCOS CERÂMICOS FURADOS NA VERTICAL DE 9X19X39CM (ESPESSURA 9CM) DE PAREDES COM ÁREA LÍQUIDA MAIOR OU IGUAL A 6M² COM VÃOS E ARGAMASSA DE ASSENTAMENTO COM PREPARO MANUAL. AF_06/2014</t>
  </si>
  <si>
    <t>ALVENARIA DE VEDAÇÃO DE BLOCOS CERÂMICOS FURADOS NA VERTICAL DE 14X19X39CM (ESPESSURA 14CM) DE PAREDES COM ÁREA LÍQUIDA MAIOR OU IGUAL A 6M² COM VÃOS E ARGAMASSA DE ASSENTAMENTO COM PREPARO EM BETONEIRA. AF_06/2014</t>
  </si>
  <si>
    <t>ALVENARIA DE VEDAÇÃO DE BLOCOS CERÂMICOS FURADOS NA VERTICAL DE 14X19X39CM (ESPESSURA 14CM) DE PAREDES COM ÁREA LÍQUIDA MAIOR OU IGUAL A 6M² COM VÃOS E ARGAMASSA DE ASSENTAMENTO COM PREPARO MANUAL. AF_06/2014</t>
  </si>
  <si>
    <t>ALVENARIA DE VEDAÇÃO DE BLOCOS CERÂMICOS FURADOS NA VERTICAL DE 19X19X39CM (ESPESSURA 19CM) DE PAREDES COM ÁREA LÍQUIDA MAIOR OU IGUAL A 6M² COM VÃOS E ARGAMASSA DE ASSENTAMENTO COM PREPARO EM BETONEIRA. AF_06/2014</t>
  </si>
  <si>
    <t>ALVENARIA DE VEDAÇÃO DE BLOCOS CERÂMICOS FURADOS NA VERTICAL DE 19X19X39CM (ESPESSURA 19CM) DE PAREDES COM ÁREA LÍQUIDA MAIOR OU IGUAL A 6M² COM VÃOS E ARGAMASSA DE ASSENTAMENTO COM PREPARO MANUAL. AF_06/2014</t>
  </si>
  <si>
    <t>ALVENARIA DE VEDAÇÃO DE BLOCOS CERÂMICOS FURADOS NA HORIZONTAL DE 9X19X19CM (ESPESSURA 9CM) DE PAREDES COM ÁREA LÍQUIDA MENOR QUE 6M² SEM VÃOS E ARGAMASSA DE ASSENTAMENTO COM PREPARO EM BETONEIRA. AF_06/2014</t>
  </si>
  <si>
    <t>ALVENARIA DE VEDAÇÃO DE BLOCOS CERÂMICOS FURADOS NA HORIZONTAL DE 9X19X19CM (ESPESSURA 9CM) DE PAREDES COM ÁREA LÍQUIDA MENOR QUE 6M² SEM VÃOS E ARGAMASSA DE ASSENTAMENTO COM PREPARO MANUAL. AF_06/2014</t>
  </si>
  <si>
    <t>ALVENARIA DE VEDAÇÃO DE BLOCOS CERÂMICOS FURADOS NA HORIZONTAL DE 11,5X19X19CM (ESPESSURA 11,5CM) DE PAREDES COM ÁREA LÍQUIDA MENOR QUE 6M² SEM VÃOS E ARGAMASSA DE ASSENTAMENTO COM PREPARO EM BETONEIRA. AF_06/2014</t>
  </si>
  <si>
    <t>ALVENARIA DE VEDAÇÃO DE BLOCOS CERÂMICOS FURADOS NA HORIZONTAL DE 11,5X19X19CM (ESPESSURA 11,5CM) DE PAREDES COM ÁREA LÍQUIDA MENOR QUE 6M² SEM VÃOS E ARGAMASSA DE ASSENTAMENTO COM PREPARO MANUAL. AF_06/2014</t>
  </si>
  <si>
    <t>ALVENARIA DE VEDAÇÃO DE BLOCOS CERÂMICOS FURADOS NA HORIZONTAL DE 9X14X19CM (ESPESSURA 9CM) DE PAREDES COM ÁREA LÍQUIDA MENOR QUE 6M² SEM VÃOS E ARGAMASSA DE ASSENTAMENTO COM PREPARO EM BETONEIRA. AF_06/2014</t>
  </si>
  <si>
    <t>ALVENARIA DE VEDAÇÃO DE BLOCOS CERÂMICOS FURADOS NA HORIZONTAL DE 9X14X19CM (ESPESSURA 9CM) DE PAREDES COM ÁREA LÍQUIDA MENOR QUE 6M² SEM VÃOS E ARGAMASSA DE ASSENTAMENTO COM PREPARO MANUAL. AF_06/2014</t>
  </si>
  <si>
    <t>ALVENARIA DE VEDAÇÃO DE BLOCOS CERÂMICOS FURADOS NA HORIZONTAL DE 14X9X19CM (ESPESSURA 14CM, BLOCO DEITADO) DE PAREDES COM ÁREA LÍQUIDA MENOR QUE 6M² SEM VÃOS E ARGAMASSA DE ASSENTAMENTO COM PREPARO EM BETONEIRA. AF_06/2014</t>
  </si>
  <si>
    <t>ALVENARIA DE VEDAÇÃO DE BLOCOS CERÂMICOS FURADOS NA HORIZONTAL DE 14X9X19CM (ESPESSURA 14CM, BLOCO DEITADO) DE PAREDES COM ÁREA LÍQUIDA MENOR QUE 6M² SEM VÃOS E ARGAMASSA DE ASSENTAMENTO COM PREPARO MANUAL. AF_06/2014</t>
  </si>
  <si>
    <t>ALVENARIA DE VEDAÇÃO DE BLOCOS CERÂMICOS FURADOS NA HORIZONTAL DE 9X19X19CM (ESPESSURA 9CM) DE PAREDES COM ÁREA LÍQUIDA MAIOR OU IGUAL A 6M² SEM VÃOS E ARGAMASSA DE ASSENTAMENTO COM PREPARO MANUAL. AF_06/2014</t>
  </si>
  <si>
    <t>ALVENARIA DE VEDAÇÃO DE BLOCOS CERÂMICOS FURADOS NA HORIZONTAL DE 11,5X19X19CM (ESPESSURA 11,5M) DE PAREDES COM ÁREA LÍQUIDA MAIOR OU IGUAL A 6M² SEM VÃOS E ARGAMASSA DE ASSENTAMENTO COM PREPARO EM BETONEIRA. AF_06/2014</t>
  </si>
  <si>
    <t>ALVENARIA DE VEDAÇÃO DE BLOCOS CERÂMICOS FURADOS NA HORIZONTAL DE 11,5X19X19CM (ESPESSURA 11,5M) DE PAREDES COM ÁREA LÍQUIDA MAIOR OU IGUAL A 6M² SEM VÃOS E ARGAMASSA DE ASSENTAMENTO COM PREPARO MANUAL. AF_06/2014</t>
  </si>
  <si>
    <t>ALVENARIA DE VEDAÇÃO DE BLOCOS CERÂMICOS FURADOS NA HORIZONTAL DE 9X14X19CM (ESPESSURA 9CM) DE PAREDES COM ÁREA LÍQUIDA MAIOR OU IGUAL A 6M² SEM VÃOS E ARGAMASSA DE ASSENTAMENTO COM PREPARO EM BETONEIRA. AF_06/2014</t>
  </si>
  <si>
    <t>ALVENARIA DE VEDAÇÃO DE BLOCOS CERÂMICOS FURADOS NA HORIZONTAL DE 9X14X19CM (ESPESSURA 9CM) DE PAREDES COM ÁREA LÍQUIDA MAIOR OU IGUAL A 6M² SEM VÃOS E ARGAMASSA DE ASSENTAMENTO COM PREPARO MANUAL. AF_06/2014</t>
  </si>
  <si>
    <t>ALVENARIA DE VEDAÇÃO DE BLOCOS CERÂMICOS FURADOS NA HORIZONTAL DE 14X9X19CM (ESPESSURA 14CM, BLOCO DEITADO) DE PAREDES COM ÁREA LÍQUIDA MAIOR OU IGUAL A 6M² SEM VÃOS E ARGAMASSA DE ASSENTAMENTO COM PREPARO EM BETONEIRA. AF_06/2014</t>
  </si>
  <si>
    <t>ALVENARIA DE VEDAÇÃO DE BLOCOS CERÂMICOS FURADOS NA HORIZONTAL DE 14X9X19CM (ESPESSURA 14CM, BLOCO DEITADO) DE PAREDES COM ÁREA LÍQUIDA MAIOR OU IGUAL A 6M² SEM VÃOS E ARGAMASSA DE ASSENTAMENTO COM PREPARO MANUAL. AF_06/2014</t>
  </si>
  <si>
    <t>ALVENARIA DE VEDAÇÃO DE BLOCOS CERÂMICOS FURADOS NA HORIZONTAL DE 9X19X19CM (ESPESSURA 9CM) DE PAREDES COM ÁREA LÍQUIDA MENOR QUE 6M² COM VÃOS E ARGAMASSA DE ASSENTAMENTO COM PREPARO EM BETONEIRA. AF_06/2014</t>
  </si>
  <si>
    <t>ALVENARIA DE VEDAÇÃO DE BLOCOS CERÂMICOS FURADOS NA HORIZONTAL DE 9X19X19CM (ESPESSURA 9CM) DE PAREDES COM ÁREA LÍQUIDA MENOR QUE 6M² COM VÃOS E ARGAMASSA DE ASSENTAMENTO COM PREPARO MANUAL. AF_06/2014</t>
  </si>
  <si>
    <t>ALVENARIA DE VEDAÇÃO DE BLOCOS CERÂMICOS FURADOS NA HORIZONTAL DE 11,5X19X19CM (ESPESSURA 11,5CM) DE PAREDES COM ÁREA LÍQUIDA MENOR QUE 6M² COM VÃOS E ARGAMASSA DE ASSENTAMENTO COM PREPARO EM BETONEIRA. AF_06/2014</t>
  </si>
  <si>
    <t>ALVENARIA DE VEDAÇÃO DE BLOCOS CERÂMICOS FURADOS NA HORIZONTAL DE 11,5X19X19CM (ESPESSURA 11,5CM) DE PAREDES COM ÁREA LÍQUIDA MENOR QUE 6M² COM VÃOS E ARGAMASSA DE ASSENTAMENTO COM PREPARO MANUAL. AF_06/2014</t>
  </si>
  <si>
    <t>ALVENARIA DE VEDAÇÃO DE BLOCOS CERÂMICOS FURADOS NA HORIZONTAL DE 9X14X19CM (ESPESSURA 9CM) DE PAREDES COM ÁREA LÍQUIDA MENOR QUE 6M² COM VÃOS E ARGAMASSA DE ASSENTAMENTO COM PREPARO EM BETONEIRA. AF_06/2014</t>
  </si>
  <si>
    <t>ALVENARIA DE VEDAÇÃO DE BLOCOS CERÂMICOS FURADOS NA HORIZONTAL DE 9X14X19CM (ESPESSURA 9CM) DE PAREDES COM ÁREA LÍQUIDA MENOR QUE 6M² COM VÃOS E ARGAMASSA DE ASSENTAMENTO COM PREPARO MANUAL. AF_06/2014</t>
  </si>
  <si>
    <t>ALVENARIA DE VEDAÇÃO DE BLOCOS CERÂMICOS FURADOS NA HORIZONTAL DE 14X9X19CM (ESPESSURA 14CM, BLOCO DEITADO) DE PAREDES COM ÁREA LÍQUIDA MENOR QUE 6M² COM VÃOS E ARGAMASSA DE ASSENTAMENTO COM PREPARO EM BETONEIRA. AF_06/2014</t>
  </si>
  <si>
    <t>ALVENARIA DE VEDAÇÃO DE BLOCOS CERÂMICOS FURADOS NA HORIZONTAL DE 14X9X19CM (ESPESSURA 14CM, BLOCO DEITADO) DE PAREDES COM ÁREA LÍQUIDA MENOR QUE 6M² COM VÃOS E ARGAMASSA DE ASSENTAMENTO COM PREPARO MANUAL. AF_06/2014</t>
  </si>
  <si>
    <t>ALVENARIA DE VEDAÇÃO DE BLOCOS CERÂMICOS FURADOS NA HORIZONTAL DE 9X19X19CM (ESPESSURA 9CM) DE PAREDES COM ÁREA LÍQUIDA MAIOR OU IGUAL A 6M² COM VÃOS E ARGAMASSA DE ASSENTAMENTO COM PREPARO EM BETONEIRA. AF_06/2014</t>
  </si>
  <si>
    <t>ALVENARIA DE VEDAÇÃO DE BLOCOS CERÂMICOS FURADOS NA HORIZONTAL DE 9X19X19CM (ESPESSURA 9CM) DE PAREDES COM ÁREA LÍQUIDA MAIOR OU IGUAL A 6M² COM VÃOS E ARGAMASSA DE ASSENTAMENTO COM PREPARO MANUAL. AF_06/2014</t>
  </si>
  <si>
    <t>ALVENARIA DE VEDAÇÃO DE BLOCOS CERÂMICOS FURADOS NA HORIZONTAL DE 11,5X19X19CM (ESPESSURA 11,5CM) DE PAREDES COM ÁREA LÍQUIDA MAIOR OU IGUAL A 6M² COM VÃOS E ARGAMASSA DE ASSENTAMENTO COM PREPARO EM BETONEIRA. AF_06/2014</t>
  </si>
  <si>
    <t>ALVENARIA DE VEDAÇÃO DE BLOCOS CERÂMICOS FURADOS NA HORIZONTAL DE 11,5X19X19CM (ESPESSURA 11,5CM) DE PAREDES COM ÁREA LÍQUIDA MAIOR OU IGUAL A 6M² COM VÃOS E ARGAMASSA DE ASSENTAMENTO COM PREPARO MANUAL. AF_06/2014</t>
  </si>
  <si>
    <t>ALVENARIA DE VEDAÇÃO DE BLOCOS CERÂMICOS FURADOS NA HORIZONTAL DE 9X14X19CM (ESPESSURA 9CM) DE PAREDES COM ÁREA LÍQUIDA MAIOR OU IGUAL A 6M² COM VÃOS E ARGAMASSA DE ASSENTAMENTO COM PREPARO EM BETONEIRA. AF_06/2014</t>
  </si>
  <si>
    <t>ALVENARIA DE VEDAÇÃO DE BLOCOS CERÂMICOS FURADOS NA HORIZONTAL DE 9X14X19CM (ESPESSURA 9CM) DE PAREDES COM ÁREA LÍQUIDA MAIOR OU IGUAL A 6M² COM VÃOS E ARGAMASSA DE ASSENTAMENTO COM PREPARO MANUAL. AF_06/2014</t>
  </si>
  <si>
    <t>ALVENARIA DE VEDAÇÃO DE BLOCOS CERÂMICOS FURADOS NA HORIZONTAL DE 14X9X19CM (ESPESSURA 14CM, BLOCO DEITADO) DE PAREDES COM ÁREA LÍQUIDA MAIOR OU IGUAL A 6M² COM VÃOS E ARGAMASSA DE ASSENTAMENTO COM PREPARO EM BETONEIRA. AF_06/2014</t>
  </si>
  <si>
    <t>ALVENARIA DE VEDAÇÃO DE BLOCOS CERÂMICOS FURADOS NA HORIZONTAL DE 14X9X19CM (ESPESSURA 14CM, BLOCO DEITADO) DE PAREDES COM ÁREA LÍQUIDA MAIOR OU IGUAL A 6M² COM VÃOS E ARGAMASSA DE ASSENTAMENTO COM PREPARO MANUAL. AF_06/2014</t>
  </si>
  <si>
    <t>(COMPOSIÇÃO REPRESENTATIVA) DO SERVIÇO DE ALVENARIA DE VEDAÇÃO DE BLOCOS VAZADOS DE CERÂMICA DE 9X19X19CM (ESPESSURA 9CM), PARA EDIFICAÇÃO HABITACIONAL MULTIFAMILIAR (PRÉDIO). AF_11/2014</t>
  </si>
  <si>
    <t>(COMPOSIÇÃO REPRESENTATIVA) DO SERVIÇO DE ALVENARIA DE VEDAÇÃO DE BLOCOS VAZADOS DE CERÂMICA DE 9X19X19CM (ESPESSURA 9CM), PARA EDIFICAÇÃO HABITACIONAL UNIFAMILIAR (CASA) E EDIFICAÇÃO PÚBLICA PADRÃO. AF_11/2014</t>
  </si>
  <si>
    <t>(COMPOSIÇÃO REPRESENTATIVA) DO SERVIÇO DE ALVENARIA DE VEDAÇÃO DE BLOCOS VAZADOS DE CERÂMICA DE 14X9X19CM (ESPESSURA 14CM, BLOCO DEITADO), PARA EDIFICAÇÃO HABITACIONAL UNIFAMILIAR (CASA) E EDIFICAÇÃO PÚBLICA PADRÃO. AF_12/2014</t>
  </si>
  <si>
    <t>ALVENARIA DE VEDAÇÃO DE BLOCOS CERÂMICOS FURADOS NA VERTICAL DE 14X19X39CM (ESPESSURA 14CM) DE PAREDES COM ÁREA LÍQUIDA MENOR QUE 6M2 COM VÃOS E ARGAMASSA DE ASSENTAMENTO COM PREPARO MANUAL. AF_06/2014</t>
  </si>
  <si>
    <t>ALVENARIA DE EMBASAMENTO EM TIJOLOS CERAMICOS MACICOS 5X10X20CM, ASSENTADO  COM ARGAMASSA TRACO 1:2:8 (CIMENTO, CAL E AREIA)</t>
  </si>
  <si>
    <t>ALVENARIA ESTRUTURAL DE BLOCOS CERÂMICOS 14X19X39, (ESPESSURA DE 14 CM), PARA PAREDES COM ÁREA LÍQUIDA MENOR QUE 6M², SEM VÃOS, UTILIZANDO PALHETA E ARGAMASSA DE ASSENTAMENTO COM PREPARO EM BETONEIRA. AF_12/2014</t>
  </si>
  <si>
    <t>ALVENARIA ESTRUTURAL DE BLOCOS CERÂMICOS 14X19X39, (ESPESSURA DE 14 CM), PARA PAREDES COM ÁREA LÍQUIDA MENOR QUE 6M², SEM VÃOS, UTILIZANDO PALHETA E ARGAMASSA DE ASSENTAMENTO COM PREPARO MANUAL. AF_12/2014</t>
  </si>
  <si>
    <t>ALVENARIA ESTRUTURAL DE BLOCOS CERÂMICOS 14X19X39, (ESPESSURA DE 14 CM), PARA PAREDES COM ÁREA LÍQUIDA MAIOR OU IGUAL QUE 6M², SEM VÃOS, UTILIZANDO PALHETA E ARGAMASSA DE ASSENTAMENTO COM PREPARO EM BETONEIRA. AF_12/2014</t>
  </si>
  <si>
    <t>ALVENARIA ESTRUTURAL DE BLOCOS CERÂMICOS 14X19X39, (ESPESSURA DE 14 CM), PARA PAREDES COM ÁREA LÍQUIDA MAIOR OU IGUAL QUE 6M², SEM VÃOS, UTILIZANDO PALHETA E ARGAMASSA DE ASSENTAMENTO COM PREPARO MANUAL. AF_12/2014</t>
  </si>
  <si>
    <t>ALVENARIA ESTRUTURAL DE BLOCOS CERÂMICOS 14X19X39, (ESPESSURA DE 14 CM), PARA PAREDES COM ÁREA LÍQUIDA MENOR QUE 6M², COM VÃOS, UTILIZANDO PALHETA E ARGAMASSA DE ASSENTAMENTO COM PREPARO EM BETONEIRA. AF_12/2014</t>
  </si>
  <si>
    <t>ALVENARIA ESTRUTURAL DE BLOCOS CERÂMICOS 14X19X39, (ESPESSURA DE 14 CM), PARA PAREDES COM ÁREA LÍQUIDA MENOR QUE 6M², COM VÃOS, UTILIZANDO PALHETA E ARGAMASSA DE ASSENTAMENTO COM PREPARO MANUAL. AF_12/2014</t>
  </si>
  <si>
    <t>ALVENARIA ESTRUTURAL DE BLOCOS CERÂMICOS 14X19X39, (ESPESSURA DE 14 CM), PARA PAREDES COM ÁREA LÍQUIDA MAIOR OU IGUAL A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</si>
  <si>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MANUAL. AF_12/2014</t>
  </si>
  <si>
    <t>ALVENARIA ESTRUTURAL DE BLOCOS CERÂMICOS 14X19X29, (ESPESSURA DE 14 CM), PARA PAREDES COM ÁREA LÍQUIDA MENOR QUE 6M², SEM VÃOS, UTILIZANDO PALHETA E ARGAMASSA DE ASSENTAMENTO COM PREPARO EM BETONEIRA. AF_12/2014</t>
  </si>
  <si>
    <t>ALVENARIA ESTRUTURAL DE BLOCOS CERÂMICOS 14X19X29, (ESPESSURA DE 14 CM), PARA PAREDES COM ÁREA LÍQUIDA MENOR QUE 6M², SEM VÃOS, UTILIZANDO PALHETA E ARGAMASSA DE ASSENTAMENTO COM PREPARO MANUAL. AF_12/2014</t>
  </si>
  <si>
    <t>ALVENARIA ESTRUTURAL DE BLOCOS CERÂMICOS 14X19X29, (ESPESSURA DE 14 CM), PARA PAREDES COM ÁREA LÍQUIDA MAIOR OU IGUAL A 6M², SEM VÃOS, UTILIZANDO PALHETA E ARGAMASSA DE ASSENTAMENTO COM PREPARO EM BETONEIRA. AF_12/2014</t>
  </si>
  <si>
    <t>ALVENARIA ESTRUTURAL DE BLOCOS CERÂMICOS 14X19X29, (ESPESSURA DE 14 CM), PARA PAREDES COM ÁREA LÍQUIDA MAIOR OU IGUAL A 6M2, SEM VÃOS, UTILIZANDO PALHETA E ARGAMASSA DE ASSENTAMENTO COM PREPARO MANUAL. AF_12/2014</t>
  </si>
  <si>
    <t>ALVENARIA ESTRUTURAL DE BLOCOS CERÂMICOS 14X19X29, (ESPESSURA DE 14 CM), PARA PAREDES COM ÁREA LÍQUIDA MENOR QUE 6M², COM VÃOS, UTILIZANDO PALHETA E ARGAMASSA DE ASSENTAMENTO COM PREPARO EM BETONEIRA. AF_12/2014</t>
  </si>
  <si>
    <t>ALVENARIA ESTRUTURAL DE BLOCOS CERÂMICOS 14X19X29, (ESPESSURA DE 14 CM), PARA PAREDES COM ÁREA LÍQUIDA MENOR QUE 6M², COM VÃOS, UTILIZANDO PALHETA E ARGAMASSA DE ASSENTAMENTO COM PREPARO MANUAL. AF_12/2014</t>
  </si>
  <si>
    <t>ALVENARIA ESTRUTURAL DE BLOCOS CERÂMICOS 14X19X29, (ESPESSURA DE 14 CM), PARA PAREDES COM ÁREA LÍQUIDA MAIOR OU IGUAL A 6M², COM VÃOS, UTILIZANDO PALHETA E ARGAMASSA DE ASSENTAMENTO COM PREPARO EM BETONEIRA. AF_12/2014</t>
  </si>
  <si>
    <t>ALVENARIA ESTRUTURAL DE BLOCOS CERÂMICOS 14X19X29, (ESPESSURA DE 14 CM), PARA PAREDES COM ÁREA LÍQUIDA MAIOR OU IGUAL A 6M², COM VÃOS, UTILIZANDO PALHETA E ARGAMASSA DE ASSENTAMENTO COM PREPARO MANUAL. AF_12/2014</t>
  </si>
  <si>
    <t>ALVENARIA ESTRUTURAL DE BLOCOS CERÂMICOS 14X19X39, (ESPESSURA DE 14 CM), PARA PAREDES COM ÁREA LÍQUIDA MENOR QUE 6M², SEM VÃOS, UTILIZANDO COLHER DE PEDREIRO E ARGAMASSA DE ASSENTAMENTO COM PREPARO EM BETONEIRA. AF_12/2014</t>
  </si>
  <si>
    <t>ALVENARIA ESTRUTURAL DE BLOCOS CERÂMICOS 14X19X39, (ESPESSURA DE 14 CM), PARA PAREDES COM ÁREA LÍQUIDA MENOR QUE 6M², SEM VÃOS, UTILIZANDO COLHER DE PEDREIRO E ARGAMASSA DE ASSENTAMENTO COM PREPARO MANUAL. AF_12/2014</t>
  </si>
  <si>
    <t>ALVENARIA ESTRUTURAL DE BLOCOS CERÂMICOS 14X19X39, (ESPESSURA DE 14 CM), PARA PAREDES COM ÁREA LÍQUIDA MAIOR OU IGUAL A 6M², SEM VÃOS, UTILIZANDO COLHER DE PEDREIRO E ARGAMASSA DE ASSENTAMENTO COM PREPARO EM BETONEIRA. AF_12/2014</t>
  </si>
  <si>
    <t>ALVENARIA ESTRUTURAL DE BLOCOS CERÂMICOS 14X19X39, (ESPESSURA DE 14 CM), PARA PAREDES COM ÁREA LÍQUIDA MAIOR OU IGUAL A 6M², SEM VÃOS, UTILIZANDO COLHER DE PEDREIRO E ARGAMASSA DE ASSENTAMENTO COM PREPARO MANUAL. AF_12/2014</t>
  </si>
  <si>
    <t>ALVENARIA ESTRUTURAL DE BLOCOS CERÂMICOS 14X19X39, (ESPESSURA DE 14 CM), PARA PAREDES COM ÁREA LÍQUIDA MENOR QUE 6M², COM VÃOS, UTILIZANDO COLHER DE PEDREIRO E ARGAMASSA DE ASSENTAMENTO COM PREPARO EM BETONEIRA. AF_12/2014</t>
  </si>
  <si>
    <t>ALVENARIA ESTRUTURAL DE BLOCOS CERÂMICOS 14X19X39, (ESPESSURA DE 14 CM), PARA PAREDES COM ÁREA LÍQUIDA MENOR QUE 6M², COM VÃOS, UTILIZANDO COLHER DE PEDREIRO E ARGAMASSA DE ASSENTAMENTO COM PREPARO MANUAL. AF_12/2014</t>
  </si>
  <si>
    <t>ALVENARIA ESTRUTURAL DE BLOCOS CERÂMICOS 14X19X39, (ESPESSURA DE 14 CM), PARA PAREDES COM ÁREA LÍQUIDA MAIOR OU IGUAL A 6M², COM VÃOS, UTILIZANDO COLHER DE PEDREIRO E ARGAMASSA DE ASSENTAMENTO COM PREPARO EM BETONEIRA. AF_12/2014</t>
  </si>
  <si>
    <t>ALVENARIA ESTRUTURAL DE BLOCOS CERÂMICOS 14X19X39, (ESPESSURA DE 14 CM), PARA PAREDES COM ÁREA LÍQUIDA MAIOR OU IGUAL A 6M², COM VÃOS, UTILIZANDO COLHER DE PEDREIRO E ARGAMASSA DE ASSENTAMENTO COM PREPARO MANUAL. AF_12/2014</t>
  </si>
  <si>
    <t>ALVENARIA ESTRUTURAL DE BLOCOS CERÂMICOS 14X19X29, (ESPESSURA DE 14 CM), PARA PAREDES COM ÁREA LÍQUIDA MENOR QUE 6M², SEM VÃOS, UTILIZANDO COLHER DE PEDREIRO E ARGAMASSA DE ASSENTAMENTO COM PREPARO EM BETONEIRA. AF_12/2014</t>
  </si>
  <si>
    <t>ALVENARIA ESTRUTURAL DE BLOCOS CERÂMICOS 14X19X29, (ESPESSURA DE 14 CM), PARA PAREDES COM ÁREA LÍQUIDA MENOR QUE 6M², SEM VÃOS, UTILIZANDO COLHER DE PEDREIRO E ARGAMASSA DE ASSENTAMENTO COM PREPARO MANUAL. AF_12/2014</t>
  </si>
  <si>
    <t>ALVENARIA ESTRUTURAL DE BLOCOS CERÂMICOS 14X19X29, (ESPESSURA DE 14 CM), PARA PAREDES COM ÁREA LÍQUIDA MAIOR OU IGUAL A 6M², SEM VÃOS, UTILIZANDO COLHER DE PEDREIRO E ARGAMASSA DE ASSENTAMENTO COM PREPARO EM BETONEIRA. AF_12/2014</t>
  </si>
  <si>
    <t>ALVENARIA ESTRUTURAL DE BLOCOS CERÂMICOS 14X19X29, (ESPESSURA DE 14 CM), PARA PAREDES COM ÁREA LÍQUIDA MAIOR OU IGUAL A 6M², SEM VÃOS, UTILIZANDO COLHER DE PEDREIRO E ARGAMASSA DE ASSENTAMENTO COM PREPARO MANUAL. AF_12/2014</t>
  </si>
  <si>
    <t>ALVENARIA ESTRUTURAL DE BLOCOS CERÂMICOS 14X19X29, (ESPESSURA DE 14 CM), PARA PAREDES COM ÁREA LÍQUIDA MENOR QUE 6M², COM VÃOS, UTILIZANDO COLHER DE PEDREIRO E ARGAMASSA DE ASSENTAMENTO COM PREPARO EM BETONEIRA. AF_12/2014</t>
  </si>
  <si>
    <t>ALVENARIA ESTRUTURAL DE BLOCOS CERÂMICOS 14X19X29, (ESPESSURA DE 14 CM), PARA PAREDES COM ÁREA LÍQUIDA MENOR QUE 6M², COM VÃOS, UTILIZANDO COLHER DE PEDREIRO E ARGAMASSA DE ASSENTAMENTO COM PREPARO MANUAL. AF_12/2014</t>
  </si>
  <si>
    <t>ALVENARIA ESTRUTURAL DE BLOCOS CERÂMICOS 14X19X29, (ESPESSURA DE 14 CM), PARA PAREDES COM ÁREA LÍQUIDA MAIOR OU IGUAL A 6M², COM VÃOS, UTILIZANDO COLHER DE PEDREIRO E ARGAMASSA DE ASSENTAMENTO COM PREPARO EM BETONEIRA. AF_12/2014</t>
  </si>
  <si>
    <t>ALVENARIA ESTRUTURAL DE BLOCOS CERÂMICOS 14X19X29, (ESPESSURA DE 14 CM), PARA PAREDES COM ÁREA LÍQUIDA MAIOR OU IGUAL A 6M², COM VÃOS, UTILIZANDO COLHER DE PEDREIRO E ARGAMASSA DE ASSENTAMENTO COM PREPARO MANUAL. AF_12/2014</t>
  </si>
  <si>
    <t>COBOGO CERAMICO (ELEMENTO VAZADO), 9X20X20CM, ASSENTADO COM ARGAMASSA TRACO 1:4 DE CIMENTO E AREIA</t>
  </si>
  <si>
    <t>ALVENARIA DE VEDAÇÃO DE BLOCOS VAZADOS DE CONCRETO DE 9X19X39CM (ESPESSURA 9CM) DE PAREDES COM ÁREA LÍQUIDA MENOR QUE 6M² SEM VÃOS E ARGAMASSA DE ASSENTAMENTO COM PREPARO EM BETONEIRA. AF_06/2014</t>
  </si>
  <si>
    <t>ALVENARIA DE VEDAÇÃO DE BLOCOS VAZADOS DE CONCRETO DE 9X19X39CM (ESPESSURA 9CM) DE PAREDES COM ÁREA LÍQUIDA MENOR QUE 6M² SEM VÃOS E ARGAMASSA DE ASSENTAMENTO COM PREPARO MANUAL. AF_06/2014</t>
  </si>
  <si>
    <t>ALVENARIA DE VEDAÇÃO DE BLOCOS VAZADOS DE CONCRETO DE 14X19X39CM (ESPESSURA 14CM) DE PAREDES COM ÁREA LÍQUIDA MENOR QUE 6M² SEM VÃOS E ARGAMASSA DE ASSENTAMENTO COM PREPARO EM BETONEIRA. AF_06/2014</t>
  </si>
  <si>
    <t>ALVENARIA DE VEDAÇÃO DE BLOCOS VAZADOS DE CONCRETO DE 14X19X39CM (ESPESSURA 14CM) DE PAREDES COM ÁREA LÍQUIDA MENOR QUE 6M² SEM VÃOS E ARGAMASSA DE ASSENTAMENTO COM PREPARO MANUAL. AF_06/2014</t>
  </si>
  <si>
    <t>ALVENARIA DE VEDAÇÃO DE BLOCOS VAZADOS DE CONCRETO DE 19X19X39CM (ESPESSURA 19CM) DE PAREDES COM ÁREA LÍQUIDA MENOR QUE 6M² SEM VÃOS E ARGAMASSA DE ASSENTAMENTO COM PREPARO EM BETONEIRA. AF_06/2014</t>
  </si>
  <si>
    <t>ALVENARIA DE VEDAÇÃO DE BLOCOS VAZADOS DE CONCRETO DE 19X19X39CM (ESPESSURA 19CM) DE PAREDES COM ÁREA LÍQUIDA MENOR QUE 6M² SEM VÃOS E ARGAMASSA DE ASSENTAMENTO COM PREPARO MANUAL. AF_06/2014</t>
  </si>
  <si>
    <t>ALVENARIA DE VEDAÇÃO DE BLOCOS VAZADOS DE CONCRETO DE 9X19X39CM (ESPESSURA 9CM) DE PAREDES COM ÁREA LÍQUIDA MAIOR OU IGUAL A 6M² SEM VÃOS E ARGAMASSA DE ASSENTAMENTO COM PREPARO EM BETONEIRA. AF_06/2014</t>
  </si>
  <si>
    <t>ALVENARIA DE VEDAÇÃO DE BLOCOS VAZADOS DE CONCRETO DE 9X19X39CM (ESPESSURA 9CM) DE PAREDES COM ÁREA LÍQUIDA MAIOR OU IGUAL A 6M² SEM VÃOS E ARGAMASSA DE ASSENTAMENTO COM PREPARO MANUAL. AF_06/2014</t>
  </si>
  <si>
    <t>ALVENARIA DE VEDAÇÃO DE BLOCOS VAZADOS DE CONCRETO DE 14X19X39CM (ESPESSURA 14CM) DE PAREDES COM ÁREA LÍQUIDA MAIOR OU IGUAL A 6M² SEM VÃOS E ARGAMASSA DE ASSENTAMENTO COM PREPARO EM BETONEIRA. AF_06/2014</t>
  </si>
  <si>
    <t>ALVENARIA DE VEDAÇÃO DE BLOCOS VAZADOS DE CONCRETO DE 14X19X39CM (ESPESSURA 14CM) DE PAREDES COM ÁREA LÍQUIDA MAIOR OU IGUAL A 6M² SEM VÃOS E ARGAMASSA DE ASSENTAMENTO COM PREPARO MANUAL. AF_06/2014</t>
  </si>
  <si>
    <t>ALVENARIA DE VEDAÇÃO DE BLOCOS VAZADOS DE CONCRETO DE 19X19X39CM (ESPESSURA 19CM) DE PAREDES COM ÁREA LÍQUIDA MAIOR OU IGUAL A 6M² SEM VÃOS E ARGAMASSA DE ASSENTAMENTO COM PREPARO EM BETONEIRA. AF_06/2014</t>
  </si>
  <si>
    <t>ALVENARIA DE VEDAÇÃO DE BLOCOS VAZADOS DE CONCRETO DE 19X19X39CM (ESPESSURA 19CM) DE PAREDES COM ÁREA LÍQUIDA MAIOR OU IGUAL A 6M² SEM VÃOS E ARGAMASSA DE ASSENTAMENTO COM PREPARO MANUAL. AF_06/2014</t>
  </si>
  <si>
    <t>ALVENARIA DE VEDAÇÃO DE BLOCOS VAZADOS DE CONCRETO DE 9X19X39CM (ESPESSURA 9CM) DE PAREDES COM ÁREA LÍQUIDA MENOR QUE 6M² COM VÃOS E ARGAMASSA DE ASSENTAMENTO COM PREPARO EM BETONEIRA. AF_06/2014</t>
  </si>
  <si>
    <t>ALVENARIA DE VEDAÇÃO DE BLOCOS VAZADOS DE CONCRETO DE 9X19X39CM (ESPESSURA 9CM) DE PAREDES COM ÁREA LÍQUIDA MENOR QUE 6M² COM VÃOS E ARGAMASSA DE ASSENTAMENTO COM PREPARO MANUAL. AF_06/2014</t>
  </si>
  <si>
    <t>ALVENARIA DE VEDAÇÃO DE BLOCOS VAZADOS DE CONCRETO DE 14X19X39CM (ESPESSURA 14CM) DE PAREDES COM ÁREA LÍQUIDA MENOR QUE 6M² COM VÃOS E ARGAMASSA DE ASSENTAMENTO COM PREPARO EM BETONEIRA. AF_06/2014</t>
  </si>
  <si>
    <t>ALVENARIA DE VEDAÇÃO DE BLOCOS VAZADOS DE CONCRETO DE 14X19X39CM (ESPESSURA 14CM) DE PAREDES COM ÁREA LÍQUIDA MENOR QUE 6M² COM VÃOS E ARGAMASSA DE ASSENTAMENTO COM PREPARO MANUAL. AF_06/2014</t>
  </si>
  <si>
    <t>ALVENARIA DE VEDAÇÃO DE BLOCOS VAZADOS DE CONCRETO DE 19X19X39CM (ESPESSURA 19CM) DE PAREDES COM ÁREA LÍQUIDA MENOR QUE 6M² COM VÃOS E ARGAMASSA DE ASSENTAMENTO COM PREPARO EM BETONEIRA. AF_06/2014</t>
  </si>
  <si>
    <t>ALVENARIA DE VEDAÇÃO DE BLOCOS VAZADOS DE CONCRETO DE 19X19X39CM (ESPESSURA 19CM) DE PAREDES COM ÁREA LÍQUIDA MENOR QUE 6M² COM VÃOS E ARGAMASSA DE ASSENTAMENTO COM PREPARO MANUAL. AF_06/2014</t>
  </si>
  <si>
    <t>ALVENARIA DE VEDAÇÃO DE BLOCOS VAZADOS DE CONCRETO DE 9X19X39CM (ESPESSURA 9CM) DE PAREDES COM ÁREA LÍQUIDA MAIOR OU IGUAL A 6M² COM VÃOS E ARGAMASSA DE ASSENTAMENTO COM PREPARO EM BETONEIRA. AF_06/2014</t>
  </si>
  <si>
    <t>ALVENARIA DE VEDAÇÃO DE BLOCOS VAZADOS DE CONCRETO DE 9X19X39CM (ESPESSURA 9CM) DE PAREDES COM ÁREA LÍQUIDA MAIOR OU IGUAL A 6M² COM VÃOS E ARGAMASSA DE ASSENTAMENTO COM PREPARO MANUAL. AF_06/2014</t>
  </si>
  <si>
    <t>ALVENARIA DE VEDAÇÃO DE BLOCOS VAZADOS DE CONCRETO DE 14X19X39CM (ESPESSURA 14CM) DE PAREDES COM ÁREA LÍQUIDA MAIOR OU IGUAL A 6M² COM VÃOS E ARGAMASSA DE ASSENTAMENTO COM PREPARO EM BETONEIRA. AF_06/2014</t>
  </si>
  <si>
    <t>ALVENARIA DE VEDAÇÃO DE BLOCOS VAZADOS DE CONCRETO DE 14X19X39CM (ESPESSURA 14CM) DE PAREDES COM ÁREA LÍQUIDA MAIOR OU IGUAL A 6M² COM VÃOS E ARGAMASSA DE ASSENTAMENTO COM PREPARO MANUAL. AF_06/2014</t>
  </si>
  <si>
    <t>ALVENARIA DE VEDAÇÃO DE BLOCOS VAZADOS DE CONCRETO DE 19X19X39CM (ESPESSURA 19CM) DE PAREDES COM ÁREA LÍQUIDA MAIOR OU IGUAL A 6M² COM VÃOS E ARGAMASSA DE ASSENTAMENTO COM PREPARO EM BETONEIRA. AF_06/2014</t>
  </si>
  <si>
    <t>ALVENARIA DE VEDAÇÃO DE BLOCOS VAZADOS DE CONCRETO DE 19X19X39CM (ESPESSURA 19CM) DE PAREDES COM ÁREA LÍQUIDA MAIOR OU IGUAL A 6M² COM VÃOS E ARGAMASSA DE ASSENTAMENTO COM PREPARO MANUAL. AF_06/2014</t>
  </si>
  <si>
    <t>(COMPOSIÇÃO REPRESENTATIVA) DO SERVIÇO DE ALVENARIA DE VEDAÇÃO DE BLOCOS VAZADOS DE CONCRETO DE 9X19X39CM (ESPESSURA 9CM), PARA EDIFICAÇÃO HABITACIONAL MULTIFAMILIAR (PRÉDIO). AF_11/2014</t>
  </si>
  <si>
    <t>(COMPOSIÇÃO REPRESENTATIVA) DO SERVIÇO DE ALVENARIA DE VEDAÇÃO DE BLOCOS VAZADOS DE CONCRETO DE 9X19X39CM (ESPESSURA 9CM), PARA EDIFICAÇÃO HABITACIONAL UNIFAMILIAR (CASA) E EDIFICAÇÃO PÚBLICA PADRÃO. AF_11/2014</t>
  </si>
  <si>
    <t>(COMPOSIÇÃO REPRESENTATIVA) DO SERVIÇO DE ALVENARIA DE VEDAÇÃO DE BLOCOS VAZADOS DE CONCRETO DE 14X19X39CM (ESPESSURA 14CM), PARA EDIFICAÇÃO HABITACIONAL UNIFAMILIAR (CASA) E EDIFICAÇÃO PÚBLICA PADRÃO. AF_12/2014</t>
  </si>
  <si>
    <t>73937/1</t>
  </si>
  <si>
    <t>COBOGO DE CONCRETO (ELEMENTO VAZADO), 7X50X50CM, ASSENTADO COM ARGAMASSA TRACO 1:4 (CIMENTO E AREIA)</t>
  </si>
  <si>
    <t>73937/3</t>
  </si>
  <si>
    <t>COBOGO DE CONCRETO (ELEMENTO VAZADO), 7X50X50CM, ASSENTADO COM ARGAMASSA TRACO 1:3 (CIMENTO E AREIA)</t>
  </si>
  <si>
    <t>73937/5</t>
  </si>
  <si>
    <t>COBOGO DE CONCRETO (ELEMENTO VAZADO), 10X29X39CM ABERTURA COM VIDRO, ASSENTADO COM ARGAMASSA TRACO 1:4 (CIMENTO E AREIA MEDIA NAO PENEIRADA)</t>
  </si>
  <si>
    <t>ALVENARIA DE BLOCOS DE CONCRETO ESTRUTURAL 14X19X39 CM, (ESPESSURA 14 CM), FBK = 4,5 MPA, PARA PAREDES COM ÁREA LÍQUIDA MENOR QUE 6M², SEM VÃOS, UTILIZANDO PALHETA. AF_12/2014</t>
  </si>
  <si>
    <t>ALVENARIA DE BLOCOS DE CONCRETO ESTRUTURAL 14X19X39 CM, (ESPESSURA 14 CM), FBK = 4,5 MPA, PARA PAREDES COM ÁREA LÍQUIDA MAIOR OU IGUAL A 6M², SEM VÃOS, UTILIZANDO PALHETA. AF_12/2014</t>
  </si>
  <si>
    <t>ALVENARIA DE BLOCOS DE CONCRETO ESTRUTURAL 14X19X39 CM, (ESPESSURA 14 CM) FBK = 14,0 MPA, PARA PAREDES COM ÁREA LÍQUIDA MENOR QUE 6M², SEM VÃOS, UTILIZANDO PALHETA. AF_12/2014</t>
  </si>
  <si>
    <t>ALVENARIA DE BLOCOS DE CONCRETO ESTRUTURAL 14X19X39 CM, (ESPESSURA 14 CM) FBK = 14,0 MPA, PARA PAREDES COM ÁREA LÍQUIDA MAIOR OU IGUAL A 6M², SEM VÃOS, UTILIZANDO PALHETA. AF_12/2014</t>
  </si>
  <si>
    <t>ALVENARIA DE BLOCOS DE CONCRETO ESTRUTURAL 14X19X39 CM, (ESPESSURA 14 CM), FBK = 4,5 MPA, PARA PAREDES COM ÁREA LÍQUIDA MENOR QUE 6M², COM VÃOS, UTILIZANDO PALHETA. AF_12/2014</t>
  </si>
  <si>
    <t>ALVENARIA DE BLOCOS DE CONCRETO ESTRUTURAL 14X19X39 CM, (ESPESSURA 14 CM), FBK = 4,5 MPA, PARA PAREDES COM ÁREA LÍQUIDA MAIOR OU IGUAL A 6M², COM VÃOS, UTILIZANDO PALHETA. AF_12/2014</t>
  </si>
  <si>
    <t>ALVENARIA DE BLOCOS DE CONCRETO ESTRUTURAL 14X19X39 CM, (ESPESSURA 14 CM) FBK = 14,0 MPA, PARA PAREDES COM ÁREA LÍQUIDA MENOR QUE 6M², COM VÃOS, UTILIZANDO PALHETA. AF_12/2014</t>
  </si>
  <si>
    <t>ALVENARIA DE BLOCOS DE CONCRETO ESTRUTURAL 14X19X39 CM, (ESPESSURA 14 CM) FBK = 14,0 MPA, PARA PAREDES COM ÁREA LÍQUIDA MAIOR OU IGUAL A 6M², COM VÃOS, UTILIZANDO PALHETA. AF_12/2014</t>
  </si>
  <si>
    <t>ALVENARIA DE BLOCOS DE CONCRETO ESTRUTURAL 14X19X29 CM, (ESPESSURA 14 CM), FBK = 4,5 MPA, PARA PAREDES COM ÁREA LÍQUIDA MENOR QUE 6M², SEM VÃOS, UTILIZANDO PALHETA. AF_12/2014</t>
  </si>
  <si>
    <t>ALVENARIA DE BLOCOS DE CONCRETO ESTRUTURAL 14X19X29 CM, (ESPESSURA 14 CM), FBK = 4,5 MPA, PARA PAREDES COM ÁREA LÍQUIDA MAIOR OU IGUAL A 6M², SEM VÃOS, UTILIZANDO PALHETA. AF_12/2014</t>
  </si>
  <si>
    <t>ALVENARIA DE BLOCOS DE CONCRETO ESTRUTURAL 14X19X29 CM, (ESPESSURA 14 CM) FBK = 14,0 MPA, PARA PAREDES COM ÁREA LÍQUIDA MENOR QUE 6M², SEM VÃOS, UTILIZANDO PALHETA. AF_12/2014</t>
  </si>
  <si>
    <t>ALVENARIA DE BLOCOS DE CONCRETO ESTRUTURAL 14X19X29 CM, (ESPESSURA 14 CM) FBK = 14,0 MPA, PARA PAREDES COM ÁREA LÍQUIDA MAIOR OU IGUAL A 6M², SEM VÃOS, UTILIZANDO PALHETA. AF_12/2014</t>
  </si>
  <si>
    <t>ALVENARIA DE BLOCOS DE CONCRETO ESTRUTURAL 14X19X29 CM, (ESPESSURA 14 CM), FBK = 4,5 MPA, PARA PAREDES COM ÁREA LÍQUIDA MENOR QUE 6M², COM VÃOS, UTILIZANDO PALHETA. AF_12/2014</t>
  </si>
  <si>
    <t>ALVENARIA DE BLOCOS DE CONCRETO ESTRUTURAL 14X19X29 CM, (ESPESSURA 14 CM), FBK = 4,5 MPA, PARA PAREDES COM ÁREA LÍQUIDA MAIOR OU IGUAL A 6M², COM VÃOS, UTILIZANDO PALHETA. AF_12/2014</t>
  </si>
  <si>
    <t>ALVENARIA DE BLOCOS DE CONCRETO ESTRUTURAL 14X19X29 CM, (ESPESSURA 14 CM) FBK = 14,0 MPA, PARA PAREDES COM ÁREA LÍQUIDA MENOR QUE 6M², COM VÃOS, UTILIZANDO PALHETA. AF_12/2014</t>
  </si>
  <si>
    <t>ALVENARIA DE BLOCOS DE CONCRETO ESTRUTURAL 14X19X29 CM, (ESPESSURA 14 CM) FBK = 14,0 MPA, PARA PAREDES COM ÁREA LÍQUIDA MAIOR OU IGUAL A 6M², COM VÃOS, UTILIZANDO PALHETA. AF_12/2014</t>
  </si>
  <si>
    <t>ALVENARIA DE BLOCOS DE CONCRETO ESTRUTURAL 14X19X39 CM, (ESPESSURA 14 CM), FBK = 4,5 MPA, PARA PAREDES COM ÁREA LÍQUIDA MENOR QUE 6M², SEM VÃOS, UTILIZANDO COLHER DE PEDREIRO. AF_12/2014</t>
  </si>
  <si>
    <t>ALVENARIA DE BLOCOS DE CONCRETO ESTRUTURAL 14X19X39 CM, (ESPESSURA 14 CM), FBK = 4,5 MPA, PARA PAREDES COM ÁREA LÍQUIDA MAIOR OU IGUAL A 6M², SEM VÃOS, UTILIZANDO COLHER DE PEDREIRO. AF_12/2014</t>
  </si>
  <si>
    <t>ALVENARIA DE BLOCOS DE CONCRETO ESTRUTURAL 14X19X39 CM, (ESPESSURA 14 CM) FBK = 14,0 MPA, PARA PAREDES COM ÁREA LÍQUIDA MENOR QUE 6M², SEM VÃOS, UTILIZANDO COLHER DE PEDREIRO. AF_12/2014</t>
  </si>
  <si>
    <t>ALVENARIA DE BLOCOS DE CONCRETO ESTRUTURAL 14X19X39 CM, (ESPESSURA 14 CM) FBK = 14,0 MPA, PARA PAREDES COM ÁREA LÍQUIDA MAIOR OU IGUAL A 6M², SEM VÃOS, UTILIZANDO COLHER DE PEDREIRO. AF_12/2014</t>
  </si>
  <si>
    <t>ALVENARIA DE BLOCOS DE CONCRETO ESTRUTURAL 14X19X39 CM, (ESPESSURA 14 CM), FBK = 4,5 MPA, PARA PAREDES COM ÁREA LÍQUIDA MENOR QUE 6M², COM VÃOS, UTILIZANDO COLHER DE PEDREIRO. AF_12/2014</t>
  </si>
  <si>
    <t>ALVENARIA DE BLOCOS DE CONCRETO ESTRUTURAL 14X19X39 CM, (ESPESSURA 14 CM), FBK = 4,5 MPA, PARA PAREDES COM ÁREA LÍQUIDA MAIOR OU IGUAL A 6M², COM VÃOS, UTILIZANDO COLHER DE PEDREIRO. AF_12/2014</t>
  </si>
  <si>
    <t>ALVENARIA DE BLOCOS DE CONCRETO ESTRUTURAL 14X19X39 CM, (ESPESSURA 14 CM) FBK = 14,0 MPA, PARA PAREDES COM ÁREA LÍQUIDA MENOR QUE 6M², COM VÃOS, UTILIZANDO COLHER DE PEDREIRO. AF_12/2014</t>
  </si>
  <si>
    <t>ALVENARIA DE BLOCOS DE CONCRETO ESTRUTURAL 14X19X39 CM, (ESPESSURA 14 CM) FBK = 14,0 MPA, PARA PAREDES COM ÁREA LÍQUIDA MAIOR OU IGUAL A 6M², COM VÃOS, UTILIZANDO COLHER DE PEDREIRO. AF_12/2014</t>
  </si>
  <si>
    <t>ALVENARIA DE BLOCOS DE CONCRETO ESTRUTURAL 14X19X29 CM, (ESPESSURA 14 CM), FBK = 4,5 MPA, PARA PAREDES COM ÁREA LÍQUIDA MENOR QUE 6M², SEM VÃOS, UTILIZANDO COLHER DE PEDREIRO. AF_12/2014</t>
  </si>
  <si>
    <t>ALVENARIA DE BLOCOS DE CONCRETO ESTRUTURAL 14X19X29 CM, (ESPESSURA 14 CM), FBK = 4,5 MPA, PARA PAREDES COM ÁREA LÍQUIDA MAIOR OU IGUAL A 6M², SEM VÃOS, UTILIZANDO COLHER DE PEDREIRO. AF_12/2014</t>
  </si>
  <si>
    <t>ALVENARIA DE BLOCOS DE CONCRETO ESTRUTURAL 14X19X29 CM, (ESPESSURA 14 CM) FBK = 14,0 MPA, PARA PAREDES COM ÁREA LÍQUIDA MENOR QUE 6M², SEM VÃOS, UTILIZANDO COLHER DE PEDREIRO. AF_12/2014</t>
  </si>
  <si>
    <t>ALVENARIA DE BLOCOS DE CONCRETO ESTRUTURAL 14X19X29 CM, (ESPESSURA 14 CM) FBK = 14,0 MPA, PARA PAREDES COM ÁREA LÍQUIDA MAIOR OU IGUAL A 6M², SEM VÃOS, UTILIZANDO COLHER DE PEDREIRO. AF_12/2014</t>
  </si>
  <si>
    <t>ALVENARIA DE BLOCOS DE CONCRETO ESTRUTURAL 14X19X29 CM, (ESPESSURA 14 CM), FBK = 4,5 MPA, PARA PAREDES COM ÁREA LÍQUIDA MENOR QUE 6M², COM VÃOS, UTILIZANDO COLHER DE PEDREIRO. AF_12/2014</t>
  </si>
  <si>
    <t>ALVENARIA DE BLOCOS DE CONCRETO ESTRUTURAL 14X19X29 CM, (ESPESSURA 14 CM), FBK = 4,5 MPA, PARA PAREDES COM ÁREA LÍQUIDA MAIOR OU IGUAL A 6M², COM VÃOS, UTILIZANDO COLHER DE PEDREIRO. AF_12/2014</t>
  </si>
  <si>
    <t>ALVENARIA DE BLOCOS DE CONCRETO ESTRUTURAL 14X19X29 CM, (ESPESSURA 14 CM) FBK = 14,0 MPA, PARA PAREDES COM ÁREA LÍQUIDA MENOR QUE 6M², COM VÃOS, UTILIZANDO COLHER DE PEDREIRO. AF_12/2014</t>
  </si>
  <si>
    <t>ALVENARIA DE BLOCOS DE CONCRETO ESTRUTURAL 14X19X29 CM, (ESPESSURA 14 CM) FBK = 14,0 MPA, PARA PAREDES COM ÁREA LÍQUIDA MAIOR OU IGUAL A 6M², COM VÃOS, UTILIZANDO COLHER DE PEDREIRO. AF_12/2014</t>
  </si>
  <si>
    <t>(COMPOSIÇÃO REPRESENTATIVA) DE ALVENARIA DE BLOCOS DE CONCRETO ESTRUTURAL 14X19X39 CM, (ESPESSURA 14 CM), FBK = 4,5 MPA, UTILIZANDO PALHETA, PARA EDIFICAÇÃO HABITACIONAL. AF_10/2015</t>
  </si>
  <si>
    <t>COMPOSIÇÃO REPRESENTATIVA DE SERVIÇOS DE ALVENARIA DE BLOCOS DE CONCRETO ESTRUTURAL 14X19X29 CM, (ESPESSURA 14 CM), FBK = 4,5 MPA, UTILIZANDO PALHETA, PARA EDIFICAÇÃO HABITACIONAL. AF_10/2015</t>
  </si>
  <si>
    <t>BLOCOS DE VIDRO TIPO CANELADO 19X19X8CM, ASSENTADO COM ARGAMASSA TRACO 1:3 (CIMENTO E AREIA GROSSA) PREPARO MECANICO, COM REJUNTAMENTO EM CIMENTO BRANCO E BARRAS DE ACO</t>
  </si>
  <si>
    <t>BLOCOS DE VIDRO TIPO XADREZ 20X20X10CM, ASSENTADO COM ARGAMASSA TRACO 1:3 (CIMENTO E AREIA GROSSA) PREPARO MECANICO, COM REJUNTAMENTO EM CIMENTO BRANCO E BARRAS DE ACO</t>
  </si>
  <si>
    <t>BLOCOS DE VIDRO TIPO XADREZ 20X10X8CM, ASSENTADO COM ARGAMASSA TRACO 1:3 (CIMENTO E AREIA GROSSA) PREPARO MECANICO, COM REJUNTAMENTO EM CIMENTO BRANCO E BARRAS DE ACO</t>
  </si>
  <si>
    <t>RETIRADA DE DIVISORIAS EM CHAPAS DE MADEIRA, COM MONTANTES METALICOS</t>
  </si>
  <si>
    <t>RECOLOCACAO DE PLACAS DIVISORIAS DE GRANILITE, CONSIDERANDO REAPROVEITAMENTO DO MATERIAL</t>
  </si>
  <si>
    <t>RECOLOCACAO DE DIVISORIAS TIPO CHAPAS OU TABUAS, EXCLUSIVE ENTARUGAMENTO, CONSIDERANDO REAPROVEITAMENTO DO MATERIAL</t>
  </si>
  <si>
    <t>RECOLOCACAO DE DIVISORIAS TIPO CHAPAS OU TABUAS, INCLUSIVE ENTARUGAMENTO, CONSIDERANDO REAPROVEITAMENTO DO MATERIAL</t>
  </si>
  <si>
    <t>73774/1</t>
  </si>
  <si>
    <t>DIVISORIA EM MARMORITE ESPESSURA 35MM, CHUMBAMENTO NO PISO E PAREDE COM ARGAMASSA DE CIMENTO E AREIA, POLIMENTO MANUAL, EXCLUSIVE FERRAGENS</t>
  </si>
  <si>
    <t>73909/1</t>
  </si>
  <si>
    <t>DIVISORIA EM MADEIRA COMPENSADA RESINADA ESPESSURA 6MM, ESTRUTURADA EM MADEIRA DE LEI 3"X3"</t>
  </si>
  <si>
    <t>74229/1</t>
  </si>
  <si>
    <t>DIVISORIA EM MARMORE BRANCO POLIDO, ESPESSURA 3 CM, ASSENTADO COM ARGAMASSA TRACO 1:4 (CIMENTO E AREIA), ARREMATE COM CIMENTO BRANCO, EXCLUSIVE FERRAGENS</t>
  </si>
  <si>
    <t>DIVISORIA EM GRANITO BRANCO POLIDO, ESP = 3CM, ASSENTADO COM ARGAMASSA TRACO 1:4, ARREMATE EM CIMENTO BRANCO, EXCLUSIVE FERRAGENS</t>
  </si>
  <si>
    <t>PAREDE COM PLACAS DE GESSO ACARTONADO (DRYWALL), PARA USO INTERNO, COM DUAS FACES SIMPLES E ESTRUTURA METÁLICA COM GUIAS SIMPLES, SEM VÃOS. AF_06/2017_P</t>
  </si>
  <si>
    <t>PAREDE COM PLACAS DE GESSO ACARTONADO (DRYWALL), PARA USO INTERNO, COM DUAS FACES SIMPLES E ESTRUTURA METÁLICA COM GUIAS SIMPLES, COM VÃOS AF_06/2017_P</t>
  </si>
  <si>
    <t>PAREDE COM PLACAS DE GESSO ACARTONADO (DRYWALL), PARA USO INTERNO, COM DUAS FACES SIMPLES E ESTRUTURA METÁLICA COM GUIAS DUPLAS, SEM VÃOS. AF_06/2017_P</t>
  </si>
  <si>
    <t>PAREDE COM PLACAS DE GESSO ACARTONADO (DRYWALL), PARA USO INTERNO, COM DUAS FACES SIMPLES E ESTRUTURA METÁLICA COM GUIAS DUPLAS, COM VÃOS. AF_06/2017_P</t>
  </si>
  <si>
    <t>PAREDE COM PLACAS DE GESSO ACARTONADO (DRYWALL), PARA USO INTERNO, COM UMA FACE SIMPLES E OUTRA FACE DUPLA E ESTRUTURA METÁLICA COM GUIAS SIMPLES, SEM VÃOS. AF_06/2017_P</t>
  </si>
  <si>
    <t>PAREDE COM PLACAS DE GESSO ACARTONADO (DRYWALL), PARA USO INTERNO, COM UMA FACE SIMPLES E OUTRA FACE DUPLA E ESTRUTURA METÁLICA COM GUIAS SIMPLES, COM VÃOS. AF_06/2017_P</t>
  </si>
  <si>
    <t>PAREDE COM PLACAS DE GESSO ACARTONADO (DRYWALL), PARA USO INTERNO COM UMA FACE SIMPLES E OUTRA FACE DUPLA E ESTRUTURA METÁLICA COM GUIAS DUPLAS, SEM VÃOS. AF_06/2017_P</t>
  </si>
  <si>
    <t>PAREDE COM PLACAS DE GESSO ACARTONADO (DRYWALL), PARA USO INTERNO, COM UMA FACE SIMPLES E OUTRA FACE DUPLA E   ESTRUTURA METÁLICA COM GUIAS DUPLAS, COM VÃOS. AF_06/2017_P</t>
  </si>
  <si>
    <t>PAREDE COM PLACAS DE GESSO ACARTONADO (DRYWALL), PARA USO INTERNO, COM DUAS FACES DUPLAS E ESTRUTURA METÁLICA COM GUIAS SIMPLES, SEM VÃOS. AF_06/2017_P</t>
  </si>
  <si>
    <t>PAREDE COM PLACAS DE GESSO ACARTONADO (DRYWALL), PARA USO INTERNO, COM DUAS FACES DUPLAS E ESTRUTURA METÁLICA COM GUIAS SIMPLES, COM VÃOS. AF_06/2017_P</t>
  </si>
  <si>
    <t>PAREDE COM PLACAS DE GESSO ACARTONADO (DRYWALL), PARA USO INTERNO COM DUAS FACES DUPLAS E ESTRUTURA METÁLICA COM GUIAS DUPLAS, SEM VÃOS. AF_06/2017</t>
  </si>
  <si>
    <t>PAREDE COM PLACAS DE GESSO ACARTONADO (DRYWALL), PARA USO INTERNO, COM DUAS FACES DUPLAS E ESTRUTURA METÁLICA COM GUIAS DUPLAS, COM VÃOS. AF_06/2017_P</t>
  </si>
  <si>
    <t>PAREDE COM PLACAS DE GESSO ACARTONADO (DRYWALL), PARA USO INTERNO, COM UMA FACE SIMPLES E ESTRUTURA METÁLICA COM GUIAS SIMPLES, SEM VÃOS. AF_06/2017_P</t>
  </si>
  <si>
    <t>PAREDE COM PLACAS DE GESSO ACARTONADO (DRYWALL), PARA USO INTERNO, COM UMA FACE SIMPLES E ESTRUTURA METÁLICA COM GUIAS SIMPLES, COM VÃOS. AF_06/2017_P</t>
  </si>
  <si>
    <t>INSTALAÇÃO DE ISOLAMENTO COM LÃ DE ROCHA EM PAREDES DRYWALL. AF_06/2017</t>
  </si>
  <si>
    <t>INSTALAÇÃO DE REFORÇO METÁLICO EM PAREDE DRYWALL. AF_06/2017</t>
  </si>
  <si>
    <t>INSTALAÇÃO DE REFORÇO DE MADEIRA EM PAREDE DRYWALL. AF_06/2017</t>
  </si>
  <si>
    <t>73863/1</t>
  </si>
  <si>
    <t>ALVENARIA COM BLOCOS DE CONCRETO CELULAR 10X30X60CM, ESPESSURA 10CM, ASSENTADOS COM ARGAMASSA TRACO 1:2:9 (CIMENTO, CAL E AREIA) PREPARO MANUAL</t>
  </si>
  <si>
    <t>73863/2</t>
  </si>
  <si>
    <t>ALVENARIA COM BLOCOS DE CONCRETO CELULAR 20X30X60CM, ESPESSURA 20CM, ASSENTADOS COM ARGAMASSA TRACO 1:2:9 (CIMENTO, CAL E AREIA) PREPARO MANUAL</t>
  </si>
  <si>
    <t>73790/2</t>
  </si>
  <si>
    <t>REASSENTAMENTO DE PARALELEPIPEDO SOBRE COLCHAO DE PO DE PEDRA ESPESSURA 10CM, REJUNTADO COM BETUME E PEDRISCO, CONSIDERANDO APROVEITAMENTO DO PARALELEPIPEDO</t>
  </si>
  <si>
    <t>73790/4</t>
  </si>
  <si>
    <t>REASSENTAMENTO DE PARALELEPIPEDO SOBRE COLCHAO DE PO DE PEDRA ESPESSURA 10CM, REJUNTADO COM ARGAMASSA TRACO 1:3 (CIMENTO E AREIA), CONSIDERANDO APROVEITAMENTO DO PARALELEPIPEDO</t>
  </si>
  <si>
    <t>RECOMPOSICAO DE PAVIMENTACAO TIPO BLOKRET SOBRE COLCHAO DE AREIA COM REAPROVEITAMENTO DE MATERIAL</t>
  </si>
  <si>
    <t>83695/1</t>
  </si>
  <si>
    <t>REJUNTAMENTO PAVIMENTACAO PARALELEPIPEDO BETUME CASCALH INCL MATERIAIS</t>
  </si>
  <si>
    <t>RECOMPOSICAO DE REVESTIMENTO PRIMARIO MEDIDO P/ VOLUME COMPACTADO</t>
  </si>
  <si>
    <t>DEMOLIÇÃO DE PAVIMENTAÇÃO ASFÁLTICA COM UTILIZAÇÃO DE MARTELO PERFURADOR, ESPESSURA ATÉ 15 CM, EXCLUSIVE CARGA E TRANSPORTE</t>
  </si>
  <si>
    <t>CONFORMACAO GEOMETRICA DE PLATAFORMA PARA EXECUCAO DE REVESTIMENTO PRIMARIO EM RODOVIAS VICINAIS</t>
  </si>
  <si>
    <t>BASE DE SOLO CIMENTO 2% MISTURA EM USINA, COMPACTACAO 100% PROCTOR INTERMEDIARIO, EXCLUSIVE ESCAVACAO, CARGA E TRANSPORTE DO SOLO</t>
  </si>
  <si>
    <t>BASE DE SOLO CIMENTO 4% MISTURA EM USINA, COMPACTACAO 100% PROCTOR NORMAL, EXCLUSIVE ESCAVACAO, CARGA E TRANSPORTE DO SOLO</t>
  </si>
  <si>
    <t>BASE DE SOLO CIMENTO 6% COM MISTURA EM USINA, COMPACTACAO 100% PROCTOR NORMAL, EXCLUSIVE ESCAVACAO, CARGA E TRANSPORTE DO SOLO</t>
  </si>
  <si>
    <t>BASE DE SOLO - BRITA (40/60), MISTURA EM USINA, COMPACTACAO 100% PROCTOR MODIFICADO, EXCLUSIVE ESCAVACAO, CARGA E TRANSPORTE</t>
  </si>
  <si>
    <t>BASE DE SOLO - BRITA (50/50), MISTURA EM USINA, COMPACTACAO 100% PROCTOR MODIFICADO, EXCLUSIVE ESCAVACAO, CARGA E TRANSPORTE</t>
  </si>
  <si>
    <t>EXECUÇÃO E COMPACTAÇÃO DE BASE E OU SUB BASE COM SOLO ESTABILIZADO GRANULOMETRICAMENTE - EXCLUSIVE ESCAVAÇÃO, CARGA E TRANSPORTE E SOLO. AF_09/2017</t>
  </si>
  <si>
    <t>EXECUÇÃO E COMPACTAÇÃO DE BASE E OU SUB BASE COM SOLO PREDOMINANTEMENTE ARENOSO - EXCLUSIVE ESCAVAÇÃO, CARGA E TRANSPORTE E SOLO. AF_09/2017</t>
  </si>
  <si>
    <t>EXECUÇÃO E COMPACTAÇÃO DE BASE E OU SUB BASE COM SOLO MELHORADO COM CIMENTO (TEOR DE 2%) - EXCLUSIVE ESCAVAÇÃO, CARGA E TRANSPORTE E SOLO. AF_09/2017</t>
  </si>
  <si>
    <t>EXECUÇÃO E COMPACTAÇÃO DE BASE E OU SUB BASE COM SOLO MELHORADO COM CIMENTO (TEOR DE 4%) - EXCLUSIVE ESCAVAÇÃO, CARGA E TRANSPORTE E SOLO. AF_09/2017</t>
  </si>
  <si>
    <t>EXECUÇÃO E COMPACTAÇÃO DE BASE E OU SUB BASE COM SOLO CIMENTO (TEOR DE CIMENTO IGUAL A 6%) - EXCLUSIVE ESCAVAÇÃO, CARGA E TRANSPORTE E SOLO. AF_09/2017</t>
  </si>
  <si>
    <t>EXECUÇÃO E COMPACTAÇÃO DE BASE E OU SUB BASE COM SOLO CIMENTO (TEOR DE CIMENTO IGUAL A 8%) - EXCLUSIVE ESCAVAÇÃO, CARGA E TRANSPORTE E SOLO. AF_09/2017</t>
  </si>
  <si>
    <t>EXECUÇÃO E COMPACTAÇÃO DE BASE E OU SUB BASE COM BRITA GRADUADA SIMPLES - EXCLUSIVE CARGA E TRANSPORTE. AF_09/2017</t>
  </si>
  <si>
    <t>EXECUÇÃO E COMPACTAÇÃO DE BASE E OU SUB BASE COM BRITA GRADUADA TRATADA COM CIMENTO - EXCLUSIVE CARGA E TRANSPORTE. AF_09/2017</t>
  </si>
  <si>
    <t>EXECUÇÃO E COMPACTAÇÃO DE BASE E OU SUB BASE COM CONCRETO COMPACTADO COM ROLO - EXCLUSIVE CARGA E TRANSPORTE. AF_09/2017</t>
  </si>
  <si>
    <t>EXECUÇÃO E COMPACTAÇÃO DE BASE E OU SUB BASE COM PEDRA RACHÃO - EXCLUSIVE ESCAVAÇÃO, CARGA E TRANSPORTE. AF_09/2017</t>
  </si>
  <si>
    <t>EXECUÇÃO E COMPACTAÇÃO DE BASE E OU SUB BASE COM MACADAME SECO - EXCLUSIVE ESCAVAÇÃO, CARGA E TRANSPORTE. AF_09/2017</t>
  </si>
  <si>
    <t>EXECUÇÃO DE IMPRIMAÇÃO COM ASFALTO DILUÍDO CM-30. AF_09/2017</t>
  </si>
  <si>
    <t>EXECUÇÃO DE IMPRIMAÇÃO LIGANTE COM EMULSÃO ASFÁLTICA RR-2C. AF_09/2017</t>
  </si>
  <si>
    <t>PAVIMENTO EM PARALELEPIPEDO SOBRE COLCHAO DE AREIA REJUNTADO COM ARGAMASSA DE CIMENTO E AREIA NO TRAÇO 1:3 (PEDRAS PEQUENAS 30 A 35 PECAS POR M2)</t>
  </si>
  <si>
    <t>PINTURA DE LIGACAO COM EMULSAO RR-1C</t>
  </si>
  <si>
    <t>PINTURA DE LIGACAO COM EMULSAO RR-2C</t>
  </si>
  <si>
    <t>CONTENCAO LATERAL COM SOLO LOCAL PARA PAVIMENTO POLIEDRICO</t>
  </si>
  <si>
    <t>CORTE E PREPARO DE CORDAO DE PEDRA PARA PAVIMENTO POLIEDRICO</t>
  </si>
  <si>
    <t>CORTE E PREPARO DE PEDRA PARA PAVIMENTO POLIEDRICO</t>
  </si>
  <si>
    <t>DESMONTE MANUAL DE PEDRA PARA PAVIMENTO POLIEDRICO</t>
  </si>
  <si>
    <t>EXTRACAO, CARGA E ASSENTAMENTO DE CORDAO DE PEDRA PARA PAVIMENTO POLIEDRICO, EXCLUSIVE TRANSPORTE DE PEDRA E INDENIZACAO PEDREIRA</t>
  </si>
  <si>
    <t>EXTRACAO, CARGA, PREPARO E ASSENTAMENTO DE PEDRAS POLIEDRICAS, EXCLUSIVE TRANSPORTE DE PEDRA E INDENIZACAO PEDREIRA</t>
  </si>
  <si>
    <t>73760/1</t>
  </si>
  <si>
    <t>CAPA SELANTE COMPREENDENDO APLICAÇÃO DE ASFALTO NA PROPORÇÃO DE 0,7 A 1,5L / M2, DISTRIBUIÇÃO DE AGREGADOS DE 5 A 15KG/M2 E COMPACTAÇÃO COM ROLO - COM USO DA EMULSAO RR-2C, INCLUSO APLICACAO E COMPACTACAO</t>
  </si>
  <si>
    <t>73849/1</t>
  </si>
  <si>
    <t>AREIA ASFALTO A QUENTE (AAUQ) COM CAP 50/70, INCLUSO USINAGEM E APLICACAO, EXCLUSIVE TRANSPORTE</t>
  </si>
  <si>
    <t>73849/2</t>
  </si>
  <si>
    <t>AREIA ASFALTO A FRIO (AAUF), COM EMULSAO RR-2C INCLUSO USINAGEM E APLICACAO, EXCLUSIVE TRANSPORTE</t>
  </si>
  <si>
    <t>EXECUÇÃO DE PAVIMENTO EM PISO INTERTRAVADO, COM BLOCO PISOGRAMA DE 35 X 25 CM, ESPESSURA 6 CM. AF_12/2015</t>
  </si>
  <si>
    <t>EXECUÇÃO DE PAVIMENTO EM PISO INTERTRAVADO, COM BLOCO PISOGRAMA DE 35 X 25 CM, ESPESSURA 8 CM. AF_12/2015</t>
  </si>
  <si>
    <t>EXECUÇÃO DE PAVIMENTO EM PISO INTERTRAVADO, COM BLOCO SEXTAVADO DE 25 X 25 CM, ESPESSURA 6 CM. AF_12/2015</t>
  </si>
  <si>
    <t>EXECUÇÃO DE PAVIMENTO EM PISO INTERTRAVADO, COM BLOCO SEXTAVADO DE 25 X 25 CM, ESPESSURA 8 CM. AF_12/2015</t>
  </si>
  <si>
    <t>EXECUÇÃO DE PAVIMENTO EM PISO INTERTRAVADO, COM BLOCO SEXTAVADO DE 25 X 25 CM, ESPESSURA 10 CM. AF_12/2015</t>
  </si>
  <si>
    <t>EXECUÇÃO DE PASSEIO EM PISO INTERTRAVADO, COM BLOCO RETANGULAR COR NATURAL DE 20 X 10 CM, ESPESSURA 6 CM. AF_12/2015</t>
  </si>
  <si>
    <t>EXECUÇÃO DE VIA EM PISO INTERTRAVADO, COM BLOCO RETANGULAR COR NATURAL DE 20 X 10 CM, ESPESSURA 8 CM. AF_12/2015</t>
  </si>
  <si>
    <t>EXECUÇÃO DE PÁTIO/ESTACIONAMENTO EM PISO INTERTRAVADO, COM BLOCO RETANGULAR DE 20 X 10 CM, ESPESSURA 10 CM. AF_12/2015</t>
  </si>
  <si>
    <t>EXECUÇÃO DE VIA EM PISO INTERTRAVADO, COM BLOCO RETANGULAR DE 20 X 10 CM, ESPESSURA 10 CM. AF_12/2015</t>
  </si>
  <si>
    <t>EXECUÇÃO DE PASSEIO EM PISO INTERTRAVADO, COM BLOCO 16 FACES DE 22 X 11 CM, ESPESSURA 6 CM. AF_12/2015</t>
  </si>
  <si>
    <t>EXECUÇÃO DE PÁTIO/ESTACIONAMENTO EM PISO INTERTRAVADO, COM BLOCO 16 FACES DE 22 X 11 CM, ESPESSURA 6 CM. AF_12/2015</t>
  </si>
  <si>
    <t>EXECUÇÃO DE PÁTIO/ESTACIONAMENTO EM PISO INTERTRAVADO, COM BLOCO 16 FACES DE 22 X 11 CM, ESPESSURA 8 CM. AF_12/2015</t>
  </si>
  <si>
    <t>EXECUÇÃO DE VIA EM PISO INTERTRAVADO, COM BLOCO 16 FACES DE 22 X 11 CM, ESPESSURA 8 CM. AF_12/2015</t>
  </si>
  <si>
    <t>EXECUÇÃO DE PÁTIO/ESTACIONAMENTO EM PISO INTERTRAVADO, COM BLOCO 16 FACES DE 22 X 11 CM, ESPESSURA 10 CM. AF_12/2015</t>
  </si>
  <si>
    <t>EXECUÇÃO DE VIA EM PISO INTERTRAVADO, COM BLOCO 16 FACES DE 22 X 11 CM, ESPESSURA 10 CM. AF_12/2015</t>
  </si>
  <si>
    <t>EXECUÇÃO DE PASSEIO EM PISO INTERTRAVADO, COM BLOCO RETANGULAR COLORIDO DE 20 X 10 CM, ESPESSURA 6 CM. AF_12/2015</t>
  </si>
  <si>
    <t>EXECUÇÃO DE PÁTIO/ESTACIONAMENTO EM PISO INTERTRAVADO, COM BLOCO RETANGULAR COLORIDO DE 20 X 10 CM, ESPESSURA 6 CM. AF_12/2015</t>
  </si>
  <si>
    <t>EXECUÇÃO DE PÁTIO/ESTACIONAMENTO EM PISO INTERTRAVADO, COM BLOCO RETANGULAR COLORIDO DE 20 X 10 CM, ESPESSURA 8 CM. AF_12/2015</t>
  </si>
  <si>
    <t>EXECUÇÃO DE VIA EM PISO INTERTRAVADO, COM BLOCO RETANGULAR COLORIDO DE 20 X 10 CM, ESPESSURA 8 CM. AF_12/2015</t>
  </si>
  <si>
    <t>EXECUÇÃO DE JUNTAS DE CONTRAÇÃO PARA PAVIMENTOS DE CONCRETO. AF_11/2017</t>
  </si>
  <si>
    <t>APLICAÇÃO DE GRAXA EM BARRAS DE TRANSFERÊNCIA PARA EXECUÇÃO DE PAVIMENTO DE CONCRETO. AF_11/2017</t>
  </si>
  <si>
    <t>BARRAS DE LIGAÇÃO, AÇO CA-50 DE 10 MM, PARA EXECUÇÃO DE PAVIMENTO DE CONCRETO  FORNECIMENTO E INSTALAÇÃO. AF_11/2017</t>
  </si>
  <si>
    <t>CONSTRUÇÃO DE PAVIMENTO COM TRATAMENTO SUPERFICIAL SIMPLES, COM EMULSÃO ASFÁLTICA RR-2C. AF_01/2018</t>
  </si>
  <si>
    <t>CONSTRUÇÃO DE PAVIMENTO COM TRATAMENTO SUPERFICIAL SIMPLES, COM EMULSÃO ASFÁLTICA RR-2C, COM BANHO DILUÍDO. AF_01/2018</t>
  </si>
  <si>
    <t>CONSTRUÇÃO DE PAVIMENTO COM TRATAMENTO SUPERFICIAL DUPLO, COM EMULSÃO ASFÁLTICA RR-2C. AF_01/2018</t>
  </si>
  <si>
    <t>CONSTRUÇÃO DE PAVIMENTO COM TRATAMENTO SUPERFICIAL DUPLO, COM EMULSÃO ASFÁLTICA RR-2C, COM BANHO DILUÍDO. AF_01/2018</t>
  </si>
  <si>
    <t>CONSTRUÇÃO DE PAVIMENTO COM TRATAMENTO SUPERFICIAL DUPLO, COM EMULSÃO ASFÁLTICA RR-2C, COM CAPA SELANTE. AF_01/2018</t>
  </si>
  <si>
    <t>CONSTRUÇÃO DE PAVIMENTO COM TRATAMENTO SUPERFICIAL TRIPLO, COM EMULSÃO ASFÁLTICA RR-2C. AF_01/2018</t>
  </si>
  <si>
    <t>CONSTRUÇÃO DE PAVIMENTO COM TRATAMENTO SUPERFICIAL TRIPLO, COM EMULSÃO ASFÁLTICA RR-2C, COM BANHO DILUÍDO. AF_01/2018</t>
  </si>
  <si>
    <t>CONSTRUÇÃO DE PAVIMENTO COM TRATAMENTO SUPERFICIAL TRIPLO, COM EMULSÃO ASFÁLTICA RR-2C, COM CAPA SELANTE. AF_01/2018</t>
  </si>
  <si>
    <t>RECONSTRUÇÃO DE PAVIMENTO COM TRATAMENTO SUPERFICIAL SIMPLES, COM EMULSÃO ASFÁLTICA RR-2C. AF_01/2018</t>
  </si>
  <si>
    <t>RECONSTRUÇÃO DE PAVIMENTO COM TRATAMENTO SUPERFICIAL SIMPLES, COM EMULSÃO ASFÁLTICA RR-2C, COM BANHO DILUÍDO. AF_01/2018</t>
  </si>
  <si>
    <t>RECONSTRUÇÃO DE PAVIMENTO COM TRATAMENTO SUPERFICIAL DUPLO, COM EMULSÃO ASFÁLTICA RR-2C. AF_01/2018</t>
  </si>
  <si>
    <t>RECONSTRUÇÃO DE PAVIMENTO COM TRATAMENTO SUPERFICIAL DUPLO, COM EMULSÃO ASFÁLTICA RR-2C, COM BANHO DILUÍDO. AF_01/2018</t>
  </si>
  <si>
    <t>RECONSTRUÇÃO DE PAVIMENTO COM TRATAMENTO SUPERFICIAL DUPLO, COM EMULSÃO ASFÁLTICA RR-2C, COM CAPA SELANTE. AF_01/2018</t>
  </si>
  <si>
    <t>RECONSTRUÇÃO DE PAVIMENTO COM TRATAMENTO SUPERFICIAL TRIPLO, COM EMULSÃO ASFÁLTICA RR-2C. AF_01/2018</t>
  </si>
  <si>
    <t>RECONSTRUÇÃO DE PAVIMENTO COM TRATAMENTO SUPERFICIAL TRIPLO, COM EMULSÃO ASFÁLTICA RR-2C, COM BANHO DILUÍDO. AF_01/2018</t>
  </si>
  <si>
    <t>RECONSTRUÇÃO DE PAVIMENTO COM TRATAMENTO SUPERFICIAL TRIPLO, COM EMULSÃO ASFÁLTICA RR-2C, COM CAPA SELANTE. AF_01/2018</t>
  </si>
  <si>
    <t>SINALIZACAO HORIZONTAL COM TINTA RETRORREFLETIVA A BASE DE RESINA ACRILICA COM MICROESFERAS DE VIDRO</t>
  </si>
  <si>
    <t>CAIACAO EM MEIO FIO</t>
  </si>
  <si>
    <t>73770/1</t>
  </si>
  <si>
    <t>BARREIRA PRE-MOLDADA EXTERNA CONCRETO ARMADO 0,25X0,40X1,14M FCK=25MPA ACO CA-50 INCL VIGOTA HORIZONTAL MONTANTE A CADA 1,00M  FERROS DE LIGACAO E MATERIAIS.</t>
  </si>
  <si>
    <t>73770/2</t>
  </si>
  <si>
    <t>BARREIRA DUPLA PRE-MOL INTER CONCRETO ARMADO 0,15X0,65X0,77M FCK=25MPA ACO CA-50 INCL FERROS DE LIGACAO E MATERIAIS.</t>
  </si>
  <si>
    <t>83696/1</t>
  </si>
  <si>
    <t>PINTURA GUARDA-CORPO GUARDA-RODA E MURETA PROTECAO COM CAL EM PONTES EVIADUTOS MEDIDA PELO DOBRO DA AREA TOTAL (LARGURAXALTURA).</t>
  </si>
  <si>
    <t>USINAGEM DE CBUQ COM CAP 50/70, PARA CAPA DE ROLAMENTO</t>
  </si>
  <si>
    <t>USINAGEM DE CBUQ COM CAP 50/70, PARA BINDER</t>
  </si>
  <si>
    <t>73759/2</t>
  </si>
  <si>
    <t>PRE-MISTURADO A FRIO COM EMULSAO RM-1C, INCLUSO USINAGEM E APLICACAO, EXCLUSIVE TRANSPORTE</t>
  </si>
  <si>
    <t>CONSTRUÇÃO DE PAVIMENTO COM APLICAÇÃO DE CONCRETO BETUMINOSO USINADO A QUENTE (CBUQ), CAMADA DE ROLAMENTO, COM ESPESSURA DE 3,0 CM - EXCLUSIVE TRANSPORTE. AF_03/2017</t>
  </si>
  <si>
    <t>CONSTRUÇÃO DE PAVIMENTO COM APLICAÇÃO DE CONCRETO BETUMINOSO USINADO A QUENTE (CBUQ), BINDER, COM ESPESSURA DE 3,0 CM - EXCLUSIVE TRANSPORTE. AF_03/2017</t>
  </si>
  <si>
    <t>CONSTRUÇÃO DE PAVIMENTO COM APLICAÇÃO DE CONCRETO BETUMINOSO USINADO A QUENTE (CBUQ), CAMADA DE ROLAMENTO, COM ESPESSURA DE 4,0 CM - EXCLUSIVE TRANSPORTE. AF_03/2017</t>
  </si>
  <si>
    <t>CONSTRUÇÃO DE PAVIMENTO COM APLICAÇÃO DE CONCRETO BETUMINOSO USINADO A QUENTE (CBUQ), BINDER, COM ESPESSURA DE 4,0 CM - EXCLUSIVE TRANSPORTE. AF_03/2017</t>
  </si>
  <si>
    <t>CONSTRUÇÃO DE PAVIMENTO COM APLICAÇÃO DE CONCRETO BETUMINOSO USINADO A QUENTE (CBUQ), CAMADA DE ROLAMENTO, COM ESPESSURA DE 5,0 CM - EXCLUSIVE TRANSPORTE. AF_03/2017</t>
  </si>
  <si>
    <t>CONSTRUÇÃO DE PAVIMENTO COM APLICAÇÃO DE CONCRETO BETUMINOSO USINADO A QUENTE (CBUQ), BINDER, COM ESPESSURA DE 5,0 CM - EXCLUSIVE TRANSPORTE. AF_03/2017</t>
  </si>
  <si>
    <t>CONSTRUÇÃO DE PAVIMENTO COM APLICAÇÃO DE CONCRETO BETUMINOSO USINADO A QUENTE (CBUQ), CAMADA DE ROLAMENTO, COM ESPESSURA DE 6,0 CM - EXCLUSIVE TRANSPORTE. AF_03/2017</t>
  </si>
  <si>
    <t>CONSTRUÇÃO DE PAVIMENTO COM APLICAÇÃO DE CONCRETO BETUMINOSO USINADO A QUENTE (CBUQ), BINDER, COM ESPESSURA DE 6,0 CM - EXCLUSIVE TRANSPORTE. AF_03/2017</t>
  </si>
  <si>
    <t>CONSTRUÇÃO DE PAVIMENTO COM APLICAÇÃO DE CONCRETO BETUMINOSO USINADO A QUENTE (CBUQ), CAMADA DE ROLAMENTO, COM ESPESSURA DE 7,0 CM - EXCLUSIVE TRANSPORTE. AF_03/2017</t>
  </si>
  <si>
    <t>CONSTRUÇÃO DE PAVIMENTO COM APLICAÇÃO DE CONCRETO BETUMINOSO USINADO A QUENTE (CBUQ), BINDER, COM ESPESSURA DE 7,0 CM - EXCLUSIVE TRANSPORTE. AF_03/2017</t>
  </si>
  <si>
    <t>FRESAGEM DE PAVIMENTO ASFÁLTICO (PROFUNDIDADE 5,0 CM), EM LOCAIS COM NIVEL BAIXO DE INTERFERÊNCIA. AF_03/2017</t>
  </si>
  <si>
    <t>FRESAGEM DE PAVIMENTO ASFÁLTICO (PROFUNDIDADE 5,0 CM), EM LOCAIS COM NIVEL ALTO DE INTERFERÊNCIA. AF_03/2017</t>
  </si>
  <si>
    <t>USINAGEM DE BRITA GRADUADA SIMPLES, UTILIZANDO BRITA COMERCIAL COM USINA 300 T/H. AF_06/2017</t>
  </si>
  <si>
    <t>USINAGEM DE BRITA GRADUADA TRATADA COM CIMENTO, UTILIZANDO BRITA COMERCIAL COM USINA 300 T/H. AF_06/2017</t>
  </si>
  <si>
    <t>USINAGEM DE CONCRETO PARA COMPACTAÇÃO COM ROLO, UTILIZANDO BRITA COMERCIAL. AF_06/2017</t>
  </si>
  <si>
    <t>CAIACAO INT OU EXT SOBRE REVESTIMENTO LISO C/ADOCAO DE FIXADOR COM    COM DUAS DEMAOS</t>
  </si>
  <si>
    <t>PINTURA DE SUPERFICIE C/TINTA GRAFITE</t>
  </si>
  <si>
    <t>74133/1</t>
  </si>
  <si>
    <t>EMASSAMENTO COM MASSA A OLEO, UMA DEMAO</t>
  </si>
  <si>
    <t>74133/2</t>
  </si>
  <si>
    <t>EMASSAMENTO COM MASSA A OLEO, DUAS DEMAOS</t>
  </si>
  <si>
    <t>EMASSAMENTO COM MASSA EPOXI, 2 DEMAOS</t>
  </si>
  <si>
    <t>79494/1</t>
  </si>
  <si>
    <t>PINTURA DE QUADRO ESCOLAR COM TINTA ESMALTE ACABAMENTO FOSCO, DUAS DEMAOS SOBRE MASSA ACRILICA</t>
  </si>
  <si>
    <t>PINTURA COM TINTA IMPERMEAVEL MINERAL EM PO, DUAS DEMAOS</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</si>
  <si>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</si>
  <si>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</si>
  <si>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</si>
  <si>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</si>
  <si>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</si>
  <si>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</si>
  <si>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</si>
  <si>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</si>
  <si>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APLICAÇÃO MANUAL DE PINTURA COM TINTA TEXTURIZADA ACRÍLICA EM PANOS COM PRESENÇA DE VÃOS DE EDIFÍCIOS DE MÚLTIPLOS PAVIMENTOS, DUAS CORES. AF_06/2014</t>
  </si>
  <si>
    <t>APLICAÇÃO MANUAL DE PINTURA COM TINTA TEXTURIZADA ACRÍLICA EM PANOS CEGOS DE FACHADA (SEM PRESENÇA DE VÃOS) DE EDIFÍCIOS DE MÚLTIPLOS PAVIMENTOS, DUAS CORES. AF_06/2014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</si>
  <si>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</si>
  <si>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</si>
  <si>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APLICAÇÃO MANUAL DE PINTURA COM TINTA TEXTURIZADA ACRÍLICA EM PAREDES EXTERNAS DE CASAS, DUAS CORES. AF_06/2014</t>
  </si>
  <si>
    <t>APLICAÇÃO MANUAL DE PINTURA COM TINTA TEXTURIZADA ACRÍLICA EM MOLDURAS DE EPS, PRÉ-FABRICADOS, OU OUTROS. AF_06/2014</t>
  </si>
  <si>
    <t>APLICAÇÃO DE FUNDO SELADOR LÁTEX PVA EM TETO, UMA DEMÃO. AF_06/2014</t>
  </si>
  <si>
    <t>APLICAÇÃO DE FUNDO SELADOR LÁTEX PVA EM PAREDES, UMA DEMÃO. AF_06/2014</t>
  </si>
  <si>
    <t>APLICAÇÃO DE FUNDO SELADOR ACRÍLICO EM TETO, UMA DEMÃO. AF_06/2014</t>
  </si>
  <si>
    <t>APLICAÇÃO DE FUNDO SELADOR ACRÍLICO EM PAREDES, UMA DEMÃO. AF_06/2014</t>
  </si>
  <si>
    <t>APLICAÇÃO MANUAL DE PINTURA COM TINTA LÁTEX PVA EM TETO, DUAS DEMÃOS. AF_06/2014</t>
  </si>
  <si>
    <t>APLICAÇÃO MANUAL DE PINTURA COM TINTA LÁTEX PVA EM PAREDES, DUAS DEMÃOS. AF_06/2014</t>
  </si>
  <si>
    <t>APLICAÇÃO MECÂNICA DE PINTURA COM TINTA LÁTEX PVA EM TETO, DUAS DEMÃOS. AF_06/2014</t>
  </si>
  <si>
    <t>APLICAÇÃO MECÂNICA DE PINTURA COM TINTA LÁTEX PVA EM PAREDES, DUAS DEMÃOS. AF_06/2014</t>
  </si>
  <si>
    <t>APLICAÇÃO MECÂNICA DE PINTURA COM TINTA LÁTEX ACRÍLICA EM TETO, DUAS DEMÃOS. AF_06/2014</t>
  </si>
  <si>
    <t>APLICAÇÃO MECÂNICA DE PINTURA COM TINTA LÁTEX ACRÍLICA EM PAREDES, DUAS DEMÃOS. AF_06/2014</t>
  </si>
  <si>
    <t>APLICAÇÃO E LIXAMENTO DE MASSA LÁTEX EM TETO, DUAS DEMÃOS. AF_06/2014</t>
  </si>
  <si>
    <t>APLICAÇÃO E LIXAMENTO DE MASSA LÁTEX EM PAREDES, DUAS DEMÃOS. AF_06/2014</t>
  </si>
  <si>
    <t>TEXTURA ACRÍLICA, APLICAÇÃO MANUAL EM PAREDE, UMA DEMÃO. AF_09/2016</t>
  </si>
  <si>
    <t>TEXTURA ACRÍLICA, APLICAÇÃO MANUAL EM TETO, UMA DEMÃO. AF_09/2016</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</si>
  <si>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</si>
  <si>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</si>
  <si>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SUPERFÍCIES EXTERNAS DE SACADA DE EDIFÍCIOS DE MÚLTIPLOS PAVIMENTOS, DUAS DEMÃOS. AF_11/2016</t>
  </si>
  <si>
    <t>APLICAÇÃO MANUAL DE TINTA LÁTEX ACRÍLICA EM SUPERFÍCIES INTERNAS DE SACADA DE EDIFÍCIOS DE MÚLTIPLOS PAVIMENTOS, DUAS DEMÃOS. AF_11/2016</t>
  </si>
  <si>
    <t>APLICAÇÃO MANUAL DE TINTA LÁTEX ACRÍLICA EM PAREDE EXTERNAS DE CASAS, DUAS DEMÃOS. AF_11/2016</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</si>
  <si>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</si>
  <si>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</si>
  <si>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</si>
  <si>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</si>
  <si>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</si>
  <si>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</si>
  <si>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</si>
  <si>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</si>
  <si>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</si>
  <si>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APLICAÇÃO MANUAL DE MASSA ACRÍLICA EM PAREDES EXTERNAS DE CASAS, DUAS DEMÃOS. AF_05/2017</t>
  </si>
  <si>
    <t>PINTURA EPOXI, DUAS DEMAOS</t>
  </si>
  <si>
    <t>PINTURA COM TINTA A BASE DE BORRACHA CLORADA, 2 DEMAOS</t>
  </si>
  <si>
    <t>79514/1</t>
  </si>
  <si>
    <t>PINTURA EPOXI, TRES DEMAOS</t>
  </si>
  <si>
    <t>PINTURA EPOXI INCLUSO EMASSAMENTO E FUNDO PREPARADOR</t>
  </si>
  <si>
    <t>TRATAMENTO EM  CONCRETO COM ESTUQUE E LIXAMENTO</t>
  </si>
  <si>
    <t>VERNIZ SINTETICO BRILHANTE EM CONCRETO OU TIJOLO, DUAS DEMAOS</t>
  </si>
  <si>
    <t>VERNIZ POLIURETANO BRILHANTE EM CONCRETO OU TIJOLO, TRES DEMAOS</t>
  </si>
  <si>
    <t>VERNIZ SINTETICO EM MADEIRA, DUAS DEMAOS</t>
  </si>
  <si>
    <t>73739/1</t>
  </si>
  <si>
    <t>PINTURA ESMALTE ACETINADO EM MADEIRA, DUAS DEMAOS</t>
  </si>
  <si>
    <t>74065/1</t>
  </si>
  <si>
    <t>PINTURA ESMALTE FOSCO PARA MADEIRA, DUAS DEMAOS, SOBRE FUNDO NIVELADOR BRANCO</t>
  </si>
  <si>
    <t>74065/2</t>
  </si>
  <si>
    <t>PINTURA ESMALTE ACETINADO PARA MADEIRA, DUAS DEMAOS, SOBRE FUNDO NIVELADOR BRANCO</t>
  </si>
  <si>
    <t>74065/3</t>
  </si>
  <si>
    <t>PINTURA ESMALTE BRILHANTE PARA MADEIRA, DUAS DEMAOS, SOBRE FUNDO NIVELADOR BRANCO</t>
  </si>
  <si>
    <t>PINTURA A OLEO, 1 DEMAO</t>
  </si>
  <si>
    <t>PINTURA A OLEO, 2 DEMAOS</t>
  </si>
  <si>
    <t>PINTURA COM VERNIZ POLIURETANO, 2 DEMAOS</t>
  </si>
  <si>
    <t>79497/1</t>
  </si>
  <si>
    <t>PINTURA A OLEO, 3 DEMAOS</t>
  </si>
  <si>
    <t>VERNIZ SINTETICO BRILHANTE, 2 DEMAOS</t>
  </si>
  <si>
    <t>FUNDO SINTETICO NIVELADOR BRANCO</t>
  </si>
  <si>
    <t>PINTURA ESMALTE FOSCO EM MADEIRA, DUAS DEMAOS</t>
  </si>
  <si>
    <t>PINTURA IMUNIZANTE PARA MADEIRA, DUAS DEMAOS</t>
  </si>
  <si>
    <t>PINTURA VERNIZ POLIURETANO BRILHANTE EM MADEIRA, TRES DEMAOS</t>
  </si>
  <si>
    <t>JATEAMENTO COM AREIA EM ESTRUTURA METALICA</t>
  </si>
  <si>
    <t>73794/1</t>
  </si>
  <si>
    <t>PINTURA COM TINTA PROTETORA ACABAMENTO GRAFITE ESMALTE SOBRE SUPERFICIE METALICA, 2 DEMAOS</t>
  </si>
  <si>
    <t>73865/1</t>
  </si>
  <si>
    <t>FUNDO PREPARADOR PRIMER A BASE DE EPOXI, PARA ESTRUTURA METALICA, UMA DEMAO, ESPESSURA DE 25 MICRA.</t>
  </si>
  <si>
    <t>73924/1</t>
  </si>
  <si>
    <t>PINTURA ESMALTE ALTO BRILHO, DUAS DEMAOS, SOBRE SUPERFICIE METALICA</t>
  </si>
  <si>
    <t>73924/2</t>
  </si>
  <si>
    <t>PINTURA ESMALTE ACETINADO, DUAS DEMAOS, SOBRE SUPERFICIE METALICA</t>
  </si>
  <si>
    <t>73924/3</t>
  </si>
  <si>
    <t>PINTURA ESMALTE FOSCO, DUAS DEMAOS, SOBRE SUPERFICIE METALICA</t>
  </si>
  <si>
    <t>74064/1</t>
  </si>
  <si>
    <t>FUNDO ANTICORROSIVO A BASE DE OXIDO DE FERRO (ZARCAO), DUAS DEMAOS</t>
  </si>
  <si>
    <t>74064/2</t>
  </si>
  <si>
    <t>74145/1</t>
  </si>
  <si>
    <t>79498/1</t>
  </si>
  <si>
    <t>PINTURA A OLEO BRILHANTE SOBRE SUPERFICIE METALICA, UMA DEMAO INCLUSO UMA DEMAO DE FUNDO ANTICORROSIVO</t>
  </si>
  <si>
    <t>79499/1</t>
  </si>
  <si>
    <t>PINTURA POSTE RETO DE ACO 3,5 A 6M C/1 DEMAO D/TINTA GRAFITE C/PROPRIEDADES DE PRIMER E ACABAMENTO - OBS: C/ALTO TEOR DE ZARCAO</t>
  </si>
  <si>
    <t>79515/1</t>
  </si>
  <si>
    <t>PINTURA COM TINTA PROTETORA ACABAMENTO ALUMINIO, TRES DEMAOS</t>
  </si>
  <si>
    <t>FUNDO PREPARADOR PRIMER SINTETICO, PARA ESTRUTURA METALICA, UMA DEMÃO, ESPESSURA DE 25 MICRA</t>
  </si>
  <si>
    <t>PINTURA COM TINTA PROTETORA ACABAMENTO ALUMINIO, UMA DEMAO SOBRE SUPERFCIE METALICA</t>
  </si>
  <si>
    <t>PINTURA COM TINTA PROTETORA ACABAMENTO ALUMINIO, DUAS DEMAOS SOBRE SUPERFICIE METALICA</t>
  </si>
  <si>
    <t>PINTURA ESMALTE BRILHANTE (2 DEMAOS) SOBRE SUPERFICIE METALICA, INCLUSIVE PROTECAO COM ZARCAO (1 DEMAO)</t>
  </si>
  <si>
    <t>PINTURA ACRILICA DE FAIXAS DE DEMARCACAO EM QUADRA POLIESPORTIVA, 5 CM DE LARGURA</t>
  </si>
  <si>
    <t>73978/1</t>
  </si>
  <si>
    <t>PINTURA HIDROFUGANTE COM SILICONE SOBRE PISO CIMENTADO, UMA DEMAO</t>
  </si>
  <si>
    <t>PINTURA ACRILICA EM PISO CIMENTADO DUAS DEMAOS</t>
  </si>
  <si>
    <t>74245/1</t>
  </si>
  <si>
    <t>PINTURA COM TINTA A BASE DE BORRACHA CLORADA , DE FAIXAS DE DEMARCACAO, EM QUADRA POLIESPORTIVA, 5 CM DE LARGURA.</t>
  </si>
  <si>
    <t>79500/2</t>
  </si>
  <si>
    <t>PINTURA ACRILICA EM PISO CIMENTADO, TRES DEMAOS</t>
  </si>
  <si>
    <t>APLICACAO DE VERNIZ POLIURETANO FOSCO SOBRE PISO DE PEDRAS DECORATIVAS, 3 DEMAOS</t>
  </si>
  <si>
    <t>PINTURA ACRILICA PARA SINALIZAÇÃO HORIZONTAL EM PISO CIMENTADO</t>
  </si>
  <si>
    <t>POLIMENTO E ENCERAMENTO DE PISO EM MADEIRA</t>
  </si>
  <si>
    <t>PINTURA PARA TELHAS DE ALUMINIO COM TINTA ESMALTE AUTOMOTIVA</t>
  </si>
  <si>
    <t>PISO CIMENTADO E=1,5CM C/ARGAMASSA 1:3 CIMENTO AREIA ALISADO COLHER   SOBRE BASE EXISTENTE E ARGAMASSA EM PREPARO MECANIZADO</t>
  </si>
  <si>
    <t>PISO CIMENTADO TRAÇO 1:3 (CIMENTO E AREIA) ACABAMENTO LISO PIGMENTADO ESPESSURA 1,5CM COM JUNTAS PLASTICAS DE DILATACAO E ARGAMASSA EM PREPARO MANUAL</t>
  </si>
  <si>
    <t>73922/1</t>
  </si>
  <si>
    <t>PISO CIMENTADO TRACO 1:3 (CIMENTO E AREIA) ACABAMENTO LISO ESPESSURA 3,5CM, PREPARO MANUAL DA ARGAMASSA</t>
  </si>
  <si>
    <t>73922/2</t>
  </si>
  <si>
    <t>PISO CIMENTADO TRACO 1:4 (CIMENTO E AREIA) ACABAMENTO LISO ESPESSURA 2,5CM PREPARO MANUAL DA ARGAMASSA</t>
  </si>
  <si>
    <t>73922/3</t>
  </si>
  <si>
    <t>PISO CIMENTADO TRACO 1:3 (CIMENTO E AREIA) ACABAMENTO LISO ESPESSURA 2,0CM, PREPARO MANUAL DA ARGAMASSA</t>
  </si>
  <si>
    <t>73922/4</t>
  </si>
  <si>
    <t>PISO CIMENTADO TRACO 1:4 (CIMENTO E AREIA) ACABAMENTO LISO ESPESSURA 2,0CM, PREPARO MANUAL DA ARGAMASSA</t>
  </si>
  <si>
    <t>73922/5</t>
  </si>
  <si>
    <t>PISO CIMENTADO TRACO 1:3 (CIMENTO E AREIA) ACABAMENTO LISO ESPESSURA 3,0CM, PREPARO MANUAL DA ARGAMASSA</t>
  </si>
  <si>
    <t>73923/1</t>
  </si>
  <si>
    <t>PISO CIMENTADO TRACO 1:4 (CIMENTO E AREIA) ACABAMENTO RUSTICO ESPESSURA 2CM, ARGAMASSA COM PREPARO MANUAL</t>
  </si>
  <si>
    <t>73923/2</t>
  </si>
  <si>
    <t>PISO CIMENTADO TRACO 1:4 (CIMENTO E AREIA), COM ACABAMENTO RUSTICO ESPESSURA 3CM, PREPARO MANUAL</t>
  </si>
  <si>
    <t>73923/3</t>
  </si>
  <si>
    <t>PISO CIMENTADO TRACO 1:3 (CIMENTO E AREIA), COM ACABAMENTO RUSTICO E FRISADO ESPESSURA 2CM, PREPARO MANUAL</t>
  </si>
  <si>
    <t>73974/1</t>
  </si>
  <si>
    <t>PISO CIMENTADO TRACO 1:3 (CIMENTO E AREIA) ACABAMENTO RUSTICO ESPESSURA 2CM, PREPARO MECANICO DA ARGAMASSA</t>
  </si>
  <si>
    <t>73991/1</t>
  </si>
  <si>
    <t>PISO CIMENTADO TRACO 1:4 (CIMENTO E AREIA) COM ACABAMENTO LISO ESPESSURA 1,5CM, PREPARO MANUAL DA ARGAMASSA  INCLUSO ADITIVO IMPERMEABILIZANTE</t>
  </si>
  <si>
    <t>73991/2</t>
  </si>
  <si>
    <t>PISO CIMENTADO TRACO 1:3 (CIMENTO E AREIA) COM ACABAMENTO LISO ESPESSURA 1,5CM PREPARO MANUAL DA ARGAMASSA</t>
  </si>
  <si>
    <t>73991/3</t>
  </si>
  <si>
    <t>PISO CIMENTADO TRACO 1:3 (CIMENTO E AREIA) COM ACABAMENTO LISO ESPESSURA 3CM PREPARO MECANICO ARGAMASSA  INCLUSO ADITIVO IMPERMEABILIZANTE</t>
  </si>
  <si>
    <t>73991/4</t>
  </si>
  <si>
    <t>PISO CIMENTADO TRACO 1:3 (CIMENTO E AREIA) COM ACABAMENTO LISO ESPESSURA 1,5CM, PREPARO MANUAL DA ARGAMASSA INCLUSO ADITIVO IMPERMEABILIZANTE</t>
  </si>
  <si>
    <t>74079/1</t>
  </si>
  <si>
    <t>PISO CIMENTADO TRACO 1:4 (CIMENTO E AREIA) COM ACABAMENTO LISO  ESPESSURA 2,0CM COM JUNTAS PLASTICAS DE DILATACAO E PREPARO MANUAL DA ARGAMASSA</t>
  </si>
  <si>
    <t>76447/1</t>
  </si>
  <si>
    <t>PISO CIMENTADO TRACO 1:3 (CIMENTO E AREIA) ACABAMENTO LISO ESPESSURA 2,5 CM PREPARO MECANICO DA ARGAMASSA</t>
  </si>
  <si>
    <t>76448/1</t>
  </si>
  <si>
    <t>PISO CIMENTADO TRACO 1:4 (CIMENTO E AREIA) ACABAMENTO RUSTICO ESPESSURA 1,5 CM PREPARO MANUAL DA ARGAMASSA</t>
  </si>
  <si>
    <t>76448/2</t>
  </si>
  <si>
    <t>PISO CIMENTADO TRAÇO 1:4 (CIMENTO E AREIA) ACABAMENTO RUSTICO ESPESSURA 3,5 CM PREPARO MANUAL DA ARGAMASSA</t>
  </si>
  <si>
    <t>76448/3</t>
  </si>
  <si>
    <t>PISO CIMENTADO TRAÇO 1:4 (CIMENTO E AREIA) ACABAMENTO RUSTICO ESPESSURA 2,5 CM PREPARO MANUAL DA ARGAMASSA</t>
  </si>
  <si>
    <t>PISO CIMENTADO TRACO 1:3 (CIMENTO E AREIA) ACABAMENTO RUSTICO ESPESSURA 2 CM COM JUNTAS PLASTICAS DE DILATACAO, PREPARO MANUAL DA ARGAMASSA</t>
  </si>
  <si>
    <t>PISO CIMENTADO TRACO 1:3 (CIMENTO/AREIA) ACABAMENTO LISO ESPESSURA 2,0 CM PREPARO MANUAL DA ARGAMASSA INCLUSO ADITIVO IMPERMEABILIZANTE</t>
  </si>
  <si>
    <t>PISO CIMENTADO TRACO 1:3 (CIMENTO E AREIA) COM ACABAMENTO LISO ESPESSURA 3CM COM JUNTAS DE MADEIRA, PREPARO MANUAL DA ARGAMASSA INCLUSO ADITIVO IMPERMEABILIZANTE</t>
  </si>
  <si>
    <t>RECOLOCACAO DE TACOS DE MADEIRA COM REAPROVEITAMENTO DE MATERIAL E ASSENTAMENTO COM ARGAMASSA 1:4 (CIMENTO E AREIA)</t>
  </si>
  <si>
    <t>RECOLOCACAO DE PISO DE TABUAS DE MADEIRA, CONSIDERANDO REAPROVEITAMENTO DO MATERIAL, EXCLUSIVE VIGAMENTO</t>
  </si>
  <si>
    <t>RECOLOCACAO DE PISO DE TABUAS DE MADEIRA, CONSIDERANDO REAPROVEITAMENTO DO MATERIAL, INCLUSIVE VIGAMENTO</t>
  </si>
  <si>
    <t>PISO EM TABUA CORRIDA DE MADEIRA ESPESSURA 2,5CM FIXADO EM PECAS DE MADEIRA E ASSENTADO EM ARGAMASSA TRACO 1:4 (CIMENTO/AREIA)</t>
  </si>
  <si>
    <t>73734/1</t>
  </si>
  <si>
    <t>PISO EM TACO DE MADEIRA 7X21CM, ASSENTADO COM ARGAMASSA TRACO 1:4 (CIMENTO E AREIA MEDIA)</t>
  </si>
  <si>
    <t>PISO EM TACO DE MADEIRA 7X21CM, FIXADO COM COLA BASE DE PVA</t>
  </si>
  <si>
    <t>REVESTIMENTO CERÂMICO PARA PISO COM PLACAS TIPO ESMALTADA EXTRA DE DIMENSÕES 35X35 CM APLICADA EM AMBIENTES DE ÁREA MENOR QUE 5 M2. AF_06/2014</t>
  </si>
  <si>
    <t>REVESTIMENTO CERÂMICO PARA PISO COM PLACAS TIPO ESMALTADA EXTRA DE DIMENSÕES 35X35 CM APLICADA EM AMBIENTES DE ÁREA ENTRE 5 M2 E 10 M2. AF_06/2014</t>
  </si>
  <si>
    <t>REVESTIMENTO CERÂMICO PARA PISO COM PLACAS TIPO ESMALTADA EXTRA DE DIMENSÕES 35X35 CM APLICADA EM AMBIENTES DE ÁREA MAIOR QUE 10 M2. AF_06/2014</t>
  </si>
  <si>
    <t>REVESTIMENTO CERÂMICO PARA PISO COM PLACAS TIPO ESMALTADA EXTRA DE DIMENSÕES 45X45 CM APLICADA EM AMBIENTES DE ÁREA MENOR QUE 5 M2. AF_06/2014</t>
  </si>
  <si>
    <t>REVESTIMENTO CERÂMICO PARA PISO COM PLACAS TIPO ESMALTADA EXTRA DE DIMENSÕES 45X45 CM APLICADA EM AMBIENTES DE ÁREA ENTRE 5 M2 E 10 M2. AF_06/2014</t>
  </si>
  <si>
    <t>REVESTIMENTO CERÂMICO PARA PISO COM PLACAS TIPO ESMALTADA EXTRA DE DIMENSÕES 45X45 CM APLICADA EM AMBIENTES DE ÁREA MAIOR QUE 10 M2. AF_06/2014</t>
  </si>
  <si>
    <t>REVESTIMENTO CERÂMICO PARA PISO COM PLACAS TIPO ESMALTADA EXTRA DE DIMENSÕES 60X60 CM APLICADA EM AMBIENTES DE ÁREA MENOR QUE 5 M2. AF_06/2014</t>
  </si>
  <si>
    <t>REVESTIMENTO CERÂMICO PARA PISO COM PLACAS TIPO ESMALTADA EXTRA DE DIMENSÕES 60X60 CM APLICADA EM AMBIENTES DE ÁREA ENTRE 5 M2 E 10 M2. AF_06/2014</t>
  </si>
  <si>
    <t>REVESTIMENTO CERÂMICO PARA PISO COM PLACAS TIPO ESMALTADA EXTRA DE DIMENSÕES 60X60 CM APLICADA EM AMBIENTES DE ÁREA MAIOR QUE 10 M2. AF_06/2014</t>
  </si>
  <si>
    <t>REVESTIMENTO CERÂMICO PARA PISO COM PLACAS TIPO PORCELANATO DE DIMENSÕES 45X45 CM APLICADA EM AMBIENTES DE ÁREA MENOR QUE 5 M². AF_06/2014</t>
  </si>
  <si>
    <t>REVESTIMENTO CERÂMICO PARA PISO COM PLACAS TIPO PORCELANATO DE DIMENSÕES 45X45 CM APLICADA EM AMBIENTES DE ÁREA ENTRE 5 M² E 10 M². AF_06/2014</t>
  </si>
  <si>
    <t>REVESTIMENTO CERÂMICO PARA PISO COM PLACAS TIPO PORCELANATO DE DIMENSÕES 45X45 CM APLICADA EM AMBIENTES DE ÁREA MAIOR QUE 10 M². AF_06/2014</t>
  </si>
  <si>
    <t>REVESTIMENTO CERÂMICO PARA PISO COM PLACAS TIPO PORCELANATO DE DIMENSÕES 60X60 CM APLICADA EM AMBIENTES DE ÁREA MENOR QUE 5 M². AF_06/2014</t>
  </si>
  <si>
    <t>REVESTIMENTO CERÂMICO PARA PISO COM PLACAS TIPO PORCELANATO DE DIMENSÕES 60X60 CM APLICADA EM AMBIENTES DE ÁREA ENTRE 5 M² E 10 M². AF_06/2014</t>
  </si>
  <si>
    <t>REVESTIMENTO CERÂMICO PARA PISO COM PLACAS TIPO PORCELANATO DE DIMENSÕES 60X60 CM APLICADA EM AMBIENTES DE ÁREA MAIOR QUE 10 M². AF_06/2014</t>
  </si>
  <si>
    <t>(COMPOSIÇÃO REPRESENTATIVA) DO SERVIÇO DE REVESTIMENTO CERÂMICO PARA PISO COM PLACAS TIPO GRÉS DE DIMENSÕES 35X35 CM, PARA EDIFICAÇÃO HABITACIONAL MULTIFAMILIAR (PRÉDIO). AF_11/2014</t>
  </si>
  <si>
    <t>(COMPOSIÇÃO REPRESENTATIVA) DO SERVIÇO DE REVESTIMENTO CERÂMICO PARA PISO COM PLACAS TIPO GRÉS DE DIMENSÕES 35X35 CM, PARA EDIFICAÇÃO HABITACIONAL UNIFAMILIAR (CASA) E EDIFICAÇÃO PÚBLICA PADRÃO. AF_11/2014</t>
  </si>
  <si>
    <t>REVESTIMENTO CERÂMICO PARA PISO COM PLACAS TIPO ESMALTADA PADRÃO POPULAR DE DIMENSÕES 35X35 CM APLICADA EM AMBIENTES DE ÁREA MENOR QUE 5 M2. AF_06/2014</t>
  </si>
  <si>
    <t>REVESTIMENTO CERÂMICO PARA PISO COM PLACAS TIPO ESMALTADA PADRÃO POPULAR DE DIMENSÕES 35X35 CM APLICADA EM AMBIENTES DE ÁREA ENTRE 5 M2 E 10 M2. AF_06/2014</t>
  </si>
  <si>
    <t>REVESTIMENTO CERÂMICO PARA PISO COM PLACAS TIPO ESMALTADA PADRÃO POPULAR DE DIMENSÕES 35X35 CM APLICADA EM AMBIENTES DE ÁREA MAIOR QUE 10 M2. AF_06/2014</t>
  </si>
  <si>
    <t>73743/1</t>
  </si>
  <si>
    <t>PISO EM PEDRA SÃO TOME ASSENTADO SOBRE ARGAMASSA 1:3 (CIMENTO E AREIA) REJUNTADO COM CIMENTO BRANCO</t>
  </si>
  <si>
    <t>73921/2</t>
  </si>
  <si>
    <t>PISO EM PEDRA ARDOSIA ASSENTADO SOBRE ARGAMASSA COLANTE REJUNTADO COM CIMENTO COMUM</t>
  </si>
  <si>
    <t>PISO EM PEDRA PORTUGUESA ASSENTADO SOBRE BASE DE AREIA, REJUNTADO COM CIMENTO COMUM</t>
  </si>
  <si>
    <t>PISO VINILICO SEMIFLEXIVEL PADRAO LISO, ESPESSURA 2MM, FIXADO COM COLA</t>
  </si>
  <si>
    <t>PISO VINILICO SEMIFLEXIVEL PADRAO LISO, ESPESSURA 3,2MM, FIXADO COM COLA</t>
  </si>
  <si>
    <t>PISO DE BORRACHA FRISADO, ESPESSURA 7MM, ASSENTADO COM ARGAMASSA TRACO 1:3 (CIMENTO E AREIA)</t>
  </si>
  <si>
    <t>PISO DE BORRACHA PASTILHADO, ESPESSURA 7MM, ASSENTADO COM ARGAMASSA TRACO 1:3 (CIMENTO E AREIA)</t>
  </si>
  <si>
    <t>73876/1</t>
  </si>
  <si>
    <t>PISO DE BORRACHA PASTILHADO, ESPESSURA 7MM, FIXADO COM COLA</t>
  </si>
  <si>
    <t>PISO DE BORRACHA CANELADA, ESPESSURA 3,5MM, FIXADO COM COLA</t>
  </si>
  <si>
    <t>ASSENTAMENTO DE PISO DE BORRACHA PASTILHADA FIXADO COM COLA</t>
  </si>
  <si>
    <t>TESTEIRA OU RODAPE VINILICO 6CM FIXADO COM COLA</t>
  </si>
  <si>
    <t>PISO INDUSTRIAL DE ALTA RESISTENCIA, ESPESSURA 8MM, INCLUSO JUNTAS DE DILATACAO PLASTICAS E POLIMENTO MECANIZADO</t>
  </si>
  <si>
    <t>PISO INDUSTRIAL ALTA RESISTENCIA, ESPESSURA 12MM, INCLUSO JUNTAS DE DILATACAO PLASTICAS E POLIMENTO MECANIZADO</t>
  </si>
  <si>
    <t>APLICACAO DE TINTA A BASE DE EPOXI SOBRE PISO</t>
  </si>
  <si>
    <t>PISO EM GRANILITE, MARMORITE OU GRANITINA ESPESSURA 8 MM, INCLUSO JUNTAS DE DILATACAO PLASTICAS</t>
  </si>
  <si>
    <t>PISO EM GRANITO BRANCO 50X50CM LEVIGADO ESPESSURA 2CM, ASSENTADO COM ARGAMASSA COLANTE DUPLA COLAGEM, COM REJUNTAMENTO EM CIMENTO BRANCO</t>
  </si>
  <si>
    <t>PISO MARMORE BRANCO ASSENTADO SOBRE ARGAMASSA TRACO 1:4 (CIMENTO/AREIA)</t>
  </si>
  <si>
    <t>74111/1</t>
  </si>
  <si>
    <t>SOLEIRA / TABEIRA EM MARMORE BRANCO COMUM, POLIDO, LARGURA 5 CM, ESPESSURA 2 CM, ASSENTADA COM ARGAMASSA COLANTE</t>
  </si>
  <si>
    <t>73886/1</t>
  </si>
  <si>
    <t>RODAPE EM MADEIRA, ALTURA 7CM, FIXADO EM PECAS DE MADEIRA</t>
  </si>
  <si>
    <t>RODAPE EM MADEIRA, ALTURA 7CM, FIXADO COM COLA</t>
  </si>
  <si>
    <t>RODAPÉ CERÂMICO DE 7CM DE ALTURA COM PLACAS TIPO ESMALTADA EXTRA  DE DIMENSÕES 35X35CM. AF_06/2014</t>
  </si>
  <si>
    <t>RODAPÉ CERÂMICO DE 7CM DE ALTURA COM PLACAS TIPO ESMALTADA EXTRA DE DIMENSÕES 45X45CM. AF_06/2014</t>
  </si>
  <si>
    <t>RODAPÉ CERÂMICO DE 7CM DE ALTURA COM PLACAS TIPO ESMALTADA EXTRA DE DIMENSÕES 60X60CM. AF_06/2014</t>
  </si>
  <si>
    <t>RODAPÉ CERÂMICO DE 7CM DE ALTURA COM PLACAS TIPO ESMALTADA COMERCIAL DE DIMENSÕES 35X35CM (PADRAO POPULAR). AF_06/2017</t>
  </si>
  <si>
    <t>73850/1</t>
  </si>
  <si>
    <t>RODAPE EM MARMORITE, ALTURA 10CM</t>
  </si>
  <si>
    <t>RODAPE EM MARMORE BRANCO ASSENTADO COM ARGAMASSA TRACO 1:4 (CIMENTO E AREIA) ALTURA 7CM</t>
  </si>
  <si>
    <t>RODAPE EM ARDOSIA ASSENTADO COM ARGAMASSA TRACO 1:4 (CIMENTO E AREIA) ALTURA 10CM</t>
  </si>
  <si>
    <t>PISO EM CONCRETO 20 MPA PREPARO MECANICO, ESPESSURA 7CM, INCLUSO JUNTAS DE DILATACAO EM MADEIRA</t>
  </si>
  <si>
    <t>JUNTA 5X5CM COM ARGAMASSA TRACO 1:3 (CIMENTO E AREIA) PARA PISO EM PLACAS</t>
  </si>
  <si>
    <t>JUNTA 2,5X2,5CM COM ARGAMASSA 1:1:3 IMPERMEABILIZANTE DE HIDRO-ASFALTO CIMENTO E AREIA PARA PISO EM PLACAS</t>
  </si>
  <si>
    <t>JUNTA GRAMADA 5CM DE LARGURA</t>
  </si>
  <si>
    <t>EXECUÇÃO DE PASSEIO (CALÇADA) OU PISO DE CONCRETO COM CONCRETO MOLDADO IN LOCO, FEITO EM OBRA, ACABAMENTO CONVENCIONAL, NÃO ARMADO. AF_07/2016</t>
  </si>
  <si>
    <t>EXECUÇÃO DE PASSEIO (CALÇADA) OU PISO DE CONCRETO COM CONCRETO MOLDADO IN LOCO, USINADO, ACABAMENTO CONVENCIONAL, NÃO ARMADO. AF_07/2016</t>
  </si>
  <si>
    <t>EXECUÇÃO DE PASSEIO (CALÇADA) OU PISO DE CONCRETO COM CONCRETO MOLDADO IN LOCO, FEITO EM OBRA, ACABAMENTO CONVENCIONAL, ESPESSURA 6 CM, ARMADO. AF_07/2016</t>
  </si>
  <si>
    <t>EXECUÇÃO DE PASSEIO (CALÇADA) OU PISO DE CONCRETO COM CONCRETO MOLDADO IN LOCO, USINADO, ACABAMENTO CONVENCIONAL, ESPESSURA 6 CM, ARMADO. AF_07/2016</t>
  </si>
  <si>
    <t>EXECUÇÃO DE PASSEIO (CALÇADA) OU PISO DE CONCRETO COM CONCRETO MOLDADO IN LOCO, FEITO EM OBRA, ACABAMENTO CONVENCIONAL, ESPESSURA 8 CM, ARMADO. AF_07/2016</t>
  </si>
  <si>
    <t>EXECUÇÃO DE PASSEIO (CALÇADA) OU PISO DE CONCRETO COM CONCRETO MOLDADO IN LOCO, USINADO, ACABAMENTO CONVENCIONAL, ESPESSURA 8 CM, ARMADO. AF_07/2016</t>
  </si>
  <si>
    <t>EXECUÇÃO DE PASSEIO (CALÇADA) OU PISO DE CONCRETO COM CONCRETO MOLDADO IN LOCO, FEITO EM OBRA, ACABAMENTO CONVENCIONAL, ESPESSURA 10 CM, ARMADO. AF_07/2016</t>
  </si>
  <si>
    <t>EXECUÇÃO DE PASSEIO (CALÇADA) OU PISO DE CONCRETO COM CONCRETO MOLDADO IN LOCO, USINADO, ACABAMENTO CONVENCIONAL, ESPESSURA 10 CM, ARMADO. AF_07/2016</t>
  </si>
  <si>
    <t>EXECUÇÃO DE PASSEIO (CALÇADA) OU PISO DE CONCRETO COM CONCRETO MOLDADO IN LOCO, FEITO EM OBRA, ACABAMENTO CONVENCIONAL, ESPESSURA 12 CM, ARMADO. AF_07/2016</t>
  </si>
  <si>
    <t>EXECUÇÃO DE PASSEIO (CALÇADA) OU PISO DE CONCRETO COM CONCRETO MOLDADO IN LOCO, USINADO, ACABAMENTO CONVENCIONAL, ESPESSURA 12 CM, ARMADO. AF_07/2016</t>
  </si>
  <si>
    <t>CONTRAPISO EM ARGAMASSA TRAÇO 1:4 (CIMENTO E AREIA), PREPARO MECÂNICO COM BETONEIRA 400 L, APLICADO EM ÁREAS SECAS SOBRE LAJE, ADERIDO, ESPESSURA 2CM. AF_06/2014</t>
  </si>
  <si>
    <t>CONTRAPISO EM ARGAMASSA TRAÇO 1:4 (CIMENTO E AREIA), PREPARO MANUAL, APLICADO EM ÁREAS SECAS SOBRE LAJE, ADERIDO, ESPESSURA 2CM. AF_06/2014</t>
  </si>
  <si>
    <t>CONTRAPISO EM ARGAMASSA PRONTA, PREPARO MECÂNICO COM MISTURADOR 300 KG, APLICADO EM ÁREAS SECAS SOBRE LAJE, ADERIDO, ESPESSURA 2CM. AF_06/2014</t>
  </si>
  <si>
    <t>CONTRAPISO EM ARGAMASSA PRONTA, PREPARO MANUAL, APLICADO EM ÁREAS SECAS SOBRE LAJE, ADERIDO, ESPESSURA 2CM. AF_06/2014</t>
  </si>
  <si>
    <t>CONTRAPISO EM ARGAMASSA TRAÇO 1:4 (CIMENTO E AREIA), PREPARO MECÂNICO COM BETONEIRA 400 L, APLICADO EM ÁREAS SECAS SOBRE LAJE, ADERIDO, ESPESSURA 3CM. AF_06/2014</t>
  </si>
  <si>
    <t>CONTRAPISO EM ARGAMASSA TRAÇO 1:4 (CIMENTO E AREIA), PREPARO MANUAL, APLICADO EM ÁREAS SECAS SOBRE LAJE, ADERIDO, ESPESSURA 3CM. AF_06/2014</t>
  </si>
  <si>
    <t>CONTRAPISO EM ARGAMASSA PRONTA, PREPARO MECÂNICO COM MISTURADOR 300 KG, APLICADO EM ÁREAS SECAS SOBRE LAJE, ADERIDO, ESPESSURA 3CM. AF_06/2014</t>
  </si>
  <si>
    <t>CONTRAPISO EM ARGAMASSA PRONTA, PREPARO MANUAL, APLICADO EM ÁREAS SECAS SOBRE LAJE, ADERIDO, ESPESSURA 3CM. AF_06/2014</t>
  </si>
  <si>
    <t>CONTRAPISO EM ARGAMASSA TRAÇO 1:4 (CIMENTO E AREIA), PREPARO MECÂNICO COM BETONEIRA 400 L, APLICADO EM ÁREAS SECAS SOBRE LAJE, ADERIDO, ESPESSURA 4CM. AF_06/2014</t>
  </si>
  <si>
    <t>CONTRAPISO EM ARGAMASSA PRONTA, PREPARO MECÂNICO COM MISTURADOR 300 KG, APLICADO EM ÁREAS SECAS SOBRE LAJE, ADERIDO, ESPESSURA 4CM. AF_06/2014</t>
  </si>
  <si>
    <t>CONTRAPISO EM ARGAMASSA PRONTA, PREPARO MANUAL, APLICADO EM ÁREAS SECAS SOBRE LAJE, ADERIDO, ESPESSURA 4CM. AF_06/2014</t>
  </si>
  <si>
    <t>CONTRAPISO EM ARGAMASSA TRAÇO 1:4 (CIMENTO E AREIA), PREPARO MECÂNICO COM BETONEIRA 400 L, APLICADO EM ÁREAS SECAS SOBRE LAJE, NÃO ADERIDO, ESPESSURA 4CM. AF_06/2014</t>
  </si>
  <si>
    <t>CONTRAPISO EM ARGAMASSA TRAÇO 1:4 (CIMENTO E AREIA), PREPARO MANUAL, APLICADO EM ÁREAS SECAS SOBRE LAJE, NÃO ADERIDO, ESPESSURA 4CM. AF_06/2014</t>
  </si>
  <si>
    <t>CONTRAPISO EM ARGAMASSA PRONTA, PREPARO MECÂNICO COM MISTURADOR 300 KG, APLICADO EM ÁREAS SECAS SOBRE LAJE, NÃO ADERIDO, ESPESSURA 4CM. AF_06/2014</t>
  </si>
  <si>
    <t>CONTRAPISO EM ARGAMASSA PRONTA, PREPARO MANUAL, APLICADO EM ÁREAS SECAS SOBRE LAJE, NÃO ADERIDO, ESPESSURA 4CM. AF_06/2014</t>
  </si>
  <si>
    <t>CONTRAPISO EM ARGAMASSA TRAÇO 1:4 (CIMENTO E AREIA), PREPARO MECÂNICO COM BETONEIRA 400 L, APLICADO EM ÁREAS SECAS SOBRE LAJE, NÃO ADERIDO, ESPESSURA 5CM. AF_06/2014</t>
  </si>
  <si>
    <t>CONTRAPISO EM ARGAMASSA TRAÇO 1:4 (CIMENTO E AREIA), PREPARO MANUAL, APLICADO EM ÁREAS SECAS SOBRE LAJE, NÃO ADERIDO, ESPESSURA 5CM. AF_06/2014</t>
  </si>
  <si>
    <t>CONTRAPISO EM ARGAMASSA PRONTA, PREPARO MECÂNICO COM MISTURADOR 300 KG, APLICADO EM ÁREAS SECAS SOBRE LAJE, NÃO ADERIDO, ESPESSURA 5CM. AF_06/2014</t>
  </si>
  <si>
    <t>CONTRAPISO EM ARGAMASSA PRONTA, PREPARO MANUAL, APLICADO EM ÁREAS SECAS SOBRE LAJE, NÃO ADERIDO, ESPESSURA 5CM. AF_06/2014</t>
  </si>
  <si>
    <t>CONTRAPISO EM ARGAMASSA TRAÇO 1:4 (CIMENTO E AREIA), PREPARO MECÂNICO COM BETONEIRA 400 L, APLICADO EM ÁREAS SECAS SOBRE LAJE, NÃO ADERIDO, ESPESSURA 6CM. AF_06/2014</t>
  </si>
  <si>
    <t>CONTRAPISO EM ARGAMASSA TRAÇO 1:4 (CIMENTO E AREIA), PREPARO MANUAL, APLICADO EM ÁREAS SECAS SOBRE LAJE, NÃO ADERIDO, ESPESSURA 6CM. AF_06/2014</t>
  </si>
  <si>
    <t>CONTRAPISO EM ARGAMASSA PRONTA, PREPARO MECÂNICO COM MISTURADOR 300 KG, APLICADO EM ÁREAS SECAS SOBRE LAJE, NÃO ADERIDO, ESPESSURA 6CM. AF_06/2014</t>
  </si>
  <si>
    <t>CONTRAPISO EM ARGAMASSA PRONTA, PREPARO MANUAL, APLICADO EM ÁREAS SECAS SOBRE LAJE, NÃO ADERIDO, ESPESSURA 6CM. AF_06/2014</t>
  </si>
  <si>
    <t>CONTRAPISO EM ARGAMASSA TRAÇO 1:4 (CIMENTO E AREIA), PREPARO MECÂNICO COM BETONEIRA 400 L, APLICADO EM ÁREAS MOLHADAS SOBRE LAJE, ADERIDO, ESPESSURA 2CM. AF_06/2014</t>
  </si>
  <si>
    <t>CONTRAPISO EM ARGAMASSA TRAÇO 1:4 (CIMENTO E AREIA), PREPARO MANUAL, APLICADO EM ÁREAS MOLHADAS SOBRE LAJE, ADERIDO, ESPESSURA 2CM. AF_06/2014</t>
  </si>
  <si>
    <t>CONTRAPISO EM ARGAMASSA PRONTA, PREPARO MECÂNICO COM MISTURADOR 300 KG, APLICADO EM ÁREAS MOLHADAS SOBRE LAJE, ADERIDO, ESPESSURA 2CM. AF_06/2014</t>
  </si>
  <si>
    <t>CONTRAPISO EM ARGAMASSA PRONTA, PREPARO MANUAL, APLICADO EM ÁREAS MOLHADAS SOBRE LAJE, ADERIDO, ESPESSURA 2CM. AF_06/2014</t>
  </si>
  <si>
    <t>CONTRAPISO EM ARGAMASSA TRAÇO 1:4 (CIMENTO E AREIA), PREPARO MECÂNICO COM BETONEIRA 400 L, APLICADO EM ÁREAS MOLHADAS SOBRE LAJE, ADERIDO, ESPESSURA 3CM. AF_06/2014</t>
  </si>
  <si>
    <t>CONTRAPISO EM ARGAMASSA TRAÇO 1:4 (CIMENTO E AREIA), PREPARO MANUAL, APLICADO EM ÁREAS MOLHADAS SOBRE LAJE, ADERIDO, ESPESSURA 3CM. AF_06/2014</t>
  </si>
  <si>
    <t>CONTRAPISO EM ARGAMASSA PRONTA, PREPARO MECÂNICO COM MISTURADOR 300 KG, APLICADO EM ÁREAS MOLHADAS SOBRE LAJE, ADERIDO, ESPESSURA 3CM. AF_06/2014</t>
  </si>
  <si>
    <t>CONTRAPISO EM ARGAMASSA PRONTA, PREPARO MANUAL, APLICADO EM ÁREAS MOLHADAS SOBRE LAJE, ADERIDO, ESPESSURA 3CM. AF_06/2014</t>
  </si>
  <si>
    <t>CONTRAPISO EM ARGAMASSA TRAÇO 1:4 (CIMENTO E AREIA), PREPARO MECÂNICO COM BETONEIRA 400 L, APLICADO EM ÁREAS MOLHADAS SOBRE IMPERMEABILIZAÇÃO, ESPESSURA 3CM. AF_06/2014</t>
  </si>
  <si>
    <t>CONTRAPISO EM ARGAMASSA TRAÇO 1:4 (CIMENTO E AREIA), PREPARO MANUAL, APLICADO EM ÁREAS MOLHADAS SOBRE IMPERMEABILIZAÇÃO, ESPESSURA 3CM. AF_06/2014</t>
  </si>
  <si>
    <t>CONTRAPISO EM ARGAMASSA PRONTA, PREPARO MECÂNICO COM MISTURADOR 300 KG, APLICADO EM ÁREAS MOLHADAS SOBRE IMPERMEABILIZAÇÃO, ESPESSURA 3CM. AF_06/2014</t>
  </si>
  <si>
    <t>CONTRAPISO EM ARGAMASSA PRONTA, PREPARO MANUAL, APLICADO EM ÁREAS MOLHADAS SOBRE IMPERMEABILIZAÇÃO, ESPESSURA 3CM. AF_06/2014</t>
  </si>
  <si>
    <t>CONTRAPISO EM ARGAMASSA TRAÇO 1:4 (CIMENTO E AREIA), PREPARO MECÂNICO COM BETONEIRA 400 L, APLICADO EM ÁREAS MOLHADAS SOBRE IMPERMEABILIZAÇÃO, ESPESSURA 4CM. AF_06/2014</t>
  </si>
  <si>
    <t>CONTRAPISO EM ARGAMASSA TRAÇO 1:4 (CIMENTO E AREIA), PREPARO MANUAL, APLICADO EM ÁREAS MOLHADAS SOBRE IMPERMEABILIZAÇÃO, ESPESSURA 4CM. AF_06/2014</t>
  </si>
  <si>
    <t>CONTRAPISO EM ARGAMASSA PRONTA, PREPARO MECÂNICO COM MISTURADOR 300 KG, APLICADO EM ÁREAS MOLHADAS SOBRE IMPERMEABILIZAÇÃO, ESPESSURA 4CM. AF_06/2014</t>
  </si>
  <si>
    <t>CONTRAPISO EM ARGAMASSA PRONTA, PREPARO MANUAL, APLICADO EM ÁREAS MOLHADAS SOBRE IMPERMEABILIZAÇÃO, ESPESSURA 4CM. AF_06/2014</t>
  </si>
  <si>
    <t>CONTRAPISO AUTONIVELANTE, APLICADO SOBRE LAJE, NÃO ADERIDO, ESPESSURA 3CM. AF_06/2014</t>
  </si>
  <si>
    <t>CONTRAPISO AUTONIVELANTE, APLICADO SOBRE LAJE, NÃO ADERIDO, ESPESSURA 4CM. AF_06/2014</t>
  </si>
  <si>
    <t>CONTRAPISO AUTONIVELANTE, APLICADO SOBRE LAJE, NÃO ADERIDO, ESPESSURA 5CM. AF_06/2014</t>
  </si>
  <si>
    <t>CONTRAPISO AUTONIVELANTE, APLICADO SOBRE LAJE, ADERIDO, ESPESSURA 2CM. AF_06/2014</t>
  </si>
  <si>
    <t>CONTRAPISO AUTONIVELANTE, APLICADO SOBRE LAJE, ADERIDO, ESPESSURA 3CM. AF_06/2014</t>
  </si>
  <si>
    <t>CONTRAPISO AUTONIVELANTE, APLICADO SOBRE LAJE, ADERIDO, ESPESSURA 4CM. AF_06/2014</t>
  </si>
  <si>
    <t>CONTRAPISO ACÚSTICO EM ARGAMASSA TRAÇO 1:4 (CIMENTO E AREIA), PREPARO MECÂNICO COM BETONEIRA 400L, APLICADO EM ÁREAS SECAS MENORES QUE 15M2, ESPESSURA 5CM. AF_10/2014</t>
  </si>
  <si>
    <t>CONTRAPISO ACÚSTICO EM ARGAMASSA TRAÇO 1:4 (CIMENTO E AREIA), PREPARO MANUAL, APLICADO EM ÁREAS SECAS MENORES QUE 15M2, ESPESSURA 5CM. AF_10/2014</t>
  </si>
  <si>
    <t>CONTRAPISO ACÚSTICO EM ARGAMASSA PRONTA, PREPARO MECÂNICO COM MISTURADOR 300 KG, APLICADO EM ÁREAS SECAS MENORES QUE 15M2, ESPESSURA 5CM. AF_10/2014</t>
  </si>
  <si>
    <t>CONTRAPISO ACÚSTICO EM ARGAMASSA PRONTA, PREPARO MANUAL, APLICADO EM ÁREAS SECAS MENORES QUE 15M2, ESPESSURA 5CM. AF_10/2014</t>
  </si>
  <si>
    <t>CONTRAPISO ACÚSTICO EM ARGAMASSA TRAÇO 1:4 (CIMENTO E AREIA), PREPARO MECÂNICO COM BETONEIRA 400L, APLICADO EM ÁREAS SECAS MENORES QUE 15M2, ESPESSURA 6CM. AF_10/2014</t>
  </si>
  <si>
    <t>CONTRAPISO ACÚSTICO EM ARGAMASSA TRAÇO 1:4 (CIMENTO E AREIA), PREPARO MANUAL, APLICADO EM ÁREAS SECAS MENORES QUE 15M2, ESPESSURA 6CM. AF_10/2014</t>
  </si>
  <si>
    <t>CONTRAPISO ACÚSTICO EM ARGAMASSA PRONTA, PREPARO MECÂNICO COM MISTURADOR 300 KG, APLICADO EM ÁREAS SECAS MENORES QUE 15M2, ESPESSURA 6CM. AF_10/2014</t>
  </si>
  <si>
    <t>CONTRAPISO ACÚSTICO EM ARGAMASSA PRONTA, PREPARO MANUAL, APLICADO EM ÁREAS SECAS MENORES QUE 15M2, ESPESSURA 6CM. AF_10/2014</t>
  </si>
  <si>
    <t>CONTRAPISO ACÚSTICO EM ARGAMASSA TRAÇO 1:4 (CIMENTO E AREIA), PREPARO MECÂNICO COM BETONEIRA 400L, APLICADO EM ÁREAS SECAS MENORES QUE 15M2, ESPESSURA 7CM. AF_10/2014</t>
  </si>
  <si>
    <t>CONTRAPISO ACÚSTICO EM ARGAMASSA TRAÇO 1:4 (CIMENTO E AREIA), PREPARO MANUAL, APLICADO EM ÁREAS SECAS MENORES QUE 15M2, ESPESSURA 7CM. AF_10/2014</t>
  </si>
  <si>
    <t>CONTRAPISO ACÚSTICO EM ARGAMASSA PRONTA, PREPARO MECÂNICO COM MISTURADOR 300 KG, APLICADO EM ÁREAS SECAS MENORES QUE 15M2, ESPESSURA 7CM. AF_10/2014</t>
  </si>
  <si>
    <t>CONTRAPISO ACÚSTICO EM ARGAMASSA PRONTA, PREPARO MANUAL, APLICADO EM ÁREAS SECAS MENORES QUE 15M2, ESPESSURA 7CM. AF_10/2014</t>
  </si>
  <si>
    <t>CONTRAPISO ACÚSTICO EM ARGAMASSA TRAÇO 1:4 (CIMENTO E AREIA), PREPARO MECÂNICO COM BETONEIRA 400L, APLICADO EM ÁREAS SECAS MAIORES QUE 15M2, ESPESSURA 5CM. AF_10/2014</t>
  </si>
  <si>
    <t>CONTRAPISO ACÚSTICO EM ARGAMASSA TRAÇO 1:4 (CIMENTO E AREIA), PREPARO MANUAL, APLICADO EM ÁREAS SECAS MAIORES QUE 15M2, ESPESSURA 5CM. AF_10/2014</t>
  </si>
  <si>
    <t>CONTRAPISO ACÚSTICO EM ARGAMASSA PRONTA, PREPARO MECÂNICO COM MISTURADOR 300 KG, APLICADO EM ÁREAS SECAS MAIORES QUE 15M2, ESPESSURA 5CM. AF_10/2014</t>
  </si>
  <si>
    <t>CONTRAPISO ACÚSTICO EM ARGAMASSA PRONTA, PREPARO MANUAL, APLICADO EM ÁREAS SECAS MAIORES QUE 15M2, ESPESSURA 5CM. AF_10/2014</t>
  </si>
  <si>
    <t>CONTRAPISO ACÚSTICO EM ARGAMASSA TRAÇO 1:4 (CIMENTO E AREIA), PREPARO MECÂNICO COM BETONEIRA 400L, APLICADO EM ÁREAS SECAS MAIORES QUE 15M2, ESPESSURA 6CM. AF_10/2014</t>
  </si>
  <si>
    <t>CONTRAPISO ACÚSTICO EM ARGAMASSA TRAÇO 1:4 (CIMENTO E AREIA), PREPARO MANUAL, APLICADO EM ÁREAS SECAS MAIORES QUE 15M2, ESPESSURA 6CM. AF_10/2014</t>
  </si>
  <si>
    <t>CONTRAPISO ACÚSTICO EM ARGAMASSA PRONTA, PREPARO MECÂNICO COM MISTURADOR 300 KG, APLICADO EM ÁREAS SECAS MAIORES QUE 15M2, ESPESSURA 6CM. AF_10/2014</t>
  </si>
  <si>
    <t>CONTRAPISO ACÚSTICO EM ARGAMASSA PRONTA, PREPARO MANUAL, APLICADO EM ÁREAS SECAS MAIORES QUE 15M2, ESPESSURA 6CM. AF_10/2014</t>
  </si>
  <si>
    <t>CONTRAPISO ACÚSTICO EM ARGAMASSA TRAÇO 1:4 (CIMENTO E AREIA), PREPARO MECÂNICO COM BETONEIRA 400L, APLICADO EM ÁREAS SECAS MAIORES QUE 15M2, ESPESSURA 7CM. AF_10/2014</t>
  </si>
  <si>
    <t>CONTRAPISO ACÚSTICO EM ARGAMASSA TRAÇO 1:4 (CIMENTO E AREIA), PREPARO MANUAL, APLICADO EM ÁREAS SECAS MAIORES QUE 15M2, ESPESSURA 7CM. AF_10/2014</t>
  </si>
  <si>
    <t>CONTRAPISO ACÚSTICO EM ARGAMASSA PRONTA, PREPARO MECÂNICO COM MISTURADOR 300 KG, APLICADO EM ÁREAS SECAS MAIORES QUE 15M2, ESPESSURA 7CM. AF_10/2014</t>
  </si>
  <si>
    <t>CONTRAPISO ACÚSTICO EM ARGAMASSA PRONTA, PREPARO MANUAL, APLICADO EM ÁREAS SECAS MAIORES QUE 15M2, ESPESSURA 7CM. AF_10/2014</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</si>
  <si>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</si>
  <si>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t>
  </si>
  <si>
    <t>(COMPOSIÇÃO REPRESENTATIVA) DO SERVIÇO DE CONTRAPISO EM ARGAMASSA TRAÇO 1:4 (CIM E AREIA), EM BETONEIRA 400 L, ESPESSURA 3 CM ÁREAS SECAS E 3 CM ÁREAS MOLHADAS, PARA EDIFICAÇÃO HABITACIONAL MULTIFAMILIAR (PRÉDIO). AF_11/2014</t>
  </si>
  <si>
    <t>(COMPOSIÇÃO REPRESENTATIVA) DO SERVIÇO DE CONTRAPISO EM ARGAMASSA TRAÇO 1:4 (CIM E AREIA), EM BETONEIRA 400 L, ESPESSURA 4 CM ÁREAS SECAS E AREAS MOLHADAS SOBRE LAJE E 3 CM ÁREAS MOLHADAS SOBRE IMPERMEABILIZAÇÃO, PARA EDIFICAÇÃO HABITACIONAL MULTIFAMILIAR (PRÉDIO). AF_11/2014</t>
  </si>
  <si>
    <t>RODAPE VINILICO ALTURA 5CM, ESPESSURA 1MM, FIXADO COM COLA</t>
  </si>
  <si>
    <t>RODAPE BORRACHA LISO, ALTURA = 7CM, ESPESSURA = 2 MM, PARA ARGAMASSA</t>
  </si>
  <si>
    <t>CHAPISCO APLICADO SOMENTE EM ESTRUTURAS DE CONCRETO EM ALVENARIAS INTERNAS, COM DESEMPENADEIRA DENTADA. ARGAMASSA INDUSTRIALIZADA COM PREPARO MANUAL. AF_06/2014</t>
  </si>
  <si>
    <t>CHAPISCO APLICADO SOMENTE EM ESTRUTURAS DE CONCRETO EM ALVENARIAS INTERNAS, COM DESEMPENADEIRA DENTADA.  ARGAMASSA INDUSTRIALIZADA COM PREPARO EM MISTURADOR 300 KG. AF_06/2014</t>
  </si>
  <si>
    <t>CHAPISCO APLICADO EM ALVENARIAS E ESTRUTURAS DE CONCRETO INTERNAS, COM ROLO PARA TEXTURA ACRÍLICA.  ARGAMASSA TRAÇO 1:4 E EMULSÃO POLIMÉRICA (ADESIVO) COM PREPARO MANUAL. AF_06/2014</t>
  </si>
  <si>
    <t>CHAPISCO APLICADO EM ALVENARIAS E ESTRUTURAS DE CONCRETO INTERNAS, COM ROLO PARA TEXTURA ACRÍLICA.  ARGAMASSA TRAÇO 1:4 E EMULSÃO POLIMÉRICA (ADESIVO) COM PREPARO EM BETONEIRA 400L. AF_06/2014</t>
  </si>
  <si>
    <t>CHAPISCO APLICADO EM ALVENARIAS E ESTRUTURAS DE CONCRETO INTERNAS, COM ROLO PARA TEXTURA ACRÍLICA.  ARGAMASSA INDUSTRIALIZADA COM PREPARO MANUAL. AF_06/2014</t>
  </si>
  <si>
    <t>CHAPISCO APLICADO EM ALVENARIAS E ESTRUTURAS DE CONCRETO INTERNAS, COM ROLO PARA TEXTURA ACRÍLICA.  ARGAMASSA INDUSTRIALIZADA COM PREPARO EM MISTURADOR 300 KG. AF_06/2014</t>
  </si>
  <si>
    <t>CHAPISCO APLICADO EM ALVENARIAS E ESTRUTURAS DE CONCRETO INTERNAS, COM COLHER DE PEDREIRO.  ARGAMASSA TRAÇO 1:3 COM PREPARO MANUAL. AF_06/2014</t>
  </si>
  <si>
    <t>CHAPISCO APLICADO EM ALVENARIAS E ESTRUTURAS DE CONCRETO INTERNAS, COM COLHER DE PEDREIRO.  ARGAMASSA TRAÇO 1:3 COM PREPARO EM BETONEIRA 400L. AF_06/2014</t>
  </si>
  <si>
    <t>CHAPISCO APLICADO NO TETO, COM ROLO PARA TEXTURA ACRÍLICA. ARGAMASSA TRAÇO 1:4 E EMULSÃO POLIMÉRICA (ADESIVO) COM PREPARO MANUAL. AF_06/2014</t>
  </si>
  <si>
    <t>CHAPISCO APLICADO NO TETO, COM ROLO PARA TEXTURA ACRÍLICA. ARGAMASSA TRAÇO 1:4 E EMULSÃO POLIMÉRICA (ADESIVO) COM PREPARO EM BETONEIRA 400L. AF_06/2014</t>
  </si>
  <si>
    <t>CHAPISCO APLICADO NO TETO, COM ROLO PARA TEXTURA ACRÍLICA. ARGAMASSA INDUSTRIALIZADA COM PREPARO MANUAL. AF_06/2014</t>
  </si>
  <si>
    <t>CHAPISCO APLICADO NO TETO, COM ROLO PARA TEXTURA ACRÍLICA. ARGAMASSA INDUSTRIALIZADA COM PREPARO EM MISTURADOR 300 KG. AF_06/2014</t>
  </si>
  <si>
    <t>CHAPISCO APLICADO NO TETO, COM DESEMPENADEIRA DENTADA. ARGAMASSA INDUSTRIALIZADA COM PREPARO MANUAL. AF_06/2014</t>
  </si>
  <si>
    <t>CHAPISCO APLICADO NO TETO, COM DESEMPENADEIRA DENTADA. ARGAMASSA INDUSTRIALIZADA COM PREPARO EM MISTURADOR 300 KG. AF_06/2014</t>
  </si>
  <si>
    <t>CHAPISCO APLICADO EM ALVENARIA (SEM PRESENÇA DE VÃOS) E ESTRUTURAS DE CONCRETO DE FACHADA, COM ROLO PARA TEXTURA ACRÍLICA.  ARGAMASSA TRAÇO 1:4 E EMULSÃO POLIMÉRICA (ADESIVO) COM PREPARO MANUAL. AF_06/2014</t>
  </si>
  <si>
    <t>CHAPISCO APLICADO EM ALVENARIA (SEM PRESENÇA DE VÃOS) E ESTRUTURAS DE CONCRETO DE FACHADA, COM ROLO PARA TEXTURA ACRÍLICA.  ARGAMASSA TRAÇO 1:4 E EMULSÃO POLIMÉRICA (ADESIVO) COM PREPARO EM BETONEIRA 400L. AF_06/2014</t>
  </si>
  <si>
    <t>CHAPISCO APLICADO EM ALVENARIA (SEM PRESENÇA DE VÃOS) E ESTRUTURAS DE CONCRETO DE FACHADA, COM ROLO PARA TEXTURA ACRÍLICA.  ARGAMASSA INDUSTRIALIZADA COM PREPARO MANUAL. AF_06/2014</t>
  </si>
  <si>
    <t>CHAPISCO APLICADO EM ALVENARIA (SEM PRESENÇA DE VÃOS) E ESTRUTURAS DE CONCRETO DE FACHADA, COM ROLO PARA TEXTURA ACRÍLICA.  ARGAMASSA INDUSTRIALIZADA COM PREPARO EM MISTURADOR 300 KG. AF_06/2014</t>
  </si>
  <si>
    <t>CHAPISCO APLICADO EM ALVENARIA (SEM PRESENÇA DE VÃOS) E ESTRUTURAS DE CONCRETO DE FACHADA, COM COLHER DE PEDREIRO.  ARGAMASSA TRAÇO 1:3 COM PREPARO MANUAL. AF_06/2014</t>
  </si>
  <si>
    <t>CHAPISCO APLICADO EM ALVENARIA (SEM PRESENÇA DE VÃOS) E ESTRUTURAS DE CONCRETO DE FACHADA, COM COLHER DE PEDREIRO.  ARGAMASSA TRAÇO 1:3 COM PREPARO EM BETONEIRA 400L. AF_06/2014</t>
  </si>
  <si>
    <t>CHAPISCO APLICADO EM ALVENARIA (SEM PRESENÇA DE VÃOS) E ESTRUTURAS DE CONCRETO DE FACHADA, COM EQUIPAMENTO DE PROJEÇÃO.  ARGAMASSA TRAÇO 1:3 COM PREPARO MANUAL. AF_06/2014</t>
  </si>
  <si>
    <t>CHAPISCO APLICADO EM ALVENARIA (SEM PRESENÇA DE VÃOS) E ESTRUTURAS DE CONCRETO DE FACHADA, COM EQUIPAMENTO DE PROJEÇÃO.  ARGAMASSA TRAÇO 1:3 COM PREPARO EM BETONEIRA 400 L. AF_06/2014</t>
  </si>
  <si>
    <t>CHAPISCO APLICADO EM ALVENARIA (COM PRESENÇA DE VÃOS) E ESTRUTURAS DE CONCRETO DE FACHADA, COM ROLO PARA TEXTURA ACRÍLICA.  ARGAMASSA TRAÇO 1:4 E EMULSÃO POLIMÉRICA (ADESIVO) COM PREPARO MANUAL. AF_06/2014</t>
  </si>
  <si>
    <t>CHAPISCO APLICADO EM ALVENARIA (COM PRESENÇA DE VÃOS) E ESTRUTURAS DE CONCRETO DE FACHADA, COM ROLO PARA TEXTURA ACRÍLICA.  ARGAMASSA TRAÇO 1:4 E EMULSÃO POLIMÉRICA (ADESIVO) COM PREPARO EM BETONEIRA 400L. AF_06/2014</t>
  </si>
  <si>
    <t>CHAPISCO APLICADO EM ALVENARIA (COM PRESENÇA DE VÃOS) E ESTRUTURAS DE CONCRETO DE FACHADA, COM ROLO PARA TEXTURA ACRÍLICA.  ARGAMASSA INDUSTRIALIZADA COM PREPARO MANUAL. AF_06/2014</t>
  </si>
  <si>
    <t>CHAPISCO APLICADO EM ALVENARIA (COM PRESENÇA DE VÃOS) E ESTRUTURAS DE CONCRETO DE FACHADA, COM ROLO PARA TEXTURA ACRÍLICA.  ARGAMASSA INDUSTRIALIZADA COM PREPARO EM MISTURADOR 300 KG. AF_06/2014</t>
  </si>
  <si>
    <t>CHAPISCO APLICADO EM ALVENARIA (COM PRESENÇA DE VÃOS) E ESTRUTURAS DE CONCRETO DE FACHADA, COM COLHER DE PEDREIRO.  ARGAMASSA TRAÇO 1:3 COM PREPARO MANUAL. AF_06/2014</t>
  </si>
  <si>
    <t>CHAPISCO APLICADO EM ALVENARIA (COM PRESENÇA DE VÃOS) E ESTRUTURAS DE CONCRETO DE FACHADA, COM COLHER DE PEDREIRO.  ARGAMASSA TRAÇO 1:3 COM PREPARO EM BETONEIRA 400L. AF_06/2014</t>
  </si>
  <si>
    <t>CHAPISCO APLICADO EM ALVENARIA (COM PRESENÇA DE VÃOS) E ESTRUTURAS DE CONCRETO DE FACHADA, COM EQUIPAMENTO DE PROJEÇÃO.  ARGAMASSA TRAÇO 1:3 COM PREPARO MANUAL. AF_06/2014</t>
  </si>
  <si>
    <t>CHAPISCO APLICADO EM ALVENARIA (COM PRESENÇA DE VÃOS) E ESTRUTURAS DE CONCRETO DE FACHADA, COM EQUIPAMENTO DE PROJEÇÃO.  ARGAMASSA TRAÇO 1:3 COM PREPARO EM BETONEIRA 400 L. AF_06/2014</t>
  </si>
  <si>
    <t>CHAPISCO APLICADO SOMENTE NA ESTRUTURA DE CONCRETO DA FACHADA, COM DESEMPENADEIRA DENTADA. ARGAMASSA INDUSTRIALIZADA COM PREPARO MANUAL. AF_06/2014</t>
  </si>
  <si>
    <t>CHAPISCO APLICADO SOMENTE NA ESTRUTURA DE CONCRETO DA FACHADA, COM DESEMPENADEIRA DENTADA. ARGAMASSA INDUSTRIALIZADA COM PREPARO EM MISTURADOR 300 KG. AF_06/2014</t>
  </si>
  <si>
    <t>BARRA LISA COM ARGAMASSA TRACO 1:4 (CIMENTO E AREIA GROSSA), ESPESSURA 2,0CM, INCLUSO ADITIVO IMPERMEABILIZANTE, PREPARO MECANICO DA ARGAMASSA</t>
  </si>
  <si>
    <t>BARRA LISA TRACO 1:3 (CIMENTO E AREIA MEDIA), ESPESSURA 1,5CM, PREPARO MANUAL DA ARGAMASSA</t>
  </si>
  <si>
    <t>BARRA LISA TRACO 1:3 (CIMENTO E AREIA MEDIA), ESPESSURA 1,0CM, PREPARO MANUAL DA ARGAMASSA</t>
  </si>
  <si>
    <t>BARRA LISA TRACO 1:4 (CIMENTO E AREIA MEDIA), ESPESSURA 2,0CM, PREPARO MANUAL DA ARGAMASSA</t>
  </si>
  <si>
    <t>BARRA LISA TRACO 1:3 (CIMENTO E AREIA MEDIA), ESPESSURA 0,5CM, PREPARO MANUAL DA ARGAMASSA</t>
  </si>
  <si>
    <t>BARRA LISA TRACO 1:4 (CIMENTO E AREIA MEDIA), COM CORANTE AMARELO, ESPESSURA 2,0CM, PREPARO MANUAL DA ARGAMASSA</t>
  </si>
  <si>
    <t>BARRA LISA TRACO 1:3 (CIMENTO E AREIA MEDIA NAO PENEIRADA), INCLUSO ADITIVO IMPERMEABILIZANTE, ESPESSURA 0,5CM, PREPARO MANUAL DA ARGAMASSA</t>
  </si>
  <si>
    <t>APLICAÇÃO MANUAL DE GESSO DESEMPENADO (SEM TALISCAS) EM TETO DE AMBIENTES DE ÁREA MAIOR QUE 10M², ESPESSURA DE 0,5CM. AF_06/2014</t>
  </si>
  <si>
    <t>APLICAÇÃO MANUAL DE GESSO DESEMPENADO (SEM TALISCAS) EM TETO DE AMBIENTES DE ÁREA ENTRE 5M² E 10M², ESPESSURA DE 0,5CM. AF_06/2014</t>
  </si>
  <si>
    <t>APLICAÇÃO MANUAL DE GESSO DESEMPENADO (SEM TALISCAS) EM TETO DE AMBIENTES DE ÁREA MENOR QUE 5M², ESPESSURA DE 0,5CM. AF_06/2014</t>
  </si>
  <si>
    <t>APLICAÇÃO MANUAL DE GESSO DESEMPENADO (SEM TALISCAS) EM TETO DE AMBIENTES DE ÁREA MAIOR QUE 10M², ESPESSURA DE 1,0CM. AF_06/2014</t>
  </si>
  <si>
    <t>APLICAÇÃO MANUAL DE GESSO DESEMPENADO (SEM TALISCAS) EM TETO DE AMBIENTES DE ÁREA ENTRE 5M² E 10M², ESPESSURA DE 1,0CM. AF_06/2014</t>
  </si>
  <si>
    <t>APLICAÇÃO MANUAL DE GESSO DESEMPENADO (SEM TALISCAS) EM TETO DE AMBIENTES DE ÁREA MENOR QUE 5M², ESPESSURA DE 1,0CM. AF_06/2014</t>
  </si>
  <si>
    <t>APLICAÇÃO MANUAL DE GESSO DESEMPENADO (SEM TALISCAS) EM PAREDES DE AMBIENTES DE ÁREA MAIOR QUE 10M², ESPESSURA DE 0,5CM. AF_06/2014</t>
  </si>
  <si>
    <t>APLICAÇÃO MANUAL DE GESSO DESEMPENADO (SEM TALISCAS) EM PAREDES DE AMBIENTES DE ÁREA ENTRE 5M² E 10M², ESPESSURA DE 0,5CM. AF_06/2014</t>
  </si>
  <si>
    <t>APLICAÇÃO MANUAL DE GESSO DESEMPENADO (SEM TALISCAS) EM PAREDES DE AMBIENTES DE ÁREA MENOR QUE 5M², ESPESSURA DE 0,5CM. AF_06/2014</t>
  </si>
  <si>
    <t>APLICAÇÃO MANUAL DE GESSO DESEMPENADO (SEM TALISCAS) EM PAREDES DE AMBIENTES DE ÁREA MAIOR QUE 10M², ESPESSURA DE 1,0CM. AF_06/2014</t>
  </si>
  <si>
    <t>APLICAÇÃO MANUAL DE GESSO DESEMPENADO (SEM TALISCAS) EM PAREDES DE AMBIENTES DE ÁREA ENTRE 5M² E 10M², ESPESSURA DE 1,0CM. AF_06/2014</t>
  </si>
  <si>
    <t>APLICAÇÃO MANUAL DE GESSO DESEMPENADO (SEM TALISCAS) EM PAREDES DE AMBIENTES DE ÁREA MENOR QUE 5M², ESPESSURA DE 1,0CM. AF_06/2014</t>
  </si>
  <si>
    <t>APLICAÇÃO MANUAL DE GESSO SARRAFEADO (COM TALISCAS) EM PAREDES DE AMBIENTES DE ÁREA MAIOR QUE 10M², ESPESSURA DE 1,0CM. AF_06/2014</t>
  </si>
  <si>
    <t>APLICAÇÃO MANUAL DE GESSO SARRAFEADO (COM TALISCAS) EM PAREDES DE AMBIENTES DE ÁREA ENTRE 5M² E 10M², ESPESSURA DE 1,0CM. AF_06/2014</t>
  </si>
  <si>
    <t>APLICAÇÃO MANUAL DE GESSO SARRAFEADO (COM TALISCAS) EM PAREDES DE AMBIENTES DE ÁREA MENOR QUE 5M², ESPESSURA DE 1,0CM. AF_06/2014</t>
  </si>
  <si>
    <t>APLICAÇÃO MANUAL DE GESSO SARRAFEADO (COM TALISCAS) EM PAREDES DE AMBIENTES DE ÁREA MAIOR QUE 10M², ESPESSURA DE 1,5CM. AF_06/2014</t>
  </si>
  <si>
    <t>APLICAÇÃO MANUAL DE GESSO SARRAFEADO (COM TALISCAS) EM PAREDES DE AMBIENTES DE ÁREA ENTRE 5M² E 10M², ESPESSURA DE 1,5CM. AF_06/2014</t>
  </si>
  <si>
    <t>APLICAÇÃO MANUAL DE GESSO SARRAFEADO (COM TALISCAS) EM PAREDES DE AMBIENTES DE ÁREA MENOR QUE 5M², ESPESSURA DE 1,5CM. AF_06/2014</t>
  </si>
  <si>
    <t>APLICAÇÃO DE GESSO PROJETADO COM EQUIPAMENTO DE PROJEÇÃO EM PAREDES DE AMBIENTES DE ÁREA MAIOR QUE 10M², DESEMPENADO (SEM TALISCAS), ESPESSURA DE 0,5CM. AF_06/2014</t>
  </si>
  <si>
    <t>APLICAÇÃO DE GESSO PROJETADO COM EQUIPAMENTO DE PROJEÇÃO EM PAREDES DE AMBIENTES DE ÁREA ENTRE 5M² E 10M², DESEMPENADO (SEM TALISCAS), ESPESSURA DE 0,5CM. AF_06/2014</t>
  </si>
  <si>
    <t>APLICAÇÃO DE GESSO PROJETADO COM EQUIPAMENTO DE PROJEÇÃO EM PAREDES DE AMBIENTES DE ÁREA MENOR QUE 5M², DESEMPENADO (SEM TALISCAS), ESPESSURA DE 0,5CM. AF_06/2014</t>
  </si>
  <si>
    <t>APLICAÇÃO DE GESSO PROJETADO COM EQUIPAMENTO DE PROJEÇÃO EM PAREDES DE AMBIENTES DE ÁREA MAIOR QUE 10M², DESEMPENADO (SEM TALISCAS), ESPESSURA DE 1,0CM. AF_06/2014</t>
  </si>
  <si>
    <t>APLICAÇÃO DE GESSO PROJETADO COM EQUIPAMENTO DE PROJEÇÃO EM PAREDES DE AMBIENTES DE ÁREA ENTRE 5M² E 10M², DESEMPENADO (SEM TALISCAS), ESPESSURA DE 1,0CM. AF_06/2014</t>
  </si>
  <si>
    <t>APLICAÇÃO DE GESSO PROJETADO COM EQUIPAMENTO DE PROJEÇÃO EM PAREDES DE AMBIENTES DE ÁREA MENOR QUE 5M², DESEMPENADO (SEM TALISCAS), ESPESSURA DE 1,0CM. AF_06/2014</t>
  </si>
  <si>
    <t>APLICAÇÃO DE GESSO PROJETADO COM EQUIPAMENTO DE PROJEÇÃO EM PAREDES DE AMBIENTES DE ÁREA MAIOR QUE 10M², SARRAFEADO (COM TALISCAS), ESPESSURA DE 1,0CM. AF_06/2014</t>
  </si>
  <si>
    <t>APLICAÇÃO DE GESSO PROJETADO COM EQUIPAMENTO DE PROJEÇÃO EM PAREDES DE AMBIENTES DE ÁREA ENTRE 5M² E 10M², SARRAFEADO (COM TALISCAS), ESPESSURA DE 1,0CM. AF_06/2014</t>
  </si>
  <si>
    <t>APLICAÇÃO DE GESSO PROJETADO COM EQUIPAMENTO DE PROJEÇÃO EM PAREDES DE AMBIENTES DE ÁREA MENOR QUE 5M², SARRAFEADO (COM TALISCAS), ESPESSURA DE 1,0CM. AF_06/2014</t>
  </si>
  <si>
    <t>APLICAÇÃO DE GESSO PROJETADO COM EQUIPAMENTO DE PROJEÇÃO EM PAREDES DE AMBIENTES DE ÁREA MAIOR QUE 10M², SARRAFEADO (COM TALISCAS), ESPESSURA DE 1,5CM. AF_06/2014</t>
  </si>
  <si>
    <t>APLICAÇÃO DE GESSO PROJETADO COM EQUIPAMENTO DE PROJEÇÃO EM PAREDES DE AMBIENTES DE ÁREA ENTRE 5M² E 10M², SARRAFEADO (COM TALISCAS), ESPESSURA DE 1,5CM. AF_06/2014</t>
  </si>
  <si>
    <t>APLICAÇÃO DE GESSO PROJETADO COM EQUIPAMENTO DE PROJEÇÃO EM PAREDES DE AMBIENTES DE ÁREA MENOR QUE 5M², SARRAFEADO (COM TALISCAS), ESPESSURA DE 1,5CM. AF_06/2014</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</si>
  <si>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</si>
  <si>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</si>
  <si>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MASSA ÚNICA, PARA RECEBIMENTO DE PINTURA, EM ARGAMASSA TRAÇO 1:2:8, PREPARO MANUAL, APLICADA MANUALMENTE EM FACES INTERNAS DE PAREDES,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</si>
  <si>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</si>
  <si>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</si>
  <si>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</si>
  <si>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</si>
  <si>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</si>
  <si>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</si>
  <si>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</si>
  <si>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</si>
  <si>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MASSA ÚNICA, PARA RECEBIMENTO DE PINTURA OU CERÂMICA, ARGAMASSA INDUSTRIALIZADA, PREPARO MECÂNICO, APLICADO COM EQUIPAMENTO DE MISTURA E PROJEÇÃO DE 1,5 M3/H EM FACES INTERNAS DE PAREDES, ESPESSURA DE 5MM, SEM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</si>
  <si>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</si>
  <si>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</si>
  <si>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</si>
  <si>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</si>
  <si>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</si>
  <si>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</si>
  <si>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</si>
  <si>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</si>
  <si>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</si>
  <si>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</si>
  <si>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</si>
  <si>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</si>
  <si>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</si>
  <si>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EMBOÇO OU MASSA ÚNICA EM ARGAMASSA TRAÇO 1:2:8, PREPARO MECÂNICO COM BETONEIRA 400 L, APLICADA MANUALMENTE EM PANOS DE FACHADA COM PRESENÇA DE VÃOS, ESPESSURA DE 25 MM. AF_06/2014</t>
  </si>
  <si>
    <t>EMBOÇO OU MASSA ÚNICA EM ARGAMASSA TRAÇO 1:2:8, PREPARO MANUAL, APLICADA MANUALMENTE EM PANOS DE FACHADA COM PRESENÇA DE VÃOS, ESPESSURA DE 25 MM. AF_06/2014</t>
  </si>
  <si>
    <t>EMBOÇO OU MASSA ÚNICA EM ARGAMASSA INDUSTRIALIZADA, PREPARO MECÂNICO E APLICAÇÃO COM EQUIPAMENTO DE MISTURA E PROJEÇÃO DE 1,5 M3/H DE ARGAMASSA EM PANOS DE FACHADA COM PRESENÇA DE VÃOS, ESPESSURA DE 25 MM. AF_06/2014</t>
  </si>
  <si>
    <t>EMBOÇO OU MASSA ÚNICA EM ARGAMASSA TRAÇO 1:2:8, PREPARO MECÂNICO COM BETONEIRA 400 L, APLICADA MANUALMENTE EM PANOS DE FACHADA COM PRESENÇA DE VÃOS, ESPESSURA DE 35 MM. AF_06/2014</t>
  </si>
  <si>
    <t>EMBOÇO OU MASSA ÚNICA EM ARGAMASSA TRAÇO 1:2:8, PREPARO MANUAL, APLICADA MANUALMENTE EM PANOS DE FACHADA COM PRESENÇA DE VÃOS, ESPESSURA DE 35 MM. AF_06/2014</t>
  </si>
  <si>
    <t>EMBOÇO OU MASSA ÚNICA EM ARGAMASSA INDUSTRIALIZADA, PREPARO MECÂNICO E APLICAÇÃO COM EQUIPAMENTO DE MISTURA E PROJEÇÃO DE 1,5 M3/H DE ARGAMASSA EM PANOS DE FACHADA COM PRESENÇA DE VÃOS, ESPESSURA DE 35 MM. AF_06/2014</t>
  </si>
  <si>
    <t>EMBOÇO OU MASSA ÚNICA EM ARGAMASSA TRAÇO 1:2:8, PREPARO MECÂNICO COM BETONEIRA 400 L, APLICADA MANUALMENTE EM PANOS DE FACHADA COM PRESENÇA DE VÃOS, ESPESSURA DE 45 MM. AF_06/2014</t>
  </si>
  <si>
    <t>EMBOÇO OU MASSA ÚNICA EM ARGAMASSA TRAÇO 1:2:8, PREPARO MANUAL, APLICADA MANUALMENTE EM PANOS DE FACHADA COM PRESENÇA DE VÃOS, ESPESSURA DE 45 MM. AF_06/2014</t>
  </si>
  <si>
    <t>EMBOÇO OU MASSA ÚNICA EM ARGAMASSA INDUSTRIALIZADA, PREPARO MECÂNICO E APLICAÇÃO COM EQUIPAMENTO DE MISTURA E PROJEÇÃO DE 1,5 M3/H DE ARGAMASSA EM PANOS DE FACHADA COM PRESENÇA DE VÃOS, ESPESSURA DE 45 MM. AF_06/2014</t>
  </si>
  <si>
    <t>EMBOÇO OU MASSA ÚNICA EM ARGAMASSA TRAÇO 1:2:8, PREPARO MECÂNICO COM BETONEIRA 400 L, APLICADA MANUALMENTE EM PANOS DE FACHADA COM PRESENÇA DE VÃOS, ESPESSURA MAIOR OU IGUAL A 50 MM. AF_06/2014</t>
  </si>
  <si>
    <t>EMBOÇO OU MASSA ÚNICA EM ARGAMASSA TRAÇO 1:2:8, PREPARO MANUAL, APLICADA MANUALMENTE EM PANOS DE FACHADA COM PRESENÇA DE VÃOS, ESPESSURA MAIOR OU IGUAL A 50 MM. AF_06/2014</t>
  </si>
  <si>
    <t>EMBOÇO OU MASSA ÚNICA EM ARGAMASSA INDUSTRIALIZADA, PREPARO MECÂNICO E APLICAÇÃO COM EQUIPAMENTO DE MISTURA E PROJEÇÃO DE 1,5 M3/H DE ARGAMASSA EM PANOS DE FACHADA COM PRESENÇA DE VÃOS, ESPESSURA MAIOR OU IGUAL A 50 MM. AF_06/2014</t>
  </si>
  <si>
    <t>EMBOÇO OU MASSA ÚNICA EM ARGAMASSA TRAÇO 1:2:8, PREPARO MECÂNICO COM BETONEIRA 400 L, APLICADA MANUALMENTE EM PANOS CEGOS DE FACHADA (SEM PRESENÇA DE VÃOS), ESPESSURA DE 25 MM. AF_06/2014</t>
  </si>
  <si>
    <t>EMBOÇO OU MASSA ÚNICA EM ARGAMASSA TRAÇO 1:2:8, PREPARO MANUAL, APLICADA MANUALMENTE EM PANOS CEGOS DE FACHADA (SEM PRESENÇA DE VÃOS), ESPESSURA DE 25 MM. AF_06/2014</t>
  </si>
  <si>
    <t>EMBOÇO OU MASSA ÚNICA EM ARGAMASSA INDUSTRIALIZADA, PREPARO MECÂNICO E APLICAÇÃO COM EQUIPAMENTO DE MISTURA E PROJEÇÃO DE 1,5 M3/H DE ARGAMASSA EM PANOS CEGOS DE FACHADA (SEM PRESENÇA DE VÃOS), ESPESSURA DE 25 MM. AF_06/2014</t>
  </si>
  <si>
    <t>EMBOÇO OU MASSA ÚNICA EM ARGAMASSA TRAÇO 1:2:8, PREPARO MECÂNICO COM BETONEIRA 400 L, APLICADA MANUALMENTE EM PANOS CEGOS DE FACHADA (SEM PRESENÇA DE VÃOS), ESPESSURA DE 35 MM. AF_06/2014</t>
  </si>
  <si>
    <t>EMBOÇO OU MASSA ÚNICA EM ARGAMASSA TRAÇO 1:2:8, PREPARO MANUAL, APLICADA MANUALMENTE EM PANOS CEGOS DE FACHADA (SEM PRESENÇA DE VÃOS), ESPESSURA DE 35 MM. AF_06/2014</t>
  </si>
  <si>
    <t>EMBOÇO OU MASSA ÚNICA EM ARGAMASSA INDUSTRIALIZADA, PREPARO MECÂNICO E APLICAÇÃO COM EQUIPAMENTO DE MISTURA E PROJEÇÃO DE 1,5 M3/H DE ARGAMASSA EM PANOS CEGOS DE FACHADA (SEM PRESENÇA DE VÃOS), ESPESSURA DE 35 MM. AF_06/2014</t>
  </si>
  <si>
    <t>EMBOÇO OU MASSA ÚNICA EM ARGAMASSA TRAÇO 1:2:8, PREPARO MECÂNICO COM BETONEIRA 400 L, APLICADA MANUALMENTE EM PANOS CEGOS DE FACHADA (SEM PRESENÇA DE VÃOS), ESPESSURA DE 45 MM. AF_06/2014</t>
  </si>
  <si>
    <t>EMBOÇO OU MASSA ÚNICA EM ARGAMASSA TRAÇO 1:2:8, PREPARO MANUAL, APLICADA MANUALMENTE EM PANOS CEGOS DE FACHADA (SEM PRESENÇA DE VÃOS), ESPESSURA DE 45 MM. AF_06/2014</t>
  </si>
  <si>
    <t>EMBOÇO OU MASSA ÚNICA EM ARGAMASSA INDUSTRIALIZADA, PREPARO MECÂNICO E APLICAÇÃO COM EQUIPAMENTO DE MISTURA E PROJEÇÃO DE 1,5 M3/H DE ARGAMASSA EM PANOS CEGOS DE FACHADA (SEM PRESENÇA DE VÃOS), ESPESSURA DE 45 MM. AF_06/2014</t>
  </si>
  <si>
    <t>EMBOÇO OU MASSA ÚNICA EM ARGAMASSA TRAÇO 1:2:8, PREPARO MECÂNICO COM BETONEIRA 400 L, APLICADA MANUALMENTE EM PANOS CEGOS DE FACHADA (SEM PRESENÇA DE VÃOS), ESPESSURA MAIOR OU IGUAL A 50 MM. AF_06/2014</t>
  </si>
  <si>
    <t>EMBOÇO OU MASSA ÚNICA EM ARGAMASSA TRAÇO 1:2:8, PREPARO MANUAL, APLICADA MANUALMENTE EM PANOS CEGOS DE FACHADA (SEM PRESENÇA DE VÃOS), ESPESSURA MAIOR OU IGUAL A 50 MM. AF_06/2014</t>
  </si>
  <si>
    <t>EMBOÇO OU MASSA ÚNICA EM ARGAMASSA INDUSTRIALIZADA, PREPARO MECÂNICO E APLICAÇÃO COM EQUIPAMENTO DE MISTURA E PROJEÇÃO DE 1,5 M3/H DE ARGAMASSA EM PANOS CEGOS DE FACHADA (SEM PRESENÇA DE VÃOS), ESPESSURA MAIOR OU IGUAL A 50 MM. AF_06/2014</t>
  </si>
  <si>
    <t>EMBOÇO OU MASSA ÚNICA EM ARGAMASSA TRAÇO 1:2:8, PREPARO MECÂNICO COM BETONEIRA 400 L, APLICADA MANUALMENTE EM SUPERFÍCIES EXTERNAS DA SACADA, ESPESSURA DE 25 MM, SEM USO DE TELA METÁLICA DE REFORÇO CONTRA FISSURAÇÃO. AF_06/2014</t>
  </si>
  <si>
    <t>EMBOÇO OU MASSA ÚNICA EM ARGAMASSA TRAÇO 1:2:8, PREPARO MANUAL, APLICADA MANUALMENTE EM SUPERFÍCIES EXTERNAS DA SACADA, ESPESSURA DE 25 MM, SEM USO DE TELA METÁLICA DE REFORÇO CONTRA FISSURAÇÃO. AF_06/2014</t>
  </si>
  <si>
    <t>EMBOÇO OU MASSA ÚNICA EM ARGAMASSA INDUSTRIALIZADA, PREPARO MECÂNICO E APLICAÇÃO COM EQUIPAMENTO DE MISTURA E PROJEÇÃO DE 1,5 M3/H EM SUPERFÍCIES EXTERNAS DA SACADA, ESPESSURA 25 MM, SEM USO DE TELA METÁLICA. AF_06/2014</t>
  </si>
  <si>
    <t>EMBOÇO OU MASSA ÚNICA EM ARGAMASSA TRAÇO 1:2:8, PREPARO MECÂNICO COM BETONEIRA 400 L, APLICADA MANUALMENTE EM SUPERFÍCIES EXTERNAS DA SACADA, ESPESSURA DE 35 MM, SEM USO DE TELA METÁLICA DE REFORÇO CONTRA FISSURAÇÃO. AF_06/2014</t>
  </si>
  <si>
    <t>EMBOÇO OU MASSA ÚNICA EM ARGAMASSA TRAÇO 1:2:8, PREPARO MANUAL, APLICADA MANUALMENTE EM SUPERFÍCIES EXTERNAS DA SACADA, ESPESSURA DE 35 MM, SEM USO DE TELA METÁLICA DE REFORÇO CONTRA FISSURAÇÃO. AF_06/2014</t>
  </si>
  <si>
    <t>EMBOÇO OU MASSA ÚNICA EM ARGAMASSA INDUSTRIALIZADA, PREPARO MECÂNICO E APLICAÇÃO COM EQUIPAMENTO DE MISTURA E PROJEÇÃO DE 1,5 M3/H EM SUPERFÍCIES EXTERNAS DA SACADA, ESPESSURA 35 MM, SEM USO DE TELA METÁLICA. AF_06/2014</t>
  </si>
  <si>
    <t>EMBOÇO OU MASSA ÚNICA EM ARGAMASSA TRAÇO 1:2:8, PREPARO MECÂNICO COM BETONEIRA 400 L, APLICADA MANUALMENTE EM SUPERFÍCIES EXTERNAS DA SACADA, ESPESSURA DE 45 MM, SEM USO DE TELA METÁLICA DE REFORÇO CONTRA FISSURAÇÃO. AF_06/2014</t>
  </si>
  <si>
    <t>EMBOÇO OU MASSA ÚNICA EM ARGAMASSA TRAÇO 1:2:8, PREPARO MANUAL, APLICADA MANUALMENTE EM SUPERFÍCIES EXTERNAS DA SACADA, ESPESSURA DE 45 MM, SEM USO DE TELA METÁLICA DE REFORÇO CONTRA FISSURAÇÃO. AF_06/2014</t>
  </si>
  <si>
    <t>EMBOÇO OU MASSA ÚNICA EM ARGAMASSA INDUSTRIALIZADA, PREPARO MECÂNICO E APLICAÇÃO COM EQUIPAMENTO DE MISTURA E PROJEÇÃO DE 1,5 M3/H EM SUPERFÍCIES EXTERNAS DA SACADA, ESPESSURA 45 MM, SEM USO DE TELA METÁLICA. AF_06/2014</t>
  </si>
  <si>
    <t>EMBOÇO OU MASSA ÚNICA EM ARGAMASSA TRAÇO 1:2:8, PREPARO MECÂNICO COM BETONEIRA 400 L, APLICADA MANUALMENTE EM SUPERFÍCIES EXTERNAS DA SACADA, ESPESSURA MAIOR OU IGUAL A 50 MM, SEM USO DE TELA METÁLICA DE REFORÇO CONTRA FISSURAÇÃO. AF_06/2014</t>
  </si>
  <si>
    <t>EMBOÇO OU MASSA ÚNICA EM ARGAMASSA TRAÇO 1:2:8, PREPARO MANUAL, APLICADA MANUALMENTE EM SUPERFÍCIES EXTERNAS DA SACADA, ESPESSURA MAIOR OU IGUAL A 50 MM, SEM USO DE TELA METÁLICA DE REFORÇO CONTRA FISSURAÇÃO. AF_06/2014</t>
  </si>
  <si>
    <t>EMBOÇO OU MASSA ÚNICA EM ARGAMASSA INDUSTRIALIZADA, PREPARO MECÂNICO E APLICAÇÃO COM EQUIPAMENTO DE MISTURA E PROJEÇÃO DE 1,5 M3/H EM SUPERFÍCIES EXTERNAS DA SACADA, ESPESSURA MAIOR OU IGUAL A 50 MM, SEM USO DE TELA METÁLICA. AF_06/2014</t>
  </si>
  <si>
    <t>EMBOÇO OU MASSA ÚNICA EM ARGAMASSA TRAÇO 1:2:8, PREPARO MECÂNICO COM BETONEIRA 400 L, APLICADA MANUALMENTE NAS PAREDES INTERNAS DA SACADA, ESPESSURA DE 25 MM, SEM USO DE TELA METÁLICA DE REFORÇO CONTRA FISSURAÇÃO. AF_06/2014</t>
  </si>
  <si>
    <t>EMBOÇO OU MASSA ÚNICA EM ARGAMASSA TRAÇO 1:2:8, PREPARO MANUAL, APLICADA MANUALMENTE NAS PAREDES INTERNAS DA SACADA, ESPESSURA DE 25 MM, SEM USO DE TELA METÁLICA DE REFORÇO CONTRA FISSURAÇÃO. AF_06/2014</t>
  </si>
  <si>
    <t>EMBOÇO OU MASSA ÚNICA EM ARGAMASSA INDUSTRIALIZADA, PREPARO MECÂNICO E APLICAÇÃO COM EQUIPAMENTO DE MISTURA E PROJEÇÃO DE 1,5 M3/H NAS PAREDES INTERNAS DA SACADA, ESPESSURA 25 MM, SEM USO DE TELA METÁLICA. AF_06/2014</t>
  </si>
  <si>
    <t>EMBOÇO OU MASSA ÚNICA EM ARGAMASSA TRAÇO 1:2:8, PREPARO MECÂNICO COM BETONEIRA 400 L, APLICADA MANUALMENTE NAS PAREDES INTERNAS DA SACADA, ESPESSURA DE 35 MM, SEM USO DE TELA METÁLICA DE REFORÇO CONTRA FISSURAÇÃO. AF_06/2014</t>
  </si>
  <si>
    <t>EMBOÇO OU MASSA ÚNICA EM ARGAMASSA TRAÇO 1:2:8, PREPARO MANUAL, APLICADA MANUALMENTE NAS PAREDES INTERNAS DA SACADA, ESPESSURA DE 35 MM, SEM USO DE TELA METÁLICA DE REFORÇO CONTRA FISSURAÇÃO. AF_06/2014</t>
  </si>
  <si>
    <t>EMBOÇO OU MASSA ÚNICA EM ARGAMASSA INDUSTRIALIZADA, PREPARO MECÂNICO E APLICAÇÃO COM EQUIPAMENTO DE MISTURA E PROJEÇÃO DE 1,5 M3/H DE ARGAMASSA NAS PAREDES INTERNAS DA SACADA, ESPESSURA 35 MM, SEM USO DE TELA METÁLICA. AF_06/2014</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</si>
  <si>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</si>
  <si>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</si>
  <si>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</si>
  <si>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</si>
  <si>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</si>
  <si>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</si>
  <si>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</si>
  <si>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</si>
  <si>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</si>
  <si>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</si>
  <si>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</si>
  <si>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</si>
  <si>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</si>
  <si>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</si>
  <si>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</si>
  <si>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</si>
  <si>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</si>
  <si>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</si>
  <si>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</si>
  <si>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</si>
  <si>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</si>
  <si>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</si>
  <si>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</si>
  <si>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</si>
  <si>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</si>
  <si>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</si>
  <si>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(COMPOSIÇÃO REPRESENTATIVA) DO SERVIÇO DE EMBOÇO/MASSA ÚNICA, TRAÇO 1:2:8, PREPARO MECÂNICO, COM BETONEIRA DE 400L, EM PAREDES DE AMBIENTES INTERNOS, COM EXECUÇÃO DE TALISCAS, PARA EDIFICAÇÃO HABITACIONAL MULTIFAMILIAR (PRÉDIO). AF_11/2014</t>
  </si>
  <si>
    <t>(COMPOSIÇÃO REPRESENTATIVA) DO SERVIÇO DE APLICAÇÃO MANUAL DE GESSO DESEMPENADO (SEM TALISCAS) EM TETO, ESPESSURA 0,5 CM, PARA EDIFICAÇÃO HABITACIONAL MULTIFAMILIAR (PRÉDIO). AF_11/2014</t>
  </si>
  <si>
    <t>(COMPOSIÇÃO REPRESENTATIVA) DO SERVIÇO DE EMBOÇO/MASSA ÚNICA, APLICADO MANUALMENTE, TRAÇO 1:2:8, EM BETONEIRA DE 400L, PAREDES INTERNAS, COM EXECUÇÃO DE TALISCAS, EDIFICAÇÃO HABITACIONAL UNIFAMILIAR (CASAS) E EDIFICAÇÃO PÚBLICA PADRÃO. AF_12/2014</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</si>
  <si>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</si>
  <si>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</si>
  <si>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MANUAL, APLICADA MANUALMENTE EM TETO, ESPESSURA DE 10MM, COM EXECUÇÃO DE TALISCAS. AF_03/2015</t>
  </si>
  <si>
    <t>PASTA DE CIMENTO PORTLAND, ESPESSURA 1MM</t>
  </si>
  <si>
    <t>APICOAMENTO MANUAL DE SUPERFICIE DE CONCRETO</t>
  </si>
  <si>
    <t>REVESTIMENTO CERÂMICO PARA PAREDES EXTERNAS EM PASTILHAS DE PORCELANA 5 X 5 CM (PLACAS DE 30 X 30 CM), ALINHADAS A PRUMO, APLICADO EM PANOS COM VÃOS. AF_06/2014</t>
  </si>
  <si>
    <t>REVESTIMENTO CERÂMICO PARA PAREDES EXTERNAS EM PASTILHAS DE PORCELANA 5 X 5 CM (PLACAS DE 30 X 30 CM), ALINHADAS A PRUMO, APLICADO EM PANOS SEM VÃOS. AF_06/2014</t>
  </si>
  <si>
    <t>REVESTIMENTO CERÂMICO PARA PAREDES EXTERNAS EM PASTILHAS DE PORCELANA 5 X 5 CM (PLACAS DE 30 X 30 CM), ALINHADAS A PRUMO, APLICADO EM SUPERFÍCIES EXTERNAS DA SACADA. AF_06/2014</t>
  </si>
  <si>
    <t>REVESTIMENTO CERÂMICO PARA PAREDES EXTERNAS EM PASTILHAS DE PORCELANA 5 X 5 CM (PLACAS DE 30 X 30 CM), ALINHADAS A PRUMO, APLICADO EM SUPERFÍCIES INTERNAS DA SACADA. AF_06/2014</t>
  </si>
  <si>
    <t>REVESTIMENTO CERÂMICO PARA PAREDES INTERNAS COM PLACAS TIPO ESMALTADA EXTRA DE DIMENSÕES 20X20 CM APLICADAS EM AMBIENTES DE ÁREA MENOR QUE 5 M² NA ALTURA INTEIRA DAS PAREDES. AF_06/2014</t>
  </si>
  <si>
    <t>REVESTIMENTO CERÂMICO PARA PAREDES INTERNAS COM PLACAS TIPO ESMALTADA EXTRA DE DIMENSÕES 20X20 CM APLICADAS EM AMBIENTES DE ÁREA MAIOR QUE 5 M² NA ALTURA INTEIRA DAS PAREDES. AF_06/2014</t>
  </si>
  <si>
    <t>REVESTIMENTO CERÂMICO PARA PAREDES INTERNAS COM PLACAS TIPO ESMALTADA EXTRA DE DIMENSÕES 20X20 CM APLICADAS EM AMBIENTES DE ÁREA MENOR QUE 5 M² A MEIA ALTURA DAS PAREDES. AF_06/2014</t>
  </si>
  <si>
    <t>REVESTIMENTO CERÂMICO PARA PAREDES INTERNAS COM PLACAS TIPO ESMALTADA EXTRA DE DIMENSÕES 20X20 CM APLICADAS EM AMBIENTES DE ÁREA MAIOR QUE 5 M² A MEIA ALTURA DAS PAREDES. AF_06/2014</t>
  </si>
  <si>
    <t>REVESTIMENTO CERÂMICO PARA PAREDES INTERNAS COM PLACAS TIPO ESMALTADA EXTRA DE DIMENSÕES 25X35 CM APLICADAS EM AMBIENTES DE ÁREA MENOR QUE 5 M² NA ALTURA INTEIRA DAS PAREDES. AF_06/2014</t>
  </si>
  <si>
    <t>REVESTIMENTO CERÂMICO PARA PAREDES INTERNAS COM PLACAS TIPO ESMALTADA EXTRA DE DIMENSÕES 25X35 CM APLICADAS EM AMBIENTES DE ÁREA MAIOR QUE 5 M² NA ALTURA INTEIRA DAS PAREDES. AF_06/2014</t>
  </si>
  <si>
    <t>REVESTIMENTO CERÂMICO PARA PAREDES INTERNAS COM PLACAS TIPO ESMALTADA EXTRA DE DIMENSÕES 25X35 CM APLICADAS EM AMBIENTES DE ÁREA MENOR QUE 5 M² A MEIA ALTURA DAS PAREDES. AF_06/2014</t>
  </si>
  <si>
    <t>REVESTIMENTO CERÂMICO PARA PAREDES INTERNAS COM PLACAS TIPO ESMALTADA EXTRA DE DIMENSÕES 25X35 CM APLICADAS EM AMBIENTES DE ÁREA MAIOR QUE 5 M² A MEIA ALTURA DAS PAREDES. AF_06/2014</t>
  </si>
  <si>
    <t>REVESTIMENTO CERÂMICO PARA PAREDES INTERNAS COM PLACAS TIPO ESMALTADA EXTRA  DE DIMENSÕES 33X45 CM APLICADAS EM AMBIENTES DE ÁREA MENOR QUE 5 M² NA ALTURA INTEIRA DAS PAREDES. AF_06/2014</t>
  </si>
  <si>
    <t>REVESTIMENTO CERÂMICO PARA PAREDES INTERNAS COM PLACAS TIPO ESMALTADA EXTRA DE DIMENSÕES 33X45 CM APLICADAS EM AMBIENTES DE ÁREA MAIOR QUE 5 M² NA ALTURA INTEIRA DAS PAREDES. AF_06/2014</t>
  </si>
  <si>
    <t>REVESTIMENTO CERÂMICO PARA PAREDES INTERNAS COM PLACAS TIPO ESMALTADA EXTRA DE DIMENSÕES 33X45 CM APLICADAS EM AMBIENTES DE ÁREA MENOR QUE 5 M² A MEIA ALTURA DAS PAREDES. AF_06/2014</t>
  </si>
  <si>
    <t>REVESTIMENTO CERÂMICO PARA PAREDES INTERNAS COM PLACAS TIPO ESMALTADA EXTRA  DE DIMENSÕES 33X45 CM APLICADAS EM AMBIENTES DE ÁREA MAIOR QUE 5 M² A MEIA ALTURA DAS PAREDES. AF_06/2014</t>
  </si>
  <si>
    <t>REVESTIMENTO CERÂMICO PARA PAREDES EXTERNAS EM PASTILHAS DE PORCELANA 2,5 X 2,5 CM (PLACAS DE 30 X 30 CM), ALINHADAS A PRUMO, APLICADO EM PANOS COM VÃOS. AF_10/2014</t>
  </si>
  <si>
    <t>REVESTIMENTO CERÂMICO PARA PAREDES EXTERNAS EM PASTILHAS DE PORCELANA 2,5 X 2,5 CM (PLACAS DE 30 X 30 CM), ALINHADAS A PRUMO, APLICADO EM PANOS SEM VÃOS. AF_10/2014</t>
  </si>
  <si>
    <t>REVESTIMENTO CERÂMICO PARA PAREDES EXTERNAS EM PASTILHAS DE PORCELANA 2,5 X 2,5 CM (PLACAS DE 30 X 30 CM), ALINHADAS A PRUMO, APLICADO EM SUPERFÍCIES EXTERNAS DA SACADA. AF_10/2014</t>
  </si>
  <si>
    <t>REVESTIMENTO CERÂMICO PARA PAREDES EXTERNAS EM PASTILHAS DE PORCELANA 2,5 X 2,5 CM (PLACAS DE 30 X 30 CM), ALINHADAS A PRUMO, APLICADO EM SUPERFÍCIES INTERNAS DA SACADA. AF_10/2014</t>
  </si>
  <si>
    <t>(COMPOSIÇÃO REPRESENTATIVA) DO SERVIÇO DE REVESTIMENTO CERÂMICO PARA AMBIENTES DE ÁREAS MOLHADAS, MEIA PAREDE OU PAREDE INTEIRA, COM PLACAS TIPO GRÊS OU SEMI-GRÊS, DIMENSÕES 20X20 CM, PARA EDIFICAÇÃO HABITACIONAL MULTIFAMILIAR (PRÉDIO). AF_11/2014</t>
  </si>
  <si>
    <t>(COMPOSIÇÃO REPRESENTATIVA) DO SERVIÇO DE REVESTIMENTO CERÂMICO PARA PAREDES INTERNAS, MEIA PAREDE, OU PAREDE INTEIRA, PLACAS GRÊS OU SEMI-GRÊS DE 20X20 CM, PARA EDIFICAÇÕES HABITACIONAIS UNIFAMILIAR (CASAS) E EDIFICAÇÕES PÚBLICAS PADRÃO. AF_11/2014</t>
  </si>
  <si>
    <t>REVESTIMENTO CERÂMICO PARA PAREDES INTERNAS COM PLACAS TIPO ESMALTADA PADRÃO POPULAR DE DIMENSÕES 20X20 CM APLICADAS EM AMBIENTES DE ÁREA MENOR QUE 5 M2 NA ALTURA INTEIRA DAS PAREDES. AF_06/2014</t>
  </si>
  <si>
    <t>REVESTIMENTO CERÂMICO PARA PAREDES INTERNAS COM PLACAS TIPO ESMALTADA PADRÃO POPULAR DE DIMENSÕES 20X20 CM APLICADAS EM AMBIENTES DE ÁREA MAIOR QUE 5 M2 NA ALTURA INTEIRA DAS PAREDES. AF_06/2014</t>
  </si>
  <si>
    <t>REVESTIMENTO CERÂMICO PARA PAREDES INTERNAS COM PLACAS TIPO ESMALTADA PADRÃO POPULAR DE DIMENSÕES 20X20 CM APLICADAS EM AMBIENTES DE ÁREA MENOR QUE 5 M2 A MEIA ALTURA DAS PAREDES. AF_06/2014</t>
  </si>
  <si>
    <t>REVESTIMENTO CERÂMICO PARA PAREDES INTERNAS COM PLACAS TIPO ESMALTADA PADRÃO POPULAR DE DIMENSÕES 20X20 CM APLICADAS EM AMBIENTES DE ÁREA MAIOR QUE 5 M2 A MEIA ALTURA DAS PAREDES. AF_06/2014</t>
  </si>
  <si>
    <t>PEITORIL EM MARMORE BRANCO, LARGURA DE 25CM, ASSENTADO COM ARGAMASSA TRACO 1:3 (CIMENTO E AREIA MEDIA), PREPARO MANUAL DA ARGAMASSA</t>
  </si>
  <si>
    <t>ASSENTAMENTO DE PEITORIL COM ARGAMASSA DE CIMENTO COLANTE</t>
  </si>
  <si>
    <t>TABEIRA DE MADEIRA LEI, 1A QUALIDADE, 2,5X30,0CM PARA BEIRAL DE TELHADO</t>
  </si>
  <si>
    <t>FORRO EM MADEIRA PINUS, PARA AMBIENTES RESIDENCIAIS, INCLUSIVE ESTRUTURA DE FIXAÇÃO. AF_05/2017</t>
  </si>
  <si>
    <t>FORRO EM MADEIRA PINUS, PARA AMBIENTES COMERCIAIS, INCLUSIVE ESTRUTURA DE FIXAÇÃO. AF_05/2017</t>
  </si>
  <si>
    <t>ACABAMENTOS PARA FORRO (RODA-FORRO EM MADEIRA PINUS). AF_05/2017</t>
  </si>
  <si>
    <t>FORRO EM PLACAS DE GESSO, PARA AMBIENTES RESIDENCIAIS. AF_05/2017_P</t>
  </si>
  <si>
    <t>FORRO EM DRYWALL, PARA AMBIENTES RESIDENCIAIS, INCLUSIVE ESTRUTURA DE FIXAÇÃO. AF_05/2017_P</t>
  </si>
  <si>
    <t>ACABAMENTOS PARA FORRO (MOLDURA DE GESSO). AF_05/2017</t>
  </si>
  <si>
    <t>ACABAMENTOS PARA FORRO (MOLDURA EM DRYWALL, COM LARGURA DE 15 CM). AF_05/2017_P</t>
  </si>
  <si>
    <t>ACABAMENTOS PARA FORRO (SANCA DE GESSO, COM ALTURA DE 15 CM, MONTADA NA OBRA). AF_05/2017_P</t>
  </si>
  <si>
    <t>FORRO DE FIBRA MINERAL, PARA AMBIENTES COMERCIAIS, INCLUSIVE ESTRUTURA DE FIXAÇÃO. AF_05/2017_P</t>
  </si>
  <si>
    <t>REVESTIMENTO EM LAMINADO MELAMINICO TEXTURIZADO, ESPESSURA 0,8 MM, FIXADO COM COLA</t>
  </si>
  <si>
    <t>73807/1</t>
  </si>
  <si>
    <t>CORRIMAO EM MARMORITE, LARGURA 15CM</t>
  </si>
  <si>
    <t>RECOLOCACO DE FORROS EM REGUA DE PVC E PERFIS, CONSIDERANDO REAPROVEITAMENTO DO MATERIAL</t>
  </si>
  <si>
    <t>FORRO EM RÉGUAS DE PVC, FRISADO, PARA AMBIENTES RESIDENCIAIS, INCLUSIVE ESTRUTURA DE FIXAÇÃO. AF_05/2017_P</t>
  </si>
  <si>
    <t>FORRO EM RÉGUAS DE PVC, FRISADO, PARA AMBIENTES COMERCIAIS, INCLUSIVE ESTRUTURA DE FIXAÇÃO. AF_05/2017_P</t>
  </si>
  <si>
    <t>ACABAMENTOS PARA FORRO (RODA-FORRO EM PERFIL METÁLICO E PLÁSTICO). AF_05/2017</t>
  </si>
  <si>
    <t>FORRO EM RÉGUAS DE PVC, LISO, PARA AMBIENTES RESIDENCIAIS, INCLUSIVE ESTRUTURA DE FIXAÇÃO. AF_05/2017_P</t>
  </si>
  <si>
    <t>FORRO DE PVC, LISO, PARA AMBIENTES COMERCIAIS, INCLUSIVE ESTRUTURA DE FIXAÇÃO. AF_05/2017_P</t>
  </si>
  <si>
    <t>ISOLAMENTO TERMICO COM ARGAMASSA TRACO 1:3 (CIMENTO E AREIA GROSSA NAO PENEIRADA), COM ADICAO DE PEROLAS DE ISOPOR, ESPESSURA 6CM, PREPARO MANUAL DA ARGAMASSA</t>
  </si>
  <si>
    <t>73833/1</t>
  </si>
  <si>
    <t>ISOLAMENTO TERMICO COM MANTA DE LA DE VIDRO, ESPESSURA 2,5CM</t>
  </si>
  <si>
    <t>REPARO ESTRUTURAL DE ESTRUTURAS DE CONCRETO COM ARGAMASSA POLIMERICA DE ALTO DESEMPENHO, E=2 CM</t>
  </si>
  <si>
    <t>REPARO/COLAGEM DE ESTRUTURAS DE CONCRETO COM ADESIVO ESTRUTURAL A BASE DE EPOXI, E=2 MM</t>
  </si>
  <si>
    <t>ESTUCAMENTO DE PANOS DE FACHADA SEM VÃOS DO SISTEMA DE PAREDES DE CONCRETO EM EDIFICAÇÕES DE MÚLTIPLOS PAVIMENTOS. AF_06/2015</t>
  </si>
  <si>
    <t>ESTUCAMENTO DE PANOS DE FACHADA COM VÃOS DO SISTEMA DE PAREDES DE CONCRETO EM EDIFICAÇÕES DE MÚLTIPLOS PAVIMENTOS. AF_06/2015</t>
  </si>
  <si>
    <t>ESTUCAMENTO DE SUPERFÍCIE EXTERNA DA SACADA DO SISTEMA DE PAREDES DE CONCRETO EM EDIFICAÇÕES DE MÚLTIPLOS PAVIMENTOS. AF_06/2015</t>
  </si>
  <si>
    <t>ESTUCAMENTO DE PANOS DE FACHADA SEM VÃOS DO SISTEMA DE PAREDES DE CONCRETO EM EDIFICAÇÕES DE PAVIMENTO ÚNICO. AF_06/2015</t>
  </si>
  <si>
    <t>ESTUCAMENTO DE PANOS DE FACHADA COM VÃOS DO SISTEMA DE PAREDES DE CONCRETO EM EDIFICAÇÕES DE PAVIMENTO ÚNICO. AF_06/2015</t>
  </si>
  <si>
    <t>ESTUCAMENTO DE DENSIDADE BAIXA NAS FACES INTERNAS DE PAREDES DO SISTEMA DE PAREDES DE CONCRETO. AF_06/2015</t>
  </si>
  <si>
    <t>ESTUCAMENTO, PARA QUALQUER REVESTIMENTO, EM TETO DO SISTEMA DE PAREDES DE CONCRETO. AF_06/2015</t>
  </si>
  <si>
    <t>ESTUCAMENTO DE DENSIDADE ALTA, NAS FACES INTERNAS DE PAREDES DO SISTEMA DE PAREDES DE CONCRETO. AF_06/2015</t>
  </si>
  <si>
    <t>ARGAMASSA TRACO 1:3 (CIMENTO E AREIA), PREPARO MANUAL, INCLUSO ADITIVO IMPERMEABILIZANTE</t>
  </si>
  <si>
    <t>ARGAMASSA TRACO 1:4 (CIMENTO E AREIA), PREPARO MANUAL, INCLUSO ADITIVO IMPERMEABILIZANTE</t>
  </si>
  <si>
    <t>ARGAMASSA TRAÇO 1:7 (CIMENTO E AREIA MÉDIA) COM ADIÇÃO DE PLASTIFICANTE PARA EMBOÇO/MASSA ÚNICA/ASSENTAMENTO DE ALVENARIA DE VEDAÇÃO, PREPARO MECÂNICO COM BETONEIRA 400 L. AF_06/2014</t>
  </si>
  <si>
    <t>ARGAMASSA TRAÇO 1:7 (CIMENTO E AREIA MÉDIA) COM ADIÇÃO DE PLASTIFICANTE PARA EMBOÇO/MASSA ÚNICA/ASSENTAMENTO DE ALVENARIA DE VEDAÇÃO, PREPARO MECÂNICO COM BETONEIRA 600 L. AF_06/2014</t>
  </si>
  <si>
    <t>ARGAMASSA TRAÇO 1:6 (CIMENTO E AREIA MÉDIA) COM ADIÇÃO DE PLASTIFICANTE PARA EMBOÇO/MASSA ÚNICA/ASSENTAMENTO DE ALVENARIA DE VEDAÇÃO, PREPARO MECÂNICO COM BETONEIRA 400 L. AF_06/2014</t>
  </si>
  <si>
    <t>ARGAMASSA TRAÇO 1:6 (CIMENTO E AREIA MÉDIA) COM ADIÇÃO DE PLASTIFICANTE PARA EMBOÇO/MASSA ÚNICA/ASSENTAMENTO DE ALVENARIA DE VEDAÇÃO, PREPARO MECÂNICO COM BETONEIRA 600 L. AF_06/2014</t>
  </si>
  <si>
    <t>ARGAMASSA TRAÇO 1:1:6 (CIMENTO, CAL E AREIA MÉDIA) PARA EMBOÇO/MASSA ÚNICA/ASSENTAMENTO DE ALVENARIA DE VEDAÇÃO, PREPARO MECÂNICO COM BETONEIRA 400 L. AF_06/2014</t>
  </si>
  <si>
    <t>ARGAMASSA TRAÇO 1:1:6 (CIMENTO, CAL E AREIA MÉDIA) PARA EMBOÇO/MASSA ÚNICA/ASSENTAMENTO DE ALVENARIA DE VEDAÇÃO, PREPARO MECÂNICO COM BETONEIRA 600 L. AF_06/2014</t>
  </si>
  <si>
    <t>ARGAMASSA TRAÇO 1:1,5:7,5 (CIMENTO, CAL E AREIA MÉDIA) PARA EMBOÇO/MASSA ÚNICA/ASSENTAMENTO DE ALVENARIA DE VEDAÇÃO, PREPARO MECÂNICO COM BETONEIRA 400 L. AF_06/2014</t>
  </si>
  <si>
    <t>ARGAMASSA TRAÇO 1:1,5:7,5 (CIMENTO, CAL E AREIA MÉDIA) PARA EMBOÇO/MASSA ÚNICA/ASSENTAMENTO DE ALVENARIA DE VEDAÇÃO, PREPARO MECÂNICO COM BETONEIRA 600 L. AF_06/2014</t>
  </si>
  <si>
    <t>ARGAMASSA TRAÇO 1:2:8 (CIMENTO, CAL E AREIA MÉDIA) PARA EMBOÇO/MASSA ÚNICA/ASSENTAMENTO DE ALVENARIA DE VEDAÇÃO, PREPARO MECÂNICO COM BETONEIRA 400 L. AF_06/2014</t>
  </si>
  <si>
    <t>ARGAMASSA TRAÇO 1:2:9 (CIMENTO, CAL E AREIA MÉDIA) PARA EMBOÇO/MASSA ÚNICA/ASSENTAMENTO DE ALVENARIA DE VEDAÇÃO, PREPARO MECÂNICO COM BETONEIRA 600 L. AF_06/2014</t>
  </si>
  <si>
    <t>ARGAMASSA TRAÇO 1:3:12 (CIMENTO, CAL E AREIA MÉDIA) PARA EMBOÇO/MASSA ÚNICA/ASSENTAMENTO DE ALVENARIA DE VEDAÇÃO, PREPARO MECÂNICO COM BETONEIRA 400 L. AF_06/2014</t>
  </si>
  <si>
    <t>ARGAMASSA TRAÇO 1:3:12 (CIMENTO, CAL E AREIA MÉDIA) PARA EMBOÇO/MASSA ÚNICA/ASSENTAMENTO DE ALVENARIA DE VEDAÇÃO, PREPARO MECÂNICO COM BETONEIRA 600 L. AF_06/2014</t>
  </si>
  <si>
    <t>ARGAMASSA TRAÇO 1:3 (CIMENTO E AREIA MÉDIA) PARA CONTRAPISO, PREPARO MECÂNICO COM BETONEIRA 400 L. AF_06/2014</t>
  </si>
  <si>
    <t>ARGAMASSA TRAÇO 1:3 (CIMENTO E AREIA MÉDIA) PARA CONTRAPISO, PREPARO MECÂNICO COM BETONEIRA 600 L. AF_06/2014</t>
  </si>
  <si>
    <t>ARGAMASSA TRAÇO 1:4 (CIMENTO E AREIA MÉDIA) PARA CONTRAPISO, PREPARO MECÂNICO COM BETONEIRA 400 L. AF_06/2014</t>
  </si>
  <si>
    <t>ARGAMASSA TRAÇO 1:4 (CIMENTO E AREIA MÉDIA) PARA CONTRAPISO, PREPARO MECÂNICO COM BETONEIRA 600 L. AF_06/2014</t>
  </si>
  <si>
    <t>ARGAMASSA TRAÇO 1:5 (CIMENTO E AREIA MÉDIA) PARA CONTRAPISO, PREPARO MECÂNICO COM BETONEIRA 400 L. AF_06/2014</t>
  </si>
  <si>
    <t>ARGAMASSA TRAÇO 1:5 (CIMENTO E AREIA MÉDIA) PARA CONTRAPISO, PREPARO MECÂNICO COM BETONEIRA 600 L. AF_06/2014</t>
  </si>
  <si>
    <t>ARGAMASSA TRAÇO 1:6 (CIMENTO E AREIA MÉDIA) PARA CONTRAPISO, PREPARO MECÂNICO COM BETONEIRA 400 L. AF_06/2014</t>
  </si>
  <si>
    <t>ARGAMASSA TRAÇO 1:6 (CIMENTO E AREIA MÉDIA) PARA CONTRAPISO, PREPARO MECÂNICO COM BETONEIRA 600 L. AF_06/2014</t>
  </si>
  <si>
    <t>ARGAMASSA TRAÇO 1:5 (CIMENTO E AREIA GROSSA) PARA CHAPISCO CONVENCIONAL, PREPARO MECÂNICO COM BETONEIRA 400 L. AF_06/2014</t>
  </si>
  <si>
    <t>ARGAMASSA TRAÇO 1:5 (CIMENTO E AREIA GROSSA) PARA CHAPISCO CONVENCIONAL, PREPARO MECÂNICO COM BETONEIRA 600 L. AF_06/2014</t>
  </si>
  <si>
    <t>ARGAMASSA TRAÇO 1:3 (CIMENTO E AREIA GROSSA) PARA CHAPISCO CONVENCIONAL, PREPARO MECÂNICO COM BETONEIRA 400 L. AF_06/2014</t>
  </si>
  <si>
    <t>ARGAMASSA TRAÇO 1:3 (CIMENTO E AREIA GROSSA) PARA CHAPISCO CONVENCIONAL, PREPARO MECÂNICO COM BETONEIRA 600 L. AF_06/2014</t>
  </si>
  <si>
    <t>ARGAMASSA TRAÇO 1:4 (CIMENTO E AREIA GROSSA) PARA CHAPISCO CONVENCIONAL, PREPARO MECÂNICO COM BETONEIRA 400 L. AF_06/2014</t>
  </si>
  <si>
    <t>ARGAMASSA TRAÇO 1:4 (CIMENTO E AREIA GROSSA) PARA CHAPISCO CONVENCIONAL, PREPARO MECÂNICO COM BETONEIRA 600 L. AF_06/2014</t>
  </si>
  <si>
    <t>ARGAMASSA TRAÇO 1:5 (CIMENTO E AREIA GROSSA) COM ADIÇÃO DE EMULSÃO POLIMÉRICA PARA CHAPISCO ROLADO, PREPARO MECÂNICO COM BETONEIRA 400 L. AF_06/2014</t>
  </si>
  <si>
    <t>ARGAMASSA TRAÇO 1:5 (CIMENTO E AREIA GROSSA) COM ADIÇÃO DE EMULSÃO POLIMÉRICA PARA CHAPISCO ROLADO, PREPARO MECÂNICO COM BETONEIRA 600 L. AF_06/2014</t>
  </si>
  <si>
    <t>ARGAMASSA TRAÇO 1:3 (CIMENTO E AREIA GROSSA) COM ADIÇÃO DE EMULSÃO POLIMÉRICA PARA CHAPISCO ROLADO, PREPARO MECÂNICO COM BETONEIRA 400 L. AF_06/2014</t>
  </si>
  <si>
    <t>ARGAMASSA TRAÇO 1:3 (CIMENTO E AREIA GROSSA) COM ADIÇÃO DE EMULSÃO POLIMÉRICA PARA CHAPISCO ROLADO, PREPARO MECÂNICO COM BETONEIRA 600 L. AF_06/2014</t>
  </si>
  <si>
    <t>ARGAMASSA TRAÇO 1:4 (CIMENTO E AREIA GROSSA) COM ADIÇÃO DE EMULSÃO POLIMÉRICA PARA CHAPISCO ROLADO, PREPARO MECÂNICO COM BETONEIRA 400 L. AF_06/2014</t>
  </si>
  <si>
    <t>ARGAMASSA TRAÇO 1:4 (CIMENTO E AREIA GROSSA) COM ADIÇÃO DE EMULSÃO POLIMÉRICA PARA CHAPISCO ROLADO, PREPARO MECÂNICO COM BETONEIRA 600 L. AF_06/2014</t>
  </si>
  <si>
    <t>ARGAMASSA TRAÇO 1:7 (CIMENTO E AREIA MÉDIA) COM ADIÇÃO DE PLASTIFICANTE PARA EMBOÇO/MASSA ÚNICA/ASSENTAMENTO DE ALVENARIA DE VEDAÇÃO, PREPARO MECÂNICO COM MISTURADOR DE EIXO HORIZONTAL DE 300 KG. AF_06/2014</t>
  </si>
  <si>
    <t>ARGAMASSA TRAÇO 1:7 (CIMENTO E AREIA MÉDIA) COM ADIÇÃO DE PLASTIFICANTE PARA EMBOÇO/MASSA ÚNICA/ASSENTAMENTO DE ALVENARIA DE VEDAÇÃO, PREPARO MECÂNICO COM MISTURADOR DE EIXO HORIZONTAL DE 600 KG. AF_06/2014</t>
  </si>
  <si>
    <t>ARGAMASSA TRAÇO 1:6 (CIMENTO E AREIA MÉDIA) COM ADIÇÃO DE PLASTIFICANTE PARA EMBOÇO/MASSA ÚNICA/ASSENTAMENTO DE ALVENARIA DE VEDAÇÃO, PREPARO MECÂNICO COM MISTURADOR DE EIXO HORIZONTAL DE 300 KG. AF_06/2014</t>
  </si>
  <si>
    <t>ARGAMASSA TRAÇO 1:6 (CIMENTO E AREIA MÉDIA) COM ADIÇÃO DE PLASTIFICANTE PARA EMBOÇO/MASSA ÚNICA/ASSENTAMENTO DE ALVENARIA DE VEDAÇÃO, PREPARO MECÂNICO COM MISTURADOR DE EIXO HORIZONTAL DE 600 KG. AF_06/2014</t>
  </si>
  <si>
    <t>ARGAMASSA TRAÇO 1:1:6 (CIMENTO, CAL E AREIA MÉDIA) PARA EMBOÇO/MASSA ÚNICA/ASSENTAMENTO DE ALVENARIA DE VEDAÇÃO, PREPARO MECÂNICO COM MISTURADOR DE EIXO HORIZONTAL DE 300 KG. AF_06/2014</t>
  </si>
  <si>
    <t>ARGAMASSA TRAÇO 1:1:6 (CIMENTO, CAL E AREIA MÉDIA) PARA EMBOÇO/MASSA ÚNICA/ASSENTAMENTO DE ALVENARIA DE VEDAÇÃO, PREPARO MECÂNICO COM MISTURADOR DE EIXO HORIZONTAL DE 600 KG. AF_06/2014</t>
  </si>
  <si>
    <t>ARGAMASSA TRAÇO 1:1,5:7,5 (CIMENTO, CAL E AREIA MÉDIA) PARA EMBOÇO/MASSA ÚNICA/ASSENTAMENTO DE ALVENARIA DE VEDAÇÃO, PREPARO MECÂNICO COM MISTURADOR DE EIXO HORIZONTAL DE 300 KG. AF_06/2014</t>
  </si>
  <si>
    <t>ARGAMASSA TRAÇO 1:1,5:7,5 (CIMENTO, CAL E AREIA MÉDIA) PARA EMBOÇO/MASSA ÚNICA/ASSENTAMENTO DE ALVENARIA DE VEDAÇÃO, PREPARO MECÂNICO COM MISTURADOR DE EIXO HORIZONTAL DE 600 KG. AF_06/2014</t>
  </si>
  <si>
    <t>ARGAMASSA TRAÇO 1:2:8 (CIMENTO, CAL E AREIA MÉDIA) PARA EMBOÇO/MASSA ÚNICA/ASSENTAMENTO DE ALVENARIA DE VEDAÇÃO, PREPARO MECÂNICO COM MISTURADOR DE EIXO HORIZONTAL DE 300 KG. AF_06/2014</t>
  </si>
  <si>
    <t>ARGAMASSA TRAÇO 1:2:8 (CIMENTO, CAL E AREIA MÉDIA) PARA EMBOÇO/MASSA ÚNICA/ASSENTAMENTO DE ALVENARIA DE VEDAÇÃO, PREPARO MECÂNICO COM MISTURADOR DE EIXO HORIZONTAL DE 600 KG. AF_06/2014</t>
  </si>
  <si>
    <t>ARGAMASSA TRAÇO 1:2:9 (CIMENTO, CAL E AREIA MÉDIA) PARA EMBOÇO/MASSA ÚNICA/ASSENTAMENTO DE ALVENARIA DE VEDAÇÃO, PREPARO MECÂNICO COM MISTURADOR DE EIXO HORIZONTAL DE 300 KG. AF_06/2014</t>
  </si>
  <si>
    <t>ARGAMASSA TRAÇO 1:3:12 (CIMENTO, CAL E AREIA MÉDIA) PARA EMBOÇO/MASSA ÚNICA/ASSENTAMENTO DE ALVENARIA DE VEDAÇÃO, PREPARO MECÂNICO COM MISTURADOR DE EIXO HORIZONTAL DE 600 KG. AF_06/2014</t>
  </si>
  <si>
    <t>ARGAMASSA TRAÇO 1:3 (CIMENTO E AREIA MÉDIA) PARA CONTRAPISO, PREPARO MECÂNICO COM MISTURADOR DE EIXO HORIZONTAL DE 160 KG. AF_06/2014</t>
  </si>
  <si>
    <t>ARGAMASSA TRAÇO 1:3 (CIMENTO E AREIA MÉDIA) PARA CONTRAPISO, PREPARO MECÂNICO COM MISTURADOR DE EIXO HORIZONTAL DE 300 KG. AF_06/2014</t>
  </si>
  <si>
    <t>ARGAMASSA TRAÇO 1:3 (CIMENTO E AREIA MÉDIA) PARA CONTRAPISO, PREPARO MECÂNICO COM MISTURADOR DE EIXO HORIZONTAL DE 600 KG. AF_06/2014</t>
  </si>
  <si>
    <t>ARGAMASSA TRAÇO 1:4 (CIMENTO E AREIA MÉDIA) PARA CONTRAPISO, PREPARO MECÂNICO COM MISTURADOR DE EIXO HORIZONTAL DE 160 KG. AF_06/2014</t>
  </si>
  <si>
    <t>ARGAMASSA TRAÇO 1:4 (CIMENTO E AREIA MÉDIA) PARA CONTRAPISO, PREPARO MECÂNICO COM MISTURADOR DE EIXO HORIZONTAL DE 300 KG. AF_06/2014</t>
  </si>
  <si>
    <t>ARGAMASSA TRAÇO 1:4 (CIMENTO E AREIA MÉDIA) PARA CONTRAPISO, PREPARO MECÂNICO COM MISTURADOR DE EIXO HORIZONTAL DE 600 KG. AF_06/2014</t>
  </si>
  <si>
    <t>ARGAMASSA TRAÇO 1:5 (CIMENTO E AREIA MÉDIA) PARA CONTRAPISO, PREPARO MECÂNICO COM MISTURADOR DE EIXO HORIZONTAL DE 160 KG. AF_06/2014</t>
  </si>
  <si>
    <t>ARGAMASSA TRAÇO 1:5 (CIMENTO E AREIA MÉDIA) PARA CONTRAPISO, PREPARO MECÂNICO COM MISTURADOR DE EIXO HORIZONTAL DE 300 KG. AF_06/2014</t>
  </si>
  <si>
    <t>ARGAMASSA TRAÇO 1:5 (CIMENTO E AREIA MÉDIA) PARA CONTRAPISO, PREPARO MECÂNICO COM MISTURADOR DE EIXO HORIZONTAL DE 600 KG. AF_06/2014</t>
  </si>
  <si>
    <t>ARGAMASSA TRAÇO 1:6 (CIMENTO E AREIA MÉDIA) PARA CONTRAPISO, PREPARO MECÂNICO COM MISTURADOR DE EIXO HORIZONTAL DE 160 KG. AF_06/2014</t>
  </si>
  <si>
    <t>ARGAMASSA TRAÇO 1:6 (CIMENTO E AREIA MÉDIA) PARA CONTRAPISO, PREPARO MECÂNICO COM MISTURADOR DE EIXO HORIZONTAL DE 600 KG. AF_06/2014</t>
  </si>
  <si>
    <t>ARGAMASSA TRAÇO 1:5 (CIMENTO E AREIA GROSSA) PARA CHAPISCO CONVENCIONAL, PREPARO MECÂNICO COM MISTURADOR DE EIXO HORIZONTAL DE 300 KG. AF_06/2014</t>
  </si>
  <si>
    <t>ARGAMASSA TRAÇO 1:5 (CIMENTO E AREIA GROSSA) PARA CHAPISCO CONVENCIONAL, PREPARO MECÂNICO COM MISTURADOR DE EIXO HORIZONTAL DE 600 KG. AF_06/2014</t>
  </si>
  <si>
    <t>ARGAMASSA TRAÇO 1:3 (CIMENTO E AREIA GROSSA) PARA CHAPISCO CONVENCIONAL, PREPARO MECÂNICO COM MISTURADOR DE EIXO HORIZONTAL DE 160 KG. AF_06/2014</t>
  </si>
  <si>
    <t>ARGAMASSA TRAÇO 1:3 (CIMENTO E AREIA GROSSA) PARA CHAPISCO CONVENCIONAL, PREPARO MECÂNICO COM MISTURADOR DE EIXO HORIZONTAL DE 300 KG. AF_06/2014</t>
  </si>
  <si>
    <t>ARGAMASSA TRAÇO 1:3 (CIMENTO E AREIA GROSSA) PARA CHAPISCO CONVENCIONAL, PREPARO MECÂNICO COM MISTURADOR DE EIXO HORIZONTAL DE 600 KG. AF_06/2014</t>
  </si>
  <si>
    <t>ARGAMASSA TRAÇO 1:4 (CIMENTO E AREIA GROSSA) PARA CHAPISCO CONVENCIONAL, PREPARO MECÂNICO COM MISTURADOR DE EIXO HORIZONTAL DE 160 KG. AF_06/2014</t>
  </si>
  <si>
    <t>ARGAMASSA TRAÇO 1:4 (CIMENTO E AREIA GROSSA) PARA CHAPISCO CONVENCIONAL, PREPARO MECÂNICO COM MISTURADOR DE EIXO HORIZONTAL DE 300 KG. AF_06/2014</t>
  </si>
  <si>
    <t>ARGAMASSA TRAÇO 1:4 (CIMENTO E AREIA GROSSA) PARA CHAPISCO CONVENCIONAL, PREPARO MECÂNICO COM MISTURADOR DE EIXO HORIZONTAL DE 600 KG. AF_06/2014</t>
  </si>
  <si>
    <t>ARGAMASSA TRAÇO 1:5 (CIMENTO E AREIA GROSSA) COM ADIÇÃO DE EMULSÃO POLIMÉRICA PARA CHAPISCO ROLADO, PREPARO MECÂNICO COM MISTURADOR DE EIXO HORIZONTAL DE 300 KG. AF_06/2014</t>
  </si>
  <si>
    <t>ARGAMASSA TRAÇO 1:5 (CIMENTO E AREIA GROSSA) COM ADIÇÃO DE EMULSÃO POLIMÉRICA PARA CHAPISCO ROLADO, PREPARO MECÂNICO COM MISTURADOR DE EIXO HORIZONTAL DE 600 KG. AF_06/2014</t>
  </si>
  <si>
    <t>ARGAMASSA TRAÇO 1:3 (CIMENTO E AREIA GROSSA) COM ADIÇÃO DE EMULSÃO POLIMÉRICA PARA CHAPISCO ROLADO, PREPARO MECÂNICO COM MISTURADOR DE EIXO HORIZONTAL DE 160 KG. AF_06/2014</t>
  </si>
  <si>
    <t>ARGAMASSA TRAÇO 1:3 (CIMENTO E AREIA GROSSA) COM ADIÇÃO DE EMULSÃO POLIMÉRICA PARA CHAPISCO ROLADO, PREPARO MECÂNICO COM MISTURADOR DE EIXO HORIZONTAL DE 300 KG. AF_06/2014</t>
  </si>
  <si>
    <t>ARGAMASSA TRAÇO 1:3 (CIMENTO E AREIA GROSSA) COM ADIÇÃO DE EMULSÃO POLIMÉRICA PARA CHAPISCO ROLADO, PREPARO MECÂNICO COM MISTURADOR DE EIXO HORIZONTAL DE 600 KG. AF_06/2014</t>
  </si>
  <si>
    <t>ARGAMASSA TRAÇO 1:4 (CIMENTO E AREIA GROSSA) COM ADIÇÃO DE EMULSÃO POLIMÉRICA PARA CHAPISCO ROLADO, PREPARO MECÂNICO COM MISTURADOR DE EIXO HORIZONTAL DE 300 KG. AF_06/2014</t>
  </si>
  <si>
    <t>ARGAMASSA TRAÇO 1:4 (CIMENTO E AREIA GROSSA) COM ADIÇÃO DE EMULSÃO POLIMÉRICA PARA CHAPISCO ROLADO, PREPARO MECÂNICO COM MISTURADOR DE EIXO HORIZONTAL DE 600 KG. AF_06/2014</t>
  </si>
  <si>
    <t>ARGAMASSA TRAÇO 1:7 (CIMENTO E AREIA MÉDIA) COM ADIÇÃO DE PLASTIFICANTE PARA EMBOÇO/MASSA ÚNICA/ASSENTAMENTO DE ALVENARIA DE VEDAÇÃO, PREPARO MANUAL. AF_06/2014</t>
  </si>
  <si>
    <t>ARGAMASSA TRAÇO 1:6 (CIMENTO E AREIA MÉDIA) COM ADIÇÃO DE PLASTIFICANTE PARA EMBOÇO/MASSA ÚNICA/ASSENTAMENTO DE ALVENARIA DE VEDAÇÃO, PREPARO MANUAL. AF_06/2014</t>
  </si>
  <si>
    <t>ARGAMASSA TRAÇO 1:1:6 (CIMENTO, CAL E AREIA MÉDIA) PARA EMBOÇO/MASSA ÚNICA/ASSENTAMENTO DE ALVENARIA DE VEDAÇÃO, PREPARO MANUAL. AF_06/2014</t>
  </si>
  <si>
    <t>ARGAMASSA TRAÇO 1:1,5:7,5 (CIMENTO, CAL E AREIA MÉDIA) PARA EMBOÇO/MASSA ÚNICA/ASSENTAMENTO DE ALVENARIA DE VEDAÇÃO, PREPARO MANUAL. AF_06/2014</t>
  </si>
  <si>
    <t>ARGAMASSA TRAÇO 1:2:8 (CIMENTO, CAL E AREIA MÉDIA) PARA EMBOÇO/MASSA ÚNICA/ASSENTAMENTO DE ALVENARIA DE VEDAÇÃO, PREPARO MANUAL. AF_06/2014</t>
  </si>
  <si>
    <t>ARGAMASSA TRAÇO 1:2:9 (CIMENTO, CAL E AREIA MÉDIA) PARA EMBOÇO/MASSA ÚNICA/ASSENTAMENTO DE ALVENARIA DE VEDAÇÃO, PREPARO MANUAL. AF_06/2014</t>
  </si>
  <si>
    <t>ARGAMASSA TRAÇO 1:3:12 (CIMENTO, CAL E AREIA MÉDIA) PARA EMBOÇO/MASSA ÚNICA/ASSENTAMENTO DE ALVENARIA DE VEDAÇÃO, PREPARO MANUAL. AF_06/2014</t>
  </si>
  <si>
    <t>ARGAMASSA TRAÇO 1:3 (CIMENTO E AREIA MÉDIA) PARA CONTRAPISO, PREPARO MANUAL. AF_06/2014</t>
  </si>
  <si>
    <t>ARGAMASSA TRAÇO 1:4 (CIMENTO E AREIA MÉDIA) PARA CONTRAPISO, PREPARO MANUAL. AF_06/2014</t>
  </si>
  <si>
    <t>ARGAMASSA TRAÇO 1:5 (CIMENTO E AREIA MÉDIA) PARA CONTRAPISO, PREPARO MANUAL. AF_06/2014</t>
  </si>
  <si>
    <t>ARGAMASSA TRAÇO 1:6 (CIMENTO E AREIA MÉDIA) PARA CONTRAPISO, PREPARO MANUAL. AF_06/2014</t>
  </si>
  <si>
    <t>ARGAMASSA TRAÇO 1:5 (CIMENTO E AREIA GROSSA) PARA CHAPISCO CONVENCIONAL, PREPARO MANUAL. AF_06/2014</t>
  </si>
  <si>
    <t>ARGAMASSA TRAÇO 1:3 (CIMENTO E AREIA GROSSA) PARA CHAPISCO CONVENCIONAL, PREPARO MANUAL. AF_06/2014</t>
  </si>
  <si>
    <t>ARGAMASSA TRAÇO 1:4 (CIMENTO E AREIA GROSSA) PARA CHAPISCO CONVENCIONAL, PREPARO MANUAL. AF_06/2014</t>
  </si>
  <si>
    <t>ARGAMASSA TRAÇO 1:5 (CIMENTO E AREIA GROSSA) COM ADIÇÃO DE EMULSÃO POLIMÉRICA PARA CHAPISCO ROLADO, PREPARO MANUAL. AF_06/2014</t>
  </si>
  <si>
    <t>ARGAMASSA TRAÇO 1:3 (CIMENTO E AREIA GROSSA) COM ADIÇÃO DE EMULSÃO POLIMÉRICA PARA CHAPISCO ROLADO, PREPARO MANUAL. AF_06/2014</t>
  </si>
  <si>
    <t>ARGAMASSA TRAÇO 1:4 (CIMENTO E AREIA GROSSA) COM ADIÇÃO DE EMULSÃO POLIMÉRICA PARA CHAPISCO ROLADO, PREPARO MANUAL. AF_06/2014</t>
  </si>
  <si>
    <t>ARGAMASSA INDUSTRIALIZADA MULTIUSO PARA REVESTIMENTOS E ASSENTAMENTO DA ALVENARIA, PREPARO COM MISTURADOR DE EIXO HORIZONTAL DE 160 KG. AF_06/2014</t>
  </si>
  <si>
    <t>ARGAMASSA INDUSTRIALIZADA MULTIUSO PARA REVESTIMENTOS E ASSENTAMENTO DA ALVENARIA, PREPARO COM MISTURADOR DE EIXO HORIZONTAL DE 300 KG. AF_06/2014</t>
  </si>
  <si>
    <t>ARGAMASSA INDUSTRIALIZADA MULTIUSO PARA REVESTIMENTOS E ASSENTAMENTO DA ALVENARIA, PREPARO COM MISTURADOR DE EIXO HORIZONTAL DE 600 KG. AF_06/2014</t>
  </si>
  <si>
    <t>ARGAMASSA PRONTA PARA CONTRAPISO, PREPARO COM MISTURADOR DE EIXO HORIZONTAL DE 160 KG. AF_06/2014</t>
  </si>
  <si>
    <t>ARGAMASSA PRONTA PARA CONTRAPISO, PREPARO COM MISTURADOR DE EIXO HORIZONTAL DE 300 KG. AF_06/2014</t>
  </si>
  <si>
    <t>ARGAMASSA PRONTA PARA CONTRAPISO, PREPARO COM MISTURADOR DE EIXO HORIZONTAL DE 600 KG. AF_06/2014</t>
  </si>
  <si>
    <t>ARGAMASSA PARA REVESTIMENTO DECORATIVO MONOCAMADA (MONOCAPA), PREPARO COM MISTURADOR DE EIXO HORIZONTAL DE 160 KG. AF_06/2014</t>
  </si>
  <si>
    <t>ARGAMASSA PARA REVESTIMENTO DECORATIVO MONOCAMADA (MONOCAPA), PREPARO COM MISTURADOR DE EIXO HORIZONTAL DE 300 KG. AF_06/2014</t>
  </si>
  <si>
    <t>ARGAMASSA PARA REVESTIMENTO DECORATIVO MONOCAMADA (MONOCAPA), PREPARO COM MISTURADOR DE EIXO HORIZONTAL DE 600 KG. AF_06/2014</t>
  </si>
  <si>
    <t>ARGAMASSA INDUSTRIALIZADA PARA CHAPISCO ROLADO, PREPARO COM MISTURADOR DE EIXO HORIZONTAL DE 160 KG. AF_06/2014</t>
  </si>
  <si>
    <t>ARGAMASSA INDUSTRIALIZADA PARA CHAPISCO ROLADO, PREPARO COM MISTURADOR DE EIXO HORIZONTAL DE 300 KG. AF_06/2014</t>
  </si>
  <si>
    <t>ARGAMASSA INDUSTRIALIZADA PARA CHAPISCO ROLADO, PREPARO COM MISTURADOR DE EIXO HORIZONTAL DE 600 KG. AF_06/2014</t>
  </si>
  <si>
    <t>ARGAMASSA INDUSTRIALIZADA PARA CHAPISCO COLANTE, PREPARO COM MISTURADOR DE EIXO HORIZONTAL DE 160 KG. AF_06/2014</t>
  </si>
  <si>
    <t>ARGAMASSA INDUSTRIALIZADA PARA CHAPISCO COLANTE, PREPARO COM MISTURADOR DE EIXO HORIZONTAL DE 300 KG. AF_06/2014</t>
  </si>
  <si>
    <t>ARGAMASSA INDUSTRIALIZADA PARA CHAPISCO COLANTE, PREPARO COM MISTURADOR DE EIXO HORIZONTAL DE 600 KG. AF_06/2014</t>
  </si>
  <si>
    <t>ARGAMASSA INDUSTRIALIZADA MULTIUSO PARA REVESTIMENTOS E ASSENTAMENTO DA ALVENARIA, PREPARO MANUAL. AF_06/2014</t>
  </si>
  <si>
    <t>ARGAMASSA PRONTA PARA CONTRAPISO, PREPARO MANUAL. AF_06/2014</t>
  </si>
  <si>
    <t>ARGAMASSA INDUSTRIALIZADA PARA CHAPISCO ROLADO, PREPARO MANUAL. AF_06/2014</t>
  </si>
  <si>
    <t>ARGAMASSA INDUSTRIALIZADA PARA CHAPISCO COLANTE, PREPARO MANUAL. AF_06/2014</t>
  </si>
  <si>
    <t>ARGAMASSA PARA REVESTIMENTO DECORATIVO MONOCAMADA (MONOCAPA), MISTURA E PROJEÇÃO DE 1,5 M3/H DE ARGAMASSA. AF_06/2014</t>
  </si>
  <si>
    <t>ARGAMASSA PARA REVESTIMENTO DECORATIVO MONOCAMADA (MONOCAPA), MISTURA E PROJEÇÃO DE 2 M3/H DE ARGAMASSA. AF_06/2014</t>
  </si>
  <si>
    <t>ARGAMASSA INDUSTRIALIZADA PARA REVESTIMENTOS, MISTURA E PROJEÇÃO DE 1,5 M³/H DE ARGAMASSA. AF_06/2014</t>
  </si>
  <si>
    <t>ARGAMASSA INDUSTRIALIZADA PARA REVESTIMENTOS, MISTURA E PROJEÇÃO DE 2 M³/H DE ARGAMASSA. AF_06/2014</t>
  </si>
  <si>
    <t>ARGAMASSA À BASE DE GESSO, MISTURA E PROJEÇÃO DE 1,5 M³/H DE ARGAMASSA. AF_06/2014</t>
  </si>
  <si>
    <t>ARGAMASSA TRAÇO 1:0,5:4,5 (CIMENTO, CAL E AREIA MÉDIA), PREPARO MECÂNICO COM BETONEIRA 400 L. AF_08/2014</t>
  </si>
  <si>
    <t>ARGAMASSA TRAÇO 1:0,5:4,5 (CIMENTO, CAL E AREIA MÉDIA) PARA ASSENTAMENTO DE ALVENARIA, PREPARO MANUAL. AF_08/2014</t>
  </si>
  <si>
    <t>ARGAMASSA TRAÇO 1:3 (CIMENTO E AREIA MÉDIA), PREPARO MECÂNICO COM BETONEIRA 400 L. AF_08/2014</t>
  </si>
  <si>
    <t>ARGAMASSA TRAÇO 1:3 (CIMENTO E AREIA MÉDIA), PREPARO MANUAL. AF_08/2014</t>
  </si>
  <si>
    <t>ARGAMASSA TRAÇO 1:4 (CIMENTO E AREIA MÉDIA), PREPARO MECÂNICO COM BETONEIRA 400 L. AF_08/2014</t>
  </si>
  <si>
    <t>ARGAMASSA TRAÇO 1:4 (CIMENTO E AREIA MÉDIA), PREPARO MANUAL. AF_08/2014</t>
  </si>
  <si>
    <t>ARGAMASSA TRAÇO 1:2:9 (CIMENTO, CAL E AREIA MÉDIA) PARA EMBOÇO/MASSA ÚNICA/ASSENTAMENTO DE ALVENARIA DE VEDAÇÃO, PREPARO MECÂNICO COM BETONEIRA 400 L. AF_09/2014</t>
  </si>
  <si>
    <t>ARGAMASSA TRAÇO 1:1,65 (CIMENTO E AREIA MÉDIA), FCK 20 MPA, PREPARO MECÂNICO COM MISTURADOR DUPLO HORIZONTAL DE ALTA TURBULÊNCIA. AF_11/2016</t>
  </si>
  <si>
    <t>ARGAMASSA TRAÇO 1:3 (CIMENTO E AREIA), PREPARO MECANICO , INCLUSO ADITIVO IMPERMEABILIZANTE</t>
  </si>
  <si>
    <t>TRANSPORTE HORIZONTAL, MASSA/GRANEL, JERICA 90L, 30M. AF_06/2014</t>
  </si>
  <si>
    <t>TRANSPORTE HORIZONTAL, MASSA/GRANEL, JERICA 90L, 50M. AF_06/2014</t>
  </si>
  <si>
    <t>TRANSPORTE HORIZONTAL, MASSA/GRANEL, JERICA 90L, 75M. AF_06/2014</t>
  </si>
  <si>
    <t>TRANSPORTE HORIZONTAL, MASSA/GRANEL, JERICA 90L, 100M. AF_06/2014</t>
  </si>
  <si>
    <t>TRANSPORTE HORIZONTAL, MASSA/GRANEL, MINICARREGADEIRA, 30M. AF_06/2014</t>
  </si>
  <si>
    <t>TRANSPORTE HORIZONTAL, MASSA/GRANEL, MINICARREGADEIRA, 50M. AF_06/2014</t>
  </si>
  <si>
    <t>TRANSPORTE HORIZONTAL, MASSA/GRANEL, MINICARREGADEIRA, 75M. AF_06/2014</t>
  </si>
  <si>
    <t>TRANSPORTE HORIZONTAL, MASSA/GRANEL, MINICARREGADEIRA, 100M. AF_06/2014</t>
  </si>
  <si>
    <t>TRANSPORTE HORIZONTAL, BLOCOS VAZADOS DE CONCRETO OU CERÂMICO 19X19X39 CM, MANUAL, 30M. AF_06/2014</t>
  </si>
  <si>
    <t>TRANSPORTE HORIZONTAL, BLOCOS CERÂMICOS FURADOS NA HORIZONTAL 9X19X19 CM, MANUAL, 30M. AF_06/2014</t>
  </si>
  <si>
    <t>TRANSPORTE HORIZONTAL, BLOCOS VAZADOS DE CONCRETO OU CERÂMICO 19X19X39 CM, CARRINHO PLATAFORMA, 30M. AF_06/2014</t>
  </si>
  <si>
    <t>TRANSPORTE HORIZONTAL, BLOCOS CERÂMICOS FURADOS NA HORIZONTAL 9X19X19 CM, CARRINHO PLATAFORMA, 30M. AF_06/2014</t>
  </si>
  <si>
    <t>TRANSPORTE HORIZONTAL, BLOCOS VAZADOS DE CONCRETO OU CERÂMICO 19X19X39 CM, CARRINHO PLATAFORMA, 50M. AF_06/2014</t>
  </si>
  <si>
    <t>TRANSPORTE HORIZONTAL, BLOCOS CERÂMICOS FURADOS NA HORIZONTAL 9X19X19 CM, CARRINHO PLATAFORMA, 50M. AF_06/2014</t>
  </si>
  <si>
    <t>TRANSPORTE HORIZONTAL, BLOCOS VAZADOS DE CONCRETO OU CERÂMICO 19X19X39 CM, CARRINHO PLATAFORMA, 75M. AF_06/2014</t>
  </si>
  <si>
    <t>TRANSPORTE HORIZONTAL, BLOCOS CERÂMICOS FURADOS NA HORIZONTAL 9X19X19 CM, CARRINHO PLATAFORMA, 75M. AF_06/2014</t>
  </si>
  <si>
    <t>TRANSPORTE HORIZONTAL, BLOCOS VAZADOS DE CONCRETO OU CERÂMICO 19X19X39 CM, CARRINHO PLATAFORMA, 100M. AF_06/2014</t>
  </si>
  <si>
    <t>TRANSPORTE HORIZONTAL, BLOCOS CERÂMICOS FURADOS NA HORIZONTAL 9X19X19 CM, CARRINHO PLATAFORMA, 100M. AF_06/2014</t>
  </si>
  <si>
    <t>TRANSPORTE HORIZONTAL, BLOCOS VAZADOS DE CONCRETO OU CERÂMICO 19X19X39 CM, CARRINHO PARA MINI PÁLETES, 30M. AF_06/2014</t>
  </si>
  <si>
    <t>TRANSPORTE HORIZONTAL, BLOCOS CERÂMICOS FURADOS NA HORIZONTAL 9X19X19 CM, CARRINHO PARA MINI PÁLETES, 30M. AF_06/2014</t>
  </si>
  <si>
    <t>TRANSPORTE HORIZONTAL, BLOCOS VAZADOS DE CONCRETO OU CERÂMICO 19X19X39 CM, CARRINHO PARA MINI PÁLETES, 50M. AF_06/2014</t>
  </si>
  <si>
    <t>TRANSPORTE HORIZONTAL, BLOCOS CERÂMICOS FURADOS NA HORIZONTAL 9X19X19 CM, CARRINHO PARA MINI PÁLETES, 50M. AF_06/2014</t>
  </si>
  <si>
    <t>TRANSPORTE HORIZONTAL, BLOCOS VAZADOS DE CONCRETO OU CERÂMICO 19X19X39 CM, CARRINHO PARA MINI PÁLETES, 75M. AF_06/2014</t>
  </si>
  <si>
    <t>TRANSPORTE HORIZONTAL, BLOCOS CERÂMICOS FURADOS NA HORIZONTAL 9X19X19 CM, CARRINHO PARA MINI PÁLETES, 75M. AF_06/2014</t>
  </si>
  <si>
    <t>TRANSPORTE HORIZONTAL, BLOCOS VAZADOS DE CONCRETO OU CERÂMICO 19X19X39 CM, CARRINHO PARA MINI PÁLETES, 100M. AF_06/2014</t>
  </si>
  <si>
    <t>TRANSPORTE HORIZONTAL, BLOCOS CERÂMICOS FURADOS NA HORIZONTAL 9X19X19 CM, CARRINHO PARA MINI PÁLETES, 100M. AF_06/2014</t>
  </si>
  <si>
    <t>TRANSPORTE HORIZONTAL, PLACAS CERÂMICAS, MANUAL, 30M. AF_06/2014</t>
  </si>
  <si>
    <t>TRANSPORTE HORIZONTAL, PLACAS CERÂMICAS, CARRINHO PLATAFORMA, 30M. AF_06/2014</t>
  </si>
  <si>
    <t>TRANSPORTE HORIZONTAL, PLACAS CERÂMICAS, CARRINHO PLATAFORMA, 50M. AF_06/2014</t>
  </si>
  <si>
    <t>TRANSPORTE HORIZONTAL, PLACAS CERÂMICAS, CARRINHO PLATAFORMA, 75M. AF_06/2014</t>
  </si>
  <si>
    <t>TRANSPORTE HORIZONTAL, PLACAS CERÂMICAS, CARRINHO PLATAFORMA, 100M. AF_06/2014</t>
  </si>
  <si>
    <t>TRANSPORTE HORIZONTAL, PLACAS CERÂMICAS, CARRINHO PARA MINI PÁLETES, 30M. AF_06/2014</t>
  </si>
  <si>
    <t>TRANSPORTE HORIZONTAL, PLACAS CERÂMICAS, CARRINHO PARA MINI PÁLETES, 50M. AF_06/2014</t>
  </si>
  <si>
    <t>TRANSPORTE HORIZONTAL, PLACAS CERÂMICAS, CARRINHO PARA MINI PÁLETES, 75M. AF_06/2014</t>
  </si>
  <si>
    <t>TRANSPORTE HORIZONTAL, PLACAS CERÂMICAS, CARRINHO PARA MINI PÁLETES, 100M. AF_06/2014</t>
  </si>
  <si>
    <t>TRANSPORTE HORIZONTAL, PLACAS CERÂMICAS, MANIPULADOR TELESCÓPICO, 30M. AF_06/2014</t>
  </si>
  <si>
    <t>TRANSPORTE HORIZONTAL, PLACAS CERÂMICAS, MANIPULADOR TELESCÓPICO, 50M. AF_06/2014</t>
  </si>
  <si>
    <t>TRANSPORTE HORIZONTAL, PLACAS CERÂMICAS, MANIPULADOR TELESCÓPICO, 75M. AF_06/2014</t>
  </si>
  <si>
    <t>TRANSPORTE HORIZONTAL, PLACAS CERÂMICAS, MANIPULADOR TELESCÓPICO, 100M. AF_06/2014</t>
  </si>
  <si>
    <t>TRANSPORTE HORIZONTAL, LATA DE 18 L, MANUAL, 30M. AF_06/2014</t>
  </si>
  <si>
    <t>TRANSPORTE VERTICAL, BLOCOS VAZADOS DE CONCRETO OU CERÂMICO 19X19X39 CM, MANUAL, 1 PAVIMENTO. AF_06/2014</t>
  </si>
  <si>
    <t>TRANSPORTE VERTICAL, BLOCOS CERÂMICOS FURADOS NA HORIZONTAL 9X19X19 CM, MANUAL, 1 PAVIMENTO. AF_06/2014</t>
  </si>
  <si>
    <t>TRANSPORTE VERTICAL, PLACAS CERÂMICAS, MANUAL, 1 PAVIMENTO. AF_06/2014</t>
  </si>
  <si>
    <t>TRANSPORTE VERTICAL, LATA DE 18 L, MANUAL, 1 PAVIMENTO. AF_06/2014</t>
  </si>
  <si>
    <t>TRANSPORTE VERTICAL, LATA DE 10 L, MANUAL, 1 PAVIMENTO. AF_06/2014</t>
  </si>
  <si>
    <t>TRANSPORTE HORIZONTAL, SACOS 50 KG, CARRINHO PLATAFORMA, 30M. AF_06/2014</t>
  </si>
  <si>
    <t>TRANSPORTE HORIZONTAL, SACOS 30 KG, CARRINHO PLATAFORMA, 30M. AF_06/2014</t>
  </si>
  <si>
    <t>TRANSPORTE HORIZONTAL, SACOS 20 KG, CARRINHO PLATAFORMA, 30M. AF_06/2014</t>
  </si>
  <si>
    <t>TRANSPORTE HORIZONTAL, SACOS 50 KG, CARRINHO PLATAFORMA, 50M. AF_06/2014</t>
  </si>
  <si>
    <t>TRANSPORTE HORIZONTAL, SACOS 30 KG, CARRINHO PLATAFORMA, 50M. AF_06/2014</t>
  </si>
  <si>
    <t>TRANSPORTE HORIZONTAL, SACOS 20 KG, CARRINHO PLATAFORMA, 50M. AF_06/2014</t>
  </si>
  <si>
    <t>TRANSPORTE HORIZONTAL, SACOS 50 KG, CARRINHO PLATAFORMA, 75M. AF_06/2014</t>
  </si>
  <si>
    <t>TRANSPORTE HORIZONTAL, SACOS 30 KG, CARRINHO PLATAFORMA, 75M. AF_06/2014</t>
  </si>
  <si>
    <t>TRANSPORTE HORIZONTAL, SACOS 20 KG, CARRINHO PLATAFORMA, 75M. AF_06/2014</t>
  </si>
  <si>
    <t>TRANSPORTE HORIZONTAL, SACOS 50 KG, CARRINHO PLATAFORMA, 100M. AF_06/2014</t>
  </si>
  <si>
    <t>TRANSPORTE HORIZONTAL, SACOS 30 KG, CARRINHO PLATAFORMA, 100M. AF_06/2014</t>
  </si>
  <si>
    <t>TRANSPORTE HORIZONTAL, SACOS 20 KG, CARRINHO PLATAFORMA, 100M. AF_06/2014</t>
  </si>
  <si>
    <t>TRANSPORTE HORIZONTAL, LATA DE 18 L, CARRINHO PLATAFORMA, 30M. AF_06/2014</t>
  </si>
  <si>
    <t>TRANSPORTE HORIZONTAL, LATA DE 18 L, CARRINHO PLATAFORMA, 50M. AF_06/2014</t>
  </si>
  <si>
    <t>TRANSPORTE HORIZONTAL, LATA DE 18 L, CARRINHO PLATAFORMA, 75M. AF_06/2014</t>
  </si>
  <si>
    <t>TRANSPORTE HORIZONTAL, LATA DE 18 L, CARRINHO PLATAFORMA, 100M. AF_06/2014</t>
  </si>
  <si>
    <t>TRANSPORTE HORIZONTAL, SACOS 50 KG, MANUAL, 30M. AF_06/2014</t>
  </si>
  <si>
    <t>TRANSPORTE HORIZONTAL, SACOS 30 KG, MANUAL, 30M. AF_06/2014</t>
  </si>
  <si>
    <t>TRANSPORTE HORIZONTAL, SACOS 20 KG, MANUAL, 30M. AF_06/2014</t>
  </si>
  <si>
    <t>TRANSPORTE VERTICAL, SACOS 50 KG, MANUAL, 1 PAVIMENTO. AF_06/2014</t>
  </si>
  <si>
    <t>TRANSPORTE VERTICAL, SACOS 30 KG, MANUAL, 1 PAVIMENTO. AF_06/2014</t>
  </si>
  <si>
    <t>TRANSPORTE VERTICAL, SACOS 20 KG, MANUAL, 1 PAVIMENTO. AF_06/2014</t>
  </si>
  <si>
    <t>TRANSPORTE HORIZONTAL, TUBOS DE PVC SOLDÁVEL COM DIÂMETRO MENOR OU IGUAL A 60 MM, MANUAL, 30M. AF_06/2015</t>
  </si>
  <si>
    <t>TRANSPORTE HORIZONTAL, TUBOS DE PVC SOLDÁVEL COM DIÂMETRO MAIOR QUE 60 MM E MENOR OU IGUAL A 85 MM, MANUAL, 30M. AF_06/2015</t>
  </si>
  <si>
    <t>TRANSPORTE HORIZONTAL, TUBOS DE PVC SÉRIE NORMAL - ESGOTO PREDIAL, OU REFORÇADO PARA ESGOTO OU ÁGUAS PLUVIAIS PREDIAL, COM DIÂMETRO MENOR OU IGUAL A 75 MM, MANUAL, 30M. AF_06/2015</t>
  </si>
  <si>
    <t>TRANSPORTE HORIZONTAL, TUBOS DE PVC SÉRIE NORMAL - ESGOTO PREDIAL, OU REFORÇADO PARA ESGOTO OU ÁGUAS PLUVIAIS PREDIAL, COM DIÂMETRO MAIOR QUE 75 MM E MENOR OU IGUAL A 100 MM, MANUAL, 30M. AF_06/2015</t>
  </si>
  <si>
    <t>TRANSPORTE HORIZONTAL, TUBOS DE PVC SÉRIE NORMAL - ESGOTO PREDIAL, OU REFORÇADO PARA ESGOTO OU ÁGUAS PLUVIAIS PREDIAL, COM DIÂMETRO MAIOR QUE 100 MM E MENOR OU IGUAL A 150 MM, MANUAL, 30M. AF_06/2015</t>
  </si>
  <si>
    <t>TRANSPORTE HORIZONTAL, TUBOS DE CPVC COM DIÂMETRO MENOR OU IGUAL A 54 MM, MANUAL, 30M. AF_06/2015</t>
  </si>
  <si>
    <t>TRANSPORTE HORIZONTAL, TUBOS DE CPVC COM DIÂMETRO MAIOR QUE 54 MM E MENOR OU IGUAL A 73 MM, MANUAL, 30M. AF_06/2015</t>
  </si>
  <si>
    <t>TRANSPORTE HORIZONTAL, TUBOS DE CPVC COM DIÂMETRO MAIOR QUE 73 MM E MENOR OU IGUAL A 89 MM, MANUAL, 30M. AF_06/2015</t>
  </si>
  <si>
    <t>TRANSPORTE HORIZONTAL, TUBOS DE PPR - PN 12 OU PN 25 COM DIÂMETRO MENOR OU IGUAL A 50 MM, MANUAL, 30M. AF_06/2015</t>
  </si>
  <si>
    <t>TRANSPORTE HORIZONTAL, TUBOS DE PPR - PN 12 OU PN 25 COM DIÂMETRO MAIOR QUE 50 MM E MENOR OU IGUAL A 75 MM, MANUAL, 30M. AF_06/2015</t>
  </si>
  <si>
    <t>TRANSPORTE HORIZONTAL, TUBOS DE PPR - PN 12 OU PN 25 COM DIÂMETRO MAIOR QUE 75 MM E MENOR OU IGUAL A 110 MM, MANUAL, 30M. AF_06/2015</t>
  </si>
  <si>
    <t>TRANSPORTE HORIZONTAL, TUBOS DE COBRE - CLASSE E, COM DIÂMETRO MENOR OU IGUAL A 42 MM, MANUAL, 30M. AF_06/2015</t>
  </si>
  <si>
    <t>TRANSPORTE HORIZONTAL, TUBOS DE COBRE - CLASSE E, COM DIÂMETRO MAIOR QUE 42 MM E MENOR OU IGUAL A 66 MM, MANUAL, 30M. AF_06/2015</t>
  </si>
  <si>
    <t>TRANSPORTE HORIZONTAL, TUBOS DE COBRE - CLASSE E, COM DIÂMETRO MAIOR QUE 66 MM E MENOR OU IGUAL A 104 MM, MANUAL, 30M. AF_06/2015</t>
  </si>
  <si>
    <t>TRANSPORTE HORIZONTAL, TUBOS DE AÇO CARBONO LEVE OU MÉDIO, PRETO OU GALVANIZADO, COM DIÂMETRO MENOR OU IGUAL A 25 MM, MANUAL, 30M. AF_06/2015</t>
  </si>
  <si>
    <t>TRANSPORTE HORIZONTAL, TUBOS DE AÇO CARBONO LEVE OU MÉDIO, PRETO OU GALVANIZADO, COM DIÂMETRO MAIOR QUE 25 MM E MENOR OU IGUAL A 40 MM, MANUAL, 30M. AF_06/2015</t>
  </si>
  <si>
    <t>TRANSPORTE HORIZONTAL, TUBOS DE AÇO CARBONO LEVE OU MÉDIO, PRETO OU GALVANIZADO, COM DIÂMETRO MAIOR QUE 40 MM E MENOR OU IGUAL A 65 MM, MANUAL, 30M. AF_06/2015</t>
  </si>
  <si>
    <t>TRANSPORTE HORIZONTAL, TUBOS DE AÇO CARBONO LEVE OU MÉDIO, PRETO OU GALVANIZADO, COM DIÂMETRO MAIOR QUE 65 MM E MENOR OU IGUAL A 90 MM, MANUAL, 30M. AF_06/2015</t>
  </si>
  <si>
    <t>TRANSPORTE HORIZONTAL, TUBOS DE AÇO CARBONO LEVE OU MÉDIO, PRETO OU GALVANIZADO, COM DIÂMETRO MAIOR QUE 90 MM E MENOR OU IGUAL A 125 MM, MANUAL, 30M. AF_06/2015</t>
  </si>
  <si>
    <t>TRANSPORTE HORIZONTAL, TUBOS DE AÇO CARBONO LEVE OU MÉDIO, PRETO OU GALVANIZADO, COM DIÂMETRO MAIOR QUE 125 MM E MENOR OU IGUAL A 150 MM, MANUAL, 30M. AF_06/2015</t>
  </si>
  <si>
    <t>TRANSPORTE HORIZONTAL, MADEIRA, MANUAL, 30M. AF_06/2015</t>
  </si>
  <si>
    <t>TRANSPORTE HORIZONTAL, VERGALHÕES DE AÇO, MANUAL, 30M. AF_06/2015</t>
  </si>
  <si>
    <t>TRANSPORTE HORIZONTAL, LATA DE 18 L, MANIPULADOR TELESCÓPICO, 30M. AF_06/2014</t>
  </si>
  <si>
    <t>TRANSPORTE HORIZONTAL, LATA DE 18 L, MANIPULADOR TELESCÓPICO, 50M. AF_06/2014</t>
  </si>
  <si>
    <t>TRANSPORTE HORIZONTAL, LATA DE 18 L, MANIPULADOR TELESCÓPICO, 75M. AF_06/2014</t>
  </si>
  <si>
    <t>TRANSPORTE HORIZONTAL, LATA DE 18 L, MANIPULADOR TELESCÓPICO, 100M. AF_06/2014</t>
  </si>
  <si>
    <t>TRANSPORTE HORIZONTAL, PÁLETE DE SACOS, MANIPULADOR TELESCÓPICO, 30M. AF_06/2014</t>
  </si>
  <si>
    <t>TRANSPORTE HORIZONTAL, PÁLETE DE SACOS, MANIPULADOR TELESCÓPICO, 50M. AF_06/2014</t>
  </si>
  <si>
    <t>TRANSPORTE HORIZONTAL, PÁLETE DE SACOS, MANIPULADOR TELESCÓPICO, 75M. AF_06/2014</t>
  </si>
  <si>
    <t>TRANSPORTE HORIZONTAL, PÁLETE DE SACOS, MANIPULADOR TELESCÓPICO, 100M. AF_06/2014</t>
  </si>
  <si>
    <t>TRANSPORTE HORIZONTAL, BLOCOS VAZADOS DE CONCRETO 19X19X39 CM, MANIPULADOR TELESCÓPICO, 30M. AF_06/2014</t>
  </si>
  <si>
    <t>TRANSPORTE HORIZONTAL, BLOCOS CERÂMICOS FURADOS NA VERTICAL 19X19X39 CM, MANIPULADOR TELESCÓPICO, 30M. AF_06/2014</t>
  </si>
  <si>
    <t>TRANSPORTE HORIZONTAL, BLOCOS CERÂMICOS FURADOS NA HORIZONTAL 9X19X19 CM, MANIPULADOR TELESCÓPICO, 30M. AF_06/2014</t>
  </si>
  <si>
    <t>TRANSPORTE HORIZONTAL, BLOCOS VAZADOS DE CONCRETO 19X19X39 CM, MANIPULADOR TELESCÓPICO, 50M. AF_06/2014</t>
  </si>
  <si>
    <t>TRANSPORTE HORIZONTAL, BLOCOS CERÂMICOS FURADOS NA VERTICAL 19X19X39 CM, MANIPULADOR TELESCÓPICO, 50M. AF_06/2014</t>
  </si>
  <si>
    <t>TRANSPORTE HORIZONTAL, BLOCOS CERÂMICOS FURADOS NA HORIZONTAL 9X19X19 CM, MANIPULADOR TELESCÓPICO, 50M. AF_06/2014</t>
  </si>
  <si>
    <t>TRANSPORTE HORIZONTAL, BLOCOS VAZADOS DE CONCRETO 19X19X39 CM, MANIPULADOR TELESCÓPICO, 75M. AF_06/2014</t>
  </si>
  <si>
    <t>TRANSPORTE HORIZONTAL, BLOCOS CERÂMICOS FURADOS NA VERTICAL 19X19X39 CM, MANIPULADOR TELESCÓPICO, 75M. AF_06/2014</t>
  </si>
  <si>
    <t>TRANSPORTE HORIZONTAL, BLOCOS CERÂMICOS FURADOS NA HORIZONTAL 9X19X19 CM, MANIPULADOR TELESCÓPICO, 75M. AF_06/2014</t>
  </si>
  <si>
    <t>TRANSPORTE HORIZONTAL, BLOCOS VAZADOS DE CONCRETO 19X19X39 CM, MANIPULADOR TELESCÓPICO, 100M. AF_06/2014</t>
  </si>
  <si>
    <t>TRANSPORTE HORIZONTAL, BLOCOS CERÂMICOS FURADOS NA VERTICAL 19X19X39 CM, MANIPULADOR TELESCÓPICO, 100M. AF_06/2014</t>
  </si>
  <si>
    <t>TRANSPORTE HORIZONTAL, BLOCOS CERÂMICOS FURADOS NA HORIZONTAL 9X19X19 CM, MANIPULADOR TELESCÓPICO, 100M. AF_06/2014</t>
  </si>
  <si>
    <t>PENEIRAMENTO DE AREIA COM PENEIRA ELÉTRICA. AF_11/2015</t>
  </si>
  <si>
    <t>PENEIRAMENTO DE AREIA COM PENEIRA MANUAL. AF_11/2015</t>
  </si>
  <si>
    <t>ENSACAMENTO DE AREIA. AF_11/2015</t>
  </si>
  <si>
    <t>TRANSPORTE HORIZONTAL MANUAL, DE 30 M, DE JANELAS. AF_07/2016</t>
  </si>
  <si>
    <t>TRANSPORTE VERTICAL MANUAL, DE 1 PAVIMENTO, DE JANELAS. AF_07/2016</t>
  </si>
  <si>
    <t>TRANSPORTE HORIZONTAL MANUAL, DE 30 M, DE KIT PORTA-PRONTA OU PORTA DE MADEIRA FOLHA LEVE OU MÉDIA, PORTA DE AÇO E PORTA DE ALUMÍNIO. AF_07/2016</t>
  </si>
  <si>
    <t>TRANSPORTE HORIZONTAL MANUAL, DE 30 M, DE KIT PORTA-PRONTA OU PORTA DE MADEIRA FOLHA PESADA OU SUPERPESADA E PORTA CORTA-FOGO. AF_07/2016</t>
  </si>
  <si>
    <t>TRANSPORTE VERTICAL MANUAL, DE 1 PAVIMENTO, DE KIT PORTA-PRONTA OU PORTA DE MADEIRA FOLHA LEVE OU MÉDIA, PORTA DE AÇO E PORTA DE ALUMÍNIO. AF_07/2016</t>
  </si>
  <si>
    <t>TRANSPORTE VERTICAL MANUAL, DE 1 PAVIMENTO, DE KIT PORTA-PRONTA OU PORTA DE MADEIRA FOLHA PESADA OU SUPERPESADA E PORTA CORTA-FOGO. AF_07/2016</t>
  </si>
  <si>
    <t>TRANSPORTE HORIZONTAL MANUAL, DE 30 M, DE BANCADA DE MÁRMORE OU GRANITO PARA COZINHA/LAVATÓRIO OU MÁRMORE SINTÉTICO COM CUBA INTEGRADA. AF_07/2016</t>
  </si>
  <si>
    <t>TRANSPORTE VERTICAL MANUAL, DE 1 PAVIMENTO, DE BANCADA DE MÁRMORE OU GRANITO PARA COZINHA/LAVATÓRIO OU MÁRMORE SINTÉTICO COM CUBA INTEGRADA. AF_07/2016</t>
  </si>
  <si>
    <t>TRANSPORTE HORIZONTAL DE 30 M COM CARRINHO PLATAFORMA COM BANCADA DE MÁRMORE OU GRANITO PARA COZINHA/LAVATÓRIO OU MÁRMORE SINTÉTICO COM CUBA INTEGRADA. AF_07/2016</t>
  </si>
  <si>
    <t>TRANSPORTE HORIZONTAL DE 50 M COM CARRINHO PLATAFORMA COM BANCADA DE MÁRMORE OU GRANITO PARA COZINHA/LAVATÓRIO OU MÁRMORE SINTÉTICO COM CUBA INTEGRADA. AF_07/2016</t>
  </si>
  <si>
    <t>TRANSPORTE HORIZONTAL DE 75 M COM CARRINHO PLATAFORMA COM BANCADA DE MÁRMORE OU GRANITO PARA COZINHA/LAVATÓRIO OU MÁRMORE SINTÉTICO COM CUBA INTEGRADA. AF_07/2016</t>
  </si>
  <si>
    <t>TRANSPORTE HORIZONTAL DE 100 M COM CARRINHO PLATAFORMA COM BANCADA DE MÁRMORE OU GRANITO PARA COZINHA/LAVATÓRIO OU MÁRMORE SINTÉTICO COM CUBA INTEGRADA. AF_07/2016</t>
  </si>
  <si>
    <t>TRANSPORTE HORIZONTAL MANUAL, DE 30 M, DE VIDRO. AF_07/2016</t>
  </si>
  <si>
    <t>TRANSPORTE VERTICAL MANUAL, DE 1 PAVIMENTO, DE VIDRO. AF_07/2016</t>
  </si>
  <si>
    <t>TRANSPORTE HORIZONTAL MANUAL, DE 30 M, DE TELA DE AÇO. AF_07/2016</t>
  </si>
  <si>
    <t>TRANSPORTE HORIZONTAL MANUAL, DE 30 M, DE COMPENSADO DE MADEIRA. AF_07/2016</t>
  </si>
  <si>
    <t>TRANSPORTE HORIZONTAL MANUAL, DE 30 M, DE TELHA TERMOACÚSTICA OU TELHA DE AÇO ZINCADO. AF_07/2016</t>
  </si>
  <si>
    <t>TRANSPORTE HORIZONTAL MANUAL, DE 30 M, DE TELHA DE FIBROCIMENTO ONDULADA OU TELHA ESTRUTURAL DE FIBROCIMENTO, CANALETE 90 OU KALHETÃO. AF_07/2016</t>
  </si>
  <si>
    <t>TRANSPORTE HORIZONTAL DE 100 M COM MANIPULADOR TELESCÓPICO DE TELHAS TERMOACÚSTICA, FIBROCIMENTO ONDULADA, AÇO ZINCADO, FIBROCIMENTO ESTRUTURAL, CANALETE 90 OU KALHETÃO. AF_07/2016</t>
  </si>
  <si>
    <t>TRANSPORTE HORIZONTAL MANUAL, DE 30 M, DE BACIA SANITÁRIA, CAIXA ACOPLADA, TANQUE OU PIA. AF_07/2016</t>
  </si>
  <si>
    <t>TRANSPORTE VERTICAL MANUAL DE 1 PAVIMENTO DE BACIA SANITÁRIA, CAIXA ACOPLADA, TANQUE OU PIA. AF_07/2016</t>
  </si>
  <si>
    <t>TRANSPORTE HORIZONTAL DE 30 M COM CARRINHO PLATAFORMA COM BACIA SANITÁRIA, CAIXA ACOPLADA, TANQUE OU PIA. AF_07/2016</t>
  </si>
  <si>
    <t>TRANSPORTE HORIZONTAL DE 50 M COM CARRINHO PLATAFORMA COM BACIA SANITÁRIA, CAIXA ACOPLADA, TANQUE OU PIA. AF_07/2016</t>
  </si>
  <si>
    <t>TRANSPORTE HORIZONTAL DE 75 M COM CARRINHO PLATAFORMA COM BACIA SANITÁRIA, CAIXA ACOPLADA, TANQUE OU PIA. AF_07/2016</t>
  </si>
  <si>
    <t>TRANSPORTE HORIZONTAL DE 100 M COM CARRINHO PLATAFORMA COM BACIA SANITÁRIA, CAIXA ACOPLADA, TANQUE OU PIA. AF_07/2016</t>
  </si>
  <si>
    <t>TRANSPORTE HORIZONTAL DE 100 M COM MANIPULADOR TELESCÓPICO DE BACIAS SANITÁRIAS, CAIXA ACOPLADA, TANQUE OU PIA. AF_07/2016</t>
  </si>
  <si>
    <t>TRANSPORTE HORIZONTAL MANUAL, DE 30 M, DE TELHA DE CONCRETO OU CERÂMICA. AF_07/2016</t>
  </si>
  <si>
    <t>TRANSPORTE HORIZONTAL DE 30 M COM CARRINHO PLATAFORMA COM TELHA DE CONCRETO OU CERÂMICA. AF_07/2016</t>
  </si>
  <si>
    <t>TRANSPORTE HORIZONTAL DE 50 M COM CARRINHO PLATAFORMA COM TELHA DE CONCRETO OU CERÂMICA. AF_07/2016</t>
  </si>
  <si>
    <t>TRANSPORTE HORIZONTAL DE 75 M COM CARRINHO PLATAFORMA COM TELHA DE CONCRETO OU CERÂMICA. AF_07/2016</t>
  </si>
  <si>
    <t>TRANSPORTE HORIZONTAL DE 100 M COM CARRINHO PLATAFORMA COM TELHA DE CONCRETO OU CERÂMICA. AF_07/2016</t>
  </si>
  <si>
    <t>TRANSPORTE HORIZONTAL DE 100 M COM MANIPULADOR TELESCÓPICO DE TELHAS DE CONCRETO OU CERÂMICA. AF_07/2016</t>
  </si>
  <si>
    <t>TRANSPORTE HORIZONTAL MANUAL, DE 30 M, DE BARRAMENTO BLINDADO. AF_07/2016</t>
  </si>
  <si>
    <t>TRANSPORTE HORIZONTAL DE 100 M COM CARRINHO PLATAFORMA COM BARRAMENTO BLINDADO. AF_07/2016</t>
  </si>
  <si>
    <t>TRANSPORTE HORIZONTAL MANUAL, DE 30 M, DE CALHA. AF_07/2016</t>
  </si>
  <si>
    <t>73806/1</t>
  </si>
  <si>
    <t>LIMPEZA DE SUPERFICIES COM JATO DE ALTA PRESSAO DE AR E AGUA</t>
  </si>
  <si>
    <t>73948/2</t>
  </si>
  <si>
    <t>LIMPEZA/PREPARO SUPERFICIE CONCRETO P/PINTURA</t>
  </si>
  <si>
    <t>73948/3</t>
  </si>
  <si>
    <t>LIMPEZA AZULEJO</t>
  </si>
  <si>
    <t>73948/8</t>
  </si>
  <si>
    <t>LIMPEZA VIDRO COMUM</t>
  </si>
  <si>
    <t>73948/9</t>
  </si>
  <si>
    <t>LIMPEZA FORRO</t>
  </si>
  <si>
    <t>73948/11</t>
  </si>
  <si>
    <t>LIMPEZA PISO CERAMICO</t>
  </si>
  <si>
    <t>73948/15</t>
  </si>
  <si>
    <t>LIMPEZA PISO MARMORITE/GRANILITE</t>
  </si>
  <si>
    <t>73948/16</t>
  </si>
  <si>
    <t>LIMPEZA MANUAL DO TERRENO (C/ RASPAGEM SUPERFICIAL)</t>
  </si>
  <si>
    <t>74086/1</t>
  </si>
  <si>
    <t>LIMPEZA LOUCAS E METAIS</t>
  </si>
  <si>
    <t>RASPAGEM / CALAFETACAO TACOS MADEIRA 1 DEMAO CERA</t>
  </si>
  <si>
    <t>ENCERAMENTO MANUAL EM MADEIRA - 3 DEMAOS</t>
  </si>
  <si>
    <t>LIXAMENTO MAN C/ LIXA CALAFATE DE CONCR APARENTE ANTIGO</t>
  </si>
  <si>
    <t>LIMPEZA DE REVESTIMENTO EM PAREDE C/ SOLUCAO DE ACIDO MURIATICO/AMONIA</t>
  </si>
  <si>
    <t>74163/1</t>
  </si>
  <si>
    <t>PERFURACAO DE POCO COM PERFURATRIZ PNEUMATICA</t>
  </si>
  <si>
    <t>74163/2</t>
  </si>
  <si>
    <t>PERFURACAO DE POCO COM PERFURATRIZ A PERCUSSAO</t>
  </si>
  <si>
    <t>REVESTIMENTO DE POCOS C/ TUBOS DE CONCRETO</t>
  </si>
  <si>
    <t>ABRACADEIRA P/POCOS PROFUNDOS</t>
  </si>
  <si>
    <t>SOLDA TOPO DESCENDENTE CHANFRADA ESPESSURA=1/4" CHAPA/PERFIL/TUBO ACO COM CONVERSOR DIESEL.</t>
  </si>
  <si>
    <t>SOLDA DE TOPO DESCENDENTE, EM CHAPA ACO CHANFR 5/16" ESP (P/ ASSENT TUBULACAO OU PECA DE ACO) UTILIZANDO CONVERSOR DIESEL.</t>
  </si>
  <si>
    <t>SOLDA DE TOPO DESCENDENTE, EM CHAPA ACO CHANFR 3/8" ESP (P/ ASSENT TUBULACAO OU PECA DE ACO) UTILIZANDO CONVERSOR DIESEL</t>
  </si>
  <si>
    <t>CONJUNTO DE MANGUEIRA PARA COMBATE A INCENDIO EM FIBRA DE POLIESTER PURA, COM 1.1/2", REVESTIDA INTERNAMENTE, COM 2 LANCES DE 15M CADA</t>
  </si>
  <si>
    <t>CONCRETO CICLOPICO FCK=10MPA 30% PEDRA DE MAO INCLUSIVE LANCAMENTO</t>
  </si>
  <si>
    <t>CAIXA PARA RALO C OM GRELHA FOFO 135 KG DE ALV TIJOLO MACICO (7X10X20) PAREDES DE UMA VEZ (0.20 M) DE 0.90X1.20X1.50 M (EXTERNA) COM ARGAMASSA 1:4 CIMENTO:AREIA, BASE CONC FCK=10 MPA, EXCLUSIVE ESCAVACAO E REATERRO.</t>
  </si>
  <si>
    <t>MÃO FRANCESA EM BARRA DE FERRO CHATO RETANGULAR 2" X 1/4", REFORÇADA, 40 X 30 CM</t>
  </si>
  <si>
    <t>MÃO FRANCESA EM BARRA DE FERRO CHATO RETANGULAR 2" X 1/4", REFORÇADA, 30 X 25 CM</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</si>
  <si>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</si>
  <si>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</si>
  <si>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</si>
  <si>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</si>
  <si>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</si>
  <si>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</si>
  <si>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</si>
  <si>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</si>
  <si>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</si>
  <si>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</si>
  <si>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GUARDA-CORPO EM LAJE PÓS-DESFÔRMA, PARA ESTRUTURAS EM CONCRETO, COM ESCORAS DE MADEIRA ESTRONCADAS NA ESTRUTURA, TRAVESSÕES DE MADEIRA PREGADOS E FECHAMENTO EM TELA DE POLIPROPILENO PARA EDIFICAÇÕES ACIMA DE 4 PAVIMENTOS (2 MONTAGENS POR OBRA). AF_11/2017</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</si>
  <si>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</si>
  <si>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</si>
  <si>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</si>
  <si>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SINALIZAÇÃO COM FITA FIXADA NA ESTRUTURA. AF_11/2017</t>
  </si>
  <si>
    <t>SINALIZAÇÃO COM FITA FIXADA EM CONE PLÁSTICO, INCLUINDO CONE. AF_11/2017</t>
  </si>
  <si>
    <t>COLOCAÇÃO DE TELA EM ANDAIME FACHADEIRO.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</si>
  <si>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</si>
  <si>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</si>
  <si>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</si>
  <si>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COBERTURA PARA PROTEÇÃO DE PEDESTRES COM ESTRUTURA DE ANDAIME, INCLUSIVE MONTAGEM E DESMONTAGEM. AF_11/2017</t>
  </si>
  <si>
    <t>PLATAFORMA DE PROTEÇÃO PRINCIPAL PARA ALVENARIA ESTRUTURAL PARA SER APOIADA EM ANDAIME, INCLUSIVE MONTAGEM E DESMONTAGEM. AF_11/2017</t>
  </si>
  <si>
    <t>73916/2</t>
  </si>
  <si>
    <t>PLACA ESMALTADA PARA IDENTIFICAÇÃO NR DE RUA, DIMENSÕES 45X25CM</t>
  </si>
  <si>
    <t>DESMATAMENTO E LIMPEZA MECANIZADA DE TERRENO COM ARVORES ATE Ø 15CM, UTILIZANDO TRATOR DE ESTEIRAS</t>
  </si>
  <si>
    <t>73822/2</t>
  </si>
  <si>
    <t>LIMPEZA MECANIZADA DE TERRENO COM REMOCAO DE CAMADA VEGETAL, UTILIZANDO MOTONIVELADORA</t>
  </si>
  <si>
    <t>73859/1</t>
  </si>
  <si>
    <t>DESMATAMENTO E LIMPEZA MECANIZADA DE TERRENO COM REMOCAO DE CAMADA VEGETAL, UTILIZANDO TRATOR DE ESTEIRAS</t>
  </si>
  <si>
    <t>73859/2</t>
  </si>
  <si>
    <t>CAPINA E LIMPEZA MANUAL DE TERRENO</t>
  </si>
  <si>
    <t>CORTE DE CAPOEIRA FINA A FOICE</t>
  </si>
  <si>
    <t>PREPARO MANUAL DE TERRENO S/ RASPAGEM SUPERFICIAL</t>
  </si>
  <si>
    <t>74220/1</t>
  </si>
  <si>
    <t>74221/1</t>
  </si>
  <si>
    <t>SINALIZACAO DE TRANSITO - NOTURNA</t>
  </si>
  <si>
    <t>74219/1</t>
  </si>
  <si>
    <t>PASSADICOS COM TABUAS DE MADEIRA PARA PEDESTRES</t>
  </si>
  <si>
    <t>74219/2</t>
  </si>
  <si>
    <t>PASSADICOS COM TABUAS DE MADEIRA PARA VEICULOS</t>
  </si>
  <si>
    <t>CHAPA DE ACO CARBONO 3/8 (COLOC/ USO/ RETIR) P/ PASS VEICULO SOBRE VALA MEDIDA P/ AREA CHAPA EM CADA APLICACAO</t>
  </si>
  <si>
    <t>REMOCAO DE VIDRO COMUM</t>
  </si>
  <si>
    <t>DEMOLIÇÃO DE ALVENARIA DE BLOCO FURADO, DE FORMA MANUAL, COM REAPROVEITAMENTO. AF_12/2017</t>
  </si>
  <si>
    <t>DEMOLIÇÃO DE ALVENARIA DE TIJOLO MACIÇO, DE FORMA MANUAL, COM REAPROVEITAMENTO. AF_12/2017</t>
  </si>
  <si>
    <t>DEMOLIÇÃO DE ALVENARIA DE TIJOLO MACIÇO, DE FORMA MANUAL, SEM REAPROVEITAMENTO. AF_12/2017</t>
  </si>
  <si>
    <t>DEMOLIÇÃO DE ALVENARIA PARA QUALQUER TIPO DE BLOCO, DE FORMA MECANIZADA, SEM REAPROVEITAMENTO. AF_12/2017</t>
  </si>
  <si>
    <t>DEMOLIÇÃO DE PILARES E VIGAS EM CONCRETO ARMADO, DE FORMA MANUAL, SEM REAPROVEITAMENTO. AF_12/2017</t>
  </si>
  <si>
    <t>DEMOLIÇÃO DE PILARES E VIGAS EM CONCRETO ARMADO, DE FORMA MECANIZADA COM MARTELETE, SEM REAPROVEITAMENTO. AF_12/2017</t>
  </si>
  <si>
    <t>DEMOLIÇÃO DE LAJES, DE FORMA MANUAL, SEM REAPROVEITAMENTO. AF_12/2017</t>
  </si>
  <si>
    <t>DEMOLIÇÃO DE LAJES, DE FORMA MECANIZADA COM MARTELETE, SEM REAPROVEITAMENTO. AF_12/2017</t>
  </si>
  <si>
    <t>DEMOLIÇÃO DE ARGAMASSAS, DE FORMA MANUAL, SEM REAPROVEITAMENTO. AF_12/2017</t>
  </si>
  <si>
    <t>DEMOLIÇÃO DE RODAPÉ CERÂMICO, DE FORMA MANUAL, SEM REAPROVEITAMENTO. AF_12/2017</t>
  </si>
  <si>
    <t>DEMOLIÇÃO DE REVESTIMENTO CERÂMICO, DE FORMA MECANIZADA COM MARTELETE, SEM REAPROVEITAMENTO. AF_12/2017</t>
  </si>
  <si>
    <t>DEMOLIÇÃO DE PAVIMENTO INTERTRAVADO, DE FORMA MANUAL, COM REAPROVEITAMENTO. AF_12/2017</t>
  </si>
  <si>
    <t>DEMOLIÇÃO PARCIAL DE PAVIMENTO ASFÁLTICO, DE FORMA MECANIZADA, SEM REAPROVEITAMENTO. AF_12/2017</t>
  </si>
  <si>
    <t>REMOÇÃO DE TAPUME/ CHAPAS METÁLICAS E DE MADEIRA, DE FORMA MANUAL, SEM REAPROVEITAMENTO. AF_12/2017</t>
  </si>
  <si>
    <t>REMOÇÃO DE CHAPAS E PERFIS DE DRYWALL, DE FORMA MANUAL, SEM REAPROVEITAMENTO. AF_12/2017</t>
  </si>
  <si>
    <t>REMOÇÃO DE PLACAS E PILARETES DE CONCRETO, DE FORMA MANUAL, SEM REAPROVEITAMENTO. AF_12/2017</t>
  </si>
  <si>
    <t>REMOÇÃO DE FORROS DE DRYWALL, PVC E FIBROMINERAL, DE FORMA MANUAL, SEM REAPROVEITAMENTO. AF_12/2017</t>
  </si>
  <si>
    <t>REMOÇÃO DE FORRO DE GESSO, DE FORMA MANUAL, SEM REAPROVEITAMENTO. AF_12/2017</t>
  </si>
  <si>
    <t>REMOÇÃO DE TRAMA METÁLICA OU DE MADEIRA PARA FORRO, DE FORMA MANUAL, SEM REAPROVEITAMENTO. AF_12/2017</t>
  </si>
  <si>
    <t>REMOÇÃO DE PISO DE MADEIRA (ASSOALHO E BARROTE), DE FORMA MANUAL, SEM REAPROVEITAMENTO. AF_12/2017</t>
  </si>
  <si>
    <t>REMOÇÃO DE PORTAS, DE FORMA MANUAL, SEM REAPROVEITAMENTO. AF_12/2017</t>
  </si>
  <si>
    <t>REMOÇÃO DE JANELAS, DE FORMA MANUAL, SEM REAPROVEITAMENTO. AF_12/2017</t>
  </si>
  <si>
    <t>REMOÇÃO DE TELHAS, DE FIBROCIMENTO, METÁLICA E CERÂMICA, DE FORMA MANUAL, SEM REAPROVEITAMENTO. AF_12/2017</t>
  </si>
  <si>
    <t>REMOÇÃO DE PROTEÇÃO TÉRMICA PARA COBERTURA EM EPS, DE FORMA MANUAL, SEM REAPROVEITAMENTO. AF_12/2017</t>
  </si>
  <si>
    <t>REMOÇÃO DE TELHAS DE FIBROCIMENTO, METÁLICA E CERÂMICA, DE FORMA MECANIZADA, COM USO DE GUINDASTE, SEM REAPROVEITAMENTO. AF_12/2017</t>
  </si>
  <si>
    <t>REMOÇÃO DE TRAMA DE MADEIRA PARA COBERTURA, DE FORMA MANUAL, SEM REAPROVEITAMENTO. AF_12/2017</t>
  </si>
  <si>
    <t>REMOÇÃO DE TESOURAS DE MADEIRA, COM VÃO MENOR QUE 8M, DE FORMA MANUAL, SEM REAPROVEITAMENTO. AF_12/2017</t>
  </si>
  <si>
    <t>REMOÇÃO DE TESOURAS DE MADEIRA, COM VÃO MAIOR OU IGUAL A 8M, DE FORMA MANUAL, SEM REAPROVEITAMENTO. AF_12/2017</t>
  </si>
  <si>
    <t>REMOÇÃO DE TESOURAS DE MADEIRA, COM VÃO MENOR QUE 8M, DE FORMA MECANIZADA, COM REAPROVEITAMENTO. AF_12/2017</t>
  </si>
  <si>
    <t>REMOÇÃO DE TESOURAS DE MADEIRA, COM VÃO MAIOR OU IGUAL A 8M, DE FORMA MECANIZADA, COM REAPROVEITAMENTO. AF_12/2017</t>
  </si>
  <si>
    <t>REMOÇÃO DE TRAMA METÁLICA PARA COBERTURA, DE FORMA MANUAL, SEM REAPROVEITAMENTO. AF_12/2017</t>
  </si>
  <si>
    <t>REMOÇÃO DE TESOURAS METÁLICAS, COM VÃO MENOR QUE 8M, DE FORMA MANUAL, SEM REAPROVEITAMENTO. AF_12/2017</t>
  </si>
  <si>
    <t>REMOÇÃO DE TESOURAS METÁLICAS, COM VÃO MAIOR OU IGUAL A 8M, DE FORMA MANUAL, SEM REAPROVEITAMENTO. AF_12/2017</t>
  </si>
  <si>
    <t>REMOÇÃO DE TESOURAS METÁLICAS, COM VÃO MENOR QUE 8M, DE FORMA MECANIZADA, COM REAPROVEITAMENTO. AF_12/2017</t>
  </si>
  <si>
    <t>REMOÇÃO DE TESOURAS METÁLICAS, COM VÃO MAIOR OU IGUAL A 8M, DE FORMA MECANIZADA, COM REAPROVEITAMENTO. AF_12/2017</t>
  </si>
  <si>
    <t>REMOÇÃO DE CABOS ELÉTRICOS, DE FORMA MANUAL, SEM REAPROVEITAMENTO. AF_12/2017</t>
  </si>
  <si>
    <t>REMOÇÃO DE TUBULAÇÕES (TUBOS E CONEXÕES) DE ÁGUA FRIA, DE FORMA MANUAL, SEM REAPROVEITAMENTO. AF_12/2017</t>
  </si>
  <si>
    <t>REMOÇÃO DE LOUÇAS, DE FORMA MANUAL, SEM REAPROVEITAMENTO. AF_12/2017</t>
  </si>
  <si>
    <t>REMOÇÃO DE ACESSÓRIOS, DE FORMA MANUAL, SEM REAPROVEITAMENTO. AF_12/2017</t>
  </si>
  <si>
    <t>REMOÇÃO DE METAIS SANITÁRIOS, DE FORMA MANUAL, SEM REAPROVEITAMENTO. AF_12/2017</t>
  </si>
  <si>
    <t>ISOLAMENTO DE OBRA COM TELA PLASTICA COM MALHA DE 5MM</t>
  </si>
  <si>
    <t>ISOLAMENTO DE OBRA COM TELA PLASTICA COM MALHA DE 5MM E ESTRUTURA DE MADEIRA PONTALETEADA</t>
  </si>
  <si>
    <t>ENSAIO DE RECEBIMENTO E ACEITACAO DE CIMENTO PORTLAND</t>
  </si>
  <si>
    <t>ENSAIO DE RECEBIMENTO E ACEITACAO DE AGREGADO GRAUDO</t>
  </si>
  <si>
    <t>73900/11</t>
  </si>
  <si>
    <t>ENSAIOS DE AREIA ASFALTO A QUENTE</t>
  </si>
  <si>
    <t>73900/12</t>
  </si>
  <si>
    <t>ENSAIOS DE CONCRETO ASFALTICO</t>
  </si>
  <si>
    <t>74020/1</t>
  </si>
  <si>
    <t>ENSAIO DE PAVIMENTO DE CONCRETO</t>
  </si>
  <si>
    <t>74020/2</t>
  </si>
  <si>
    <t>ENSAIOS DE PAVIMENTO DE CONCRETO COMPACTADO COM ROLO</t>
  </si>
  <si>
    <t>74021/2</t>
  </si>
  <si>
    <t>ENSAIO DE TERRAPLENAGEM - CAMADA FINAL DO ATERRO</t>
  </si>
  <si>
    <t>74021/3</t>
  </si>
  <si>
    <t>ENSAIOS DE REGULARIZACAO DO SUBLEITO</t>
  </si>
  <si>
    <t>74021/4</t>
  </si>
  <si>
    <t>ENSAIOS DE REFORCO DO SUBLEITO</t>
  </si>
  <si>
    <t>74021/5</t>
  </si>
  <si>
    <t>ENSAIOS DE SUB BASE DE SOLO MELHORADO COM CIMENTO</t>
  </si>
  <si>
    <t>74021/6</t>
  </si>
  <si>
    <t>ENSAIOS DE BASE ESTABILIZADA GRANULOMETRICAMENTE</t>
  </si>
  <si>
    <t>74021/7</t>
  </si>
  <si>
    <t>ENSAIO DE BASE DE SOLO MELHORADO COM CIMENTO</t>
  </si>
  <si>
    <t>74021/8</t>
  </si>
  <si>
    <t>ENSAIOS DE BASE DE SOLO CIMENTO</t>
  </si>
  <si>
    <t>74022/1</t>
  </si>
  <si>
    <t>ENSAIO DE PENETRACAO - MATERIAL BETUMINOSO</t>
  </si>
  <si>
    <t>74022/2</t>
  </si>
  <si>
    <t>ENSAIO DE VISCOSIDADE SAYBOLT - FUROL - MATERIAL BETUMINOSO</t>
  </si>
  <si>
    <t>74022/3</t>
  </si>
  <si>
    <t>ENSAIO DE DETERMINACAO DA PENEIRACAO - EMULSAO ASFALTICA</t>
  </si>
  <si>
    <t>74022/4</t>
  </si>
  <si>
    <t>ENSAIO DE DETERMINACAO DA SEDIMENTACAO - EMULSAO ASFALTICA</t>
  </si>
  <si>
    <t>74022/5</t>
  </si>
  <si>
    <t>ENSAIO DE DETERMINACAO DO TEOR DE BETUME - CIMENTO ASFALTICO DE PETROLEO</t>
  </si>
  <si>
    <t>74022/6</t>
  </si>
  <si>
    <t>ENSAIO DE GRANULOMETRIA POR PENEIRAMENTO - SOLOS</t>
  </si>
  <si>
    <t>74022/7</t>
  </si>
  <si>
    <t>ENSAIO DE GRANULOMETRIA POR PENEIRAMENTO E SEDIMENTACAO - SOLOS</t>
  </si>
  <si>
    <t>74022/8</t>
  </si>
  <si>
    <t>ENSAIO DE LIMITE DE LIQUIDEZ - SOLOS</t>
  </si>
  <si>
    <t>74022/9</t>
  </si>
  <si>
    <t>ENSAIO DE LIMITE DE PLASTICIDADE - SOLOS</t>
  </si>
  <si>
    <t>74022/10</t>
  </si>
  <si>
    <t>ENSAIO DE COMPACTACAO - AMOSTRAS NAO TRABALHADAS - ENERGIA NORMAL - SOLOS</t>
  </si>
  <si>
    <t>74022/11</t>
  </si>
  <si>
    <t>ENSAIO DE COMPACTACAO - AMOSTRAS NAO TRABALHADAS - ENERGIA INTERMEDIARIA - SOLOS</t>
  </si>
  <si>
    <t>74022/12</t>
  </si>
  <si>
    <t>ENSAIO DE COMPACTACAO - AMOSTRAS NAO TRABALHADAS - ENERGIA MODIFICADA - SOLOS</t>
  </si>
  <si>
    <t>74022/13</t>
  </si>
  <si>
    <t>ENSAIO DE COMPACTACAO - AMOSTRAS TRABALHADAS - SOLOS</t>
  </si>
  <si>
    <t>74022/14</t>
  </si>
  <si>
    <t>ENSAIO DE MASSA ESPECIFICA - IN SITU - METODO FRASCO DE AREIA - SOLOS</t>
  </si>
  <si>
    <t>74022/15</t>
  </si>
  <si>
    <t>ENSAIO DE MASSA ESPECIFICA - IN SITU - METODO BALAO DE BORRACHA - SOLOS</t>
  </si>
  <si>
    <t>74022/16</t>
  </si>
  <si>
    <t>ENSAIO DE DENSIDADE REAL - SOLOS</t>
  </si>
  <si>
    <t>74022/17</t>
  </si>
  <si>
    <t>ENSAIO DE ABRASAO LOS ANGELES - AGREGADOS</t>
  </si>
  <si>
    <t>74022/18</t>
  </si>
  <si>
    <t>ENSAIO DE MASSA ESPECIFICA - IN SITU - EMPREGO DO OLEO - SOLOS</t>
  </si>
  <si>
    <t>74022/19</t>
  </si>
  <si>
    <t>ENSAIO DE INDICE DE SUPORTE CALIFORNIA - AMOSTRAS NAO TRABALHADAS - ENERGIA NORMAL - SOLOS</t>
  </si>
  <si>
    <t>74022/20</t>
  </si>
  <si>
    <t>ENSAIO DE INDICE DE SUPORTE CALIFORNIA - AMOSTRAS NAO TRABALHADAS - ENERGIA INTERMEDIARIA - SOLOS</t>
  </si>
  <si>
    <t>74022/21</t>
  </si>
  <si>
    <t>ENSAIO DE INDICE DE SUPORTE CALIFORNIA- AMOSTRAS NAO TRABALHADAS - ENERGIA MODIFICADA- SOLOS</t>
  </si>
  <si>
    <t>74022/22</t>
  </si>
  <si>
    <t>ENSAIO DE TEOR DE UMIDADE - METODO EXPEDITO DO ALCOOL - SOLOS</t>
  </si>
  <si>
    <t>74022/23</t>
  </si>
  <si>
    <t>ENSAIO DE TEOR DE UMIDADE - PROCESSO SPEEDY - SOLOS E AGREGADOS MIUDOS</t>
  </si>
  <si>
    <t>74022/24</t>
  </si>
  <si>
    <t>ENSAIO DE TEOR DE UMIDADE - EM LABORATORIO - SOLOS</t>
  </si>
  <si>
    <t>74022/25</t>
  </si>
  <si>
    <t>ENSAIO DE PONTO DE FULGOR - MATERIAL BETUMINOSO</t>
  </si>
  <si>
    <t>74022/26</t>
  </si>
  <si>
    <t>ENSAIO DE DESTILACAO - ASFALTO DILUIDO</t>
  </si>
  <si>
    <t>74022/27</t>
  </si>
  <si>
    <t>ENSAIO DE CONTROLE DE TAXA DE APLICACAO DE LIGANTE BETUMINOSO</t>
  </si>
  <si>
    <t>74022/28</t>
  </si>
  <si>
    <t>ENSAIO DE SUSCEPTIBILIDADE TERMICA - INDICE PFEIFFER - MATERIAL ASFALTICO</t>
  </si>
  <si>
    <t>74022/29</t>
  </si>
  <si>
    <t>ENSAIO DE ESPUMA - MATERIAL ASFALTICO</t>
  </si>
  <si>
    <t>74022/30</t>
  </si>
  <si>
    <t>ENSAIO DE RESISTENCIA A COMPRESSAO SIMPLES - CONCRETO</t>
  </si>
  <si>
    <t>74022/31</t>
  </si>
  <si>
    <t>ENSAIO DE RESISTENCIA A TRACAO POR COMPRESSAO DIAMETRAL - CONCRETO</t>
  </si>
  <si>
    <t>74022/32</t>
  </si>
  <si>
    <t>ENSAIO DE RESISTENCIA A TRACAO NA FLEXAO DE CONCRETO</t>
  </si>
  <si>
    <t>74022/33</t>
  </si>
  <si>
    <t>ENSAIO DE RESILIENCIA - SOLOS</t>
  </si>
  <si>
    <t>74022/34</t>
  </si>
  <si>
    <t>ENSAIO DE RESILIENCIA - MISTURAS BETUMINOSAS</t>
  </si>
  <si>
    <t>74022/35</t>
  </si>
  <si>
    <t>ENSAIO DE PERCENTAGEM DE BETUME - MISTURAS BETUMINOSAS</t>
  </si>
  <si>
    <t>74022/36</t>
  </si>
  <si>
    <t>ENSAIO DE ADESIVIDADE - RESISTENCIA A AGUA - EMULSAO ASFALTICA</t>
  </si>
  <si>
    <t>74022/37</t>
  </si>
  <si>
    <t>ENSAIO DE ADESIVIDADE A LIGANTE BETUMINOSO - AGREGADO GRAUDO</t>
  </si>
  <si>
    <t>74022/38</t>
  </si>
  <si>
    <t>ENSAIO DE EXPANSIBILIDADE - SOLOS</t>
  </si>
  <si>
    <t>74022/39</t>
  </si>
  <si>
    <t>PREPARACAO DE AMOSTRAS PARA ENSAIO DE CARACTERIZACAO - SOLOS</t>
  </si>
  <si>
    <t>74022/40</t>
  </si>
  <si>
    <t>ENSAIO MARSHALL - MISTURA BETUMINOSA A QUENTE</t>
  </si>
  <si>
    <t>74022/41</t>
  </si>
  <si>
    <t>ENSAIO DE DETERMINACAO DO INDICE DE FORMA - AGREGADOS</t>
  </si>
  <si>
    <t>74022/42</t>
  </si>
  <si>
    <t>ENSAIO DE EQUIVALENTE EM AREIA - SOLOS</t>
  </si>
  <si>
    <t>74022/43</t>
  </si>
  <si>
    <t>ENSAIO DE MOLDAGEM E CURA DE SOLO CIMENTO</t>
  </si>
  <si>
    <t>74022/44</t>
  </si>
  <si>
    <t>ENSAIO DE COMPRESSAO AXIAL DE SOLO CIMENTO</t>
  </si>
  <si>
    <t>74022/45</t>
  </si>
  <si>
    <t>ENSAIO DE VISCOSIDADE CINEMATICA - ASFALTO</t>
  </si>
  <si>
    <t>74022/47</t>
  </si>
  <si>
    <t>ENSAIO DE RESIDUO POR EVAPORACAO - EMULSAO ASFALTICA</t>
  </si>
  <si>
    <t>74022/48</t>
  </si>
  <si>
    <t>ENSAIO DE CARGA DA PARTICULA - EMULSAO ASFALTICA</t>
  </si>
  <si>
    <t>74022/49</t>
  </si>
  <si>
    <t>ENSAIO DE DESEMULSIBILIDADE - EMULSAO ASFALTICA</t>
  </si>
  <si>
    <t>74022/50</t>
  </si>
  <si>
    <t>ENSAIO DE DETERMINACAO DA TAXA DE ESPALHAMENTO DO AGREGADO</t>
  </si>
  <si>
    <t>74022/51</t>
  </si>
  <si>
    <t>ENSAIO DE ADESIVIDADE A LIGANTE BETUMINOSO - AGREGADO</t>
  </si>
  <si>
    <t>74022/52</t>
  </si>
  <si>
    <t>ENSAIO DE GRANULOMETRIA DO AGREGADO</t>
  </si>
  <si>
    <t>74022/53</t>
  </si>
  <si>
    <t>ENSAIO DE CONTROLE DO GRAU DE COMPACTACAO DA MISTURA ASFALTICA</t>
  </si>
  <si>
    <t>74022/54</t>
  </si>
  <si>
    <t>ENSAIO DE GRANULOMETRIA DO FILLER</t>
  </si>
  <si>
    <t>74022/55</t>
  </si>
  <si>
    <t>ENSAIO DE TRACAO POR COMPRESSAO DIAMETRAL - MISTURAS BETUMINOSAS</t>
  </si>
  <si>
    <t>74022/56</t>
  </si>
  <si>
    <t>ENSAIO DE DENSIDADE DO MATERIAL BETUMINOSO</t>
  </si>
  <si>
    <t>74022/57</t>
  </si>
  <si>
    <t>ENSAIO DE CONSISTENCIA DO CONCRETO CCR - INDICE VEBE</t>
  </si>
  <si>
    <t>74022/58</t>
  </si>
  <si>
    <t>ENSAIO DE ABATIMENTO DO TRONCO DE CONE</t>
  </si>
  <si>
    <t>SERVIÇOS TÉCNICOS ESPECIALIZADOS PARA ACOMPANHAMENTO DE EXECUÇÃO DE FUNDAÇÕES PROFUNDAS E ESTRUTURAS DE CONTENÇÃO</t>
  </si>
  <si>
    <t>MOBILIZACAO E INSTALACAO DE 01  EQUIPAMENTO DE SONDAGEM, DISTANCIA ACIMA DE 20KM</t>
  </si>
  <si>
    <t>MOBILIZACAO E INSTALACAO DE 01 EQUIPAMENTO DE SONDAGEM, DISTANCIA ATE 10KM</t>
  </si>
  <si>
    <t>MOBILIZACAO E INSTALACAO DE 01 EQUIPAMENTO DE SONDAGEM, DISTANCIA DE 10KM ATE 20KM</t>
  </si>
  <si>
    <t>LOCAÇÃO DE REDES DE ÁGUA OU DE ESGOTO</t>
  </si>
  <si>
    <t>LOCAÇÃO DE ADUTORAS, COLETORES TRONCO E INTERCEPTORES - ATÉ DN 500 MM</t>
  </si>
  <si>
    <t>LOCACAO DA OBRA, COM USO DE EQUIPAMENTOS TOPOGRAFICOS, INCLUSIVE NIVELADOR</t>
  </si>
  <si>
    <t>73992/1</t>
  </si>
  <si>
    <t>LOCACAO CONVENCIONAL DE OBRA, ATRAVÉS DE GABARITO DE TABUAS CORRIDAS PONTALETADAS A CADA 1,50M, SEM REAPROVEITAMENTO</t>
  </si>
  <si>
    <t>74077/2</t>
  </si>
  <si>
    <t>LOCACAO CONVENCIONAL DE OBRA, ATRAVÉS DE GABARITO DE TABUAS CORRIDAS PONTALETADAS, COM REAPROVEITAMENTO DE 10 VEZES.</t>
  </si>
  <si>
    <t>74077/3</t>
  </si>
  <si>
    <t>LOCACAO CONVENCIONAL DE OBRA, ATRAVÉS DE GABARITO DE TABUAS CORRIDAS PONTALETADAS, COM REAPROVEITAMENTO DE 3 VEZES.</t>
  </si>
  <si>
    <t>LOCACAO E NIVELAMENTO DE EMISSARIO/REDE COLETORA COM AUXILIO DE EQUIPAMENTO TOPOGRAFICO</t>
  </si>
  <si>
    <t>73758/1</t>
  </si>
  <si>
    <t>LEVANTAMENTO SECAO TRANSVERSAL C/NIVEL TERRENO NAO ACIDENTADO VEGETAÇÃO DENSA INCLUSIVE DESENHO ESC 1:200 EM PAPEL VEGETAL MILIMETRADO (MEDIDO P/M SECAO), INCLUSIVE NIVELADOR, AUXILIAR DE CALCULO TOPOGRAFICO E DESENHISTA.</t>
  </si>
  <si>
    <t>SERVICOS TOPOGRAFICOS PARA PAVIMENTACAO, INCLUSIVE NOTA DE SERVICOS, ACOMPANHAMENTO E GREIDE</t>
  </si>
  <si>
    <t>TRANSPORTE COM CAMINHÃO BASCULANTE DE 10 M3, EM VIA URBANA EM LEITO NATURAL (UNIDADE: M3XKM). AF_04/2016</t>
  </si>
  <si>
    <t>TRANSPORTE COM CAMINHÃO BASCULANTE DE 10 M3, EM VIA URBANA EM REVESTIMENTO PRIMÁRIO (UNIDADE: M3XKM). AF_04/2016</t>
  </si>
  <si>
    <t>TRANSPORTE COM CAMINHÃO BASCULANTE DE 10 M3, EM VIA URBANA PAVIMENTADA, DMT ACIMA DE 30KM (UNIDADE: M3XKM). AF_04/2016</t>
  </si>
  <si>
    <t>TRANSPORTE COM CAMINHÃO BASCULANTE DE 14 M3, EM VIA URBANA EM LEITO NATURAL (UNIDADE: M3XKM). AF_04/2016</t>
  </si>
  <si>
    <t>TRANSPORTE COM CAMINHÃO BASCULANTE DE 14 M3, EM VIA URBANA EM REVESTIMENTO PRIMÁRIO (UNIDADE: M3XKM). AF_04/2016</t>
  </si>
  <si>
    <t>TRANSPORTE COM CAMINHÃO BASCULANTE DE 14 M3, EM VIA URBANA PAVIMENTADA, DMT ACIMA DE 30 KM (UNIDADE: M3XKM). AF_04/2016</t>
  </si>
  <si>
    <t>TRANSPORTE COM CAMINHÃO BASCULANTE DE 10 M3, EM VIA URBANA EM LEITO NATURAL (UNIDADE: TXKM). AF_04/2016</t>
  </si>
  <si>
    <t>TRANSPORTE COM CAMINHÃO BASCULANTE DE 10 M3, EM VIA URBANA EM REVESTIMENTO PRIMÁRIO (UNIDADE: TXKM). AF_04/2016</t>
  </si>
  <si>
    <t>TRANSPORTE COM CAMINHÃO BASCULANTE DE 10 M3, EM VIA URBANA PAVIMENTADA, DMT ACIMA DE 30 KM (UNIDADE: TXKM). AF_04/2016</t>
  </si>
  <si>
    <t>TRANSPORTE COM CAMINHÃO BASCULANTE DE 14 M3, EM VIA URBANA EM LEITO NATURAL (UNIDADE: TXKM). AF_04/2016</t>
  </si>
  <si>
    <t>TRANSPORTE COM CAMINHÃO BASCULANTE DE 14 M3, EM VIA URBANA EM REVESTIMENTO PRIMÁRIO (UNIDADE: TXKM). AF_04/2016</t>
  </si>
  <si>
    <t>TRANSPORTE COM CAMINHÃO BASCULANTE DE 14 M3, EM VIA URBANA PAVIMENTADA, DMT ACIMA DE 30 KM (UNIDADE: TXKM). AF_04/2016</t>
  </si>
  <si>
    <t>TRANSPORTE COM CAMINHÃO BASCULANTE DE 18 M3, EM VIA URBANA EM LEITO NATURAL (UNIDADE: M3XKM). AF_09/2016</t>
  </si>
  <si>
    <t>TRANSPORTE COM CAMINHÃO BASCULANTE DE 18 M3, EM VIA URBANA EM REVESTIMENTO PRIMÁRIO (UNIDADE: M3XKM). AF_09/2016</t>
  </si>
  <si>
    <t>TRANSPORTE COM CAMINHÃO BASCULANTE DE 18 M3, EM VIA URBANA PAVIMENTADA, DMT ACIMA DE 30 KM(UNIDADE: M3XKM). AF_09/2016</t>
  </si>
  <si>
    <t>TRANSPORTE COM CAMINHÃO BASCULANTE DE 18 M3, EM VIA URBANA EM LEITO NATURAL (UNIDADE: TXKM). AF_09/2016</t>
  </si>
  <si>
    <t>TRANSPORTE COM CAMINHÃO BASCULANTE DE 18 M3, EM VIA URBANA EM REVESTIMENTO PRIMÁRIO (UNIDADE: TXKM). AF_09/2016</t>
  </si>
  <si>
    <t>TRANSPORTE COM CAMINHÃO BASCULANTE DE 18 M3, EM VIA URBANA PAVIMENTADA, DMT ACIMA DE 30 KM (UNIDADE: TXKM). AF_09/2016</t>
  </si>
  <si>
    <t>TRANSPORTE COM CAMINHÃO BASCULANTE DE 10 M3, EM VIA URBANA PAVIMENTADA, DMT ATÉ 30 KM (UNIDADE: M3XKM). AF_12/2016</t>
  </si>
  <si>
    <t>TRANSPORTE COM CAMINHÃO BASCULANTE DE 14 M3, EM VIA URBANA PAVIMENTADA, DMT ATÉ 30 KM (UNIDADE: M3XKM). AF_12/2016</t>
  </si>
  <si>
    <t>TRANSPORTE COM CAMINHÃO BASCULANTE DE 18 M3, EM VIA URBANA PAVIMENTADA, DMT ATÉ 30 KM (UNIDADE: M3XKM). AF_12/2016</t>
  </si>
  <si>
    <t>TRANSPORTE COM CAMINHÃO BASCULANTE DE 10 M3, EM VIA URBANA PAVIMENTADA, DMT ATÉ 30 KM (UNIDADE: TXKM). AF_12/2016</t>
  </si>
  <si>
    <t>TRANSPORTE COM CAMINHÃO BASCULANTE DE 14 M3, EM VIA URBANA PAVIMENTADA, DMT ATÉ 30 KM (UNIDADE: TXKM). AF_12/2016</t>
  </si>
  <si>
    <t>TRANSPORTE COM CAMINHÃO BASCULANTE DE 18 M3, EM VIA URBANA PAVIMENTADA, DMT ATÉ 30 KM (UNIDADE: TXKM). AF_12/2016</t>
  </si>
  <si>
    <t>TRANSPORTE DE MATERIAL ASFALTICO, COM CAMINHÃO COM CAPACIDADE DE 30000 L EM RODOVIA PAVIMENTADA PARA DISTÂNCIAS MÉDIAS DE TRANSPORTE SUPERIORES A 100 KM. AF_02/2016</t>
  </si>
  <si>
    <t>TRANSPORTE DE MATERIAL ASFALTICO, COM CAMINHÃO COM CAPACIDADE DE 20000 L EM RODOVIA PAVIMENTADA PARA DISTÂNCIAS MÉDIAS DE TRANSPORTE IGUAL OU INFERIOR A 100 KM. AF_02/2016</t>
  </si>
  <si>
    <t>TRANSPORTE DE MATERIAL ASFALTICO, COM CAMINHÃO COM CAPACIDADE DE 30000 L EM RODOVIA NÃO PAVIMENTADA PARA DISTÂNCIAS MÉDIAS DE TRANSPORTE SUPERIORES A 100 KM. AF_02/2016</t>
  </si>
  <si>
    <t>TRANSPORTE DE MATERIAL ASFALTICO, COM CAMINHÃO COM CAPACIDADE DE 20000 L EM RODOVIA NÃO PAVIMENTADA PARA DISTÂNCIAS MÉDIAS DE TRANSPORTE IGUAL OU INFERIOR A 100 KM. AF_02/2016</t>
  </si>
  <si>
    <t>74038/1</t>
  </si>
  <si>
    <t>PORTAO COM MOUROES DE MADEIRA ROLICA, DIAMETRO 11CM, COM 5 FIOS DE ARAME FARPADO Nº 14 CLASSE 250, SEM DOBRADICAS</t>
  </si>
  <si>
    <t>74039/1</t>
  </si>
  <si>
    <t>CERCA COM MOUROES DE MADEIRA ROLICA, DIAMETRO 11CM, ESPACAMENTO DE 2M, ALTURA LIVRE DE 1M, CRAVADOS 0,5M, COM 5 FIOS DE ARAME FARPADO Nº 14 CLASSE 250</t>
  </si>
  <si>
    <t>74118/1</t>
  </si>
  <si>
    <t>PLANTIO DE CERCA VIVA COM ARBUSTOS DE ALTURA 50 A 100CM, COM 4UN/M</t>
  </si>
  <si>
    <t>74142/1</t>
  </si>
  <si>
    <t>CERCA COM MOUROES DE CONCRETO, RETO, ESPACAMENTO DE 3M, CRAVADOS 0,5M, COM 4 FIOS DE ARAME FARPADO Nº 14 CLASSE 250</t>
  </si>
  <si>
    <t>74142/2</t>
  </si>
  <si>
    <t>CERCA COM MOUROES DE MADEIRA, 7,5X7,5CM, ESPACAMENTO DE 2M, ALTURA LIVRE DE 2M, CRAVADOS 0,5M, COM 4 FIOS DE ARAME FARPADO Nº 14 CLASSE 250</t>
  </si>
  <si>
    <t>74142/3</t>
  </si>
  <si>
    <t>CERCA COM MOUROES DE MADEIRA, 7,5X7,5CM, ESPACAMENTO DE 2M, ALTURA LIVRE DE 2M, CRAVADOS 0,5M, COM 8 FIOS DE ARAME FARPADO Nº 14 CLASSE 250</t>
  </si>
  <si>
    <t>74142/4</t>
  </si>
  <si>
    <t>CERCA COM MOUROES DE CONCRETO, SECAO "T" PONTA INCLINADA, 10X10CM, ESPACAMENTO DE 3M, CRAVADOS 0,5M, COM 11 FIOS DE ARAME FARPADO Nº 16</t>
  </si>
  <si>
    <t>74143/1</t>
  </si>
  <si>
    <t>CERCA COM MOUROES DE CONCRETO, RETO, 15X15CM, ESPACAMENTO DE 3M, CRAVADOS 0,5M, ESCORAS DE 10X10CM NOS CANTOS, COM 12 FIOS DE ARAME DE ACO OVALADO 15X17</t>
  </si>
  <si>
    <t>74143/2</t>
  </si>
  <si>
    <t>CERCA COM MOUROES DE CONCRETO, RETO, 15X15CM, ESPACAMENTO DE 3M, CRAVADOS 0,5M, ESCORAS DE 10X10CM NOS CANTOS, COM 9 FIOS DE ARAME DE ACO OVALADO 15X17</t>
  </si>
  <si>
    <t>RECOMPOSICAO PARCIAL DO ARAME FARPADO Nº 14 CLASSE 250, FIXADO EM CERCA COM MOURÕES DE CONCRETO, RETO, 15X15CM</t>
  </si>
  <si>
    <t>73787/1</t>
  </si>
  <si>
    <t>ALAMBRADO EM TUBOS DE ACO GALVANIZADO, COM COSTURA, DIN 2440, DIAMETRO 2", ALTURA 3M, FIXADOS A CADA 2M EM BLOCOS DE CONCRETO, COM TELA DE ARAME GALVANIZADO REVESTIDO COM PVC, FIO 12 BWG E MALHA 7,5X7,5CM</t>
  </si>
  <si>
    <t>74244/1</t>
  </si>
  <si>
    <t>ALAMBRADO PARA QUADRA POLIESPORTIVA, ESTRUTURADO POR TUBOS DE ACO GALVANIZADO, COM COSTURA, DIN 2440, DIAMETRO 2", COM TELA DE ARAME GALVANIZADO, FIO 14 BWG E MALHA QUADRADA 5X5CM</t>
  </si>
  <si>
    <t>ALAMBRADO EM MOUROES DE CONCRETO "T", ALTURA LIVRE 2M, ESPACADOS A CADA 2M, COM TELA DE ARAME GALVANIZADO, FIO 14 BWG E MALHA QUADRADA 5X5CM</t>
  </si>
  <si>
    <t>73788/2</t>
  </si>
  <si>
    <t>GRADE EM MADEIRA PARA PROTECAO DE MUDAS DE ARVORES</t>
  </si>
  <si>
    <t>73967/1</t>
  </si>
  <si>
    <t>PLANTIO DE ARVORE, ALTURA DE 1,00M, EM CAVAS DE 80X80X80CM</t>
  </si>
  <si>
    <t>73967/2</t>
  </si>
  <si>
    <t>PLANTIO DE ARVORE REGIONAL, ALTURA MAIOR QUE 2,00M, EM CAVAS DE 80X80X80CM</t>
  </si>
  <si>
    <t>73967/4</t>
  </si>
  <si>
    <t>IRRIGAÇÃO DE ÁRVORE COM CARRO PIPA</t>
  </si>
  <si>
    <t>PLANTIO DE ARBUSTO COM ALTURA 50 A 100CM, EM CAVA DE 60X60X60CM</t>
  </si>
  <si>
    <t>74236/1</t>
  </si>
  <si>
    <t>PLANTIO DE GRAMA SAO CARLOS EM LEIVAS</t>
  </si>
  <si>
    <t>PLANTIO DE GRAMA ESMERALDA EM ROLO</t>
  </si>
  <si>
    <t>REVOLVIMENTO E DESTORROAMENTO MANUAL DE SUPERFÍCIE GRAMADA COM PROFUNDIDADE ATÉ 20CM</t>
  </si>
  <si>
    <t>REVOLVIMENTO MANUAL DE SOLO, PROFUNDIDADE ATÉ 20CM</t>
  </si>
  <si>
    <t>RETIRADA DE GRAMA EM PLACAS</t>
  </si>
  <si>
    <t>PODA E LIMPEZA DE ARBUSTO TIPO CERCA VIVA</t>
  </si>
  <si>
    <t>PODA DE ARVORES, COM LIMPEZA DE GALHOS SECOS E RETIRADA DE PARASITAS, INCLUINDO REMOCAO DE ENTULHO</t>
  </si>
  <si>
    <t>FERRAMENTAS (ENCARGOS COMPLEMENTARES) - HORISTA</t>
  </si>
  <si>
    <t>ENCARGOS COMPLEMENTARES REFERENCIAL</t>
  </si>
  <si>
    <t>EPI (ENCARGOS COMPLEMENTARES) - HORISTA</t>
  </si>
  <si>
    <t>AJUDANTE DE ARMADOR COM ENCARGOS COMPLEMENTARES</t>
  </si>
  <si>
    <t>AJUDANTE DE CARPINTEIRO COM ENCARGOS COMPLEMENTARES</t>
  </si>
  <si>
    <t>AJUDANTE DE ESTRUTURA METÁLICA COM ENCARGOS COMPLEMENTARES</t>
  </si>
  <si>
    <t>AJUDANTE DE OPERAÇÃO EM GERAL COM ENCARGOS COMPLEMENTARES</t>
  </si>
  <si>
    <t>AJUDANTE DE PEDREIRO COM ENCARGOS COMPLEMENTARES</t>
  </si>
  <si>
    <t>AJUDANTE ESPECIALIZADO COM ENCARGOS COMPLEMENTARES</t>
  </si>
  <si>
    <t>ARMADOR COM ENCARGOS COMPLEMENTARES</t>
  </si>
  <si>
    <t>ASSENTADOR DE TUBOS COM ENCARGOS COMPLEMENTARES</t>
  </si>
  <si>
    <t>AUXILIAR DE ELETRICISTA COM ENCARGOS COMPLEMENTARES</t>
  </si>
  <si>
    <t>AUXILIAR DE ENCANADOR OU BOMBEIRO HIDRÁULICO COM ENCARGOS COMPLEMENTARES</t>
  </si>
  <si>
    <t>AUXILIAR DE LABORATÓRIO COM ENCARGOS COMPLEMENTARES</t>
  </si>
  <si>
    <t>AUXILIAR DE MECÂNICO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</si>
  <si>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</si>
  <si>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</si>
  <si>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</si>
  <si>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</si>
  <si>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AZULEJISTA OU LADRILHISTA COM ENCARGOS COMPLEMENTARES</t>
  </si>
  <si>
    <t>BLASTER, DINAMITADOR OU CABO DE FOGO COM ENCARGOS COMPLEMENTARES</t>
  </si>
  <si>
    <t>CADASTRISTA DE REDES DE AGUA E ESGOTO COM ENCARGOS COMPLEMENTARES</t>
  </si>
  <si>
    <t>CALAFETADOR/CALAFATE COM ENCARGOS COMPLEMENTARES</t>
  </si>
  <si>
    <t>CALCETEIRO COM ENCARGOS COMPLEMENTARES</t>
  </si>
  <si>
    <t>CARPINTEIRO DE ESQUADRIA COM ENCARGOS COMPLEMENTARES</t>
  </si>
  <si>
    <t>CARPINTEIRO DE FORMAS COM ENCARGOS COMPLEMENTARES</t>
  </si>
  <si>
    <t>CAVOUQUEIRO OU OPERADOR PERFURATRIZ/ROMPEDOR COM ENCARGOS COMPLEMENTARES</t>
  </si>
  <si>
    <t>ELETRICISTA COM ENCARGOS COMPLEMENTARES</t>
  </si>
  <si>
    <t>ELETRICISTA INDUSTRIAL COM ENCARGOS COMPLEMENTARES</t>
  </si>
  <si>
    <t>ELETROTÉCNICO COM ENCARGOS COMPLEMENTARES</t>
  </si>
  <si>
    <t>ENCANADOR OU BOMBEIRO HIDRÁULICO COM ENCARGOS COMPLEMENTARES</t>
  </si>
  <si>
    <t>ESTUCADOR COM ENCARGOS COMPLEMENTARES</t>
  </si>
  <si>
    <t>GESSEIRO COM ENCARGOS COMPLEMENTARES</t>
  </si>
  <si>
    <t>IMPERMEABILIZADOR COM ENCARGOS COMPLEMENTARES</t>
  </si>
  <si>
    <t>MACARIQUEIRO COM ENCARGOS COMPLEMENTARES</t>
  </si>
  <si>
    <t>MARCENEIRO COM ENCARGOS COMPLEMENTARES</t>
  </si>
  <si>
    <t>MARMORISTA/GRANITEIRO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</si>
  <si>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</si>
  <si>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</si>
  <si>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</si>
  <si>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</si>
  <si>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</si>
  <si>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MOTORISTA DE CAMINHÃO COM ENCARGOS COMPLEMENTARES</t>
  </si>
  <si>
    <t>MOTORISTA DE CAMINHÃO E CARRETA COM ENCARGOS COMPLEMENTARES</t>
  </si>
  <si>
    <t>MOTORISTA DE VEIÍCULO LEVE COM ENCARGOS COMPLEMENTARES</t>
  </si>
  <si>
    <t>MOTORISTA DE VEÍCULO PESADO COM ENCARGOS COMPLEMENTARES</t>
  </si>
  <si>
    <t>MOTORISTA OPERADOR DE MUNCK COM ENCARGOS COMPLEMENTARES</t>
  </si>
  <si>
    <t>NIVELADOR COM ENCARGOS COMPLEMENTARES</t>
  </si>
  <si>
    <t>OPERADOR DE ACABADORA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</si>
  <si>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</si>
  <si>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</si>
  <si>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</si>
  <si>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</si>
  <si>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OPERADOR DE GUINCHO COM ENCARGOS COMPLEMENTARES</t>
  </si>
  <si>
    <t>OPERADOR DE GUINDASTE COM ENCARGOS COMPLEMENTARES</t>
  </si>
  <si>
    <t>OPERADOR DE MÁQUINAS E EQUIPAMENTOS COM ENCARGOS COMPLEMENTARES</t>
  </si>
  <si>
    <t>OPERADOR DE MARTELETE OU MARTELETEIRO COM ENCARGOS COMPLEMENTARES</t>
  </si>
  <si>
    <t>OPERADOR DE MOTO-ESCREIPER COM ENCARGOS COMPLEMENTARES</t>
  </si>
  <si>
    <t>OPERADOR DE MOTONIVELADORA COM ENCARGOS COMPLEMENTARES</t>
  </si>
  <si>
    <t>OPERADOR DE PÁ CARREGADEIRA COM ENCARGOS COMPLEMENTARES</t>
  </si>
  <si>
    <t>OPERADOR DE PAVIMENTADORA COM ENCARGOS COMPLEMENTARES</t>
  </si>
  <si>
    <t>OPERADOR DE ROLO COMPACTADOR COM ENCARGOS COMPLEMENTARES</t>
  </si>
  <si>
    <t>OPERADOR DE USINA DE ASFALTO, DE SOLOS OU DE CONCRETO COM ENCARGOS COMPLEMENTARES</t>
  </si>
  <si>
    <t>OPERADOR JATO DE AREIA OU JATISTA COM ENCARGOS COMPLEMENTARES</t>
  </si>
  <si>
    <t>OPERADOR PARA BATE ESTACAS COM ENCARGOS COMPLEMENTARES</t>
  </si>
  <si>
    <t>PASTILHEIRO COM ENCARGOS COMPLEMENTARES</t>
  </si>
  <si>
    <t>PEDREIRO COM ENCARGOS COMPLEMENTARES</t>
  </si>
  <si>
    <t>PINTOR COM ENCARGOS COMPLEMENTARES</t>
  </si>
  <si>
    <t>PINTOR DE LETREIROS COM ENCARGOS COMPLEMENTARES</t>
  </si>
  <si>
    <t>PINTOR PARA TINTA EPÓXI COM ENCARGOS COMPLEMENTARES</t>
  </si>
  <si>
    <t>POCEIRO COM ENCARGOS COMPLEMENTARES</t>
  </si>
  <si>
    <t>RASTELEIRO COM ENCARGOS COMPLEMENTARES</t>
  </si>
  <si>
    <t>SERRALHEIRO COM ENCARGOS COMPLEMENTARES</t>
  </si>
  <si>
    <t>SERVENTE COM ENCARGOS COMPLEMENTARES</t>
  </si>
  <si>
    <t>SOLDADOR COM ENCARGOS COMPLEMENTARES</t>
  </si>
  <si>
    <t>SOLDADOR A (PARA SOLDA A SER TESTADA COM RAIOS "X") COM ENCARGOS COMPLEMENTARES</t>
  </si>
  <si>
    <t>TAQUEADOR OU TAQUEIRO COM ENCARGOS COMPLEMENTARES</t>
  </si>
  <si>
    <t>TÉCNICO DE LABORATÓRIO COM ENCARGOS COMPLEMENTARES</t>
  </si>
  <si>
    <t>TÉCNICO DE SONDAGEM COM ENCARGOS COMPLEMENTARES</t>
  </si>
  <si>
    <t>TELHADISTA COM ENCARGOS COMPLEMENTARES</t>
  </si>
  <si>
    <t>TRATORISTA COM ENCARGOS COMPLEMENTARES</t>
  </si>
  <si>
    <t>VIDRACEIRO COM ENCARGOS COMPLEMENTARES</t>
  </si>
  <si>
    <t>VIGIA NOTURNO COM ENCARGOS COMPLEMENTARES</t>
  </si>
  <si>
    <t>OPERADOR DE BETONEIRA ESTACIONÁRIA/MISTURADOR COM ENCARGOS COMPLEMENTARES</t>
  </si>
  <si>
    <t>JARDINEIRO COM ENCARGOS COMPLEMENTARES</t>
  </si>
  <si>
    <t>DESENHISTA DETALHISTA COM ENCARGOS COMPLEMENTARES</t>
  </si>
  <si>
    <t>ALMOXARIFE COM ENCARGOS COMPLEMENTARES</t>
  </si>
  <si>
    <t>APONTADOR OU APROPRIADOR COM ENCARGOS COMPLEMENTARES</t>
  </si>
  <si>
    <t>ARQUITETO DE OBRA JUNIOR COM ENCARGOS COMPLEMENTARES</t>
  </si>
  <si>
    <t>ARQUITETO DE OBRA PLENO COM ENCARGOS COMPLEMENTARES</t>
  </si>
  <si>
    <t>ARQUITETO DE OBRA SENIOR COM ENCARGOS COMPLEMENTARES</t>
  </si>
  <si>
    <t>AUXILIAR DE DESENHISTA COM ENCARGOS COMPLEMENTARES</t>
  </si>
  <si>
    <t>AUXILIAR DE ESCRITORIO COM ENCARGOS COMPLEMENTARES</t>
  </si>
  <si>
    <t>DESENHISTA COPISTA COM ENCARGOS COMPLEMENTARES</t>
  </si>
  <si>
    <t>DESENHISTA PROJETISTA COM ENCARGOS COMPLEMENTARES</t>
  </si>
  <si>
    <t>ENCARREGADO GERAL COM ENCARGOS COMPLEMENTARES</t>
  </si>
  <si>
    <t>ENGENHEIRO CIVIL DE OBRA PLENO COM ENCARGOS COMPLEMENTARES</t>
  </si>
  <si>
    <t>ENGENHEIRO CIVIL DE OBRA SENIOR COM ENCARGOS COMPLEMENTARES</t>
  </si>
  <si>
    <t>TOPOGRAFO COM ENCARGOS COMPLEMENTARES</t>
  </si>
  <si>
    <t>ENGENHEIRO ELETRICISTA COM ENCARGOS COMPLEMENTARES</t>
  </si>
  <si>
    <t>ENGENHEIRO SANITARISTA COM ENCARGOS COMPLEMENTARES</t>
  </si>
  <si>
    <t>FERRAMENTAS (ENCARGOS COMPLEMENTARES) - MENSALISTA</t>
  </si>
  <si>
    <t>EPI (ENCARGOS COMPLEMENTARES) - MENSALISTA</t>
  </si>
  <si>
    <t>MOTORISTA DE CAMINHAO COM ENCARGOS COMPLEMENTARES</t>
  </si>
  <si>
    <t>ARQUITETO JUNIOR COM ENCARGOS COMPLEMENTARES</t>
  </si>
  <si>
    <t>ARQUITETO PLENO COM ENCARGOS COMPLEMENTARES</t>
  </si>
  <si>
    <t>ARQUITETO SENIOR COM ENCARGOS COMPLEMENTARES</t>
  </si>
  <si>
    <t>ENCARREGADO GERAL DE OBRAS COM ENCARGOS COMPLEMENTARES</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</si>
  <si>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</si>
  <si>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</si>
  <si>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</si>
  <si>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</si>
  <si>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</si>
  <si>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</si>
  <si>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ARMADOR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</si>
  <si>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</si>
  <si>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</si>
  <si>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</si>
  <si>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</si>
  <si>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</si>
  <si>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</si>
  <si>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</si>
  <si>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</si>
  <si>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</si>
  <si>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</si>
  <si>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</si>
  <si>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</si>
  <si>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CALAFETADOR/CALAFATE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</si>
  <si>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</si>
  <si>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</si>
  <si>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</si>
  <si>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</si>
  <si>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</si>
  <si>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</si>
  <si>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</si>
  <si>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</si>
  <si>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ESTUCADOR (ENCARGOS COMPLEMENTARES) - HORISTA</t>
  </si>
  <si>
    <t>CURSO DE CAPACITAÇÃO PARA GESSEIRO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</si>
  <si>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</si>
  <si>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</si>
  <si>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</si>
  <si>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</si>
  <si>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</si>
  <si>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</si>
  <si>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</si>
  <si>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</si>
  <si>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</si>
  <si>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</si>
  <si>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</si>
  <si>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</si>
  <si>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</si>
  <si>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</si>
  <si>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</si>
  <si>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OPERADOR DE ACABADORA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</si>
  <si>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</si>
  <si>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</si>
  <si>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</si>
  <si>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</si>
  <si>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</si>
  <si>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</si>
  <si>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</si>
  <si>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</si>
  <si>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</si>
  <si>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</si>
  <si>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</si>
  <si>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</si>
  <si>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</si>
  <si>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</si>
  <si>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</si>
  <si>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</si>
  <si>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</si>
  <si>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PEDREIRO (ENCARGOS COMPLEMENTARES) - HORISTA</t>
  </si>
  <si>
    <t>CURSO DE CAPACITAÇÃO PARA PINTOR (ENCARGOS COMPLEMENTARES) - HORISTA</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</si>
  <si>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</si>
  <si>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</si>
  <si>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</si>
  <si>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RASTELEIRO (ENCARGOS COMPLEMENTARES) - HORISTA</t>
  </si>
  <si>
    <t>CURSO DE CAPACITAÇÃO PARA SERRALHEIRO (ENCARGOS COMPLEMENTARES) - HORISTA</t>
  </si>
  <si>
    <t>CURSO DE CAPACITAÇÃO PARA SERVENTE (ENCARGOS COMPLEMENTARES) - HORISTA</t>
  </si>
  <si>
    <t>CURSO DE CAPACITAÇÃO PARA SOLDADOR (ENCARGOS COMPLEMENTARES) - HORISTA</t>
  </si>
  <si>
    <t>CURSO DE CAPACITAÇÃO PARA SOLDADOR A (PARA SOLDA A SER TESTADA COM RAIOS  X ) (ENCARGOS COMPLEMENTARES) - HORISTA</t>
  </si>
  <si>
    <t>CURSO DE CAPACITAÇÃO PARA SONDADOR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</si>
  <si>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</si>
  <si>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</si>
  <si>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</si>
  <si>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</si>
  <si>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</si>
  <si>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</si>
  <si>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</si>
  <si>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</si>
  <si>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</si>
  <si>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</si>
  <si>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</si>
  <si>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</si>
  <si>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</si>
  <si>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</si>
  <si>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</si>
  <si>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</si>
  <si>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</si>
  <si>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</si>
  <si>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</si>
  <si>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</si>
  <si>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</si>
  <si>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</si>
  <si>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</si>
  <si>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</si>
  <si>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</si>
  <si>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</si>
  <si>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</si>
  <si>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</si>
  <si>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</si>
  <si>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</si>
  <si>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</si>
  <si>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</si>
  <si>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</si>
  <si>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</si>
  <si>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</si>
  <si>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</si>
  <si>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</si>
  <si>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</si>
  <si>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</si>
  <si>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</si>
  <si>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</si>
  <si>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</si>
  <si>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</si>
  <si>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T.DEM.AZLEJO</t>
  </si>
  <si>
    <t>T.MRO</t>
  </si>
  <si>
    <t>T.PINT.ATOM</t>
  </si>
  <si>
    <t>T.PINTRA.DEMARCACAO</t>
  </si>
  <si>
    <t>T.JANELA.AL</t>
  </si>
  <si>
    <t>T.GARDA.CORPO</t>
  </si>
  <si>
    <t>T.DISJNTOR</t>
  </si>
  <si>
    <t>T.ELETRODTO.ENTRADA</t>
  </si>
  <si>
    <t>T.ARRELA</t>
  </si>
  <si>
    <t>T.CRVA.HORIZ.02</t>
  </si>
  <si>
    <t>T.CRVA.INVER.02</t>
  </si>
  <si>
    <t>T.CRVA.HORIZ.01</t>
  </si>
  <si>
    <t>T.CRVA.INVER.01</t>
  </si>
  <si>
    <t>T.CHMBADOR</t>
  </si>
  <si>
    <t>T.CRVA.HORIZ.03</t>
  </si>
  <si>
    <t>T.CRVA.INVER.03</t>
  </si>
  <si>
    <t>T.INTERRPTOR DR</t>
  </si>
  <si>
    <t>T.LMINARIA.LED</t>
  </si>
  <si>
    <t>T.CABO TP CAT6</t>
  </si>
  <si>
    <t>T.GIA HORIZ</t>
  </si>
  <si>
    <t>T.REGA</t>
  </si>
  <si>
    <t>T.DCHA.HIG</t>
  </si>
  <si>
    <t>T.ASBILT.M2</t>
  </si>
  <si>
    <t>T.PLACA.INAG.</t>
  </si>
  <si>
    <t>A</t>
  </si>
  <si>
    <t>B</t>
  </si>
</sst>
</file>

<file path=xl/styles.xml><?xml version="1.0" encoding="utf-8"?>
<styleSheet xmlns="http://schemas.openxmlformats.org/spreadsheetml/2006/main" xmlns:mc="http://schemas.openxmlformats.org/markup-compatibility/2006" xmlns:x14ac="http://schemas.microsoft.com/office/spreadsheetml/2009/9/ac" mc:Ignorable="x14ac">
  <numFmts count="25">
    <numFmt numFmtId="44" formatCode="_-&quot;R$&quot;\ * #,##0.00_-;\-&quot;R$&quot;\ * #,##0.00_-;_-&quot;R$&quot;\ * &quot;-&quot;??_-;_-@_-"/>
    <numFmt numFmtId="43" formatCode="_-* #,##0.00_-;\-* #,##0.00_-;_-* &quot;-&quot;??_-;_-@_-"/>
    <numFmt numFmtId="164" formatCode="&quot;R$&quot;\ #,##0.00"/>
    <numFmt numFmtId="165" formatCode="&quot; R$ &quot;#,##0.00\ ;&quot;-R$ &quot;#,##0.00\ ;&quot; R$ -&quot;#\ ;@\ "/>
    <numFmt numFmtId="166" formatCode="00&quot; dias&quot;"/>
    <numFmt numFmtId="167" formatCode="&quot;R$ &quot;#,##0.00"/>
    <numFmt numFmtId="168" formatCode="_-* #,##0.0000000_-;\-* #,##0.0000000_-;_-* &quot;-&quot;??_-;_-@_-"/>
    <numFmt numFmtId="169" formatCode="&quot; R$ &quot;#,##0.00&quot; &quot;;&quot; R$ (&quot;#,##0.00&quot;)&quot;;&quot; R$ -&quot;#&quot; &quot;;@&quot; &quot;"/>
    <numFmt numFmtId="170" formatCode="[$R$-416]&quot; &quot;#,##0.00;[Red]&quot;-&quot;[$R$-416]&quot; &quot;#,##0.00"/>
    <numFmt numFmtId="171" formatCode="#,##0.00&quot; &quot;;&quot;-&quot;#,##0.00&quot; &quot;;&quot; -&quot;#&quot; &quot;;@&quot; &quot;"/>
    <numFmt numFmtId="172" formatCode="#,##0.00&quot; &quot;;&quot; (&quot;#,##0.00&quot;)&quot;;&quot; -&quot;#&quot; &quot;;@&quot; &quot;"/>
    <numFmt numFmtId="173" formatCode="#,##0.00\ ;\-#,##0.00\ ;&quot; -&quot;#\ ;@\ "/>
    <numFmt numFmtId="174" formatCode="&quot;MAT&quot;"/>
    <numFmt numFmtId="175" formatCode="_(* #,##0.00_);_(* \(#,##0.00\);_(* \-??_);_(@_)"/>
    <numFmt numFmtId="176" formatCode="#,##0.00\ ;&quot; (&quot;#,##0.00\);&quot; -&quot;#\ ;@\ "/>
    <numFmt numFmtId="177" formatCode="&quot; R$ &quot;#,##0.00\ ;&quot; R$ (&quot;#,##0.00\);&quot; R$ -&quot;#\ ;@\ "/>
    <numFmt numFmtId="178" formatCode="[$-416]General"/>
    <numFmt numFmtId="179" formatCode="0.000%"/>
    <numFmt numFmtId="180" formatCode="&quot;ISS do MUNICIPIO:&quot;\ 0%"/>
    <numFmt numFmtId="181" formatCode="&quot;AC+S+R+G = &quot;0.00%"/>
    <numFmt numFmtId="182" formatCode="&quot;DF = &quot;0.00%"/>
    <numFmt numFmtId="183" formatCode="&quot;L = &quot;0.00%"/>
    <numFmt numFmtId="184" formatCode="&quot; = &quot;0.00"/>
    <numFmt numFmtId="185" formatCode="&quot;BDI = &quot;0.00%"/>
    <numFmt numFmtId="186" formatCode="_-&quot;R$ &quot;* #,##0.00_-;&quot;-R$ &quot;* #,##0.00_-;_-&quot;R$ &quot;* \-??_-;_-@_-"/>
  </numFmts>
  <fonts count="88">
    <font>
      <sz val="11"/>
      <color theme="1"/>
      <name val="Calibri"/>
      <family val="2"/>
      <scheme val="minor"/>
    </font>
    <font>
      <sz val="10"/>
      <color theme="1"/>
      <name val="Arial"/>
      <family val="2"/>
    </font>
    <font>
      <sz val="14"/>
      <color theme="1"/>
      <name val="Arial"/>
      <family val="2"/>
    </font>
    <font>
      <sz val="10"/>
      <name val="Arial"/>
      <family val="2"/>
    </font>
    <font>
      <sz val="10"/>
      <color indexed="8"/>
      <name val="Arial"/>
      <family val="2"/>
    </font>
    <font>
      <sz val="11"/>
      <color indexed="8"/>
      <name val="Arial"/>
      <family val="2"/>
    </font>
    <font>
      <sz val="10"/>
      <name val="SimSun"/>
      <family val="2"/>
    </font>
    <font>
      <b/>
      <sz val="11"/>
      <color indexed="8"/>
      <name val="Arial"/>
      <family val="2"/>
    </font>
    <font>
      <b/>
      <sz val="11"/>
      <name val="Arial"/>
      <family val="2"/>
    </font>
    <font>
      <b/>
      <sz val="10"/>
      <color indexed="8"/>
      <name val="Arial"/>
      <family val="2"/>
    </font>
    <font>
      <sz val="11"/>
      <color theme="1"/>
      <name val="Calibri"/>
      <family val="2"/>
      <scheme val="minor"/>
    </font>
    <font>
      <sz val="11"/>
      <name val="Arial"/>
      <family val="2"/>
    </font>
    <font>
      <sz val="11"/>
      <color rgb="FF000000"/>
      <name val="Calibri"/>
      <family val="2"/>
    </font>
    <font>
      <sz val="10"/>
      <color rgb="FF000000"/>
      <name val="Arial1"/>
    </font>
    <font>
      <sz val="11"/>
      <color rgb="FF000000"/>
      <name val="Calibri1"/>
    </font>
    <font>
      <u/>
      <sz val="11"/>
      <color rgb="FF0000FF"/>
      <name val="Calibri1"/>
    </font>
    <font>
      <b/>
      <i/>
      <sz val="16"/>
      <color rgb="FF000000"/>
      <name val="Calibri"/>
      <family val="2"/>
    </font>
    <font>
      <b/>
      <i/>
      <u/>
      <sz val="11"/>
      <color rgb="FF000000"/>
      <name val="Calibri"/>
      <family val="2"/>
    </font>
    <font>
      <b/>
      <sz val="18"/>
      <color rgb="FF333399"/>
      <name val="Cambria"/>
      <family val="1"/>
    </font>
    <font>
      <b/>
      <sz val="15"/>
      <color rgb="FF333399"/>
      <name val="Calibri"/>
      <family val="2"/>
    </font>
    <font>
      <b/>
      <sz val="11"/>
      <color rgb="FF000000"/>
      <name val="Courier New"/>
      <family val="3"/>
    </font>
    <font>
      <b/>
      <sz val="10"/>
      <color rgb="FF000000"/>
      <name val="Arial"/>
      <family val="2"/>
    </font>
    <font>
      <sz val="10"/>
      <color rgb="FF000000"/>
      <name val="Arial"/>
      <family val="2"/>
    </font>
    <font>
      <b/>
      <sz val="10"/>
      <name val="Arial"/>
      <family val="2"/>
    </font>
    <font>
      <sz val="11"/>
      <color indexed="8"/>
      <name val="Calibri"/>
      <family val="2"/>
    </font>
    <font>
      <b/>
      <sz val="11"/>
      <name val="Courier New"/>
      <family val="3"/>
      <charset val="1"/>
    </font>
    <font>
      <b/>
      <sz val="18"/>
      <color indexed="62"/>
      <name val="Cambria"/>
      <family val="2"/>
    </font>
    <font>
      <b/>
      <sz val="15"/>
      <color indexed="62"/>
      <name val="Calibri"/>
      <family val="2"/>
    </font>
    <font>
      <sz val="11"/>
      <color theme="1"/>
      <name val="Arial"/>
      <family val="2"/>
    </font>
    <font>
      <b/>
      <sz val="8"/>
      <name val="Arial"/>
      <family val="2"/>
    </font>
    <font>
      <b/>
      <sz val="10"/>
      <color theme="1"/>
      <name val="Arial"/>
      <family val="2"/>
    </font>
    <font>
      <b/>
      <sz val="11"/>
      <color theme="1"/>
      <name val="Arial"/>
      <family val="2"/>
    </font>
    <font>
      <sz val="12"/>
      <color rgb="FF000000"/>
      <name val="Arial"/>
      <family val="2"/>
    </font>
    <font>
      <b/>
      <sz val="12"/>
      <color theme="1"/>
      <name val="Arial"/>
      <family val="2"/>
    </font>
    <font>
      <sz val="12"/>
      <color theme="1"/>
      <name val="Arial"/>
      <family val="2"/>
    </font>
    <font>
      <b/>
      <sz val="11"/>
      <color rgb="FF000000"/>
      <name val="Calibri"/>
      <family val="2"/>
    </font>
    <font>
      <sz val="11"/>
      <color rgb="FF000000"/>
      <name val="Arial2"/>
    </font>
    <font>
      <b/>
      <sz val="11"/>
      <color rgb="FF000000"/>
      <name val="Arial3"/>
    </font>
    <font>
      <sz val="8"/>
      <color theme="1"/>
      <name val="Verdana"/>
      <family val="2"/>
    </font>
    <font>
      <b/>
      <sz val="8"/>
      <color theme="1"/>
      <name val="Verdana"/>
      <family val="2"/>
    </font>
    <font>
      <b/>
      <sz val="12"/>
      <color rgb="FF000000"/>
      <name val="Arial"/>
      <family val="2"/>
    </font>
    <font>
      <b/>
      <sz val="12"/>
      <name val="Arial"/>
      <family val="2"/>
    </font>
    <font>
      <b/>
      <sz val="14"/>
      <color rgb="FF000000"/>
      <name val="Arial"/>
      <family val="2"/>
    </font>
    <font>
      <b/>
      <sz val="14"/>
      <name val="Arial"/>
      <family val="2"/>
    </font>
    <font>
      <b/>
      <sz val="11"/>
      <color theme="1"/>
      <name val="Calibri"/>
      <family val="2"/>
      <scheme val="minor"/>
    </font>
    <font>
      <b/>
      <sz val="12"/>
      <color theme="1"/>
      <name val="Calibri"/>
      <family val="2"/>
      <scheme val="minor"/>
    </font>
    <font>
      <b/>
      <i/>
      <u/>
      <sz val="10"/>
      <color theme="1"/>
      <name val="Calibri"/>
      <family val="2"/>
      <scheme val="minor"/>
    </font>
    <font>
      <sz val="9"/>
      <color indexed="81"/>
      <name val="Tahoma"/>
      <family val="2"/>
    </font>
    <font>
      <b/>
      <sz val="9"/>
      <color indexed="81"/>
      <name val="Tahoma"/>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1"/>
      <color rgb="FF000000"/>
      <name val="Calibri"/>
      <family val="2"/>
      <charset val="1"/>
    </font>
    <font>
      <sz val="10"/>
      <name val="Arial"/>
      <family val="2"/>
      <charset val="1"/>
    </font>
    <font>
      <u/>
      <sz val="11"/>
      <color theme="10"/>
      <name val="Calibri"/>
      <family val="2"/>
      <charset val="1"/>
    </font>
    <font>
      <sz val="11"/>
      <color rgb="FF000000"/>
      <name val="Arial"/>
      <family val="2"/>
    </font>
    <font>
      <b/>
      <sz val="11"/>
      <color rgb="FF000000"/>
      <name val="Arial"/>
      <family val="2"/>
    </font>
    <font>
      <i/>
      <sz val="10"/>
      <color rgb="FF000000"/>
      <name val="Arial"/>
      <family val="2"/>
    </font>
    <font>
      <b/>
      <i/>
      <sz val="11"/>
      <color rgb="FF000000"/>
      <name val="Arial"/>
      <family val="2"/>
    </font>
    <font>
      <sz val="8"/>
      <color rgb="FF000000"/>
      <name val="Arial"/>
      <family val="2"/>
    </font>
    <font>
      <sz val="8"/>
      <color rgb="FF003366"/>
      <name val="Verdana"/>
      <family val="2"/>
    </font>
    <font>
      <sz val="10"/>
      <name val="Arial"/>
      <family val="2"/>
    </font>
    <font>
      <b/>
      <sz val="10"/>
      <name val="Arial"/>
      <family val="2"/>
      <charset val="1"/>
    </font>
    <font>
      <sz val="11"/>
      <color rgb="FF000000"/>
      <name val="Arial"/>
      <family val="2"/>
      <charset val="1"/>
    </font>
    <font>
      <sz val="10"/>
      <color rgb="FF000000"/>
      <name val="Arial"/>
      <family val="2"/>
      <charset val="1"/>
    </font>
    <font>
      <b/>
      <sz val="10"/>
      <color rgb="FF000000"/>
      <name val="Arial"/>
      <family val="2"/>
      <charset val="1"/>
    </font>
    <font>
      <b/>
      <sz val="8"/>
      <name val="Verdana"/>
      <family val="2"/>
    </font>
    <font>
      <sz val="8"/>
      <name val="Verdana"/>
      <family val="2"/>
    </font>
    <font>
      <sz val="10"/>
      <color rgb="FFFFFF00"/>
      <name val="Arial"/>
      <family val="2"/>
    </font>
    <font>
      <sz val="11"/>
      <name val="Arial"/>
      <family val="2"/>
      <charset val="1"/>
    </font>
    <font>
      <i/>
      <sz val="11"/>
      <name val="Calibri"/>
      <family val="2"/>
      <scheme val="minor"/>
    </font>
    <font>
      <sz val="11"/>
      <name val="Calibri"/>
      <family val="2"/>
      <scheme val="minor"/>
    </font>
    <font>
      <sz val="14"/>
      <name val="Arial"/>
      <family val="2"/>
      <charset val="1"/>
    </font>
    <font>
      <sz val="11"/>
      <name val="Calibri"/>
      <family val="2"/>
    </font>
    <font>
      <u/>
      <sz val="11"/>
      <name val="Calibri"/>
      <family val="2"/>
      <charset val="1"/>
    </font>
    <font>
      <sz val="10"/>
      <name val="Courier New"/>
    </font>
  </fonts>
  <fills count="54">
    <fill>
      <patternFill patternType="none"/>
    </fill>
    <fill>
      <patternFill patternType="gray125"/>
    </fill>
    <fill>
      <patternFill patternType="solid">
        <fgColor theme="0" tint="-0.14999847407452621"/>
        <bgColor indexed="64"/>
      </patternFill>
    </fill>
    <fill>
      <patternFill patternType="solid">
        <fgColor theme="0" tint="-0.14999847407452621"/>
        <bgColor indexed="26"/>
      </patternFill>
    </fill>
    <fill>
      <patternFill patternType="solid">
        <fgColor rgb="FFCCCCCC"/>
        <bgColor rgb="FFCCCCCC"/>
      </patternFill>
    </fill>
    <fill>
      <patternFill patternType="solid">
        <fgColor rgb="FFCCCCFF"/>
        <bgColor rgb="FFCCCCFF"/>
      </patternFill>
    </fill>
    <fill>
      <patternFill patternType="solid">
        <fgColor rgb="FFFF0000"/>
        <bgColor rgb="FFFF0000"/>
      </patternFill>
    </fill>
    <fill>
      <patternFill patternType="solid">
        <fgColor rgb="FFE6E6E6"/>
        <bgColor rgb="FFE6E6E6"/>
      </patternFill>
    </fill>
    <fill>
      <patternFill patternType="solid">
        <fgColor rgb="FFFFFFFF"/>
        <bgColor indexed="64"/>
      </patternFill>
    </fill>
    <fill>
      <patternFill patternType="solid">
        <fgColor indexed="9"/>
        <bgColor indexed="26"/>
      </patternFill>
    </fill>
    <fill>
      <patternFill patternType="solid">
        <fgColor indexed="31"/>
        <bgColor indexed="22"/>
      </patternFill>
    </fill>
    <fill>
      <patternFill patternType="solid">
        <fgColor rgb="FFC0C0C0"/>
        <bgColor rgb="FFC0C0C0"/>
      </patternFill>
    </fill>
    <fill>
      <patternFill patternType="solid">
        <fgColor rgb="FFB3B3B3"/>
        <bgColor rgb="FFB3B3B3"/>
      </patternFill>
    </fill>
    <fill>
      <patternFill patternType="solid">
        <fgColor rgb="FFE6E6E6"/>
        <bgColor indexed="64"/>
      </patternFill>
    </fill>
    <fill>
      <patternFill patternType="solid">
        <fgColor theme="9" tint="0.3999755851924192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CCCCCC"/>
        <bgColor rgb="FFC0C0C0"/>
      </patternFill>
    </fill>
    <fill>
      <patternFill patternType="solid">
        <fgColor rgb="FFE6E6FF"/>
        <bgColor rgb="FFCCFFFF"/>
      </patternFill>
    </fill>
    <fill>
      <patternFill patternType="solid">
        <fgColor rgb="FFF5F5F5"/>
        <bgColor indexed="64"/>
      </patternFill>
    </fill>
    <fill>
      <patternFill patternType="solid">
        <fgColor rgb="FF33CCFF"/>
        <bgColor indexed="64"/>
      </patternFill>
    </fill>
    <fill>
      <patternFill patternType="solid">
        <fgColor rgb="FFE46C0A"/>
        <bgColor rgb="FFFF9900"/>
      </patternFill>
    </fill>
    <fill>
      <patternFill patternType="solid">
        <fgColor rgb="FFD9D9D9"/>
        <bgColor rgb="FFC0C0C0"/>
      </patternFill>
    </fill>
    <fill>
      <patternFill patternType="solid">
        <fgColor theme="9" tint="-0.249977111117893"/>
        <bgColor indexed="64"/>
      </patternFill>
    </fill>
    <fill>
      <patternFill patternType="solid">
        <fgColor theme="4" tint="0.79998168889431442"/>
        <bgColor indexed="64"/>
      </patternFill>
    </fill>
  </fills>
  <borders count="58">
    <border>
      <left/>
      <right/>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diagonal/>
    </border>
    <border>
      <left/>
      <right/>
      <top style="hair">
        <color indexed="8"/>
      </top>
      <bottom style="thin">
        <color indexed="64"/>
      </bottom>
      <diagonal/>
    </border>
    <border>
      <left style="thin">
        <color indexed="64"/>
      </left>
      <right/>
      <top/>
      <bottom/>
      <diagonal/>
    </border>
    <border>
      <left/>
      <right style="thin">
        <color indexed="64"/>
      </right>
      <top/>
      <bottom/>
      <diagonal/>
    </border>
    <border>
      <left/>
      <right/>
      <top style="thin">
        <color indexed="64"/>
      </top>
      <bottom style="hair">
        <color indexed="8"/>
      </bottom>
      <diagonal/>
    </border>
    <border>
      <left/>
      <right style="thin">
        <color indexed="64"/>
      </right>
      <top style="thin">
        <color indexed="64"/>
      </top>
      <bottom/>
      <diagonal/>
    </border>
    <border>
      <left style="thin">
        <color indexed="8"/>
      </left>
      <right style="thin">
        <color indexed="8"/>
      </right>
      <top/>
      <bottom/>
      <diagonal/>
    </border>
    <border>
      <left/>
      <right/>
      <top/>
      <bottom style="thin">
        <color rgb="FF33CCCC"/>
      </bottom>
      <diagonal/>
    </border>
    <border>
      <left/>
      <right/>
      <top/>
      <bottom style="thin">
        <color auto="1"/>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style="hair">
        <color indexed="8"/>
      </left>
      <right style="hair">
        <color indexed="8"/>
      </right>
      <top style="hair">
        <color indexed="8"/>
      </top>
      <bottom style="hair">
        <color indexed="8"/>
      </bottom>
      <diagonal/>
    </border>
    <border>
      <left/>
      <right/>
      <top/>
      <bottom style="thick">
        <color indexed="49"/>
      </bottom>
      <diagonal/>
    </border>
    <border>
      <left style="thin">
        <color indexed="64"/>
      </left>
      <right/>
      <top/>
      <bottom style="thin">
        <color indexed="64"/>
      </bottom>
      <diagonal/>
    </border>
    <border>
      <left style="thin">
        <color indexed="64"/>
      </left>
      <right style="thin">
        <color indexed="8"/>
      </right>
      <top/>
      <bottom/>
      <diagonal/>
    </border>
    <border>
      <left/>
      <right style="thin">
        <color indexed="64"/>
      </right>
      <top/>
      <bottom style="thin">
        <color auto="1"/>
      </bottom>
      <diagonal/>
    </border>
    <border>
      <left style="thin">
        <color indexed="64"/>
      </left>
      <right/>
      <top/>
      <bottom style="thin">
        <color auto="1"/>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hair">
        <color auto="1"/>
      </left>
      <right style="hair">
        <color auto="1"/>
      </right>
      <top style="hair">
        <color auto="1"/>
      </top>
      <bottom style="hair">
        <color auto="1"/>
      </bottom>
      <diagonal/>
    </border>
    <border>
      <left style="thin">
        <color rgb="FF000000"/>
      </left>
      <right style="thin">
        <color rgb="FF000000"/>
      </right>
      <top style="thin">
        <color rgb="FF000000"/>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auto="1"/>
      </left>
      <right/>
      <top/>
      <bottom/>
      <diagonal/>
    </border>
    <border>
      <left/>
      <right style="thin">
        <color auto="1"/>
      </right>
      <top style="thin">
        <color indexed="64"/>
      </top>
      <bottom style="hair">
        <color indexed="8"/>
      </bottom>
      <diagonal/>
    </border>
    <border>
      <left/>
      <right style="thin">
        <color auto="1"/>
      </right>
      <top style="hair">
        <color indexed="8"/>
      </top>
      <bottom style="thin">
        <color indexed="64"/>
      </bottom>
      <diagonal/>
    </border>
  </borders>
  <cellStyleXfs count="101">
    <xf numFmtId="0" fontId="0" fillId="0" borderId="0"/>
    <xf numFmtId="0" fontId="3" fillId="0" borderId="0"/>
    <xf numFmtId="165" fontId="6" fillId="0" borderId="0" applyBorder="0" applyAlignment="0" applyProtection="0"/>
    <xf numFmtId="9" fontId="6" fillId="0" borderId="0" applyBorder="0" applyAlignment="0" applyProtection="0"/>
    <xf numFmtId="9" fontId="10" fillId="0" borderId="0" applyFont="0" applyFill="0" applyBorder="0" applyAlignment="0" applyProtection="0"/>
    <xf numFmtId="43" fontId="10" fillId="0" borderId="0" applyFont="0" applyFill="0" applyBorder="0" applyAlignment="0" applyProtection="0"/>
    <xf numFmtId="0" fontId="12" fillId="0" borderId="0"/>
    <xf numFmtId="4" fontId="13" fillId="0" borderId="7">
      <alignment horizontal="right" vertical="center" wrapText="1"/>
    </xf>
    <xf numFmtId="171" fontId="12" fillId="0" borderId="0"/>
    <xf numFmtId="169" fontId="14" fillId="0" borderId="0"/>
    <xf numFmtId="0" fontId="15" fillId="0" borderId="0"/>
    <xf numFmtId="0" fontId="12" fillId="0" borderId="0"/>
    <xf numFmtId="0" fontId="12" fillId="5" borderId="0"/>
    <xf numFmtId="0" fontId="16" fillId="0" borderId="0">
      <alignment horizontal="center"/>
    </xf>
    <xf numFmtId="0" fontId="16" fillId="0" borderId="0">
      <alignment horizontal="center" textRotation="90"/>
    </xf>
    <xf numFmtId="9" fontId="13" fillId="0" borderId="0"/>
    <xf numFmtId="0" fontId="17" fillId="0" borderId="0"/>
    <xf numFmtId="170" fontId="17" fillId="0" borderId="0"/>
    <xf numFmtId="0" fontId="12" fillId="6" borderId="0"/>
    <xf numFmtId="0" fontId="12" fillId="6" borderId="0"/>
    <xf numFmtId="0" fontId="13" fillId="7" borderId="0"/>
    <xf numFmtId="0" fontId="18" fillId="0" borderId="0"/>
    <xf numFmtId="0" fontId="18" fillId="0" borderId="0"/>
    <xf numFmtId="0" fontId="19" fillId="0" borderId="15"/>
    <xf numFmtId="0" fontId="20" fillId="4" borderId="0">
      <alignment horizontal="left"/>
    </xf>
    <xf numFmtId="172" fontId="13" fillId="0" borderId="0"/>
    <xf numFmtId="172" fontId="13" fillId="0" borderId="0"/>
    <xf numFmtId="44" fontId="10" fillId="0" borderId="0" applyFont="0" applyFill="0" applyBorder="0" applyAlignment="0" applyProtection="0"/>
    <xf numFmtId="0" fontId="12" fillId="0" borderId="0"/>
    <xf numFmtId="173" fontId="12" fillId="0" borderId="0"/>
    <xf numFmtId="0" fontId="10" fillId="0" borderId="0"/>
    <xf numFmtId="44" fontId="10" fillId="0" borderId="0" applyFont="0" applyFill="0" applyBorder="0" applyAlignment="0" applyProtection="0"/>
    <xf numFmtId="165" fontId="12" fillId="0" borderId="0"/>
    <xf numFmtId="0" fontId="24" fillId="0" borderId="0"/>
    <xf numFmtId="177" fontId="3" fillId="0" borderId="0" applyFill="0" applyBorder="0" applyAlignment="0" applyProtection="0"/>
    <xf numFmtId="4" fontId="3" fillId="0" borderId="19" applyProtection="0">
      <alignment horizontal="right" vertical="center" wrapText="1"/>
    </xf>
    <xf numFmtId="9" fontId="3" fillId="0" borderId="0" applyFill="0" applyBorder="0" applyAlignment="0" applyProtection="0"/>
    <xf numFmtId="0" fontId="3" fillId="9" borderId="0" applyNumberFormat="0" applyBorder="0" applyAlignment="0" applyProtection="0"/>
    <xf numFmtId="0" fontId="25" fillId="10" borderId="0" applyNumberFormat="0" applyBorder="0" applyProtection="0">
      <alignment horizontal="left"/>
    </xf>
    <xf numFmtId="0" fontId="26" fillId="0" borderId="0" applyNumberFormat="0" applyFill="0" applyBorder="0" applyAlignment="0" applyProtection="0"/>
    <xf numFmtId="0" fontId="26" fillId="0" borderId="0" applyNumberFormat="0" applyFill="0" applyBorder="0" applyAlignment="0" applyProtection="0"/>
    <xf numFmtId="0" fontId="27" fillId="0" borderId="20" applyNumberFormat="0" applyFill="0" applyAlignment="0" applyProtection="0"/>
    <xf numFmtId="175" fontId="3" fillId="0" borderId="0" applyFill="0" applyBorder="0" applyAlignment="0" applyProtection="0"/>
    <xf numFmtId="176" fontId="3" fillId="0" borderId="0" applyFill="0" applyBorder="0" applyAlignment="0" applyProtection="0"/>
    <xf numFmtId="43" fontId="3" fillId="0" borderId="0" applyFont="0" applyFill="0" applyBorder="0" applyAlignment="0" applyProtection="0"/>
    <xf numFmtId="0" fontId="12" fillId="0" borderId="0"/>
    <xf numFmtId="178" fontId="15" fillId="0" borderId="0"/>
    <xf numFmtId="178" fontId="14" fillId="0" borderId="0"/>
    <xf numFmtId="0" fontId="12" fillId="12" borderId="0"/>
    <xf numFmtId="0" fontId="36" fillId="12" borderId="0"/>
    <xf numFmtId="0" fontId="36" fillId="0" borderId="7"/>
    <xf numFmtId="0" fontId="12" fillId="12" borderId="0"/>
    <xf numFmtId="4" fontId="36" fillId="11" borderId="0"/>
    <xf numFmtId="0" fontId="35" fillId="11" borderId="0"/>
    <xf numFmtId="0" fontId="37" fillId="4" borderId="0"/>
    <xf numFmtId="0" fontId="49" fillId="0" borderId="0" applyNumberFormat="0" applyFill="0" applyBorder="0" applyAlignment="0" applyProtection="0"/>
    <xf numFmtId="0" fontId="50" fillId="0" borderId="33" applyNumberFormat="0" applyFill="0" applyAlignment="0" applyProtection="0"/>
    <xf numFmtId="0" fontId="51" fillId="0" borderId="34" applyNumberFormat="0" applyFill="0" applyAlignment="0" applyProtection="0"/>
    <xf numFmtId="0" fontId="52" fillId="0" borderId="35" applyNumberFormat="0" applyFill="0" applyAlignment="0" applyProtection="0"/>
    <xf numFmtId="0" fontId="52" fillId="0" borderId="0" applyNumberFormat="0" applyFill="0" applyBorder="0" applyAlignment="0" applyProtection="0"/>
    <xf numFmtId="0" fontId="53" fillId="15" borderId="0" applyNumberFormat="0" applyBorder="0" applyAlignment="0" applyProtection="0"/>
    <xf numFmtId="0" fontId="54" fillId="16" borderId="0" applyNumberFormat="0" applyBorder="0" applyAlignment="0" applyProtection="0"/>
    <xf numFmtId="0" fontId="55" fillId="17" borderId="0" applyNumberFormat="0" applyBorder="0" applyAlignment="0" applyProtection="0"/>
    <xf numFmtId="0" fontId="56" fillId="18" borderId="36" applyNumberFormat="0" applyAlignment="0" applyProtection="0"/>
    <xf numFmtId="0" fontId="57" fillId="19" borderId="37" applyNumberFormat="0" applyAlignment="0" applyProtection="0"/>
    <xf numFmtId="0" fontId="58" fillId="19" borderId="36" applyNumberFormat="0" applyAlignment="0" applyProtection="0"/>
    <xf numFmtId="0" fontId="59" fillId="0" borderId="38" applyNumberFormat="0" applyFill="0" applyAlignment="0" applyProtection="0"/>
    <xf numFmtId="0" fontId="60" fillId="20" borderId="39" applyNumberFormat="0" applyAlignment="0" applyProtection="0"/>
    <xf numFmtId="0" fontId="61" fillId="0" borderId="0" applyNumberFormat="0" applyFill="0" applyBorder="0" applyAlignment="0" applyProtection="0"/>
    <xf numFmtId="0" fontId="10" fillId="21" borderId="40" applyNumberFormat="0" applyFont="0" applyAlignment="0" applyProtection="0"/>
    <xf numFmtId="0" fontId="62" fillId="0" borderId="0" applyNumberFormat="0" applyFill="0" applyBorder="0" applyAlignment="0" applyProtection="0"/>
    <xf numFmtId="0" fontId="44" fillId="0" borderId="41" applyNumberFormat="0" applyFill="0" applyAlignment="0" applyProtection="0"/>
    <xf numFmtId="0" fontId="63" fillId="22"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63" fillId="41" borderId="0" applyNumberFormat="0" applyBorder="0" applyAlignment="0" applyProtection="0"/>
    <xf numFmtId="0" fontId="63" fillId="42"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63" fillId="45" borderId="0" applyNumberFormat="0" applyBorder="0" applyAlignment="0" applyProtection="0"/>
    <xf numFmtId="0" fontId="64" fillId="0" borderId="0"/>
    <xf numFmtId="176" fontId="65" fillId="0" borderId="0" applyBorder="0" applyProtection="0"/>
    <xf numFmtId="0" fontId="66" fillId="0" borderId="0" applyNumberFormat="0" applyFill="0" applyBorder="0" applyAlignment="0" applyProtection="0"/>
    <xf numFmtId="0" fontId="73" fillId="0" borderId="0"/>
    <xf numFmtId="0" fontId="3" fillId="0" borderId="0"/>
  </cellStyleXfs>
  <cellXfs count="566">
    <xf numFmtId="0" fontId="0" fillId="0" borderId="0" xfId="0"/>
    <xf numFmtId="0" fontId="1" fillId="0" borderId="2" xfId="0" quotePrefix="1" applyFont="1" applyFill="1" applyBorder="1" applyAlignment="1">
      <alignment horizontal="center" vertical="center"/>
    </xf>
    <xf numFmtId="2" fontId="1" fillId="0" borderId="2" xfId="0" quotePrefix="1" applyNumberFormat="1" applyFont="1" applyFill="1" applyBorder="1" applyAlignment="1">
      <alignment horizontal="center" vertical="center"/>
    </xf>
    <xf numFmtId="164" fontId="1" fillId="0" borderId="2" xfId="0" quotePrefix="1" applyNumberFormat="1" applyFont="1" applyFill="1" applyBorder="1" applyAlignment="1">
      <alignment horizontal="center" vertical="center"/>
    </xf>
    <xf numFmtId="0" fontId="5" fillId="0" borderId="0" xfId="1" applyFont="1"/>
    <xf numFmtId="0" fontId="5" fillId="0" borderId="0" xfId="1" applyFont="1" applyBorder="1"/>
    <xf numFmtId="0" fontId="7" fillId="0" borderId="0" xfId="1" applyFont="1" applyBorder="1"/>
    <xf numFmtId="165" fontId="5" fillId="0" borderId="0" xfId="1" applyNumberFormat="1" applyFont="1" applyBorder="1" applyAlignment="1">
      <alignment horizontal="center"/>
    </xf>
    <xf numFmtId="10" fontId="5" fillId="0" borderId="0" xfId="3" applyNumberFormat="1" applyFont="1" applyBorder="1" applyAlignment="1" applyProtection="1">
      <alignment horizontal="center"/>
    </xf>
    <xf numFmtId="165" fontId="5" fillId="0" borderId="0" xfId="2" applyFont="1" applyBorder="1" applyAlignment="1" applyProtection="1">
      <alignment horizontal="center" vertical="center"/>
    </xf>
    <xf numFmtId="165" fontId="5" fillId="0" borderId="0" xfId="1" applyNumberFormat="1" applyFont="1" applyBorder="1" applyAlignment="1">
      <alignment horizontal="center" vertical="center"/>
    </xf>
    <xf numFmtId="165" fontId="5" fillId="0" borderId="0" xfId="1" applyNumberFormat="1" applyFont="1" applyFill="1" applyBorder="1" applyAlignment="1">
      <alignment horizontal="center"/>
    </xf>
    <xf numFmtId="165" fontId="5" fillId="0" borderId="0" xfId="1" applyNumberFormat="1" applyFont="1" applyFill="1" applyBorder="1"/>
    <xf numFmtId="165" fontId="5" fillId="0" borderId="0" xfId="2" applyFont="1" applyFill="1" applyBorder="1" applyAlignment="1" applyProtection="1">
      <alignment horizontal="center" vertical="center"/>
    </xf>
    <xf numFmtId="165" fontId="5" fillId="0" borderId="9" xfId="1" applyNumberFormat="1" applyFont="1" applyBorder="1" applyAlignment="1">
      <alignment horizontal="center"/>
    </xf>
    <xf numFmtId="165" fontId="5" fillId="0" borderId="12" xfId="1" applyNumberFormat="1" applyFont="1" applyBorder="1" applyAlignment="1">
      <alignment horizontal="center"/>
    </xf>
    <xf numFmtId="10" fontId="5" fillId="0" borderId="12" xfId="3" applyNumberFormat="1" applyFont="1" applyBorder="1" applyAlignment="1" applyProtection="1">
      <alignment horizontal="center"/>
    </xf>
    <xf numFmtId="0" fontId="5" fillId="0" borderId="0" xfId="1" applyFont="1" applyFill="1" applyBorder="1"/>
    <xf numFmtId="0" fontId="22" fillId="0" borderId="0" xfId="6" applyFont="1"/>
    <xf numFmtId="10" fontId="5" fillId="0" borderId="0" xfId="3" applyNumberFormat="1" applyFont="1" applyFill="1" applyBorder="1" applyAlignment="1" applyProtection="1">
      <alignment horizontal="center"/>
    </xf>
    <xf numFmtId="9" fontId="5" fillId="0" borderId="0" xfId="3" applyFont="1" applyFill="1" applyBorder="1" applyAlignment="1" applyProtection="1"/>
    <xf numFmtId="167" fontId="5" fillId="0" borderId="0" xfId="1" applyNumberFormat="1" applyFont="1" applyFill="1" applyBorder="1" applyAlignment="1">
      <alignment horizontal="center" vertical="center"/>
    </xf>
    <xf numFmtId="0" fontId="3" fillId="0" borderId="0" xfId="1" applyFont="1"/>
    <xf numFmtId="164" fontId="2" fillId="0" borderId="2" xfId="0" applyNumberFormat="1" applyFont="1" applyBorder="1" applyAlignment="1">
      <alignment horizontal="center" vertical="center"/>
    </xf>
    <xf numFmtId="0" fontId="4" fillId="0" borderId="0" xfId="0" applyFont="1" applyFill="1" applyAlignment="1">
      <alignment horizontal="left" vertical="center" wrapText="1"/>
    </xf>
    <xf numFmtId="0" fontId="5" fillId="0" borderId="0" xfId="1" applyFont="1" applyFill="1" applyBorder="1" applyAlignment="1">
      <alignment horizontal="center"/>
    </xf>
    <xf numFmtId="0" fontId="2" fillId="0" borderId="0" xfId="0" applyFont="1" applyAlignment="1">
      <alignment vertical="center"/>
    </xf>
    <xf numFmtId="0" fontId="28" fillId="0" borderId="0" xfId="0" applyFont="1" applyAlignment="1">
      <alignment vertical="center"/>
    </xf>
    <xf numFmtId="0" fontId="3" fillId="0" borderId="0" xfId="1" applyFont="1" applyFill="1" applyBorder="1"/>
    <xf numFmtId="0" fontId="29" fillId="3" borderId="14" xfId="1" applyFont="1" applyFill="1" applyBorder="1" applyAlignment="1">
      <alignment horizontal="center" vertical="center" wrapText="1"/>
    </xf>
    <xf numFmtId="168" fontId="29" fillId="3" borderId="14" xfId="5" applyNumberFormat="1" applyFont="1" applyFill="1" applyBorder="1" applyAlignment="1">
      <alignment horizontal="center" vertical="center" wrapText="1"/>
    </xf>
    <xf numFmtId="43" fontId="29" fillId="3" borderId="14" xfId="5" applyNumberFormat="1"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pplyAlignment="1">
      <alignment vertical="center"/>
    </xf>
    <xf numFmtId="10" fontId="30" fillId="0" borderId="2" xfId="0" applyNumberFormat="1" applyFont="1" applyFill="1" applyBorder="1" applyAlignment="1">
      <alignment horizontal="center" vertical="center"/>
    </xf>
    <xf numFmtId="0" fontId="7" fillId="0" borderId="0" xfId="1" applyFont="1" applyBorder="1" applyAlignment="1">
      <alignment horizontal="center" vertical="center"/>
    </xf>
    <xf numFmtId="10" fontId="5" fillId="0" borderId="0" xfId="3" applyNumberFormat="1" applyFont="1" applyFill="1" applyBorder="1" applyAlignment="1" applyProtection="1">
      <alignment horizontal="center" vertical="center"/>
    </xf>
    <xf numFmtId="0" fontId="1" fillId="0" borderId="2" xfId="0" quotePrefix="1" applyFont="1" applyFill="1" applyBorder="1" applyAlignment="1">
      <alignment horizontal="center" vertical="center" wrapText="1"/>
    </xf>
    <xf numFmtId="164" fontId="28" fillId="0" borderId="0" xfId="0" applyNumberFormat="1" applyFont="1" applyAlignment="1">
      <alignment horizontal="left" vertical="center"/>
    </xf>
    <xf numFmtId="0" fontId="29" fillId="3" borderId="22" xfId="1" applyFont="1" applyFill="1" applyBorder="1" applyAlignment="1">
      <alignment horizontal="center" vertical="center" wrapText="1"/>
    </xf>
    <xf numFmtId="0" fontId="11" fillId="0" borderId="0" xfId="0" applyFont="1"/>
    <xf numFmtId="44" fontId="11" fillId="0" borderId="0" xfId="0" applyNumberFormat="1" applyFont="1"/>
    <xf numFmtId="0" fontId="0" fillId="0" borderId="0" xfId="0" applyAlignment="1"/>
    <xf numFmtId="0" fontId="9" fillId="0" borderId="0" xfId="0" applyNumberFormat="1" applyFont="1" applyFill="1" applyAlignment="1">
      <alignment horizontal="center" vertical="center"/>
    </xf>
    <xf numFmtId="0" fontId="4" fillId="0" borderId="0" xfId="0" applyFont="1" applyFill="1" applyAlignment="1">
      <alignment horizontal="left" vertical="center"/>
    </xf>
    <xf numFmtId="0" fontId="28" fillId="0" borderId="0" xfId="0" applyFont="1" applyAlignment="1">
      <alignment horizontal="left" vertical="center"/>
    </xf>
    <xf numFmtId="14" fontId="32" fillId="0" borderId="2" xfId="28" applyNumberFormat="1" applyFont="1" applyBorder="1" applyAlignment="1">
      <alignment horizontal="center" vertical="center"/>
    </xf>
    <xf numFmtId="14" fontId="3" fillId="0" borderId="2" xfId="5" applyNumberFormat="1" applyFont="1" applyFill="1" applyBorder="1" applyAlignment="1">
      <alignment horizontal="center" vertical="center" wrapText="1"/>
    </xf>
    <xf numFmtId="179" fontId="28" fillId="0" borderId="0" xfId="4" applyNumberFormat="1" applyFont="1" applyAlignment="1">
      <alignment horizontal="left" vertical="center"/>
    </xf>
    <xf numFmtId="14" fontId="22" fillId="0" borderId="0" xfId="6" applyNumberFormat="1" applyFont="1"/>
    <xf numFmtId="14" fontId="0" fillId="0" borderId="0" xfId="0" applyNumberFormat="1"/>
    <xf numFmtId="0" fontId="0" fillId="0" borderId="25" xfId="0" applyBorder="1"/>
    <xf numFmtId="0" fontId="0" fillId="0" borderId="26" xfId="0" applyBorder="1"/>
    <xf numFmtId="0" fontId="0" fillId="0" borderId="27" xfId="0" applyBorder="1"/>
    <xf numFmtId="0" fontId="0" fillId="0" borderId="28" xfId="0" applyBorder="1"/>
    <xf numFmtId="0" fontId="0" fillId="0" borderId="0" xfId="0" applyBorder="1"/>
    <xf numFmtId="0" fontId="0" fillId="0" borderId="29" xfId="0" applyBorder="1"/>
    <xf numFmtId="0" fontId="0" fillId="0" borderId="30" xfId="0" applyBorder="1"/>
    <xf numFmtId="0" fontId="0" fillId="0" borderId="31" xfId="0" applyBorder="1"/>
    <xf numFmtId="0" fontId="0" fillId="0" borderId="32" xfId="0" applyBorder="1"/>
    <xf numFmtId="0" fontId="46" fillId="0" borderId="28" xfId="0" applyFont="1" applyBorder="1"/>
    <xf numFmtId="0" fontId="0" fillId="0" borderId="0" xfId="0" applyBorder="1" applyAlignment="1">
      <alignment horizontal="left" vertical="top"/>
    </xf>
    <xf numFmtId="17" fontId="0" fillId="0" borderId="0" xfId="0" applyNumberFormat="1" applyBorder="1" applyAlignment="1">
      <alignment horizontal="left"/>
    </xf>
    <xf numFmtId="14" fontId="22" fillId="0" borderId="8" xfId="29" applyNumberFormat="1" applyFont="1" applyBorder="1" applyAlignment="1" applyProtection="1">
      <alignment horizontal="center" vertical="top" wrapText="1"/>
    </xf>
    <xf numFmtId="165" fontId="0" fillId="0" borderId="0" xfId="0" applyNumberFormat="1"/>
    <xf numFmtId="0" fontId="44" fillId="0" borderId="0" xfId="0" applyFont="1" applyFill="1" applyBorder="1"/>
    <xf numFmtId="0" fontId="44" fillId="0" borderId="0" xfId="0" applyFont="1"/>
    <xf numFmtId="14" fontId="44" fillId="0" borderId="0" xfId="0" applyNumberFormat="1" applyFont="1" applyBorder="1" applyAlignment="1">
      <alignment horizontal="left"/>
    </xf>
    <xf numFmtId="0" fontId="39" fillId="0" borderId="7" xfId="0" applyFont="1" applyBorder="1" applyAlignment="1">
      <alignment horizontal="left" vertical="center"/>
    </xf>
    <xf numFmtId="0" fontId="39" fillId="0" borderId="18" xfId="0" applyFont="1" applyBorder="1" applyAlignment="1">
      <alignment vertical="center"/>
    </xf>
    <xf numFmtId="0" fontId="0" fillId="0" borderId="0" xfId="0" applyAlignment="1">
      <alignment wrapText="1"/>
    </xf>
    <xf numFmtId="0" fontId="5" fillId="0" borderId="0" xfId="1" applyFont="1" applyAlignment="1">
      <alignment wrapText="1"/>
    </xf>
    <xf numFmtId="0" fontId="7" fillId="0" borderId="2" xfId="1" applyFont="1" applyBorder="1" applyAlignment="1">
      <alignment horizontal="center" vertical="center" wrapText="1"/>
    </xf>
    <xf numFmtId="0" fontId="7" fillId="0" borderId="0" xfId="1" applyFont="1" applyBorder="1" applyAlignment="1">
      <alignment horizontal="center" vertical="center" wrapText="1"/>
    </xf>
    <xf numFmtId="0" fontId="5" fillId="0" borderId="0" xfId="1" applyFont="1" applyFill="1" applyBorder="1" applyAlignment="1">
      <alignment horizontal="center" wrapText="1"/>
    </xf>
    <xf numFmtId="0" fontId="5" fillId="0" borderId="0" xfId="1" applyFont="1" applyFill="1" applyBorder="1" applyAlignment="1">
      <alignment wrapText="1"/>
    </xf>
    <xf numFmtId="166" fontId="7" fillId="0" borderId="8" xfId="1" applyNumberFormat="1" applyFont="1" applyBorder="1" applyAlignment="1">
      <alignment horizontal="center" vertical="center" wrapText="1"/>
    </xf>
    <xf numFmtId="166" fontId="7" fillId="0" borderId="0" xfId="1" applyNumberFormat="1" applyFont="1" applyBorder="1" applyAlignment="1">
      <alignment horizontal="center" vertical="center" wrapText="1"/>
    </xf>
    <xf numFmtId="0" fontId="5" fillId="0" borderId="0" xfId="1" applyFont="1" applyBorder="1" applyAlignment="1">
      <alignment wrapText="1"/>
    </xf>
    <xf numFmtId="0" fontId="7" fillId="0" borderId="3" xfId="1" applyFont="1" applyBorder="1" applyAlignment="1">
      <alignment wrapText="1"/>
    </xf>
    <xf numFmtId="165" fontId="5" fillId="0" borderId="3" xfId="1" applyNumberFormat="1" applyFont="1" applyBorder="1" applyAlignment="1">
      <alignment horizontal="center" wrapText="1"/>
    </xf>
    <xf numFmtId="10" fontId="5" fillId="0" borderId="3" xfId="3" applyNumberFormat="1" applyFont="1" applyBorder="1" applyAlignment="1" applyProtection="1">
      <alignment horizontal="center" wrapText="1"/>
    </xf>
    <xf numFmtId="165" fontId="5" fillId="0" borderId="0" xfId="1" applyNumberFormat="1" applyFont="1" applyBorder="1" applyAlignment="1">
      <alignment horizontal="center" vertical="center" wrapText="1"/>
    </xf>
    <xf numFmtId="165" fontId="5" fillId="0" borderId="0" xfId="1" applyNumberFormat="1" applyFont="1" applyFill="1" applyBorder="1" applyAlignment="1">
      <alignment horizontal="center" wrapText="1"/>
    </xf>
    <xf numFmtId="165" fontId="5" fillId="0" borderId="0" xfId="1" applyNumberFormat="1" applyFont="1" applyFill="1" applyBorder="1" applyAlignment="1">
      <alignment wrapText="1"/>
    </xf>
    <xf numFmtId="0" fontId="3" fillId="0" borderId="0" xfId="1" applyFont="1" applyAlignment="1">
      <alignment wrapText="1"/>
    </xf>
    <xf numFmtId="0" fontId="3" fillId="0" borderId="0" xfId="1" applyFont="1" applyFill="1" applyBorder="1" applyAlignment="1">
      <alignment wrapText="1"/>
    </xf>
    <xf numFmtId="0" fontId="5" fillId="0" borderId="0" xfId="1" applyFont="1" applyAlignment="1"/>
    <xf numFmtId="0" fontId="5" fillId="0" borderId="0" xfId="1" applyFont="1" applyFill="1" applyBorder="1" applyAlignment="1"/>
    <xf numFmtId="165" fontId="5" fillId="0" borderId="0" xfId="1" applyNumberFormat="1" applyFont="1" applyFill="1" applyBorder="1" applyAlignment="1"/>
    <xf numFmtId="0" fontId="5" fillId="0" borderId="9" xfId="1" applyFont="1" applyBorder="1" applyAlignment="1"/>
    <xf numFmtId="0" fontId="7" fillId="0" borderId="12" xfId="1" applyFont="1" applyBorder="1" applyAlignment="1"/>
    <xf numFmtId="0" fontId="5" fillId="0" borderId="12" xfId="1" applyFont="1" applyBorder="1" applyAlignment="1"/>
    <xf numFmtId="0" fontId="3" fillId="0" borderId="0" xfId="1" applyFont="1" applyAlignment="1"/>
    <xf numFmtId="0" fontId="3" fillId="0" borderId="0" xfId="1" applyFont="1" applyFill="1" applyBorder="1" applyAlignment="1"/>
    <xf numFmtId="0" fontId="38" fillId="0" borderId="7" xfId="0" applyFont="1" applyBorder="1" applyAlignment="1">
      <alignment horizontal="center" vertical="center"/>
    </xf>
    <xf numFmtId="0" fontId="38" fillId="8" borderId="17" xfId="0" applyFont="1" applyFill="1" applyBorder="1" applyAlignment="1">
      <alignment vertical="center"/>
    </xf>
    <xf numFmtId="0" fontId="38" fillId="8" borderId="18" xfId="0" applyFont="1" applyFill="1" applyBorder="1" applyAlignment="1">
      <alignment vertical="center"/>
    </xf>
    <xf numFmtId="164" fontId="34" fillId="0" borderId="2" xfId="0" applyNumberFormat="1" applyFont="1" applyBorder="1" applyAlignment="1">
      <alignment horizontal="center" vertical="center"/>
    </xf>
    <xf numFmtId="0" fontId="32" fillId="0" borderId="2" xfId="28" applyNumberFormat="1" applyFont="1" applyBorder="1" applyAlignment="1">
      <alignment horizontal="center" vertical="center"/>
    </xf>
    <xf numFmtId="0" fontId="7" fillId="0" borderId="2" xfId="1" applyFont="1" applyBorder="1" applyAlignment="1">
      <alignment horizontal="center" vertical="center" wrapText="1"/>
    </xf>
    <xf numFmtId="0" fontId="5" fillId="2" borderId="24" xfId="1" applyFont="1" applyFill="1" applyBorder="1" applyAlignment="1"/>
    <xf numFmtId="0" fontId="5" fillId="2" borderId="16" xfId="1" applyFont="1" applyFill="1" applyBorder="1" applyAlignment="1"/>
    <xf numFmtId="165" fontId="5" fillId="2" borderId="16" xfId="1" applyNumberFormat="1" applyFont="1" applyFill="1" applyBorder="1" applyAlignment="1">
      <alignment horizontal="center"/>
    </xf>
    <xf numFmtId="0" fontId="3" fillId="0" borderId="0" xfId="1" applyFont="1" applyFill="1" applyAlignment="1"/>
    <xf numFmtId="165" fontId="7" fillId="0" borderId="0" xfId="1" applyNumberFormat="1" applyFont="1" applyFill="1" applyBorder="1" applyAlignment="1">
      <alignment horizontal="center"/>
    </xf>
    <xf numFmtId="165" fontId="5" fillId="2" borderId="46" xfId="1" applyNumberFormat="1" applyFont="1" applyFill="1" applyBorder="1" applyAlignment="1">
      <alignment horizontal="center"/>
    </xf>
    <xf numFmtId="10" fontId="5" fillId="2" borderId="48" xfId="3" applyNumberFormat="1" applyFont="1" applyFill="1" applyBorder="1" applyAlignment="1" applyProtection="1">
      <alignment horizontal="center"/>
    </xf>
    <xf numFmtId="165" fontId="5" fillId="2" borderId="23" xfId="1" applyNumberFormat="1" applyFont="1" applyFill="1" applyBorder="1" applyAlignment="1">
      <alignment horizontal="center"/>
    </xf>
    <xf numFmtId="165" fontId="5" fillId="0" borderId="46" xfId="1" applyNumberFormat="1" applyFont="1" applyBorder="1" applyAlignment="1">
      <alignment horizontal="center" vertical="center" wrapText="1"/>
    </xf>
    <xf numFmtId="0" fontId="38" fillId="8" borderId="18" xfId="0" applyFont="1" applyFill="1" applyBorder="1" applyAlignment="1">
      <alignment vertical="center" wrapText="1"/>
    </xf>
    <xf numFmtId="0" fontId="1" fillId="0" borderId="44" xfId="0" applyFont="1" applyFill="1" applyBorder="1" applyAlignment="1">
      <alignment horizontal="center" vertical="center"/>
    </xf>
    <xf numFmtId="2" fontId="1" fillId="0" borderId="44" xfId="0" applyNumberFormat="1" applyFont="1" applyFill="1" applyBorder="1" applyAlignment="1">
      <alignment horizontal="center" vertical="center"/>
    </xf>
    <xf numFmtId="0" fontId="11" fillId="0" borderId="0" xfId="0" applyFont="1" applyFill="1"/>
    <xf numFmtId="14" fontId="22" fillId="0" borderId="42" xfId="29" applyNumberFormat="1" applyFont="1" applyBorder="1" applyAlignment="1" applyProtection="1">
      <alignment horizontal="center" vertical="center" wrapText="1"/>
    </xf>
    <xf numFmtId="164" fontId="1" fillId="0" borderId="42" xfId="0" applyNumberFormat="1" applyFont="1" applyFill="1" applyBorder="1" applyAlignment="1">
      <alignment horizontal="center" vertical="center"/>
    </xf>
    <xf numFmtId="164" fontId="1" fillId="0" borderId="44" xfId="0" applyNumberFormat="1" applyFont="1" applyFill="1" applyBorder="1" applyAlignment="1">
      <alignment horizontal="center" vertical="center"/>
    </xf>
    <xf numFmtId="164" fontId="1" fillId="0" borderId="45" xfId="0" applyNumberFormat="1" applyFont="1" applyFill="1" applyBorder="1" applyAlignment="1">
      <alignment horizontal="center" vertical="center"/>
    </xf>
    <xf numFmtId="4" fontId="4" fillId="0" borderId="0" xfId="0" applyNumberFormat="1" applyFont="1" applyFill="1" applyAlignment="1">
      <alignment horizontal="left" vertical="center"/>
    </xf>
    <xf numFmtId="0" fontId="0" fillId="0" borderId="0" xfId="0" applyAlignment="1">
      <alignment vertical="center"/>
    </xf>
    <xf numFmtId="0" fontId="67" fillId="0" borderId="0" xfId="45" applyFont="1"/>
    <xf numFmtId="0" fontId="12" fillId="0" borderId="0" xfId="45"/>
    <xf numFmtId="0" fontId="42" fillId="0" borderId="0" xfId="45" applyFont="1" applyAlignment="1">
      <alignment horizontal="center"/>
    </xf>
    <xf numFmtId="0" fontId="67" fillId="0" borderId="0" xfId="45" applyFont="1" applyAlignment="1">
      <alignment horizontal="center"/>
    </xf>
    <xf numFmtId="0" fontId="67" fillId="0" borderId="49" xfId="45" applyFont="1" applyBorder="1" applyAlignment="1">
      <alignment horizontal="center"/>
    </xf>
    <xf numFmtId="0" fontId="67" fillId="0" borderId="49" xfId="45" applyFont="1" applyBorder="1"/>
    <xf numFmtId="180" fontId="67" fillId="0" borderId="0" xfId="45" applyNumberFormat="1" applyFont="1" applyAlignment="1">
      <alignment horizontal="left" indent="1"/>
    </xf>
    <xf numFmtId="0" fontId="68" fillId="46" borderId="49" xfId="45" applyFont="1" applyFill="1" applyBorder="1" applyAlignment="1">
      <alignment horizontal="center" vertical="center"/>
    </xf>
    <xf numFmtId="0" fontId="68" fillId="46" borderId="49" xfId="45" applyFont="1" applyFill="1" applyBorder="1" applyAlignment="1">
      <alignment horizontal="center" vertical="center" wrapText="1"/>
    </xf>
    <xf numFmtId="0" fontId="67" fillId="0" borderId="49" xfId="45" applyFont="1" applyBorder="1" applyAlignment="1">
      <alignment horizontal="right"/>
    </xf>
    <xf numFmtId="10" fontId="67" fillId="0" borderId="49" xfId="45" applyNumberFormat="1" applyFont="1" applyBorder="1" applyAlignment="1">
      <alignment horizontal="center"/>
    </xf>
    <xf numFmtId="10" fontId="67" fillId="0" borderId="0" xfId="45" applyNumberFormat="1" applyFont="1" applyAlignment="1">
      <alignment horizontal="left"/>
    </xf>
    <xf numFmtId="0" fontId="69" fillId="47" borderId="49" xfId="45" applyFont="1" applyFill="1" applyBorder="1" applyAlignment="1">
      <alignment horizontal="right"/>
    </xf>
    <xf numFmtId="181" fontId="67" fillId="47" borderId="49" xfId="45" applyNumberFormat="1" applyFont="1" applyFill="1" applyBorder="1" applyAlignment="1">
      <alignment horizontal="center"/>
    </xf>
    <xf numFmtId="182" fontId="67" fillId="47" borderId="49" xfId="45" applyNumberFormat="1" applyFont="1" applyFill="1" applyBorder="1" applyAlignment="1">
      <alignment horizontal="center"/>
    </xf>
    <xf numFmtId="183" fontId="67" fillId="47" borderId="49" xfId="45" applyNumberFormat="1" applyFont="1" applyFill="1" applyBorder="1" applyAlignment="1">
      <alignment horizontal="center"/>
    </xf>
    <xf numFmtId="10" fontId="67" fillId="0" borderId="0" xfId="45" applyNumberFormat="1" applyFont="1"/>
    <xf numFmtId="0" fontId="68" fillId="46" borderId="49" xfId="45" applyFont="1" applyFill="1" applyBorder="1" applyAlignment="1">
      <alignment horizontal="right"/>
    </xf>
    <xf numFmtId="184" fontId="67" fillId="46" borderId="49" xfId="45" applyNumberFormat="1" applyFont="1" applyFill="1" applyBorder="1" applyAlignment="1">
      <alignment horizontal="center"/>
    </xf>
    <xf numFmtId="184" fontId="70" fillId="46" borderId="49" xfId="45" applyNumberFormat="1" applyFont="1" applyFill="1" applyBorder="1" applyAlignment="1">
      <alignment horizontal="center"/>
    </xf>
    <xf numFmtId="185" fontId="42" fillId="0" borderId="0" xfId="45" applyNumberFormat="1" applyFont="1" applyAlignment="1">
      <alignment horizontal="center"/>
    </xf>
    <xf numFmtId="10" fontId="67" fillId="0" borderId="49" xfId="45" applyNumberFormat="1" applyFont="1" applyBorder="1"/>
    <xf numFmtId="0" fontId="67" fillId="0" borderId="0" xfId="45" applyFont="1" applyBorder="1" applyAlignment="1">
      <alignment horizontal="center"/>
    </xf>
    <xf numFmtId="10" fontId="67" fillId="0" borderId="0" xfId="45" applyNumberFormat="1" applyFont="1" applyBorder="1"/>
    <xf numFmtId="9" fontId="67" fillId="0" borderId="0" xfId="45" applyNumberFormat="1" applyFont="1"/>
    <xf numFmtId="0" fontId="0" fillId="0" borderId="47" xfId="0" applyBorder="1"/>
    <xf numFmtId="0" fontId="0" fillId="0" borderId="46" xfId="0" applyBorder="1"/>
    <xf numFmtId="0" fontId="0" fillId="0" borderId="48" xfId="0" applyBorder="1"/>
    <xf numFmtId="0" fontId="0" fillId="0" borderId="10" xfId="0" applyBorder="1"/>
    <xf numFmtId="0" fontId="0" fillId="0" borderId="11" xfId="0" applyBorder="1"/>
    <xf numFmtId="0" fontId="0" fillId="0" borderId="24" xfId="0" applyBorder="1"/>
    <xf numFmtId="0" fontId="0" fillId="0" borderId="16" xfId="0" applyBorder="1"/>
    <xf numFmtId="0" fontId="0" fillId="0" borderId="23" xfId="0" applyBorder="1"/>
    <xf numFmtId="10" fontId="7" fillId="2" borderId="44" xfId="3" applyNumberFormat="1" applyFont="1" applyFill="1" applyBorder="1" applyAlignment="1" applyProtection="1">
      <alignment horizontal="center"/>
    </xf>
    <xf numFmtId="165" fontId="7" fillId="2" borderId="44" xfId="1" applyNumberFormat="1" applyFont="1" applyFill="1" applyBorder="1" applyAlignment="1">
      <alignment horizontal="center"/>
    </xf>
    <xf numFmtId="0" fontId="3" fillId="0" borderId="0" xfId="1" applyFont="1" applyBorder="1" applyAlignment="1"/>
    <xf numFmtId="0" fontId="0" fillId="0" borderId="0" xfId="0"/>
    <xf numFmtId="0" fontId="72" fillId="48" borderId="7" xfId="0" applyFont="1" applyFill="1" applyBorder="1" applyAlignment="1">
      <alignment horizontal="center" vertical="center"/>
    </xf>
    <xf numFmtId="9" fontId="5" fillId="0" borderId="0" xfId="4" applyFont="1" applyFill="1" applyBorder="1" applyAlignment="1">
      <alignment horizontal="center"/>
    </xf>
    <xf numFmtId="44" fontId="5" fillId="0" borderId="0" xfId="27" applyFont="1" applyFill="1" applyBorder="1" applyAlignment="1">
      <alignment horizontal="center"/>
    </xf>
    <xf numFmtId="0" fontId="7" fillId="0" borderId="2" xfId="1" applyFont="1" applyBorder="1" applyAlignment="1">
      <alignment horizontal="center" vertical="center" wrapText="1"/>
    </xf>
    <xf numFmtId="164" fontId="1" fillId="0" borderId="51" xfId="0" applyNumberFormat="1" applyFont="1" applyFill="1" applyBorder="1" applyAlignment="1">
      <alignment horizontal="center" vertical="center"/>
    </xf>
    <xf numFmtId="10" fontId="5" fillId="2" borderId="2" xfId="3" applyNumberFormat="1" applyFont="1" applyFill="1" applyBorder="1" applyAlignment="1" applyProtection="1">
      <alignment horizontal="center" vertical="center"/>
    </xf>
    <xf numFmtId="167" fontId="5" fillId="2" borderId="2" xfId="1" applyNumberFormat="1" applyFont="1" applyFill="1" applyBorder="1" applyAlignment="1">
      <alignment horizontal="center" vertical="center"/>
    </xf>
    <xf numFmtId="164" fontId="30" fillId="0" borderId="2" xfId="0" applyNumberFormat="1" applyFont="1" applyFill="1" applyBorder="1" applyAlignment="1">
      <alignment horizontal="center" vertical="center"/>
    </xf>
    <xf numFmtId="0" fontId="38" fillId="0" borderId="18" xfId="0" applyFont="1" applyBorder="1" applyAlignment="1">
      <alignment horizontal="center" vertical="center"/>
    </xf>
    <xf numFmtId="0" fontId="1" fillId="0" borderId="51" xfId="0" quotePrefix="1" applyFont="1" applyFill="1" applyBorder="1" applyAlignment="1">
      <alignment vertical="center"/>
    </xf>
    <xf numFmtId="0" fontId="1" fillId="0" borderId="51" xfId="0" applyFont="1" applyFill="1" applyBorder="1" applyAlignment="1">
      <alignment vertical="center"/>
    </xf>
    <xf numFmtId="0" fontId="1" fillId="0" borderId="43" xfId="0" quotePrefix="1" applyFont="1" applyFill="1" applyBorder="1" applyAlignment="1">
      <alignment vertical="center"/>
    </xf>
    <xf numFmtId="0" fontId="1" fillId="0" borderId="44" xfId="0" applyFont="1" applyFill="1" applyBorder="1" applyAlignment="1">
      <alignment horizontal="left" vertical="center" wrapText="1"/>
    </xf>
    <xf numFmtId="0" fontId="30" fillId="0" borderId="17" xfId="0" applyFont="1" applyBorder="1" applyAlignment="1">
      <alignment vertical="center"/>
    </xf>
    <xf numFmtId="0" fontId="1" fillId="0" borderId="7" xfId="0" applyFont="1" applyBorder="1" applyAlignment="1">
      <alignment horizontal="left" vertical="center" wrapText="1"/>
    </xf>
    <xf numFmtId="0" fontId="1" fillId="0" borderId="17" xfId="0" applyFont="1" applyBorder="1" applyAlignment="1">
      <alignment horizontal="left" vertical="center" wrapText="1"/>
    </xf>
    <xf numFmtId="0" fontId="1" fillId="0" borderId="0" xfId="0" applyFont="1" applyAlignment="1">
      <alignment vertical="center"/>
    </xf>
    <xf numFmtId="2" fontId="1" fillId="0" borderId="42" xfId="0" applyNumberFormat="1" applyFont="1" applyFill="1" applyBorder="1" applyAlignment="1">
      <alignment horizontal="center" vertical="center"/>
    </xf>
    <xf numFmtId="4" fontId="38" fillId="13" borderId="7" xfId="0" applyNumberFormat="1" applyFont="1" applyFill="1" applyBorder="1" applyAlignment="1">
      <alignment horizontal="right" vertical="center"/>
    </xf>
    <xf numFmtId="0" fontId="0" fillId="0" borderId="0" xfId="0" applyAlignment="1">
      <alignment horizontal="right"/>
    </xf>
    <xf numFmtId="0" fontId="79" fillId="0" borderId="42" xfId="0" applyFont="1" applyBorder="1" applyAlignment="1">
      <alignment horizontal="center" vertical="center"/>
    </xf>
    <xf numFmtId="2" fontId="79" fillId="0" borderId="42" xfId="0" applyNumberFormat="1" applyFont="1" applyBorder="1" applyAlignment="1">
      <alignment horizontal="center" vertical="center"/>
    </xf>
    <xf numFmtId="0" fontId="11" fillId="0" borderId="0" xfId="1" applyFont="1" applyAlignment="1">
      <alignment wrapText="1"/>
    </xf>
    <xf numFmtId="0" fontId="11" fillId="0" borderId="0" xfId="1" applyFont="1"/>
    <xf numFmtId="0" fontId="7" fillId="0" borderId="47" xfId="1" applyFont="1" applyBorder="1" applyAlignment="1">
      <alignment wrapText="1"/>
    </xf>
    <xf numFmtId="0" fontId="38" fillId="0" borderId="7" xfId="0" applyFont="1" applyBorder="1" applyAlignment="1">
      <alignment horizontal="center" vertical="center"/>
    </xf>
    <xf numFmtId="0" fontId="10" fillId="0" borderId="0" xfId="0" applyFont="1"/>
    <xf numFmtId="164" fontId="30" fillId="0" borderId="2" xfId="0" applyNumberFormat="1" applyFont="1" applyFill="1" applyBorder="1" applyAlignment="1">
      <alignment horizontal="center" vertical="center"/>
    </xf>
    <xf numFmtId="0" fontId="30" fillId="0" borderId="7" xfId="0" applyFont="1" applyBorder="1" applyAlignment="1">
      <alignment horizontal="left" vertical="center" wrapText="1"/>
    </xf>
    <xf numFmtId="0" fontId="4" fillId="0" borderId="0" xfId="0" applyFont="1" applyFill="1" applyAlignment="1">
      <alignment horizontal="center" vertical="center" wrapText="1"/>
    </xf>
    <xf numFmtId="0" fontId="1" fillId="0" borderId="0" xfId="0" applyFont="1" applyAlignment="1">
      <alignment vertical="center" wrapText="1"/>
    </xf>
    <xf numFmtId="0" fontId="38" fillId="0" borderId="7" xfId="0" applyFont="1" applyBorder="1" applyAlignment="1">
      <alignment horizontal="center" vertical="center"/>
    </xf>
    <xf numFmtId="10" fontId="11" fillId="49" borderId="51" xfId="3" applyNumberFormat="1" applyFont="1" applyFill="1" applyBorder="1" applyAlignment="1" applyProtection="1">
      <alignment horizontal="center" vertical="center"/>
    </xf>
    <xf numFmtId="10" fontId="11" fillId="0" borderId="51" xfId="3" applyNumberFormat="1" applyFont="1" applyFill="1" applyBorder="1" applyAlignment="1" applyProtection="1">
      <alignment horizontal="center" vertical="center"/>
    </xf>
    <xf numFmtId="167" fontId="11" fillId="0" borderId="51" xfId="1" applyNumberFormat="1" applyFont="1" applyFill="1" applyBorder="1" applyAlignment="1">
      <alignment horizontal="center" vertical="center"/>
    </xf>
    <xf numFmtId="10" fontId="11" fillId="14" borderId="51" xfId="3" applyNumberFormat="1" applyFont="1" applyFill="1" applyBorder="1" applyAlignment="1" applyProtection="1">
      <alignment horizontal="center" vertical="center"/>
    </xf>
    <xf numFmtId="0" fontId="80" fillId="0" borderId="0" xfId="6" applyFont="1"/>
    <xf numFmtId="0" fontId="80" fillId="0" borderId="0" xfId="6" applyFont="1" applyAlignment="1">
      <alignment wrapText="1"/>
    </xf>
    <xf numFmtId="0" fontId="0" fillId="0" borderId="0" xfId="0"/>
    <xf numFmtId="0" fontId="22" fillId="0" borderId="0" xfId="6" applyFont="1" applyAlignment="1">
      <alignment wrapText="1"/>
    </xf>
    <xf numFmtId="0" fontId="23" fillId="52" borderId="51" xfId="30" applyFont="1" applyFill="1" applyBorder="1" applyAlignment="1">
      <alignment horizontal="center" vertical="center" wrapText="1"/>
    </xf>
    <xf numFmtId="0" fontId="23" fillId="52" borderId="51" xfId="30" applyFont="1" applyFill="1" applyBorder="1" applyAlignment="1">
      <alignment horizontal="center" vertical="center"/>
    </xf>
    <xf numFmtId="0" fontId="74" fillId="50" borderId="51" xfId="70" applyNumberFormat="1" applyFont="1" applyFill="1" applyBorder="1" applyAlignment="1" applyProtection="1">
      <alignment horizontal="center" vertical="center"/>
    </xf>
    <xf numFmtId="0" fontId="75" fillId="0" borderId="51" xfId="0" applyFont="1" applyBorder="1" applyAlignment="1">
      <alignment horizontal="center" vertical="center"/>
    </xf>
    <xf numFmtId="164" fontId="3" fillId="0" borderId="53" xfId="32" applyNumberFormat="1" applyFont="1" applyBorder="1" applyAlignment="1">
      <alignment horizontal="center" vertical="center"/>
    </xf>
    <xf numFmtId="164" fontId="3" fillId="0" borderId="0" xfId="32" applyNumberFormat="1" applyFont="1" applyBorder="1" applyAlignment="1">
      <alignment horizontal="center" vertical="center"/>
    </xf>
    <xf numFmtId="176" fontId="65" fillId="0" borderId="0" xfId="97" applyBorder="1"/>
    <xf numFmtId="0" fontId="74" fillId="50" borderId="51" xfId="97" applyNumberFormat="1" applyFont="1" applyFill="1" applyBorder="1" applyAlignment="1" applyProtection="1">
      <alignment horizontal="center" vertical="center"/>
    </xf>
    <xf numFmtId="0" fontId="76" fillId="0" borderId="49" xfId="97" applyNumberFormat="1" applyFont="1" applyBorder="1" applyAlignment="1" applyProtection="1">
      <alignment horizontal="center" vertical="center" wrapText="1"/>
    </xf>
    <xf numFmtId="0" fontId="76" fillId="0" borderId="51" xfId="97" applyNumberFormat="1" applyFont="1" applyBorder="1" applyAlignment="1" applyProtection="1">
      <alignment horizontal="center" vertical="center" wrapText="1"/>
    </xf>
    <xf numFmtId="167" fontId="76" fillId="0" borderId="51" xfId="97" applyNumberFormat="1" applyFont="1" applyBorder="1" applyAlignment="1" applyProtection="1">
      <alignment horizontal="center" vertical="center"/>
    </xf>
    <xf numFmtId="174" fontId="77" fillId="51" borderId="51" xfId="97" applyNumberFormat="1" applyFont="1" applyFill="1" applyBorder="1" applyAlignment="1" applyProtection="1">
      <alignment horizontal="center" vertical="center"/>
    </xf>
    <xf numFmtId="0" fontId="77" fillId="51" borderId="51" xfId="97" applyNumberFormat="1" applyFont="1" applyFill="1" applyBorder="1" applyAlignment="1" applyProtection="1">
      <alignment horizontal="center" vertical="center"/>
    </xf>
    <xf numFmtId="0" fontId="76" fillId="0" borderId="51" xfId="97" applyNumberFormat="1" applyFont="1" applyBorder="1" applyAlignment="1" applyProtection="1">
      <alignment wrapText="1"/>
    </xf>
    <xf numFmtId="186" fontId="76" fillId="0" borderId="51" xfId="97" applyNumberFormat="1" applyFont="1" applyBorder="1" applyAlignment="1" applyProtection="1">
      <alignment horizontal="center" vertical="center" wrapText="1"/>
    </xf>
    <xf numFmtId="0" fontId="0" fillId="0" borderId="51" xfId="0" applyBorder="1"/>
    <xf numFmtId="0" fontId="66" fillId="0" borderId="51" xfId="98" applyBorder="1" applyAlignment="1">
      <alignment wrapText="1"/>
    </xf>
    <xf numFmtId="14" fontId="3" fillId="0" borderId="8" xfId="29" applyNumberFormat="1" applyFont="1" applyBorder="1" applyAlignment="1" applyProtection="1">
      <alignment horizontal="center" vertical="top" wrapText="1"/>
    </xf>
    <xf numFmtId="14" fontId="3" fillId="0" borderId="42" xfId="29" applyNumberFormat="1" applyFont="1" applyBorder="1" applyAlignment="1" applyProtection="1">
      <alignment horizontal="center" vertical="center" wrapText="1"/>
    </xf>
    <xf numFmtId="0" fontId="3" fillId="0" borderId="0" xfId="28" applyNumberFormat="1" applyFont="1" applyBorder="1" applyAlignment="1">
      <alignment horizontal="center" vertical="center" wrapText="1"/>
    </xf>
    <xf numFmtId="0" fontId="3" fillId="0" borderId="0" xfId="28" applyNumberFormat="1" applyFont="1" applyBorder="1" applyAlignment="1">
      <alignment horizontal="center" vertical="top" wrapText="1"/>
    </xf>
    <xf numFmtId="0" fontId="3" fillId="0" borderId="0" xfId="6" applyFont="1"/>
    <xf numFmtId="0" fontId="11" fillId="0" borderId="51" xfId="0" applyFont="1" applyBorder="1" applyAlignment="1">
      <alignment horizontal="center" vertical="center"/>
    </xf>
    <xf numFmtId="0" fontId="3" fillId="0" borderId="51" xfId="33" applyNumberFormat="1" applyFont="1" applyBorder="1" applyAlignment="1">
      <alignment horizontal="center" vertical="center"/>
    </xf>
    <xf numFmtId="0" fontId="3" fillId="0" borderId="51" xfId="30" applyFont="1" applyBorder="1" applyAlignment="1">
      <alignment horizontal="center" vertical="center"/>
    </xf>
    <xf numFmtId="164" fontId="3" fillId="0" borderId="51" xfId="6" applyNumberFormat="1" applyFont="1" applyBorder="1" applyAlignment="1">
      <alignment horizontal="center" vertical="center"/>
    </xf>
    <xf numFmtId="174" fontId="23" fillId="2" borderId="51" xfId="6" quotePrefix="1" applyNumberFormat="1" applyFont="1" applyFill="1" applyBorder="1" applyAlignment="1">
      <alignment horizontal="center" vertical="center"/>
    </xf>
    <xf numFmtId="0" fontId="23" fillId="2" borderId="51" xfId="6" quotePrefix="1" applyFont="1" applyFill="1" applyBorder="1" applyAlignment="1">
      <alignment horizontal="center" vertical="center"/>
    </xf>
    <xf numFmtId="0" fontId="3" fillId="0" borderId="51" xfId="30" applyFont="1" applyBorder="1" applyAlignment="1"/>
    <xf numFmtId="0" fontId="3" fillId="0" borderId="51" xfId="30" quotePrefix="1" applyFont="1" applyBorder="1" applyAlignment="1">
      <alignment horizontal="center" vertical="center"/>
    </xf>
    <xf numFmtId="44" fontId="3" fillId="0" borderId="51" xfId="31" applyFont="1" applyBorder="1" applyAlignment="1">
      <alignment horizontal="center" vertical="center"/>
    </xf>
    <xf numFmtId="0" fontId="3" fillId="0" borderId="0" xfId="6" applyFont="1" applyAlignment="1">
      <alignment wrapText="1"/>
    </xf>
    <xf numFmtId="0" fontId="3" fillId="0" borderId="0" xfId="30" applyFont="1" applyBorder="1" applyAlignment="1"/>
    <xf numFmtId="0" fontId="3" fillId="0" borderId="0" xfId="30" applyFont="1" applyBorder="1" applyAlignment="1">
      <alignment horizontal="center" vertical="center"/>
    </xf>
    <xf numFmtId="44" fontId="3" fillId="0" borderId="0" xfId="31" applyFont="1" applyBorder="1" applyAlignment="1">
      <alignment horizontal="center" vertical="center"/>
    </xf>
    <xf numFmtId="0" fontId="3" fillId="0" borderId="0" xfId="6" applyFont="1" applyBorder="1" applyAlignment="1">
      <alignment horizontal="center" vertical="center"/>
    </xf>
    <xf numFmtId="164" fontId="3" fillId="0" borderId="51" xfId="32" applyNumberFormat="1" applyFont="1" applyBorder="1" applyAlignment="1">
      <alignment horizontal="center" vertical="center"/>
    </xf>
    <xf numFmtId="0" fontId="3" fillId="0" borderId="51" xfId="6" applyFont="1" applyBorder="1" applyAlignment="1">
      <alignment horizontal="center" vertical="center"/>
    </xf>
    <xf numFmtId="0" fontId="11" fillId="0" borderId="51" xfId="0" applyFont="1" applyBorder="1" applyAlignment="1">
      <alignment horizontal="center" vertical="center" wrapText="1"/>
    </xf>
    <xf numFmtId="0" fontId="3" fillId="0" borderId="19" xfId="33" applyNumberFormat="1" applyFont="1" applyBorder="1" applyAlignment="1">
      <alignment horizontal="center" vertical="center" wrapText="1"/>
    </xf>
    <xf numFmtId="0" fontId="3" fillId="0" borderId="51" xfId="30" applyFont="1" applyBorder="1" applyAlignment="1">
      <alignment horizontal="center" vertical="center" wrapText="1"/>
    </xf>
    <xf numFmtId="164" fontId="3" fillId="0" borderId="51" xfId="6" applyNumberFormat="1" applyFont="1" applyBorder="1" applyAlignment="1">
      <alignment horizontal="center" vertical="center" wrapText="1"/>
    </xf>
    <xf numFmtId="0" fontId="3" fillId="0" borderId="51" xfId="97" applyNumberFormat="1" applyFont="1" applyBorder="1" applyAlignment="1" applyProtection="1">
      <alignment wrapText="1"/>
    </xf>
    <xf numFmtId="0" fontId="3" fillId="0" borderId="51" xfId="97" applyNumberFormat="1" applyFont="1" applyBorder="1" applyAlignment="1" applyProtection="1">
      <alignment horizontal="center" vertical="center" wrapText="1"/>
    </xf>
    <xf numFmtId="186" fontId="3" fillId="0" borderId="51" xfId="97" applyNumberFormat="1" applyFont="1" applyBorder="1" applyAlignment="1" applyProtection="1">
      <alignment horizontal="center" vertical="center" wrapText="1"/>
    </xf>
    <xf numFmtId="0" fontId="81" fillId="0" borderId="51" xfId="0" applyFont="1" applyBorder="1" applyAlignment="1">
      <alignment horizontal="center" vertical="center"/>
    </xf>
    <xf numFmtId="0" fontId="65" fillId="0" borderId="49" xfId="70" applyNumberFormat="1" applyFont="1" applyBorder="1" applyAlignment="1" applyProtection="1">
      <alignment horizontal="center" vertical="center" wrapText="1"/>
    </xf>
    <xf numFmtId="0" fontId="65" fillId="0" borderId="51" xfId="70" applyNumberFormat="1" applyFont="1" applyBorder="1" applyAlignment="1" applyProtection="1">
      <alignment horizontal="center" vertical="center" wrapText="1"/>
    </xf>
    <xf numFmtId="167" fontId="65" fillId="0" borderId="51" xfId="70" applyNumberFormat="1" applyFont="1" applyBorder="1" applyAlignment="1" applyProtection="1">
      <alignment horizontal="center" vertical="center"/>
    </xf>
    <xf numFmtId="174" fontId="74" fillId="51" borderId="51" xfId="70" applyNumberFormat="1" applyFont="1" applyFill="1" applyBorder="1" applyAlignment="1" applyProtection="1">
      <alignment horizontal="center" vertical="center"/>
    </xf>
    <xf numFmtId="0" fontId="74" fillId="51" borderId="51" xfId="70" applyNumberFormat="1" applyFont="1" applyFill="1" applyBorder="1" applyAlignment="1" applyProtection="1">
      <alignment horizontal="center" vertical="center"/>
    </xf>
    <xf numFmtId="0" fontId="65" fillId="0" borderId="51" xfId="70" applyNumberFormat="1" applyFont="1" applyBorder="1" applyAlignment="1" applyProtection="1">
      <alignment wrapText="1"/>
    </xf>
    <xf numFmtId="186" fontId="65" fillId="0" borderId="51" xfId="70" applyNumberFormat="1" applyFont="1" applyBorder="1" applyAlignment="1" applyProtection="1">
      <alignment horizontal="center" vertical="center" wrapText="1"/>
    </xf>
    <xf numFmtId="0" fontId="82" fillId="0" borderId="0" xfId="70" applyFont="1" applyBorder="1"/>
    <xf numFmtId="0" fontId="65" fillId="0" borderId="49" xfId="97" applyNumberFormat="1" applyFont="1" applyBorder="1" applyAlignment="1" applyProtection="1">
      <alignment horizontal="center" vertical="center" wrapText="1"/>
    </xf>
    <xf numFmtId="0" fontId="65" fillId="0" borderId="51" xfId="97" applyNumberFormat="1" applyFont="1" applyBorder="1" applyAlignment="1" applyProtection="1">
      <alignment horizontal="center" vertical="center" wrapText="1"/>
    </xf>
    <xf numFmtId="167" fontId="65" fillId="0" borderId="51" xfId="97" applyNumberFormat="1" applyFont="1" applyBorder="1" applyAlignment="1" applyProtection="1">
      <alignment horizontal="center" vertical="center"/>
    </xf>
    <xf numFmtId="174" fontId="74" fillId="51" borderId="51" xfId="97" applyNumberFormat="1" applyFont="1" applyFill="1" applyBorder="1" applyAlignment="1" applyProtection="1">
      <alignment horizontal="center" vertical="center"/>
    </xf>
    <xf numFmtId="0" fontId="74" fillId="51" borderId="51" xfId="97" applyNumberFormat="1" applyFont="1" applyFill="1" applyBorder="1" applyAlignment="1" applyProtection="1">
      <alignment horizontal="center" vertical="center"/>
    </xf>
    <xf numFmtId="0" fontId="65" fillId="0" borderId="51" xfId="97" applyNumberFormat="1" applyFont="1" applyBorder="1" applyAlignment="1" applyProtection="1">
      <alignment wrapText="1"/>
    </xf>
    <xf numFmtId="186" fontId="65" fillId="0" borderId="51" xfId="97" applyNumberFormat="1" applyFont="1" applyBorder="1" applyAlignment="1" applyProtection="1">
      <alignment horizontal="center" vertical="center" wrapText="1"/>
    </xf>
    <xf numFmtId="0" fontId="65" fillId="0" borderId="51" xfId="97" applyNumberFormat="1" applyFont="1" applyBorder="1" applyAlignment="1" applyProtection="1">
      <alignment horizontal="left" vertical="center" wrapText="1"/>
    </xf>
    <xf numFmtId="0" fontId="83" fillId="0" borderId="51" xfId="0" applyFont="1" applyBorder="1"/>
    <xf numFmtId="0" fontId="65" fillId="0" borderId="43" xfId="97" applyNumberFormat="1" applyFont="1" applyBorder="1" applyAlignment="1" applyProtection="1">
      <alignment horizontal="left" vertical="center" wrapText="1"/>
    </xf>
    <xf numFmtId="186" fontId="65" fillId="0" borderId="44" xfId="97" applyNumberFormat="1" applyFont="1" applyBorder="1" applyAlignment="1" applyProtection="1">
      <alignment horizontal="center" vertical="center" wrapText="1"/>
    </xf>
    <xf numFmtId="167" fontId="65" fillId="0" borderId="45" xfId="97" applyNumberFormat="1" applyFont="1" applyBorder="1" applyAlignment="1" applyProtection="1">
      <alignment horizontal="center" vertical="center"/>
    </xf>
    <xf numFmtId="0" fontId="65" fillId="0" borderId="51" xfId="97" applyNumberFormat="1" applyFont="1" applyBorder="1" applyAlignment="1" applyProtection="1">
      <alignment horizontal="center" vertical="center"/>
    </xf>
    <xf numFmtId="0" fontId="85" fillId="0" borderId="51" xfId="0" applyFont="1" applyBorder="1" applyAlignment="1">
      <alignment wrapText="1"/>
    </xf>
    <xf numFmtId="0" fontId="86" fillId="0" borderId="51" xfId="98" applyFont="1" applyBorder="1" applyAlignment="1">
      <alignment wrapText="1"/>
    </xf>
    <xf numFmtId="0" fontId="83" fillId="0" borderId="0" xfId="0" applyFont="1"/>
    <xf numFmtId="0" fontId="66" fillId="0" borderId="51" xfId="98" applyBorder="1"/>
    <xf numFmtId="2" fontId="38" fillId="0" borderId="7" xfId="0" applyNumberFormat="1" applyFont="1" applyBorder="1" applyAlignment="1">
      <alignment horizontal="right" vertical="center"/>
    </xf>
    <xf numFmtId="0" fontId="75" fillId="0" borderId="51" xfId="0" applyFont="1" applyBorder="1" applyAlignment="1">
      <alignment horizontal="center" vertical="center"/>
    </xf>
    <xf numFmtId="0" fontId="0" fillId="0" borderId="51" xfId="0" applyBorder="1" applyAlignment="1">
      <alignment horizontal="center"/>
    </xf>
    <xf numFmtId="0" fontId="74" fillId="50" borderId="51" xfId="97" applyNumberFormat="1" applyFont="1" applyFill="1" applyBorder="1" applyAlignment="1" applyProtection="1">
      <alignment horizontal="center" vertical="center"/>
    </xf>
    <xf numFmtId="0" fontId="76" fillId="0" borderId="49" xfId="97" applyNumberFormat="1" applyFont="1" applyBorder="1" applyAlignment="1" applyProtection="1">
      <alignment horizontal="center" vertical="center" wrapText="1"/>
    </xf>
    <xf numFmtId="0" fontId="76" fillId="0" borderId="51" xfId="97" applyNumberFormat="1" applyFont="1" applyBorder="1" applyAlignment="1" applyProtection="1">
      <alignment horizontal="center" vertical="center" wrapText="1"/>
    </xf>
    <xf numFmtId="167" fontId="76" fillId="0" borderId="51" xfId="97" applyNumberFormat="1" applyFont="1" applyBorder="1" applyAlignment="1" applyProtection="1">
      <alignment horizontal="center" vertical="center"/>
    </xf>
    <xf numFmtId="174" fontId="77" fillId="51" borderId="51" xfId="97" applyNumberFormat="1" applyFont="1" applyFill="1" applyBorder="1" applyAlignment="1" applyProtection="1">
      <alignment horizontal="center" vertical="center"/>
    </xf>
    <xf numFmtId="0" fontId="77" fillId="51" borderId="51" xfId="97" applyNumberFormat="1" applyFont="1" applyFill="1" applyBorder="1" applyAlignment="1" applyProtection="1">
      <alignment horizontal="center" vertical="center"/>
    </xf>
    <xf numFmtId="0" fontId="76" fillId="0" borderId="51" xfId="97" applyNumberFormat="1" applyFont="1" applyBorder="1" applyAlignment="1" applyProtection="1">
      <alignment wrapText="1"/>
    </xf>
    <xf numFmtId="186" fontId="76" fillId="0" borderId="51" xfId="97" applyNumberFormat="1" applyFont="1" applyBorder="1" applyAlignment="1" applyProtection="1">
      <alignment horizontal="center" vertical="center" wrapText="1"/>
    </xf>
    <xf numFmtId="0" fontId="0" fillId="0" borderId="0" xfId="0"/>
    <xf numFmtId="0" fontId="75" fillId="0" borderId="51" xfId="0" applyFont="1" applyBorder="1" applyAlignment="1">
      <alignment horizontal="center" vertical="center"/>
    </xf>
    <xf numFmtId="0" fontId="74" fillId="50" borderId="51" xfId="97" applyNumberFormat="1" applyFont="1" applyFill="1" applyBorder="1" applyAlignment="1" applyProtection="1">
      <alignment horizontal="center" vertical="center"/>
    </xf>
    <xf numFmtId="0" fontId="76" fillId="0" borderId="49" xfId="97" applyNumberFormat="1" applyFont="1" applyBorder="1" applyAlignment="1" applyProtection="1">
      <alignment horizontal="center" vertical="center" wrapText="1"/>
    </xf>
    <xf numFmtId="0" fontId="76" fillId="0" borderId="51" xfId="97" applyNumberFormat="1" applyFont="1" applyBorder="1" applyAlignment="1" applyProtection="1">
      <alignment horizontal="center" vertical="center" wrapText="1"/>
    </xf>
    <xf numFmtId="167" fontId="76" fillId="0" borderId="51" xfId="97" applyNumberFormat="1" applyFont="1" applyBorder="1" applyAlignment="1" applyProtection="1">
      <alignment horizontal="center" vertical="center"/>
    </xf>
    <xf numFmtId="174" fontId="77" fillId="51" borderId="51" xfId="97" applyNumberFormat="1" applyFont="1" applyFill="1" applyBorder="1" applyAlignment="1" applyProtection="1">
      <alignment horizontal="center" vertical="center"/>
    </xf>
    <xf numFmtId="0" fontId="77" fillId="51" borderId="51" xfId="97" applyNumberFormat="1" applyFont="1" applyFill="1" applyBorder="1" applyAlignment="1" applyProtection="1">
      <alignment horizontal="center" vertical="center"/>
    </xf>
    <xf numFmtId="0" fontId="76" fillId="0" borderId="51" xfId="97" applyNumberFormat="1" applyFont="1" applyBorder="1" applyAlignment="1" applyProtection="1">
      <alignment wrapText="1"/>
    </xf>
    <xf numFmtId="186" fontId="76" fillId="0" borderId="51" xfId="97" applyNumberFormat="1" applyFont="1" applyBorder="1" applyAlignment="1" applyProtection="1">
      <alignment horizontal="center" vertical="center" wrapText="1"/>
    </xf>
    <xf numFmtId="0" fontId="12" fillId="0" borderId="51" xfId="0" applyFont="1" applyBorder="1" applyAlignment="1">
      <alignment wrapText="1"/>
    </xf>
    <xf numFmtId="0" fontId="66" fillId="0" borderId="51" xfId="98" applyBorder="1" applyAlignment="1">
      <alignment wrapText="1"/>
    </xf>
    <xf numFmtId="0" fontId="22" fillId="0" borderId="0" xfId="6" applyFont="1"/>
    <xf numFmtId="0" fontId="75" fillId="0" borderId="51" xfId="0" applyFont="1" applyBorder="1" applyAlignment="1">
      <alignment horizontal="center" vertical="center"/>
    </xf>
    <xf numFmtId="0" fontId="0" fillId="0" borderId="51" xfId="0" applyBorder="1" applyAlignment="1">
      <alignment horizontal="center"/>
    </xf>
    <xf numFmtId="0" fontId="74" fillId="50" borderId="51" xfId="97" applyNumberFormat="1" applyFont="1" applyFill="1" applyBorder="1" applyAlignment="1" applyProtection="1">
      <alignment horizontal="center" vertical="center"/>
    </xf>
    <xf numFmtId="0" fontId="76" fillId="0" borderId="49" xfId="97" applyNumberFormat="1" applyFont="1" applyBorder="1" applyAlignment="1" applyProtection="1">
      <alignment horizontal="center" vertical="center" wrapText="1"/>
    </xf>
    <xf numFmtId="0" fontId="76" fillId="0" borderId="51" xfId="97" applyNumberFormat="1" applyFont="1" applyBorder="1" applyAlignment="1" applyProtection="1">
      <alignment horizontal="center" vertical="center" wrapText="1"/>
    </xf>
    <xf numFmtId="167" fontId="76" fillId="0" borderId="51" xfId="97" applyNumberFormat="1" applyFont="1" applyBorder="1" applyAlignment="1" applyProtection="1">
      <alignment horizontal="center" vertical="center"/>
    </xf>
    <xf numFmtId="174" fontId="77" fillId="51" borderId="51" xfId="97" applyNumberFormat="1" applyFont="1" applyFill="1" applyBorder="1" applyAlignment="1" applyProtection="1">
      <alignment horizontal="center" vertical="center"/>
    </xf>
    <xf numFmtId="0" fontId="77" fillId="51" borderId="51" xfId="97" applyNumberFormat="1" applyFont="1" applyFill="1" applyBorder="1" applyAlignment="1" applyProtection="1">
      <alignment horizontal="center" vertical="center"/>
    </xf>
    <xf numFmtId="0" fontId="76" fillId="0" borderId="51" xfId="97" applyNumberFormat="1" applyFont="1" applyBorder="1" applyAlignment="1" applyProtection="1">
      <alignment wrapText="1"/>
    </xf>
    <xf numFmtId="186" fontId="76" fillId="0" borderId="51" xfId="97" applyNumberFormat="1" applyFont="1" applyBorder="1" applyAlignment="1" applyProtection="1">
      <alignment horizontal="center" vertical="center" wrapText="1"/>
    </xf>
    <xf numFmtId="0" fontId="0" fillId="0" borderId="0" xfId="0"/>
    <xf numFmtId="0" fontId="22" fillId="0" borderId="0" xfId="6" applyFont="1"/>
    <xf numFmtId="0" fontId="38" fillId="0" borderId="7" xfId="0" applyFont="1" applyBorder="1" applyAlignment="1">
      <alignment horizontal="center" vertical="center"/>
    </xf>
    <xf numFmtId="0" fontId="75" fillId="0" borderId="51" xfId="0" applyFont="1" applyBorder="1" applyAlignment="1">
      <alignment horizontal="center" vertical="center"/>
    </xf>
    <xf numFmtId="0" fontId="0" fillId="0" borderId="51" xfId="0" applyBorder="1" applyAlignment="1">
      <alignment horizontal="center"/>
    </xf>
    <xf numFmtId="176" fontId="65" fillId="0" borderId="0" xfId="97" applyBorder="1"/>
    <xf numFmtId="0" fontId="74" fillId="50" borderId="51" xfId="97" applyNumberFormat="1" applyFont="1" applyFill="1" applyBorder="1" applyAlignment="1" applyProtection="1">
      <alignment horizontal="center" vertical="center"/>
    </xf>
    <xf numFmtId="0" fontId="76" fillId="0" borderId="49" xfId="97" applyNumberFormat="1" applyFont="1" applyBorder="1" applyAlignment="1" applyProtection="1">
      <alignment horizontal="center" vertical="center" wrapText="1"/>
    </xf>
    <xf numFmtId="0" fontId="76" fillId="0" borderId="51" xfId="97" applyNumberFormat="1" applyFont="1" applyBorder="1" applyAlignment="1" applyProtection="1">
      <alignment horizontal="center" vertical="center" wrapText="1"/>
    </xf>
    <xf numFmtId="167" fontId="76" fillId="0" borderId="51" xfId="97" applyNumberFormat="1" applyFont="1" applyBorder="1" applyAlignment="1" applyProtection="1">
      <alignment horizontal="center" vertical="center"/>
    </xf>
    <xf numFmtId="174" fontId="77" fillId="51" borderId="51" xfId="97" applyNumberFormat="1" applyFont="1" applyFill="1" applyBorder="1" applyAlignment="1" applyProtection="1">
      <alignment horizontal="center" vertical="center"/>
    </xf>
    <xf numFmtId="0" fontId="77" fillId="51" borderId="51" xfId="97" applyNumberFormat="1" applyFont="1" applyFill="1" applyBorder="1" applyAlignment="1" applyProtection="1">
      <alignment horizontal="center" vertical="center"/>
    </xf>
    <xf numFmtId="0" fontId="76" fillId="0" borderId="51" xfId="97" applyNumberFormat="1" applyFont="1" applyBorder="1" applyAlignment="1" applyProtection="1">
      <alignment wrapText="1"/>
    </xf>
    <xf numFmtId="186" fontId="76" fillId="0" borderId="51" xfId="97" applyNumberFormat="1" applyFont="1" applyBorder="1" applyAlignment="1" applyProtection="1">
      <alignment horizontal="center" vertical="center" wrapText="1"/>
    </xf>
    <xf numFmtId="0" fontId="76" fillId="0" borderId="51" xfId="97" applyNumberFormat="1" applyFont="1" applyBorder="1" applyAlignment="1" applyProtection="1">
      <alignment horizontal="center" vertical="center"/>
    </xf>
    <xf numFmtId="0" fontId="76" fillId="0" borderId="51" xfId="97" applyNumberFormat="1" applyFont="1" applyBorder="1" applyAlignment="1" applyProtection="1">
      <alignment horizontal="left" vertical="center" wrapText="1"/>
    </xf>
    <xf numFmtId="0" fontId="12" fillId="0" borderId="51" xfId="0" applyFont="1" applyBorder="1" applyAlignment="1">
      <alignment wrapText="1"/>
    </xf>
    <xf numFmtId="0" fontId="66" fillId="0" borderId="51" xfId="98" applyBorder="1" applyAlignment="1">
      <alignment wrapText="1"/>
    </xf>
    <xf numFmtId="0" fontId="86" fillId="0" borderId="51" xfId="98" applyFont="1" applyBorder="1"/>
    <xf numFmtId="164" fontId="30" fillId="0" borderId="2" xfId="0" applyNumberFormat="1" applyFont="1" applyFill="1" applyBorder="1" applyAlignment="1">
      <alignment horizontal="center" vertical="center"/>
    </xf>
    <xf numFmtId="164" fontId="30" fillId="0" borderId="43" xfId="0" applyNumberFormat="1" applyFont="1" applyFill="1" applyBorder="1" applyAlignment="1">
      <alignment horizontal="center" vertical="center"/>
    </xf>
    <xf numFmtId="0" fontId="23" fillId="52" borderId="51" xfId="30" applyFont="1" applyFill="1" applyBorder="1" applyAlignment="1">
      <alignment horizontal="center" vertical="center"/>
    </xf>
    <xf numFmtId="0" fontId="0" fillId="0" borderId="0" xfId="0" applyAlignment="1">
      <alignment horizontal="center"/>
    </xf>
    <xf numFmtId="10" fontId="0" fillId="0" borderId="51" xfId="4" applyNumberFormat="1" applyFont="1" applyBorder="1" applyAlignment="1">
      <alignment horizontal="center"/>
    </xf>
    <xf numFmtId="0" fontId="1" fillId="0" borderId="7" xfId="0" applyFont="1" applyFill="1" applyBorder="1" applyAlignment="1">
      <alignment horizontal="left" vertical="center" wrapText="1"/>
    </xf>
    <xf numFmtId="0" fontId="38" fillId="0" borderId="7" xfId="0" applyFont="1" applyFill="1" applyBorder="1" applyAlignment="1">
      <alignment horizontal="center" vertical="center"/>
    </xf>
    <xf numFmtId="0" fontId="0" fillId="0" borderId="0" xfId="0" applyFill="1" applyAlignment="1"/>
    <xf numFmtId="44" fontId="0" fillId="0" borderId="0" xfId="27" applyFont="1"/>
    <xf numFmtId="44" fontId="2" fillId="0" borderId="0" xfId="27" applyFont="1" applyAlignment="1">
      <alignment horizontal="center" vertical="center"/>
    </xf>
    <xf numFmtId="44" fontId="0" fillId="0" borderId="0" xfId="27" applyFont="1" applyAlignment="1">
      <alignment horizontal="center"/>
    </xf>
    <xf numFmtId="0" fontId="0" fillId="0" borderId="0" xfId="0" applyAlignment="1">
      <alignment horizontal="center" vertical="center"/>
    </xf>
    <xf numFmtId="44" fontId="0" fillId="0" borderId="51" xfId="27" applyFont="1" applyBorder="1" applyAlignment="1">
      <alignment horizontal="center"/>
    </xf>
    <xf numFmtId="164" fontId="2" fillId="0" borderId="52" xfId="0" applyNumberFormat="1" applyFont="1" applyBorder="1" applyAlignment="1">
      <alignment horizontal="center" vertical="center"/>
    </xf>
    <xf numFmtId="164" fontId="30" fillId="0" borderId="51" xfId="0" applyNumberFormat="1" applyFont="1" applyFill="1" applyBorder="1" applyAlignment="1">
      <alignment horizontal="center" vertical="center"/>
    </xf>
    <xf numFmtId="10" fontId="1" fillId="0" borderId="0" xfId="4" applyNumberFormat="1" applyFont="1" applyAlignment="1">
      <alignment vertical="center"/>
    </xf>
    <xf numFmtId="44" fontId="0" fillId="0" borderId="51" xfId="27" applyFont="1" applyBorder="1" applyAlignment="1"/>
    <xf numFmtId="44" fontId="0" fillId="0" borderId="51" xfId="0" applyNumberFormat="1" applyBorder="1" applyAlignment="1"/>
    <xf numFmtId="44" fontId="30" fillId="0" borderId="51" xfId="27" applyFont="1" applyBorder="1" applyAlignment="1">
      <alignment horizontal="center" vertical="center"/>
    </xf>
    <xf numFmtId="0" fontId="30" fillId="0" borderId="51" xfId="0" applyFont="1" applyBorder="1" applyAlignment="1">
      <alignment horizontal="center" vertical="center"/>
    </xf>
    <xf numFmtId="0" fontId="30" fillId="0" borderId="51" xfId="0" applyNumberFormat="1" applyFont="1" applyFill="1" applyBorder="1" applyAlignment="1">
      <alignment horizontal="center" vertical="center"/>
    </xf>
    <xf numFmtId="0" fontId="30" fillId="0" borderId="0" xfId="0" applyFont="1" applyFill="1" applyBorder="1" applyAlignment="1">
      <alignment horizontal="center" vertical="center" wrapText="1"/>
    </xf>
    <xf numFmtId="0" fontId="30" fillId="0" borderId="0" xfId="0" applyFont="1" applyFill="1" applyBorder="1" applyAlignment="1">
      <alignment horizontal="center" vertical="center"/>
    </xf>
    <xf numFmtId="2" fontId="30" fillId="0" borderId="51" xfId="0" applyNumberFormat="1" applyFont="1" applyFill="1" applyBorder="1" applyAlignment="1">
      <alignment horizontal="center" vertical="center"/>
    </xf>
    <xf numFmtId="44" fontId="0" fillId="0" borderId="0" xfId="0" applyNumberFormat="1"/>
    <xf numFmtId="0" fontId="30" fillId="0" borderId="51" xfId="0" applyFont="1" applyBorder="1" applyAlignment="1">
      <alignment horizontal="center"/>
    </xf>
    <xf numFmtId="0" fontId="1" fillId="53" borderId="51" xfId="0" quotePrefix="1" applyFont="1" applyFill="1" applyBorder="1" applyAlignment="1">
      <alignment vertical="center"/>
    </xf>
    <xf numFmtId="0" fontId="1" fillId="53" borderId="7" xfId="0" applyFont="1" applyFill="1" applyBorder="1" applyAlignment="1">
      <alignment horizontal="left" vertical="center" wrapText="1"/>
    </xf>
    <xf numFmtId="0" fontId="72" fillId="53" borderId="7" xfId="0" applyFont="1" applyFill="1" applyBorder="1" applyAlignment="1">
      <alignment horizontal="center" vertical="center"/>
    </xf>
    <xf numFmtId="2" fontId="1" fillId="53" borderId="42" xfId="0" applyNumberFormat="1" applyFont="1" applyFill="1" applyBorder="1" applyAlignment="1">
      <alignment horizontal="center" vertical="center"/>
    </xf>
    <xf numFmtId="44" fontId="0" fillId="53" borderId="51" xfId="27" applyFont="1" applyFill="1" applyBorder="1" applyAlignment="1"/>
    <xf numFmtId="44" fontId="0" fillId="53" borderId="51" xfId="0" applyNumberFormat="1" applyFill="1" applyBorder="1" applyAlignment="1"/>
    <xf numFmtId="10" fontId="0" fillId="53" borderId="51" xfId="4" applyNumberFormat="1" applyFont="1" applyFill="1" applyBorder="1" applyAlignment="1">
      <alignment horizontal="center"/>
    </xf>
    <xf numFmtId="10" fontId="0" fillId="53" borderId="51" xfId="0" applyNumberFormat="1" applyFill="1" applyBorder="1" applyAlignment="1">
      <alignment horizontal="center"/>
    </xf>
    <xf numFmtId="0" fontId="38" fillId="53" borderId="7" xfId="0" applyFont="1" applyFill="1" applyBorder="1" applyAlignment="1">
      <alignment horizontal="center" vertical="center"/>
    </xf>
    <xf numFmtId="14" fontId="34" fillId="0" borderId="2" xfId="0" applyNumberFormat="1" applyFont="1" applyBorder="1" applyAlignment="1">
      <alignment horizontal="center" vertical="center"/>
    </xf>
    <xf numFmtId="0" fontId="38" fillId="0" borderId="7" xfId="0" applyFont="1" applyBorder="1" applyAlignment="1">
      <alignment horizontal="center" vertical="center"/>
    </xf>
    <xf numFmtId="0" fontId="38" fillId="13" borderId="7" xfId="0" applyFont="1" applyFill="1" applyBorder="1" applyAlignment="1">
      <alignment horizontal="left" vertical="center" wrapText="1"/>
    </xf>
    <xf numFmtId="0" fontId="38" fillId="13" borderId="7" xfId="0" applyFont="1" applyFill="1" applyBorder="1" applyAlignment="1">
      <alignment horizontal="left" vertical="center"/>
    </xf>
    <xf numFmtId="0" fontId="38" fillId="13" borderId="7" xfId="0" applyFont="1" applyFill="1" applyBorder="1" applyAlignment="1">
      <alignment horizontal="center" vertical="center"/>
    </xf>
    <xf numFmtId="0" fontId="38" fillId="13" borderId="7" xfId="0" applyFont="1" applyFill="1" applyBorder="1" applyAlignment="1">
      <alignment horizontal="right" vertical="center"/>
    </xf>
    <xf numFmtId="4" fontId="38" fillId="0" borderId="7" xfId="0" applyNumberFormat="1" applyFont="1" applyBorder="1" applyAlignment="1">
      <alignment horizontal="right" vertical="center"/>
    </xf>
    <xf numFmtId="0" fontId="28" fillId="0" borderId="51" xfId="0" applyFont="1" applyBorder="1" applyAlignment="1">
      <alignment horizontal="center" vertical="center"/>
    </xf>
    <xf numFmtId="0" fontId="4" fillId="0" borderId="51" xfId="33" applyNumberFormat="1" applyFont="1" applyBorder="1" applyAlignment="1">
      <alignment horizontal="center" vertical="center"/>
    </xf>
    <xf numFmtId="0" fontId="1" fillId="0" borderId="51" xfId="30" applyFont="1" applyBorder="1" applyAlignment="1">
      <alignment horizontal="center" vertical="center"/>
    </xf>
    <xf numFmtId="164" fontId="22" fillId="0" borderId="51" xfId="6" applyNumberFormat="1" applyFont="1" applyBorder="1" applyAlignment="1">
      <alignment horizontal="center" vertical="center"/>
    </xf>
    <xf numFmtId="174" fontId="21" fillId="2" borderId="51" xfId="6" quotePrefix="1" applyNumberFormat="1" applyFont="1" applyFill="1" applyBorder="1" applyAlignment="1">
      <alignment horizontal="center" vertical="center"/>
    </xf>
    <xf numFmtId="0" fontId="21" fillId="2" borderId="51" xfId="6" quotePrefix="1" applyFont="1" applyFill="1" applyBorder="1" applyAlignment="1">
      <alignment horizontal="center" vertical="center"/>
    </xf>
    <xf numFmtId="0" fontId="1" fillId="0" borderId="51" xfId="30" applyFont="1" applyBorder="1" applyAlignment="1"/>
    <xf numFmtId="0" fontId="1" fillId="0" borderId="51" xfId="30" quotePrefix="1" applyFont="1" applyBorder="1" applyAlignment="1">
      <alignment horizontal="center" vertical="center"/>
    </xf>
    <xf numFmtId="44" fontId="1" fillId="0" borderId="51" xfId="31" applyFont="1" applyBorder="1" applyAlignment="1">
      <alignment horizontal="center" vertical="center"/>
    </xf>
    <xf numFmtId="0" fontId="38" fillId="0" borderId="7" xfId="0" applyFont="1" applyBorder="1" applyAlignment="1">
      <alignment horizontal="left" vertical="center" wrapText="1"/>
    </xf>
    <xf numFmtId="0" fontId="38" fillId="0" borderId="7" xfId="0" applyFont="1" applyBorder="1" applyAlignment="1">
      <alignment horizontal="left" vertical="center"/>
    </xf>
    <xf numFmtId="0" fontId="38" fillId="0" borderId="7" xfId="0" applyFont="1" applyBorder="1" applyAlignment="1">
      <alignment horizontal="center" vertical="center"/>
    </xf>
    <xf numFmtId="0" fontId="38" fillId="0" borderId="7" xfId="0" applyFont="1" applyBorder="1" applyAlignment="1">
      <alignment horizontal="right" vertical="center"/>
    </xf>
    <xf numFmtId="10" fontId="0" fillId="0" borderId="51" xfId="0" applyNumberFormat="1" applyFill="1" applyBorder="1" applyAlignment="1">
      <alignment horizontal="center"/>
    </xf>
    <xf numFmtId="0" fontId="39" fillId="0" borderId="17" xfId="0" applyFont="1" applyBorder="1" applyAlignment="1">
      <alignment vertical="center" wrapText="1"/>
    </xf>
    <xf numFmtId="4" fontId="0" fillId="0" borderId="0" xfId="0" applyNumberFormat="1" applyAlignment="1">
      <alignment horizontal="right"/>
    </xf>
    <xf numFmtId="2" fontId="38" fillId="13" borderId="7" xfId="0" applyNumberFormat="1" applyFont="1" applyFill="1" applyBorder="1" applyAlignment="1">
      <alignment horizontal="right" vertical="center"/>
    </xf>
    <xf numFmtId="0" fontId="38" fillId="0" borderId="7" xfId="0" applyFont="1" applyFill="1" applyBorder="1" applyAlignment="1">
      <alignment horizontal="right" vertical="center"/>
    </xf>
    <xf numFmtId="0" fontId="38" fillId="0" borderId="7" xfId="0" applyFont="1" applyFill="1" applyBorder="1" applyAlignment="1">
      <alignment horizontal="left" vertical="center" wrapText="1"/>
    </xf>
    <xf numFmtId="2" fontId="38" fillId="0" borderId="7" xfId="0" applyNumberFormat="1" applyFont="1" applyFill="1" applyBorder="1" applyAlignment="1">
      <alignment horizontal="right" vertical="center"/>
    </xf>
    <xf numFmtId="0" fontId="0" fillId="0" borderId="0" xfId="0" applyFill="1"/>
    <xf numFmtId="0" fontId="38" fillId="0" borderId="7" xfId="0" applyFont="1" applyFill="1" applyBorder="1" applyAlignment="1">
      <alignment horizontal="left" vertical="center"/>
    </xf>
    <xf numFmtId="0" fontId="79" fillId="0" borderId="42" xfId="0" applyFont="1" applyFill="1" applyBorder="1" applyAlignment="1">
      <alignment horizontal="center" vertical="center"/>
    </xf>
    <xf numFmtId="2" fontId="79" fillId="0" borderId="42" xfId="0" applyNumberFormat="1" applyFont="1" applyFill="1" applyBorder="1" applyAlignment="1">
      <alignment horizontal="center" vertical="center"/>
    </xf>
    <xf numFmtId="0" fontId="43" fillId="0" borderId="0" xfId="0" applyFont="1" applyFill="1" applyAlignment="1">
      <alignment horizontal="left" vertical="center"/>
    </xf>
    <xf numFmtId="0" fontId="11" fillId="0" borderId="0" xfId="0" applyFont="1" applyFill="1" applyAlignment="1">
      <alignment horizontal="left" vertical="center" wrapText="1"/>
    </xf>
    <xf numFmtId="0" fontId="11" fillId="0" borderId="0" xfId="0" applyFont="1" applyFill="1" applyAlignment="1">
      <alignment horizontal="center" vertical="center"/>
    </xf>
    <xf numFmtId="44" fontId="11" fillId="0" borderId="0" xfId="0" applyNumberFormat="1" applyFont="1" applyFill="1" applyAlignment="1">
      <alignment horizontal="center" vertical="center"/>
    </xf>
    <xf numFmtId="0" fontId="79" fillId="0" borderId="0" xfId="0" applyFont="1" applyFill="1" applyAlignment="1">
      <alignment horizontal="center" vertical="center"/>
    </xf>
    <xf numFmtId="0" fontId="11" fillId="0" borderId="0" xfId="0" applyFont="1" applyFill="1" applyAlignment="1">
      <alignment horizontal="left" vertical="center"/>
    </xf>
    <xf numFmtId="0" fontId="29" fillId="0" borderId="50" xfId="0" applyFont="1" applyFill="1" applyBorder="1" applyAlignment="1">
      <alignment horizontal="left" vertical="center"/>
    </xf>
    <xf numFmtId="0" fontId="29" fillId="0" borderId="50" xfId="0" applyFont="1" applyFill="1" applyBorder="1" applyAlignment="1">
      <alignment horizontal="left" vertical="center" wrapText="1"/>
    </xf>
    <xf numFmtId="0" fontId="29" fillId="0" borderId="50" xfId="0" applyFont="1" applyFill="1" applyBorder="1" applyAlignment="1">
      <alignment horizontal="center" vertical="center"/>
    </xf>
    <xf numFmtId="44" fontId="29" fillId="0" borderId="50" xfId="0" applyNumberFormat="1" applyFont="1" applyFill="1" applyBorder="1" applyAlignment="1">
      <alignment horizontal="center" vertical="center"/>
    </xf>
    <xf numFmtId="0" fontId="78" fillId="0" borderId="50" xfId="0" applyFont="1" applyFill="1" applyBorder="1" applyAlignment="1">
      <alignment horizontal="center" vertical="center"/>
    </xf>
    <xf numFmtId="0" fontId="72" fillId="0" borderId="7" xfId="0" applyFont="1" applyFill="1" applyBorder="1" applyAlignment="1">
      <alignment horizontal="left" vertical="center"/>
    </xf>
    <xf numFmtId="0" fontId="72" fillId="0" borderId="7" xfId="0" applyFont="1" applyFill="1" applyBorder="1" applyAlignment="1">
      <alignment horizontal="center" vertical="center"/>
    </xf>
    <xf numFmtId="0" fontId="72" fillId="0" borderId="7" xfId="0" applyFont="1" applyFill="1" applyBorder="1" applyAlignment="1">
      <alignment horizontal="right" vertical="center"/>
    </xf>
    <xf numFmtId="4" fontId="38" fillId="0" borderId="7" xfId="0" applyNumberFormat="1" applyFont="1" applyFill="1" applyBorder="1" applyAlignment="1">
      <alignment horizontal="right" vertical="center"/>
    </xf>
    <xf numFmtId="4" fontId="72" fillId="0" borderId="7" xfId="0" applyNumberFormat="1" applyFont="1" applyFill="1" applyBorder="1" applyAlignment="1">
      <alignment horizontal="right" vertical="center"/>
    </xf>
    <xf numFmtId="0" fontId="87" fillId="0" borderId="0" xfId="0" applyNumberFormat="1" applyFont="1" applyAlignment="1">
      <alignment horizontal="left"/>
    </xf>
    <xf numFmtId="0" fontId="87" fillId="0" borderId="0" xfId="0" applyFont="1" applyAlignment="1">
      <alignment horizontal="left"/>
    </xf>
    <xf numFmtId="44" fontId="28" fillId="0" borderId="0" xfId="27" applyFont="1" applyAlignment="1">
      <alignment horizontal="left" vertical="center"/>
    </xf>
    <xf numFmtId="44" fontId="2" fillId="0" borderId="0" xfId="27" applyFont="1" applyAlignment="1">
      <alignment vertical="center"/>
    </xf>
    <xf numFmtId="44" fontId="31" fillId="0" borderId="0" xfId="27" applyFont="1" applyAlignment="1">
      <alignment horizontal="center" vertical="center"/>
    </xf>
    <xf numFmtId="44" fontId="31" fillId="0" borderId="0" xfId="27" applyFont="1" applyAlignment="1">
      <alignment vertical="center"/>
    </xf>
    <xf numFmtId="0" fontId="87" fillId="0" borderId="0" xfId="0" applyNumberFormat="1" applyFont="1" applyAlignment="1">
      <alignment horizontal="right"/>
    </xf>
    <xf numFmtId="44" fontId="28" fillId="0" borderId="0" xfId="27" applyFont="1" applyAlignment="1">
      <alignment vertical="center"/>
    </xf>
    <xf numFmtId="4" fontId="87" fillId="0" borderId="0" xfId="0" applyNumberFormat="1" applyFont="1" applyAlignment="1">
      <alignment horizontal="right"/>
    </xf>
    <xf numFmtId="44" fontId="0" fillId="0" borderId="0" xfId="27" applyFont="1" applyAlignment="1"/>
    <xf numFmtId="0" fontId="0" fillId="0" borderId="0" xfId="0"/>
    <xf numFmtId="0" fontId="38" fillId="0" borderId="7" xfId="0" applyFont="1" applyBorder="1" applyAlignment="1">
      <alignment horizontal="right" vertical="center"/>
    </xf>
    <xf numFmtId="0" fontId="1" fillId="0" borderId="44" xfId="0" applyFont="1" applyFill="1" applyBorder="1" applyAlignment="1">
      <alignment horizontal="left" vertical="center" wrapText="1"/>
    </xf>
    <xf numFmtId="0" fontId="1" fillId="0" borderId="7" xfId="0" applyFont="1" applyBorder="1" applyAlignment="1">
      <alignment horizontal="left" vertical="center" wrapText="1"/>
    </xf>
    <xf numFmtId="164" fontId="0" fillId="0" borderId="0" xfId="0" applyNumberFormat="1" applyAlignment="1"/>
    <xf numFmtId="0" fontId="30" fillId="0" borderId="7" xfId="0" applyFont="1" applyBorder="1" applyAlignment="1">
      <alignment horizontal="left" vertical="center" wrapText="1"/>
    </xf>
    <xf numFmtId="0" fontId="4" fillId="0" borderId="0" xfId="0" applyFont="1" applyFill="1" applyAlignment="1">
      <alignment horizontal="center" vertical="center" wrapText="1"/>
    </xf>
    <xf numFmtId="0" fontId="1" fillId="0" borderId="0" xfId="0" applyFont="1" applyAlignment="1">
      <alignment vertical="center" wrapText="1"/>
    </xf>
    <xf numFmtId="0" fontId="1" fillId="0" borderId="7" xfId="0" applyFont="1" applyFill="1" applyBorder="1" applyAlignment="1">
      <alignment horizontal="left" vertical="center" wrapText="1"/>
    </xf>
    <xf numFmtId="44" fontId="0" fillId="0" borderId="0" xfId="27" applyFont="1"/>
    <xf numFmtId="179" fontId="0" fillId="0" borderId="0" xfId="4" applyNumberFormat="1" applyFont="1" applyAlignment="1"/>
    <xf numFmtId="0" fontId="45" fillId="0" borderId="28" xfId="0" applyFont="1" applyBorder="1" applyAlignment="1">
      <alignment horizontal="center"/>
    </xf>
    <xf numFmtId="0" fontId="45" fillId="0" borderId="0" xfId="0" applyFont="1" applyBorder="1" applyAlignment="1">
      <alignment horizontal="center"/>
    </xf>
    <xf numFmtId="0" fontId="45" fillId="0" borderId="29" xfId="0" applyFont="1" applyBorder="1" applyAlignment="1">
      <alignment horizontal="center"/>
    </xf>
    <xf numFmtId="0" fontId="0" fillId="0" borderId="0" xfId="0" applyBorder="1" applyAlignment="1">
      <alignment horizontal="left" vertical="top" wrapText="1"/>
    </xf>
    <xf numFmtId="164" fontId="30" fillId="0" borderId="43" xfId="0" applyNumberFormat="1" applyFont="1" applyFill="1" applyBorder="1" applyAlignment="1">
      <alignment horizontal="center" vertical="center"/>
    </xf>
    <xf numFmtId="10" fontId="30" fillId="0" borderId="45" xfId="0" applyNumberFormat="1" applyFont="1" applyFill="1" applyBorder="1" applyAlignment="1">
      <alignment horizontal="center" vertical="center"/>
    </xf>
    <xf numFmtId="164" fontId="30" fillId="0" borderId="2" xfId="0" applyNumberFormat="1" applyFont="1" applyFill="1" applyBorder="1" applyAlignment="1">
      <alignment horizontal="center" vertical="center"/>
    </xf>
    <xf numFmtId="0" fontId="33" fillId="0" borderId="5" xfId="0" applyFont="1" applyFill="1" applyBorder="1" applyAlignment="1">
      <alignment horizontal="center" vertical="center" wrapText="1"/>
    </xf>
    <xf numFmtId="0" fontId="33" fillId="0" borderId="6" xfId="0" applyFont="1" applyFill="1" applyBorder="1" applyAlignment="1">
      <alignment horizontal="center" vertical="center" wrapText="1"/>
    </xf>
    <xf numFmtId="0" fontId="33" fillId="0" borderId="13" xfId="0" applyFont="1" applyFill="1" applyBorder="1" applyAlignment="1">
      <alignment horizontal="center" vertical="center" wrapText="1"/>
    </xf>
    <xf numFmtId="0" fontId="33" fillId="0" borderId="10" xfId="0" applyFont="1" applyFill="1" applyBorder="1" applyAlignment="1">
      <alignment horizontal="center" vertical="center" wrapText="1"/>
    </xf>
    <xf numFmtId="0" fontId="33" fillId="0" borderId="0" xfId="0" applyFont="1" applyFill="1" applyBorder="1" applyAlignment="1">
      <alignment horizontal="center" vertical="center" wrapText="1"/>
    </xf>
    <xf numFmtId="0" fontId="33" fillId="0" borderId="11" xfId="0" applyFont="1" applyFill="1" applyBorder="1" applyAlignment="1">
      <alignment horizontal="center" vertical="center" wrapText="1"/>
    </xf>
    <xf numFmtId="0" fontId="33" fillId="0" borderId="21" xfId="0" applyFont="1" applyFill="1" applyBorder="1" applyAlignment="1">
      <alignment horizontal="center" vertical="center" wrapText="1"/>
    </xf>
    <xf numFmtId="0" fontId="33" fillId="0" borderId="16" xfId="0" applyFont="1" applyFill="1" applyBorder="1" applyAlignment="1">
      <alignment horizontal="center" vertical="center" wrapText="1"/>
    </xf>
    <xf numFmtId="0" fontId="33" fillId="0" borderId="23" xfId="0" applyFont="1" applyFill="1" applyBorder="1" applyAlignment="1">
      <alignment horizontal="center" vertical="center" wrapText="1"/>
    </xf>
    <xf numFmtId="0" fontId="33" fillId="0" borderId="2" xfId="0" applyFont="1" applyBorder="1" applyAlignment="1">
      <alignment horizontal="center" vertical="center"/>
    </xf>
    <xf numFmtId="0" fontId="34" fillId="0" borderId="5" xfId="0" applyFont="1" applyBorder="1" applyAlignment="1">
      <alignment horizontal="left" vertical="center" wrapText="1"/>
    </xf>
    <xf numFmtId="0" fontId="34" fillId="0" borderId="6" xfId="0" applyFont="1" applyBorder="1" applyAlignment="1">
      <alignment horizontal="left" vertical="center" wrapText="1"/>
    </xf>
    <xf numFmtId="0" fontId="34" fillId="0" borderId="13" xfId="0" applyFont="1" applyBorder="1" applyAlignment="1">
      <alignment horizontal="left" vertical="center" wrapText="1"/>
    </xf>
    <xf numFmtId="0" fontId="34" fillId="0" borderId="24" xfId="0" applyFont="1" applyBorder="1" applyAlignment="1">
      <alignment horizontal="left" vertical="center" wrapText="1"/>
    </xf>
    <xf numFmtId="0" fontId="34" fillId="0" borderId="16" xfId="0" applyFont="1" applyBorder="1" applyAlignment="1">
      <alignment horizontal="left" vertical="center" wrapText="1"/>
    </xf>
    <xf numFmtId="0" fontId="34" fillId="0" borderId="23" xfId="0" applyFont="1" applyBorder="1" applyAlignment="1">
      <alignment horizontal="left" vertical="center" wrapText="1"/>
    </xf>
    <xf numFmtId="164" fontId="30" fillId="0" borderId="1" xfId="0" quotePrefix="1" applyNumberFormat="1" applyFont="1" applyFill="1" applyBorder="1" applyAlignment="1">
      <alignment horizontal="right" vertical="center"/>
    </xf>
    <xf numFmtId="164" fontId="30" fillId="0" borderId="3" xfId="0" quotePrefix="1" applyNumberFormat="1" applyFont="1" applyFill="1" applyBorder="1" applyAlignment="1">
      <alignment horizontal="right" vertical="center"/>
    </xf>
    <xf numFmtId="164" fontId="30" fillId="0" borderId="4" xfId="0" quotePrefix="1" applyNumberFormat="1" applyFont="1" applyFill="1" applyBorder="1" applyAlignment="1">
      <alignment horizontal="right" vertical="center"/>
    </xf>
    <xf numFmtId="0" fontId="30" fillId="0" borderId="2" xfId="0" applyFont="1" applyFill="1" applyBorder="1" applyAlignment="1">
      <alignment horizontal="center" vertical="center" wrapText="1"/>
    </xf>
    <xf numFmtId="164" fontId="30" fillId="0" borderId="1" xfId="0" applyNumberFormat="1" applyFont="1" applyFill="1" applyBorder="1" applyAlignment="1">
      <alignment horizontal="center" vertical="center"/>
    </xf>
    <xf numFmtId="164" fontId="30" fillId="0" borderId="4" xfId="0" applyNumberFormat="1" applyFont="1" applyFill="1" applyBorder="1" applyAlignment="1">
      <alignment horizontal="center" vertical="center"/>
    </xf>
    <xf numFmtId="0" fontId="30" fillId="0" borderId="2" xfId="0" applyNumberFormat="1" applyFont="1" applyFill="1" applyBorder="1" applyAlignment="1">
      <alignment horizontal="center" vertical="center"/>
    </xf>
    <xf numFmtId="0" fontId="30" fillId="0" borderId="2" xfId="0" applyFont="1" applyFill="1" applyBorder="1" applyAlignment="1">
      <alignment horizontal="center" vertical="center"/>
    </xf>
    <xf numFmtId="2" fontId="30" fillId="0" borderId="2" xfId="0" applyNumberFormat="1" applyFont="1" applyFill="1" applyBorder="1" applyAlignment="1">
      <alignment horizontal="center" vertical="center"/>
    </xf>
    <xf numFmtId="0" fontId="5" fillId="0" borderId="0" xfId="1" applyFont="1" applyFill="1" applyBorder="1" applyAlignment="1">
      <alignment horizontal="center" wrapText="1"/>
    </xf>
    <xf numFmtId="0" fontId="7" fillId="0" borderId="5" xfId="1" applyFont="1" applyBorder="1" applyAlignment="1">
      <alignment horizontal="center" vertical="center" wrapText="1"/>
    </xf>
    <xf numFmtId="0" fontId="7" fillId="0" borderId="6" xfId="1" applyFont="1" applyBorder="1" applyAlignment="1">
      <alignment horizontal="center" vertical="center"/>
    </xf>
    <xf numFmtId="0" fontId="7" fillId="0" borderId="13" xfId="1" applyFont="1" applyBorder="1" applyAlignment="1">
      <alignment horizontal="center" vertical="center"/>
    </xf>
    <xf numFmtId="0" fontId="7" fillId="0" borderId="10" xfId="1" applyFont="1" applyBorder="1" applyAlignment="1">
      <alignment horizontal="center" vertical="center" wrapText="1"/>
    </xf>
    <xf numFmtId="0" fontId="7" fillId="0" borderId="0" xfId="1" applyFont="1" applyBorder="1" applyAlignment="1">
      <alignment horizontal="center" vertical="center" wrapText="1"/>
    </xf>
    <xf numFmtId="0" fontId="40" fillId="0" borderId="2" xfId="28" applyNumberFormat="1" applyFont="1" applyBorder="1" applyAlignment="1">
      <alignment horizontal="center" vertical="center"/>
    </xf>
    <xf numFmtId="0" fontId="40" fillId="0" borderId="42" xfId="28" applyNumberFormat="1" applyFont="1" applyBorder="1" applyAlignment="1">
      <alignment horizontal="center" vertical="center"/>
    </xf>
    <xf numFmtId="0" fontId="42" fillId="0" borderId="2" xfId="28" applyNumberFormat="1" applyFont="1" applyFill="1" applyBorder="1" applyAlignment="1">
      <alignment horizontal="center" vertical="center" wrapText="1"/>
    </xf>
    <xf numFmtId="0" fontId="8" fillId="2" borderId="47" xfId="1" applyFont="1" applyFill="1" applyBorder="1" applyAlignment="1">
      <alignment horizontal="left"/>
    </xf>
    <xf numFmtId="0" fontId="8" fillId="2" borderId="46" xfId="1" applyFont="1" applyFill="1" applyBorder="1" applyAlignment="1">
      <alignment horizontal="left"/>
    </xf>
    <xf numFmtId="0" fontId="7" fillId="0" borderId="2" xfId="1" applyFont="1" applyBorder="1" applyAlignment="1">
      <alignment horizontal="center" vertical="center"/>
    </xf>
    <xf numFmtId="0" fontId="7" fillId="0" borderId="2" xfId="1" applyFont="1" applyBorder="1" applyAlignment="1">
      <alignment horizontal="center" vertical="center" wrapText="1"/>
    </xf>
    <xf numFmtId="0" fontId="7" fillId="0" borderId="8" xfId="1" applyFont="1" applyBorder="1" applyAlignment="1">
      <alignment horizontal="center" vertical="center" wrapText="1"/>
    </xf>
    <xf numFmtId="0" fontId="7" fillId="0" borderId="42" xfId="1" applyFont="1" applyBorder="1" applyAlignment="1">
      <alignment horizontal="center" vertical="center"/>
    </xf>
    <xf numFmtId="0" fontId="32" fillId="0" borderId="47" xfId="28" applyNumberFormat="1" applyFont="1" applyBorder="1" applyAlignment="1">
      <alignment horizontal="center" vertical="center" wrapText="1"/>
    </xf>
    <xf numFmtId="0" fontId="32" fillId="0" borderId="46" xfId="28" applyNumberFormat="1" applyFont="1" applyBorder="1" applyAlignment="1">
      <alignment horizontal="center" vertical="center" wrapText="1"/>
    </xf>
    <xf numFmtId="0" fontId="32" fillId="0" borderId="48" xfId="28" applyNumberFormat="1" applyFont="1" applyBorder="1" applyAlignment="1">
      <alignment horizontal="center" vertical="center" wrapText="1"/>
    </xf>
    <xf numFmtId="0" fontId="32" fillId="0" borderId="24" xfId="28" applyNumberFormat="1" applyFont="1" applyBorder="1" applyAlignment="1">
      <alignment horizontal="center" vertical="center" wrapText="1"/>
    </xf>
    <xf numFmtId="0" fontId="32" fillId="0" borderId="16" xfId="28" applyNumberFormat="1" applyFont="1" applyBorder="1" applyAlignment="1">
      <alignment horizontal="center" vertical="center" wrapText="1"/>
    </xf>
    <xf numFmtId="0" fontId="32" fillId="0" borderId="23" xfId="28" applyNumberFormat="1" applyFont="1" applyBorder="1" applyAlignment="1">
      <alignment horizontal="center" vertical="center" wrapText="1"/>
    </xf>
    <xf numFmtId="0" fontId="41" fillId="0" borderId="5" xfId="1" applyFont="1" applyFill="1" applyBorder="1" applyAlignment="1">
      <alignment horizontal="center" vertical="center" wrapText="1"/>
    </xf>
    <xf numFmtId="0" fontId="41" fillId="0" borderId="13" xfId="1" applyFont="1" applyFill="1" applyBorder="1" applyAlignment="1">
      <alignment horizontal="center" vertical="center" wrapText="1"/>
    </xf>
    <xf numFmtId="0" fontId="41" fillId="0" borderId="10" xfId="1" applyFont="1" applyFill="1" applyBorder="1" applyAlignment="1">
      <alignment horizontal="center" vertical="center" wrapText="1"/>
    </xf>
    <xf numFmtId="0" fontId="41" fillId="0" borderId="11" xfId="1" applyFont="1" applyFill="1" applyBorder="1" applyAlignment="1">
      <alignment horizontal="center" vertical="center" wrapText="1"/>
    </xf>
    <xf numFmtId="0" fontId="41" fillId="0" borderId="24" xfId="1" applyFont="1" applyFill="1" applyBorder="1" applyAlignment="1">
      <alignment horizontal="center" vertical="center" wrapText="1"/>
    </xf>
    <xf numFmtId="0" fontId="41" fillId="0" borderId="23" xfId="1" applyFont="1" applyFill="1" applyBorder="1" applyAlignment="1">
      <alignment horizontal="center" vertical="center" wrapText="1"/>
    </xf>
    <xf numFmtId="0" fontId="23" fillId="0" borderId="2" xfId="1" applyFont="1" applyFill="1" applyBorder="1" applyAlignment="1">
      <alignment horizontal="center" vertical="center" wrapText="1"/>
    </xf>
    <xf numFmtId="0" fontId="3" fillId="0" borderId="2" xfId="1" applyFont="1" applyFill="1" applyBorder="1" applyAlignment="1">
      <alignment horizontal="left" vertical="center" wrapText="1"/>
    </xf>
    <xf numFmtId="0" fontId="74" fillId="51" borderId="51" xfId="97" applyNumberFormat="1" applyFont="1" applyFill="1" applyBorder="1" applyAlignment="1" applyProtection="1">
      <alignment horizontal="center" vertical="center" wrapText="1"/>
    </xf>
    <xf numFmtId="0" fontId="74" fillId="50" borderId="51" xfId="97" applyNumberFormat="1" applyFont="1" applyFill="1" applyBorder="1" applyAlignment="1" applyProtection="1">
      <alignment horizontal="center" vertical="center"/>
    </xf>
    <xf numFmtId="0" fontId="65" fillId="0" borderId="51" xfId="97" applyNumberFormat="1" applyFont="1" applyBorder="1" applyAlignment="1" applyProtection="1">
      <alignment horizontal="center" vertical="center"/>
    </xf>
    <xf numFmtId="0" fontId="23" fillId="0" borderId="2" xfId="28" applyNumberFormat="1" applyFont="1" applyFill="1" applyBorder="1" applyAlignment="1">
      <alignment horizontal="center" vertical="center" wrapText="1"/>
    </xf>
    <xf numFmtId="0" fontId="23" fillId="0" borderId="2" xfId="28" applyNumberFormat="1" applyFont="1" applyBorder="1" applyAlignment="1">
      <alignment horizontal="center" vertical="center" wrapText="1"/>
    </xf>
    <xf numFmtId="14" fontId="3" fillId="0" borderId="5" xfId="29" applyNumberFormat="1" applyFont="1" applyBorder="1" applyAlignment="1" applyProtection="1">
      <alignment horizontal="left" vertical="top" wrapText="1"/>
    </xf>
    <xf numFmtId="14" fontId="3" fillId="0" borderId="6" xfId="29" applyNumberFormat="1" applyFont="1" applyBorder="1" applyAlignment="1" applyProtection="1">
      <alignment horizontal="left" vertical="top" wrapText="1"/>
    </xf>
    <xf numFmtId="14" fontId="3" fillId="0" borderId="13" xfId="29" applyNumberFormat="1" applyFont="1" applyBorder="1" applyAlignment="1" applyProtection="1">
      <alignment horizontal="left" vertical="top" wrapText="1"/>
    </xf>
    <xf numFmtId="14" fontId="3" fillId="0" borderId="21" xfId="29" applyNumberFormat="1" applyFont="1" applyBorder="1" applyAlignment="1" applyProtection="1">
      <alignment horizontal="left" vertical="top" wrapText="1"/>
    </xf>
    <xf numFmtId="14" fontId="3" fillId="0" borderId="16" xfId="29" applyNumberFormat="1" applyFont="1" applyBorder="1" applyAlignment="1" applyProtection="1">
      <alignment horizontal="left" vertical="top" wrapText="1"/>
    </xf>
    <xf numFmtId="14" fontId="3" fillId="0" borderId="23" xfId="29" applyNumberFormat="1" applyFont="1" applyBorder="1" applyAlignment="1" applyProtection="1">
      <alignment horizontal="left" vertical="top" wrapText="1"/>
    </xf>
    <xf numFmtId="0" fontId="3" fillId="0" borderId="0" xfId="6" quotePrefix="1" applyFont="1" applyBorder="1" applyAlignment="1">
      <alignment horizontal="left" vertical="top" wrapText="1"/>
    </xf>
    <xf numFmtId="0" fontId="3" fillId="0" borderId="51" xfId="30" applyFont="1" applyBorder="1" applyAlignment="1">
      <alignment horizontal="left" vertical="center"/>
    </xf>
    <xf numFmtId="0" fontId="23" fillId="2" borderId="51" xfId="30" applyFont="1" applyFill="1" applyBorder="1" applyAlignment="1">
      <alignment horizontal="center" vertical="center"/>
    </xf>
    <xf numFmtId="164" fontId="3" fillId="0" borderId="52" xfId="32" applyNumberFormat="1" applyFont="1" applyBorder="1" applyAlignment="1">
      <alignment horizontal="center" vertical="center"/>
    </xf>
    <xf numFmtId="164" fontId="3" fillId="0" borderId="54" xfId="32" applyNumberFormat="1" applyFont="1" applyBorder="1" applyAlignment="1">
      <alignment horizontal="center" vertical="center"/>
    </xf>
    <xf numFmtId="164" fontId="3" fillId="0" borderId="53" xfId="32" applyNumberFormat="1" applyFont="1" applyBorder="1" applyAlignment="1">
      <alignment horizontal="center" vertical="center"/>
    </xf>
    <xf numFmtId="164" fontId="3" fillId="0" borderId="51" xfId="32" applyNumberFormat="1" applyFont="1" applyBorder="1" applyAlignment="1">
      <alignment horizontal="center" vertical="center"/>
    </xf>
    <xf numFmtId="0" fontId="3" fillId="0" borderId="51" xfId="6" applyFont="1" applyBorder="1" applyAlignment="1">
      <alignment horizontal="center" vertical="center"/>
    </xf>
    <xf numFmtId="0" fontId="23" fillId="52" borderId="51" xfId="30" applyFont="1" applyFill="1" applyBorder="1" applyAlignment="1">
      <alignment horizontal="center" vertical="center"/>
    </xf>
    <xf numFmtId="0" fontId="65" fillId="0" borderId="51" xfId="97" applyNumberFormat="1" applyFont="1" applyBorder="1" applyAlignment="1" applyProtection="1">
      <alignment horizontal="left" vertical="center" wrapText="1"/>
    </xf>
    <xf numFmtId="167" fontId="65" fillId="0" borderId="51" xfId="97" applyNumberFormat="1" applyFont="1" applyBorder="1" applyAlignment="1" applyProtection="1">
      <alignment horizontal="center" vertical="center"/>
    </xf>
    <xf numFmtId="167" fontId="76" fillId="0" borderId="51" xfId="97" applyNumberFormat="1" applyFont="1" applyBorder="1" applyAlignment="1" applyProtection="1">
      <alignment horizontal="center" vertical="center"/>
    </xf>
    <xf numFmtId="0" fontId="76" fillId="0" borderId="51" xfId="97" applyNumberFormat="1" applyFont="1" applyBorder="1" applyAlignment="1" applyProtection="1">
      <alignment horizontal="center" vertical="center"/>
    </xf>
    <xf numFmtId="176" fontId="76" fillId="0" borderId="51" xfId="97" applyNumberFormat="1" applyFont="1" applyBorder="1" applyAlignment="1" applyProtection="1">
      <alignment horizontal="left" vertical="center" wrapText="1"/>
    </xf>
    <xf numFmtId="0" fontId="76" fillId="0" borderId="51" xfId="97" applyNumberFormat="1" applyFont="1" applyBorder="1" applyAlignment="1" applyProtection="1">
      <alignment horizontal="left" vertical="center" wrapText="1"/>
    </xf>
    <xf numFmtId="176" fontId="65" fillId="0" borderId="51" xfId="97" applyNumberFormat="1" applyFont="1" applyBorder="1" applyAlignment="1" applyProtection="1">
      <alignment horizontal="left" vertical="center" wrapText="1"/>
    </xf>
    <xf numFmtId="0" fontId="65" fillId="0" borderId="43" xfId="97" applyNumberFormat="1" applyFont="1" applyBorder="1" applyAlignment="1" applyProtection="1">
      <alignment horizontal="left" vertical="center" wrapText="1"/>
    </xf>
    <xf numFmtId="0" fontId="65" fillId="0" borderId="44" xfId="97" applyNumberFormat="1" applyFont="1" applyBorder="1" applyAlignment="1" applyProtection="1">
      <alignment horizontal="left" vertical="center" wrapText="1"/>
    </xf>
    <xf numFmtId="0" fontId="65" fillId="0" borderId="45" xfId="97" applyNumberFormat="1" applyFont="1" applyBorder="1" applyAlignment="1" applyProtection="1">
      <alignment horizontal="left" vertical="center" wrapText="1"/>
    </xf>
    <xf numFmtId="0" fontId="76" fillId="0" borderId="43" xfId="97" applyNumberFormat="1" applyFont="1" applyBorder="1" applyAlignment="1" applyProtection="1">
      <alignment horizontal="center" vertical="center" wrapText="1"/>
    </xf>
    <xf numFmtId="0" fontId="76" fillId="0" borderId="44" xfId="97" applyNumberFormat="1" applyFont="1" applyBorder="1" applyAlignment="1" applyProtection="1">
      <alignment horizontal="center" vertical="center" wrapText="1"/>
    </xf>
    <xf numFmtId="0" fontId="76" fillId="0" borderId="45" xfId="97" applyNumberFormat="1" applyFont="1" applyBorder="1" applyAlignment="1" applyProtection="1">
      <alignment horizontal="center" vertical="center" wrapText="1"/>
    </xf>
    <xf numFmtId="167" fontId="65" fillId="0" borderId="51" xfId="70" applyNumberFormat="1" applyFont="1" applyBorder="1" applyAlignment="1" applyProtection="1">
      <alignment horizontal="center" vertical="center"/>
    </xf>
    <xf numFmtId="0" fontId="65" fillId="0" borderId="51" xfId="70" applyNumberFormat="1" applyFont="1" applyBorder="1" applyAlignment="1" applyProtection="1">
      <alignment horizontal="center" vertical="center"/>
    </xf>
    <xf numFmtId="0" fontId="74" fillId="50" borderId="51" xfId="70" applyNumberFormat="1" applyFont="1" applyFill="1" applyBorder="1" applyAlignment="1" applyProtection="1">
      <alignment horizontal="center" vertical="center"/>
    </xf>
    <xf numFmtId="0" fontId="65" fillId="0" borderId="51" xfId="70" applyNumberFormat="1" applyFont="1" applyFill="1" applyBorder="1" applyAlignment="1" applyProtection="1">
      <alignment horizontal="left" vertical="center" wrapText="1"/>
    </xf>
    <xf numFmtId="0" fontId="74" fillId="51" borderId="51" xfId="70" applyNumberFormat="1" applyFont="1" applyFill="1" applyBorder="1" applyAlignment="1" applyProtection="1">
      <alignment horizontal="center" vertical="center" wrapText="1"/>
    </xf>
    <xf numFmtId="0" fontId="74" fillId="50" borderId="43" xfId="97" applyNumberFormat="1" applyFont="1" applyFill="1" applyBorder="1" applyAlignment="1" applyProtection="1">
      <alignment horizontal="center" vertical="center"/>
    </xf>
    <xf numFmtId="0" fontId="74" fillId="50" borderId="44" xfId="97" applyNumberFormat="1" applyFont="1" applyFill="1" applyBorder="1" applyAlignment="1" applyProtection="1">
      <alignment horizontal="center" vertical="center"/>
    </xf>
    <xf numFmtId="0" fontId="74" fillId="50" borderId="45" xfId="97" applyNumberFormat="1" applyFont="1" applyFill="1" applyBorder="1" applyAlignment="1" applyProtection="1">
      <alignment horizontal="center" vertical="center"/>
    </xf>
    <xf numFmtId="164" fontId="3" fillId="0" borderId="47" xfId="32" applyNumberFormat="1" applyFont="1" applyBorder="1" applyAlignment="1">
      <alignment horizontal="center" vertical="center"/>
    </xf>
    <xf numFmtId="164" fontId="3" fillId="0" borderId="10" xfId="32" applyNumberFormat="1" applyFont="1" applyBorder="1" applyAlignment="1">
      <alignment horizontal="center" vertical="center"/>
    </xf>
    <xf numFmtId="0" fontId="23" fillId="2" borderId="52" xfId="30" applyFont="1" applyFill="1" applyBorder="1" applyAlignment="1">
      <alignment horizontal="center" vertical="center" wrapText="1"/>
    </xf>
    <xf numFmtId="0" fontId="23" fillId="2" borderId="53" xfId="30" applyFont="1" applyFill="1" applyBorder="1" applyAlignment="1">
      <alignment horizontal="center" vertical="center" wrapText="1"/>
    </xf>
    <xf numFmtId="0" fontId="3" fillId="0" borderId="51" xfId="30" applyFont="1" applyBorder="1" applyAlignment="1">
      <alignment horizontal="left" vertical="center" wrapText="1"/>
    </xf>
    <xf numFmtId="0" fontId="23" fillId="2" borderId="51" xfId="30" applyFont="1" applyFill="1" applyBorder="1" applyAlignment="1">
      <alignment horizontal="center" vertical="center" wrapText="1"/>
    </xf>
    <xf numFmtId="0" fontId="23" fillId="52" borderId="51" xfId="30" applyFont="1" applyFill="1" applyBorder="1" applyAlignment="1">
      <alignment horizontal="center" vertical="center" wrapText="1"/>
    </xf>
    <xf numFmtId="0" fontId="1" fillId="0" borderId="51" xfId="30" applyFont="1" applyBorder="1" applyAlignment="1">
      <alignment horizontal="left" vertical="center"/>
    </xf>
    <xf numFmtId="167" fontId="76" fillId="0" borderId="47" xfId="97" applyNumberFormat="1" applyFont="1" applyBorder="1" applyAlignment="1" applyProtection="1">
      <alignment horizontal="center" vertical="center"/>
    </xf>
    <xf numFmtId="167" fontId="76" fillId="0" borderId="55" xfId="97" applyNumberFormat="1" applyFont="1" applyBorder="1" applyAlignment="1" applyProtection="1">
      <alignment horizontal="center" vertical="center"/>
    </xf>
    <xf numFmtId="164" fontId="22" fillId="0" borderId="52" xfId="32" applyNumberFormat="1" applyFont="1" applyBorder="1" applyAlignment="1">
      <alignment horizontal="center" vertical="center"/>
    </xf>
    <xf numFmtId="164" fontId="22" fillId="0" borderId="54" xfId="32" applyNumberFormat="1" applyFont="1" applyBorder="1" applyAlignment="1">
      <alignment horizontal="center" vertical="center"/>
    </xf>
    <xf numFmtId="164" fontId="22" fillId="0" borderId="53" xfId="32" applyNumberFormat="1" applyFont="1" applyBorder="1" applyAlignment="1">
      <alignment horizontal="center" vertical="center"/>
    </xf>
    <xf numFmtId="164" fontId="22" fillId="0" borderId="51" xfId="32" applyNumberFormat="1" applyFont="1" applyBorder="1" applyAlignment="1">
      <alignment horizontal="center" vertical="center"/>
    </xf>
    <xf numFmtId="0" fontId="22" fillId="0" borderId="51" xfId="6" applyFont="1" applyBorder="1" applyAlignment="1">
      <alignment horizontal="center" vertical="center"/>
    </xf>
    <xf numFmtId="164" fontId="30" fillId="0" borderId="51" xfId="0" applyNumberFormat="1" applyFont="1" applyFill="1" applyBorder="1" applyAlignment="1">
      <alignment horizontal="center" vertical="center"/>
    </xf>
    <xf numFmtId="0" fontId="33" fillId="0" borderId="51" xfId="0" applyFont="1" applyFill="1" applyBorder="1" applyAlignment="1">
      <alignment horizontal="center" vertical="center" wrapText="1"/>
    </xf>
    <xf numFmtId="0" fontId="33" fillId="0" borderId="51" xfId="0" applyFont="1" applyBorder="1" applyAlignment="1">
      <alignment horizontal="center" vertical="center"/>
    </xf>
    <xf numFmtId="0" fontId="34" fillId="0" borderId="51" xfId="0" applyFont="1" applyBorder="1" applyAlignment="1">
      <alignment horizontal="center" vertical="center" wrapText="1"/>
    </xf>
    <xf numFmtId="14" fontId="34" fillId="0" borderId="51" xfId="0" applyNumberFormat="1" applyFont="1" applyBorder="1" applyAlignment="1">
      <alignment horizontal="center" vertical="center"/>
    </xf>
    <xf numFmtId="0" fontId="34" fillId="0" borderId="51" xfId="0" applyFont="1" applyBorder="1" applyAlignment="1">
      <alignment horizontal="center" vertical="center"/>
    </xf>
    <xf numFmtId="164" fontId="30" fillId="0" borderId="51" xfId="0" applyNumberFormat="1" applyFont="1" applyFill="1" applyBorder="1" applyAlignment="1">
      <alignment horizontal="center" vertical="center" wrapText="1"/>
    </xf>
    <xf numFmtId="164" fontId="30" fillId="0" borderId="51" xfId="0" applyNumberFormat="1" applyFont="1" applyFill="1" applyBorder="1" applyAlignment="1">
      <alignment horizontal="center" wrapText="1"/>
    </xf>
    <xf numFmtId="0" fontId="67" fillId="0" borderId="49" xfId="45" applyFont="1" applyBorder="1" applyAlignment="1">
      <alignment horizontal="center"/>
    </xf>
    <xf numFmtId="0" fontId="71" fillId="0" borderId="0" xfId="45" applyFont="1" applyAlignment="1">
      <alignment horizontal="left" wrapText="1" indent="1"/>
    </xf>
    <xf numFmtId="0" fontId="42" fillId="0" borderId="0" xfId="45" applyFont="1" applyAlignment="1">
      <alignment horizontal="center"/>
    </xf>
    <xf numFmtId="0" fontId="32" fillId="0" borderId="0" xfId="45" applyFont="1" applyAlignment="1">
      <alignment horizontal="left" wrapText="1"/>
    </xf>
    <xf numFmtId="0" fontId="21" fillId="0" borderId="2" xfId="28" applyNumberFormat="1" applyFont="1" applyFill="1" applyBorder="1" applyAlignment="1">
      <alignment horizontal="center" vertical="center" wrapText="1"/>
    </xf>
    <xf numFmtId="0" fontId="21" fillId="0" borderId="2" xfId="28" applyNumberFormat="1" applyFont="1" applyBorder="1" applyAlignment="1">
      <alignment horizontal="center" vertical="center" wrapText="1"/>
    </xf>
    <xf numFmtId="14" fontId="22" fillId="0" borderId="5" xfId="29" applyNumberFormat="1" applyFont="1" applyBorder="1" applyAlignment="1" applyProtection="1">
      <alignment horizontal="left" vertical="top" wrapText="1"/>
    </xf>
    <xf numFmtId="14" fontId="22" fillId="0" borderId="6" xfId="29" applyNumberFormat="1" applyFont="1" applyBorder="1" applyAlignment="1" applyProtection="1">
      <alignment horizontal="left" vertical="top" wrapText="1"/>
    </xf>
    <xf numFmtId="14" fontId="22" fillId="0" borderId="13" xfId="29" applyNumberFormat="1" applyFont="1" applyBorder="1" applyAlignment="1" applyProtection="1">
      <alignment horizontal="left" vertical="top" wrapText="1"/>
    </xf>
    <xf numFmtId="14" fontId="22" fillId="0" borderId="21" xfId="29" applyNumberFormat="1" applyFont="1" applyBorder="1" applyAlignment="1" applyProtection="1">
      <alignment horizontal="left" vertical="top" wrapText="1"/>
    </xf>
    <xf numFmtId="14" fontId="22" fillId="0" borderId="16" xfId="29" applyNumberFormat="1" applyFont="1" applyBorder="1" applyAlignment="1" applyProtection="1">
      <alignment horizontal="left" vertical="top" wrapText="1"/>
    </xf>
    <xf numFmtId="14" fontId="22" fillId="0" borderId="23" xfId="29" applyNumberFormat="1" applyFont="1" applyBorder="1" applyAlignment="1" applyProtection="1">
      <alignment horizontal="left" vertical="top" wrapText="1"/>
    </xf>
    <xf numFmtId="0" fontId="0" fillId="0" borderId="0" xfId="0"/>
    <xf numFmtId="0" fontId="28" fillId="0" borderId="47" xfId="0" quotePrefix="1" applyFont="1" applyFill="1" applyBorder="1" applyAlignment="1">
      <alignment vertical="center"/>
    </xf>
    <xf numFmtId="10" fontId="7" fillId="0" borderId="56" xfId="3" applyNumberFormat="1" applyFont="1" applyBorder="1" applyAlignment="1" applyProtection="1">
      <alignment horizontal="center"/>
    </xf>
    <xf numFmtId="0" fontId="28" fillId="0" borderId="24" xfId="0" quotePrefix="1" applyFont="1" applyFill="1" applyBorder="1" applyAlignment="1">
      <alignment vertical="center"/>
    </xf>
    <xf numFmtId="165" fontId="7" fillId="0" borderId="57" xfId="1" applyNumberFormat="1" applyFont="1" applyBorder="1" applyAlignment="1">
      <alignment horizontal="center"/>
    </xf>
  </cellXfs>
  <cellStyles count="101">
    <cellStyle name="20% - Ênfase1" xfId="73" builtinId="30" customBuiltin="1"/>
    <cellStyle name="20% - Ênfase2" xfId="77" builtinId="34" customBuiltin="1"/>
    <cellStyle name="20% - Ênfase3" xfId="81" builtinId="38" customBuiltin="1"/>
    <cellStyle name="20% - Ênfase4" xfId="85" builtinId="42" customBuiltin="1"/>
    <cellStyle name="20% - Ênfase5" xfId="89" builtinId="46" customBuiltin="1"/>
    <cellStyle name="20% - Ênfase6" xfId="93" builtinId="50" customBuiltin="1"/>
    <cellStyle name="40% - Ênfase1" xfId="74" builtinId="31" customBuiltin="1"/>
    <cellStyle name="40% - Ênfase2" xfId="78" builtinId="35" customBuiltin="1"/>
    <cellStyle name="40% - Ênfase3" xfId="82" builtinId="39" customBuiltin="1"/>
    <cellStyle name="40% - Ênfase4" xfId="86" builtinId="43" customBuiltin="1"/>
    <cellStyle name="40% - Ênfase5" xfId="90" builtinId="47" customBuiltin="1"/>
    <cellStyle name="40% - Ênfase6" xfId="94" builtinId="51" customBuiltin="1"/>
    <cellStyle name="60% - Ênfase1" xfId="75" builtinId="32" customBuiltin="1"/>
    <cellStyle name="60% - Ênfase2" xfId="79" builtinId="36" customBuiltin="1"/>
    <cellStyle name="60% - Ênfase3" xfId="83" builtinId="40" customBuiltin="1"/>
    <cellStyle name="60% - Ênfase4" xfId="87" builtinId="44" customBuiltin="1"/>
    <cellStyle name="60% - Ênfase5" xfId="91" builtinId="48" customBuiltin="1"/>
    <cellStyle name="60% - Ênfase6" xfId="95" builtinId="52" customBuiltin="1"/>
    <cellStyle name="Bom" xfId="60" builtinId="26" customBuiltin="1"/>
    <cellStyle name="Cálculo" xfId="65" builtinId="22" customBuiltin="1"/>
    <cellStyle name="Célula de Verificação" xfId="67" builtinId="23" customBuiltin="1"/>
    <cellStyle name="Célula Vinculada" xfId="66" builtinId="24" customBuiltin="1"/>
    <cellStyle name="COMUM" xfId="7"/>
    <cellStyle name="COMUM 2" xfId="35"/>
    <cellStyle name="Ênfase1" xfId="72" builtinId="29" customBuiltin="1"/>
    <cellStyle name="Ênfase2" xfId="76" builtinId="33" customBuiltin="1"/>
    <cellStyle name="Ênfase3" xfId="80" builtinId="37" customBuiltin="1"/>
    <cellStyle name="Ênfase4" xfId="84" builtinId="41" customBuiltin="1"/>
    <cellStyle name="Ênfase5" xfId="88" builtinId="45" customBuiltin="1"/>
    <cellStyle name="Ênfase6" xfId="92" builtinId="49" customBuiltin="1"/>
    <cellStyle name="Entrada" xfId="63" builtinId="20" customBuiltin="1"/>
    <cellStyle name="Excel Built-in Comma" xfId="8"/>
    <cellStyle name="Excel Built-in Currency" xfId="9"/>
    <cellStyle name="Excel Built-in Hyperlink" xfId="10"/>
    <cellStyle name="Excel Built-in Hyperlink 2" xfId="46"/>
    <cellStyle name="Excel Built-in Normal" xfId="11"/>
    <cellStyle name="Excel Built-in Normal 2" xfId="47"/>
    <cellStyle name="Excel_BuiltIn_20% - Ênfase1" xfId="12"/>
    <cellStyle name="Heading" xfId="13"/>
    <cellStyle name="Heading1" xfId="14"/>
    <cellStyle name="Hiperlink 2" xfId="98"/>
    <cellStyle name="Incorreto" xfId="61" builtinId="27" customBuiltin="1"/>
    <cellStyle name="Moeda" xfId="27" builtinId="4"/>
    <cellStyle name="Moeda 2" xfId="2"/>
    <cellStyle name="Moeda 2 2" xfId="31"/>
    <cellStyle name="Moeda 3" xfId="32"/>
    <cellStyle name="Moeda 4" xfId="34"/>
    <cellStyle name="Neutra" xfId="62" builtinId="28" customBuiltin="1"/>
    <cellStyle name="Normal" xfId="0" builtinId="0"/>
    <cellStyle name="Normal 2" xfId="1"/>
    <cellStyle name="Normal 2 2" xfId="30"/>
    <cellStyle name="Normal 2 3" xfId="45"/>
    <cellStyle name="Normal 3" xfId="6"/>
    <cellStyle name="Normal 4" xfId="33"/>
    <cellStyle name="Normal 5" xfId="96"/>
    <cellStyle name="Normal 6" xfId="99"/>
    <cellStyle name="Normal 6 2" xfId="100"/>
    <cellStyle name="Nota" xfId="69" builtinId="10" customBuiltin="1"/>
    <cellStyle name="Porcentagem" xfId="4" builtinId="5"/>
    <cellStyle name="Porcentagem 2" xfId="3"/>
    <cellStyle name="Porcentagem 3 2" xfId="15"/>
    <cellStyle name="Porcentagem 3 2 2" xfId="36"/>
    <cellStyle name="Result" xfId="16"/>
    <cellStyle name="Result2" xfId="17"/>
    <cellStyle name="Saída" xfId="64" builtinId="21" customBuiltin="1"/>
    <cellStyle name="Sem título1" xfId="18"/>
    <cellStyle name="Sem título1 2" xfId="48"/>
    <cellStyle name="Sem título2" xfId="19"/>
    <cellStyle name="Sem título2 2" xfId="49"/>
    <cellStyle name="Sem título3" xfId="50"/>
    <cellStyle name="Sem título4" xfId="51"/>
    <cellStyle name="Sem título5" xfId="52"/>
    <cellStyle name="Sem título6" xfId="53"/>
    <cellStyle name="Sem título7" xfId="54"/>
    <cellStyle name="Texto de Aviso" xfId="68" builtinId="11" customBuiltin="1"/>
    <cellStyle name="Texto Explicativo" xfId="70" builtinId="53" customBuiltin="1"/>
    <cellStyle name="Texto Explicativo 2" xfId="28"/>
    <cellStyle name="Texto Explicativo 3" xfId="97"/>
    <cellStyle name="Titulo" xfId="20"/>
    <cellStyle name="Título" xfId="55" builtinId="15" customBuiltin="1"/>
    <cellStyle name="Título 1" xfId="56" builtinId="16" customBuiltin="1"/>
    <cellStyle name="Título 1 1" xfId="21"/>
    <cellStyle name="Título 1 1 1" xfId="22"/>
    <cellStyle name="Título 1 1 1 1" xfId="23"/>
    <cellStyle name="Título 1 1 1 1 2" xfId="41"/>
    <cellStyle name="Título 1 1 1 2" xfId="40"/>
    <cellStyle name="Título 1 1 2" xfId="39"/>
    <cellStyle name="Titulo 2" xfId="37"/>
    <cellStyle name="Título 2" xfId="57" builtinId="17" customBuiltin="1"/>
    <cellStyle name="Título 3" xfId="58" builtinId="18" customBuiltin="1"/>
    <cellStyle name="Título 4" xfId="59" builtinId="19" customBuiltin="1"/>
    <cellStyle name="Titulo-Volare" xfId="24"/>
    <cellStyle name="Titulo-Volare 2" xfId="38"/>
    <cellStyle name="Total" xfId="71" builtinId="25" customBuiltin="1"/>
    <cellStyle name="Vírgula" xfId="5" builtinId="3"/>
    <cellStyle name="Vírgula 2" xfId="29"/>
    <cellStyle name="Vírgula 2 2" xfId="44"/>
    <cellStyle name="Vírgula 3" xfId="25"/>
    <cellStyle name="Vírgula 3 2" xfId="42"/>
    <cellStyle name="Vírgula 5" xfId="26"/>
    <cellStyle name="Vírgula 5 2" xfId="43"/>
  </cellStyles>
  <dxfs count="283">
    <dxf>
      <font>
        <b/>
        <i val="0"/>
      </font>
      <fill>
        <patternFill>
          <bgColor theme="0" tint="-0.14996795556505021"/>
        </patternFill>
      </fill>
    </dxf>
    <dxf>
      <font>
        <b/>
        <i val="0"/>
      </font>
      <fill>
        <patternFill>
          <bgColor theme="0" tint="-0.14996795556505021"/>
        </patternFill>
      </fill>
    </dxf>
    <dxf>
      <font>
        <color rgb="FF9C0006"/>
      </font>
      <fill>
        <patternFill>
          <bgColor rgb="FFFFC7CE"/>
        </patternFill>
      </fill>
    </dxf>
    <dxf>
      <font>
        <color rgb="FF9C0006"/>
      </font>
      <fill>
        <patternFill>
          <bgColor rgb="FFFFC7CE"/>
        </patternFill>
      </fill>
    </dxf>
    <dxf>
      <font>
        <b/>
        <i val="0"/>
      </font>
      <fill>
        <patternFill>
          <bgColor theme="0" tint="-0.14996795556505021"/>
        </patternFill>
      </fill>
    </dxf>
    <dxf>
      <font>
        <b/>
        <i val="0"/>
      </font>
      <fill>
        <patternFill>
          <bgColor theme="0" tint="-0.14996795556505021"/>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s>
  <tableStyles count="0" defaultTableStyle="TableStyleMedium2" defaultPivotStyle="PivotStyleLight16"/>
  <colors>
    <mruColors>
      <color rgb="FF33CC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2.gif"/></Relationships>
</file>

<file path=xl/drawings/_rels/drawing5.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4</xdr:col>
      <xdr:colOff>685800</xdr:colOff>
      <xdr:row>1</xdr:row>
      <xdr:rowOff>57150</xdr:rowOff>
    </xdr:from>
    <xdr:to>
      <xdr:col>5</xdr:col>
      <xdr:colOff>542925</xdr:colOff>
      <xdr:row>1</xdr:row>
      <xdr:rowOff>631072</xdr:rowOff>
    </xdr:to>
    <xdr:pic>
      <xdr:nvPicPr>
        <xdr:cNvPr id="2" name="Imagem 1" descr="http://www.unipampa.edu.br/portal/images/Assinatura_Unipampa_JPG_SVG/brasao/braso_republica_baixa_res.jpg">
          <a:extLst>
            <a:ext uri="{FF2B5EF4-FFF2-40B4-BE49-F238E27FC236}">
              <a16:creationId xmlns=""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771900" y="257175"/>
          <a:ext cx="571500" cy="5739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81643</xdr:colOff>
      <xdr:row>363</xdr:row>
      <xdr:rowOff>27213</xdr:rowOff>
    </xdr:from>
    <xdr:to>
      <xdr:col>9</xdr:col>
      <xdr:colOff>920484</xdr:colOff>
      <xdr:row>375</xdr:row>
      <xdr:rowOff>176892</xdr:rowOff>
    </xdr:to>
    <xdr:sp macro="" textlink="">
      <xdr:nvSpPr>
        <xdr:cNvPr id="3" name="CaixaDeTexto 2">
          <a:extLst>
            <a:ext uri="{FF2B5EF4-FFF2-40B4-BE49-F238E27FC236}">
              <a16:creationId xmlns="" xmlns:a16="http://schemas.microsoft.com/office/drawing/2014/main" id="{00000000-0008-0000-0100-000003000000}"/>
            </a:ext>
          </a:extLst>
        </xdr:cNvPr>
        <xdr:cNvSpPr txBox="1"/>
      </xdr:nvSpPr>
      <xdr:spPr>
        <a:xfrm>
          <a:off x="81643" y="73737106"/>
          <a:ext cx="12745091" cy="2286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indent="0" algn="just"/>
          <a:r>
            <a:rPr lang="pt-BR" sz="1000" b="1" i="0" u="none" strike="noStrike">
              <a:solidFill>
                <a:schemeClr val="dk1"/>
              </a:solidFill>
              <a:effectLst/>
              <a:latin typeface="Arial" panose="020B0604020202020204" pitchFamily="34" charset="0"/>
              <a:ea typeface="+mn-ea"/>
              <a:cs typeface="Arial" panose="020B0604020202020204" pitchFamily="34" charset="0"/>
            </a:rPr>
            <a:t>NOTAS</a:t>
          </a:r>
          <a:endParaRPr lang="pt-BR" sz="1000">
            <a:latin typeface="Arial" panose="020B0604020202020204" pitchFamily="34" charset="0"/>
            <a:cs typeface="Arial" panose="020B0604020202020204" pitchFamily="34" charset="0"/>
          </a:endParaRPr>
        </a:p>
        <a:p>
          <a:pPr indent="0" algn="just">
            <a:lnSpc>
              <a:spcPct val="150000"/>
            </a:lnSpc>
          </a:pPr>
          <a:r>
            <a:rPr lang="pt-BR" sz="1000" b="0" i="0" u="none" strike="noStrike">
              <a:solidFill>
                <a:schemeClr val="dk1"/>
              </a:solidFill>
              <a:effectLst/>
              <a:latin typeface="Arial" panose="020B0604020202020204" pitchFamily="34" charset="0"/>
              <a:ea typeface="+mn-ea"/>
              <a:cs typeface="Arial" panose="020B0604020202020204" pitchFamily="34" charset="0"/>
            </a:rPr>
            <a:t>1</a:t>
          </a:r>
          <a:r>
            <a:rPr lang="pt-BR" sz="1000" b="0" i="0" u="none" strike="noStrike" baseline="0">
              <a:solidFill>
                <a:schemeClr val="dk1"/>
              </a:solidFill>
              <a:effectLst/>
              <a:latin typeface="Arial" panose="020B0604020202020204" pitchFamily="34" charset="0"/>
              <a:ea typeface="+mn-ea"/>
              <a:cs typeface="Arial" panose="020B0604020202020204" pitchFamily="34" charset="0"/>
            </a:rPr>
            <a:t> </a:t>
          </a:r>
          <a:r>
            <a:rPr lang="pt-BR" sz="1000" b="0" i="0" u="none" strike="noStrike">
              <a:solidFill>
                <a:schemeClr val="dk1"/>
              </a:solidFill>
              <a:effectLst/>
              <a:latin typeface="Arial" panose="020B0604020202020204" pitchFamily="34" charset="0"/>
              <a:ea typeface="+mn-ea"/>
              <a:cs typeface="Arial" panose="020B0604020202020204" pitchFamily="34" charset="0"/>
            </a:rPr>
            <a:t>-</a:t>
          </a:r>
          <a:r>
            <a:rPr lang="pt-BR" sz="1000" b="0" i="0" u="none" strike="noStrike" baseline="0">
              <a:solidFill>
                <a:schemeClr val="dk1"/>
              </a:solidFill>
              <a:effectLst/>
              <a:latin typeface="Arial" panose="020B0604020202020204" pitchFamily="34" charset="0"/>
              <a:ea typeface="+mn-ea"/>
              <a:cs typeface="Arial" panose="020B0604020202020204" pitchFamily="34" charset="0"/>
            </a:rPr>
            <a:t> </a:t>
          </a:r>
          <a:r>
            <a:rPr lang="pt-BR" sz="1000" b="0" i="0" u="none" strike="noStrike">
              <a:solidFill>
                <a:schemeClr val="dk1"/>
              </a:solidFill>
              <a:effectLst/>
              <a:latin typeface="Arial" panose="020B0604020202020204" pitchFamily="34" charset="0"/>
              <a:ea typeface="+mn-ea"/>
              <a:cs typeface="Arial" panose="020B0604020202020204" pitchFamily="34" charset="0"/>
            </a:rPr>
            <a:t>O local deverá  ser vistoriado previamente, para a constatação de</a:t>
          </a:r>
          <a:r>
            <a:rPr lang="pt-BR" sz="1000" b="0" i="0" u="none" strike="noStrike" baseline="0">
              <a:solidFill>
                <a:schemeClr val="dk1"/>
              </a:solidFill>
              <a:effectLst/>
              <a:latin typeface="Arial" panose="020B0604020202020204" pitchFamily="34" charset="0"/>
              <a:ea typeface="+mn-ea"/>
              <a:cs typeface="Arial" panose="020B0604020202020204" pitchFamily="34" charset="0"/>
            </a:rPr>
            <a:t> </a:t>
          </a:r>
          <a:r>
            <a:rPr lang="pt-BR" sz="1000" b="0" i="0" u="none" strike="noStrike">
              <a:solidFill>
                <a:schemeClr val="dk1"/>
              </a:solidFill>
              <a:effectLst/>
              <a:latin typeface="Arial" panose="020B0604020202020204" pitchFamily="34" charset="0"/>
              <a:ea typeface="+mn-ea"/>
              <a:cs typeface="Arial" panose="020B0604020202020204" pitchFamily="34" charset="0"/>
            </a:rPr>
            <a:t>peculiaridades dos serviços e programação da execução dos mesmos, devendo esta, ser apresentada também previamente.</a:t>
          </a:r>
          <a:r>
            <a:rPr lang="pt-BR" sz="1000">
              <a:latin typeface="Arial" panose="020B0604020202020204" pitchFamily="34" charset="0"/>
              <a:cs typeface="Arial" panose="020B0604020202020204" pitchFamily="34" charset="0"/>
            </a:rPr>
            <a:t> </a:t>
          </a:r>
        </a:p>
        <a:p>
          <a:pPr indent="0" algn="just">
            <a:lnSpc>
              <a:spcPct val="150000"/>
            </a:lnSpc>
          </a:pPr>
          <a:r>
            <a:rPr lang="pt-BR" sz="1000" b="0" i="0" u="none" strike="noStrike">
              <a:solidFill>
                <a:schemeClr val="dk1"/>
              </a:solidFill>
              <a:effectLst/>
              <a:latin typeface="Arial" panose="020B0604020202020204" pitchFamily="34" charset="0"/>
              <a:ea typeface="+mn-ea"/>
              <a:cs typeface="Arial" panose="020B0604020202020204" pitchFamily="34" charset="0"/>
            </a:rPr>
            <a:t>2</a:t>
          </a:r>
          <a:r>
            <a:rPr lang="pt-BR" sz="1000" b="0" i="0" u="none" strike="noStrike" baseline="0">
              <a:solidFill>
                <a:schemeClr val="dk1"/>
              </a:solidFill>
              <a:effectLst/>
              <a:latin typeface="Arial" panose="020B0604020202020204" pitchFamily="34" charset="0"/>
              <a:ea typeface="+mn-ea"/>
              <a:cs typeface="Arial" panose="020B0604020202020204" pitchFamily="34" charset="0"/>
            </a:rPr>
            <a:t> </a:t>
          </a:r>
          <a:r>
            <a:rPr lang="pt-BR" sz="1000" b="0" i="0" u="none" strike="noStrike">
              <a:solidFill>
                <a:schemeClr val="dk1"/>
              </a:solidFill>
              <a:effectLst/>
              <a:latin typeface="Arial" panose="020B0604020202020204" pitchFamily="34" charset="0"/>
              <a:ea typeface="+mn-ea"/>
              <a:cs typeface="Arial" panose="020B0604020202020204" pitchFamily="34" charset="0"/>
            </a:rPr>
            <a:t>-</a:t>
          </a:r>
          <a:r>
            <a:rPr lang="pt-BR" sz="1000" b="0" i="0" u="none" strike="noStrike" baseline="0">
              <a:solidFill>
                <a:schemeClr val="dk1"/>
              </a:solidFill>
              <a:effectLst/>
              <a:latin typeface="Arial" panose="020B0604020202020204" pitchFamily="34" charset="0"/>
              <a:ea typeface="+mn-ea"/>
              <a:cs typeface="Arial" panose="020B0604020202020204" pitchFamily="34" charset="0"/>
            </a:rPr>
            <a:t> </a:t>
          </a:r>
          <a:r>
            <a:rPr lang="pt-BR" sz="1000" b="0" i="0" u="none" strike="noStrike">
              <a:solidFill>
                <a:schemeClr val="dk1"/>
              </a:solidFill>
              <a:effectLst/>
              <a:latin typeface="Arial" panose="020B0604020202020204" pitchFamily="34" charset="0"/>
              <a:ea typeface="+mn-ea"/>
              <a:cs typeface="Arial" panose="020B0604020202020204" pitchFamily="34" charset="0"/>
            </a:rPr>
            <a:t>O local de execução dos serviços deverá ser suficientemente protegido (equipamentos, utensílios, mobiliários, etc.). Todas as partes afetadas deverão ser inteiramente recompostas.</a:t>
          </a:r>
          <a:r>
            <a:rPr lang="pt-BR" sz="1000">
              <a:latin typeface="Arial" panose="020B0604020202020204" pitchFamily="34" charset="0"/>
              <a:cs typeface="Arial" panose="020B0604020202020204" pitchFamily="34" charset="0"/>
            </a:rPr>
            <a:t> </a:t>
          </a:r>
        </a:p>
        <a:p>
          <a:pPr marL="0" marR="0" indent="0" algn="just" defTabSz="914400" eaLnBrk="1" fontAlgn="auto" latinLnBrk="0" hangingPunct="1">
            <a:lnSpc>
              <a:spcPct val="150000"/>
            </a:lnSpc>
            <a:spcBef>
              <a:spcPts val="0"/>
            </a:spcBef>
            <a:spcAft>
              <a:spcPts val="0"/>
            </a:spcAft>
            <a:buClrTx/>
            <a:buSzTx/>
            <a:buFontTx/>
            <a:buNone/>
            <a:tabLst/>
            <a:defRPr/>
          </a:pPr>
          <a:r>
            <a:rPr lang="pt-BR" sz="1000" b="0" i="0">
              <a:solidFill>
                <a:schemeClr val="dk1"/>
              </a:solidFill>
              <a:effectLst/>
              <a:latin typeface="Arial" panose="020B0604020202020204" pitchFamily="34" charset="0"/>
              <a:ea typeface="+mn-ea"/>
              <a:cs typeface="Arial" panose="020B0604020202020204" pitchFamily="34" charset="0"/>
            </a:rPr>
            <a:t>3 - Os quantitativos e os custos desta planilha orçamentária estão compatíveis com os quantitativos do Projeto</a:t>
          </a:r>
          <a:r>
            <a:rPr lang="pt-BR" sz="1000" b="0" i="0" baseline="0">
              <a:solidFill>
                <a:schemeClr val="dk1"/>
              </a:solidFill>
              <a:effectLst/>
              <a:latin typeface="Arial" panose="020B0604020202020204" pitchFamily="34" charset="0"/>
              <a:ea typeface="+mn-ea"/>
              <a:cs typeface="Arial" panose="020B0604020202020204" pitchFamily="34" charset="0"/>
            </a:rPr>
            <a:t> Básico / Executivo</a:t>
          </a:r>
        </a:p>
        <a:p>
          <a:pPr marL="0" marR="0" indent="0" algn="just" defTabSz="914400" eaLnBrk="1" fontAlgn="auto" latinLnBrk="0" hangingPunct="1">
            <a:lnSpc>
              <a:spcPct val="150000"/>
            </a:lnSpc>
            <a:spcBef>
              <a:spcPts val="0"/>
            </a:spcBef>
            <a:spcAft>
              <a:spcPts val="0"/>
            </a:spcAft>
            <a:buClrTx/>
            <a:buSzTx/>
            <a:buFontTx/>
            <a:buNone/>
            <a:tabLst/>
            <a:defRPr/>
          </a:pPr>
          <a:r>
            <a:rPr lang="pt-BR" sz="1000" b="0" i="0" u="none" strike="noStrike">
              <a:solidFill>
                <a:schemeClr val="dk1"/>
              </a:solidFill>
              <a:effectLst/>
              <a:latin typeface="Arial" panose="020B0604020202020204" pitchFamily="34" charset="0"/>
              <a:ea typeface="+mn-ea"/>
              <a:cs typeface="Arial" panose="020B0604020202020204" pitchFamily="34" charset="0"/>
            </a:rPr>
            <a:t>4 - Prazo provável de execução de até </a:t>
          </a:r>
          <a:r>
            <a:rPr lang="pt-BR" sz="1000" b="1" i="0" u="none" strike="noStrike">
              <a:solidFill>
                <a:schemeClr val="dk1"/>
              </a:solidFill>
              <a:effectLst/>
              <a:latin typeface="Arial" panose="020B0604020202020204" pitchFamily="34" charset="0"/>
              <a:ea typeface="+mn-ea"/>
              <a:cs typeface="Arial" panose="020B0604020202020204" pitchFamily="34" charset="0"/>
            </a:rPr>
            <a:t>120</a:t>
          </a:r>
          <a:r>
            <a:rPr lang="pt-BR" sz="1000" b="1" i="0" u="none" strike="noStrike" baseline="0">
              <a:solidFill>
                <a:schemeClr val="dk1"/>
              </a:solidFill>
              <a:effectLst/>
              <a:latin typeface="Arial" panose="020B0604020202020204" pitchFamily="34" charset="0"/>
              <a:ea typeface="+mn-ea"/>
              <a:cs typeface="Arial" panose="020B0604020202020204" pitchFamily="34" charset="0"/>
            </a:rPr>
            <a:t> </a:t>
          </a:r>
          <a:r>
            <a:rPr lang="pt-BR" sz="1000" b="1" i="0" u="none" strike="noStrike">
              <a:solidFill>
                <a:schemeClr val="dk1"/>
              </a:solidFill>
              <a:effectLst/>
              <a:latin typeface="Arial" panose="020B0604020202020204" pitchFamily="34" charset="0"/>
              <a:ea typeface="+mn-ea"/>
              <a:cs typeface="Arial" panose="020B0604020202020204" pitchFamily="34" charset="0"/>
            </a:rPr>
            <a:t>(cento e vinte dias corridos)</a:t>
          </a:r>
          <a:endParaRPr lang="pt-BR" sz="1000" b="0" i="0" u="none" strike="noStrike">
            <a:solidFill>
              <a:schemeClr val="dk1"/>
            </a:solidFill>
            <a:effectLst/>
            <a:latin typeface="Arial" panose="020B0604020202020204" pitchFamily="34" charset="0"/>
            <a:ea typeface="+mn-ea"/>
            <a:cs typeface="Arial" panose="020B0604020202020204" pitchFamily="34" charset="0"/>
          </a:endParaRPr>
        </a:p>
        <a:p>
          <a:pPr indent="0" algn="just">
            <a:lnSpc>
              <a:spcPct val="150000"/>
            </a:lnSpc>
          </a:pPr>
          <a:r>
            <a:rPr lang="pt-BR" sz="1000" b="0" i="0" u="none" strike="noStrike">
              <a:solidFill>
                <a:schemeClr val="dk1"/>
              </a:solidFill>
              <a:effectLst/>
              <a:latin typeface="Arial" panose="020B0604020202020204" pitchFamily="34" charset="0"/>
              <a:ea typeface="+mn-ea"/>
              <a:cs typeface="Arial" panose="020B0604020202020204" pitchFamily="34" charset="0"/>
            </a:rPr>
            <a:t>5 - O</a:t>
          </a:r>
          <a:r>
            <a:rPr lang="pt-BR" sz="1000" b="0" i="0" u="none" strike="noStrike" baseline="0">
              <a:solidFill>
                <a:schemeClr val="dk1"/>
              </a:solidFill>
              <a:effectLst/>
              <a:latin typeface="Arial" panose="020B0604020202020204" pitchFamily="34" charset="0"/>
              <a:ea typeface="+mn-ea"/>
              <a:cs typeface="Arial" panose="020B0604020202020204" pitchFamily="34" charset="0"/>
            </a:rPr>
            <a:t> Sistema de Custos empregado atende ao Decreto 7983/13 e às recomendações TCU, CNJ e CSJT mais recentes e encontra-se descrito no Caderno Técnico, tópico "Sistema de Custos".</a:t>
          </a:r>
          <a:endParaRPr lang="pt-BR" sz="1000" b="0" i="0" u="none" strike="noStrike">
            <a:solidFill>
              <a:schemeClr val="dk1"/>
            </a:solidFill>
            <a:effectLst/>
            <a:latin typeface="Arial" panose="020B0604020202020204" pitchFamily="34" charset="0"/>
            <a:ea typeface="+mn-ea"/>
            <a:cs typeface="Arial" panose="020B0604020202020204" pitchFamily="34" charset="0"/>
          </a:endParaRPr>
        </a:p>
        <a:p>
          <a:pPr indent="0" algn="just"/>
          <a:r>
            <a:rPr lang="pt-BR" sz="1000" b="0" i="0" u="none" strike="noStrike">
              <a:solidFill>
                <a:schemeClr val="dk1"/>
              </a:solidFill>
              <a:effectLst/>
              <a:latin typeface="Arial" panose="020B0604020202020204" pitchFamily="34" charset="0"/>
              <a:ea typeface="+mn-ea"/>
              <a:cs typeface="Arial" panose="020B0604020202020204" pitchFamily="34" charset="0"/>
            </a:rPr>
            <a:t>6 -</a:t>
          </a:r>
          <a:r>
            <a:rPr lang="pt-BR" sz="1000" b="0" i="0" u="none" strike="noStrike" baseline="0">
              <a:solidFill>
                <a:schemeClr val="dk1"/>
              </a:solidFill>
              <a:effectLst/>
              <a:latin typeface="Arial" panose="020B0604020202020204" pitchFamily="34" charset="0"/>
              <a:ea typeface="+mn-ea"/>
              <a:cs typeface="Arial" panose="020B0604020202020204" pitchFamily="34" charset="0"/>
            </a:rPr>
            <a:t> ENCARGOS SOCIAIS / DESONERAÇÃO</a:t>
          </a:r>
        </a:p>
        <a:p>
          <a:pPr indent="0" algn="just"/>
          <a:r>
            <a:rPr lang="pt-BR" sz="1000" b="0" i="0" u="none" strike="noStrike">
              <a:solidFill>
                <a:schemeClr val="dk1"/>
              </a:solidFill>
              <a:effectLst/>
              <a:latin typeface="Arial" panose="020B0604020202020204" pitchFamily="34" charset="0"/>
              <a:ea typeface="+mn-ea"/>
              <a:cs typeface="Arial" panose="020B0604020202020204" pitchFamily="34" charset="0"/>
            </a:rPr>
            <a:t>                 88,30% (Horista - UTILIZADA PARA MÃO DE OBRA DIRETAMENTE LIGADA A EXECUÇÃO DE SERVIÇOS)</a:t>
          </a:r>
        </a:p>
        <a:p>
          <a:pPr indent="0" algn="just"/>
          <a:r>
            <a:rPr lang="pt-BR" sz="1000" b="0" i="0" u="none" strike="noStrike" baseline="0">
              <a:solidFill>
                <a:schemeClr val="dk1"/>
              </a:solidFill>
              <a:effectLst/>
              <a:latin typeface="Arial" panose="020B0604020202020204" pitchFamily="34" charset="0"/>
              <a:ea typeface="+mn-ea"/>
              <a:cs typeface="Arial" panose="020B0604020202020204" pitchFamily="34" charset="0"/>
            </a:rPr>
            <a:t>                50,84</a:t>
          </a:r>
          <a:r>
            <a:rPr lang="pt-BR" sz="1000" b="0" i="0" u="none" strike="noStrike">
              <a:solidFill>
                <a:schemeClr val="dk1"/>
              </a:solidFill>
              <a:effectLst/>
              <a:latin typeface="Arial" panose="020B0604020202020204" pitchFamily="34" charset="0"/>
              <a:ea typeface="+mn-ea"/>
              <a:cs typeface="Arial" panose="020B0604020202020204" pitchFamily="34" charset="0"/>
            </a:rPr>
            <a:t>% (Mensalista - UTILIZADA PARA</a:t>
          </a:r>
          <a:r>
            <a:rPr lang="pt-BR" sz="1000" b="0" i="0" u="none" strike="noStrike" baseline="0">
              <a:solidFill>
                <a:schemeClr val="dk1"/>
              </a:solidFill>
              <a:effectLst/>
              <a:latin typeface="Arial" panose="020B0604020202020204" pitchFamily="34" charset="0"/>
              <a:ea typeface="+mn-ea"/>
              <a:cs typeface="Arial" panose="020B0604020202020204" pitchFamily="34" charset="0"/>
            </a:rPr>
            <a:t> MÃO DE OBRA INDIRETA</a:t>
          </a:r>
          <a:r>
            <a:rPr lang="pt-BR" sz="1000" b="0" i="0" u="none" strike="noStrike">
              <a:solidFill>
                <a:schemeClr val="dk1"/>
              </a:solidFill>
              <a:effectLst/>
              <a:latin typeface="Arial" panose="020B0604020202020204" pitchFamily="34" charset="0"/>
              <a:ea typeface="+mn-ea"/>
              <a:cs typeface="Arial" panose="020B0604020202020204" pitchFamily="34" charset="0"/>
            </a:rPr>
            <a:t>)</a:t>
          </a:r>
        </a:p>
        <a:p>
          <a:pPr indent="0" algn="just"/>
          <a:r>
            <a:rPr lang="pt-BR" sz="1000" b="0" i="0" u="none" strike="noStrike">
              <a:solidFill>
                <a:schemeClr val="dk1"/>
              </a:solidFill>
              <a:effectLst/>
              <a:latin typeface="Arial" panose="020B0604020202020204" pitchFamily="34" charset="0"/>
              <a:ea typeface="+mn-ea"/>
              <a:cs typeface="Arial" panose="020B0604020202020204" pitchFamily="34" charset="0"/>
            </a:rPr>
            <a:t>7 - Os</a:t>
          </a:r>
          <a:r>
            <a:rPr lang="pt-BR" sz="1000" b="0" i="0" u="none" strike="noStrike" baseline="0">
              <a:solidFill>
                <a:schemeClr val="dk1"/>
              </a:solidFill>
              <a:effectLst/>
              <a:latin typeface="Arial" panose="020B0604020202020204" pitchFamily="34" charset="0"/>
              <a:ea typeface="+mn-ea"/>
              <a:cs typeface="Arial" panose="020B0604020202020204" pitchFamily="34" charset="0"/>
            </a:rPr>
            <a:t> materiais e serviços devem atender aos Projetos, Memoriais e Especificações Técnicas e, subsidiariamente, aos cadernos técnicos da Caixa Economica Federal, às Fichas Tecnicas publicadas no SINAPI,  fichas de fabricantes e às práticas da SEAP (Disponível para download no site Compras Governamentais)</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4</xdr:row>
      <xdr:rowOff>0</xdr:rowOff>
    </xdr:from>
    <xdr:to>
      <xdr:col>0</xdr:col>
      <xdr:colOff>9525</xdr:colOff>
      <xdr:row>4</xdr:row>
      <xdr:rowOff>0</xdr:rowOff>
    </xdr:to>
    <xdr:pic>
      <xdr:nvPicPr>
        <xdr:cNvPr id="2" name="Imagem 1" descr="C:\pini\VolareSQL\images\linha.gif">
          <a:extLst>
            <a:ext uri="{FF2B5EF4-FFF2-40B4-BE49-F238E27FC236}">
              <a16:creationId xmlns=""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7622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3" name="Imagem 2" descr="C:\pini\VolareSQL\images\linha.gif">
          <a:extLst>
            <a:ext uri="{FF2B5EF4-FFF2-40B4-BE49-F238E27FC236}">
              <a16:creationId xmlns="" xmlns:a16="http://schemas.microsoft.com/office/drawing/2014/main" id="{00000000-0008-0000-03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432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4" name="Imagem 3" descr="C:\pini\VolareSQL\images\linha.gif">
          <a:extLst>
            <a:ext uri="{FF2B5EF4-FFF2-40B4-BE49-F238E27FC236}">
              <a16:creationId xmlns="" xmlns:a16="http://schemas.microsoft.com/office/drawing/2014/main" id="{00000000-0008-0000-03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2692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5" name="Imagem 4" descr="C:\pini\VolareSQL\images\linha.gif">
          <a:extLst>
            <a:ext uri="{FF2B5EF4-FFF2-40B4-BE49-F238E27FC236}">
              <a16:creationId xmlns="" xmlns:a16="http://schemas.microsoft.com/office/drawing/2014/main" id="{00000000-0008-0000-03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05955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6" name="Imagem 5" descr="C:\pini\VolareSQL\images\linha.gif">
          <a:extLst>
            <a:ext uri="{FF2B5EF4-FFF2-40B4-BE49-F238E27FC236}">
              <a16:creationId xmlns="" xmlns:a16="http://schemas.microsoft.com/office/drawing/2014/main" id="{00000000-0008-0000-03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45198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7" name="Imagem 6" descr="C:\pini\VolareSQL\images\linha.gif">
          <a:extLst>
            <a:ext uri="{FF2B5EF4-FFF2-40B4-BE49-F238E27FC236}">
              <a16:creationId xmlns="" xmlns:a16="http://schemas.microsoft.com/office/drawing/2014/main" id="{00000000-0008-0000-03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80441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8" name="Imagem 7" descr="C:\pini\VolareSQL\images\linha.gif">
          <a:extLst>
            <a:ext uri="{FF2B5EF4-FFF2-40B4-BE49-F238E27FC236}">
              <a16:creationId xmlns="" xmlns:a16="http://schemas.microsoft.com/office/drawing/2014/main" id="{00000000-0008-0000-03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84251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9" name="Imagem 8" descr="C:\pini\VolareSQL\images\linha.gif">
          <a:extLst>
            <a:ext uri="{FF2B5EF4-FFF2-40B4-BE49-F238E27FC236}">
              <a16:creationId xmlns="" xmlns:a16="http://schemas.microsoft.com/office/drawing/2014/main" id="{00000000-0008-0000-0300-00000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319593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0" name="Imagem 9" descr="C:\pini\VolareSQL\images\linha.gif">
          <a:extLst>
            <a:ext uri="{FF2B5EF4-FFF2-40B4-BE49-F238E27FC236}">
              <a16:creationId xmlns="" xmlns:a16="http://schemas.microsoft.com/office/drawing/2014/main" id="{00000000-0008-0000-03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323403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1" name="Imagem 10" descr="C:\pini\VolareSQL\images\linha.gif">
          <a:extLst>
            <a:ext uri="{FF2B5EF4-FFF2-40B4-BE49-F238E27FC236}">
              <a16:creationId xmlns="" xmlns:a16="http://schemas.microsoft.com/office/drawing/2014/main" id="{00000000-0008-0000-0300-00000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665351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2" name="Imagem 11" descr="C:\pini\VolareSQL\images\linha.gif">
          <a:extLst>
            <a:ext uri="{FF2B5EF4-FFF2-40B4-BE49-F238E27FC236}">
              <a16:creationId xmlns="" xmlns:a16="http://schemas.microsoft.com/office/drawing/2014/main" id="{00000000-0008-0000-0300-00000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80616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3" name="Imagem 12" descr="C:\pini\VolareSQL\images\linha.gif">
          <a:extLst>
            <a:ext uri="{FF2B5EF4-FFF2-40B4-BE49-F238E27FC236}">
              <a16:creationId xmlns="" xmlns:a16="http://schemas.microsoft.com/office/drawing/2014/main" id="{00000000-0008-0000-0300-00000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102548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4" name="Imagem 13" descr="C:\pini\VolareSQL\images\linha.gif">
          <a:extLst>
            <a:ext uri="{FF2B5EF4-FFF2-40B4-BE49-F238E27FC236}">
              <a16:creationId xmlns="" xmlns:a16="http://schemas.microsoft.com/office/drawing/2014/main" id="{00000000-0008-0000-0300-00000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308479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5" name="Imagem 14" descr="C:\pini\VolareSQL\images\linha.gif">
          <a:extLst>
            <a:ext uri="{FF2B5EF4-FFF2-40B4-BE49-F238E27FC236}">
              <a16:creationId xmlns="" xmlns:a16="http://schemas.microsoft.com/office/drawing/2014/main" id="{00000000-0008-0000-0300-00000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312289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6" name="Imagem 15" descr="C:\pini\VolareSQL\images\linha.gif">
          <a:extLst>
            <a:ext uri="{FF2B5EF4-FFF2-40B4-BE49-F238E27FC236}">
              <a16:creationId xmlns="" xmlns:a16="http://schemas.microsoft.com/office/drawing/2014/main" id="{00000000-0008-0000-0300-00001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316099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7" name="Imagem 16" descr="C:\pini\VolareSQL\images\linha.gif">
          <a:extLst>
            <a:ext uri="{FF2B5EF4-FFF2-40B4-BE49-F238E27FC236}">
              <a16:creationId xmlns="" xmlns:a16="http://schemas.microsoft.com/office/drawing/2014/main" id="{00000000-0008-0000-03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516695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8" name="Imagem 17" descr="C:\pini\VolareSQL\images\linha.gif">
          <a:extLst>
            <a:ext uri="{FF2B5EF4-FFF2-40B4-BE49-F238E27FC236}">
              <a16:creationId xmlns="" xmlns:a16="http://schemas.microsoft.com/office/drawing/2014/main" id="{00000000-0008-0000-0300-00001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71462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9" name="Imagem 18" descr="C:\pini\VolareSQL\images\linha.gif">
          <a:extLst>
            <a:ext uri="{FF2B5EF4-FFF2-40B4-BE49-F238E27FC236}">
              <a16:creationId xmlns="" xmlns:a16="http://schemas.microsoft.com/office/drawing/2014/main" id="{00000000-0008-0000-0300-00001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17888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20" name="Imagem 19" descr="C:\pini\VolareSQL\images\linha.gif">
          <a:extLst>
            <a:ext uri="{FF2B5EF4-FFF2-40B4-BE49-F238E27FC236}">
              <a16:creationId xmlns="" xmlns:a16="http://schemas.microsoft.com/office/drawing/2014/main" id="{00000000-0008-0000-0300-00001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59823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21" name="Imagem 20" descr="C:\pini\VolareSQL\images\linha.gif">
          <a:extLst>
            <a:ext uri="{FF2B5EF4-FFF2-40B4-BE49-F238E27FC236}">
              <a16:creationId xmlns="" xmlns:a16="http://schemas.microsoft.com/office/drawing/2014/main" id="{00000000-0008-0000-0300-00001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411093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22" name="Imagem 21" descr="C:\pini\VolareSQL\images\linha.gif">
          <a:extLst>
            <a:ext uri="{FF2B5EF4-FFF2-40B4-BE49-F238E27FC236}">
              <a16:creationId xmlns="" xmlns:a16="http://schemas.microsoft.com/office/drawing/2014/main" id="{00000000-0008-0000-0300-00001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635692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23" name="Imagem 22" descr="C:\pini\VolareSQL\images\linha.gif">
          <a:extLst>
            <a:ext uri="{FF2B5EF4-FFF2-40B4-BE49-F238E27FC236}">
              <a16:creationId xmlns="" xmlns:a16="http://schemas.microsoft.com/office/drawing/2014/main" id="{00000000-0008-0000-0300-00001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66959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24" name="Imagem 23" descr="C:\pini\VolareSQL\images\linha.gif">
          <a:extLst>
            <a:ext uri="{FF2B5EF4-FFF2-40B4-BE49-F238E27FC236}">
              <a16:creationId xmlns="" xmlns:a16="http://schemas.microsoft.com/office/drawing/2014/main" id="{00000000-0008-0000-0300-00001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183570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25" name="Imagem 24" descr="C:\pini\VolareSQL\images\linha.gif">
          <a:extLst>
            <a:ext uri="{FF2B5EF4-FFF2-40B4-BE49-F238E27FC236}">
              <a16:creationId xmlns="" xmlns:a16="http://schemas.microsoft.com/office/drawing/2014/main" id="{00000000-0008-0000-0300-00001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437507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26" name="Imagem 25" descr="C:\pini\VolareSQL\images\linha.gif">
          <a:extLst>
            <a:ext uri="{FF2B5EF4-FFF2-40B4-BE49-F238E27FC236}">
              <a16:creationId xmlns="" xmlns:a16="http://schemas.microsoft.com/office/drawing/2014/main" id="{00000000-0008-0000-0300-00001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668774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27" name="Imagem 26" descr="C:\pini\VolareSQL\images\linha.gif">
          <a:extLst>
            <a:ext uri="{FF2B5EF4-FFF2-40B4-BE49-F238E27FC236}">
              <a16:creationId xmlns="" xmlns:a16="http://schemas.microsoft.com/office/drawing/2014/main" id="{00000000-0008-0000-0300-00001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929378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28" name="Imagem 27" descr="C:\pini\VolareSQL\images\linha.gif">
          <a:extLst>
            <a:ext uri="{FF2B5EF4-FFF2-40B4-BE49-F238E27FC236}">
              <a16:creationId xmlns="" xmlns:a16="http://schemas.microsoft.com/office/drawing/2014/main" id="{00000000-0008-0000-0300-00001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20065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29" name="Imagem 28" descr="C:\pini\VolareSQL\images\linha.gif">
          <a:extLst>
            <a:ext uri="{FF2B5EF4-FFF2-40B4-BE49-F238E27FC236}">
              <a16:creationId xmlns="" xmlns:a16="http://schemas.microsoft.com/office/drawing/2014/main" id="{00000000-0008-0000-0300-00001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563933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30" name="Imagem 29" descr="C:\pini\VolareSQL\images\linha.gif">
          <a:extLst>
            <a:ext uri="{FF2B5EF4-FFF2-40B4-BE49-F238E27FC236}">
              <a16:creationId xmlns="" xmlns:a16="http://schemas.microsoft.com/office/drawing/2014/main" id="{00000000-0008-0000-0300-00001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816536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31" name="Imagem 30" descr="C:\pini\VolareSQL\images\linha.gif">
          <a:extLst>
            <a:ext uri="{FF2B5EF4-FFF2-40B4-BE49-F238E27FC236}">
              <a16:creationId xmlns="" xmlns:a16="http://schemas.microsoft.com/office/drawing/2014/main" id="{00000000-0008-0000-0300-00001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130480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32" name="Imagem 31" descr="C:\pini\VolareSQL\images\linha.gif">
          <a:extLst>
            <a:ext uri="{FF2B5EF4-FFF2-40B4-BE49-F238E27FC236}">
              <a16:creationId xmlns="" xmlns:a16="http://schemas.microsoft.com/office/drawing/2014/main" id="{00000000-0008-0000-0300-00002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387084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33" name="Imagem 32" descr="C:\pini\VolareSQL\images\linha.gif">
          <a:extLst>
            <a:ext uri="{FF2B5EF4-FFF2-40B4-BE49-F238E27FC236}">
              <a16:creationId xmlns="" xmlns:a16="http://schemas.microsoft.com/office/drawing/2014/main" id="{00000000-0008-0000-0300-00002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66369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34" name="Imagem 33" descr="C:\pini\VolareSQL\images\linha.gif">
          <a:extLst>
            <a:ext uri="{FF2B5EF4-FFF2-40B4-BE49-F238E27FC236}">
              <a16:creationId xmlns="" xmlns:a16="http://schemas.microsoft.com/office/drawing/2014/main" id="{00000000-0008-0000-0300-00002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94563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35" name="Imagem 34" descr="C:\pini\VolareSQL\images\linha.gif">
          <a:extLst>
            <a:ext uri="{FF2B5EF4-FFF2-40B4-BE49-F238E27FC236}">
              <a16:creationId xmlns="" xmlns:a16="http://schemas.microsoft.com/office/drawing/2014/main" id="{00000000-0008-0000-0300-00002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234237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36" name="Imagem 35" descr="C:\pini\VolareSQL\images\linha.gif">
          <a:extLst>
            <a:ext uri="{FF2B5EF4-FFF2-40B4-BE49-F238E27FC236}">
              <a16:creationId xmlns="" xmlns:a16="http://schemas.microsoft.com/office/drawing/2014/main" id="{00000000-0008-0000-0300-00002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52284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37" name="Imagem 36" descr="C:\pini\VolareSQL\images\linha.gif">
          <a:extLst>
            <a:ext uri="{FF2B5EF4-FFF2-40B4-BE49-F238E27FC236}">
              <a16:creationId xmlns="" xmlns:a16="http://schemas.microsoft.com/office/drawing/2014/main" id="{00000000-0008-0000-0300-00002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812786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38" name="Imagem 37" descr="C:\pini\VolareSQL\images\linha.gif">
          <a:extLst>
            <a:ext uri="{FF2B5EF4-FFF2-40B4-BE49-F238E27FC236}">
              <a16:creationId xmlns="" xmlns:a16="http://schemas.microsoft.com/office/drawing/2014/main" id="{00000000-0008-0000-0300-00002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10006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39" name="Imagem 38" descr="C:\pini\VolareSQL\images\linha.gif">
          <a:extLst>
            <a:ext uri="{FF2B5EF4-FFF2-40B4-BE49-F238E27FC236}">
              <a16:creationId xmlns="" xmlns:a16="http://schemas.microsoft.com/office/drawing/2014/main" id="{00000000-0008-0000-0300-00002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451342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40" name="Imagem 39" descr="C:\pini\VolareSQL\images\linha.gif">
          <a:extLst>
            <a:ext uri="{FF2B5EF4-FFF2-40B4-BE49-F238E27FC236}">
              <a16:creationId xmlns="" xmlns:a16="http://schemas.microsoft.com/office/drawing/2014/main" id="{00000000-0008-0000-0300-00002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665273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41" name="Imagem 40" descr="C:\pini\VolareSQL\images\linha.gif">
          <a:extLst>
            <a:ext uri="{FF2B5EF4-FFF2-40B4-BE49-F238E27FC236}">
              <a16:creationId xmlns="" xmlns:a16="http://schemas.microsoft.com/office/drawing/2014/main" id="{00000000-0008-0000-0300-00002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887206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42" name="Imagem 41" descr="C:\pini\VolareSQL\images\linha.gif">
          <a:extLst>
            <a:ext uri="{FF2B5EF4-FFF2-40B4-BE49-F238E27FC236}">
              <a16:creationId xmlns="" xmlns:a16="http://schemas.microsoft.com/office/drawing/2014/main" id="{00000000-0008-0000-0300-00002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378505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43" name="Imagem 42" descr="C:\pini\VolareSQL\images\linha.gif">
          <a:extLst>
            <a:ext uri="{FF2B5EF4-FFF2-40B4-BE49-F238E27FC236}">
              <a16:creationId xmlns="" xmlns:a16="http://schemas.microsoft.com/office/drawing/2014/main" id="{00000000-0008-0000-0300-00002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651111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44" name="Imagem 43" descr="C:\pini\VolareSQL\images\linha.gif">
          <a:extLst>
            <a:ext uri="{FF2B5EF4-FFF2-40B4-BE49-F238E27FC236}">
              <a16:creationId xmlns="" xmlns:a16="http://schemas.microsoft.com/office/drawing/2014/main" id="{00000000-0008-0000-0300-00002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909048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45" name="Imagem 44" descr="C:\pini\VolareSQL\images\linha.gif">
          <a:extLst>
            <a:ext uri="{FF2B5EF4-FFF2-40B4-BE49-F238E27FC236}">
              <a16:creationId xmlns="" xmlns:a16="http://schemas.microsoft.com/office/drawing/2014/main" id="{00000000-0008-0000-0300-00002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32700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46" name="Imagem 45" descr="C:\pini\VolareSQL\images\linha.gif">
          <a:extLst>
            <a:ext uri="{FF2B5EF4-FFF2-40B4-BE49-F238E27FC236}">
              <a16:creationId xmlns="" xmlns:a16="http://schemas.microsoft.com/office/drawing/2014/main" id="{00000000-0008-0000-0300-00002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732960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47" name="Imagem 46" descr="C:\pini\VolareSQL\images\linha.gif">
          <a:extLst>
            <a:ext uri="{FF2B5EF4-FFF2-40B4-BE49-F238E27FC236}">
              <a16:creationId xmlns="" xmlns:a16="http://schemas.microsoft.com/office/drawing/2014/main" id="{00000000-0008-0000-0300-00002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93089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48" name="Imagem 47" descr="C:\pini\VolareSQL\images\linha.gif">
          <a:extLst>
            <a:ext uri="{FF2B5EF4-FFF2-40B4-BE49-F238E27FC236}">
              <a16:creationId xmlns="" xmlns:a16="http://schemas.microsoft.com/office/drawing/2014/main" id="{00000000-0008-0000-0300-00003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134618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49" name="Imagem 48" descr="C:\pini\VolareSQL\images\linha.gif">
          <a:extLst>
            <a:ext uri="{FF2B5EF4-FFF2-40B4-BE49-F238E27FC236}">
              <a16:creationId xmlns="" xmlns:a16="http://schemas.microsoft.com/office/drawing/2014/main" id="{00000000-0008-0000-0300-00003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1652123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50" name="Imagem 49" descr="C:\pini\VolareSQL\images\linha.gif">
          <a:extLst>
            <a:ext uri="{FF2B5EF4-FFF2-40B4-BE49-F238E27FC236}">
              <a16:creationId xmlns="" xmlns:a16="http://schemas.microsoft.com/office/drawing/2014/main" id="{00000000-0008-0000-0300-00003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1859387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51" name="Imagem 50" descr="C:\pini\VolareSQL\images\linha.gif">
          <a:extLst>
            <a:ext uri="{FF2B5EF4-FFF2-40B4-BE49-F238E27FC236}">
              <a16:creationId xmlns="" xmlns:a16="http://schemas.microsoft.com/office/drawing/2014/main" id="{00000000-0008-0000-0300-00003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1863197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52" name="Imagem 51" descr="C:\pini\VolareSQL\images\linha.gif">
          <a:extLst>
            <a:ext uri="{FF2B5EF4-FFF2-40B4-BE49-F238E27FC236}">
              <a16:creationId xmlns="" xmlns:a16="http://schemas.microsoft.com/office/drawing/2014/main" id="{00000000-0008-0000-0300-00003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066460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53" name="Imagem 52" descr="C:\pini\VolareSQL\images\linha.gif">
          <a:extLst>
            <a:ext uri="{FF2B5EF4-FFF2-40B4-BE49-F238E27FC236}">
              <a16:creationId xmlns="" xmlns:a16="http://schemas.microsoft.com/office/drawing/2014/main" id="{00000000-0008-0000-0300-00003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425743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54" name="Imagem 53" descr="C:\pini\VolareSQL\images\linha.gif">
          <a:extLst>
            <a:ext uri="{FF2B5EF4-FFF2-40B4-BE49-F238E27FC236}">
              <a16:creationId xmlns="" xmlns:a16="http://schemas.microsoft.com/office/drawing/2014/main" id="{00000000-0008-0000-0300-00003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685014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55" name="Imagem 54" descr="C:\pini\VolareSQL\images\linha.gif">
          <a:extLst>
            <a:ext uri="{FF2B5EF4-FFF2-40B4-BE49-F238E27FC236}">
              <a16:creationId xmlns="" xmlns:a16="http://schemas.microsoft.com/office/drawing/2014/main" id="{00000000-0008-0000-0300-00003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930949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56" name="Imagem 55" descr="C:\pini\VolareSQL\images\linha.gif">
          <a:extLst>
            <a:ext uri="{FF2B5EF4-FFF2-40B4-BE49-F238E27FC236}">
              <a16:creationId xmlns="" xmlns:a16="http://schemas.microsoft.com/office/drawing/2014/main" id="{00000000-0008-0000-0300-00003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3420915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57" name="Imagem 56" descr="C:\pini\VolareSQL\images\linha.gif">
          <a:extLst>
            <a:ext uri="{FF2B5EF4-FFF2-40B4-BE49-F238E27FC236}">
              <a16:creationId xmlns="" xmlns:a16="http://schemas.microsoft.com/office/drawing/2014/main" id="{00000000-0008-0000-0300-00003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3473493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58" name="Imagem 57" descr="C:\pini\VolareSQL\images\linha.gif">
          <a:extLst>
            <a:ext uri="{FF2B5EF4-FFF2-40B4-BE49-F238E27FC236}">
              <a16:creationId xmlns="" xmlns:a16="http://schemas.microsoft.com/office/drawing/2014/main" id="{00000000-0008-0000-0300-00003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3762101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59" name="Imagem 58" descr="C:\pini\VolareSQL\images\linha.gif">
          <a:extLst>
            <a:ext uri="{FF2B5EF4-FFF2-40B4-BE49-F238E27FC236}">
              <a16:creationId xmlns="" xmlns:a16="http://schemas.microsoft.com/office/drawing/2014/main" id="{00000000-0008-0000-0300-00003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4068044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60" name="Imagem 59" descr="C:\pini\VolareSQL\images\linha.gif">
          <a:extLst>
            <a:ext uri="{FF2B5EF4-FFF2-40B4-BE49-F238E27FC236}">
              <a16:creationId xmlns="" xmlns:a16="http://schemas.microsoft.com/office/drawing/2014/main" id="{00000000-0008-0000-0300-00003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4329981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61" name="Imagem 60" descr="C:\pini\VolareSQL\images\linha.gif">
          <a:extLst>
            <a:ext uri="{FF2B5EF4-FFF2-40B4-BE49-F238E27FC236}">
              <a16:creationId xmlns="" xmlns:a16="http://schemas.microsoft.com/office/drawing/2014/main" id="{00000000-0008-0000-0300-00003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4550580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62" name="Imagem 61" descr="C:\pini\VolareSQL\images\linha.gif">
          <a:extLst>
            <a:ext uri="{FF2B5EF4-FFF2-40B4-BE49-F238E27FC236}">
              <a16:creationId xmlns="" xmlns:a16="http://schemas.microsoft.com/office/drawing/2014/main" id="{00000000-0008-0000-0300-00003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4554390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63" name="Imagem 62" descr="C:\pini\VolareSQL\images\linha.gif">
          <a:extLst>
            <a:ext uri="{FF2B5EF4-FFF2-40B4-BE49-F238E27FC236}">
              <a16:creationId xmlns="" xmlns:a16="http://schemas.microsoft.com/office/drawing/2014/main" id="{00000000-0008-0000-0300-00003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4928342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64" name="Imagem 63" descr="C:\pini\VolareSQL\images\linha.gif">
          <a:extLst>
            <a:ext uri="{FF2B5EF4-FFF2-40B4-BE49-F238E27FC236}">
              <a16:creationId xmlns="" xmlns:a16="http://schemas.microsoft.com/office/drawing/2014/main" id="{00000000-0008-0000-0300-00004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176944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65" name="Imagem 64" descr="C:\pini\VolareSQL\images\linha.gif">
          <a:extLst>
            <a:ext uri="{FF2B5EF4-FFF2-40B4-BE49-F238E27FC236}">
              <a16:creationId xmlns="" xmlns:a16="http://schemas.microsoft.com/office/drawing/2014/main" id="{00000000-0008-0000-0300-00004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428214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66" name="Imagem 65" descr="C:\pini\VolareSQL\images\linha.gif">
          <a:extLst>
            <a:ext uri="{FF2B5EF4-FFF2-40B4-BE49-F238E27FC236}">
              <a16:creationId xmlns="" xmlns:a16="http://schemas.microsoft.com/office/drawing/2014/main" id="{00000000-0008-0000-0300-00004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726156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67" name="Imagem 66" descr="C:\pini\VolareSQL\images\linha.gif">
          <a:extLst>
            <a:ext uri="{FF2B5EF4-FFF2-40B4-BE49-F238E27FC236}">
              <a16:creationId xmlns="" xmlns:a16="http://schemas.microsoft.com/office/drawing/2014/main" id="{00000000-0008-0000-0300-00004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6010763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68" name="Imagem 67" descr="C:\pini\VolareSQL\images\linha.gif">
          <a:extLst>
            <a:ext uri="{FF2B5EF4-FFF2-40B4-BE49-F238E27FC236}">
              <a16:creationId xmlns="" xmlns:a16="http://schemas.microsoft.com/office/drawing/2014/main" id="{00000000-0008-0000-0300-00004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6320706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69" name="Imagem 68" descr="C:\pini\VolareSQL\images\linha.gif">
          <a:extLst>
            <a:ext uri="{FF2B5EF4-FFF2-40B4-BE49-F238E27FC236}">
              <a16:creationId xmlns="" xmlns:a16="http://schemas.microsoft.com/office/drawing/2014/main" id="{00000000-0008-0000-0300-00004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6629316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70" name="Imagem 69" descr="C:\pini\VolareSQL\images\linha.gif">
          <a:extLst>
            <a:ext uri="{FF2B5EF4-FFF2-40B4-BE49-F238E27FC236}">
              <a16:creationId xmlns="" xmlns:a16="http://schemas.microsoft.com/office/drawing/2014/main" id="{00000000-0008-0000-0300-00004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6875252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71" name="Imagem 70" descr="C:\pini\VolareSQL\images\linha.gif">
          <a:extLst>
            <a:ext uri="{FF2B5EF4-FFF2-40B4-BE49-F238E27FC236}">
              <a16:creationId xmlns="" xmlns:a16="http://schemas.microsoft.com/office/drawing/2014/main" id="{00000000-0008-0000-0300-00004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711452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72" name="Imagem 71" descr="C:\pini\VolareSQL\images\linha.gif">
          <a:extLst>
            <a:ext uri="{FF2B5EF4-FFF2-40B4-BE49-F238E27FC236}">
              <a16:creationId xmlns="" xmlns:a16="http://schemas.microsoft.com/office/drawing/2014/main" id="{00000000-0008-0000-0300-00004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7372457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73" name="Imagem 72" descr="C:\pini\VolareSQL\images\linha.gif">
          <a:extLst>
            <a:ext uri="{FF2B5EF4-FFF2-40B4-BE49-F238E27FC236}">
              <a16:creationId xmlns="" xmlns:a16="http://schemas.microsoft.com/office/drawing/2014/main" id="{00000000-0008-0000-0300-00004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7606391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74" name="Imagem 73" descr="C:\pini\VolareSQL\images\linha.gif">
          <a:extLst>
            <a:ext uri="{FF2B5EF4-FFF2-40B4-BE49-F238E27FC236}">
              <a16:creationId xmlns="" xmlns:a16="http://schemas.microsoft.com/office/drawing/2014/main" id="{00000000-0008-0000-0300-00004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7834991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75" name="Imagem 74" descr="C:\pini\VolareSQL\images\linha.gif">
          <a:extLst>
            <a:ext uri="{FF2B5EF4-FFF2-40B4-BE49-F238E27FC236}">
              <a16:creationId xmlns="" xmlns:a16="http://schemas.microsoft.com/office/drawing/2014/main" id="{00000000-0008-0000-0300-00004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435637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76" name="Imagem 75" descr="C:\pini\VolareSQL\images\linha.gif">
          <a:extLst>
            <a:ext uri="{FF2B5EF4-FFF2-40B4-BE49-F238E27FC236}">
              <a16:creationId xmlns="" xmlns:a16="http://schemas.microsoft.com/office/drawing/2014/main" id="{00000000-0008-0000-0300-00004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439447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77" name="Imagem 76" descr="C:\pini\VolareSQL\images\linha.gif">
          <a:extLst>
            <a:ext uri="{FF2B5EF4-FFF2-40B4-BE49-F238E27FC236}">
              <a16:creationId xmlns="" xmlns:a16="http://schemas.microsoft.com/office/drawing/2014/main" id="{00000000-0008-0000-0300-00004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454687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78" name="Imagem 77" descr="C:\pini\VolareSQL\images\linha.gif">
          <a:extLst>
            <a:ext uri="{FF2B5EF4-FFF2-40B4-BE49-F238E27FC236}">
              <a16:creationId xmlns="" xmlns:a16="http://schemas.microsoft.com/office/drawing/2014/main" id="{00000000-0008-0000-0300-00004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655284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79" name="Imagem 78" descr="C:\pini\VolareSQL\images\linha.gif">
          <a:extLst>
            <a:ext uri="{FF2B5EF4-FFF2-40B4-BE49-F238E27FC236}">
              <a16:creationId xmlns="" xmlns:a16="http://schemas.microsoft.com/office/drawing/2014/main" id="{00000000-0008-0000-0300-00004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859881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80" name="Imagem 79" descr="C:\pini\VolareSQL\images\linha.gif">
          <a:extLst>
            <a:ext uri="{FF2B5EF4-FFF2-40B4-BE49-F238E27FC236}">
              <a16:creationId xmlns="" xmlns:a16="http://schemas.microsoft.com/office/drawing/2014/main" id="{00000000-0008-0000-0300-00005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9057810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81" name="Imagem 80" descr="C:\pini\VolareSQL\images\linha.gif">
          <a:extLst>
            <a:ext uri="{FF2B5EF4-FFF2-40B4-BE49-F238E27FC236}">
              <a16:creationId xmlns="" xmlns:a16="http://schemas.microsoft.com/office/drawing/2014/main" id="{00000000-0008-0000-0300-00005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925574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82" name="Imagem 81" descr="C:\pini\VolareSQL\images\linha.gif">
          <a:extLst>
            <a:ext uri="{FF2B5EF4-FFF2-40B4-BE49-F238E27FC236}">
              <a16:creationId xmlns="" xmlns:a16="http://schemas.microsoft.com/office/drawing/2014/main" id="{00000000-0008-0000-0300-00005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9572351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83" name="Imagem 82" descr="C:\pini\VolareSQL\images\linha.gif">
          <a:extLst>
            <a:ext uri="{FF2B5EF4-FFF2-40B4-BE49-F238E27FC236}">
              <a16:creationId xmlns="" xmlns:a16="http://schemas.microsoft.com/office/drawing/2014/main" id="{00000000-0008-0000-0300-00005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9824954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84" name="Imagem 83" descr="C:\pini\VolareSQL\images\linha.gif">
          <a:extLst>
            <a:ext uri="{FF2B5EF4-FFF2-40B4-BE49-F238E27FC236}">
              <a16:creationId xmlns="" xmlns:a16="http://schemas.microsoft.com/office/drawing/2014/main" id="{00000000-0008-0000-0300-00005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109561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85" name="Imagem 84" descr="C:\pini\VolareSQL\images\linha.gif">
          <a:extLst>
            <a:ext uri="{FF2B5EF4-FFF2-40B4-BE49-F238E27FC236}">
              <a16:creationId xmlns="" xmlns:a16="http://schemas.microsoft.com/office/drawing/2014/main" id="{00000000-0008-0000-0300-00005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352829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86" name="Imagem 85" descr="C:\pini\VolareSQL\images\linha.gif">
          <a:extLst>
            <a:ext uri="{FF2B5EF4-FFF2-40B4-BE49-F238E27FC236}">
              <a16:creationId xmlns="" xmlns:a16="http://schemas.microsoft.com/office/drawing/2014/main" id="{00000000-0008-0000-0300-00005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897469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87" name="Imagem 86" descr="C:\pini\VolareSQL\images\linha.gif">
          <a:extLst>
            <a:ext uri="{FF2B5EF4-FFF2-40B4-BE49-F238E27FC236}">
              <a16:creationId xmlns="" xmlns:a16="http://schemas.microsoft.com/office/drawing/2014/main" id="{00000000-0008-0000-0300-00005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1144738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88" name="Imagem 87" descr="C:\pini\VolareSQL\images\linha.gif">
          <a:extLst>
            <a:ext uri="{FF2B5EF4-FFF2-40B4-BE49-F238E27FC236}">
              <a16:creationId xmlns="" xmlns:a16="http://schemas.microsoft.com/office/drawing/2014/main" id="{00000000-0008-0000-0300-00005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1148548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89" name="Imagem 88" descr="C:\pini\VolareSQL\images\linha.gif">
          <a:extLst>
            <a:ext uri="{FF2B5EF4-FFF2-40B4-BE49-F238E27FC236}">
              <a16:creationId xmlns="" xmlns:a16="http://schemas.microsoft.com/office/drawing/2014/main" id="{00000000-0008-0000-0300-00005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1343810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90" name="Imagem 89" descr="C:\pini\VolareSQL\images\linha.gif">
          <a:extLst>
            <a:ext uri="{FF2B5EF4-FFF2-40B4-BE49-F238E27FC236}">
              <a16:creationId xmlns="" xmlns:a16="http://schemas.microsoft.com/office/drawing/2014/main" id="{00000000-0008-0000-0300-00005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1543073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91" name="Imagem 90" descr="C:\pini\VolareSQL\images\linha.gif">
          <a:extLst>
            <a:ext uri="{FF2B5EF4-FFF2-40B4-BE49-F238E27FC236}">
              <a16:creationId xmlns="" xmlns:a16="http://schemas.microsoft.com/office/drawing/2014/main" id="{00000000-0008-0000-0300-00005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1841015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92" name="Imagem 91" descr="C:\pini\VolareSQL\images\linha.gif">
          <a:extLst>
            <a:ext uri="{FF2B5EF4-FFF2-40B4-BE49-F238E27FC236}">
              <a16:creationId xmlns="" xmlns:a16="http://schemas.microsoft.com/office/drawing/2014/main" id="{00000000-0008-0000-0300-00005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2072282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93" name="Imagem 92" descr="C:\pini\VolareSQL\images\linha.gif">
          <a:extLst>
            <a:ext uri="{FF2B5EF4-FFF2-40B4-BE49-F238E27FC236}">
              <a16:creationId xmlns="" xmlns:a16="http://schemas.microsoft.com/office/drawing/2014/main" id="{00000000-0008-0000-0300-00005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2291548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94" name="Imagem 93" descr="C:\pini\VolareSQL\images\linha.gif">
          <a:extLst>
            <a:ext uri="{FF2B5EF4-FFF2-40B4-BE49-F238E27FC236}">
              <a16:creationId xmlns="" xmlns:a16="http://schemas.microsoft.com/office/drawing/2014/main" id="{00000000-0008-0000-0300-00005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249614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95" name="Imagem 94" descr="C:\pini\VolareSQL\images\linha.gif">
          <a:extLst>
            <a:ext uri="{FF2B5EF4-FFF2-40B4-BE49-F238E27FC236}">
              <a16:creationId xmlns="" xmlns:a16="http://schemas.microsoft.com/office/drawing/2014/main" id="{00000000-0008-0000-0300-00005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2794087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96" name="Imagem 95" descr="C:\pini\VolareSQL\images\linha.gif">
          <a:extLst>
            <a:ext uri="{FF2B5EF4-FFF2-40B4-BE49-F238E27FC236}">
              <a16:creationId xmlns="" xmlns:a16="http://schemas.microsoft.com/office/drawing/2014/main" id="{00000000-0008-0000-0300-00006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2797897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97" name="Imagem 96" descr="C:\pini\VolareSQL\images\linha.gif">
          <a:extLst>
            <a:ext uri="{FF2B5EF4-FFF2-40B4-BE49-F238E27FC236}">
              <a16:creationId xmlns="" xmlns:a16="http://schemas.microsoft.com/office/drawing/2014/main" id="{00000000-0008-0000-0300-00006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3070502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98" name="Imagem 97" descr="C:\pini\VolareSQL\images\linha.gif">
          <a:extLst>
            <a:ext uri="{FF2B5EF4-FFF2-40B4-BE49-F238E27FC236}">
              <a16:creationId xmlns="" xmlns:a16="http://schemas.microsoft.com/office/drawing/2014/main" id="{00000000-0008-0000-0300-00006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3352442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99" name="Imagem 98" descr="C:\pini\VolareSQL\images\linha.gif">
          <a:extLst>
            <a:ext uri="{FF2B5EF4-FFF2-40B4-BE49-F238E27FC236}">
              <a16:creationId xmlns="" xmlns:a16="http://schemas.microsoft.com/office/drawing/2014/main" id="{00000000-0008-0000-0300-00006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3635716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00" name="Imagem 99" descr="C:\pini\VolareSQL\images\linha.gif">
          <a:extLst>
            <a:ext uri="{FF2B5EF4-FFF2-40B4-BE49-F238E27FC236}">
              <a16:creationId xmlns="" xmlns:a16="http://schemas.microsoft.com/office/drawing/2014/main" id="{00000000-0008-0000-0300-00006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3906988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01" name="Imagem 100" descr="C:\pini\VolareSQL\images\linha.gif">
          <a:extLst>
            <a:ext uri="{FF2B5EF4-FFF2-40B4-BE49-F238E27FC236}">
              <a16:creationId xmlns="" xmlns:a16="http://schemas.microsoft.com/office/drawing/2014/main" id="{00000000-0008-0000-0300-00006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4163591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02" name="Imagem 101" descr="C:\pini\VolareSQL\images\linha.gif">
          <a:extLst>
            <a:ext uri="{FF2B5EF4-FFF2-40B4-BE49-F238E27FC236}">
              <a16:creationId xmlns="" xmlns:a16="http://schemas.microsoft.com/office/drawing/2014/main" id="{00000000-0008-0000-0300-00006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4167401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03" name="Imagem 102" descr="C:\pini\VolareSQL\images\linha.gif">
          <a:extLst>
            <a:ext uri="{FF2B5EF4-FFF2-40B4-BE49-F238E27FC236}">
              <a16:creationId xmlns="" xmlns:a16="http://schemas.microsoft.com/office/drawing/2014/main" id="{00000000-0008-0000-0300-00006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4470677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04" name="Imagem 103" descr="C:\pini\VolareSQL\images\linha.gif">
          <a:extLst>
            <a:ext uri="{FF2B5EF4-FFF2-40B4-BE49-F238E27FC236}">
              <a16:creationId xmlns="" xmlns:a16="http://schemas.microsoft.com/office/drawing/2014/main" id="{00000000-0008-0000-0300-00006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4668607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05" name="Imagem 104" descr="C:\pini\VolareSQL\images\linha.gif">
          <a:extLst>
            <a:ext uri="{FF2B5EF4-FFF2-40B4-BE49-F238E27FC236}">
              <a16:creationId xmlns="" xmlns:a16="http://schemas.microsoft.com/office/drawing/2014/main" id="{00000000-0008-0000-0300-00006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4672417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06" name="Imagem 105" descr="C:\pini\VolareSQL\images\linha.gif">
          <a:extLst>
            <a:ext uri="{FF2B5EF4-FFF2-40B4-BE49-F238E27FC236}">
              <a16:creationId xmlns="" xmlns:a16="http://schemas.microsoft.com/office/drawing/2014/main" id="{00000000-0008-0000-0300-00006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4875680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07" name="Imagem 106" descr="C:\pini\VolareSQL\images\linha.gif">
          <a:extLst>
            <a:ext uri="{FF2B5EF4-FFF2-40B4-BE49-F238E27FC236}">
              <a16:creationId xmlns="" xmlns:a16="http://schemas.microsoft.com/office/drawing/2014/main" id="{00000000-0008-0000-0300-00006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5134951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08" name="Imagem 107" descr="C:\pini\VolareSQL\images\linha.gif">
          <a:extLst>
            <a:ext uri="{FF2B5EF4-FFF2-40B4-BE49-F238E27FC236}">
              <a16:creationId xmlns="" xmlns:a16="http://schemas.microsoft.com/office/drawing/2014/main" id="{00000000-0008-0000-0300-00006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5436893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09" name="Imagem 108" descr="C:\pini\VolareSQL\images\linha.gif">
          <a:extLst>
            <a:ext uri="{FF2B5EF4-FFF2-40B4-BE49-F238E27FC236}">
              <a16:creationId xmlns="" xmlns:a16="http://schemas.microsoft.com/office/drawing/2014/main" id="{00000000-0008-0000-0300-00006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5749504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10" name="Imagem 109" descr="C:\pini\VolareSQL\images\linha.gif">
          <a:extLst>
            <a:ext uri="{FF2B5EF4-FFF2-40B4-BE49-F238E27FC236}">
              <a16:creationId xmlns="" xmlns:a16="http://schemas.microsoft.com/office/drawing/2014/main" id="{00000000-0008-0000-0300-00006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6006107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11" name="Imagem 110" descr="C:\pini\VolareSQL\images\linha.gif">
          <a:extLst>
            <a:ext uri="{FF2B5EF4-FFF2-40B4-BE49-F238E27FC236}">
              <a16:creationId xmlns="" xmlns:a16="http://schemas.microsoft.com/office/drawing/2014/main" id="{00000000-0008-0000-0300-00006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6213371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12" name="Imagem 111" descr="C:\pini\VolareSQL\images\linha.gif">
          <a:extLst>
            <a:ext uri="{FF2B5EF4-FFF2-40B4-BE49-F238E27FC236}">
              <a16:creationId xmlns="" xmlns:a16="http://schemas.microsoft.com/office/drawing/2014/main" id="{00000000-0008-0000-0300-00007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6441971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13" name="Imagem 112" descr="C:\pini\VolareSQL\images\linha.gif">
          <a:extLst>
            <a:ext uri="{FF2B5EF4-FFF2-40B4-BE49-F238E27FC236}">
              <a16:creationId xmlns="" xmlns:a16="http://schemas.microsoft.com/office/drawing/2014/main" id="{00000000-0008-0000-0300-00007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6445781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14" name="Imagem 113" descr="C:\pini\VolareSQL\images\linha.gif">
          <a:extLst>
            <a:ext uri="{FF2B5EF4-FFF2-40B4-BE49-F238E27FC236}">
              <a16:creationId xmlns="" xmlns:a16="http://schemas.microsoft.com/office/drawing/2014/main" id="{00000000-0008-0000-0300-00007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6711719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15" name="Imagem 114" descr="C:\pini\VolareSQL\images\linha.gif">
          <a:extLst>
            <a:ext uri="{FF2B5EF4-FFF2-40B4-BE49-F238E27FC236}">
              <a16:creationId xmlns="" xmlns:a16="http://schemas.microsoft.com/office/drawing/2014/main" id="{00000000-0008-0000-0300-00007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7119008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16" name="Imagem 115" descr="C:\pini\VolareSQL\images\linha.gif">
          <a:extLst>
            <a:ext uri="{FF2B5EF4-FFF2-40B4-BE49-F238E27FC236}">
              <a16:creationId xmlns="" xmlns:a16="http://schemas.microsoft.com/office/drawing/2014/main" id="{00000000-0008-0000-0300-00007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7344941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17" name="Imagem 116" descr="C:\pini\VolareSQL\images\linha.gif">
          <a:extLst>
            <a:ext uri="{FF2B5EF4-FFF2-40B4-BE49-F238E27FC236}">
              <a16:creationId xmlns="" xmlns:a16="http://schemas.microsoft.com/office/drawing/2014/main" id="{00000000-0008-0000-0300-00007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7565540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18" name="Imagem 117" descr="C:\pini\VolareSQL\images\linha.gif">
          <a:extLst>
            <a:ext uri="{FF2B5EF4-FFF2-40B4-BE49-F238E27FC236}">
              <a16:creationId xmlns="" xmlns:a16="http://schemas.microsoft.com/office/drawing/2014/main" id="{00000000-0008-0000-0300-00007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7906154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19" name="Imagem 118" descr="C:\pini\VolareSQL\images\linha.gif">
          <a:extLst>
            <a:ext uri="{FF2B5EF4-FFF2-40B4-BE49-F238E27FC236}">
              <a16:creationId xmlns="" xmlns:a16="http://schemas.microsoft.com/office/drawing/2014/main" id="{00000000-0008-0000-0300-00007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8106751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20" name="Imagem 119" descr="C:\pini\VolareSQL\images\linha.gif">
          <a:extLst>
            <a:ext uri="{FF2B5EF4-FFF2-40B4-BE49-F238E27FC236}">
              <a16:creationId xmlns="" xmlns:a16="http://schemas.microsoft.com/office/drawing/2014/main" id="{00000000-0008-0000-0300-00007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8110561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21" name="Imagem 120" descr="C:\pini\VolareSQL\images\linha.gif">
          <a:extLst>
            <a:ext uri="{FF2B5EF4-FFF2-40B4-BE49-F238E27FC236}">
              <a16:creationId xmlns="" xmlns:a16="http://schemas.microsoft.com/office/drawing/2014/main" id="{00000000-0008-0000-0300-00007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8114371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22" name="Imagem 121" descr="C:\pini\VolareSQL\images\linha.gif">
          <a:extLst>
            <a:ext uri="{FF2B5EF4-FFF2-40B4-BE49-F238E27FC236}">
              <a16:creationId xmlns="" xmlns:a16="http://schemas.microsoft.com/office/drawing/2014/main" id="{00000000-0008-0000-0300-00007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8340304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23" name="Imagem 122" descr="C:\pini\VolareSQL\images\linha.gif">
          <a:extLst>
            <a:ext uri="{FF2B5EF4-FFF2-40B4-BE49-F238E27FC236}">
              <a16:creationId xmlns="" xmlns:a16="http://schemas.microsoft.com/office/drawing/2014/main" id="{00000000-0008-0000-0300-00007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859024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24" name="Imagem 123" descr="C:\pini\VolareSQL\images\linha.gif">
          <a:extLst>
            <a:ext uri="{FF2B5EF4-FFF2-40B4-BE49-F238E27FC236}">
              <a16:creationId xmlns="" xmlns:a16="http://schemas.microsoft.com/office/drawing/2014/main" id="{00000000-0008-0000-0300-00007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8798837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25" name="Imagem 124" descr="C:\pini\VolareSQL\images\linha.gif">
          <a:extLst>
            <a:ext uri="{FF2B5EF4-FFF2-40B4-BE49-F238E27FC236}">
              <a16:creationId xmlns="" xmlns:a16="http://schemas.microsoft.com/office/drawing/2014/main" id="{00000000-0008-0000-0300-00007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032771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26" name="Imagem 125" descr="C:\pini\VolareSQL\images\linha.gif">
          <a:extLst>
            <a:ext uri="{FF2B5EF4-FFF2-40B4-BE49-F238E27FC236}">
              <a16:creationId xmlns="" xmlns:a16="http://schemas.microsoft.com/office/drawing/2014/main" id="{00000000-0008-0000-0300-00007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253370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27" name="Imagem 126" descr="C:\pini\VolareSQL\images\linha.gif">
          <a:extLst>
            <a:ext uri="{FF2B5EF4-FFF2-40B4-BE49-F238E27FC236}">
              <a16:creationId xmlns="" xmlns:a16="http://schemas.microsoft.com/office/drawing/2014/main" id="{00000000-0008-0000-0300-00007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501973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28" name="Imagem 127" descr="C:\pini\VolareSQL\images\linha.gif">
          <a:extLst>
            <a:ext uri="{FF2B5EF4-FFF2-40B4-BE49-F238E27FC236}">
              <a16:creationId xmlns="" xmlns:a16="http://schemas.microsoft.com/office/drawing/2014/main" id="{00000000-0008-0000-0300-00008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730573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29" name="Imagem 128" descr="C:\pini\VolareSQL\images\linha.gif">
          <a:extLst>
            <a:ext uri="{FF2B5EF4-FFF2-40B4-BE49-F238E27FC236}">
              <a16:creationId xmlns="" xmlns:a16="http://schemas.microsoft.com/office/drawing/2014/main" id="{00000000-0008-0000-0300-00008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960506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30" name="Imagem 129" descr="C:\pini\VolareSQL\images\linha.gif">
          <a:extLst>
            <a:ext uri="{FF2B5EF4-FFF2-40B4-BE49-F238E27FC236}">
              <a16:creationId xmlns="" xmlns:a16="http://schemas.microsoft.com/office/drawing/2014/main" id="{00000000-0008-0000-0300-00008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964316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31" name="Imagem 130" descr="C:\pini\VolareSQL\images\linha.gif">
          <a:extLst>
            <a:ext uri="{FF2B5EF4-FFF2-40B4-BE49-F238E27FC236}">
              <a16:creationId xmlns="" xmlns:a16="http://schemas.microsoft.com/office/drawing/2014/main" id="{00000000-0008-0000-0300-00008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304930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32" name="Imagem 131" descr="C:\pini\VolareSQL\images\linha.gif">
          <a:extLst>
            <a:ext uri="{FF2B5EF4-FFF2-40B4-BE49-F238E27FC236}">
              <a16:creationId xmlns="" xmlns:a16="http://schemas.microsoft.com/office/drawing/2014/main" id="{00000000-0008-0000-0300-00008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625542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33" name="Imagem 132" descr="C:\pini\VolareSQL\images\linha.gif">
          <a:extLst>
            <a:ext uri="{FF2B5EF4-FFF2-40B4-BE49-F238E27FC236}">
              <a16:creationId xmlns="" xmlns:a16="http://schemas.microsoft.com/office/drawing/2014/main" id="{00000000-0008-0000-0300-00008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839473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34" name="Imagem 133" descr="C:\pini\VolareSQL\images\linha.gif">
          <a:extLst>
            <a:ext uri="{FF2B5EF4-FFF2-40B4-BE49-F238E27FC236}">
              <a16:creationId xmlns="" xmlns:a16="http://schemas.microsoft.com/office/drawing/2014/main" id="{00000000-0008-0000-0300-00008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121413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35" name="Imagem 134" descr="C:\pini\VolareSQL\images\linha.gif">
          <a:extLst>
            <a:ext uri="{FF2B5EF4-FFF2-40B4-BE49-F238E27FC236}">
              <a16:creationId xmlns="" xmlns:a16="http://schemas.microsoft.com/office/drawing/2014/main" id="{00000000-0008-0000-0300-00008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32201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36" name="Imagem 135" descr="C:\pini\VolareSQL\images\linha.gif">
          <a:extLst>
            <a:ext uri="{FF2B5EF4-FFF2-40B4-BE49-F238E27FC236}">
              <a16:creationId xmlns="" xmlns:a16="http://schemas.microsoft.com/office/drawing/2014/main" id="{00000000-0008-0000-0300-00008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549276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37" name="Imagem 136" descr="C:\pini\VolareSQL\images\linha.gif">
          <a:extLst>
            <a:ext uri="{FF2B5EF4-FFF2-40B4-BE49-F238E27FC236}">
              <a16:creationId xmlns="" xmlns:a16="http://schemas.microsoft.com/office/drawing/2014/main" id="{00000000-0008-0000-0300-00008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553086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38" name="Imagem 137" descr="C:\pini\VolareSQL\images\linha.gif">
          <a:extLst>
            <a:ext uri="{FF2B5EF4-FFF2-40B4-BE49-F238E27FC236}">
              <a16:creationId xmlns="" xmlns:a16="http://schemas.microsoft.com/office/drawing/2014/main" id="{00000000-0008-0000-0300-00008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793688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39" name="Imagem 138" descr="C:\pini\VolareSQL\images\linha.gif">
          <a:extLst>
            <a:ext uri="{FF2B5EF4-FFF2-40B4-BE49-F238E27FC236}">
              <a16:creationId xmlns="" xmlns:a16="http://schemas.microsoft.com/office/drawing/2014/main" id="{00000000-0008-0000-0300-00008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797498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40" name="Imagem 139" descr="C:\pini\VolareSQL\images\linha.gif">
          <a:extLst>
            <a:ext uri="{FF2B5EF4-FFF2-40B4-BE49-F238E27FC236}">
              <a16:creationId xmlns="" xmlns:a16="http://schemas.microsoft.com/office/drawing/2014/main" id="{00000000-0008-0000-0300-00008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007429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41" name="Imagem 140" descr="C:\pini\VolareSQL\images\linha.gif">
          <a:extLst>
            <a:ext uri="{FF2B5EF4-FFF2-40B4-BE49-F238E27FC236}">
              <a16:creationId xmlns="" xmlns:a16="http://schemas.microsoft.com/office/drawing/2014/main" id="{00000000-0008-0000-0300-00008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205358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42" name="Imagem 141" descr="C:\pini\VolareSQL\images\linha.gif">
          <a:extLst>
            <a:ext uri="{FF2B5EF4-FFF2-40B4-BE49-F238E27FC236}">
              <a16:creationId xmlns="" xmlns:a16="http://schemas.microsoft.com/office/drawing/2014/main" id="{00000000-0008-0000-0300-00008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443293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43" name="Imagem 142" descr="C:\pini\VolareSQL\images\linha.gif">
          <a:extLst>
            <a:ext uri="{FF2B5EF4-FFF2-40B4-BE49-F238E27FC236}">
              <a16:creationId xmlns="" xmlns:a16="http://schemas.microsoft.com/office/drawing/2014/main" id="{00000000-0008-0000-0300-00008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68789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44" name="Imagem 143" descr="C:\pini\VolareSQL\images\linha.gif">
          <a:extLst>
            <a:ext uri="{FF2B5EF4-FFF2-40B4-BE49-F238E27FC236}">
              <a16:creationId xmlns="" xmlns:a16="http://schemas.microsoft.com/office/drawing/2014/main" id="{00000000-0008-0000-0300-00009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884491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45" name="Imagem 144" descr="C:\pini\VolareSQL\images\linha.gif">
          <a:extLst>
            <a:ext uri="{FF2B5EF4-FFF2-40B4-BE49-F238E27FC236}">
              <a16:creationId xmlns="" xmlns:a16="http://schemas.microsoft.com/office/drawing/2014/main" id="{00000000-0008-0000-0300-00009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888301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46" name="Imagem 145" descr="C:\pini\VolareSQL\images\linha.gif">
          <a:extLst>
            <a:ext uri="{FF2B5EF4-FFF2-40B4-BE49-F238E27FC236}">
              <a16:creationId xmlns="" xmlns:a16="http://schemas.microsoft.com/office/drawing/2014/main" id="{00000000-0008-0000-0300-00009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900874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47" name="Imagem 146" descr="C:\pini\VolareSQL\images\linha.gif">
          <a:extLst>
            <a:ext uri="{FF2B5EF4-FFF2-40B4-BE49-F238E27FC236}">
              <a16:creationId xmlns="" xmlns:a16="http://schemas.microsoft.com/office/drawing/2014/main" id="{00000000-0008-0000-0300-00009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286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48" name="Imagem 147" descr="C:\pini\VolareSQL\images\linha.gif">
          <a:extLst>
            <a:ext uri="{FF2B5EF4-FFF2-40B4-BE49-F238E27FC236}">
              <a16:creationId xmlns="" xmlns:a16="http://schemas.microsoft.com/office/drawing/2014/main" id="{00000000-0008-0000-0300-00009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667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49" name="Imagem 148" descr="C:\pini\VolareSQL\images\linha.gif">
          <a:extLst>
            <a:ext uri="{FF2B5EF4-FFF2-40B4-BE49-F238E27FC236}">
              <a16:creationId xmlns="" xmlns:a16="http://schemas.microsoft.com/office/drawing/2014/main" id="{00000000-0008-0000-0300-00009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953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50" name="Imagem 149" descr="C:\pini\VolareSQL\images\linha.gif">
          <a:extLst>
            <a:ext uri="{FF2B5EF4-FFF2-40B4-BE49-F238E27FC236}">
              <a16:creationId xmlns="" xmlns:a16="http://schemas.microsoft.com/office/drawing/2014/main" id="{00000000-0008-0000-0300-00009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620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51" name="Imagem 150" descr="C:\pini\VolareSQL\images\linha.gif">
          <a:extLst>
            <a:ext uri="{FF2B5EF4-FFF2-40B4-BE49-F238E27FC236}">
              <a16:creationId xmlns="" xmlns:a16="http://schemas.microsoft.com/office/drawing/2014/main" id="{00000000-0008-0000-0300-00009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191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52" name="Imagem 151" descr="C:\pini\VolareSQL\images\linha.gif">
          <a:extLst>
            <a:ext uri="{FF2B5EF4-FFF2-40B4-BE49-F238E27FC236}">
              <a16:creationId xmlns="" xmlns:a16="http://schemas.microsoft.com/office/drawing/2014/main" id="{00000000-0008-0000-0300-00009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53" name="Imagem 152" descr="C:\pini\VolareSQL\images\linha.gif">
          <a:extLst>
            <a:ext uri="{FF2B5EF4-FFF2-40B4-BE49-F238E27FC236}">
              <a16:creationId xmlns="" xmlns:a16="http://schemas.microsoft.com/office/drawing/2014/main" id="{00000000-0008-0000-0300-00009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858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54" name="Imagem 153" descr="C:\pini\VolareSQL\images\linha.gif">
          <a:extLst>
            <a:ext uri="{FF2B5EF4-FFF2-40B4-BE49-F238E27FC236}">
              <a16:creationId xmlns="" xmlns:a16="http://schemas.microsoft.com/office/drawing/2014/main" id="{00000000-0008-0000-0300-00009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1239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55" name="Imagem 154" descr="C:\pini\VolareSQL\images\linha.gif">
          <a:extLst>
            <a:ext uri="{FF2B5EF4-FFF2-40B4-BE49-F238E27FC236}">
              <a16:creationId xmlns="" xmlns:a16="http://schemas.microsoft.com/office/drawing/2014/main" id="{00000000-0008-0000-0300-00009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049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56" name="Imagem 155" descr="C:\pini\VolareSQL\images\linha.gif">
          <a:extLst>
            <a:ext uri="{FF2B5EF4-FFF2-40B4-BE49-F238E27FC236}">
              <a16:creationId xmlns="" xmlns:a16="http://schemas.microsoft.com/office/drawing/2014/main" id="{00000000-0008-0000-0300-00009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383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57" name="Imagem 156" descr="C:\pini\VolareSQL\images\linha.gif">
          <a:extLst>
            <a:ext uri="{FF2B5EF4-FFF2-40B4-BE49-F238E27FC236}">
              <a16:creationId xmlns="" xmlns:a16="http://schemas.microsoft.com/office/drawing/2014/main" id="{00000000-0008-0000-0300-00009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3812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58" name="Imagem 157" descr="C:\pini\VolareSQL\images\linha.gif">
          <a:extLst>
            <a:ext uri="{FF2B5EF4-FFF2-40B4-BE49-F238E27FC236}">
              <a16:creationId xmlns="" xmlns:a16="http://schemas.microsoft.com/office/drawing/2014/main" id="{00000000-0008-0000-0300-00009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5814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59" name="Imagem 158" descr="C:\pini\VolareSQL\images\linha.gif">
          <a:extLst>
            <a:ext uri="{FF2B5EF4-FFF2-40B4-BE49-F238E27FC236}">
              <a16:creationId xmlns="" xmlns:a16="http://schemas.microsoft.com/office/drawing/2014/main" id="{00000000-0008-0000-0300-00009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9243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60" name="Imagem 159" descr="C:\pini\VolareSQL\images\linha.gif">
          <a:extLst>
            <a:ext uri="{FF2B5EF4-FFF2-40B4-BE49-F238E27FC236}">
              <a16:creationId xmlns="" xmlns:a16="http://schemas.microsoft.com/office/drawing/2014/main" id="{00000000-0008-0000-0300-0000A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9624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61" name="Imagem 160" descr="C:\pini\VolareSQL\images\linha.gif">
          <a:extLst>
            <a:ext uri="{FF2B5EF4-FFF2-40B4-BE49-F238E27FC236}">
              <a16:creationId xmlns="" xmlns:a16="http://schemas.microsoft.com/office/drawing/2014/main" id="{00000000-0008-0000-0300-0000A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3053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62" name="Imagem 161" descr="C:\pini\VolareSQL\images\linha.gif">
          <a:extLst>
            <a:ext uri="{FF2B5EF4-FFF2-40B4-BE49-F238E27FC236}">
              <a16:creationId xmlns="" xmlns:a16="http://schemas.microsoft.com/office/drawing/2014/main" id="{00000000-0008-0000-0300-0000A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6291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63" name="Imagem 162" descr="C:\pini\VolareSQL\images\linha.gif">
          <a:extLst>
            <a:ext uri="{FF2B5EF4-FFF2-40B4-BE49-F238E27FC236}">
              <a16:creationId xmlns="" xmlns:a16="http://schemas.microsoft.com/office/drawing/2014/main" id="{00000000-0008-0000-0300-0000A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9530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64" name="Imagem 163" descr="C:\pini\VolareSQL\images\linha.gif">
          <a:extLst>
            <a:ext uri="{FF2B5EF4-FFF2-40B4-BE49-F238E27FC236}">
              <a16:creationId xmlns="" xmlns:a16="http://schemas.microsoft.com/office/drawing/2014/main" id="{00000000-0008-0000-0300-0000A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2959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65" name="Imagem 164" descr="C:\pini\VolareSQL\images\linha.gif">
          <a:extLst>
            <a:ext uri="{FF2B5EF4-FFF2-40B4-BE49-F238E27FC236}">
              <a16:creationId xmlns="" xmlns:a16="http://schemas.microsoft.com/office/drawing/2014/main" id="{00000000-0008-0000-0300-0000A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6388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66" name="Imagem 165" descr="C:\pini\VolareSQL\images\linha.gif">
          <a:extLst>
            <a:ext uri="{FF2B5EF4-FFF2-40B4-BE49-F238E27FC236}">
              <a16:creationId xmlns="" xmlns:a16="http://schemas.microsoft.com/office/drawing/2014/main" id="{00000000-0008-0000-0300-0000A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9626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67" name="Imagem 166" descr="C:\pini\VolareSQL\images\linha.gif">
          <a:extLst>
            <a:ext uri="{FF2B5EF4-FFF2-40B4-BE49-F238E27FC236}">
              <a16:creationId xmlns="" xmlns:a16="http://schemas.microsoft.com/office/drawing/2014/main" id="{00000000-0008-0000-0300-0000A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3055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68" name="Imagem 167" descr="C:\pini\VolareSQL\images\linha.gif">
          <a:extLst>
            <a:ext uri="{FF2B5EF4-FFF2-40B4-BE49-F238E27FC236}">
              <a16:creationId xmlns="" xmlns:a16="http://schemas.microsoft.com/office/drawing/2014/main" id="{00000000-0008-0000-0300-0000A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6294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69" name="Imagem 168" descr="C:\pini\VolareSQL\images\linha.gif">
          <a:extLst>
            <a:ext uri="{FF2B5EF4-FFF2-40B4-BE49-F238E27FC236}">
              <a16:creationId xmlns="" xmlns:a16="http://schemas.microsoft.com/office/drawing/2014/main" id="{00000000-0008-0000-0300-0000A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9532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70" name="Imagem 169" descr="C:\pini\VolareSQL\images\linha.gif">
          <a:extLst>
            <a:ext uri="{FF2B5EF4-FFF2-40B4-BE49-F238E27FC236}">
              <a16:creationId xmlns="" xmlns:a16="http://schemas.microsoft.com/office/drawing/2014/main" id="{00000000-0008-0000-0300-0000A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2771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71" name="Imagem 170" descr="C:\pini\VolareSQL\images\linha.gif">
          <a:extLst>
            <a:ext uri="{FF2B5EF4-FFF2-40B4-BE49-F238E27FC236}">
              <a16:creationId xmlns="" xmlns:a16="http://schemas.microsoft.com/office/drawing/2014/main" id="{00000000-0008-0000-0300-0000A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4485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72" name="Imagem 171" descr="C:\pini\VolareSQL\images\linha.gif">
          <a:extLst>
            <a:ext uri="{FF2B5EF4-FFF2-40B4-BE49-F238E27FC236}">
              <a16:creationId xmlns="" xmlns:a16="http://schemas.microsoft.com/office/drawing/2014/main" id="{00000000-0008-0000-0300-0000A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4866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73" name="Imagem 172" descr="C:\pini\VolareSQL\images\linha.gif">
          <a:extLst>
            <a:ext uri="{FF2B5EF4-FFF2-40B4-BE49-F238E27FC236}">
              <a16:creationId xmlns="" xmlns:a16="http://schemas.microsoft.com/office/drawing/2014/main" id="{00000000-0008-0000-0300-0000A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8867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74" name="Imagem 173" descr="C:\pini\VolareSQL\images\linha.gif">
          <a:extLst>
            <a:ext uri="{FF2B5EF4-FFF2-40B4-BE49-F238E27FC236}">
              <a16:creationId xmlns="" xmlns:a16="http://schemas.microsoft.com/office/drawing/2014/main" id="{00000000-0008-0000-0300-0000A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2296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75" name="Imagem 174" descr="C:\pini\VolareSQL\images\linha.gif">
          <a:extLst>
            <a:ext uri="{FF2B5EF4-FFF2-40B4-BE49-F238E27FC236}">
              <a16:creationId xmlns="" xmlns:a16="http://schemas.microsoft.com/office/drawing/2014/main" id="{00000000-0008-0000-0300-0000A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6868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76" name="Imagem 175" descr="C:\pini\VolareSQL\images\linha.gif">
          <a:extLst>
            <a:ext uri="{FF2B5EF4-FFF2-40B4-BE49-F238E27FC236}">
              <a16:creationId xmlns="" xmlns:a16="http://schemas.microsoft.com/office/drawing/2014/main" id="{00000000-0008-0000-0300-0000B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2964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77" name="Imagem 176" descr="C:\pini\VolareSQL\images\linha.gif">
          <a:extLst>
            <a:ext uri="{FF2B5EF4-FFF2-40B4-BE49-F238E27FC236}">
              <a16:creationId xmlns="" xmlns:a16="http://schemas.microsoft.com/office/drawing/2014/main" id="{00000000-0008-0000-0300-0000B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6964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78" name="Imagem 177" descr="C:\pini\VolareSQL\images\linha.gif">
          <a:extLst>
            <a:ext uri="{FF2B5EF4-FFF2-40B4-BE49-F238E27FC236}">
              <a16:creationId xmlns="" xmlns:a16="http://schemas.microsoft.com/office/drawing/2014/main" id="{00000000-0008-0000-0300-0000B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2108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79" name="Imagem 178" descr="C:\pini\VolareSQL\images\linha.gif">
          <a:extLst>
            <a:ext uri="{FF2B5EF4-FFF2-40B4-BE49-F238E27FC236}">
              <a16:creationId xmlns="" xmlns:a16="http://schemas.microsoft.com/office/drawing/2014/main" id="{00000000-0008-0000-0300-0000B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6870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80" name="Imagem 179" descr="C:\pini\VolareSQL\images\linha.gif">
          <a:extLst>
            <a:ext uri="{FF2B5EF4-FFF2-40B4-BE49-F238E27FC236}">
              <a16:creationId xmlns="" xmlns:a16="http://schemas.microsoft.com/office/drawing/2014/main" id="{00000000-0008-0000-0300-0000B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11061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81" name="Imagem 180" descr="C:\pini\VolareSQL\images\linha.gif">
          <a:extLst>
            <a:ext uri="{FF2B5EF4-FFF2-40B4-BE49-F238E27FC236}">
              <a16:creationId xmlns="" xmlns:a16="http://schemas.microsoft.com/office/drawing/2014/main" id="{00000000-0008-0000-0300-0000B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15252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82" name="Imagem 181" descr="C:\pini\VolareSQL\images\linha.gif">
          <a:extLst>
            <a:ext uri="{FF2B5EF4-FFF2-40B4-BE49-F238E27FC236}">
              <a16:creationId xmlns="" xmlns:a16="http://schemas.microsoft.com/office/drawing/2014/main" id="{00000000-0008-0000-0300-0000B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19253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83" name="Imagem 182" descr="C:\pini\VolareSQL\images\linha.gif">
          <a:extLst>
            <a:ext uri="{FF2B5EF4-FFF2-40B4-BE49-F238E27FC236}">
              <a16:creationId xmlns="" xmlns:a16="http://schemas.microsoft.com/office/drawing/2014/main" id="{00000000-0008-0000-0300-0000B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6301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84" name="Imagem 183" descr="C:\pini\VolareSQL\images\linha.gif">
          <a:extLst>
            <a:ext uri="{FF2B5EF4-FFF2-40B4-BE49-F238E27FC236}">
              <a16:creationId xmlns="" xmlns:a16="http://schemas.microsoft.com/office/drawing/2014/main" id="{00000000-0008-0000-0300-0000B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9540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85" name="Imagem 184" descr="C:\pini\VolareSQL\images\linha.gif">
          <a:extLst>
            <a:ext uri="{FF2B5EF4-FFF2-40B4-BE49-F238E27FC236}">
              <a16:creationId xmlns="" xmlns:a16="http://schemas.microsoft.com/office/drawing/2014/main" id="{00000000-0008-0000-0300-0000B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34112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86" name="Imagem 185" descr="C:\pini\VolareSQL\images\linha.gif">
          <a:extLst>
            <a:ext uri="{FF2B5EF4-FFF2-40B4-BE49-F238E27FC236}">
              <a16:creationId xmlns="" xmlns:a16="http://schemas.microsoft.com/office/drawing/2014/main" id="{00000000-0008-0000-0300-0000B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38493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87" name="Imagem 186" descr="C:\pini\VolareSQL\images\linha.gif">
          <a:extLst>
            <a:ext uri="{FF2B5EF4-FFF2-40B4-BE49-F238E27FC236}">
              <a16:creationId xmlns="" xmlns:a16="http://schemas.microsoft.com/office/drawing/2014/main" id="{00000000-0008-0000-0300-0000B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43637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88" name="Imagem 187" descr="C:\pini\VolareSQL\images\linha.gif">
          <a:extLst>
            <a:ext uri="{FF2B5EF4-FFF2-40B4-BE49-F238E27FC236}">
              <a16:creationId xmlns="" xmlns:a16="http://schemas.microsoft.com/office/drawing/2014/main" id="{00000000-0008-0000-0300-0000B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44018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89" name="Imagem 188" descr="C:\pini\VolareSQL\images\linha.gif">
          <a:extLst>
            <a:ext uri="{FF2B5EF4-FFF2-40B4-BE49-F238E27FC236}">
              <a16:creationId xmlns="" xmlns:a16="http://schemas.microsoft.com/office/drawing/2014/main" id="{00000000-0008-0000-0300-0000B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48018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90" name="Imagem 189" descr="C:\pini\VolareSQL\images\linha.gif">
          <a:extLst>
            <a:ext uri="{FF2B5EF4-FFF2-40B4-BE49-F238E27FC236}">
              <a16:creationId xmlns="" xmlns:a16="http://schemas.microsoft.com/office/drawing/2014/main" id="{00000000-0008-0000-0300-0000B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1257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91" name="Imagem 190" descr="C:\pini\VolareSQL\images\linha.gif">
          <a:extLst>
            <a:ext uri="{FF2B5EF4-FFF2-40B4-BE49-F238E27FC236}">
              <a16:creationId xmlns="" xmlns:a16="http://schemas.microsoft.com/office/drawing/2014/main" id="{00000000-0008-0000-0300-0000B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7924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92" name="Imagem 191" descr="C:\pini\VolareSQL\images\linha.gif">
          <a:extLst>
            <a:ext uri="{FF2B5EF4-FFF2-40B4-BE49-F238E27FC236}">
              <a16:creationId xmlns="" xmlns:a16="http://schemas.microsoft.com/office/drawing/2014/main" id="{00000000-0008-0000-0300-0000C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63639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93" name="Imagem 192" descr="C:\pini\VolareSQL\images\linha.gif">
          <a:extLst>
            <a:ext uri="{FF2B5EF4-FFF2-40B4-BE49-F238E27FC236}">
              <a16:creationId xmlns="" xmlns:a16="http://schemas.microsoft.com/office/drawing/2014/main" id="{00000000-0008-0000-0300-0000C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67449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94" name="Imagem 193" descr="C:\pini\VolareSQL\images\linha.gif">
          <a:extLst>
            <a:ext uri="{FF2B5EF4-FFF2-40B4-BE49-F238E27FC236}">
              <a16:creationId xmlns="" xmlns:a16="http://schemas.microsoft.com/office/drawing/2014/main" id="{00000000-0008-0000-0300-0000C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71259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95" name="Imagem 194" descr="C:\pini\VolareSQL\images\linha.gif">
          <a:extLst>
            <a:ext uri="{FF2B5EF4-FFF2-40B4-BE49-F238E27FC236}">
              <a16:creationId xmlns="" xmlns:a16="http://schemas.microsoft.com/office/drawing/2014/main" id="{00000000-0008-0000-0300-0000C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75069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96" name="Imagem 195" descr="C:\pini\VolareSQL\images\linha.gif">
          <a:extLst>
            <a:ext uri="{FF2B5EF4-FFF2-40B4-BE49-F238E27FC236}">
              <a16:creationId xmlns="" xmlns:a16="http://schemas.microsoft.com/office/drawing/2014/main" id="{00000000-0008-0000-0300-0000C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78879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97" name="Imagem 196" descr="C:\pini\VolareSQL\images\linha.gif">
          <a:extLst>
            <a:ext uri="{FF2B5EF4-FFF2-40B4-BE49-F238E27FC236}">
              <a16:creationId xmlns="" xmlns:a16="http://schemas.microsoft.com/office/drawing/2014/main" id="{00000000-0008-0000-0300-0000C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3070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98" name="Imagem 197" descr="C:\pini\VolareSQL\images\linha.gif">
          <a:extLst>
            <a:ext uri="{FF2B5EF4-FFF2-40B4-BE49-F238E27FC236}">
              <a16:creationId xmlns="" xmlns:a16="http://schemas.microsoft.com/office/drawing/2014/main" id="{00000000-0008-0000-0300-0000C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7261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99" name="Imagem 198" descr="C:\pini\VolareSQL\images\linha.gif">
          <a:extLst>
            <a:ext uri="{FF2B5EF4-FFF2-40B4-BE49-F238E27FC236}">
              <a16:creationId xmlns="" xmlns:a16="http://schemas.microsoft.com/office/drawing/2014/main" id="{00000000-0008-0000-0300-0000C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91452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200" name="Imagem 199" descr="C:\pini\VolareSQL\images\linha.gif">
          <a:extLst>
            <a:ext uri="{FF2B5EF4-FFF2-40B4-BE49-F238E27FC236}">
              <a16:creationId xmlns="" xmlns:a16="http://schemas.microsoft.com/office/drawing/2014/main" id="{00000000-0008-0000-0300-0000C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95643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201" name="Imagem 200" descr="C:\pini\VolareSQL\images\linha.gif">
          <a:extLst>
            <a:ext uri="{FF2B5EF4-FFF2-40B4-BE49-F238E27FC236}">
              <a16:creationId xmlns="" xmlns:a16="http://schemas.microsoft.com/office/drawing/2014/main" id="{00000000-0008-0000-0300-0000C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99834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202" name="Imagem 201" descr="C:\pini\VolareSQL\images\linha.gif">
          <a:extLst>
            <a:ext uri="{FF2B5EF4-FFF2-40B4-BE49-F238E27FC236}">
              <a16:creationId xmlns="" xmlns:a16="http://schemas.microsoft.com/office/drawing/2014/main" id="{00000000-0008-0000-0300-0000C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3073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203" name="Imagem 202" descr="C:\pini\VolareSQL\images\linha.gif">
          <a:extLst>
            <a:ext uri="{FF2B5EF4-FFF2-40B4-BE49-F238E27FC236}">
              <a16:creationId xmlns="" xmlns:a16="http://schemas.microsoft.com/office/drawing/2014/main" id="{00000000-0008-0000-0300-0000C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7264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204" name="Imagem 203" descr="C:\pini\VolareSQL\images\linha.gif">
          <a:extLst>
            <a:ext uri="{FF2B5EF4-FFF2-40B4-BE49-F238E27FC236}">
              <a16:creationId xmlns="" xmlns:a16="http://schemas.microsoft.com/office/drawing/2014/main" id="{00000000-0008-0000-0300-0000C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7645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205" name="Imagem 204" descr="C:\pini\VolareSQL\images\linha.gif">
          <a:extLst>
            <a:ext uri="{FF2B5EF4-FFF2-40B4-BE49-F238E27FC236}">
              <a16:creationId xmlns="" xmlns:a16="http://schemas.microsoft.com/office/drawing/2014/main" id="{00000000-0008-0000-0300-0000C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11645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206" name="Imagem 205" descr="C:\pini\VolareSQL\images\linha.gif">
          <a:extLst>
            <a:ext uri="{FF2B5EF4-FFF2-40B4-BE49-F238E27FC236}">
              <a16:creationId xmlns="" xmlns:a16="http://schemas.microsoft.com/office/drawing/2014/main" id="{00000000-0008-0000-0300-0000C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12217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207" name="Imagem 206" descr="C:\pini\VolareSQL\images\linha.gif">
          <a:extLst>
            <a:ext uri="{FF2B5EF4-FFF2-40B4-BE49-F238E27FC236}">
              <a16:creationId xmlns="" xmlns:a16="http://schemas.microsoft.com/office/drawing/2014/main" id="{00000000-0008-0000-0300-0000C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16408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208" name="Imagem 207" descr="C:\pini\VolareSQL\images\linha.gif">
          <a:extLst>
            <a:ext uri="{FF2B5EF4-FFF2-40B4-BE49-F238E27FC236}">
              <a16:creationId xmlns="" xmlns:a16="http://schemas.microsoft.com/office/drawing/2014/main" id="{00000000-0008-0000-0300-0000D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16789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209" name="Imagem 208" descr="C:\pini\VolareSQL\images\linha.gif">
          <a:extLst>
            <a:ext uri="{FF2B5EF4-FFF2-40B4-BE49-F238E27FC236}">
              <a16:creationId xmlns="" xmlns:a16="http://schemas.microsoft.com/office/drawing/2014/main" id="{00000000-0008-0000-0300-0000D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20789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210" name="Imagem 209" descr="C:\pini\VolareSQL\images\linha.gif">
          <a:extLst>
            <a:ext uri="{FF2B5EF4-FFF2-40B4-BE49-F238E27FC236}">
              <a16:creationId xmlns="" xmlns:a16="http://schemas.microsoft.com/office/drawing/2014/main" id="{00000000-0008-0000-0300-0000D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25552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211" name="Imagem 210" descr="C:\pini\VolareSQL\images\linha.gif">
          <a:extLst>
            <a:ext uri="{FF2B5EF4-FFF2-40B4-BE49-F238E27FC236}">
              <a16:creationId xmlns="" xmlns:a16="http://schemas.microsoft.com/office/drawing/2014/main" id="{00000000-0008-0000-0300-0000D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29552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212" name="Imagem 211" descr="C:\pini\VolareSQL\images\linha.gif">
          <a:extLst>
            <a:ext uri="{FF2B5EF4-FFF2-40B4-BE49-F238E27FC236}">
              <a16:creationId xmlns="" xmlns:a16="http://schemas.microsoft.com/office/drawing/2014/main" id="{00000000-0008-0000-0300-0000D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33553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213" name="Imagem 212" descr="C:\pini\VolareSQL\images\linha.gif">
          <a:extLst>
            <a:ext uri="{FF2B5EF4-FFF2-40B4-BE49-F238E27FC236}">
              <a16:creationId xmlns="" xmlns:a16="http://schemas.microsoft.com/office/drawing/2014/main" id="{00000000-0008-0000-0300-0000D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38125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214" name="Imagem 213" descr="C:\pini\VolareSQL\images\linha.gif">
          <a:extLst>
            <a:ext uri="{FF2B5EF4-FFF2-40B4-BE49-F238E27FC236}">
              <a16:creationId xmlns="" xmlns:a16="http://schemas.microsoft.com/office/drawing/2014/main" id="{00000000-0008-0000-0300-0000D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42697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215" name="Imagem 214" descr="C:\pini\VolareSQL\images\linha.gif">
          <a:extLst>
            <a:ext uri="{FF2B5EF4-FFF2-40B4-BE49-F238E27FC236}">
              <a16:creationId xmlns="" xmlns:a16="http://schemas.microsoft.com/office/drawing/2014/main" id="{00000000-0008-0000-0300-0000D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47078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216" name="Imagem 215" descr="C:\pini\VolareSQL\images\linha.gif">
          <a:extLst>
            <a:ext uri="{FF2B5EF4-FFF2-40B4-BE49-F238E27FC236}">
              <a16:creationId xmlns="" xmlns:a16="http://schemas.microsoft.com/office/drawing/2014/main" id="{00000000-0008-0000-0300-0000D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50507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217" name="Imagem 216" descr="C:\pini\VolareSQL\images\linha.gif">
          <a:extLst>
            <a:ext uri="{FF2B5EF4-FFF2-40B4-BE49-F238E27FC236}">
              <a16:creationId xmlns="" xmlns:a16="http://schemas.microsoft.com/office/drawing/2014/main" id="{00000000-0008-0000-0300-0000D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54508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218" name="Imagem 217" descr="C:\pini\VolareSQL\images\linha.gif">
          <a:extLst>
            <a:ext uri="{FF2B5EF4-FFF2-40B4-BE49-F238E27FC236}">
              <a16:creationId xmlns="" xmlns:a16="http://schemas.microsoft.com/office/drawing/2014/main" id="{00000000-0008-0000-0300-0000D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58318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219" name="Imagem 218" descr="C:\pini\VolareSQL\images\linha.gif">
          <a:extLst>
            <a:ext uri="{FF2B5EF4-FFF2-40B4-BE49-F238E27FC236}">
              <a16:creationId xmlns="" xmlns:a16="http://schemas.microsoft.com/office/drawing/2014/main" id="{00000000-0008-0000-0300-0000D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61747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220" name="Imagem 219" descr="C:\pini\VolareSQL\images\linha.gif">
          <a:extLst>
            <a:ext uri="{FF2B5EF4-FFF2-40B4-BE49-F238E27FC236}">
              <a16:creationId xmlns="" xmlns:a16="http://schemas.microsoft.com/office/drawing/2014/main" id="{00000000-0008-0000-0300-0000D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66509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221" name="Imagem 220" descr="C:\pini\VolareSQL\images\linha.gif">
          <a:extLst>
            <a:ext uri="{FF2B5EF4-FFF2-40B4-BE49-F238E27FC236}">
              <a16:creationId xmlns="" xmlns:a16="http://schemas.microsoft.com/office/drawing/2014/main" id="{00000000-0008-0000-0300-0000D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66890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222" name="Imagem 221" descr="C:\pini\VolareSQL\images\linha.gif">
          <a:extLst>
            <a:ext uri="{FF2B5EF4-FFF2-40B4-BE49-F238E27FC236}">
              <a16:creationId xmlns="" xmlns:a16="http://schemas.microsoft.com/office/drawing/2014/main" id="{00000000-0008-0000-0300-0000D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71653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223" name="Imagem 222" descr="C:\pini\VolareSQL\images\linha.gif">
          <a:extLst>
            <a:ext uri="{FF2B5EF4-FFF2-40B4-BE49-F238E27FC236}">
              <a16:creationId xmlns="" xmlns:a16="http://schemas.microsoft.com/office/drawing/2014/main" id="{00000000-0008-0000-0300-0000D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76034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224" name="Imagem 223" descr="C:\pini\VolareSQL\images\linha.gif">
          <a:extLst>
            <a:ext uri="{FF2B5EF4-FFF2-40B4-BE49-F238E27FC236}">
              <a16:creationId xmlns="" xmlns:a16="http://schemas.microsoft.com/office/drawing/2014/main" id="{00000000-0008-0000-0300-0000E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79844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225" name="Imagem 224" descr="C:\pini\VolareSQL\images\linha.gif">
          <a:extLst>
            <a:ext uri="{FF2B5EF4-FFF2-40B4-BE49-F238E27FC236}">
              <a16:creationId xmlns="" xmlns:a16="http://schemas.microsoft.com/office/drawing/2014/main" id="{00000000-0008-0000-0300-0000E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84416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226" name="Imagem 225" descr="C:\pini\VolareSQL\images\linha.gif">
          <a:extLst>
            <a:ext uri="{FF2B5EF4-FFF2-40B4-BE49-F238E27FC236}">
              <a16:creationId xmlns="" xmlns:a16="http://schemas.microsoft.com/office/drawing/2014/main" id="{00000000-0008-0000-0300-0000E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0131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227" name="Imagem 226" descr="C:\pini\VolareSQL\images\linha.gif">
          <a:extLst>
            <a:ext uri="{FF2B5EF4-FFF2-40B4-BE49-F238E27FC236}">
              <a16:creationId xmlns="" xmlns:a16="http://schemas.microsoft.com/office/drawing/2014/main" id="{00000000-0008-0000-0300-0000E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4513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228" name="Imagem 227" descr="C:\pini\VolareSQL\images\linha.gif">
          <a:extLst>
            <a:ext uri="{FF2B5EF4-FFF2-40B4-BE49-F238E27FC236}">
              <a16:creationId xmlns="" xmlns:a16="http://schemas.microsoft.com/office/drawing/2014/main" id="{00000000-0008-0000-0300-0000E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9656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229" name="Imagem 228" descr="C:\pini\VolareSQL\images\linha.gif">
          <a:extLst>
            <a:ext uri="{FF2B5EF4-FFF2-40B4-BE49-F238E27FC236}">
              <a16:creationId xmlns="" xmlns:a16="http://schemas.microsoft.com/office/drawing/2014/main" id="{00000000-0008-0000-0300-0000E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0037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230" name="Imagem 229" descr="C:\pini\VolareSQL\images\linha.gif">
          <a:extLst>
            <a:ext uri="{FF2B5EF4-FFF2-40B4-BE49-F238E27FC236}">
              <a16:creationId xmlns="" xmlns:a16="http://schemas.microsoft.com/office/drawing/2014/main" id="{00000000-0008-0000-0300-0000E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3657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231" name="Imagem 230" descr="C:\pini\VolareSQL\images\linha.gif">
          <a:extLst>
            <a:ext uri="{FF2B5EF4-FFF2-40B4-BE49-F238E27FC236}">
              <a16:creationId xmlns="" xmlns:a16="http://schemas.microsoft.com/office/drawing/2014/main" id="{00000000-0008-0000-0300-0000E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7276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232" name="Imagem 231" descr="C:\pini\VolareSQL\images\linha.gif">
          <a:extLst>
            <a:ext uri="{FF2B5EF4-FFF2-40B4-BE49-F238E27FC236}">
              <a16:creationId xmlns="" xmlns:a16="http://schemas.microsoft.com/office/drawing/2014/main" id="{00000000-0008-0000-0300-0000E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0896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233" name="Imagem 232" descr="C:\pini\VolareSQL\images\linha.gif">
          <a:extLst>
            <a:ext uri="{FF2B5EF4-FFF2-40B4-BE49-F238E27FC236}">
              <a16:creationId xmlns="" xmlns:a16="http://schemas.microsoft.com/office/drawing/2014/main" id="{00000000-0008-0000-0300-0000E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4515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234" name="Imagem 233" descr="C:\pini\VolareSQL\images\linha.gif">
          <a:extLst>
            <a:ext uri="{FF2B5EF4-FFF2-40B4-BE49-F238E27FC236}">
              <a16:creationId xmlns="" xmlns:a16="http://schemas.microsoft.com/office/drawing/2014/main" id="{00000000-0008-0000-0300-0000E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9468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235" name="Imagem 234" descr="C:\pini\VolareSQL\images\linha.gif">
          <a:extLst>
            <a:ext uri="{FF2B5EF4-FFF2-40B4-BE49-F238E27FC236}">
              <a16:creationId xmlns="" xmlns:a16="http://schemas.microsoft.com/office/drawing/2014/main" id="{00000000-0008-0000-0300-0000E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4612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236" name="Imagem 235" descr="C:\pini\VolareSQL\images\linha.gif">
          <a:extLst>
            <a:ext uri="{FF2B5EF4-FFF2-40B4-BE49-F238E27FC236}">
              <a16:creationId xmlns="" xmlns:a16="http://schemas.microsoft.com/office/drawing/2014/main" id="{00000000-0008-0000-0300-0000E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8422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237" name="Imagem 236" descr="C:\pini\VolareSQL\images\linha.gif">
          <a:extLst>
            <a:ext uri="{FF2B5EF4-FFF2-40B4-BE49-F238E27FC236}">
              <a16:creationId xmlns="" xmlns:a16="http://schemas.microsoft.com/office/drawing/2014/main" id="{00000000-0008-0000-0300-0000E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2232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238" name="Imagem 237" descr="C:\pini\VolareSQL\images\linha.gif">
          <a:extLst>
            <a:ext uri="{FF2B5EF4-FFF2-40B4-BE49-F238E27FC236}">
              <a16:creationId xmlns="" xmlns:a16="http://schemas.microsoft.com/office/drawing/2014/main" id="{00000000-0008-0000-0300-0000E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6042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239" name="Imagem 238" descr="C:\pini\VolareSQL\images\linha.gif">
          <a:extLst>
            <a:ext uri="{FF2B5EF4-FFF2-40B4-BE49-F238E27FC236}">
              <a16:creationId xmlns="" xmlns:a16="http://schemas.microsoft.com/office/drawing/2014/main" id="{00000000-0008-0000-0300-0000E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9661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240" name="Imagem 239" descr="C:\pini\VolareSQL\images\linha.gif">
          <a:extLst>
            <a:ext uri="{FF2B5EF4-FFF2-40B4-BE49-F238E27FC236}">
              <a16:creationId xmlns="" xmlns:a16="http://schemas.microsoft.com/office/drawing/2014/main" id="{00000000-0008-0000-0300-0000F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43471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241" name="Imagem 240" descr="C:\pini\VolareSQL\images\linha.gif">
          <a:extLst>
            <a:ext uri="{FF2B5EF4-FFF2-40B4-BE49-F238E27FC236}">
              <a16:creationId xmlns="" xmlns:a16="http://schemas.microsoft.com/office/drawing/2014/main" id="{00000000-0008-0000-0300-0000F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47091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242" name="Imagem 241" descr="C:\pini\VolareSQL\images\linha.gif">
          <a:extLst>
            <a:ext uri="{FF2B5EF4-FFF2-40B4-BE49-F238E27FC236}">
              <a16:creationId xmlns="" xmlns:a16="http://schemas.microsoft.com/office/drawing/2014/main" id="{00000000-0008-0000-0300-0000F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50710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243" name="Imagem 242" descr="C:\pini\VolareSQL\images\linha.gif">
          <a:extLst>
            <a:ext uri="{FF2B5EF4-FFF2-40B4-BE49-F238E27FC236}">
              <a16:creationId xmlns="" xmlns:a16="http://schemas.microsoft.com/office/drawing/2014/main" id="{00000000-0008-0000-0300-0000F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54330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244" name="Imagem 243" descr="C:\pini\VolareSQL\images\linha.gif">
          <a:extLst>
            <a:ext uri="{FF2B5EF4-FFF2-40B4-BE49-F238E27FC236}">
              <a16:creationId xmlns="" xmlns:a16="http://schemas.microsoft.com/office/drawing/2014/main" id="{00000000-0008-0000-0300-0000F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57949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245" name="Imagem 244" descr="C:\pini\VolareSQL\images\linha.gif">
          <a:extLst>
            <a:ext uri="{FF2B5EF4-FFF2-40B4-BE49-F238E27FC236}">
              <a16:creationId xmlns="" xmlns:a16="http://schemas.microsoft.com/office/drawing/2014/main" id="{00000000-0008-0000-0300-0000F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61569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246" name="Imagem 245" descr="C:\pini\VolareSQL\images\linha.gif">
          <a:extLst>
            <a:ext uri="{FF2B5EF4-FFF2-40B4-BE49-F238E27FC236}">
              <a16:creationId xmlns="" xmlns:a16="http://schemas.microsoft.com/office/drawing/2014/main" id="{00000000-0008-0000-0300-0000F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65188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247" name="Imagem 246" descr="C:\pini\VolareSQL\images\linha.gif">
          <a:extLst>
            <a:ext uri="{FF2B5EF4-FFF2-40B4-BE49-F238E27FC236}">
              <a16:creationId xmlns="" xmlns:a16="http://schemas.microsoft.com/office/drawing/2014/main" id="{00000000-0008-0000-0300-0000F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69760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248" name="Imagem 247" descr="C:\pini\VolareSQL\images\linha.gif">
          <a:extLst>
            <a:ext uri="{FF2B5EF4-FFF2-40B4-BE49-F238E27FC236}">
              <a16:creationId xmlns="" xmlns:a16="http://schemas.microsoft.com/office/drawing/2014/main" id="{00000000-0008-0000-0300-0000F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73380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249" name="Imagem 248" descr="C:\pini\VolareSQL\images\linha.gif">
          <a:extLst>
            <a:ext uri="{FF2B5EF4-FFF2-40B4-BE49-F238E27FC236}">
              <a16:creationId xmlns="" xmlns:a16="http://schemas.microsoft.com/office/drawing/2014/main" id="{00000000-0008-0000-0300-0000F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76999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250" name="Imagem 249" descr="C:\pini\VolareSQL\images\linha.gif">
          <a:extLst>
            <a:ext uri="{FF2B5EF4-FFF2-40B4-BE49-F238E27FC236}">
              <a16:creationId xmlns="" xmlns:a16="http://schemas.microsoft.com/office/drawing/2014/main" id="{00000000-0008-0000-0300-0000F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0619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251" name="Imagem 250" descr="C:\pini\VolareSQL\images\linha.gif">
          <a:extLst>
            <a:ext uri="{FF2B5EF4-FFF2-40B4-BE49-F238E27FC236}">
              <a16:creationId xmlns="" xmlns:a16="http://schemas.microsoft.com/office/drawing/2014/main" id="{00000000-0008-0000-0300-0000F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4238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252" name="Imagem 251" descr="C:\pini\VolareSQL\images\linha.gif">
          <a:extLst>
            <a:ext uri="{FF2B5EF4-FFF2-40B4-BE49-F238E27FC236}">
              <a16:creationId xmlns="" xmlns:a16="http://schemas.microsoft.com/office/drawing/2014/main" id="{00000000-0008-0000-0300-0000F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7858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253" name="Imagem 252" descr="C:\pini\VolareSQL\images\linha.gif">
          <a:extLst>
            <a:ext uri="{FF2B5EF4-FFF2-40B4-BE49-F238E27FC236}">
              <a16:creationId xmlns="" xmlns:a16="http://schemas.microsoft.com/office/drawing/2014/main" id="{00000000-0008-0000-0300-0000F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91477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254" name="Imagem 253" descr="C:\pini\VolareSQL\images\linha.gif">
          <a:extLst>
            <a:ext uri="{FF2B5EF4-FFF2-40B4-BE49-F238E27FC236}">
              <a16:creationId xmlns="" xmlns:a16="http://schemas.microsoft.com/office/drawing/2014/main" id="{00000000-0008-0000-0300-0000F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95097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255" name="Imagem 254" descr="C:\pini\VolareSQL\images\linha.gif">
          <a:extLst>
            <a:ext uri="{FF2B5EF4-FFF2-40B4-BE49-F238E27FC236}">
              <a16:creationId xmlns="" xmlns:a16="http://schemas.microsoft.com/office/drawing/2014/main" id="{00000000-0008-0000-0300-0000F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98716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256" name="Imagem 255" descr="C:\pini\VolareSQL\images\linha.gif">
          <a:extLst>
            <a:ext uri="{FF2B5EF4-FFF2-40B4-BE49-F238E27FC236}">
              <a16:creationId xmlns="" xmlns:a16="http://schemas.microsoft.com/office/drawing/2014/main" id="{00000000-0008-0000-0300-00000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03479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257" name="Imagem 256" descr="C:\pini\VolareSQL\images\linha.gif">
          <a:extLst>
            <a:ext uri="{FF2B5EF4-FFF2-40B4-BE49-F238E27FC236}">
              <a16:creationId xmlns="" xmlns:a16="http://schemas.microsoft.com/office/drawing/2014/main" id="{00000000-0008-0000-0300-00000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03860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258" name="Imagem 257" descr="C:\pini\VolareSQL\images\linha.gif">
          <a:extLst>
            <a:ext uri="{FF2B5EF4-FFF2-40B4-BE49-F238E27FC236}">
              <a16:creationId xmlns="" xmlns:a16="http://schemas.microsoft.com/office/drawing/2014/main" id="{00000000-0008-0000-0300-00000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07479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259" name="Imagem 258" descr="C:\pini\VolareSQL\images\linha.gif">
          <a:extLst>
            <a:ext uri="{FF2B5EF4-FFF2-40B4-BE49-F238E27FC236}">
              <a16:creationId xmlns="" xmlns:a16="http://schemas.microsoft.com/office/drawing/2014/main" id="{00000000-0008-0000-0300-00000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11670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260" name="Imagem 259" descr="C:\pini\VolareSQL\images\linha.gif">
          <a:extLst>
            <a:ext uri="{FF2B5EF4-FFF2-40B4-BE49-F238E27FC236}">
              <a16:creationId xmlns="" xmlns:a16="http://schemas.microsoft.com/office/drawing/2014/main" id="{00000000-0008-0000-0300-00000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15290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261" name="Imagem 260" descr="C:\pini\VolareSQL\images\linha.gif">
          <a:extLst>
            <a:ext uri="{FF2B5EF4-FFF2-40B4-BE49-F238E27FC236}">
              <a16:creationId xmlns="" xmlns:a16="http://schemas.microsoft.com/office/drawing/2014/main" id="{00000000-0008-0000-0300-00000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18909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262" name="Imagem 261" descr="C:\pini\VolareSQL\images\linha.gif">
          <a:extLst>
            <a:ext uri="{FF2B5EF4-FFF2-40B4-BE49-F238E27FC236}">
              <a16:creationId xmlns="" xmlns:a16="http://schemas.microsoft.com/office/drawing/2014/main" id="{00000000-0008-0000-0300-00000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22338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263" name="Imagem 262" descr="C:\pini\VolareSQL\images\linha.gif">
          <a:extLst>
            <a:ext uri="{FF2B5EF4-FFF2-40B4-BE49-F238E27FC236}">
              <a16:creationId xmlns="" xmlns:a16="http://schemas.microsoft.com/office/drawing/2014/main" id="{00000000-0008-0000-0300-00000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25958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264" name="Imagem 263" descr="C:\pini\VolareSQL\images\linha.gif">
          <a:extLst>
            <a:ext uri="{FF2B5EF4-FFF2-40B4-BE49-F238E27FC236}">
              <a16:creationId xmlns="" xmlns:a16="http://schemas.microsoft.com/office/drawing/2014/main" id="{00000000-0008-0000-0300-00000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29577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265" name="Imagem 264" descr="C:\pini\VolareSQL\images\linha.gif">
          <a:extLst>
            <a:ext uri="{FF2B5EF4-FFF2-40B4-BE49-F238E27FC236}">
              <a16:creationId xmlns="" xmlns:a16="http://schemas.microsoft.com/office/drawing/2014/main" id="{00000000-0008-0000-0300-00000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33197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266" name="Imagem 265" descr="C:\pini\VolareSQL\images\linha.gif">
          <a:extLst>
            <a:ext uri="{FF2B5EF4-FFF2-40B4-BE49-F238E27FC236}">
              <a16:creationId xmlns="" xmlns:a16="http://schemas.microsoft.com/office/drawing/2014/main" id="{00000000-0008-0000-0300-00000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36626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267" name="Imagem 266" descr="C:\pini\VolareSQL\images\linha.gif">
          <a:extLst>
            <a:ext uri="{FF2B5EF4-FFF2-40B4-BE49-F238E27FC236}">
              <a16:creationId xmlns="" xmlns:a16="http://schemas.microsoft.com/office/drawing/2014/main" id="{00000000-0008-0000-0300-00000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40245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268" name="Imagem 267" descr="C:\pini\VolareSQL\images\linha.gif">
          <a:extLst>
            <a:ext uri="{FF2B5EF4-FFF2-40B4-BE49-F238E27FC236}">
              <a16:creationId xmlns="" xmlns:a16="http://schemas.microsoft.com/office/drawing/2014/main" id="{00000000-0008-0000-0300-00000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43865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269" name="Imagem 268" descr="C:\pini\VolareSQL\images\linha.gif">
          <a:extLst>
            <a:ext uri="{FF2B5EF4-FFF2-40B4-BE49-F238E27FC236}">
              <a16:creationId xmlns="" xmlns:a16="http://schemas.microsoft.com/office/drawing/2014/main" id="{00000000-0008-0000-0300-00000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47484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270" name="Imagem 269" descr="C:\pini\VolareSQL\images\linha.gif">
          <a:extLst>
            <a:ext uri="{FF2B5EF4-FFF2-40B4-BE49-F238E27FC236}">
              <a16:creationId xmlns="" xmlns:a16="http://schemas.microsoft.com/office/drawing/2014/main" id="{00000000-0008-0000-0300-00000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51104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271" name="Imagem 270" descr="C:\pini\VolareSQL\images\linha.gif">
          <a:extLst>
            <a:ext uri="{FF2B5EF4-FFF2-40B4-BE49-F238E27FC236}">
              <a16:creationId xmlns="" xmlns:a16="http://schemas.microsoft.com/office/drawing/2014/main" id="{00000000-0008-0000-0300-00000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54723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272" name="Imagem 271" descr="C:\pini\VolareSQL\images\linha.gif">
          <a:extLst>
            <a:ext uri="{FF2B5EF4-FFF2-40B4-BE49-F238E27FC236}">
              <a16:creationId xmlns="" xmlns:a16="http://schemas.microsoft.com/office/drawing/2014/main" id="{00000000-0008-0000-0300-00001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58343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273" name="Imagem 272" descr="C:\pini\VolareSQL\images\linha.gif">
          <a:extLst>
            <a:ext uri="{FF2B5EF4-FFF2-40B4-BE49-F238E27FC236}">
              <a16:creationId xmlns="" xmlns:a16="http://schemas.microsoft.com/office/drawing/2014/main" id="{00000000-0008-0000-0300-00001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58724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274" name="Imagem 273" descr="C:\pini\VolareSQL\images\linha.gif">
          <a:extLst>
            <a:ext uri="{FF2B5EF4-FFF2-40B4-BE49-F238E27FC236}">
              <a16:creationId xmlns="" xmlns:a16="http://schemas.microsoft.com/office/drawing/2014/main" id="{00000000-0008-0000-0300-00001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62343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275" name="Imagem 274" descr="C:\pini\VolareSQL\images\linha.gif">
          <a:extLst>
            <a:ext uri="{FF2B5EF4-FFF2-40B4-BE49-F238E27FC236}">
              <a16:creationId xmlns="" xmlns:a16="http://schemas.microsoft.com/office/drawing/2014/main" id="{00000000-0008-0000-0300-00001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66534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276" name="Imagem 275" descr="C:\pini\VolareSQL\images\linha.gif">
          <a:extLst>
            <a:ext uri="{FF2B5EF4-FFF2-40B4-BE49-F238E27FC236}">
              <a16:creationId xmlns="" xmlns:a16="http://schemas.microsoft.com/office/drawing/2014/main" id="{00000000-0008-0000-0300-00001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70154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277" name="Imagem 276" descr="C:\pini\VolareSQL\images\linha.gif">
          <a:extLst>
            <a:ext uri="{FF2B5EF4-FFF2-40B4-BE49-F238E27FC236}">
              <a16:creationId xmlns="" xmlns:a16="http://schemas.microsoft.com/office/drawing/2014/main" id="{00000000-0008-0000-0300-00001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73583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278" name="Imagem 277" descr="C:\pini\VolareSQL\images\linha.gif">
          <a:extLst>
            <a:ext uri="{FF2B5EF4-FFF2-40B4-BE49-F238E27FC236}">
              <a16:creationId xmlns="" xmlns:a16="http://schemas.microsoft.com/office/drawing/2014/main" id="{00000000-0008-0000-0300-00001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77202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279" name="Imagem 278" descr="C:\pini\VolareSQL\images\linha.gif">
          <a:extLst>
            <a:ext uri="{FF2B5EF4-FFF2-40B4-BE49-F238E27FC236}">
              <a16:creationId xmlns="" xmlns:a16="http://schemas.microsoft.com/office/drawing/2014/main" id="{00000000-0008-0000-0300-00001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80822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280" name="Imagem 279" descr="C:\pini\VolareSQL\images\linha.gif">
          <a:extLst>
            <a:ext uri="{FF2B5EF4-FFF2-40B4-BE49-F238E27FC236}">
              <a16:creationId xmlns="" xmlns:a16="http://schemas.microsoft.com/office/drawing/2014/main" id="{00000000-0008-0000-0300-00001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84441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281" name="Imagem 280" descr="C:\pini\VolareSQL\images\linha.gif">
          <a:extLst>
            <a:ext uri="{FF2B5EF4-FFF2-40B4-BE49-F238E27FC236}">
              <a16:creationId xmlns="" xmlns:a16="http://schemas.microsoft.com/office/drawing/2014/main" id="{00000000-0008-0000-0300-00001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87870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282" name="Imagem 281" descr="C:\pini\VolareSQL\images\linha.gif">
          <a:extLst>
            <a:ext uri="{FF2B5EF4-FFF2-40B4-BE49-F238E27FC236}">
              <a16:creationId xmlns="" xmlns:a16="http://schemas.microsoft.com/office/drawing/2014/main" id="{00000000-0008-0000-0300-00001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91490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283" name="Imagem 282" descr="C:\pini\VolareSQL\images\linha.gif">
          <a:extLst>
            <a:ext uri="{FF2B5EF4-FFF2-40B4-BE49-F238E27FC236}">
              <a16:creationId xmlns="" xmlns:a16="http://schemas.microsoft.com/office/drawing/2014/main" id="{00000000-0008-0000-0300-00001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95109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284" name="Imagem 283" descr="C:\pini\VolareSQL\images\linha.gif">
          <a:extLst>
            <a:ext uri="{FF2B5EF4-FFF2-40B4-BE49-F238E27FC236}">
              <a16:creationId xmlns="" xmlns:a16="http://schemas.microsoft.com/office/drawing/2014/main" id="{00000000-0008-0000-0300-00001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98729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285" name="Imagem 284" descr="C:\pini\VolareSQL\images\linha.gif">
          <a:extLst>
            <a:ext uri="{FF2B5EF4-FFF2-40B4-BE49-F238E27FC236}">
              <a16:creationId xmlns="" xmlns:a16="http://schemas.microsoft.com/office/drawing/2014/main" id="{00000000-0008-0000-0300-00001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02348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286" name="Imagem 285" descr="C:\pini\VolareSQL\images\linha.gif">
          <a:extLst>
            <a:ext uri="{FF2B5EF4-FFF2-40B4-BE49-F238E27FC236}">
              <a16:creationId xmlns="" xmlns:a16="http://schemas.microsoft.com/office/drawing/2014/main" id="{00000000-0008-0000-0300-00001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05968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287" name="Imagem 286" descr="C:\pini\VolareSQL\images\linha.gif">
          <a:extLst>
            <a:ext uri="{FF2B5EF4-FFF2-40B4-BE49-F238E27FC236}">
              <a16:creationId xmlns="" xmlns:a16="http://schemas.microsoft.com/office/drawing/2014/main" id="{00000000-0008-0000-0300-00001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09587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288" name="Imagem 287" descr="C:\pini\VolareSQL\images\linha.gif">
          <a:extLst>
            <a:ext uri="{FF2B5EF4-FFF2-40B4-BE49-F238E27FC236}">
              <a16:creationId xmlns="" xmlns:a16="http://schemas.microsoft.com/office/drawing/2014/main" id="{00000000-0008-0000-0300-00002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09968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289" name="Imagem 288" descr="C:\pini\VolareSQL\images\linha.gif">
          <a:extLst>
            <a:ext uri="{FF2B5EF4-FFF2-40B4-BE49-F238E27FC236}">
              <a16:creationId xmlns="" xmlns:a16="http://schemas.microsoft.com/office/drawing/2014/main" id="{00000000-0008-0000-0300-00002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14159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290" name="Imagem 289" descr="C:\pini\VolareSQL\images\linha.gif">
          <a:extLst>
            <a:ext uri="{FF2B5EF4-FFF2-40B4-BE49-F238E27FC236}">
              <a16:creationId xmlns="" xmlns:a16="http://schemas.microsoft.com/office/drawing/2014/main" id="{00000000-0008-0000-0300-00002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17779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291" name="Imagem 290" descr="C:\pini\VolareSQL\images\linha.gif">
          <a:extLst>
            <a:ext uri="{FF2B5EF4-FFF2-40B4-BE49-F238E27FC236}">
              <a16:creationId xmlns="" xmlns:a16="http://schemas.microsoft.com/office/drawing/2014/main" id="{00000000-0008-0000-0300-00002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21970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292" name="Imagem 291" descr="C:\pini\VolareSQL\images\linha.gif">
          <a:extLst>
            <a:ext uri="{FF2B5EF4-FFF2-40B4-BE49-F238E27FC236}">
              <a16:creationId xmlns="" xmlns:a16="http://schemas.microsoft.com/office/drawing/2014/main" id="{00000000-0008-0000-0300-00002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25589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293" name="Imagem 292" descr="C:\pini\VolareSQL\images\linha.gif">
          <a:extLst>
            <a:ext uri="{FF2B5EF4-FFF2-40B4-BE49-F238E27FC236}">
              <a16:creationId xmlns="" xmlns:a16="http://schemas.microsoft.com/office/drawing/2014/main" id="{00000000-0008-0000-0300-00002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29209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294" name="Imagem 293" descr="C:\pini\VolareSQL\images\linha.gif">
          <a:extLst>
            <a:ext uri="{FF2B5EF4-FFF2-40B4-BE49-F238E27FC236}">
              <a16:creationId xmlns="" xmlns:a16="http://schemas.microsoft.com/office/drawing/2014/main" id="{00000000-0008-0000-0300-00002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32638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295" name="Imagem 294" descr="C:\pini\VolareSQL\images\linha.gif">
          <a:extLst>
            <a:ext uri="{FF2B5EF4-FFF2-40B4-BE49-F238E27FC236}">
              <a16:creationId xmlns="" xmlns:a16="http://schemas.microsoft.com/office/drawing/2014/main" id="{00000000-0008-0000-0300-00002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36257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296" name="Imagem 295" descr="C:\pini\VolareSQL\images\linha.gif">
          <a:extLst>
            <a:ext uri="{FF2B5EF4-FFF2-40B4-BE49-F238E27FC236}">
              <a16:creationId xmlns="" xmlns:a16="http://schemas.microsoft.com/office/drawing/2014/main" id="{00000000-0008-0000-0300-00002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39877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297" name="Imagem 296" descr="C:\pini\VolareSQL\images\linha.gif">
          <a:extLst>
            <a:ext uri="{FF2B5EF4-FFF2-40B4-BE49-F238E27FC236}">
              <a16:creationId xmlns="" xmlns:a16="http://schemas.microsoft.com/office/drawing/2014/main" id="{00000000-0008-0000-0300-00002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43496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298" name="Imagem 297" descr="C:\pini\VolareSQL\images\linha.gif">
          <a:extLst>
            <a:ext uri="{FF2B5EF4-FFF2-40B4-BE49-F238E27FC236}">
              <a16:creationId xmlns="" xmlns:a16="http://schemas.microsoft.com/office/drawing/2014/main" id="{00000000-0008-0000-0300-00002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46925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299" name="Imagem 298" descr="C:\pini\VolareSQL\images\linha.gif">
          <a:extLst>
            <a:ext uri="{FF2B5EF4-FFF2-40B4-BE49-F238E27FC236}">
              <a16:creationId xmlns="" xmlns:a16="http://schemas.microsoft.com/office/drawing/2014/main" id="{00000000-0008-0000-0300-00002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50545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300" name="Imagem 299" descr="C:\pini\VolareSQL\images\linha.gif">
          <a:extLst>
            <a:ext uri="{FF2B5EF4-FFF2-40B4-BE49-F238E27FC236}">
              <a16:creationId xmlns="" xmlns:a16="http://schemas.microsoft.com/office/drawing/2014/main" id="{00000000-0008-0000-0300-00002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54164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301" name="Imagem 300" descr="C:\pini\VolareSQL\images\linha.gif">
          <a:extLst>
            <a:ext uri="{FF2B5EF4-FFF2-40B4-BE49-F238E27FC236}">
              <a16:creationId xmlns="" xmlns:a16="http://schemas.microsoft.com/office/drawing/2014/main" id="{00000000-0008-0000-0300-00002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57784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302" name="Imagem 301" descr="C:\pini\VolareSQL\images\linha.gif">
          <a:extLst>
            <a:ext uri="{FF2B5EF4-FFF2-40B4-BE49-F238E27FC236}">
              <a16:creationId xmlns="" xmlns:a16="http://schemas.microsoft.com/office/drawing/2014/main" id="{00000000-0008-0000-0300-00002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61403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303" name="Imagem 302" descr="C:\pini\VolareSQL\images\linha.gif">
          <a:extLst>
            <a:ext uri="{FF2B5EF4-FFF2-40B4-BE49-F238E27FC236}">
              <a16:creationId xmlns="" xmlns:a16="http://schemas.microsoft.com/office/drawing/2014/main" id="{00000000-0008-0000-0300-00002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65023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304" name="Imagem 303" descr="C:\pini\VolareSQL\images\linha.gif">
          <a:extLst>
            <a:ext uri="{FF2B5EF4-FFF2-40B4-BE49-F238E27FC236}">
              <a16:creationId xmlns="" xmlns:a16="http://schemas.microsoft.com/office/drawing/2014/main" id="{00000000-0008-0000-0300-00003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68642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305" name="Imagem 304" descr="C:\pini\VolareSQL\images\linha.gif">
          <a:extLst>
            <a:ext uri="{FF2B5EF4-FFF2-40B4-BE49-F238E27FC236}">
              <a16:creationId xmlns="" xmlns:a16="http://schemas.microsoft.com/office/drawing/2014/main" id="{00000000-0008-0000-0300-00003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69023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306" name="Imagem 305" descr="C:\pini\VolareSQL\images\linha.gif">
          <a:extLst>
            <a:ext uri="{FF2B5EF4-FFF2-40B4-BE49-F238E27FC236}">
              <a16:creationId xmlns="" xmlns:a16="http://schemas.microsoft.com/office/drawing/2014/main" id="{00000000-0008-0000-0300-00003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72643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307" name="Imagem 306" descr="C:\pini\VolareSQL\images\linha.gif">
          <a:extLst>
            <a:ext uri="{FF2B5EF4-FFF2-40B4-BE49-F238E27FC236}">
              <a16:creationId xmlns="" xmlns:a16="http://schemas.microsoft.com/office/drawing/2014/main" id="{00000000-0008-0000-0300-00003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76262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308" name="Imagem 307" descr="C:\pini\VolareSQL\images\linha.gif">
          <a:extLst>
            <a:ext uri="{FF2B5EF4-FFF2-40B4-BE49-F238E27FC236}">
              <a16:creationId xmlns="" xmlns:a16="http://schemas.microsoft.com/office/drawing/2014/main" id="{00000000-0008-0000-0300-00003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80072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309" name="Imagem 308" descr="C:\pini\VolareSQL\images\linha.gif">
          <a:extLst>
            <a:ext uri="{FF2B5EF4-FFF2-40B4-BE49-F238E27FC236}">
              <a16:creationId xmlns="" xmlns:a16="http://schemas.microsoft.com/office/drawing/2014/main" id="{00000000-0008-0000-0300-00003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83882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310" name="Imagem 309" descr="C:\pini\VolareSQL\images\linha.gif">
          <a:extLst>
            <a:ext uri="{FF2B5EF4-FFF2-40B4-BE49-F238E27FC236}">
              <a16:creationId xmlns="" xmlns:a16="http://schemas.microsoft.com/office/drawing/2014/main" id="{00000000-0008-0000-0300-00003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88073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311" name="Imagem 310" descr="C:\pini\VolareSQL\images\linha.gif">
          <a:extLst>
            <a:ext uri="{FF2B5EF4-FFF2-40B4-BE49-F238E27FC236}">
              <a16:creationId xmlns="" xmlns:a16="http://schemas.microsoft.com/office/drawing/2014/main" id="{00000000-0008-0000-0300-00003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92074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312" name="Imagem 311" descr="C:\pini\VolareSQL\images\linha.gif">
          <a:extLst>
            <a:ext uri="{FF2B5EF4-FFF2-40B4-BE49-F238E27FC236}">
              <a16:creationId xmlns="" xmlns:a16="http://schemas.microsoft.com/office/drawing/2014/main" id="{00000000-0008-0000-0300-00003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95884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313" name="Imagem 312" descr="C:\pini\VolareSQL\images\linha.gif">
          <a:extLst>
            <a:ext uri="{FF2B5EF4-FFF2-40B4-BE49-F238E27FC236}">
              <a16:creationId xmlns="" xmlns:a16="http://schemas.microsoft.com/office/drawing/2014/main" id="{00000000-0008-0000-0300-00003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99694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314" name="Imagem 313" descr="C:\pini\VolareSQL\images\linha.gif">
          <a:extLst>
            <a:ext uri="{FF2B5EF4-FFF2-40B4-BE49-F238E27FC236}">
              <a16:creationId xmlns="" xmlns:a16="http://schemas.microsoft.com/office/drawing/2014/main" id="{00000000-0008-0000-0300-00003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03313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315" name="Imagem 314" descr="C:\pini\VolareSQL\images\linha.gif">
          <a:extLst>
            <a:ext uri="{FF2B5EF4-FFF2-40B4-BE49-F238E27FC236}">
              <a16:creationId xmlns="" xmlns:a16="http://schemas.microsoft.com/office/drawing/2014/main" id="{00000000-0008-0000-0300-00003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06933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316" name="Imagem 315" descr="C:\pini\VolareSQL\images\linha.gif">
          <a:extLst>
            <a:ext uri="{FF2B5EF4-FFF2-40B4-BE49-F238E27FC236}">
              <a16:creationId xmlns="" xmlns:a16="http://schemas.microsoft.com/office/drawing/2014/main" id="{00000000-0008-0000-0300-00003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10552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317" name="Imagem 316" descr="C:\pini\VolareSQL\images\linha.gif">
          <a:extLst>
            <a:ext uri="{FF2B5EF4-FFF2-40B4-BE49-F238E27FC236}">
              <a16:creationId xmlns="" xmlns:a16="http://schemas.microsoft.com/office/drawing/2014/main" id="{00000000-0008-0000-0300-00003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14172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318" name="Imagem 317" descr="C:\pini\VolareSQL\images\linha.gif">
          <a:extLst>
            <a:ext uri="{FF2B5EF4-FFF2-40B4-BE49-F238E27FC236}">
              <a16:creationId xmlns="" xmlns:a16="http://schemas.microsoft.com/office/drawing/2014/main" id="{00000000-0008-0000-0300-00003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14743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319" name="Imagem 318" descr="C:\pini\VolareSQL\images\linha.gif">
          <a:extLst>
            <a:ext uri="{FF2B5EF4-FFF2-40B4-BE49-F238E27FC236}">
              <a16:creationId xmlns="" xmlns:a16="http://schemas.microsoft.com/office/drawing/2014/main" id="{00000000-0008-0000-0300-00003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18172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320" name="Imagem 319" descr="C:\pini\VolareSQL\images\linha.gif">
          <a:extLst>
            <a:ext uri="{FF2B5EF4-FFF2-40B4-BE49-F238E27FC236}">
              <a16:creationId xmlns="" xmlns:a16="http://schemas.microsoft.com/office/drawing/2014/main" id="{00000000-0008-0000-0300-00004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21792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321" name="Imagem 320" descr="C:\pini\VolareSQL\images\linha.gif">
          <a:extLst>
            <a:ext uri="{FF2B5EF4-FFF2-40B4-BE49-F238E27FC236}">
              <a16:creationId xmlns="" xmlns:a16="http://schemas.microsoft.com/office/drawing/2014/main" id="{00000000-0008-0000-0300-00004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25411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322" name="Imagem 321" descr="C:\pini\VolareSQL\images\linha.gif">
          <a:extLst>
            <a:ext uri="{FF2B5EF4-FFF2-40B4-BE49-F238E27FC236}">
              <a16:creationId xmlns="" xmlns:a16="http://schemas.microsoft.com/office/drawing/2014/main" id="{00000000-0008-0000-0300-00004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29031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323" name="Imagem 322" descr="C:\pini\VolareSQL\images\linha.gif">
          <a:extLst>
            <a:ext uri="{FF2B5EF4-FFF2-40B4-BE49-F238E27FC236}">
              <a16:creationId xmlns="" xmlns:a16="http://schemas.microsoft.com/office/drawing/2014/main" id="{00000000-0008-0000-0300-00004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29412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324" name="Imagem 323" descr="C:\pini\VolareSQL\images\linha.gif">
          <a:extLst>
            <a:ext uri="{FF2B5EF4-FFF2-40B4-BE49-F238E27FC236}">
              <a16:creationId xmlns="" xmlns:a16="http://schemas.microsoft.com/office/drawing/2014/main" id="{00000000-0008-0000-0300-00004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33031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325" name="Imagem 324" descr="C:\pini\VolareSQL\images\linha.gif">
          <a:extLst>
            <a:ext uri="{FF2B5EF4-FFF2-40B4-BE49-F238E27FC236}">
              <a16:creationId xmlns="" xmlns:a16="http://schemas.microsoft.com/office/drawing/2014/main" id="{00000000-0008-0000-0300-00004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36651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326" name="Imagem 325" descr="C:\pini\VolareSQL\images\linha.gif">
          <a:extLst>
            <a:ext uri="{FF2B5EF4-FFF2-40B4-BE49-F238E27FC236}">
              <a16:creationId xmlns="" xmlns:a16="http://schemas.microsoft.com/office/drawing/2014/main" id="{00000000-0008-0000-0300-00004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40270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327" name="Imagem 326" descr="C:\pini\VolareSQL\images\linha.gif">
          <a:extLst>
            <a:ext uri="{FF2B5EF4-FFF2-40B4-BE49-F238E27FC236}">
              <a16:creationId xmlns="" xmlns:a16="http://schemas.microsoft.com/office/drawing/2014/main" id="{00000000-0008-0000-0300-00004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43890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328" name="Imagem 327" descr="C:\pini\VolareSQL\images\linha.gif">
          <a:extLst>
            <a:ext uri="{FF2B5EF4-FFF2-40B4-BE49-F238E27FC236}">
              <a16:creationId xmlns="" xmlns:a16="http://schemas.microsoft.com/office/drawing/2014/main" id="{00000000-0008-0000-0300-00004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49033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329" name="Imagem 328" descr="C:\pini\VolareSQL\images\linha.gif">
          <a:extLst>
            <a:ext uri="{FF2B5EF4-FFF2-40B4-BE49-F238E27FC236}">
              <a16:creationId xmlns="" xmlns:a16="http://schemas.microsoft.com/office/drawing/2014/main" id="{00000000-0008-0000-0300-00004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52843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330" name="Imagem 329" descr="C:\pini\VolareSQL\images\linha.gif">
          <a:extLst>
            <a:ext uri="{FF2B5EF4-FFF2-40B4-BE49-F238E27FC236}">
              <a16:creationId xmlns="" xmlns:a16="http://schemas.microsoft.com/office/drawing/2014/main" id="{00000000-0008-0000-0300-00004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56653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331" name="Imagem 330" descr="C:\pini\VolareSQL\images\linha.gif">
          <a:extLst>
            <a:ext uri="{FF2B5EF4-FFF2-40B4-BE49-F238E27FC236}">
              <a16:creationId xmlns="" xmlns:a16="http://schemas.microsoft.com/office/drawing/2014/main" id="{00000000-0008-0000-0300-00004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60463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332" name="Imagem 331" descr="C:\pini\VolareSQL\images\linha.gif">
          <a:extLst>
            <a:ext uri="{FF2B5EF4-FFF2-40B4-BE49-F238E27FC236}">
              <a16:creationId xmlns="" xmlns:a16="http://schemas.microsoft.com/office/drawing/2014/main" id="{00000000-0008-0000-0300-00004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64273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333" name="Imagem 332" descr="C:\pini\VolareSQL\images\linha.gif">
          <a:extLst>
            <a:ext uri="{FF2B5EF4-FFF2-40B4-BE49-F238E27FC236}">
              <a16:creationId xmlns="" xmlns:a16="http://schemas.microsoft.com/office/drawing/2014/main" id="{00000000-0008-0000-0300-00004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67893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334" name="Imagem 333" descr="C:\pini\VolareSQL\images\linha.gif">
          <a:extLst>
            <a:ext uri="{FF2B5EF4-FFF2-40B4-BE49-F238E27FC236}">
              <a16:creationId xmlns="" xmlns:a16="http://schemas.microsoft.com/office/drawing/2014/main" id="{00000000-0008-0000-0300-00004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72084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335" name="Imagem 334" descr="C:\pini\VolareSQL\images\linha.gif">
          <a:extLst>
            <a:ext uri="{FF2B5EF4-FFF2-40B4-BE49-F238E27FC236}">
              <a16:creationId xmlns="" xmlns:a16="http://schemas.microsoft.com/office/drawing/2014/main" id="{00000000-0008-0000-0300-00004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76275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336" name="Imagem 335" descr="C:\pini\VolareSQL\images\linha.gif">
          <a:extLst>
            <a:ext uri="{FF2B5EF4-FFF2-40B4-BE49-F238E27FC236}">
              <a16:creationId xmlns="" xmlns:a16="http://schemas.microsoft.com/office/drawing/2014/main" id="{00000000-0008-0000-0300-00005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80466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337" name="Imagem 336" descr="C:\pini\VolareSQL\images\linha.gif">
          <a:extLst>
            <a:ext uri="{FF2B5EF4-FFF2-40B4-BE49-F238E27FC236}">
              <a16:creationId xmlns="" xmlns:a16="http://schemas.microsoft.com/office/drawing/2014/main" id="{00000000-0008-0000-0300-00005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84466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338" name="Imagem 337" descr="C:\pini\VolareSQL\images\linha.gif">
          <a:extLst>
            <a:ext uri="{FF2B5EF4-FFF2-40B4-BE49-F238E27FC236}">
              <a16:creationId xmlns="" xmlns:a16="http://schemas.microsoft.com/office/drawing/2014/main" id="{00000000-0008-0000-0300-00005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88467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339" name="Imagem 338" descr="C:\pini\VolareSQL\images\linha.gif">
          <a:extLst>
            <a:ext uri="{FF2B5EF4-FFF2-40B4-BE49-F238E27FC236}">
              <a16:creationId xmlns="" xmlns:a16="http://schemas.microsoft.com/office/drawing/2014/main" id="{00000000-0008-0000-0300-00005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92467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340" name="Imagem 339" descr="C:\pini\VolareSQL\images\linha.gif">
          <a:extLst>
            <a:ext uri="{FF2B5EF4-FFF2-40B4-BE49-F238E27FC236}">
              <a16:creationId xmlns="" xmlns:a16="http://schemas.microsoft.com/office/drawing/2014/main" id="{00000000-0008-0000-0300-00005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96468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341" name="Imagem 340" descr="C:\pini\VolareSQL\images\linha.gif">
          <a:extLst>
            <a:ext uri="{FF2B5EF4-FFF2-40B4-BE49-F238E27FC236}">
              <a16:creationId xmlns="" xmlns:a16="http://schemas.microsoft.com/office/drawing/2014/main" id="{00000000-0008-0000-0300-00005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00468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342" name="Imagem 341" descr="C:\pini\VolareSQL\images\linha.gif">
          <a:extLst>
            <a:ext uri="{FF2B5EF4-FFF2-40B4-BE49-F238E27FC236}">
              <a16:creationId xmlns="" xmlns:a16="http://schemas.microsoft.com/office/drawing/2014/main" id="{00000000-0008-0000-0300-00005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04088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343" name="Imagem 342" descr="C:\pini\VolareSQL\images\linha.gif">
          <a:extLst>
            <a:ext uri="{FF2B5EF4-FFF2-40B4-BE49-F238E27FC236}">
              <a16:creationId xmlns="" xmlns:a16="http://schemas.microsoft.com/office/drawing/2014/main" id="{00000000-0008-0000-0300-00005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08088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344" name="Imagem 343" descr="C:\pini\VolareSQL\images\linha.gif">
          <a:extLst>
            <a:ext uri="{FF2B5EF4-FFF2-40B4-BE49-F238E27FC236}">
              <a16:creationId xmlns="" xmlns:a16="http://schemas.microsoft.com/office/drawing/2014/main" id="{00000000-0008-0000-0300-00005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11898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345" name="Imagem 344" descr="C:\pini\VolareSQL\images\linha.gif">
          <a:extLst>
            <a:ext uri="{FF2B5EF4-FFF2-40B4-BE49-F238E27FC236}">
              <a16:creationId xmlns="" xmlns:a16="http://schemas.microsoft.com/office/drawing/2014/main" id="{00000000-0008-0000-0300-00005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15708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346" name="Imagem 345" descr="C:\pini\VolareSQL\images\linha.gif">
          <a:extLst>
            <a:ext uri="{FF2B5EF4-FFF2-40B4-BE49-F238E27FC236}">
              <a16:creationId xmlns="" xmlns:a16="http://schemas.microsoft.com/office/drawing/2014/main" id="{00000000-0008-0000-0300-00005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19518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347" name="Imagem 346" descr="C:\pini\VolareSQL\images\linha.gif">
          <a:extLst>
            <a:ext uri="{FF2B5EF4-FFF2-40B4-BE49-F238E27FC236}">
              <a16:creationId xmlns="" xmlns:a16="http://schemas.microsoft.com/office/drawing/2014/main" id="{00000000-0008-0000-0300-00005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23328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348" name="Imagem 347" descr="C:\pini\VolareSQL\images\linha.gif">
          <a:extLst>
            <a:ext uri="{FF2B5EF4-FFF2-40B4-BE49-F238E27FC236}">
              <a16:creationId xmlns="" xmlns:a16="http://schemas.microsoft.com/office/drawing/2014/main" id="{00000000-0008-0000-0300-00005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27138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349" name="Imagem 348" descr="C:\pini\VolareSQL\images\linha.gif">
          <a:extLst>
            <a:ext uri="{FF2B5EF4-FFF2-40B4-BE49-F238E27FC236}">
              <a16:creationId xmlns="" xmlns:a16="http://schemas.microsoft.com/office/drawing/2014/main" id="{00000000-0008-0000-0300-00005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30758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350" name="Imagem 349" descr="C:\pini\VolareSQL\images\linha.gif">
          <a:extLst>
            <a:ext uri="{FF2B5EF4-FFF2-40B4-BE49-F238E27FC236}">
              <a16:creationId xmlns="" xmlns:a16="http://schemas.microsoft.com/office/drawing/2014/main" id="{00000000-0008-0000-0300-00005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34377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351" name="Imagem 350" descr="C:\pini\VolareSQL\images\linha.gif">
          <a:extLst>
            <a:ext uri="{FF2B5EF4-FFF2-40B4-BE49-F238E27FC236}">
              <a16:creationId xmlns="" xmlns:a16="http://schemas.microsoft.com/office/drawing/2014/main" id="{00000000-0008-0000-0300-00005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37997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352" name="Imagem 351" descr="C:\pini\VolareSQL\images\linha.gif">
          <a:extLst>
            <a:ext uri="{FF2B5EF4-FFF2-40B4-BE49-F238E27FC236}">
              <a16:creationId xmlns="" xmlns:a16="http://schemas.microsoft.com/office/drawing/2014/main" id="{00000000-0008-0000-0300-00006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41616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353" name="Imagem 352" descr="C:\pini\VolareSQL\images\linha.gif">
          <a:extLst>
            <a:ext uri="{FF2B5EF4-FFF2-40B4-BE49-F238E27FC236}">
              <a16:creationId xmlns="" xmlns:a16="http://schemas.microsoft.com/office/drawing/2014/main" id="{00000000-0008-0000-0300-00006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45236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354" name="Imagem 353" descr="C:\pini\VolareSQL\images\linha.gif">
          <a:extLst>
            <a:ext uri="{FF2B5EF4-FFF2-40B4-BE49-F238E27FC236}">
              <a16:creationId xmlns="" xmlns:a16="http://schemas.microsoft.com/office/drawing/2014/main" id="{00000000-0008-0000-0300-00006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48855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355" name="Imagem 354" descr="C:\pini\VolareSQL\images\linha.gif">
          <a:extLst>
            <a:ext uri="{FF2B5EF4-FFF2-40B4-BE49-F238E27FC236}">
              <a16:creationId xmlns="" xmlns:a16="http://schemas.microsoft.com/office/drawing/2014/main" id="{00000000-0008-0000-0300-00006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54570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356" name="Imagem 355" descr="C:\pini\VolareSQL\images\linha.gif">
          <a:extLst>
            <a:ext uri="{FF2B5EF4-FFF2-40B4-BE49-F238E27FC236}">
              <a16:creationId xmlns="" xmlns:a16="http://schemas.microsoft.com/office/drawing/2014/main" id="{00000000-0008-0000-0300-00006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58190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357" name="Imagem 356" descr="C:\pini\VolareSQL\images\linha.gif">
          <a:extLst>
            <a:ext uri="{FF2B5EF4-FFF2-40B4-BE49-F238E27FC236}">
              <a16:creationId xmlns="" xmlns:a16="http://schemas.microsoft.com/office/drawing/2014/main" id="{00000000-0008-0000-0300-00006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61619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358" name="Imagem 357" descr="C:\pini\VolareSQL\images\linha.gif">
          <a:extLst>
            <a:ext uri="{FF2B5EF4-FFF2-40B4-BE49-F238E27FC236}">
              <a16:creationId xmlns="" xmlns:a16="http://schemas.microsoft.com/office/drawing/2014/main" id="{00000000-0008-0000-0300-00006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65238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359" name="Imagem 358" descr="C:\pini\VolareSQL\images\linha.gif">
          <a:extLst>
            <a:ext uri="{FF2B5EF4-FFF2-40B4-BE49-F238E27FC236}">
              <a16:creationId xmlns="" xmlns:a16="http://schemas.microsoft.com/office/drawing/2014/main" id="{00000000-0008-0000-0300-00006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68858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360" name="Imagem 359" descr="C:\pini\VolareSQL\images\linha.gif">
          <a:extLst>
            <a:ext uri="{FF2B5EF4-FFF2-40B4-BE49-F238E27FC236}">
              <a16:creationId xmlns="" xmlns:a16="http://schemas.microsoft.com/office/drawing/2014/main" id="{00000000-0008-0000-0300-00006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72477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361" name="Imagem 360" descr="C:\pini\VolareSQL\images\linha.gif">
          <a:extLst>
            <a:ext uri="{FF2B5EF4-FFF2-40B4-BE49-F238E27FC236}">
              <a16:creationId xmlns="" xmlns:a16="http://schemas.microsoft.com/office/drawing/2014/main" id="{00000000-0008-0000-0300-00006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76097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362" name="Imagem 361" descr="C:\pini\VolareSQL\images\linha.gif">
          <a:extLst>
            <a:ext uri="{FF2B5EF4-FFF2-40B4-BE49-F238E27FC236}">
              <a16:creationId xmlns="" xmlns:a16="http://schemas.microsoft.com/office/drawing/2014/main" id="{00000000-0008-0000-0300-00006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79716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363" name="Imagem 362" descr="C:\pini\VolareSQL\images\linha.gif">
          <a:extLst>
            <a:ext uri="{FF2B5EF4-FFF2-40B4-BE49-F238E27FC236}">
              <a16:creationId xmlns="" xmlns:a16="http://schemas.microsoft.com/office/drawing/2014/main" id="{00000000-0008-0000-0300-00006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83336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364" name="Imagem 363" descr="C:\pini\VolareSQL\images\linha.gif">
          <a:extLst>
            <a:ext uri="{FF2B5EF4-FFF2-40B4-BE49-F238E27FC236}">
              <a16:creationId xmlns="" xmlns:a16="http://schemas.microsoft.com/office/drawing/2014/main" id="{00000000-0008-0000-0300-00006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86955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365" name="Imagem 364" descr="C:\pini\VolareSQL\images\linha.gif">
          <a:extLst>
            <a:ext uri="{FF2B5EF4-FFF2-40B4-BE49-F238E27FC236}">
              <a16:creationId xmlns="" xmlns:a16="http://schemas.microsoft.com/office/drawing/2014/main" id="{00000000-0008-0000-0300-00006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90575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366" name="Imagem 365" descr="C:\pini\VolareSQL\images\linha.gif">
          <a:extLst>
            <a:ext uri="{FF2B5EF4-FFF2-40B4-BE49-F238E27FC236}">
              <a16:creationId xmlns="" xmlns:a16="http://schemas.microsoft.com/office/drawing/2014/main" id="{00000000-0008-0000-0300-00006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90956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367" name="Imagem 366" descr="C:\pini\VolareSQL\images\linha.gif">
          <a:extLst>
            <a:ext uri="{FF2B5EF4-FFF2-40B4-BE49-F238E27FC236}">
              <a16:creationId xmlns="" xmlns:a16="http://schemas.microsoft.com/office/drawing/2014/main" id="{00000000-0008-0000-0300-00006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95147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368" name="Imagem 367" descr="C:\pini\VolareSQL\images\linha.gif">
          <a:extLst>
            <a:ext uri="{FF2B5EF4-FFF2-40B4-BE49-F238E27FC236}">
              <a16:creationId xmlns="" xmlns:a16="http://schemas.microsoft.com/office/drawing/2014/main" id="{00000000-0008-0000-0300-00007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99338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369" name="Imagem 368" descr="C:\pini\VolareSQL\images\linha.gif">
          <a:extLst>
            <a:ext uri="{FF2B5EF4-FFF2-40B4-BE49-F238E27FC236}">
              <a16:creationId xmlns="" xmlns:a16="http://schemas.microsoft.com/office/drawing/2014/main" id="{00000000-0008-0000-0300-00007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02957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370" name="Imagem 369" descr="C:\pini\VolareSQL\images\linha.gif">
          <a:extLst>
            <a:ext uri="{FF2B5EF4-FFF2-40B4-BE49-F238E27FC236}">
              <a16:creationId xmlns="" xmlns:a16="http://schemas.microsoft.com/office/drawing/2014/main" id="{00000000-0008-0000-0300-00007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03529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371" name="Imagem 370" descr="C:\pini\VolareSQL\images\linha.gif">
          <a:extLst>
            <a:ext uri="{FF2B5EF4-FFF2-40B4-BE49-F238E27FC236}">
              <a16:creationId xmlns="" xmlns:a16="http://schemas.microsoft.com/office/drawing/2014/main" id="{00000000-0008-0000-0300-00007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07148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372" name="Imagem 371" descr="C:\pini\VolareSQL\images\linha.gif">
          <a:extLst>
            <a:ext uri="{FF2B5EF4-FFF2-40B4-BE49-F238E27FC236}">
              <a16:creationId xmlns="" xmlns:a16="http://schemas.microsoft.com/office/drawing/2014/main" id="{00000000-0008-0000-0300-00007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10768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373" name="Imagem 372" descr="C:\pini\VolareSQL\images\linha.gif">
          <a:extLst>
            <a:ext uri="{FF2B5EF4-FFF2-40B4-BE49-F238E27FC236}">
              <a16:creationId xmlns="" xmlns:a16="http://schemas.microsoft.com/office/drawing/2014/main" id="{00000000-0008-0000-0300-00007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14387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374" name="Imagem 373" descr="C:\pini\VolareSQL\images\linha.gif">
          <a:extLst>
            <a:ext uri="{FF2B5EF4-FFF2-40B4-BE49-F238E27FC236}">
              <a16:creationId xmlns="" xmlns:a16="http://schemas.microsoft.com/office/drawing/2014/main" id="{00000000-0008-0000-0300-00007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14959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375" name="Imagem 374" descr="C:\pini\VolareSQL\images\linha.gif">
          <a:extLst>
            <a:ext uri="{FF2B5EF4-FFF2-40B4-BE49-F238E27FC236}">
              <a16:creationId xmlns="" xmlns:a16="http://schemas.microsoft.com/office/drawing/2014/main" id="{00000000-0008-0000-0300-00007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18578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376" name="Imagem 375" descr="C:\pini\VolareSQL\images\linha.gif">
          <a:extLst>
            <a:ext uri="{FF2B5EF4-FFF2-40B4-BE49-F238E27FC236}">
              <a16:creationId xmlns="" xmlns:a16="http://schemas.microsoft.com/office/drawing/2014/main" id="{00000000-0008-0000-0300-00007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18959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377" name="Imagem 376" descr="C:\pini\VolareSQL\images\linha.gif">
          <a:extLst>
            <a:ext uri="{FF2B5EF4-FFF2-40B4-BE49-F238E27FC236}">
              <a16:creationId xmlns="" xmlns:a16="http://schemas.microsoft.com/office/drawing/2014/main" id="{00000000-0008-0000-0300-00007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23531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378" name="Imagem 377" descr="C:\pini\VolareSQL\images\linha.gif">
          <a:extLst>
            <a:ext uri="{FF2B5EF4-FFF2-40B4-BE49-F238E27FC236}">
              <a16:creationId xmlns="" xmlns:a16="http://schemas.microsoft.com/office/drawing/2014/main" id="{00000000-0008-0000-0300-00007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28675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379" name="Imagem 378" descr="C:\pini\VolareSQL\images\linha.gif">
          <a:extLst>
            <a:ext uri="{FF2B5EF4-FFF2-40B4-BE49-F238E27FC236}">
              <a16:creationId xmlns="" xmlns:a16="http://schemas.microsoft.com/office/drawing/2014/main" id="{00000000-0008-0000-0300-00007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2294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380" name="Imagem 379" descr="C:\pini\VolareSQL\images\linha.gif">
          <a:extLst>
            <a:ext uri="{FF2B5EF4-FFF2-40B4-BE49-F238E27FC236}">
              <a16:creationId xmlns="" xmlns:a16="http://schemas.microsoft.com/office/drawing/2014/main" id="{00000000-0008-0000-0300-00007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5914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381" name="Imagem 380" descr="C:\pini\VolareSQL\images\linha.gif">
          <a:extLst>
            <a:ext uri="{FF2B5EF4-FFF2-40B4-BE49-F238E27FC236}">
              <a16:creationId xmlns="" xmlns:a16="http://schemas.microsoft.com/office/drawing/2014/main" id="{00000000-0008-0000-0300-00007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9533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382" name="Imagem 381" descr="C:\pini\VolareSQL\images\linha.gif">
          <a:extLst>
            <a:ext uri="{FF2B5EF4-FFF2-40B4-BE49-F238E27FC236}">
              <a16:creationId xmlns="" xmlns:a16="http://schemas.microsoft.com/office/drawing/2014/main" id="{00000000-0008-0000-0300-00007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43153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383" name="Imagem 382" descr="C:\pini\VolareSQL\images\linha.gif">
          <a:extLst>
            <a:ext uri="{FF2B5EF4-FFF2-40B4-BE49-F238E27FC236}">
              <a16:creationId xmlns="" xmlns:a16="http://schemas.microsoft.com/office/drawing/2014/main" id="{00000000-0008-0000-0300-00007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46772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384" name="Imagem 383" descr="C:\pini\VolareSQL\images\linha.gif">
          <a:extLst>
            <a:ext uri="{FF2B5EF4-FFF2-40B4-BE49-F238E27FC236}">
              <a16:creationId xmlns="" xmlns:a16="http://schemas.microsoft.com/office/drawing/2014/main" id="{00000000-0008-0000-0300-00008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50392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385" name="Imagem 384" descr="C:\pini\VolareSQL\images\linha.gif">
          <a:extLst>
            <a:ext uri="{FF2B5EF4-FFF2-40B4-BE49-F238E27FC236}">
              <a16:creationId xmlns="" xmlns:a16="http://schemas.microsoft.com/office/drawing/2014/main" id="{00000000-0008-0000-0300-00008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55154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386" name="Imagem 385" descr="C:\pini\VolareSQL\images\linha.gif">
          <a:extLst>
            <a:ext uri="{FF2B5EF4-FFF2-40B4-BE49-F238E27FC236}">
              <a16:creationId xmlns="" xmlns:a16="http://schemas.microsoft.com/office/drawing/2014/main" id="{00000000-0008-0000-0300-00008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59536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387" name="Imagem 386" descr="C:\pini\VolareSQL\images\linha.gif">
          <a:extLst>
            <a:ext uri="{FF2B5EF4-FFF2-40B4-BE49-F238E27FC236}">
              <a16:creationId xmlns="" xmlns:a16="http://schemas.microsoft.com/office/drawing/2014/main" id="{00000000-0008-0000-0300-00008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59917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388" name="Imagem 387" descr="C:\pini\VolareSQL\images\linha.gif">
          <a:extLst>
            <a:ext uri="{FF2B5EF4-FFF2-40B4-BE49-F238E27FC236}">
              <a16:creationId xmlns="" xmlns:a16="http://schemas.microsoft.com/office/drawing/2014/main" id="{00000000-0008-0000-0300-00008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63727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389" name="Imagem 388" descr="C:\pini\VolareSQL\images\linha.gif">
          <a:extLst>
            <a:ext uri="{FF2B5EF4-FFF2-40B4-BE49-F238E27FC236}">
              <a16:creationId xmlns="" xmlns:a16="http://schemas.microsoft.com/office/drawing/2014/main" id="{00000000-0008-0000-0300-00008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68108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390" name="Imagem 389" descr="C:\pini\VolareSQL\images\linha.gif">
          <a:extLst>
            <a:ext uri="{FF2B5EF4-FFF2-40B4-BE49-F238E27FC236}">
              <a16:creationId xmlns="" xmlns:a16="http://schemas.microsoft.com/office/drawing/2014/main" id="{00000000-0008-0000-0300-00008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74014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391" name="Imagem 390" descr="C:\pini\VolareSQL\images\linha.gif">
          <a:extLst>
            <a:ext uri="{FF2B5EF4-FFF2-40B4-BE49-F238E27FC236}">
              <a16:creationId xmlns="" xmlns:a16="http://schemas.microsoft.com/office/drawing/2014/main" id="{00000000-0008-0000-0300-00008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79919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392" name="Imagem 391" descr="C:\pini\VolareSQL\images\linha.gif">
          <a:extLst>
            <a:ext uri="{FF2B5EF4-FFF2-40B4-BE49-F238E27FC236}">
              <a16:creationId xmlns="" xmlns:a16="http://schemas.microsoft.com/office/drawing/2014/main" id="{00000000-0008-0000-0300-00008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84110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393" name="Imagem 392" descr="C:\pini\VolareSQL\images\linha.gif">
          <a:extLst>
            <a:ext uri="{FF2B5EF4-FFF2-40B4-BE49-F238E27FC236}">
              <a16:creationId xmlns="" xmlns:a16="http://schemas.microsoft.com/office/drawing/2014/main" id="{00000000-0008-0000-0300-00008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88111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394" name="Imagem 393" descr="C:\pini\VolareSQL\images\linha.gif">
          <a:extLst>
            <a:ext uri="{FF2B5EF4-FFF2-40B4-BE49-F238E27FC236}">
              <a16:creationId xmlns="" xmlns:a16="http://schemas.microsoft.com/office/drawing/2014/main" id="{00000000-0008-0000-0300-00008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88492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395" name="Imagem 394" descr="C:\pini\VolareSQL\images\linha.gif">
          <a:extLst>
            <a:ext uri="{FF2B5EF4-FFF2-40B4-BE49-F238E27FC236}">
              <a16:creationId xmlns="" xmlns:a16="http://schemas.microsoft.com/office/drawing/2014/main" id="{00000000-0008-0000-0300-00008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94207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396" name="Imagem 395" descr="C:\pini\VolareSQL\images\linha.gif">
          <a:extLst>
            <a:ext uri="{FF2B5EF4-FFF2-40B4-BE49-F238E27FC236}">
              <a16:creationId xmlns="" xmlns:a16="http://schemas.microsoft.com/office/drawing/2014/main" id="{00000000-0008-0000-0300-00008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98398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397" name="Imagem 396" descr="C:\pini\VolareSQL\images\linha.gif">
          <a:extLst>
            <a:ext uri="{FF2B5EF4-FFF2-40B4-BE49-F238E27FC236}">
              <a16:creationId xmlns="" xmlns:a16="http://schemas.microsoft.com/office/drawing/2014/main" id="{00000000-0008-0000-0300-00008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02589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398" name="Imagem 397" descr="C:\pini\VolareSQL\images\linha.gif">
          <a:extLst>
            <a:ext uri="{FF2B5EF4-FFF2-40B4-BE49-F238E27FC236}">
              <a16:creationId xmlns="" xmlns:a16="http://schemas.microsoft.com/office/drawing/2014/main" id="{00000000-0008-0000-0300-00008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06399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399" name="Imagem 398" descr="C:\pini\VolareSQL\images\linha.gif">
          <a:extLst>
            <a:ext uri="{FF2B5EF4-FFF2-40B4-BE49-F238E27FC236}">
              <a16:creationId xmlns="" xmlns:a16="http://schemas.microsoft.com/office/drawing/2014/main" id="{00000000-0008-0000-0300-00008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10780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400" name="Imagem 399" descr="C:\pini\VolareSQL\images\linha.gif">
          <a:extLst>
            <a:ext uri="{FF2B5EF4-FFF2-40B4-BE49-F238E27FC236}">
              <a16:creationId xmlns="" xmlns:a16="http://schemas.microsoft.com/office/drawing/2014/main" id="{00000000-0008-0000-0300-00009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15352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401" name="Imagem 400" descr="C:\pini\VolareSQL\images\linha.gif">
          <a:extLst>
            <a:ext uri="{FF2B5EF4-FFF2-40B4-BE49-F238E27FC236}">
              <a16:creationId xmlns="" xmlns:a16="http://schemas.microsoft.com/office/drawing/2014/main" id="{00000000-0008-0000-0300-00009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19734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402" name="Imagem 401" descr="C:\pini\VolareSQL\images\linha.gif">
          <a:extLst>
            <a:ext uri="{FF2B5EF4-FFF2-40B4-BE49-F238E27FC236}">
              <a16:creationId xmlns="" xmlns:a16="http://schemas.microsoft.com/office/drawing/2014/main" id="{00000000-0008-0000-0300-00009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24687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403" name="Imagem 402" descr="C:\pini\VolareSQL\images\linha.gif">
          <a:extLst>
            <a:ext uri="{FF2B5EF4-FFF2-40B4-BE49-F238E27FC236}">
              <a16:creationId xmlns="" xmlns:a16="http://schemas.microsoft.com/office/drawing/2014/main" id="{00000000-0008-0000-0300-00009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29640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404" name="Imagem 403" descr="C:\pini\VolareSQL\images\linha.gif">
          <a:extLst>
            <a:ext uri="{FF2B5EF4-FFF2-40B4-BE49-F238E27FC236}">
              <a16:creationId xmlns="" xmlns:a16="http://schemas.microsoft.com/office/drawing/2014/main" id="{00000000-0008-0000-0300-00009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30021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405" name="Imagem 404" descr="C:\pini\VolareSQL\images\linha.gif">
          <a:extLst>
            <a:ext uri="{FF2B5EF4-FFF2-40B4-BE49-F238E27FC236}">
              <a16:creationId xmlns="" xmlns:a16="http://schemas.microsoft.com/office/drawing/2014/main" id="{00000000-0008-0000-0300-00009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33640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406" name="Imagem 405" descr="C:\pini\VolareSQL\images\linha.gif">
          <a:extLst>
            <a:ext uri="{FF2B5EF4-FFF2-40B4-BE49-F238E27FC236}">
              <a16:creationId xmlns="" xmlns:a16="http://schemas.microsoft.com/office/drawing/2014/main" id="{00000000-0008-0000-0300-00009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42784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407" name="Imagem 406" descr="C:\pini\VolareSQL\images\linha.gif">
          <a:extLst>
            <a:ext uri="{FF2B5EF4-FFF2-40B4-BE49-F238E27FC236}">
              <a16:creationId xmlns="" xmlns:a16="http://schemas.microsoft.com/office/drawing/2014/main" id="{00000000-0008-0000-0300-00009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46594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408" name="Imagem 407" descr="C:\pini\VolareSQL\images\linha.gif">
          <a:extLst>
            <a:ext uri="{FF2B5EF4-FFF2-40B4-BE49-F238E27FC236}">
              <a16:creationId xmlns="" xmlns:a16="http://schemas.microsoft.com/office/drawing/2014/main" id="{00000000-0008-0000-0300-00009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46975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409" name="Imagem 408" descr="C:\pini\VolareSQL\images\linha.gif">
          <a:extLst>
            <a:ext uri="{FF2B5EF4-FFF2-40B4-BE49-F238E27FC236}">
              <a16:creationId xmlns="" xmlns:a16="http://schemas.microsoft.com/office/drawing/2014/main" id="{00000000-0008-0000-0300-00009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50785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410" name="Imagem 409" descr="C:\pini\VolareSQL\images\linha.gif">
          <a:extLst>
            <a:ext uri="{FF2B5EF4-FFF2-40B4-BE49-F238E27FC236}">
              <a16:creationId xmlns="" xmlns:a16="http://schemas.microsoft.com/office/drawing/2014/main" id="{00000000-0008-0000-0300-00009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56691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411" name="Imagem 410" descr="C:\pini\VolareSQL\images\linha.gif">
          <a:extLst>
            <a:ext uri="{FF2B5EF4-FFF2-40B4-BE49-F238E27FC236}">
              <a16:creationId xmlns="" xmlns:a16="http://schemas.microsoft.com/office/drawing/2014/main" id="{00000000-0008-0000-0300-00009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57072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412" name="Imagem 411" descr="C:\pini\VolareSQL\images\linha.gif">
          <a:extLst>
            <a:ext uri="{FF2B5EF4-FFF2-40B4-BE49-F238E27FC236}">
              <a16:creationId xmlns="" xmlns:a16="http://schemas.microsoft.com/office/drawing/2014/main" id="{00000000-0008-0000-0300-00009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61072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413" name="Imagem 412" descr="C:\pini\VolareSQL\images\linha.gif">
          <a:extLst>
            <a:ext uri="{FF2B5EF4-FFF2-40B4-BE49-F238E27FC236}">
              <a16:creationId xmlns="" xmlns:a16="http://schemas.microsoft.com/office/drawing/2014/main" id="{00000000-0008-0000-0300-00009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65073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414" name="Imagem 413" descr="C:\pini\VolareSQL\images\linha.gif">
          <a:extLst>
            <a:ext uri="{FF2B5EF4-FFF2-40B4-BE49-F238E27FC236}">
              <a16:creationId xmlns="" xmlns:a16="http://schemas.microsoft.com/office/drawing/2014/main" id="{00000000-0008-0000-0300-00009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68692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415" name="Imagem 414" descr="C:\pini\VolareSQL\images\linha.gif">
          <a:extLst>
            <a:ext uri="{FF2B5EF4-FFF2-40B4-BE49-F238E27FC236}">
              <a16:creationId xmlns="" xmlns:a16="http://schemas.microsoft.com/office/drawing/2014/main" id="{00000000-0008-0000-0300-00009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72312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416" name="Imagem 415" descr="C:\pini\VolareSQL\images\linha.gif">
          <a:extLst>
            <a:ext uri="{FF2B5EF4-FFF2-40B4-BE49-F238E27FC236}">
              <a16:creationId xmlns="" xmlns:a16="http://schemas.microsoft.com/office/drawing/2014/main" id="{00000000-0008-0000-0300-0000A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75931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417" name="Imagem 416" descr="C:\pini\VolareSQL\images\linha.gif">
          <a:extLst>
            <a:ext uri="{FF2B5EF4-FFF2-40B4-BE49-F238E27FC236}">
              <a16:creationId xmlns="" xmlns:a16="http://schemas.microsoft.com/office/drawing/2014/main" id="{00000000-0008-0000-0300-0000A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79741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418" name="Imagem 417" descr="C:\pini\VolareSQL\images\linha.gif">
          <a:extLst>
            <a:ext uri="{FF2B5EF4-FFF2-40B4-BE49-F238E27FC236}">
              <a16:creationId xmlns="" xmlns:a16="http://schemas.microsoft.com/office/drawing/2014/main" id="{00000000-0008-0000-0300-0000A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83551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419" name="Imagem 418" descr="C:\pini\VolareSQL\images\linha.gif">
          <a:extLst>
            <a:ext uri="{FF2B5EF4-FFF2-40B4-BE49-F238E27FC236}">
              <a16:creationId xmlns="" xmlns:a16="http://schemas.microsoft.com/office/drawing/2014/main" id="{00000000-0008-0000-0300-0000A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87361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420" name="Imagem 419" descr="C:\pini\VolareSQL\images\linha.gif">
          <a:extLst>
            <a:ext uri="{FF2B5EF4-FFF2-40B4-BE49-F238E27FC236}">
              <a16:creationId xmlns="" xmlns:a16="http://schemas.microsoft.com/office/drawing/2014/main" id="{00000000-0008-0000-0300-0000A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87742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421" name="Imagem 420" descr="C:\pini\VolareSQL\images\linha.gif">
          <a:extLst>
            <a:ext uri="{FF2B5EF4-FFF2-40B4-BE49-F238E27FC236}">
              <a16:creationId xmlns="" xmlns:a16="http://schemas.microsoft.com/office/drawing/2014/main" id="{00000000-0008-0000-0300-0000A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91743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422" name="Imagem 421" descr="C:\pini\VolareSQL\images\linha.gif">
          <a:extLst>
            <a:ext uri="{FF2B5EF4-FFF2-40B4-BE49-F238E27FC236}">
              <a16:creationId xmlns="" xmlns:a16="http://schemas.microsoft.com/office/drawing/2014/main" id="{00000000-0008-0000-0300-0000A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95172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423" name="Imagem 422" descr="C:\pini\VolareSQL\images\linha.gif">
          <a:extLst>
            <a:ext uri="{FF2B5EF4-FFF2-40B4-BE49-F238E27FC236}">
              <a16:creationId xmlns="" xmlns:a16="http://schemas.microsoft.com/office/drawing/2014/main" id="{00000000-0008-0000-0300-0000A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98982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424" name="Imagem 423" descr="C:\pini\VolareSQL\images\linha.gif">
          <a:extLst>
            <a:ext uri="{FF2B5EF4-FFF2-40B4-BE49-F238E27FC236}">
              <a16:creationId xmlns="" xmlns:a16="http://schemas.microsoft.com/office/drawing/2014/main" id="{00000000-0008-0000-0300-0000A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03173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425" name="Imagem 424" descr="C:\pini\VolareSQL\images\linha.gif">
          <a:extLst>
            <a:ext uri="{FF2B5EF4-FFF2-40B4-BE49-F238E27FC236}">
              <a16:creationId xmlns="" xmlns:a16="http://schemas.microsoft.com/office/drawing/2014/main" id="{00000000-0008-0000-0300-0000A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06792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426" name="Imagem 425" descr="C:\pini\VolareSQL\images\linha.gif">
          <a:extLst>
            <a:ext uri="{FF2B5EF4-FFF2-40B4-BE49-F238E27FC236}">
              <a16:creationId xmlns="" xmlns:a16="http://schemas.microsoft.com/office/drawing/2014/main" id="{00000000-0008-0000-0300-0000A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10602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427" name="Imagem 426" descr="C:\pini\VolareSQL\images\linha.gif">
          <a:extLst>
            <a:ext uri="{FF2B5EF4-FFF2-40B4-BE49-F238E27FC236}">
              <a16:creationId xmlns="" xmlns:a16="http://schemas.microsoft.com/office/drawing/2014/main" id="{00000000-0008-0000-0300-0000A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14031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428" name="Imagem 427" descr="C:\pini\VolareSQL\images\linha.gif">
          <a:extLst>
            <a:ext uri="{FF2B5EF4-FFF2-40B4-BE49-F238E27FC236}">
              <a16:creationId xmlns="" xmlns:a16="http://schemas.microsoft.com/office/drawing/2014/main" id="{00000000-0008-0000-0300-0000A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18603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429" name="Imagem 428" descr="C:\pini\VolareSQL\images\linha.gif">
          <a:extLst>
            <a:ext uri="{FF2B5EF4-FFF2-40B4-BE49-F238E27FC236}">
              <a16:creationId xmlns="" xmlns:a16="http://schemas.microsoft.com/office/drawing/2014/main" id="{00000000-0008-0000-0300-0000A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22604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430" name="Imagem 429" descr="C:\pini\VolareSQL\images\linha.gif">
          <a:extLst>
            <a:ext uri="{FF2B5EF4-FFF2-40B4-BE49-F238E27FC236}">
              <a16:creationId xmlns="" xmlns:a16="http://schemas.microsoft.com/office/drawing/2014/main" id="{00000000-0008-0000-0300-0000A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26033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431" name="Imagem 430" descr="C:\pini\VolareSQL\images\linha.gif">
          <a:extLst>
            <a:ext uri="{FF2B5EF4-FFF2-40B4-BE49-F238E27FC236}">
              <a16:creationId xmlns="" xmlns:a16="http://schemas.microsoft.com/office/drawing/2014/main" id="{00000000-0008-0000-0300-0000A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26414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432" name="Imagem 431" descr="C:\pini\VolareSQL\images\linha.gif">
          <a:extLst>
            <a:ext uri="{FF2B5EF4-FFF2-40B4-BE49-F238E27FC236}">
              <a16:creationId xmlns="" xmlns:a16="http://schemas.microsoft.com/office/drawing/2014/main" id="{00000000-0008-0000-0300-0000B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30224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433" name="Imagem 432" descr="C:\pini\VolareSQL\images\linha.gif">
          <a:extLst>
            <a:ext uri="{FF2B5EF4-FFF2-40B4-BE49-F238E27FC236}">
              <a16:creationId xmlns="" xmlns:a16="http://schemas.microsoft.com/office/drawing/2014/main" id="{00000000-0008-0000-0300-0000B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33843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434" name="Imagem 433" descr="C:\pini\VolareSQL\images\linha.gif">
          <a:extLst>
            <a:ext uri="{FF2B5EF4-FFF2-40B4-BE49-F238E27FC236}">
              <a16:creationId xmlns="" xmlns:a16="http://schemas.microsoft.com/office/drawing/2014/main" id="{00000000-0008-0000-0300-0000B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37463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435" name="Imagem 434" descr="C:\pini\VolareSQL\images\linha.gif">
          <a:extLst>
            <a:ext uri="{FF2B5EF4-FFF2-40B4-BE49-F238E27FC236}">
              <a16:creationId xmlns="" xmlns:a16="http://schemas.microsoft.com/office/drawing/2014/main" id="{00000000-0008-0000-0300-0000B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1082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436" name="Imagem 435" descr="C:\pini\VolareSQL\images\linha.gif">
          <a:extLst>
            <a:ext uri="{FF2B5EF4-FFF2-40B4-BE49-F238E27FC236}">
              <a16:creationId xmlns="" xmlns:a16="http://schemas.microsoft.com/office/drawing/2014/main" id="{00000000-0008-0000-0300-0000B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4511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437" name="Imagem 436" descr="C:\pini\VolareSQL\images\linha.gif">
          <a:extLst>
            <a:ext uri="{FF2B5EF4-FFF2-40B4-BE49-F238E27FC236}">
              <a16:creationId xmlns="" xmlns:a16="http://schemas.microsoft.com/office/drawing/2014/main" id="{00000000-0008-0000-0300-0000B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8321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438" name="Imagem 437" descr="C:\pini\VolareSQL\images\linha.gif">
          <a:extLst>
            <a:ext uri="{FF2B5EF4-FFF2-40B4-BE49-F238E27FC236}">
              <a16:creationId xmlns="" xmlns:a16="http://schemas.microsoft.com/office/drawing/2014/main" id="{00000000-0008-0000-0300-0000B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2893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439" name="Imagem 438" descr="C:\pini\VolareSQL\images\linha.gif">
          <a:extLst>
            <a:ext uri="{FF2B5EF4-FFF2-40B4-BE49-F238E27FC236}">
              <a16:creationId xmlns="" xmlns:a16="http://schemas.microsoft.com/office/drawing/2014/main" id="{00000000-0008-0000-0300-0000B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6322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440" name="Imagem 439" descr="C:\pini\VolareSQL\images\linha.gif">
          <a:extLst>
            <a:ext uri="{FF2B5EF4-FFF2-40B4-BE49-F238E27FC236}">
              <a16:creationId xmlns="" xmlns:a16="http://schemas.microsoft.com/office/drawing/2014/main" id="{00000000-0008-0000-0300-0000B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6703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441" name="Imagem 440" descr="C:\pini\VolareSQL\images\linha.gif">
          <a:extLst>
            <a:ext uri="{FF2B5EF4-FFF2-40B4-BE49-F238E27FC236}">
              <a16:creationId xmlns="" xmlns:a16="http://schemas.microsoft.com/office/drawing/2014/main" id="{00000000-0008-0000-0300-0000B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61466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442" name="Imagem 441" descr="C:\pini\VolareSQL\images\linha.gif">
          <a:extLst>
            <a:ext uri="{FF2B5EF4-FFF2-40B4-BE49-F238E27FC236}">
              <a16:creationId xmlns="" xmlns:a16="http://schemas.microsoft.com/office/drawing/2014/main" id="{00000000-0008-0000-0300-0000B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67181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443" name="Imagem 442" descr="C:\pini\VolareSQL\images\linha.gif">
          <a:extLst>
            <a:ext uri="{FF2B5EF4-FFF2-40B4-BE49-F238E27FC236}">
              <a16:creationId xmlns="" xmlns:a16="http://schemas.microsoft.com/office/drawing/2014/main" id="{00000000-0008-0000-0300-0000B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71372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444" name="Imagem 443" descr="C:\pini\VolareSQL\images\linha.gif">
          <a:extLst>
            <a:ext uri="{FF2B5EF4-FFF2-40B4-BE49-F238E27FC236}">
              <a16:creationId xmlns="" xmlns:a16="http://schemas.microsoft.com/office/drawing/2014/main" id="{00000000-0008-0000-0300-0000B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74991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445" name="Imagem 444" descr="C:\pini\VolareSQL\images\linha.gif">
          <a:extLst>
            <a:ext uri="{FF2B5EF4-FFF2-40B4-BE49-F238E27FC236}">
              <a16:creationId xmlns="" xmlns:a16="http://schemas.microsoft.com/office/drawing/2014/main" id="{00000000-0008-0000-0300-0000B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81849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446" name="Imagem 445" descr="C:\pini\VolareSQL\images\linha.gif">
          <a:extLst>
            <a:ext uri="{FF2B5EF4-FFF2-40B4-BE49-F238E27FC236}">
              <a16:creationId xmlns="" xmlns:a16="http://schemas.microsoft.com/office/drawing/2014/main" id="{00000000-0008-0000-0300-0000B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85659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447" name="Imagem 446" descr="C:\pini\VolareSQL\images\linha.gif">
          <a:extLst>
            <a:ext uri="{FF2B5EF4-FFF2-40B4-BE49-F238E27FC236}">
              <a16:creationId xmlns="" xmlns:a16="http://schemas.microsoft.com/office/drawing/2014/main" id="{00000000-0008-0000-0300-0000B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86040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448" name="Imagem 447" descr="C:\pini\VolareSQL\images\linha.gif">
          <a:extLst>
            <a:ext uri="{FF2B5EF4-FFF2-40B4-BE49-F238E27FC236}">
              <a16:creationId xmlns="" xmlns:a16="http://schemas.microsoft.com/office/drawing/2014/main" id="{00000000-0008-0000-0300-0000C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89469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449" name="Imagem 448" descr="C:\pini\VolareSQL\images\linha.gif">
          <a:extLst>
            <a:ext uri="{FF2B5EF4-FFF2-40B4-BE49-F238E27FC236}">
              <a16:creationId xmlns="" xmlns:a16="http://schemas.microsoft.com/office/drawing/2014/main" id="{00000000-0008-0000-0300-0000C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90231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450" name="Imagem 449" descr="C:\pini\VolareSQL\images\linha.gif">
          <a:extLst>
            <a:ext uri="{FF2B5EF4-FFF2-40B4-BE49-F238E27FC236}">
              <a16:creationId xmlns="" xmlns:a16="http://schemas.microsoft.com/office/drawing/2014/main" id="{00000000-0008-0000-0300-0000C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451" name="Imagem 450" descr="C:\pini\VolareSQL\images\linha.gif">
          <a:extLst>
            <a:ext uri="{FF2B5EF4-FFF2-40B4-BE49-F238E27FC236}">
              <a16:creationId xmlns="" xmlns:a16="http://schemas.microsoft.com/office/drawing/2014/main" id="{00000000-0008-0000-0300-0000C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452" name="Imagem 451" descr="C:\pini\VolareSQL\images\linha.gif">
          <a:extLst>
            <a:ext uri="{FF2B5EF4-FFF2-40B4-BE49-F238E27FC236}">
              <a16:creationId xmlns="" xmlns:a16="http://schemas.microsoft.com/office/drawing/2014/main" id="{00000000-0008-0000-0300-0000C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453" name="Imagem 452" descr="C:\pini\VolareSQL\images\linha.gif">
          <a:extLst>
            <a:ext uri="{FF2B5EF4-FFF2-40B4-BE49-F238E27FC236}">
              <a16:creationId xmlns="" xmlns:a16="http://schemas.microsoft.com/office/drawing/2014/main" id="{00000000-0008-0000-0300-0000C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454" name="Imagem 453" descr="C:\pini\VolareSQL\images\linha.gif">
          <a:extLst>
            <a:ext uri="{FF2B5EF4-FFF2-40B4-BE49-F238E27FC236}">
              <a16:creationId xmlns="" xmlns:a16="http://schemas.microsoft.com/office/drawing/2014/main" id="{00000000-0008-0000-0300-0000C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455" name="Imagem 454" descr="C:\pini\VolareSQL\images\linha.gif">
          <a:extLst>
            <a:ext uri="{FF2B5EF4-FFF2-40B4-BE49-F238E27FC236}">
              <a16:creationId xmlns="" xmlns:a16="http://schemas.microsoft.com/office/drawing/2014/main" id="{00000000-0008-0000-0300-0000C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456" name="Imagem 455" descr="C:\pini\VolareSQL\images\linha.gif">
          <a:extLst>
            <a:ext uri="{FF2B5EF4-FFF2-40B4-BE49-F238E27FC236}">
              <a16:creationId xmlns="" xmlns:a16="http://schemas.microsoft.com/office/drawing/2014/main" id="{00000000-0008-0000-0300-0000C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457" name="Imagem 456" descr="C:\pini\VolareSQL\images\linha.gif">
          <a:extLst>
            <a:ext uri="{FF2B5EF4-FFF2-40B4-BE49-F238E27FC236}">
              <a16:creationId xmlns="" xmlns:a16="http://schemas.microsoft.com/office/drawing/2014/main" id="{00000000-0008-0000-0300-0000C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458" name="Imagem 457" descr="C:\pini\VolareSQL\images\linha.gif">
          <a:extLst>
            <a:ext uri="{FF2B5EF4-FFF2-40B4-BE49-F238E27FC236}">
              <a16:creationId xmlns="" xmlns:a16="http://schemas.microsoft.com/office/drawing/2014/main" id="{00000000-0008-0000-0300-0000C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459" name="Imagem 458" descr="C:\pini\VolareSQL\images\linha.gif">
          <a:extLst>
            <a:ext uri="{FF2B5EF4-FFF2-40B4-BE49-F238E27FC236}">
              <a16:creationId xmlns="" xmlns:a16="http://schemas.microsoft.com/office/drawing/2014/main" id="{00000000-0008-0000-0300-0000C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460" name="Imagem 459" descr="C:\pini\VolareSQL\images\linha.gif">
          <a:extLst>
            <a:ext uri="{FF2B5EF4-FFF2-40B4-BE49-F238E27FC236}">
              <a16:creationId xmlns="" xmlns:a16="http://schemas.microsoft.com/office/drawing/2014/main" id="{00000000-0008-0000-0300-0000C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461" name="Imagem 460" descr="C:\pini\VolareSQL\images\linha.gif">
          <a:extLst>
            <a:ext uri="{FF2B5EF4-FFF2-40B4-BE49-F238E27FC236}">
              <a16:creationId xmlns="" xmlns:a16="http://schemas.microsoft.com/office/drawing/2014/main" id="{00000000-0008-0000-0300-0000C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462" name="Imagem 461" descr="C:\pini\VolareSQL\images\linha.gif">
          <a:extLst>
            <a:ext uri="{FF2B5EF4-FFF2-40B4-BE49-F238E27FC236}">
              <a16:creationId xmlns="" xmlns:a16="http://schemas.microsoft.com/office/drawing/2014/main" id="{00000000-0008-0000-0300-0000C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463" name="Imagem 462" descr="C:\pini\VolareSQL\images\linha.gif">
          <a:extLst>
            <a:ext uri="{FF2B5EF4-FFF2-40B4-BE49-F238E27FC236}">
              <a16:creationId xmlns="" xmlns:a16="http://schemas.microsoft.com/office/drawing/2014/main" id="{00000000-0008-0000-0300-0000C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464" name="Imagem 463" descr="C:\pini\VolareSQL\images\linha.gif">
          <a:extLst>
            <a:ext uri="{FF2B5EF4-FFF2-40B4-BE49-F238E27FC236}">
              <a16:creationId xmlns="" xmlns:a16="http://schemas.microsoft.com/office/drawing/2014/main" id="{00000000-0008-0000-0300-0000D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465" name="Imagem 464" descr="C:\pini\VolareSQL\images\linha.gif">
          <a:extLst>
            <a:ext uri="{FF2B5EF4-FFF2-40B4-BE49-F238E27FC236}">
              <a16:creationId xmlns="" xmlns:a16="http://schemas.microsoft.com/office/drawing/2014/main" id="{00000000-0008-0000-0300-0000D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466" name="Imagem 465" descr="C:\pini\VolareSQL\images\linha.gif">
          <a:extLst>
            <a:ext uri="{FF2B5EF4-FFF2-40B4-BE49-F238E27FC236}">
              <a16:creationId xmlns="" xmlns:a16="http://schemas.microsoft.com/office/drawing/2014/main" id="{00000000-0008-0000-0300-0000D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467" name="Imagem 466" descr="C:\pini\VolareSQL\images\linha.gif">
          <a:extLst>
            <a:ext uri="{FF2B5EF4-FFF2-40B4-BE49-F238E27FC236}">
              <a16:creationId xmlns="" xmlns:a16="http://schemas.microsoft.com/office/drawing/2014/main" id="{00000000-0008-0000-0300-0000D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468" name="Imagem 467" descr="C:\pini\VolareSQL\images\linha.gif">
          <a:extLst>
            <a:ext uri="{FF2B5EF4-FFF2-40B4-BE49-F238E27FC236}">
              <a16:creationId xmlns="" xmlns:a16="http://schemas.microsoft.com/office/drawing/2014/main" id="{00000000-0008-0000-0300-0000D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469" name="Imagem 468" descr="C:\pini\VolareSQL\images\linha.gif">
          <a:extLst>
            <a:ext uri="{FF2B5EF4-FFF2-40B4-BE49-F238E27FC236}">
              <a16:creationId xmlns="" xmlns:a16="http://schemas.microsoft.com/office/drawing/2014/main" id="{00000000-0008-0000-0300-0000D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470" name="Imagem 469" descr="C:\pini\VolareSQL\images\linha.gif">
          <a:extLst>
            <a:ext uri="{FF2B5EF4-FFF2-40B4-BE49-F238E27FC236}">
              <a16:creationId xmlns="" xmlns:a16="http://schemas.microsoft.com/office/drawing/2014/main" id="{00000000-0008-0000-0300-0000D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471" name="Imagem 470" descr="C:\pini\VolareSQL\images\linha.gif">
          <a:extLst>
            <a:ext uri="{FF2B5EF4-FFF2-40B4-BE49-F238E27FC236}">
              <a16:creationId xmlns="" xmlns:a16="http://schemas.microsoft.com/office/drawing/2014/main" id="{00000000-0008-0000-0300-0000D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472" name="Imagem 471" descr="C:\pini\VolareSQL\images\linha.gif">
          <a:extLst>
            <a:ext uri="{FF2B5EF4-FFF2-40B4-BE49-F238E27FC236}">
              <a16:creationId xmlns="" xmlns:a16="http://schemas.microsoft.com/office/drawing/2014/main" id="{00000000-0008-0000-0300-0000D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473" name="Imagem 472" descr="C:\pini\VolareSQL\images\linha.gif">
          <a:extLst>
            <a:ext uri="{FF2B5EF4-FFF2-40B4-BE49-F238E27FC236}">
              <a16:creationId xmlns="" xmlns:a16="http://schemas.microsoft.com/office/drawing/2014/main" id="{00000000-0008-0000-0300-0000D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474" name="Imagem 473" descr="C:\pini\VolareSQL\images\linha.gif">
          <a:extLst>
            <a:ext uri="{FF2B5EF4-FFF2-40B4-BE49-F238E27FC236}">
              <a16:creationId xmlns="" xmlns:a16="http://schemas.microsoft.com/office/drawing/2014/main" id="{00000000-0008-0000-0300-0000D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475" name="Imagem 474" descr="C:\pini\VolareSQL\images\linha.gif">
          <a:extLst>
            <a:ext uri="{FF2B5EF4-FFF2-40B4-BE49-F238E27FC236}">
              <a16:creationId xmlns="" xmlns:a16="http://schemas.microsoft.com/office/drawing/2014/main" id="{00000000-0008-0000-0300-0000D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476" name="Imagem 475" descr="C:\pini\VolareSQL\images\linha.gif">
          <a:extLst>
            <a:ext uri="{FF2B5EF4-FFF2-40B4-BE49-F238E27FC236}">
              <a16:creationId xmlns="" xmlns:a16="http://schemas.microsoft.com/office/drawing/2014/main" id="{00000000-0008-0000-0300-0000D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477" name="Imagem 476" descr="C:\pini\VolareSQL\images\linha.gif">
          <a:extLst>
            <a:ext uri="{FF2B5EF4-FFF2-40B4-BE49-F238E27FC236}">
              <a16:creationId xmlns="" xmlns:a16="http://schemas.microsoft.com/office/drawing/2014/main" id="{00000000-0008-0000-0300-0000D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478" name="Imagem 477" descr="C:\pini\VolareSQL\images\linha.gif">
          <a:extLst>
            <a:ext uri="{FF2B5EF4-FFF2-40B4-BE49-F238E27FC236}">
              <a16:creationId xmlns="" xmlns:a16="http://schemas.microsoft.com/office/drawing/2014/main" id="{00000000-0008-0000-0300-0000D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479" name="Imagem 478" descr="C:\pini\VolareSQL\images\linha.gif">
          <a:extLst>
            <a:ext uri="{FF2B5EF4-FFF2-40B4-BE49-F238E27FC236}">
              <a16:creationId xmlns="" xmlns:a16="http://schemas.microsoft.com/office/drawing/2014/main" id="{00000000-0008-0000-0300-0000D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480" name="Imagem 479" descr="C:\pini\VolareSQL\images\linha.gif">
          <a:extLst>
            <a:ext uri="{FF2B5EF4-FFF2-40B4-BE49-F238E27FC236}">
              <a16:creationId xmlns="" xmlns:a16="http://schemas.microsoft.com/office/drawing/2014/main" id="{00000000-0008-0000-0300-0000E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481" name="Imagem 480" descr="C:\pini\VolareSQL\images\linha.gif">
          <a:extLst>
            <a:ext uri="{FF2B5EF4-FFF2-40B4-BE49-F238E27FC236}">
              <a16:creationId xmlns="" xmlns:a16="http://schemas.microsoft.com/office/drawing/2014/main" id="{00000000-0008-0000-0300-0000E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482" name="Imagem 481" descr="C:\pini\VolareSQL\images\linha.gif">
          <a:extLst>
            <a:ext uri="{FF2B5EF4-FFF2-40B4-BE49-F238E27FC236}">
              <a16:creationId xmlns="" xmlns:a16="http://schemas.microsoft.com/office/drawing/2014/main" id="{00000000-0008-0000-0300-0000E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483" name="Imagem 482" descr="C:\pini\VolareSQL\images\linha.gif">
          <a:extLst>
            <a:ext uri="{FF2B5EF4-FFF2-40B4-BE49-F238E27FC236}">
              <a16:creationId xmlns="" xmlns:a16="http://schemas.microsoft.com/office/drawing/2014/main" id="{00000000-0008-0000-0300-0000E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484" name="Imagem 483" descr="C:\pini\VolareSQL\images\linha.gif">
          <a:extLst>
            <a:ext uri="{FF2B5EF4-FFF2-40B4-BE49-F238E27FC236}">
              <a16:creationId xmlns="" xmlns:a16="http://schemas.microsoft.com/office/drawing/2014/main" id="{00000000-0008-0000-0300-0000E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485" name="Imagem 484" descr="C:\pini\VolareSQL\images\linha.gif">
          <a:extLst>
            <a:ext uri="{FF2B5EF4-FFF2-40B4-BE49-F238E27FC236}">
              <a16:creationId xmlns="" xmlns:a16="http://schemas.microsoft.com/office/drawing/2014/main" id="{00000000-0008-0000-0300-0000E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486" name="Imagem 485" descr="C:\pini\VolareSQL\images\linha.gif">
          <a:extLst>
            <a:ext uri="{FF2B5EF4-FFF2-40B4-BE49-F238E27FC236}">
              <a16:creationId xmlns="" xmlns:a16="http://schemas.microsoft.com/office/drawing/2014/main" id="{00000000-0008-0000-0300-0000E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487" name="Imagem 486" descr="C:\pini\VolareSQL\images\linha.gif">
          <a:extLst>
            <a:ext uri="{FF2B5EF4-FFF2-40B4-BE49-F238E27FC236}">
              <a16:creationId xmlns="" xmlns:a16="http://schemas.microsoft.com/office/drawing/2014/main" id="{00000000-0008-0000-0300-0000E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488" name="Imagem 487" descr="C:\pini\VolareSQL\images\linha.gif">
          <a:extLst>
            <a:ext uri="{FF2B5EF4-FFF2-40B4-BE49-F238E27FC236}">
              <a16:creationId xmlns="" xmlns:a16="http://schemas.microsoft.com/office/drawing/2014/main" id="{00000000-0008-0000-0300-0000E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489" name="Imagem 488" descr="C:\pini\VolareSQL\images\linha.gif">
          <a:extLst>
            <a:ext uri="{FF2B5EF4-FFF2-40B4-BE49-F238E27FC236}">
              <a16:creationId xmlns="" xmlns:a16="http://schemas.microsoft.com/office/drawing/2014/main" id="{00000000-0008-0000-0300-0000E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490" name="Imagem 489" descr="C:\pini\VolareSQL\images\linha.gif">
          <a:extLst>
            <a:ext uri="{FF2B5EF4-FFF2-40B4-BE49-F238E27FC236}">
              <a16:creationId xmlns="" xmlns:a16="http://schemas.microsoft.com/office/drawing/2014/main" id="{00000000-0008-0000-0300-0000E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491" name="Imagem 490" descr="C:\pini\VolareSQL\images\linha.gif">
          <a:extLst>
            <a:ext uri="{FF2B5EF4-FFF2-40B4-BE49-F238E27FC236}">
              <a16:creationId xmlns="" xmlns:a16="http://schemas.microsoft.com/office/drawing/2014/main" id="{00000000-0008-0000-0300-0000E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492" name="Imagem 491" descr="C:\pini\VolareSQL\images\linha.gif">
          <a:extLst>
            <a:ext uri="{FF2B5EF4-FFF2-40B4-BE49-F238E27FC236}">
              <a16:creationId xmlns="" xmlns:a16="http://schemas.microsoft.com/office/drawing/2014/main" id="{00000000-0008-0000-0300-0000E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493" name="Imagem 492" descr="C:\pini\VolareSQL\images\linha.gif">
          <a:extLst>
            <a:ext uri="{FF2B5EF4-FFF2-40B4-BE49-F238E27FC236}">
              <a16:creationId xmlns="" xmlns:a16="http://schemas.microsoft.com/office/drawing/2014/main" id="{00000000-0008-0000-0300-0000E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494" name="Imagem 493" descr="C:\pini\VolareSQL\images\linha.gif">
          <a:extLst>
            <a:ext uri="{FF2B5EF4-FFF2-40B4-BE49-F238E27FC236}">
              <a16:creationId xmlns="" xmlns:a16="http://schemas.microsoft.com/office/drawing/2014/main" id="{00000000-0008-0000-0300-0000E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495" name="Imagem 494" descr="C:\pini\VolareSQL\images\linha.gif">
          <a:extLst>
            <a:ext uri="{FF2B5EF4-FFF2-40B4-BE49-F238E27FC236}">
              <a16:creationId xmlns="" xmlns:a16="http://schemas.microsoft.com/office/drawing/2014/main" id="{00000000-0008-0000-0300-0000E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496" name="Imagem 495" descr="C:\pini\VolareSQL\images\linha.gif">
          <a:extLst>
            <a:ext uri="{FF2B5EF4-FFF2-40B4-BE49-F238E27FC236}">
              <a16:creationId xmlns="" xmlns:a16="http://schemas.microsoft.com/office/drawing/2014/main" id="{00000000-0008-0000-0300-0000F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497" name="Imagem 496" descr="C:\pini\VolareSQL\images\linha.gif">
          <a:extLst>
            <a:ext uri="{FF2B5EF4-FFF2-40B4-BE49-F238E27FC236}">
              <a16:creationId xmlns="" xmlns:a16="http://schemas.microsoft.com/office/drawing/2014/main" id="{00000000-0008-0000-0300-0000F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498" name="Imagem 497" descr="C:\pini\VolareSQL\images\linha.gif">
          <a:extLst>
            <a:ext uri="{FF2B5EF4-FFF2-40B4-BE49-F238E27FC236}">
              <a16:creationId xmlns="" xmlns:a16="http://schemas.microsoft.com/office/drawing/2014/main" id="{00000000-0008-0000-0300-0000F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499" name="Imagem 498" descr="C:\pini\VolareSQL\images\linha.gif">
          <a:extLst>
            <a:ext uri="{FF2B5EF4-FFF2-40B4-BE49-F238E27FC236}">
              <a16:creationId xmlns="" xmlns:a16="http://schemas.microsoft.com/office/drawing/2014/main" id="{00000000-0008-0000-0300-0000F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500" name="Imagem 499" descr="C:\pini\VolareSQL\images\linha.gif">
          <a:extLst>
            <a:ext uri="{FF2B5EF4-FFF2-40B4-BE49-F238E27FC236}">
              <a16:creationId xmlns="" xmlns:a16="http://schemas.microsoft.com/office/drawing/2014/main" id="{00000000-0008-0000-0300-0000F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501" name="Imagem 500" descr="C:\pini\VolareSQL\images\linha.gif">
          <a:extLst>
            <a:ext uri="{FF2B5EF4-FFF2-40B4-BE49-F238E27FC236}">
              <a16:creationId xmlns="" xmlns:a16="http://schemas.microsoft.com/office/drawing/2014/main" id="{00000000-0008-0000-0300-0000F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502" name="Imagem 501" descr="C:\pini\VolareSQL\images\linha.gif">
          <a:extLst>
            <a:ext uri="{FF2B5EF4-FFF2-40B4-BE49-F238E27FC236}">
              <a16:creationId xmlns="" xmlns:a16="http://schemas.microsoft.com/office/drawing/2014/main" id="{00000000-0008-0000-0300-0000F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503" name="Imagem 502" descr="C:\pini\VolareSQL\images\linha.gif">
          <a:extLst>
            <a:ext uri="{FF2B5EF4-FFF2-40B4-BE49-F238E27FC236}">
              <a16:creationId xmlns="" xmlns:a16="http://schemas.microsoft.com/office/drawing/2014/main" id="{00000000-0008-0000-0300-0000F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504" name="Imagem 503" descr="C:\pini\VolareSQL\images\linha.gif">
          <a:extLst>
            <a:ext uri="{FF2B5EF4-FFF2-40B4-BE49-F238E27FC236}">
              <a16:creationId xmlns="" xmlns:a16="http://schemas.microsoft.com/office/drawing/2014/main" id="{00000000-0008-0000-0300-0000F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505" name="Imagem 504" descr="C:\pini\VolareSQL\images\linha.gif">
          <a:extLst>
            <a:ext uri="{FF2B5EF4-FFF2-40B4-BE49-F238E27FC236}">
              <a16:creationId xmlns="" xmlns:a16="http://schemas.microsoft.com/office/drawing/2014/main" id="{00000000-0008-0000-0300-0000F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506" name="Imagem 505" descr="C:\pini\VolareSQL\images\linha.gif">
          <a:extLst>
            <a:ext uri="{FF2B5EF4-FFF2-40B4-BE49-F238E27FC236}">
              <a16:creationId xmlns="" xmlns:a16="http://schemas.microsoft.com/office/drawing/2014/main" id="{00000000-0008-0000-0300-0000F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507" name="Imagem 506" descr="C:\pini\VolareSQL\images\linha.gif">
          <a:extLst>
            <a:ext uri="{FF2B5EF4-FFF2-40B4-BE49-F238E27FC236}">
              <a16:creationId xmlns="" xmlns:a16="http://schemas.microsoft.com/office/drawing/2014/main" id="{00000000-0008-0000-0300-0000F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508" name="Imagem 507" descr="C:\pini\VolareSQL\images\linha.gif">
          <a:extLst>
            <a:ext uri="{FF2B5EF4-FFF2-40B4-BE49-F238E27FC236}">
              <a16:creationId xmlns="" xmlns:a16="http://schemas.microsoft.com/office/drawing/2014/main" id="{00000000-0008-0000-0300-0000F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509" name="Imagem 508" descr="C:\pini\VolareSQL\images\linha.gif">
          <a:extLst>
            <a:ext uri="{FF2B5EF4-FFF2-40B4-BE49-F238E27FC236}">
              <a16:creationId xmlns="" xmlns:a16="http://schemas.microsoft.com/office/drawing/2014/main" id="{00000000-0008-0000-0300-0000F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510" name="Imagem 509" descr="C:\pini\VolareSQL\images\linha.gif">
          <a:extLst>
            <a:ext uri="{FF2B5EF4-FFF2-40B4-BE49-F238E27FC236}">
              <a16:creationId xmlns="" xmlns:a16="http://schemas.microsoft.com/office/drawing/2014/main" id="{00000000-0008-0000-0300-0000F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511" name="Imagem 510" descr="C:\pini\VolareSQL\images\linha.gif">
          <a:extLst>
            <a:ext uri="{FF2B5EF4-FFF2-40B4-BE49-F238E27FC236}">
              <a16:creationId xmlns="" xmlns:a16="http://schemas.microsoft.com/office/drawing/2014/main" id="{00000000-0008-0000-0300-0000F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512" name="Imagem 511" descr="C:\pini\VolareSQL\images\linha.gif">
          <a:extLst>
            <a:ext uri="{FF2B5EF4-FFF2-40B4-BE49-F238E27FC236}">
              <a16:creationId xmlns="" xmlns:a16="http://schemas.microsoft.com/office/drawing/2014/main" id="{00000000-0008-0000-0300-00000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513" name="Imagem 512" descr="C:\pini\VolareSQL\images\linha.gif">
          <a:extLst>
            <a:ext uri="{FF2B5EF4-FFF2-40B4-BE49-F238E27FC236}">
              <a16:creationId xmlns="" xmlns:a16="http://schemas.microsoft.com/office/drawing/2014/main" id="{00000000-0008-0000-0300-00000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514" name="Imagem 513" descr="C:\pini\VolareSQL\images\linha.gif">
          <a:extLst>
            <a:ext uri="{FF2B5EF4-FFF2-40B4-BE49-F238E27FC236}">
              <a16:creationId xmlns="" xmlns:a16="http://schemas.microsoft.com/office/drawing/2014/main" id="{00000000-0008-0000-0300-00000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515" name="Imagem 514" descr="C:\pini\VolareSQL\images\linha.gif">
          <a:extLst>
            <a:ext uri="{FF2B5EF4-FFF2-40B4-BE49-F238E27FC236}">
              <a16:creationId xmlns="" xmlns:a16="http://schemas.microsoft.com/office/drawing/2014/main" id="{00000000-0008-0000-0300-00000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516" name="Imagem 515" descr="C:\pini\VolareSQL\images\linha.gif">
          <a:extLst>
            <a:ext uri="{FF2B5EF4-FFF2-40B4-BE49-F238E27FC236}">
              <a16:creationId xmlns="" xmlns:a16="http://schemas.microsoft.com/office/drawing/2014/main" id="{00000000-0008-0000-0300-00000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517" name="Imagem 516" descr="C:\pini\VolareSQL\images\linha.gif">
          <a:extLst>
            <a:ext uri="{FF2B5EF4-FFF2-40B4-BE49-F238E27FC236}">
              <a16:creationId xmlns="" xmlns:a16="http://schemas.microsoft.com/office/drawing/2014/main" id="{00000000-0008-0000-0300-00000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518" name="Imagem 517" descr="C:\pini\VolareSQL\images\linha.gif">
          <a:extLst>
            <a:ext uri="{FF2B5EF4-FFF2-40B4-BE49-F238E27FC236}">
              <a16:creationId xmlns="" xmlns:a16="http://schemas.microsoft.com/office/drawing/2014/main" id="{00000000-0008-0000-0300-00000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519" name="Imagem 518" descr="C:\pini\VolareSQL\images\linha.gif">
          <a:extLst>
            <a:ext uri="{FF2B5EF4-FFF2-40B4-BE49-F238E27FC236}">
              <a16:creationId xmlns="" xmlns:a16="http://schemas.microsoft.com/office/drawing/2014/main" id="{00000000-0008-0000-0300-00000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520" name="Imagem 519" descr="C:\pini\VolareSQL\images\linha.gif">
          <a:extLst>
            <a:ext uri="{FF2B5EF4-FFF2-40B4-BE49-F238E27FC236}">
              <a16:creationId xmlns="" xmlns:a16="http://schemas.microsoft.com/office/drawing/2014/main" id="{00000000-0008-0000-0300-00000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521" name="Imagem 520" descr="C:\pini\VolareSQL\images\linha.gif">
          <a:extLst>
            <a:ext uri="{FF2B5EF4-FFF2-40B4-BE49-F238E27FC236}">
              <a16:creationId xmlns="" xmlns:a16="http://schemas.microsoft.com/office/drawing/2014/main" id="{00000000-0008-0000-0300-00000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522" name="Imagem 521" descr="C:\pini\VolareSQL\images\linha.gif">
          <a:extLst>
            <a:ext uri="{FF2B5EF4-FFF2-40B4-BE49-F238E27FC236}">
              <a16:creationId xmlns="" xmlns:a16="http://schemas.microsoft.com/office/drawing/2014/main" id="{00000000-0008-0000-0300-00000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523" name="Imagem 522" descr="C:\pini\VolareSQL\images\linha.gif">
          <a:extLst>
            <a:ext uri="{FF2B5EF4-FFF2-40B4-BE49-F238E27FC236}">
              <a16:creationId xmlns="" xmlns:a16="http://schemas.microsoft.com/office/drawing/2014/main" id="{00000000-0008-0000-0300-00000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524" name="Imagem 523" descr="C:\pini\VolareSQL\images\linha.gif">
          <a:extLst>
            <a:ext uri="{FF2B5EF4-FFF2-40B4-BE49-F238E27FC236}">
              <a16:creationId xmlns="" xmlns:a16="http://schemas.microsoft.com/office/drawing/2014/main" id="{00000000-0008-0000-0300-00000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525" name="Imagem 524" descr="C:\pini\VolareSQL\images\linha.gif">
          <a:extLst>
            <a:ext uri="{FF2B5EF4-FFF2-40B4-BE49-F238E27FC236}">
              <a16:creationId xmlns="" xmlns:a16="http://schemas.microsoft.com/office/drawing/2014/main" id="{00000000-0008-0000-0300-00000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526" name="Imagem 525" descr="C:\pini\VolareSQL\images\linha.gif">
          <a:extLst>
            <a:ext uri="{FF2B5EF4-FFF2-40B4-BE49-F238E27FC236}">
              <a16:creationId xmlns="" xmlns:a16="http://schemas.microsoft.com/office/drawing/2014/main" id="{00000000-0008-0000-0300-00000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527" name="Imagem 526" descr="C:\pini\VolareSQL\images\linha.gif">
          <a:extLst>
            <a:ext uri="{FF2B5EF4-FFF2-40B4-BE49-F238E27FC236}">
              <a16:creationId xmlns="" xmlns:a16="http://schemas.microsoft.com/office/drawing/2014/main" id="{00000000-0008-0000-0300-00000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528" name="Imagem 527" descr="C:\pini\VolareSQL\images\linha.gif">
          <a:extLst>
            <a:ext uri="{FF2B5EF4-FFF2-40B4-BE49-F238E27FC236}">
              <a16:creationId xmlns="" xmlns:a16="http://schemas.microsoft.com/office/drawing/2014/main" id="{00000000-0008-0000-0300-00001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529" name="Imagem 528" descr="C:\pini\VolareSQL\images\linha.gif">
          <a:extLst>
            <a:ext uri="{FF2B5EF4-FFF2-40B4-BE49-F238E27FC236}">
              <a16:creationId xmlns="" xmlns:a16="http://schemas.microsoft.com/office/drawing/2014/main" id="{00000000-0008-0000-0300-00001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530" name="Imagem 529" descr="C:\pini\VolareSQL\images\linha.gif">
          <a:extLst>
            <a:ext uri="{FF2B5EF4-FFF2-40B4-BE49-F238E27FC236}">
              <a16:creationId xmlns="" xmlns:a16="http://schemas.microsoft.com/office/drawing/2014/main" id="{00000000-0008-0000-0300-00001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531" name="Imagem 530" descr="C:\pini\VolareSQL\images\linha.gif">
          <a:extLst>
            <a:ext uri="{FF2B5EF4-FFF2-40B4-BE49-F238E27FC236}">
              <a16:creationId xmlns="" xmlns:a16="http://schemas.microsoft.com/office/drawing/2014/main" id="{00000000-0008-0000-0300-00001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532" name="Imagem 531" descr="C:\pini\VolareSQL\images\linha.gif">
          <a:extLst>
            <a:ext uri="{FF2B5EF4-FFF2-40B4-BE49-F238E27FC236}">
              <a16:creationId xmlns="" xmlns:a16="http://schemas.microsoft.com/office/drawing/2014/main" id="{00000000-0008-0000-0300-00001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533" name="Imagem 532" descr="C:\pini\VolareSQL\images\linha.gif">
          <a:extLst>
            <a:ext uri="{FF2B5EF4-FFF2-40B4-BE49-F238E27FC236}">
              <a16:creationId xmlns="" xmlns:a16="http://schemas.microsoft.com/office/drawing/2014/main" id="{00000000-0008-0000-0300-00001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534" name="Imagem 533" descr="C:\pini\VolareSQL\images\linha.gif">
          <a:extLst>
            <a:ext uri="{FF2B5EF4-FFF2-40B4-BE49-F238E27FC236}">
              <a16:creationId xmlns="" xmlns:a16="http://schemas.microsoft.com/office/drawing/2014/main" id="{00000000-0008-0000-0300-00001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535" name="Imagem 534" descr="C:\pini\VolareSQL\images\linha.gif">
          <a:extLst>
            <a:ext uri="{FF2B5EF4-FFF2-40B4-BE49-F238E27FC236}">
              <a16:creationId xmlns="" xmlns:a16="http://schemas.microsoft.com/office/drawing/2014/main" id="{00000000-0008-0000-0300-00001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536" name="Imagem 535" descr="C:\pini\VolareSQL\images\linha.gif">
          <a:extLst>
            <a:ext uri="{FF2B5EF4-FFF2-40B4-BE49-F238E27FC236}">
              <a16:creationId xmlns="" xmlns:a16="http://schemas.microsoft.com/office/drawing/2014/main" id="{00000000-0008-0000-0300-00001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537" name="Imagem 536" descr="C:\pini\VolareSQL\images\linha.gif">
          <a:extLst>
            <a:ext uri="{FF2B5EF4-FFF2-40B4-BE49-F238E27FC236}">
              <a16:creationId xmlns="" xmlns:a16="http://schemas.microsoft.com/office/drawing/2014/main" id="{00000000-0008-0000-0300-00001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538" name="Imagem 537" descr="C:\pini\VolareSQL\images\linha.gif">
          <a:extLst>
            <a:ext uri="{FF2B5EF4-FFF2-40B4-BE49-F238E27FC236}">
              <a16:creationId xmlns="" xmlns:a16="http://schemas.microsoft.com/office/drawing/2014/main" id="{00000000-0008-0000-0300-00001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539" name="Imagem 538" descr="C:\pini\VolareSQL\images\linha.gif">
          <a:extLst>
            <a:ext uri="{FF2B5EF4-FFF2-40B4-BE49-F238E27FC236}">
              <a16:creationId xmlns="" xmlns:a16="http://schemas.microsoft.com/office/drawing/2014/main" id="{00000000-0008-0000-0300-00001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540" name="Imagem 539" descr="C:\pini\VolareSQL\images\linha.gif">
          <a:extLst>
            <a:ext uri="{FF2B5EF4-FFF2-40B4-BE49-F238E27FC236}">
              <a16:creationId xmlns="" xmlns:a16="http://schemas.microsoft.com/office/drawing/2014/main" id="{00000000-0008-0000-0300-00001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541" name="Imagem 540" descr="C:\pini\VolareSQL\images\linha.gif">
          <a:extLst>
            <a:ext uri="{FF2B5EF4-FFF2-40B4-BE49-F238E27FC236}">
              <a16:creationId xmlns="" xmlns:a16="http://schemas.microsoft.com/office/drawing/2014/main" id="{00000000-0008-0000-0300-00001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542" name="Imagem 541" descr="C:\pini\VolareSQL\images\linha.gif">
          <a:extLst>
            <a:ext uri="{FF2B5EF4-FFF2-40B4-BE49-F238E27FC236}">
              <a16:creationId xmlns="" xmlns:a16="http://schemas.microsoft.com/office/drawing/2014/main" id="{00000000-0008-0000-0300-00001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543" name="Imagem 542" descr="C:\pini\VolareSQL\images\linha.gif">
          <a:extLst>
            <a:ext uri="{FF2B5EF4-FFF2-40B4-BE49-F238E27FC236}">
              <a16:creationId xmlns="" xmlns:a16="http://schemas.microsoft.com/office/drawing/2014/main" id="{00000000-0008-0000-0300-00001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544" name="Imagem 543" descr="C:\pini\VolareSQL\images\linha.gif">
          <a:extLst>
            <a:ext uri="{FF2B5EF4-FFF2-40B4-BE49-F238E27FC236}">
              <a16:creationId xmlns="" xmlns:a16="http://schemas.microsoft.com/office/drawing/2014/main" id="{00000000-0008-0000-0300-00002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545" name="Imagem 544" descr="C:\pini\VolareSQL\images\linha.gif">
          <a:extLst>
            <a:ext uri="{FF2B5EF4-FFF2-40B4-BE49-F238E27FC236}">
              <a16:creationId xmlns="" xmlns:a16="http://schemas.microsoft.com/office/drawing/2014/main" id="{00000000-0008-0000-0300-00002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546" name="Imagem 545" descr="C:\pini\VolareSQL\images\linha.gif">
          <a:extLst>
            <a:ext uri="{FF2B5EF4-FFF2-40B4-BE49-F238E27FC236}">
              <a16:creationId xmlns="" xmlns:a16="http://schemas.microsoft.com/office/drawing/2014/main" id="{00000000-0008-0000-0300-00002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547" name="Imagem 546" descr="C:\pini\VolareSQL\images\linha.gif">
          <a:extLst>
            <a:ext uri="{FF2B5EF4-FFF2-40B4-BE49-F238E27FC236}">
              <a16:creationId xmlns="" xmlns:a16="http://schemas.microsoft.com/office/drawing/2014/main" id="{00000000-0008-0000-0300-00002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548" name="Imagem 547" descr="C:\pini\VolareSQL\images\linha.gif">
          <a:extLst>
            <a:ext uri="{FF2B5EF4-FFF2-40B4-BE49-F238E27FC236}">
              <a16:creationId xmlns="" xmlns:a16="http://schemas.microsoft.com/office/drawing/2014/main" id="{00000000-0008-0000-0300-00002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549" name="Imagem 548" descr="C:\pini\VolareSQL\images\linha.gif">
          <a:extLst>
            <a:ext uri="{FF2B5EF4-FFF2-40B4-BE49-F238E27FC236}">
              <a16:creationId xmlns="" xmlns:a16="http://schemas.microsoft.com/office/drawing/2014/main" id="{00000000-0008-0000-0300-00002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550" name="Imagem 549" descr="C:\pini\VolareSQL\images\linha.gif">
          <a:extLst>
            <a:ext uri="{FF2B5EF4-FFF2-40B4-BE49-F238E27FC236}">
              <a16:creationId xmlns="" xmlns:a16="http://schemas.microsoft.com/office/drawing/2014/main" id="{00000000-0008-0000-0300-00002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551" name="Imagem 550" descr="C:\pini\VolareSQL\images\linha.gif">
          <a:extLst>
            <a:ext uri="{FF2B5EF4-FFF2-40B4-BE49-F238E27FC236}">
              <a16:creationId xmlns="" xmlns:a16="http://schemas.microsoft.com/office/drawing/2014/main" id="{00000000-0008-0000-0300-00002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552" name="Imagem 551" descr="C:\pini\VolareSQL\images\linha.gif">
          <a:extLst>
            <a:ext uri="{FF2B5EF4-FFF2-40B4-BE49-F238E27FC236}">
              <a16:creationId xmlns="" xmlns:a16="http://schemas.microsoft.com/office/drawing/2014/main" id="{00000000-0008-0000-0300-00002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553" name="Imagem 552" descr="C:\pini\VolareSQL\images\linha.gif">
          <a:extLst>
            <a:ext uri="{FF2B5EF4-FFF2-40B4-BE49-F238E27FC236}">
              <a16:creationId xmlns="" xmlns:a16="http://schemas.microsoft.com/office/drawing/2014/main" id="{00000000-0008-0000-0300-00002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554" name="Imagem 553" descr="C:\pini\VolareSQL\images\linha.gif">
          <a:extLst>
            <a:ext uri="{FF2B5EF4-FFF2-40B4-BE49-F238E27FC236}">
              <a16:creationId xmlns="" xmlns:a16="http://schemas.microsoft.com/office/drawing/2014/main" id="{00000000-0008-0000-0300-00002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555" name="Imagem 554" descr="C:\pini\VolareSQL\images\linha.gif">
          <a:extLst>
            <a:ext uri="{FF2B5EF4-FFF2-40B4-BE49-F238E27FC236}">
              <a16:creationId xmlns="" xmlns:a16="http://schemas.microsoft.com/office/drawing/2014/main" id="{00000000-0008-0000-0300-00002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556" name="Imagem 555" descr="C:\pini\VolareSQL\images\linha.gif">
          <a:extLst>
            <a:ext uri="{FF2B5EF4-FFF2-40B4-BE49-F238E27FC236}">
              <a16:creationId xmlns="" xmlns:a16="http://schemas.microsoft.com/office/drawing/2014/main" id="{00000000-0008-0000-0300-00002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557" name="Imagem 556" descr="C:\pini\VolareSQL\images\linha.gif">
          <a:extLst>
            <a:ext uri="{FF2B5EF4-FFF2-40B4-BE49-F238E27FC236}">
              <a16:creationId xmlns="" xmlns:a16="http://schemas.microsoft.com/office/drawing/2014/main" id="{00000000-0008-0000-0300-00002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558" name="Imagem 557" descr="C:\pini\VolareSQL\images\linha.gif">
          <a:extLst>
            <a:ext uri="{FF2B5EF4-FFF2-40B4-BE49-F238E27FC236}">
              <a16:creationId xmlns="" xmlns:a16="http://schemas.microsoft.com/office/drawing/2014/main" id="{00000000-0008-0000-0300-00002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559" name="Imagem 558" descr="C:\pini\VolareSQL\images\linha.gif">
          <a:extLst>
            <a:ext uri="{FF2B5EF4-FFF2-40B4-BE49-F238E27FC236}">
              <a16:creationId xmlns="" xmlns:a16="http://schemas.microsoft.com/office/drawing/2014/main" id="{00000000-0008-0000-0300-00002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560" name="Imagem 559" descr="C:\pini\VolareSQL\images\linha.gif">
          <a:extLst>
            <a:ext uri="{FF2B5EF4-FFF2-40B4-BE49-F238E27FC236}">
              <a16:creationId xmlns="" xmlns:a16="http://schemas.microsoft.com/office/drawing/2014/main" id="{00000000-0008-0000-0300-00003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561" name="Imagem 560" descr="C:\pini\VolareSQL\images\linha.gif">
          <a:extLst>
            <a:ext uri="{FF2B5EF4-FFF2-40B4-BE49-F238E27FC236}">
              <a16:creationId xmlns="" xmlns:a16="http://schemas.microsoft.com/office/drawing/2014/main" id="{00000000-0008-0000-0300-00003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562" name="Imagem 561" descr="C:\pini\VolareSQL\images\linha.gif">
          <a:extLst>
            <a:ext uri="{FF2B5EF4-FFF2-40B4-BE49-F238E27FC236}">
              <a16:creationId xmlns="" xmlns:a16="http://schemas.microsoft.com/office/drawing/2014/main" id="{00000000-0008-0000-0300-00003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563" name="Imagem 562" descr="C:\pini\VolareSQL\images\linha.gif">
          <a:extLst>
            <a:ext uri="{FF2B5EF4-FFF2-40B4-BE49-F238E27FC236}">
              <a16:creationId xmlns="" xmlns:a16="http://schemas.microsoft.com/office/drawing/2014/main" id="{00000000-0008-0000-0300-00003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564" name="Imagem 563" descr="C:\pini\VolareSQL\images\linha.gif">
          <a:extLst>
            <a:ext uri="{FF2B5EF4-FFF2-40B4-BE49-F238E27FC236}">
              <a16:creationId xmlns="" xmlns:a16="http://schemas.microsoft.com/office/drawing/2014/main" id="{00000000-0008-0000-0300-00003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565" name="Imagem 564" descr="C:\pini\VolareSQL\images\linha.gif">
          <a:extLst>
            <a:ext uri="{FF2B5EF4-FFF2-40B4-BE49-F238E27FC236}">
              <a16:creationId xmlns="" xmlns:a16="http://schemas.microsoft.com/office/drawing/2014/main" id="{00000000-0008-0000-0300-00003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566" name="Imagem 565" descr="C:\pini\VolareSQL\images\linha.gif">
          <a:extLst>
            <a:ext uri="{FF2B5EF4-FFF2-40B4-BE49-F238E27FC236}">
              <a16:creationId xmlns="" xmlns:a16="http://schemas.microsoft.com/office/drawing/2014/main" id="{00000000-0008-0000-0300-00003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567" name="Imagem 566" descr="C:\pini\VolareSQL\images\linha.gif">
          <a:extLst>
            <a:ext uri="{FF2B5EF4-FFF2-40B4-BE49-F238E27FC236}">
              <a16:creationId xmlns="" xmlns:a16="http://schemas.microsoft.com/office/drawing/2014/main" id="{00000000-0008-0000-0300-00003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568" name="Imagem 567" descr="C:\pini\VolareSQL\images\linha.gif">
          <a:extLst>
            <a:ext uri="{FF2B5EF4-FFF2-40B4-BE49-F238E27FC236}">
              <a16:creationId xmlns="" xmlns:a16="http://schemas.microsoft.com/office/drawing/2014/main" id="{00000000-0008-0000-0300-00003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569" name="Imagem 568" descr="C:\pini\VolareSQL\images\linha.gif">
          <a:extLst>
            <a:ext uri="{FF2B5EF4-FFF2-40B4-BE49-F238E27FC236}">
              <a16:creationId xmlns="" xmlns:a16="http://schemas.microsoft.com/office/drawing/2014/main" id="{00000000-0008-0000-0300-00003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570" name="Imagem 569" descr="C:\pini\VolareSQL\images\linha.gif">
          <a:extLst>
            <a:ext uri="{FF2B5EF4-FFF2-40B4-BE49-F238E27FC236}">
              <a16:creationId xmlns="" xmlns:a16="http://schemas.microsoft.com/office/drawing/2014/main" id="{00000000-0008-0000-0300-00003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571" name="Imagem 570" descr="C:\pini\VolareSQL\images\linha.gif">
          <a:extLst>
            <a:ext uri="{FF2B5EF4-FFF2-40B4-BE49-F238E27FC236}">
              <a16:creationId xmlns="" xmlns:a16="http://schemas.microsoft.com/office/drawing/2014/main" id="{00000000-0008-0000-0300-00003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572" name="Imagem 571" descr="C:\pini\VolareSQL\images\linha.gif">
          <a:extLst>
            <a:ext uri="{FF2B5EF4-FFF2-40B4-BE49-F238E27FC236}">
              <a16:creationId xmlns="" xmlns:a16="http://schemas.microsoft.com/office/drawing/2014/main" id="{00000000-0008-0000-0300-00003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573" name="Imagem 572" descr="C:\pini\VolareSQL\images\linha.gif">
          <a:extLst>
            <a:ext uri="{FF2B5EF4-FFF2-40B4-BE49-F238E27FC236}">
              <a16:creationId xmlns="" xmlns:a16="http://schemas.microsoft.com/office/drawing/2014/main" id="{00000000-0008-0000-0300-00003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574" name="Imagem 573" descr="C:\pini\VolareSQL\images\linha.gif">
          <a:extLst>
            <a:ext uri="{FF2B5EF4-FFF2-40B4-BE49-F238E27FC236}">
              <a16:creationId xmlns="" xmlns:a16="http://schemas.microsoft.com/office/drawing/2014/main" id="{00000000-0008-0000-0300-00003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575" name="Imagem 574" descr="C:\pini\VolareSQL\images\linha.gif">
          <a:extLst>
            <a:ext uri="{FF2B5EF4-FFF2-40B4-BE49-F238E27FC236}">
              <a16:creationId xmlns="" xmlns:a16="http://schemas.microsoft.com/office/drawing/2014/main" id="{00000000-0008-0000-0300-00003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576" name="Imagem 575" descr="C:\pini\VolareSQL\images\linha.gif">
          <a:extLst>
            <a:ext uri="{FF2B5EF4-FFF2-40B4-BE49-F238E27FC236}">
              <a16:creationId xmlns="" xmlns:a16="http://schemas.microsoft.com/office/drawing/2014/main" id="{00000000-0008-0000-0300-00004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577" name="Imagem 576" descr="C:\pini\VolareSQL\images\linha.gif">
          <a:extLst>
            <a:ext uri="{FF2B5EF4-FFF2-40B4-BE49-F238E27FC236}">
              <a16:creationId xmlns="" xmlns:a16="http://schemas.microsoft.com/office/drawing/2014/main" id="{00000000-0008-0000-0300-00004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578" name="Imagem 577" descr="C:\pini\VolareSQL\images\linha.gif">
          <a:extLst>
            <a:ext uri="{FF2B5EF4-FFF2-40B4-BE49-F238E27FC236}">
              <a16:creationId xmlns="" xmlns:a16="http://schemas.microsoft.com/office/drawing/2014/main" id="{00000000-0008-0000-0300-00004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579" name="Imagem 578" descr="C:\pini\VolareSQL\images\linha.gif">
          <a:extLst>
            <a:ext uri="{FF2B5EF4-FFF2-40B4-BE49-F238E27FC236}">
              <a16:creationId xmlns="" xmlns:a16="http://schemas.microsoft.com/office/drawing/2014/main" id="{00000000-0008-0000-0300-00004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580" name="Imagem 579" descr="C:\pini\VolareSQL\images\linha.gif">
          <a:extLst>
            <a:ext uri="{FF2B5EF4-FFF2-40B4-BE49-F238E27FC236}">
              <a16:creationId xmlns="" xmlns:a16="http://schemas.microsoft.com/office/drawing/2014/main" id="{00000000-0008-0000-0300-00004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581" name="Imagem 580" descr="C:\pini\VolareSQL\images\linha.gif">
          <a:extLst>
            <a:ext uri="{FF2B5EF4-FFF2-40B4-BE49-F238E27FC236}">
              <a16:creationId xmlns="" xmlns:a16="http://schemas.microsoft.com/office/drawing/2014/main" id="{00000000-0008-0000-0300-00004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582" name="Imagem 581" descr="C:\pini\VolareSQL\images\linha.gif">
          <a:extLst>
            <a:ext uri="{FF2B5EF4-FFF2-40B4-BE49-F238E27FC236}">
              <a16:creationId xmlns="" xmlns:a16="http://schemas.microsoft.com/office/drawing/2014/main" id="{00000000-0008-0000-0300-00004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583" name="Imagem 582" descr="C:\pini\VolareSQL\images\linha.gif">
          <a:extLst>
            <a:ext uri="{FF2B5EF4-FFF2-40B4-BE49-F238E27FC236}">
              <a16:creationId xmlns="" xmlns:a16="http://schemas.microsoft.com/office/drawing/2014/main" id="{00000000-0008-0000-0300-00004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584" name="Imagem 583" descr="C:\pini\VolareSQL\images\linha.gif">
          <a:extLst>
            <a:ext uri="{FF2B5EF4-FFF2-40B4-BE49-F238E27FC236}">
              <a16:creationId xmlns="" xmlns:a16="http://schemas.microsoft.com/office/drawing/2014/main" id="{00000000-0008-0000-0300-00004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585" name="Imagem 584" descr="C:\pini\VolareSQL\images\linha.gif">
          <a:extLst>
            <a:ext uri="{FF2B5EF4-FFF2-40B4-BE49-F238E27FC236}">
              <a16:creationId xmlns="" xmlns:a16="http://schemas.microsoft.com/office/drawing/2014/main" id="{00000000-0008-0000-0300-00004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586" name="Imagem 585" descr="C:\pini\VolareSQL\images\linha.gif">
          <a:extLst>
            <a:ext uri="{FF2B5EF4-FFF2-40B4-BE49-F238E27FC236}">
              <a16:creationId xmlns="" xmlns:a16="http://schemas.microsoft.com/office/drawing/2014/main" id="{00000000-0008-0000-0300-00004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587" name="Imagem 586" descr="C:\pini\VolareSQL\images\linha.gif">
          <a:extLst>
            <a:ext uri="{FF2B5EF4-FFF2-40B4-BE49-F238E27FC236}">
              <a16:creationId xmlns="" xmlns:a16="http://schemas.microsoft.com/office/drawing/2014/main" id="{00000000-0008-0000-0300-00004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588" name="Imagem 587" descr="C:\pini\VolareSQL\images\linha.gif">
          <a:extLst>
            <a:ext uri="{FF2B5EF4-FFF2-40B4-BE49-F238E27FC236}">
              <a16:creationId xmlns="" xmlns:a16="http://schemas.microsoft.com/office/drawing/2014/main" id="{00000000-0008-0000-0300-00004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589" name="Imagem 588" descr="C:\pini\VolareSQL\images\linha.gif">
          <a:extLst>
            <a:ext uri="{FF2B5EF4-FFF2-40B4-BE49-F238E27FC236}">
              <a16:creationId xmlns="" xmlns:a16="http://schemas.microsoft.com/office/drawing/2014/main" id="{00000000-0008-0000-0300-00004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590" name="Imagem 589" descr="C:\pini\VolareSQL\images\linha.gif">
          <a:extLst>
            <a:ext uri="{FF2B5EF4-FFF2-40B4-BE49-F238E27FC236}">
              <a16:creationId xmlns="" xmlns:a16="http://schemas.microsoft.com/office/drawing/2014/main" id="{00000000-0008-0000-0300-00004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591" name="Imagem 590" descr="C:\pini\VolareSQL\images\linha.gif">
          <a:extLst>
            <a:ext uri="{FF2B5EF4-FFF2-40B4-BE49-F238E27FC236}">
              <a16:creationId xmlns="" xmlns:a16="http://schemas.microsoft.com/office/drawing/2014/main" id="{00000000-0008-0000-0300-00004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592" name="Imagem 591" descr="C:\pini\VolareSQL\images\linha.gif">
          <a:extLst>
            <a:ext uri="{FF2B5EF4-FFF2-40B4-BE49-F238E27FC236}">
              <a16:creationId xmlns="" xmlns:a16="http://schemas.microsoft.com/office/drawing/2014/main" id="{00000000-0008-0000-0300-00005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593" name="Imagem 592" descr="C:\pini\VolareSQL\images\linha.gif">
          <a:extLst>
            <a:ext uri="{FF2B5EF4-FFF2-40B4-BE49-F238E27FC236}">
              <a16:creationId xmlns="" xmlns:a16="http://schemas.microsoft.com/office/drawing/2014/main" id="{00000000-0008-0000-0300-00005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594" name="Imagem 593" descr="C:\pini\VolareSQL\images\linha.gif">
          <a:extLst>
            <a:ext uri="{FF2B5EF4-FFF2-40B4-BE49-F238E27FC236}">
              <a16:creationId xmlns="" xmlns:a16="http://schemas.microsoft.com/office/drawing/2014/main" id="{00000000-0008-0000-0300-00005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595" name="Imagem 594" descr="C:\pini\VolareSQL\images\linha.gif">
          <a:extLst>
            <a:ext uri="{FF2B5EF4-FFF2-40B4-BE49-F238E27FC236}">
              <a16:creationId xmlns="" xmlns:a16="http://schemas.microsoft.com/office/drawing/2014/main" id="{00000000-0008-0000-0300-00005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596" name="Imagem 595" descr="C:\pini\VolareSQL\images\linha.gif">
          <a:extLst>
            <a:ext uri="{FF2B5EF4-FFF2-40B4-BE49-F238E27FC236}">
              <a16:creationId xmlns="" xmlns:a16="http://schemas.microsoft.com/office/drawing/2014/main" id="{00000000-0008-0000-0300-00005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597" name="Imagem 596" descr="C:\pini\VolareSQL\images\linha.gif">
          <a:extLst>
            <a:ext uri="{FF2B5EF4-FFF2-40B4-BE49-F238E27FC236}">
              <a16:creationId xmlns="" xmlns:a16="http://schemas.microsoft.com/office/drawing/2014/main" id="{00000000-0008-0000-0300-00005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598" name="Imagem 597" descr="C:\pini\VolareSQL\images\linha.gif">
          <a:extLst>
            <a:ext uri="{FF2B5EF4-FFF2-40B4-BE49-F238E27FC236}">
              <a16:creationId xmlns="" xmlns:a16="http://schemas.microsoft.com/office/drawing/2014/main" id="{00000000-0008-0000-0300-00005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599" name="Imagem 598" descr="C:\pini\VolareSQL\images\linha.gif">
          <a:extLst>
            <a:ext uri="{FF2B5EF4-FFF2-40B4-BE49-F238E27FC236}">
              <a16:creationId xmlns="" xmlns:a16="http://schemas.microsoft.com/office/drawing/2014/main" id="{00000000-0008-0000-0300-00005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600" name="Imagem 599" descr="C:\pini\VolareSQL\images\linha.gif">
          <a:extLst>
            <a:ext uri="{FF2B5EF4-FFF2-40B4-BE49-F238E27FC236}">
              <a16:creationId xmlns="" xmlns:a16="http://schemas.microsoft.com/office/drawing/2014/main" id="{00000000-0008-0000-0300-00005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601" name="Imagem 600" descr="C:\pini\VolareSQL\images\linha.gif">
          <a:extLst>
            <a:ext uri="{FF2B5EF4-FFF2-40B4-BE49-F238E27FC236}">
              <a16:creationId xmlns="" xmlns:a16="http://schemas.microsoft.com/office/drawing/2014/main" id="{00000000-0008-0000-0300-00005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602" name="Imagem 601" descr="C:\pini\VolareSQL\images\linha.gif">
          <a:extLst>
            <a:ext uri="{FF2B5EF4-FFF2-40B4-BE49-F238E27FC236}">
              <a16:creationId xmlns="" xmlns:a16="http://schemas.microsoft.com/office/drawing/2014/main" id="{00000000-0008-0000-0300-00005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603" name="Imagem 602" descr="C:\pini\VolareSQL\images\linha.gif">
          <a:extLst>
            <a:ext uri="{FF2B5EF4-FFF2-40B4-BE49-F238E27FC236}">
              <a16:creationId xmlns="" xmlns:a16="http://schemas.microsoft.com/office/drawing/2014/main" id="{00000000-0008-0000-0300-00005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604" name="Imagem 603" descr="C:\pini\VolareSQL\images\linha.gif">
          <a:extLst>
            <a:ext uri="{FF2B5EF4-FFF2-40B4-BE49-F238E27FC236}">
              <a16:creationId xmlns="" xmlns:a16="http://schemas.microsoft.com/office/drawing/2014/main" id="{00000000-0008-0000-0300-00005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605" name="Imagem 604" descr="C:\pini\VolareSQL\images\linha.gif">
          <a:extLst>
            <a:ext uri="{FF2B5EF4-FFF2-40B4-BE49-F238E27FC236}">
              <a16:creationId xmlns="" xmlns:a16="http://schemas.microsoft.com/office/drawing/2014/main" id="{00000000-0008-0000-0300-00005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606" name="Imagem 605" descr="C:\pini\VolareSQL\images\linha.gif">
          <a:extLst>
            <a:ext uri="{FF2B5EF4-FFF2-40B4-BE49-F238E27FC236}">
              <a16:creationId xmlns="" xmlns:a16="http://schemas.microsoft.com/office/drawing/2014/main" id="{00000000-0008-0000-0300-00005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607" name="Imagem 606" descr="C:\pini\VolareSQL\images\linha.gif">
          <a:extLst>
            <a:ext uri="{FF2B5EF4-FFF2-40B4-BE49-F238E27FC236}">
              <a16:creationId xmlns="" xmlns:a16="http://schemas.microsoft.com/office/drawing/2014/main" id="{00000000-0008-0000-0300-00005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608" name="Imagem 607" descr="C:\pini\VolareSQL\images\linha.gif">
          <a:extLst>
            <a:ext uri="{FF2B5EF4-FFF2-40B4-BE49-F238E27FC236}">
              <a16:creationId xmlns="" xmlns:a16="http://schemas.microsoft.com/office/drawing/2014/main" id="{00000000-0008-0000-0300-00006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609" name="Imagem 608" descr="C:\pini\VolareSQL\images\linha.gif">
          <a:extLst>
            <a:ext uri="{FF2B5EF4-FFF2-40B4-BE49-F238E27FC236}">
              <a16:creationId xmlns="" xmlns:a16="http://schemas.microsoft.com/office/drawing/2014/main" id="{00000000-0008-0000-0300-00006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610" name="Imagem 609" descr="C:\pini\VolareSQL\images\linha.gif">
          <a:extLst>
            <a:ext uri="{FF2B5EF4-FFF2-40B4-BE49-F238E27FC236}">
              <a16:creationId xmlns="" xmlns:a16="http://schemas.microsoft.com/office/drawing/2014/main" id="{00000000-0008-0000-0300-00006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611" name="Imagem 610" descr="C:\pini\VolareSQL\images\linha.gif">
          <a:extLst>
            <a:ext uri="{FF2B5EF4-FFF2-40B4-BE49-F238E27FC236}">
              <a16:creationId xmlns="" xmlns:a16="http://schemas.microsoft.com/office/drawing/2014/main" id="{00000000-0008-0000-0300-00006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612" name="Imagem 611" descr="C:\pini\VolareSQL\images\linha.gif">
          <a:extLst>
            <a:ext uri="{FF2B5EF4-FFF2-40B4-BE49-F238E27FC236}">
              <a16:creationId xmlns="" xmlns:a16="http://schemas.microsoft.com/office/drawing/2014/main" id="{00000000-0008-0000-0300-00006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613" name="Imagem 612" descr="C:\pini\VolareSQL\images\linha.gif">
          <a:extLst>
            <a:ext uri="{FF2B5EF4-FFF2-40B4-BE49-F238E27FC236}">
              <a16:creationId xmlns="" xmlns:a16="http://schemas.microsoft.com/office/drawing/2014/main" id="{00000000-0008-0000-0300-00006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614" name="Imagem 613" descr="C:\pini\VolareSQL\images\linha.gif">
          <a:extLst>
            <a:ext uri="{FF2B5EF4-FFF2-40B4-BE49-F238E27FC236}">
              <a16:creationId xmlns="" xmlns:a16="http://schemas.microsoft.com/office/drawing/2014/main" id="{00000000-0008-0000-0300-00006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615" name="Imagem 614" descr="C:\pini\VolareSQL\images\linha.gif">
          <a:extLst>
            <a:ext uri="{FF2B5EF4-FFF2-40B4-BE49-F238E27FC236}">
              <a16:creationId xmlns="" xmlns:a16="http://schemas.microsoft.com/office/drawing/2014/main" id="{00000000-0008-0000-0300-00006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616" name="Imagem 615" descr="C:\pini\VolareSQL\images\linha.gif">
          <a:extLst>
            <a:ext uri="{FF2B5EF4-FFF2-40B4-BE49-F238E27FC236}">
              <a16:creationId xmlns="" xmlns:a16="http://schemas.microsoft.com/office/drawing/2014/main" id="{00000000-0008-0000-0300-00006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617" name="Imagem 616" descr="C:\pini\VolareSQL\images\linha.gif">
          <a:extLst>
            <a:ext uri="{FF2B5EF4-FFF2-40B4-BE49-F238E27FC236}">
              <a16:creationId xmlns="" xmlns:a16="http://schemas.microsoft.com/office/drawing/2014/main" id="{00000000-0008-0000-0300-00006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618" name="Imagem 617" descr="C:\pini\VolareSQL\images\linha.gif">
          <a:extLst>
            <a:ext uri="{FF2B5EF4-FFF2-40B4-BE49-F238E27FC236}">
              <a16:creationId xmlns="" xmlns:a16="http://schemas.microsoft.com/office/drawing/2014/main" id="{00000000-0008-0000-0300-00006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619" name="Imagem 618" descr="C:\pini\VolareSQL\images\linha.gif">
          <a:extLst>
            <a:ext uri="{FF2B5EF4-FFF2-40B4-BE49-F238E27FC236}">
              <a16:creationId xmlns="" xmlns:a16="http://schemas.microsoft.com/office/drawing/2014/main" id="{00000000-0008-0000-0300-00006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620" name="Imagem 619" descr="C:\pini\VolareSQL\images\linha.gif">
          <a:extLst>
            <a:ext uri="{FF2B5EF4-FFF2-40B4-BE49-F238E27FC236}">
              <a16:creationId xmlns="" xmlns:a16="http://schemas.microsoft.com/office/drawing/2014/main" id="{00000000-0008-0000-0300-00006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621" name="Imagem 620" descr="C:\pini\VolareSQL\images\linha.gif">
          <a:extLst>
            <a:ext uri="{FF2B5EF4-FFF2-40B4-BE49-F238E27FC236}">
              <a16:creationId xmlns="" xmlns:a16="http://schemas.microsoft.com/office/drawing/2014/main" id="{00000000-0008-0000-0300-00006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622" name="Imagem 621" descr="C:\pini\VolareSQL\images\linha.gif">
          <a:extLst>
            <a:ext uri="{FF2B5EF4-FFF2-40B4-BE49-F238E27FC236}">
              <a16:creationId xmlns="" xmlns:a16="http://schemas.microsoft.com/office/drawing/2014/main" id="{00000000-0008-0000-0300-00006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623" name="Imagem 622" descr="C:\pini\VolareSQL\images\linha.gif">
          <a:extLst>
            <a:ext uri="{FF2B5EF4-FFF2-40B4-BE49-F238E27FC236}">
              <a16:creationId xmlns="" xmlns:a16="http://schemas.microsoft.com/office/drawing/2014/main" id="{00000000-0008-0000-0300-00006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624" name="Imagem 623" descr="C:\pini\VolareSQL\images\linha.gif">
          <a:extLst>
            <a:ext uri="{FF2B5EF4-FFF2-40B4-BE49-F238E27FC236}">
              <a16:creationId xmlns="" xmlns:a16="http://schemas.microsoft.com/office/drawing/2014/main" id="{00000000-0008-0000-0300-00007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625" name="Imagem 624" descr="C:\pini\VolareSQL\images\linha.gif">
          <a:extLst>
            <a:ext uri="{FF2B5EF4-FFF2-40B4-BE49-F238E27FC236}">
              <a16:creationId xmlns="" xmlns:a16="http://schemas.microsoft.com/office/drawing/2014/main" id="{00000000-0008-0000-0300-00007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626" name="Imagem 625" descr="C:\pini\VolareSQL\images\linha.gif">
          <a:extLst>
            <a:ext uri="{FF2B5EF4-FFF2-40B4-BE49-F238E27FC236}">
              <a16:creationId xmlns="" xmlns:a16="http://schemas.microsoft.com/office/drawing/2014/main" id="{00000000-0008-0000-0300-00007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627" name="Imagem 626" descr="C:\pini\VolareSQL\images\linha.gif">
          <a:extLst>
            <a:ext uri="{FF2B5EF4-FFF2-40B4-BE49-F238E27FC236}">
              <a16:creationId xmlns="" xmlns:a16="http://schemas.microsoft.com/office/drawing/2014/main" id="{00000000-0008-0000-0300-00007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628" name="Imagem 627" descr="C:\pini\VolareSQL\images\linha.gif">
          <a:extLst>
            <a:ext uri="{FF2B5EF4-FFF2-40B4-BE49-F238E27FC236}">
              <a16:creationId xmlns="" xmlns:a16="http://schemas.microsoft.com/office/drawing/2014/main" id="{00000000-0008-0000-0300-00007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629" name="Imagem 628" descr="C:\pini\VolareSQL\images\linha.gif">
          <a:extLst>
            <a:ext uri="{FF2B5EF4-FFF2-40B4-BE49-F238E27FC236}">
              <a16:creationId xmlns="" xmlns:a16="http://schemas.microsoft.com/office/drawing/2014/main" id="{00000000-0008-0000-0300-00007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630" name="Imagem 629" descr="C:\pini\VolareSQL\images\linha.gif">
          <a:extLst>
            <a:ext uri="{FF2B5EF4-FFF2-40B4-BE49-F238E27FC236}">
              <a16:creationId xmlns="" xmlns:a16="http://schemas.microsoft.com/office/drawing/2014/main" id="{00000000-0008-0000-0300-00007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631" name="Imagem 630" descr="C:\pini\VolareSQL\images\linha.gif">
          <a:extLst>
            <a:ext uri="{FF2B5EF4-FFF2-40B4-BE49-F238E27FC236}">
              <a16:creationId xmlns="" xmlns:a16="http://schemas.microsoft.com/office/drawing/2014/main" id="{00000000-0008-0000-0300-00007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632" name="Imagem 631" descr="C:\pini\VolareSQL\images\linha.gif">
          <a:extLst>
            <a:ext uri="{FF2B5EF4-FFF2-40B4-BE49-F238E27FC236}">
              <a16:creationId xmlns="" xmlns:a16="http://schemas.microsoft.com/office/drawing/2014/main" id="{00000000-0008-0000-0300-00007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633" name="Imagem 632" descr="C:\pini\VolareSQL\images\linha.gif">
          <a:extLst>
            <a:ext uri="{FF2B5EF4-FFF2-40B4-BE49-F238E27FC236}">
              <a16:creationId xmlns="" xmlns:a16="http://schemas.microsoft.com/office/drawing/2014/main" id="{00000000-0008-0000-0300-00007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634" name="Imagem 633" descr="C:\pini\VolareSQL\images\linha.gif">
          <a:extLst>
            <a:ext uri="{FF2B5EF4-FFF2-40B4-BE49-F238E27FC236}">
              <a16:creationId xmlns="" xmlns:a16="http://schemas.microsoft.com/office/drawing/2014/main" id="{00000000-0008-0000-0300-00007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635" name="Imagem 634" descr="C:\pini\VolareSQL\images\linha.gif">
          <a:extLst>
            <a:ext uri="{FF2B5EF4-FFF2-40B4-BE49-F238E27FC236}">
              <a16:creationId xmlns="" xmlns:a16="http://schemas.microsoft.com/office/drawing/2014/main" id="{00000000-0008-0000-0300-00007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636" name="Imagem 635" descr="C:\pini\VolareSQL\images\linha.gif">
          <a:extLst>
            <a:ext uri="{FF2B5EF4-FFF2-40B4-BE49-F238E27FC236}">
              <a16:creationId xmlns="" xmlns:a16="http://schemas.microsoft.com/office/drawing/2014/main" id="{00000000-0008-0000-0300-00007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637" name="Imagem 636" descr="C:\pini\VolareSQL\images\linha.gif">
          <a:extLst>
            <a:ext uri="{FF2B5EF4-FFF2-40B4-BE49-F238E27FC236}">
              <a16:creationId xmlns="" xmlns:a16="http://schemas.microsoft.com/office/drawing/2014/main" id="{00000000-0008-0000-0300-00007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638" name="Imagem 637" descr="C:\pini\VolareSQL\images\linha.gif">
          <a:extLst>
            <a:ext uri="{FF2B5EF4-FFF2-40B4-BE49-F238E27FC236}">
              <a16:creationId xmlns="" xmlns:a16="http://schemas.microsoft.com/office/drawing/2014/main" id="{00000000-0008-0000-0300-00007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639" name="Imagem 638" descr="C:\pini\VolareSQL\images\linha.gif">
          <a:extLst>
            <a:ext uri="{FF2B5EF4-FFF2-40B4-BE49-F238E27FC236}">
              <a16:creationId xmlns="" xmlns:a16="http://schemas.microsoft.com/office/drawing/2014/main" id="{00000000-0008-0000-0300-00007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640" name="Imagem 639" descr="C:\pini\VolareSQL\images\linha.gif">
          <a:extLst>
            <a:ext uri="{FF2B5EF4-FFF2-40B4-BE49-F238E27FC236}">
              <a16:creationId xmlns="" xmlns:a16="http://schemas.microsoft.com/office/drawing/2014/main" id="{00000000-0008-0000-0300-00008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641" name="Imagem 640" descr="C:\pini\VolareSQL\images\linha.gif">
          <a:extLst>
            <a:ext uri="{FF2B5EF4-FFF2-40B4-BE49-F238E27FC236}">
              <a16:creationId xmlns="" xmlns:a16="http://schemas.microsoft.com/office/drawing/2014/main" id="{00000000-0008-0000-0300-00008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642" name="Imagem 641" descr="C:\pini\VolareSQL\images\linha.gif">
          <a:extLst>
            <a:ext uri="{FF2B5EF4-FFF2-40B4-BE49-F238E27FC236}">
              <a16:creationId xmlns="" xmlns:a16="http://schemas.microsoft.com/office/drawing/2014/main" id="{00000000-0008-0000-0300-00008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643" name="Imagem 642" descr="C:\pini\VolareSQL\images\linha.gif">
          <a:extLst>
            <a:ext uri="{FF2B5EF4-FFF2-40B4-BE49-F238E27FC236}">
              <a16:creationId xmlns="" xmlns:a16="http://schemas.microsoft.com/office/drawing/2014/main" id="{00000000-0008-0000-0300-00008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644" name="Imagem 643" descr="C:\pini\VolareSQL\images\linha.gif">
          <a:extLst>
            <a:ext uri="{FF2B5EF4-FFF2-40B4-BE49-F238E27FC236}">
              <a16:creationId xmlns="" xmlns:a16="http://schemas.microsoft.com/office/drawing/2014/main" id="{00000000-0008-0000-0300-00008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645" name="Imagem 644" descr="C:\pini\VolareSQL\images\linha.gif">
          <a:extLst>
            <a:ext uri="{FF2B5EF4-FFF2-40B4-BE49-F238E27FC236}">
              <a16:creationId xmlns="" xmlns:a16="http://schemas.microsoft.com/office/drawing/2014/main" id="{00000000-0008-0000-0300-00008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646" name="Imagem 645" descr="C:\pini\VolareSQL\images\linha.gif">
          <a:extLst>
            <a:ext uri="{FF2B5EF4-FFF2-40B4-BE49-F238E27FC236}">
              <a16:creationId xmlns="" xmlns:a16="http://schemas.microsoft.com/office/drawing/2014/main" id="{00000000-0008-0000-0300-00008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647" name="Imagem 646" descr="C:\pini\VolareSQL\images\linha.gif">
          <a:extLst>
            <a:ext uri="{FF2B5EF4-FFF2-40B4-BE49-F238E27FC236}">
              <a16:creationId xmlns="" xmlns:a16="http://schemas.microsoft.com/office/drawing/2014/main" id="{00000000-0008-0000-0300-00008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648" name="Imagem 647" descr="C:\pini\VolareSQL\images\linha.gif">
          <a:extLst>
            <a:ext uri="{FF2B5EF4-FFF2-40B4-BE49-F238E27FC236}">
              <a16:creationId xmlns="" xmlns:a16="http://schemas.microsoft.com/office/drawing/2014/main" id="{00000000-0008-0000-0300-00008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649" name="Imagem 648" descr="C:\pini\VolareSQL\images\linha.gif">
          <a:extLst>
            <a:ext uri="{FF2B5EF4-FFF2-40B4-BE49-F238E27FC236}">
              <a16:creationId xmlns="" xmlns:a16="http://schemas.microsoft.com/office/drawing/2014/main" id="{00000000-0008-0000-0300-00008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650" name="Imagem 649" descr="C:\pini\VolareSQL\images\linha.gif">
          <a:extLst>
            <a:ext uri="{FF2B5EF4-FFF2-40B4-BE49-F238E27FC236}">
              <a16:creationId xmlns="" xmlns:a16="http://schemas.microsoft.com/office/drawing/2014/main" id="{00000000-0008-0000-0300-00008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651" name="Imagem 650" descr="C:\pini\VolareSQL\images\linha.gif">
          <a:extLst>
            <a:ext uri="{FF2B5EF4-FFF2-40B4-BE49-F238E27FC236}">
              <a16:creationId xmlns="" xmlns:a16="http://schemas.microsoft.com/office/drawing/2014/main" id="{00000000-0008-0000-0300-00008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652" name="Imagem 651" descr="C:\pini\VolareSQL\images\linha.gif">
          <a:extLst>
            <a:ext uri="{FF2B5EF4-FFF2-40B4-BE49-F238E27FC236}">
              <a16:creationId xmlns="" xmlns:a16="http://schemas.microsoft.com/office/drawing/2014/main" id="{00000000-0008-0000-0300-00008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653" name="Imagem 652" descr="C:\pini\VolareSQL\images\linha.gif">
          <a:extLst>
            <a:ext uri="{FF2B5EF4-FFF2-40B4-BE49-F238E27FC236}">
              <a16:creationId xmlns="" xmlns:a16="http://schemas.microsoft.com/office/drawing/2014/main" id="{00000000-0008-0000-0300-00008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654" name="Imagem 653" descr="C:\pini\VolareSQL\images\linha.gif">
          <a:extLst>
            <a:ext uri="{FF2B5EF4-FFF2-40B4-BE49-F238E27FC236}">
              <a16:creationId xmlns="" xmlns:a16="http://schemas.microsoft.com/office/drawing/2014/main" id="{00000000-0008-0000-0300-00008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655" name="Imagem 654" descr="C:\pini\VolareSQL\images\linha.gif">
          <a:extLst>
            <a:ext uri="{FF2B5EF4-FFF2-40B4-BE49-F238E27FC236}">
              <a16:creationId xmlns="" xmlns:a16="http://schemas.microsoft.com/office/drawing/2014/main" id="{00000000-0008-0000-0300-00008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656" name="Imagem 655" descr="C:\pini\VolareSQL\images\linha.gif">
          <a:extLst>
            <a:ext uri="{FF2B5EF4-FFF2-40B4-BE49-F238E27FC236}">
              <a16:creationId xmlns="" xmlns:a16="http://schemas.microsoft.com/office/drawing/2014/main" id="{00000000-0008-0000-0300-00009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657" name="Imagem 656" descr="C:\pini\VolareSQL\images\linha.gif">
          <a:extLst>
            <a:ext uri="{FF2B5EF4-FFF2-40B4-BE49-F238E27FC236}">
              <a16:creationId xmlns="" xmlns:a16="http://schemas.microsoft.com/office/drawing/2014/main" id="{00000000-0008-0000-0300-00009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658" name="Imagem 657" descr="C:\pini\VolareSQL\images\linha.gif">
          <a:extLst>
            <a:ext uri="{FF2B5EF4-FFF2-40B4-BE49-F238E27FC236}">
              <a16:creationId xmlns="" xmlns:a16="http://schemas.microsoft.com/office/drawing/2014/main" id="{00000000-0008-0000-0300-00009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659" name="Imagem 658" descr="C:\pini\VolareSQL\images\linha.gif">
          <a:extLst>
            <a:ext uri="{FF2B5EF4-FFF2-40B4-BE49-F238E27FC236}">
              <a16:creationId xmlns="" xmlns:a16="http://schemas.microsoft.com/office/drawing/2014/main" id="{00000000-0008-0000-0300-00009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660" name="Imagem 659" descr="C:\pini\VolareSQL\images\linha.gif">
          <a:extLst>
            <a:ext uri="{FF2B5EF4-FFF2-40B4-BE49-F238E27FC236}">
              <a16:creationId xmlns="" xmlns:a16="http://schemas.microsoft.com/office/drawing/2014/main" id="{00000000-0008-0000-0300-00009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661" name="Imagem 660" descr="C:\pini\VolareSQL\images\linha.gif">
          <a:extLst>
            <a:ext uri="{FF2B5EF4-FFF2-40B4-BE49-F238E27FC236}">
              <a16:creationId xmlns="" xmlns:a16="http://schemas.microsoft.com/office/drawing/2014/main" id="{00000000-0008-0000-0300-00009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662" name="Imagem 661" descr="C:\pini\VolareSQL\images\linha.gif">
          <a:extLst>
            <a:ext uri="{FF2B5EF4-FFF2-40B4-BE49-F238E27FC236}">
              <a16:creationId xmlns="" xmlns:a16="http://schemas.microsoft.com/office/drawing/2014/main" id="{00000000-0008-0000-0300-00009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663" name="Imagem 662" descr="C:\pini\VolareSQL\images\linha.gif">
          <a:extLst>
            <a:ext uri="{FF2B5EF4-FFF2-40B4-BE49-F238E27FC236}">
              <a16:creationId xmlns="" xmlns:a16="http://schemas.microsoft.com/office/drawing/2014/main" id="{00000000-0008-0000-0300-00009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664" name="Imagem 663" descr="C:\pini\VolareSQL\images\linha.gif">
          <a:extLst>
            <a:ext uri="{FF2B5EF4-FFF2-40B4-BE49-F238E27FC236}">
              <a16:creationId xmlns="" xmlns:a16="http://schemas.microsoft.com/office/drawing/2014/main" id="{00000000-0008-0000-0300-00009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665" name="Imagem 664" descr="C:\pini\VolareSQL\images\linha.gif">
          <a:extLst>
            <a:ext uri="{FF2B5EF4-FFF2-40B4-BE49-F238E27FC236}">
              <a16:creationId xmlns="" xmlns:a16="http://schemas.microsoft.com/office/drawing/2014/main" id="{00000000-0008-0000-0300-00009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666" name="Imagem 665" descr="C:\pini\VolareSQL\images\linha.gif">
          <a:extLst>
            <a:ext uri="{FF2B5EF4-FFF2-40B4-BE49-F238E27FC236}">
              <a16:creationId xmlns="" xmlns:a16="http://schemas.microsoft.com/office/drawing/2014/main" id="{00000000-0008-0000-0300-00009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667" name="Imagem 666" descr="C:\pini\VolareSQL\images\linha.gif">
          <a:extLst>
            <a:ext uri="{FF2B5EF4-FFF2-40B4-BE49-F238E27FC236}">
              <a16:creationId xmlns="" xmlns:a16="http://schemas.microsoft.com/office/drawing/2014/main" id="{00000000-0008-0000-0300-00009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668" name="Imagem 667" descr="C:\pini\VolareSQL\images\linha.gif">
          <a:extLst>
            <a:ext uri="{FF2B5EF4-FFF2-40B4-BE49-F238E27FC236}">
              <a16:creationId xmlns="" xmlns:a16="http://schemas.microsoft.com/office/drawing/2014/main" id="{00000000-0008-0000-0300-00009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669" name="Imagem 668" descr="C:\pini\VolareSQL\images\linha.gif">
          <a:extLst>
            <a:ext uri="{FF2B5EF4-FFF2-40B4-BE49-F238E27FC236}">
              <a16:creationId xmlns="" xmlns:a16="http://schemas.microsoft.com/office/drawing/2014/main" id="{00000000-0008-0000-0300-00009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670" name="Imagem 669" descr="C:\pini\VolareSQL\images\linha.gif">
          <a:extLst>
            <a:ext uri="{FF2B5EF4-FFF2-40B4-BE49-F238E27FC236}">
              <a16:creationId xmlns="" xmlns:a16="http://schemas.microsoft.com/office/drawing/2014/main" id="{00000000-0008-0000-0300-00009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671" name="Imagem 670" descr="C:\pini\VolareSQL\images\linha.gif">
          <a:extLst>
            <a:ext uri="{FF2B5EF4-FFF2-40B4-BE49-F238E27FC236}">
              <a16:creationId xmlns="" xmlns:a16="http://schemas.microsoft.com/office/drawing/2014/main" id="{00000000-0008-0000-0300-00009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672" name="Imagem 671" descr="C:\pini\VolareSQL\images\linha.gif">
          <a:extLst>
            <a:ext uri="{FF2B5EF4-FFF2-40B4-BE49-F238E27FC236}">
              <a16:creationId xmlns="" xmlns:a16="http://schemas.microsoft.com/office/drawing/2014/main" id="{00000000-0008-0000-0300-0000A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673" name="Imagem 672" descr="C:\pini\VolareSQL\images\linha.gif">
          <a:extLst>
            <a:ext uri="{FF2B5EF4-FFF2-40B4-BE49-F238E27FC236}">
              <a16:creationId xmlns="" xmlns:a16="http://schemas.microsoft.com/office/drawing/2014/main" id="{00000000-0008-0000-0300-0000A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674" name="Imagem 673" descr="C:\pini\VolareSQL\images\linha.gif">
          <a:extLst>
            <a:ext uri="{FF2B5EF4-FFF2-40B4-BE49-F238E27FC236}">
              <a16:creationId xmlns="" xmlns:a16="http://schemas.microsoft.com/office/drawing/2014/main" id="{00000000-0008-0000-0300-0000A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675" name="Imagem 674" descr="C:\pini\VolareSQL\images\linha.gif">
          <a:extLst>
            <a:ext uri="{FF2B5EF4-FFF2-40B4-BE49-F238E27FC236}">
              <a16:creationId xmlns="" xmlns:a16="http://schemas.microsoft.com/office/drawing/2014/main" id="{00000000-0008-0000-0300-0000A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676" name="Imagem 675" descr="C:\pini\VolareSQL\images\linha.gif">
          <a:extLst>
            <a:ext uri="{FF2B5EF4-FFF2-40B4-BE49-F238E27FC236}">
              <a16:creationId xmlns="" xmlns:a16="http://schemas.microsoft.com/office/drawing/2014/main" id="{00000000-0008-0000-0300-0000A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677" name="Imagem 676" descr="C:\pini\VolareSQL\images\linha.gif">
          <a:extLst>
            <a:ext uri="{FF2B5EF4-FFF2-40B4-BE49-F238E27FC236}">
              <a16:creationId xmlns="" xmlns:a16="http://schemas.microsoft.com/office/drawing/2014/main" id="{00000000-0008-0000-0300-0000A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678" name="Imagem 677" descr="C:\pini\VolareSQL\images\linha.gif">
          <a:extLst>
            <a:ext uri="{FF2B5EF4-FFF2-40B4-BE49-F238E27FC236}">
              <a16:creationId xmlns="" xmlns:a16="http://schemas.microsoft.com/office/drawing/2014/main" id="{00000000-0008-0000-0300-0000A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679" name="Imagem 678" descr="C:\pini\VolareSQL\images\linha.gif">
          <a:extLst>
            <a:ext uri="{FF2B5EF4-FFF2-40B4-BE49-F238E27FC236}">
              <a16:creationId xmlns="" xmlns:a16="http://schemas.microsoft.com/office/drawing/2014/main" id="{00000000-0008-0000-0300-0000A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680" name="Imagem 679" descr="C:\pini\VolareSQL\images\linha.gif">
          <a:extLst>
            <a:ext uri="{FF2B5EF4-FFF2-40B4-BE49-F238E27FC236}">
              <a16:creationId xmlns="" xmlns:a16="http://schemas.microsoft.com/office/drawing/2014/main" id="{00000000-0008-0000-0300-0000A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681" name="Imagem 680" descr="C:\pini\VolareSQL\images\linha.gif">
          <a:extLst>
            <a:ext uri="{FF2B5EF4-FFF2-40B4-BE49-F238E27FC236}">
              <a16:creationId xmlns="" xmlns:a16="http://schemas.microsoft.com/office/drawing/2014/main" id="{00000000-0008-0000-0300-0000A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682" name="Imagem 681" descr="C:\pini\VolareSQL\images\linha.gif">
          <a:extLst>
            <a:ext uri="{FF2B5EF4-FFF2-40B4-BE49-F238E27FC236}">
              <a16:creationId xmlns="" xmlns:a16="http://schemas.microsoft.com/office/drawing/2014/main" id="{00000000-0008-0000-0300-0000A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683" name="Imagem 682" descr="C:\pini\VolareSQL\images\linha.gif">
          <a:extLst>
            <a:ext uri="{FF2B5EF4-FFF2-40B4-BE49-F238E27FC236}">
              <a16:creationId xmlns="" xmlns:a16="http://schemas.microsoft.com/office/drawing/2014/main" id="{00000000-0008-0000-0300-0000A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684" name="Imagem 683" descr="C:\pini\VolareSQL\images\linha.gif">
          <a:extLst>
            <a:ext uri="{FF2B5EF4-FFF2-40B4-BE49-F238E27FC236}">
              <a16:creationId xmlns="" xmlns:a16="http://schemas.microsoft.com/office/drawing/2014/main" id="{00000000-0008-0000-0300-0000A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685" name="Imagem 684" descr="C:\pini\VolareSQL\images\linha.gif">
          <a:extLst>
            <a:ext uri="{FF2B5EF4-FFF2-40B4-BE49-F238E27FC236}">
              <a16:creationId xmlns="" xmlns:a16="http://schemas.microsoft.com/office/drawing/2014/main" id="{00000000-0008-0000-0300-0000A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686" name="Imagem 685" descr="C:\pini\VolareSQL\images\linha.gif">
          <a:extLst>
            <a:ext uri="{FF2B5EF4-FFF2-40B4-BE49-F238E27FC236}">
              <a16:creationId xmlns="" xmlns:a16="http://schemas.microsoft.com/office/drawing/2014/main" id="{00000000-0008-0000-0300-0000A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687" name="Imagem 686" descr="C:\pini\VolareSQL\images\linha.gif">
          <a:extLst>
            <a:ext uri="{FF2B5EF4-FFF2-40B4-BE49-F238E27FC236}">
              <a16:creationId xmlns="" xmlns:a16="http://schemas.microsoft.com/office/drawing/2014/main" id="{00000000-0008-0000-0300-0000A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688" name="Imagem 687" descr="C:\pini\VolareSQL\images\linha.gif">
          <a:extLst>
            <a:ext uri="{FF2B5EF4-FFF2-40B4-BE49-F238E27FC236}">
              <a16:creationId xmlns="" xmlns:a16="http://schemas.microsoft.com/office/drawing/2014/main" id="{00000000-0008-0000-0300-0000B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689" name="Imagem 688" descr="C:\pini\VolareSQL\images\linha.gif">
          <a:extLst>
            <a:ext uri="{FF2B5EF4-FFF2-40B4-BE49-F238E27FC236}">
              <a16:creationId xmlns="" xmlns:a16="http://schemas.microsoft.com/office/drawing/2014/main" id="{00000000-0008-0000-0300-0000B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690" name="Imagem 689" descr="C:\pini\VolareSQL\images\linha.gif">
          <a:extLst>
            <a:ext uri="{FF2B5EF4-FFF2-40B4-BE49-F238E27FC236}">
              <a16:creationId xmlns="" xmlns:a16="http://schemas.microsoft.com/office/drawing/2014/main" id="{00000000-0008-0000-0300-0000B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691" name="Imagem 690" descr="C:\pini\VolareSQL\images\linha.gif">
          <a:extLst>
            <a:ext uri="{FF2B5EF4-FFF2-40B4-BE49-F238E27FC236}">
              <a16:creationId xmlns="" xmlns:a16="http://schemas.microsoft.com/office/drawing/2014/main" id="{00000000-0008-0000-0300-0000B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692" name="Imagem 691" descr="C:\pini\VolareSQL\images\linha.gif">
          <a:extLst>
            <a:ext uri="{FF2B5EF4-FFF2-40B4-BE49-F238E27FC236}">
              <a16:creationId xmlns="" xmlns:a16="http://schemas.microsoft.com/office/drawing/2014/main" id="{00000000-0008-0000-0300-0000B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693" name="Imagem 692" descr="C:\pini\VolareSQL\images\linha.gif">
          <a:extLst>
            <a:ext uri="{FF2B5EF4-FFF2-40B4-BE49-F238E27FC236}">
              <a16:creationId xmlns="" xmlns:a16="http://schemas.microsoft.com/office/drawing/2014/main" id="{00000000-0008-0000-0300-0000B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694" name="Imagem 693" descr="C:\pini\VolareSQL\images\linha.gif">
          <a:extLst>
            <a:ext uri="{FF2B5EF4-FFF2-40B4-BE49-F238E27FC236}">
              <a16:creationId xmlns="" xmlns:a16="http://schemas.microsoft.com/office/drawing/2014/main" id="{00000000-0008-0000-0300-0000B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695" name="Imagem 694" descr="C:\pini\VolareSQL\images\linha.gif">
          <a:extLst>
            <a:ext uri="{FF2B5EF4-FFF2-40B4-BE49-F238E27FC236}">
              <a16:creationId xmlns="" xmlns:a16="http://schemas.microsoft.com/office/drawing/2014/main" id="{00000000-0008-0000-0300-0000B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696" name="Imagem 695" descr="C:\pini\VolareSQL\images\linha.gif">
          <a:extLst>
            <a:ext uri="{FF2B5EF4-FFF2-40B4-BE49-F238E27FC236}">
              <a16:creationId xmlns="" xmlns:a16="http://schemas.microsoft.com/office/drawing/2014/main" id="{00000000-0008-0000-0300-0000B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697" name="Imagem 696" descr="C:\pini\VolareSQL\images\linha.gif">
          <a:extLst>
            <a:ext uri="{FF2B5EF4-FFF2-40B4-BE49-F238E27FC236}">
              <a16:creationId xmlns="" xmlns:a16="http://schemas.microsoft.com/office/drawing/2014/main" id="{00000000-0008-0000-0300-0000B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698" name="Imagem 697" descr="C:\pini\VolareSQL\images\linha.gif">
          <a:extLst>
            <a:ext uri="{FF2B5EF4-FFF2-40B4-BE49-F238E27FC236}">
              <a16:creationId xmlns="" xmlns:a16="http://schemas.microsoft.com/office/drawing/2014/main" id="{00000000-0008-0000-0300-0000B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699" name="Imagem 698" descr="C:\pini\VolareSQL\images\linha.gif">
          <a:extLst>
            <a:ext uri="{FF2B5EF4-FFF2-40B4-BE49-F238E27FC236}">
              <a16:creationId xmlns="" xmlns:a16="http://schemas.microsoft.com/office/drawing/2014/main" id="{F354A071-B889-453E-A555-35B13A4929C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286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700" name="Imagem 699" descr="C:\pini\VolareSQL\images\linha.gif">
          <a:extLst>
            <a:ext uri="{FF2B5EF4-FFF2-40B4-BE49-F238E27FC236}">
              <a16:creationId xmlns="" xmlns:a16="http://schemas.microsoft.com/office/drawing/2014/main" id="{CC189B6A-7E04-4D3B-B19D-612B6037100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667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701" name="Imagem 700" descr="C:\pini\VolareSQL\images\linha.gif">
          <a:extLst>
            <a:ext uri="{FF2B5EF4-FFF2-40B4-BE49-F238E27FC236}">
              <a16:creationId xmlns="" xmlns:a16="http://schemas.microsoft.com/office/drawing/2014/main" id="{F31396DD-0E20-496C-A572-9F61D6C6440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953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702" name="Imagem 701" descr="C:\pini\VolareSQL\images\linha.gif">
          <a:extLst>
            <a:ext uri="{FF2B5EF4-FFF2-40B4-BE49-F238E27FC236}">
              <a16:creationId xmlns="" xmlns:a16="http://schemas.microsoft.com/office/drawing/2014/main" id="{102F208C-853E-46B4-AC39-26820AAF221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620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703" name="Imagem 702" descr="C:\pini\VolareSQL\images\linha.gif">
          <a:extLst>
            <a:ext uri="{FF2B5EF4-FFF2-40B4-BE49-F238E27FC236}">
              <a16:creationId xmlns="" xmlns:a16="http://schemas.microsoft.com/office/drawing/2014/main" id="{8AEC785A-EC94-420C-9240-3B9A928C03D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906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704" name="Imagem 703" descr="C:\pini\VolareSQL\images\linha.gif">
          <a:extLst>
            <a:ext uri="{FF2B5EF4-FFF2-40B4-BE49-F238E27FC236}">
              <a16:creationId xmlns="" xmlns:a16="http://schemas.microsoft.com/office/drawing/2014/main" id="{B9906AC5-C5A7-4F4E-868E-0C51975371A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287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705" name="Imagem 704" descr="C:\pini\VolareSQL\images\linha.gif">
          <a:extLst>
            <a:ext uri="{FF2B5EF4-FFF2-40B4-BE49-F238E27FC236}">
              <a16:creationId xmlns="" xmlns:a16="http://schemas.microsoft.com/office/drawing/2014/main" id="{6351886E-250E-4706-BE8F-AAD96EC4F43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573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706" name="Imagem 705" descr="C:\pini\VolareSQL\images\linha.gif">
          <a:extLst>
            <a:ext uri="{FF2B5EF4-FFF2-40B4-BE49-F238E27FC236}">
              <a16:creationId xmlns="" xmlns:a16="http://schemas.microsoft.com/office/drawing/2014/main" id="{08630A39-DA7B-4BF5-8A3A-68CCF372439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3144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707" name="Imagem 706" descr="C:\pini\VolareSQL\images\linha.gif">
          <a:extLst>
            <a:ext uri="{FF2B5EF4-FFF2-40B4-BE49-F238E27FC236}">
              <a16:creationId xmlns="" xmlns:a16="http://schemas.microsoft.com/office/drawing/2014/main" id="{C43425A4-82A9-426E-99F1-001FDAC8A3C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621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708" name="Imagem 707" descr="C:\pini\VolareSQL\images\linha.gif">
          <a:extLst>
            <a:ext uri="{FF2B5EF4-FFF2-40B4-BE49-F238E27FC236}">
              <a16:creationId xmlns="" xmlns:a16="http://schemas.microsoft.com/office/drawing/2014/main" id="{123BAF1E-8181-429F-BD4A-A2E8F4D1363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6002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709" name="Imagem 708" descr="C:\pini\VolareSQL\images\linha.gif">
          <a:extLst>
            <a:ext uri="{FF2B5EF4-FFF2-40B4-BE49-F238E27FC236}">
              <a16:creationId xmlns="" xmlns:a16="http://schemas.microsoft.com/office/drawing/2014/main" id="{F490DE11-61A6-4A8D-84DA-CC1A9CA64E6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6383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710" name="Imagem 709" descr="C:\pini\VolareSQL\images\linha.gif">
          <a:extLst>
            <a:ext uri="{FF2B5EF4-FFF2-40B4-BE49-F238E27FC236}">
              <a16:creationId xmlns="" xmlns:a16="http://schemas.microsoft.com/office/drawing/2014/main" id="{1533B0C8-503D-48DF-A3B1-82CAD521A7A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6764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711" name="Imagem 710" descr="C:\pini\VolareSQL\images\linha.gif">
          <a:extLst>
            <a:ext uri="{FF2B5EF4-FFF2-40B4-BE49-F238E27FC236}">
              <a16:creationId xmlns="" xmlns:a16="http://schemas.microsoft.com/office/drawing/2014/main" id="{324E59E0-954E-4525-B3F1-6B66B26E80E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7145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712" name="Imagem 711" descr="C:\pini\VolareSQL\images\linha.gif">
          <a:extLst>
            <a:ext uri="{FF2B5EF4-FFF2-40B4-BE49-F238E27FC236}">
              <a16:creationId xmlns="" xmlns:a16="http://schemas.microsoft.com/office/drawing/2014/main" id="{E5D7F06B-C352-4A46-A52C-3C3860CEE52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4384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713" name="Imagem 712" descr="C:\pini\VolareSQL\images\linha.gif">
          <a:extLst>
            <a:ext uri="{FF2B5EF4-FFF2-40B4-BE49-F238E27FC236}">
              <a16:creationId xmlns="" xmlns:a16="http://schemas.microsoft.com/office/drawing/2014/main" id="{CE1963F3-B986-4844-BF03-C4759A8A9F7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290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714" name="Imagem 713" descr="C:\pini\VolareSQL\images\linha.gif">
          <a:extLst>
            <a:ext uri="{FF2B5EF4-FFF2-40B4-BE49-F238E27FC236}">
              <a16:creationId xmlns="" xmlns:a16="http://schemas.microsoft.com/office/drawing/2014/main" id="{D1AB65B8-59BF-49F5-9BAF-7DD4C8959EB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3434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715" name="Imagem 714" descr="C:\pini\VolareSQL\images\linha.gif">
          <a:extLst>
            <a:ext uri="{FF2B5EF4-FFF2-40B4-BE49-F238E27FC236}">
              <a16:creationId xmlns="" xmlns:a16="http://schemas.microsoft.com/office/drawing/2014/main" id="{41921BB7-8633-412E-9B79-881D27EA7CF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3815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716" name="Imagem 715" descr="C:\pini\VolareSQL\images\linha.gif">
          <a:extLst>
            <a:ext uri="{FF2B5EF4-FFF2-40B4-BE49-F238E27FC236}">
              <a16:creationId xmlns="" xmlns:a16="http://schemas.microsoft.com/office/drawing/2014/main" id="{72A1C2D4-E363-421F-BA22-00146FCEAA6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0292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717" name="Imagem 716" descr="C:\pini\VolareSQL\images\linha.gif">
          <a:extLst>
            <a:ext uri="{FF2B5EF4-FFF2-40B4-BE49-F238E27FC236}">
              <a16:creationId xmlns="" xmlns:a16="http://schemas.microsoft.com/office/drawing/2014/main" id="{9D377D42-5DA4-4920-AF77-6CE28BCF58A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6769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718" name="Imagem 717" descr="C:\pini\VolareSQL\images\linha.gif">
          <a:extLst>
            <a:ext uri="{FF2B5EF4-FFF2-40B4-BE49-F238E27FC236}">
              <a16:creationId xmlns="" xmlns:a16="http://schemas.microsoft.com/office/drawing/2014/main" id="{3ABF214C-95C4-4B3D-BD18-7ABA6A6C53B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2103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719" name="Imagem 718" descr="C:\pini\VolareSQL\images\linha.gif">
          <a:extLst>
            <a:ext uri="{FF2B5EF4-FFF2-40B4-BE49-F238E27FC236}">
              <a16:creationId xmlns="" xmlns:a16="http://schemas.microsoft.com/office/drawing/2014/main" id="{E7477CCA-9F16-4302-8D60-81EC0A20793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7627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720" name="Imagem 719" descr="C:\pini\VolareSQL\images\linha.gif">
          <a:extLst>
            <a:ext uri="{FF2B5EF4-FFF2-40B4-BE49-F238E27FC236}">
              <a16:creationId xmlns="" xmlns:a16="http://schemas.microsoft.com/office/drawing/2014/main" id="{E3665BB7-9212-48F6-8E78-BED5FC19609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8008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721" name="Imagem 720" descr="C:\pini\VolareSQL\images\linha.gif">
          <a:extLst>
            <a:ext uri="{FF2B5EF4-FFF2-40B4-BE49-F238E27FC236}">
              <a16:creationId xmlns="" xmlns:a16="http://schemas.microsoft.com/office/drawing/2014/main" id="{0B2E8C9E-EF04-4E4F-8E81-64A71601634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3342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722" name="Imagem 721" descr="C:\pini\VolareSQL\images\linha.gif">
          <a:extLst>
            <a:ext uri="{FF2B5EF4-FFF2-40B4-BE49-F238E27FC236}">
              <a16:creationId xmlns="" xmlns:a16="http://schemas.microsoft.com/office/drawing/2014/main" id="{C358EF84-5DFF-445B-A812-FEF301C7315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9057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723" name="Imagem 722" descr="C:\pini\VolareSQL\images\linha.gif">
          <a:extLst>
            <a:ext uri="{FF2B5EF4-FFF2-40B4-BE49-F238E27FC236}">
              <a16:creationId xmlns="" xmlns:a16="http://schemas.microsoft.com/office/drawing/2014/main" id="{A4053448-0869-48BC-BFE3-F02A8515FFC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9438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724" name="Imagem 723" descr="C:\pini\VolareSQL\images\linha.gif">
          <a:extLst>
            <a:ext uri="{FF2B5EF4-FFF2-40B4-BE49-F238E27FC236}">
              <a16:creationId xmlns="" xmlns:a16="http://schemas.microsoft.com/office/drawing/2014/main" id="{B656EDB6-A3DE-41AC-8A76-C7BF68EA901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5153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725" name="Imagem 724" descr="C:\pini\VolareSQL\images\linha.gif">
          <a:extLst>
            <a:ext uri="{FF2B5EF4-FFF2-40B4-BE49-F238E27FC236}">
              <a16:creationId xmlns="" xmlns:a16="http://schemas.microsoft.com/office/drawing/2014/main" id="{B502E0D8-5A38-4E35-9DAB-E725D95F8B8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7058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726" name="Imagem 725" descr="C:\pini\VolareSQL\images\linha.gif">
          <a:extLst>
            <a:ext uri="{FF2B5EF4-FFF2-40B4-BE49-F238E27FC236}">
              <a16:creationId xmlns="" xmlns:a16="http://schemas.microsoft.com/office/drawing/2014/main" id="{3784FA47-CBDD-4397-B555-590C273BB8E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2392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727" name="Imagem 726" descr="C:\pini\VolareSQL\images\linha.gif">
          <a:extLst>
            <a:ext uri="{FF2B5EF4-FFF2-40B4-BE49-F238E27FC236}">
              <a16:creationId xmlns="" xmlns:a16="http://schemas.microsoft.com/office/drawing/2014/main" id="{494642F5-8E6F-4B33-9426-217548E6124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9441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728" name="Imagem 727" descr="C:\pini\VolareSQL\images\linha.gif">
          <a:extLst>
            <a:ext uri="{FF2B5EF4-FFF2-40B4-BE49-F238E27FC236}">
              <a16:creationId xmlns="" xmlns:a16="http://schemas.microsoft.com/office/drawing/2014/main" id="{A7F83055-FF60-4618-AE66-B88909BC098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729" name="Imagem 728" descr="C:\pini\VolareSQL\images\linha.gif">
          <a:extLst>
            <a:ext uri="{FF2B5EF4-FFF2-40B4-BE49-F238E27FC236}">
              <a16:creationId xmlns="" xmlns:a16="http://schemas.microsoft.com/office/drawing/2014/main" id="{C91C228A-A770-43B6-8384-6C03EFC1B2C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12395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730" name="Imagem 729" descr="C:\pini\VolareSQL\images\linha.gif">
          <a:extLst>
            <a:ext uri="{FF2B5EF4-FFF2-40B4-BE49-F238E27FC236}">
              <a16:creationId xmlns="" xmlns:a16="http://schemas.microsoft.com/office/drawing/2014/main" id="{B57E6B5D-2CAC-49CE-B237-2B49F203D2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17538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731" name="Imagem 730" descr="C:\pini\VolareSQL\images\linha.gif">
          <a:extLst>
            <a:ext uri="{FF2B5EF4-FFF2-40B4-BE49-F238E27FC236}">
              <a16:creationId xmlns="" xmlns:a16="http://schemas.microsoft.com/office/drawing/2014/main" id="{E4B5F1CA-6410-4BDE-86DC-9CB046150E7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2872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732" name="Imagem 731" descr="C:\pini\VolareSQL\images\linha.gif">
          <a:extLst>
            <a:ext uri="{FF2B5EF4-FFF2-40B4-BE49-F238E27FC236}">
              <a16:creationId xmlns="" xmlns:a16="http://schemas.microsoft.com/office/drawing/2014/main" id="{766ECFE0-3581-4031-A1CE-4AEDBF1497D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8016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733" name="Imagem 732" descr="C:\pini\VolareSQL\images\linha.gif">
          <a:extLst>
            <a:ext uri="{FF2B5EF4-FFF2-40B4-BE49-F238E27FC236}">
              <a16:creationId xmlns="" xmlns:a16="http://schemas.microsoft.com/office/drawing/2014/main" id="{8D5FDFA4-AAC4-4839-B0D8-1322BF246F8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33159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734" name="Imagem 733" descr="C:\pini\VolareSQL\images\linha.gif">
          <a:extLst>
            <a:ext uri="{FF2B5EF4-FFF2-40B4-BE49-F238E27FC236}">
              <a16:creationId xmlns="" xmlns:a16="http://schemas.microsoft.com/office/drawing/2014/main" id="{02FA23D7-A0D6-4706-A88A-F012F045AAC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38874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735" name="Imagem 734" descr="C:\pini\VolareSQL\images\linha.gif">
          <a:extLst>
            <a:ext uri="{FF2B5EF4-FFF2-40B4-BE49-F238E27FC236}">
              <a16:creationId xmlns="" xmlns:a16="http://schemas.microsoft.com/office/drawing/2014/main" id="{B590BA66-AD66-4432-9573-8DDBA841A47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39255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736" name="Imagem 735" descr="C:\pini\VolareSQL\images\linha.gif">
          <a:extLst>
            <a:ext uri="{FF2B5EF4-FFF2-40B4-BE49-F238E27FC236}">
              <a16:creationId xmlns="" xmlns:a16="http://schemas.microsoft.com/office/drawing/2014/main" id="{F44B46BF-946C-4AAC-9F28-E5367EB0589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45351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737" name="Imagem 736" descr="C:\pini\VolareSQL\images\linha.gif">
          <a:extLst>
            <a:ext uri="{FF2B5EF4-FFF2-40B4-BE49-F238E27FC236}">
              <a16:creationId xmlns="" xmlns:a16="http://schemas.microsoft.com/office/drawing/2014/main" id="{F86BAE33-CBBB-40B9-AFB8-5376442C13A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1447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738" name="Imagem 737" descr="C:\pini\VolareSQL\images\linha.gif">
          <a:extLst>
            <a:ext uri="{FF2B5EF4-FFF2-40B4-BE49-F238E27FC236}">
              <a16:creationId xmlns="" xmlns:a16="http://schemas.microsoft.com/office/drawing/2014/main" id="{C309684B-2555-4392-9603-9F7FA62CB90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8115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739" name="Imagem 738" descr="C:\pini\VolareSQL\images\linha.gif">
          <a:extLst>
            <a:ext uri="{FF2B5EF4-FFF2-40B4-BE49-F238E27FC236}">
              <a16:creationId xmlns="" xmlns:a16="http://schemas.microsoft.com/office/drawing/2014/main" id="{542EA23A-46D5-4C1C-8EAF-3542640B00B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64020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740" name="Imagem 739" descr="C:\pini\VolareSQL\images\linha.gif">
          <a:extLst>
            <a:ext uri="{FF2B5EF4-FFF2-40B4-BE49-F238E27FC236}">
              <a16:creationId xmlns="" xmlns:a16="http://schemas.microsoft.com/office/drawing/2014/main" id="{727F18AA-31D3-47D4-9C54-02602A56ED8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70688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741" name="Imagem 740" descr="C:\pini\VolareSQL\images\linha.gif">
          <a:extLst>
            <a:ext uri="{FF2B5EF4-FFF2-40B4-BE49-F238E27FC236}">
              <a16:creationId xmlns="" xmlns:a16="http://schemas.microsoft.com/office/drawing/2014/main" id="{6B505B17-756F-40B8-981C-55840419D93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76974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742" name="Imagem 741" descr="C:\pini\VolareSQL\images\linha.gif">
          <a:extLst>
            <a:ext uri="{FF2B5EF4-FFF2-40B4-BE49-F238E27FC236}">
              <a16:creationId xmlns="" xmlns:a16="http://schemas.microsoft.com/office/drawing/2014/main" id="{C91BB21A-C3A2-483A-8455-42350A9DD1E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3070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743" name="Imagem 742" descr="C:\pini\VolareSQL\images\linha.gif">
          <a:extLst>
            <a:ext uri="{FF2B5EF4-FFF2-40B4-BE49-F238E27FC236}">
              <a16:creationId xmlns="" xmlns:a16="http://schemas.microsoft.com/office/drawing/2014/main" id="{42FB9D3E-82B2-4813-8BC4-38031BF298F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9738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744" name="Imagem 743" descr="C:\pini\VolareSQL\images\linha.gif">
          <a:extLst>
            <a:ext uri="{FF2B5EF4-FFF2-40B4-BE49-F238E27FC236}">
              <a16:creationId xmlns="" xmlns:a16="http://schemas.microsoft.com/office/drawing/2014/main" id="{30AC020B-42E0-4ADA-8698-F3BE8F9B952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90119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745" name="Imagem 744" descr="C:\pini\VolareSQL\images\linha.gif">
          <a:extLst>
            <a:ext uri="{FF2B5EF4-FFF2-40B4-BE49-F238E27FC236}">
              <a16:creationId xmlns="" xmlns:a16="http://schemas.microsoft.com/office/drawing/2014/main" id="{D223677A-3D56-46A1-AEB7-A6A9BF55348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96215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746" name="Imagem 745" descr="C:\pini\VolareSQL\images\linha.gif">
          <a:extLst>
            <a:ext uri="{FF2B5EF4-FFF2-40B4-BE49-F238E27FC236}">
              <a16:creationId xmlns="" xmlns:a16="http://schemas.microsoft.com/office/drawing/2014/main" id="{46798495-EDB9-46E2-8C40-C7AE7EE83BA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2882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747" name="Imagem 746" descr="C:\pini\VolareSQL\images\linha.gif">
          <a:extLst>
            <a:ext uri="{FF2B5EF4-FFF2-40B4-BE49-F238E27FC236}">
              <a16:creationId xmlns="" xmlns:a16="http://schemas.microsoft.com/office/drawing/2014/main" id="{9033458E-9CF1-4A08-989E-E0C2E61C68C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9169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748" name="Imagem 747" descr="C:\pini\VolareSQL\images\linha.gif">
          <a:extLst>
            <a:ext uri="{FF2B5EF4-FFF2-40B4-BE49-F238E27FC236}">
              <a16:creationId xmlns="" xmlns:a16="http://schemas.microsoft.com/office/drawing/2014/main" id="{AC130EF2-B3B2-4594-A819-DB7DABB3B8B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14503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749" name="Imagem 748" descr="C:\pini\VolareSQL\images\linha.gif">
          <a:extLst>
            <a:ext uri="{FF2B5EF4-FFF2-40B4-BE49-F238E27FC236}">
              <a16:creationId xmlns="" xmlns:a16="http://schemas.microsoft.com/office/drawing/2014/main" id="{4CC5CA64-C67E-4F86-A218-054DD50ED7D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21170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750" name="Imagem 749" descr="C:\pini\VolareSQL\images\linha.gif">
          <a:extLst>
            <a:ext uri="{FF2B5EF4-FFF2-40B4-BE49-F238E27FC236}">
              <a16:creationId xmlns="" xmlns:a16="http://schemas.microsoft.com/office/drawing/2014/main" id="{A09B90DE-B2AB-4FC9-B096-598714626E8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21551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751" name="Imagem 750" descr="C:\pini\VolareSQL\images\linha.gif">
          <a:extLst>
            <a:ext uri="{FF2B5EF4-FFF2-40B4-BE49-F238E27FC236}">
              <a16:creationId xmlns="" xmlns:a16="http://schemas.microsoft.com/office/drawing/2014/main" id="{EC49F9E0-FFAE-4E6C-A3E4-FCBB4A45384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27076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752" name="Imagem 751" descr="C:\pini\VolareSQL\images\linha.gif">
          <a:extLst>
            <a:ext uri="{FF2B5EF4-FFF2-40B4-BE49-F238E27FC236}">
              <a16:creationId xmlns="" xmlns:a16="http://schemas.microsoft.com/office/drawing/2014/main" id="{59B346F6-64D7-4ED8-88A4-193EFC359F8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32981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753" name="Imagem 752" descr="C:\pini\VolareSQL\images\linha.gif">
          <a:extLst>
            <a:ext uri="{FF2B5EF4-FFF2-40B4-BE49-F238E27FC236}">
              <a16:creationId xmlns="" xmlns:a16="http://schemas.microsoft.com/office/drawing/2014/main" id="{B8BA6984-FC8F-4703-BD66-A7C671298BE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38887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754" name="Imagem 753" descr="C:\pini\VolareSQL\images\linha.gif">
          <a:extLst>
            <a:ext uri="{FF2B5EF4-FFF2-40B4-BE49-F238E27FC236}">
              <a16:creationId xmlns="" xmlns:a16="http://schemas.microsoft.com/office/drawing/2014/main" id="{A45CF7ED-7E5E-4D9B-B7F9-A4ADC0DC192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47650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755" name="Imagem 754" descr="C:\pini\VolareSQL\images\linha.gif">
          <a:extLst>
            <a:ext uri="{FF2B5EF4-FFF2-40B4-BE49-F238E27FC236}">
              <a16:creationId xmlns="" xmlns:a16="http://schemas.microsoft.com/office/drawing/2014/main" id="{F20ED420-C009-410C-AB33-ECDB3129160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53365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756" name="Imagem 755" descr="C:\pini\VolareSQL\images\linha.gif">
          <a:extLst>
            <a:ext uri="{FF2B5EF4-FFF2-40B4-BE49-F238E27FC236}">
              <a16:creationId xmlns="" xmlns:a16="http://schemas.microsoft.com/office/drawing/2014/main" id="{D38DECC0-A7E9-4042-9411-7F5DF7647A4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53746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757" name="Imagem 756" descr="C:\pini\VolareSQL\images\linha.gif">
          <a:extLst>
            <a:ext uri="{FF2B5EF4-FFF2-40B4-BE49-F238E27FC236}">
              <a16:creationId xmlns="" xmlns:a16="http://schemas.microsoft.com/office/drawing/2014/main" id="{7BF62629-9F00-436A-BACF-1D584EA9C4B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60794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758" name="Imagem 757" descr="C:\pini\VolareSQL\images\linha.gif">
          <a:extLst>
            <a:ext uri="{FF2B5EF4-FFF2-40B4-BE49-F238E27FC236}">
              <a16:creationId xmlns="" xmlns:a16="http://schemas.microsoft.com/office/drawing/2014/main" id="{271C34EE-C824-4F71-9906-5B71DCA71D7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66700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759" name="Imagem 758" descr="C:\pini\VolareSQL\images\linha.gif">
          <a:extLst>
            <a:ext uri="{FF2B5EF4-FFF2-40B4-BE49-F238E27FC236}">
              <a16:creationId xmlns="" xmlns:a16="http://schemas.microsoft.com/office/drawing/2014/main" id="{4F3856F2-384C-4C35-94FD-5D282DAF914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72415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760" name="Imagem 759" descr="C:\pini\VolareSQL\images\linha.gif">
          <a:extLst>
            <a:ext uri="{FF2B5EF4-FFF2-40B4-BE49-F238E27FC236}">
              <a16:creationId xmlns="" xmlns:a16="http://schemas.microsoft.com/office/drawing/2014/main" id="{A3378006-B102-438C-83AF-8D5FD077069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78130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761" name="Imagem 760" descr="C:\pini\VolareSQL\images\linha.gif">
          <a:extLst>
            <a:ext uri="{FF2B5EF4-FFF2-40B4-BE49-F238E27FC236}">
              <a16:creationId xmlns="" xmlns:a16="http://schemas.microsoft.com/office/drawing/2014/main" id="{AEFFD624-1377-42AA-926B-A3D363515B1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84035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762" name="Imagem 761" descr="C:\pini\VolareSQL\images\linha.gif">
          <a:extLst>
            <a:ext uri="{FF2B5EF4-FFF2-40B4-BE49-F238E27FC236}">
              <a16:creationId xmlns="" xmlns:a16="http://schemas.microsoft.com/office/drawing/2014/main" id="{AFD6A79A-6F1F-454C-83E9-8D7F1219D33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84416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763" name="Imagem 762" descr="C:\pini\VolareSQL\images\linha.gif">
          <a:extLst>
            <a:ext uri="{FF2B5EF4-FFF2-40B4-BE49-F238E27FC236}">
              <a16:creationId xmlns="" xmlns:a16="http://schemas.microsoft.com/office/drawing/2014/main" id="{090768DF-D19C-4C53-9A95-449C46FACD3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0322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764" name="Imagem 763" descr="C:\pini\VolareSQL\images\linha.gif">
          <a:extLst>
            <a:ext uri="{FF2B5EF4-FFF2-40B4-BE49-F238E27FC236}">
              <a16:creationId xmlns="" xmlns:a16="http://schemas.microsoft.com/office/drawing/2014/main" id="{F6C6637E-B71B-4B89-9C9D-551C3F9FE67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765" name="Imagem 764" descr="C:\pini\VolareSQL\images\linha.gif">
          <a:extLst>
            <a:ext uri="{FF2B5EF4-FFF2-40B4-BE49-F238E27FC236}">
              <a16:creationId xmlns="" xmlns:a16="http://schemas.microsoft.com/office/drawing/2014/main" id="{06314B18-A645-4B45-B878-94059314A7D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2133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766" name="Imagem 765" descr="C:\pini\VolareSQL\images\linha.gif">
          <a:extLst>
            <a:ext uri="{FF2B5EF4-FFF2-40B4-BE49-F238E27FC236}">
              <a16:creationId xmlns="" xmlns:a16="http://schemas.microsoft.com/office/drawing/2014/main" id="{B91B4541-386A-48A1-A635-D513A465850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8038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767" name="Imagem 766" descr="C:\pini\VolareSQL\images\linha.gif">
          <a:extLst>
            <a:ext uri="{FF2B5EF4-FFF2-40B4-BE49-F238E27FC236}">
              <a16:creationId xmlns="" xmlns:a16="http://schemas.microsoft.com/office/drawing/2014/main" id="{93E4D14E-ECD1-49C0-90E4-78519F9CD6A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4706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768" name="Imagem 767" descr="C:\pini\VolareSQL\images\linha.gif">
          <a:extLst>
            <a:ext uri="{FF2B5EF4-FFF2-40B4-BE49-F238E27FC236}">
              <a16:creationId xmlns="" xmlns:a16="http://schemas.microsoft.com/office/drawing/2014/main" id="{FA89E81D-5E4C-4C30-B3AD-9DC88A6F102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0421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769" name="Imagem 768" descr="C:\pini\VolareSQL\images\linha.gif">
          <a:extLst>
            <a:ext uri="{FF2B5EF4-FFF2-40B4-BE49-F238E27FC236}">
              <a16:creationId xmlns="" xmlns:a16="http://schemas.microsoft.com/office/drawing/2014/main" id="{6F51ADA6-9AD6-4296-829F-331F645EC93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0802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770" name="Imagem 769" descr="C:\pini\VolareSQL\images\linha.gif">
          <a:extLst>
            <a:ext uri="{FF2B5EF4-FFF2-40B4-BE49-F238E27FC236}">
              <a16:creationId xmlns="" xmlns:a16="http://schemas.microsoft.com/office/drawing/2014/main" id="{4079E9F1-1259-4095-A3B1-18D8A55D0BA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6898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771" name="Imagem 770" descr="C:\pini\VolareSQL\images\linha.gif">
          <a:extLst>
            <a:ext uri="{FF2B5EF4-FFF2-40B4-BE49-F238E27FC236}">
              <a16:creationId xmlns="" xmlns:a16="http://schemas.microsoft.com/office/drawing/2014/main" id="{F43F8955-9B5B-4DE0-9A0F-77B4A2370E5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3565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772" name="Imagem 771" descr="C:\pini\VolareSQL\images\linha.gif">
          <a:extLst>
            <a:ext uri="{FF2B5EF4-FFF2-40B4-BE49-F238E27FC236}">
              <a16:creationId xmlns="" xmlns:a16="http://schemas.microsoft.com/office/drawing/2014/main" id="{E7D4B360-70A6-4FF0-9376-D05BF1D667A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40423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773" name="Imagem 772" descr="C:\pini\VolareSQL\images\linha.gif">
          <a:extLst>
            <a:ext uri="{FF2B5EF4-FFF2-40B4-BE49-F238E27FC236}">
              <a16:creationId xmlns="" xmlns:a16="http://schemas.microsoft.com/office/drawing/2014/main" id="{3A4025DA-BF98-49F5-BD46-A0616A1D563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46710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774" name="Imagem 773" descr="C:\pini\VolareSQL\images\linha.gif">
          <a:extLst>
            <a:ext uri="{FF2B5EF4-FFF2-40B4-BE49-F238E27FC236}">
              <a16:creationId xmlns="" xmlns:a16="http://schemas.microsoft.com/office/drawing/2014/main" id="{8D859D78-50E2-4C4F-B71E-6CB6509CA2A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54330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775" name="Imagem 774" descr="C:\pini\VolareSQL\images\linha.gif">
          <a:extLst>
            <a:ext uri="{FF2B5EF4-FFF2-40B4-BE49-F238E27FC236}">
              <a16:creationId xmlns="" xmlns:a16="http://schemas.microsoft.com/office/drawing/2014/main" id="{F48BC566-A779-4B7E-AFBD-1316EE5C3A5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62712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776" name="Imagem 775" descr="C:\pini\VolareSQL\images\linha.gif">
          <a:extLst>
            <a:ext uri="{FF2B5EF4-FFF2-40B4-BE49-F238E27FC236}">
              <a16:creationId xmlns="" xmlns:a16="http://schemas.microsoft.com/office/drawing/2014/main" id="{F89C43A2-7732-4CFC-B5B1-A5606CC9662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63093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777" name="Imagem 776" descr="C:\pini\VolareSQL\images\linha.gif">
          <a:extLst>
            <a:ext uri="{FF2B5EF4-FFF2-40B4-BE49-F238E27FC236}">
              <a16:creationId xmlns="" xmlns:a16="http://schemas.microsoft.com/office/drawing/2014/main" id="{4609A5FF-F917-4841-8AA8-2230BC4796B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68617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778" name="Imagem 777" descr="C:\pini\VolareSQL\images\linha.gif">
          <a:extLst>
            <a:ext uri="{FF2B5EF4-FFF2-40B4-BE49-F238E27FC236}">
              <a16:creationId xmlns="" xmlns:a16="http://schemas.microsoft.com/office/drawing/2014/main" id="{9EBD7237-7384-4DB2-8CAD-470C04FD838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74142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779" name="Imagem 778" descr="C:\pini\VolareSQL\images\linha.gif">
          <a:extLst>
            <a:ext uri="{FF2B5EF4-FFF2-40B4-BE49-F238E27FC236}">
              <a16:creationId xmlns="" xmlns:a16="http://schemas.microsoft.com/office/drawing/2014/main" id="{2B364C6D-23C1-460A-AAD8-D6344B88670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79666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780" name="Imagem 779" descr="C:\pini\VolareSQL\images\linha.gif">
          <a:extLst>
            <a:ext uri="{FF2B5EF4-FFF2-40B4-BE49-F238E27FC236}">
              <a16:creationId xmlns="" xmlns:a16="http://schemas.microsoft.com/office/drawing/2014/main" id="{B974EAA0-9FD2-4843-B3AA-D923B867385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5381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781" name="Imagem 780" descr="C:\pini\VolareSQL\images\linha.gif">
          <a:extLst>
            <a:ext uri="{FF2B5EF4-FFF2-40B4-BE49-F238E27FC236}">
              <a16:creationId xmlns="" xmlns:a16="http://schemas.microsoft.com/office/drawing/2014/main" id="{1F072E12-5E88-4FDD-8D30-490054373A1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91096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782" name="Imagem 781" descr="C:\pini\VolareSQL\images\linha.gif">
          <a:extLst>
            <a:ext uri="{FF2B5EF4-FFF2-40B4-BE49-F238E27FC236}">
              <a16:creationId xmlns="" xmlns:a16="http://schemas.microsoft.com/office/drawing/2014/main" id="{E91B283A-E045-4917-B081-B83A6ACBDE0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96621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783" name="Imagem 782" descr="C:\pini\VolareSQL\images\linha.gif">
          <a:extLst>
            <a:ext uri="{FF2B5EF4-FFF2-40B4-BE49-F238E27FC236}">
              <a16:creationId xmlns="" xmlns:a16="http://schemas.microsoft.com/office/drawing/2014/main" id="{94C8E8AE-D28A-4827-8E2B-F1CD5EC6B5B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02336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784" name="Imagem 783" descr="C:\pini\VolareSQL\images\linha.gif">
          <a:extLst>
            <a:ext uri="{FF2B5EF4-FFF2-40B4-BE49-F238E27FC236}">
              <a16:creationId xmlns="" xmlns:a16="http://schemas.microsoft.com/office/drawing/2014/main" id="{86FE025A-4C27-4B3C-AAF7-FE37870522C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02717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785" name="Imagem 784" descr="C:\pini\VolareSQL\images\linha.gif">
          <a:extLst>
            <a:ext uri="{FF2B5EF4-FFF2-40B4-BE49-F238E27FC236}">
              <a16:creationId xmlns="" xmlns:a16="http://schemas.microsoft.com/office/drawing/2014/main" id="{FE7BA936-97F6-40B4-8B6D-5063282AA36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03098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786" name="Imagem 785" descr="C:\pini\VolareSQL\images\linha.gif">
          <a:extLst>
            <a:ext uri="{FF2B5EF4-FFF2-40B4-BE49-F238E27FC236}">
              <a16:creationId xmlns="" xmlns:a16="http://schemas.microsoft.com/office/drawing/2014/main" id="{B02A6953-0E7E-4830-9793-70E12F779AB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08813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787" name="Imagem 786" descr="C:\pini\VolareSQL\images\linha.gif">
          <a:extLst>
            <a:ext uri="{FF2B5EF4-FFF2-40B4-BE49-F238E27FC236}">
              <a16:creationId xmlns="" xmlns:a16="http://schemas.microsoft.com/office/drawing/2014/main" id="{51EDAFC9-3468-4DE0-A2D8-BECDD026D2E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14528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788" name="Imagem 787" descr="C:\pini\VolareSQL\images\linha.gif">
          <a:extLst>
            <a:ext uri="{FF2B5EF4-FFF2-40B4-BE49-F238E27FC236}">
              <a16:creationId xmlns="" xmlns:a16="http://schemas.microsoft.com/office/drawing/2014/main" id="{0D5D700E-1A81-4083-9BB1-7D77C54BF26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14909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789" name="Imagem 788" descr="C:\pini\VolareSQL\images\linha.gif">
          <a:extLst>
            <a:ext uri="{FF2B5EF4-FFF2-40B4-BE49-F238E27FC236}">
              <a16:creationId xmlns="" xmlns:a16="http://schemas.microsoft.com/office/drawing/2014/main" id="{8C656595-1C7A-41AA-B397-0CF3FF2114B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20814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790" name="Imagem 789" descr="C:\pini\VolareSQL\images\linha.gif">
          <a:extLst>
            <a:ext uri="{FF2B5EF4-FFF2-40B4-BE49-F238E27FC236}">
              <a16:creationId xmlns="" xmlns:a16="http://schemas.microsoft.com/office/drawing/2014/main" id="{2DE369D2-E65B-4E85-9836-E08D1CD8EF9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26148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791" name="Imagem 790" descr="C:\pini\VolareSQL\images\linha.gif">
          <a:extLst>
            <a:ext uri="{FF2B5EF4-FFF2-40B4-BE49-F238E27FC236}">
              <a16:creationId xmlns="" xmlns:a16="http://schemas.microsoft.com/office/drawing/2014/main" id="{04C30CE6-E068-47E2-B6F3-CA8E4046849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31673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792" name="Imagem 791" descr="C:\pini\VolareSQL\images\linha.gif">
          <a:extLst>
            <a:ext uri="{FF2B5EF4-FFF2-40B4-BE49-F238E27FC236}">
              <a16:creationId xmlns="" xmlns:a16="http://schemas.microsoft.com/office/drawing/2014/main" id="{DE8464AF-89B5-4A18-B458-23713F8021F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37769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793" name="Imagem 792" descr="C:\pini\VolareSQL\images\linha.gif">
          <a:extLst>
            <a:ext uri="{FF2B5EF4-FFF2-40B4-BE49-F238E27FC236}">
              <a16:creationId xmlns="" xmlns:a16="http://schemas.microsoft.com/office/drawing/2014/main" id="{F228E6D0-53FB-4583-969A-0BEBFD54595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38150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794" name="Imagem 793" descr="C:\pini\VolareSQL\images\linha.gif">
          <a:extLst>
            <a:ext uri="{FF2B5EF4-FFF2-40B4-BE49-F238E27FC236}">
              <a16:creationId xmlns="" xmlns:a16="http://schemas.microsoft.com/office/drawing/2014/main" id="{B1EFCF8F-89EA-4E0B-807F-3CAC1859F58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43484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795" name="Imagem 794" descr="C:\pini\VolareSQL\images\linha.gif">
          <a:extLst>
            <a:ext uri="{FF2B5EF4-FFF2-40B4-BE49-F238E27FC236}">
              <a16:creationId xmlns="" xmlns:a16="http://schemas.microsoft.com/office/drawing/2014/main" id="{0DB00D2E-5138-481E-80A3-7F50DF2A897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45960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796" name="Imagem 795"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5908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797" name="Imagem 796"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286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798" name="Imagem 797"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9822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799" name="Imagem 798"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6299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800" name="Imagem 799"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12776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801" name="Imagem 800"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16586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802" name="Imagem 801"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8026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803" name="Imagem 802"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1084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804" name="Imagem 803"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4894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805" name="Imagem 804"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6576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806" name="Imagem 805"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36626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807" name="Imagem 806"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07492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808" name="Imagem 807"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77596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809" name="Imagem 808"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4579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810" name="Imagem 809"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13994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811" name="Imagem 810"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82193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812" name="Imagem 811"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50392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813" name="Imagem 812"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18591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814" name="Imagem 813"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8869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815" name="Imagem 814"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6894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816" name="Imagem 815"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126998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817" name="Imagem 816"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130808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818" name="Imagem 817"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07579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819" name="Imagem 818"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30249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820" name="Imagem 819"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34059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821" name="Imagem 820"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331785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822" name="Imagem 821"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42494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823" name="Imagem 822"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42875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824" name="Imagem 823"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03426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825" name="Imagem 824"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88389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826" name="Imagem 825"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67640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827" name="Imagem 826"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765173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828" name="Imagem 827"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768983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829" name="Imagem 828"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59851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830" name="Imagem 829"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969960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831" name="Imagem 830"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78164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832" name="Imagem 831"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163127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833" name="Imagem 832"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272474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834" name="Imagem 833"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276284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835" name="Imagem 834"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283523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836" name="Imagem 835"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368105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837" name="Imagem 836"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371915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838" name="Imagem 837"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456307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839" name="Imagem 838"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53555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840" name="Imagem 839"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618041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841" name="Imagem 840"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702433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842" name="Imagem 841"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787586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843" name="Imagem 842"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864167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844" name="Imagem 843"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867977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845" name="Imagem 844"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53702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846" name="Imagem 845"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41332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847" name="Imagem 846"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17913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848" name="Imagem 847"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95256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849" name="Imagem 848"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80981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850" name="Imagem 849"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57562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851" name="Imagem 850"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450145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852" name="Imagem 851"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542728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853" name="Imagem 852"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626548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854" name="Imagem 853"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703129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855" name="Imagem 854"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779710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856" name="Imagem 855"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783520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857" name="Imagem 856"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60101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858" name="Imagem 857"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932110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859" name="Imagem 858"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010596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860" name="Imagem 859"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083367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861" name="Imagem 860"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156138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862" name="Imagem 861"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228909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863" name="Imagem 862"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301680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864" name="Imagem 863"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375594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865" name="Imagem 864"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449508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866" name="Imagem 865"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523422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867" name="Imagem 866"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599241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868" name="Imagem 867"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671250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869" name="Imagem 868"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675060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870" name="Imagem 869"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755451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871" name="Imagem 870"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848796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872" name="Imagem 871"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854511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873" name="Imagem 872"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858321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874" name="Imagem 873"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931854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875" name="Imagem 874"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935664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876" name="Imagem 875"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030914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877" name="Imagem 876"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106352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878" name="Imagem 877"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178361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879" name="Imagem 878"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260276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880" name="Imagem 879"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348668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881" name="Imagem 880"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425249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882" name="Imagem 881"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504688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883" name="Imagem 882"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587936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884" name="Imagem 883"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591746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885" name="Imagem 884"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670423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886" name="Imagem 885"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745861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887" name="Imagem 886"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823966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888" name="Imagem 887"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902071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889" name="Imagem 888"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991034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890" name="Imagem 889"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066472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891" name="Imagem 890"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070282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892" name="Imagem 891"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145149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893" name="Imagem 892"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220015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894" name="Imagem 893"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223825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895" name="Imagem 894"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302692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896" name="Imagem 895"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376225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897" name="Imagem 896"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449758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898" name="Imagem 897"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453568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899" name="Imagem 898"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532435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900" name="Imagem 899"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615493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901" name="Imagem 900"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619303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902" name="Imagem 901"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698551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903" name="Imagem 902"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702361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904" name="Imagem 903"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777037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905" name="Imagem 904"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860095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906" name="Imagem 905"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938200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907" name="Imagem 906"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942010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908" name="Imagem 907"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014019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909" name="Imagem 908"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086790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910" name="Imagem 909"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172896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911" name="Imagem 910"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249668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912" name="Imagem 911"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326439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913" name="Imagem 912"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401877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914" name="Imagem 913"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473886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915" name="Imagem 914"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545895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916" name="Imagem 915"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617904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917" name="Imagem 916"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689913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918" name="Imagem 917"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761922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919" name="Imagem 918"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833931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920" name="Imagem 919"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905940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921" name="Imagem 920"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977949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922" name="Imagem 921"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981759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923" name="Imagem 922"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054530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924" name="Imagem 923"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126539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925" name="Imagem 924"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198548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926" name="Imagem 925"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270557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927" name="Imagem 926"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42566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928" name="Imagem 927"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412670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929" name="Imagem 928"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484679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930" name="Imagem 929"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556688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931" name="Imagem 930"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628697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932" name="Imagem 931"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700706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933" name="Imagem 932"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772715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934" name="Imagem 933"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777287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935" name="Imagem 934"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850058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936" name="Imagem 935"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922067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937" name="Imagem 936"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994076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938" name="Imagem 937"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066085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939" name="Imagem 938"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138094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940" name="Imagem 939"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208198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941" name="Imagem 940"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280207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942" name="Imagem 941"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352216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943" name="Imagem 942"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424225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944" name="Imagem 943"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496234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945" name="Imagem 944"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568243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946" name="Imagem 945"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572053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947" name="Imagem 946"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644824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948" name="Imagem 947"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716833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949" name="Imagem 948"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786937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950" name="Imagem 949"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858946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951" name="Imagem 950"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930955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952" name="Imagem 951"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002964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953" name="Imagem 952"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074973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954" name="Imagem 953"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146982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955" name="Imagem 954"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218991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956" name="Imagem 955"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291000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957" name="Imagem 956"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363009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958" name="Imagem 957"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366819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959" name="Imagem 958"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41686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960" name="Imagem 959"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17124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961" name="Imagem 960"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93895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962" name="Imagem 961"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672381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963" name="Imagem 962"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750867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964" name="Imagem 963"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828972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965" name="Imagem 964"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901743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966" name="Imagem 965"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979848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967" name="Imagem 966"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1055286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968" name="Imagem 967"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1130724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969" name="Imagem 968"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1202733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970" name="Imagem 969"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1274742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971" name="Imagem 970"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1346751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972" name="Imagem 971"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1418760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973" name="Imagem 972"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1490769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974" name="Imagem 973"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1562778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975" name="Imagem 974"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1634787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976" name="Imagem 975"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1706796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977" name="Imagem 976"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1710606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978" name="Imagem 977"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1783377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979" name="Imagem 978"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1858244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980" name="Imagem 979"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1933110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981" name="Imagem 980"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008548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982" name="Imagem 981"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083986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983" name="Imagem 982"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157519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984" name="Imagem 983"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236005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985" name="Imagem 984"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314491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986" name="Imagem 985"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392977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987" name="Imagem 986"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471082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988" name="Imagem 987"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549187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989" name="Imagem 988"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627292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990" name="Imagem 989"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705397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991" name="Imagem 990"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783502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992" name="Imagem 991"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856273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993" name="Imagem 992"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934378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994" name="Imagem 993"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3012483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995" name="Imagem 994"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3092493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996" name="Imagem 995"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3167931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997" name="Imagem 996"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3243369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998" name="Imagem 997"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3318807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999" name="Imagem 998"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3394245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000" name="Imagem 999"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3467778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001" name="Imagem 1000"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3539787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002" name="Imagem 1001"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3611796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003" name="Imagem 1002"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3683805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004" name="Imagem 1003"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3755814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005" name="Imagem 1004"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3827823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006" name="Imagem 1005"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3899832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007" name="Imagem 1006"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3971841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008" name="Imagem 1007"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4043850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009" name="Imagem 1008"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4115859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010" name="Imagem 1009"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4187868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011" name="Imagem 1010"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4259877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012" name="Imagem 1011"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4331886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013" name="Imagem 1012"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4403895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014" name="Imagem 1013"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4475904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015" name="Imagem 1014"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4547913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016" name="Imagem 1015"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4619922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017" name="Imagem 1016"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4623732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018" name="Imagem 1017"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4702218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019" name="Imagem 1018"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4780704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020" name="Imagem 1019"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4852713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021" name="Imagem 1020"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4924722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022" name="Imagem 1021"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4996731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023" name="Imagem 1022"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068740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024" name="Imagem 1023"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140749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025" name="Imagem 1024"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212758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026" name="Imagem 1025"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284767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027" name="Imagem 1026"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356776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028" name="Imagem 1027"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428785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029" name="Imagem 1028"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500794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030" name="Imagem 1029"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506509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031" name="Imagem 1030"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578518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032" name="Imagem 1031"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650527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033" name="Imagem 1032"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654337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034" name="Imagem 1033"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724441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035" name="Imagem 1034"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794545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036" name="Imagem 1035"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864649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037" name="Imagem 1036"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936658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038" name="Imagem 1037"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940468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039" name="Imagem 1038"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946183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040" name="Imagem 1039"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949993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041" name="Imagem 1040"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6025431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042" name="Imagem 1041"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6133635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043" name="Imagem 1042"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6216693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044" name="Imagem 1043"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6291369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045" name="Imagem 1044"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6369855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046" name="Imagem 1045"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6448341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047" name="Imagem 1046"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6528161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048" name="Imagem 1047"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6607980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049" name="Imagem 1048"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6686657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050" name="Imagem 1049"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6765333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051" name="Imagem 1050"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6833532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052" name="Imagem 1051"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6920019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053" name="Imagem 1052"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6923829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054" name="Imagem 1053"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6998505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055" name="Imagem 1054"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7073181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056" name="Imagem 1055"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7147857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057" name="Imagem 1056"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7227105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058" name="Imagem 1057"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7305591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059" name="Imagem 1058"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7384839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060" name="Imagem 1059"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7481613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061" name="Imagem 1060"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7485423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062" name="Imagem 1061"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7564671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063" name="Imagem 1062"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7642014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064" name="Imagem 1063"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7724310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065" name="Imagem 1064"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7728120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066" name="Imagem 1065"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7804701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067" name="Imagem 1066"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789176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068" name="Imagem 1067"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7976151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069" name="Imagem 1068"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075592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070" name="Imagem 1069"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175033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071" name="Imagem 1070"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250471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072" name="Imagem 1071"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329719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073" name="Imagem 1072"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402490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074" name="Imagem 1073"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474499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075" name="Imagem 1074"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546508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076" name="Imagem 1075"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616612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077" name="Imagem 1076"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691288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078" name="Imagem 1077"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762916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079" name="Imagem 1078"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833782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080" name="Imagem 1079"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837592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081" name="Imagem 1080"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915697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082" name="Imagem 1081"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988468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083" name="Imagem 1082"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9108483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084" name="Imagem 1083"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9180111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085" name="Imagem 1084"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9254406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086" name="Imagem 1085"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9328701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087" name="Imagem 1086"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9402996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088" name="Imagem 1087"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9493293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089" name="Imagem 1088"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9497103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090" name="Imagem 1089"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9568731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091" name="Imagem 1090"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9640740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092" name="Imagem 1091"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9710844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093" name="Imagem 1092"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9793902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094" name="Imagem 1093"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9871245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095" name="Imagem 1094"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9950874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096" name="Imagem 1095"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9954684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097" name="Imagem 1096"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055459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098" name="Imagem 1097"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125563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099" name="Imagem 1098"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129373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100" name="Imagem 1099"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207097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101" name="Imagem 1100"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210907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102" name="Imagem 1101"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281011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103" name="Imagem 1102"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305776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0</xdr:col>
      <xdr:colOff>0</xdr:colOff>
      <xdr:row>4</xdr:row>
      <xdr:rowOff>0</xdr:rowOff>
    </xdr:from>
    <xdr:ext cx="9525" cy="0"/>
    <xdr:pic>
      <xdr:nvPicPr>
        <xdr:cNvPr id="1104" name="Imagem 1103"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32186765"/>
          <a:ext cx="9525" cy="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4</xdr:row>
      <xdr:rowOff>0</xdr:rowOff>
    </xdr:from>
    <xdr:ext cx="9525" cy="0"/>
    <xdr:pic>
      <xdr:nvPicPr>
        <xdr:cNvPr id="1105" name="Imagem 1104"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309216853"/>
          <a:ext cx="9525" cy="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4</xdr:row>
      <xdr:rowOff>0</xdr:rowOff>
    </xdr:from>
    <xdr:ext cx="9525" cy="0"/>
    <xdr:pic>
      <xdr:nvPicPr>
        <xdr:cNvPr id="1106" name="Imagem 1105" descr="C:\pini\VolareSQL\images\linha.gif">
          <a:extLst>
            <a:ext uri="{FF2B5EF4-FFF2-40B4-BE49-F238E27FC236}">
              <a16:creationId xmlns="" xmlns:a16="http://schemas.microsoft.com/office/drawing/2014/main" id="{E7D4B360-70A6-4FF0-9376-D05BF1D667A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79980265"/>
          <a:ext cx="9525" cy="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4</xdr:row>
      <xdr:rowOff>0</xdr:rowOff>
    </xdr:from>
    <xdr:ext cx="9525" cy="0"/>
    <xdr:pic>
      <xdr:nvPicPr>
        <xdr:cNvPr id="1107" name="Imagem 1106"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3106706"/>
          <a:ext cx="9525" cy="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4</xdr:row>
      <xdr:rowOff>0</xdr:rowOff>
    </xdr:from>
    <xdr:ext cx="9525" cy="0"/>
    <xdr:pic>
      <xdr:nvPicPr>
        <xdr:cNvPr id="1108" name="Imagem 1107" descr="C:\pini\VolareSQL\images\linha.gif">
          <a:extLst>
            <a:ext uri="{FF2B5EF4-FFF2-40B4-BE49-F238E27FC236}">
              <a16:creationId xmlns="" xmlns:a16="http://schemas.microsoft.com/office/drawing/2014/main" id="{E7D4B360-70A6-4FF0-9376-D05BF1D667A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3274794"/>
          <a:ext cx="9525" cy="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4</xdr:row>
      <xdr:rowOff>0</xdr:rowOff>
    </xdr:from>
    <xdr:ext cx="9525" cy="0"/>
    <xdr:pic>
      <xdr:nvPicPr>
        <xdr:cNvPr id="1109" name="Imagem 1108"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47561235"/>
          <a:ext cx="9525" cy="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0</xdr:col>
      <xdr:colOff>0</xdr:colOff>
      <xdr:row>4</xdr:row>
      <xdr:rowOff>0</xdr:rowOff>
    </xdr:from>
    <xdr:to>
      <xdr:col>0</xdr:col>
      <xdr:colOff>9525</xdr:colOff>
      <xdr:row>4</xdr:row>
      <xdr:rowOff>0</xdr:rowOff>
    </xdr:to>
    <xdr:pic>
      <xdr:nvPicPr>
        <xdr:cNvPr id="1110" name="Imagem 1109"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2098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xdr:row>
      <xdr:rowOff>0</xdr:rowOff>
    </xdr:from>
    <xdr:to>
      <xdr:col>0</xdr:col>
      <xdr:colOff>9525</xdr:colOff>
      <xdr:row>5</xdr:row>
      <xdr:rowOff>0</xdr:rowOff>
    </xdr:to>
    <xdr:pic>
      <xdr:nvPicPr>
        <xdr:cNvPr id="1111" name="Imagem 1110"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5908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17</xdr:row>
      <xdr:rowOff>0</xdr:rowOff>
    </xdr:from>
    <xdr:to>
      <xdr:col>0</xdr:col>
      <xdr:colOff>9525</xdr:colOff>
      <xdr:row>17</xdr:row>
      <xdr:rowOff>0</xdr:rowOff>
    </xdr:to>
    <xdr:pic>
      <xdr:nvPicPr>
        <xdr:cNvPr id="1112" name="Imagem 1111"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0292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29</xdr:row>
      <xdr:rowOff>0</xdr:rowOff>
    </xdr:from>
    <xdr:to>
      <xdr:col>0</xdr:col>
      <xdr:colOff>9525</xdr:colOff>
      <xdr:row>29</xdr:row>
      <xdr:rowOff>0</xdr:rowOff>
    </xdr:to>
    <xdr:pic>
      <xdr:nvPicPr>
        <xdr:cNvPr id="1113" name="Imagem 1112"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4676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32</xdr:row>
      <xdr:rowOff>0</xdr:rowOff>
    </xdr:from>
    <xdr:to>
      <xdr:col>0</xdr:col>
      <xdr:colOff>9525</xdr:colOff>
      <xdr:row>32</xdr:row>
      <xdr:rowOff>0</xdr:rowOff>
    </xdr:to>
    <xdr:pic>
      <xdr:nvPicPr>
        <xdr:cNvPr id="1114" name="Imagem 1113"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1153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35</xdr:row>
      <xdr:rowOff>0</xdr:rowOff>
    </xdr:from>
    <xdr:to>
      <xdr:col>0</xdr:col>
      <xdr:colOff>9525</xdr:colOff>
      <xdr:row>35</xdr:row>
      <xdr:rowOff>0</xdr:rowOff>
    </xdr:to>
    <xdr:pic>
      <xdr:nvPicPr>
        <xdr:cNvPr id="1115" name="Imagem 1114"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763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37</xdr:row>
      <xdr:rowOff>0</xdr:rowOff>
    </xdr:from>
    <xdr:to>
      <xdr:col>0</xdr:col>
      <xdr:colOff>9525</xdr:colOff>
      <xdr:row>37</xdr:row>
      <xdr:rowOff>0</xdr:rowOff>
    </xdr:to>
    <xdr:pic>
      <xdr:nvPicPr>
        <xdr:cNvPr id="1116" name="Imagem 1115"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144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75</xdr:row>
      <xdr:rowOff>0</xdr:rowOff>
    </xdr:from>
    <xdr:to>
      <xdr:col>0</xdr:col>
      <xdr:colOff>9525</xdr:colOff>
      <xdr:row>75</xdr:row>
      <xdr:rowOff>0</xdr:rowOff>
    </xdr:to>
    <xdr:pic>
      <xdr:nvPicPr>
        <xdr:cNvPr id="1117" name="Imagem 1116"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69164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109</xdr:row>
      <xdr:rowOff>0</xdr:rowOff>
    </xdr:from>
    <xdr:to>
      <xdr:col>0</xdr:col>
      <xdr:colOff>9525</xdr:colOff>
      <xdr:row>109</xdr:row>
      <xdr:rowOff>0</xdr:rowOff>
    </xdr:to>
    <xdr:pic>
      <xdr:nvPicPr>
        <xdr:cNvPr id="1118" name="Imagem 1117"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38506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111</xdr:row>
      <xdr:rowOff>0</xdr:rowOff>
    </xdr:from>
    <xdr:to>
      <xdr:col>0</xdr:col>
      <xdr:colOff>9525</xdr:colOff>
      <xdr:row>111</xdr:row>
      <xdr:rowOff>0</xdr:rowOff>
    </xdr:to>
    <xdr:pic>
      <xdr:nvPicPr>
        <xdr:cNvPr id="1119" name="Imagem 1118"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42316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139</xdr:row>
      <xdr:rowOff>0</xdr:rowOff>
    </xdr:from>
    <xdr:to>
      <xdr:col>0</xdr:col>
      <xdr:colOff>9525</xdr:colOff>
      <xdr:row>139</xdr:row>
      <xdr:rowOff>0</xdr:rowOff>
    </xdr:to>
    <xdr:pic>
      <xdr:nvPicPr>
        <xdr:cNvPr id="1120" name="Imagem 1119"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9466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167</xdr:row>
      <xdr:rowOff>0</xdr:rowOff>
    </xdr:from>
    <xdr:to>
      <xdr:col>0</xdr:col>
      <xdr:colOff>9525</xdr:colOff>
      <xdr:row>167</xdr:row>
      <xdr:rowOff>0</xdr:rowOff>
    </xdr:to>
    <xdr:pic>
      <xdr:nvPicPr>
        <xdr:cNvPr id="1121" name="Imagem 1120"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56616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195</xdr:row>
      <xdr:rowOff>0</xdr:rowOff>
    </xdr:from>
    <xdr:to>
      <xdr:col>0</xdr:col>
      <xdr:colOff>9525</xdr:colOff>
      <xdr:row>195</xdr:row>
      <xdr:rowOff>0</xdr:rowOff>
    </xdr:to>
    <xdr:pic>
      <xdr:nvPicPr>
        <xdr:cNvPr id="1122" name="Imagem 1121"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13766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223</xdr:row>
      <xdr:rowOff>0</xdr:rowOff>
    </xdr:from>
    <xdr:to>
      <xdr:col>0</xdr:col>
      <xdr:colOff>9525</xdr:colOff>
      <xdr:row>223</xdr:row>
      <xdr:rowOff>0</xdr:rowOff>
    </xdr:to>
    <xdr:pic>
      <xdr:nvPicPr>
        <xdr:cNvPr id="1123" name="Imagem 1122"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70154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250</xdr:row>
      <xdr:rowOff>0</xdr:rowOff>
    </xdr:from>
    <xdr:to>
      <xdr:col>0</xdr:col>
      <xdr:colOff>9525</xdr:colOff>
      <xdr:row>250</xdr:row>
      <xdr:rowOff>0</xdr:rowOff>
    </xdr:to>
    <xdr:pic>
      <xdr:nvPicPr>
        <xdr:cNvPr id="1124" name="Imagem 1123"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24637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277</xdr:row>
      <xdr:rowOff>0</xdr:rowOff>
    </xdr:from>
    <xdr:to>
      <xdr:col>0</xdr:col>
      <xdr:colOff>9525</xdr:colOff>
      <xdr:row>277</xdr:row>
      <xdr:rowOff>0</xdr:rowOff>
    </xdr:to>
    <xdr:pic>
      <xdr:nvPicPr>
        <xdr:cNvPr id="1125" name="Imagem 1124"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7912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304</xdr:row>
      <xdr:rowOff>0</xdr:rowOff>
    </xdr:from>
    <xdr:to>
      <xdr:col>0</xdr:col>
      <xdr:colOff>9525</xdr:colOff>
      <xdr:row>304</xdr:row>
      <xdr:rowOff>0</xdr:rowOff>
    </xdr:to>
    <xdr:pic>
      <xdr:nvPicPr>
        <xdr:cNvPr id="1126" name="Imagem 1125"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33603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331</xdr:row>
      <xdr:rowOff>0</xdr:rowOff>
    </xdr:from>
    <xdr:to>
      <xdr:col>0</xdr:col>
      <xdr:colOff>9525</xdr:colOff>
      <xdr:row>331</xdr:row>
      <xdr:rowOff>0</xdr:rowOff>
    </xdr:to>
    <xdr:pic>
      <xdr:nvPicPr>
        <xdr:cNvPr id="1127" name="Imagem 1126"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88086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358</xdr:row>
      <xdr:rowOff>0</xdr:rowOff>
    </xdr:from>
    <xdr:to>
      <xdr:col>0</xdr:col>
      <xdr:colOff>9525</xdr:colOff>
      <xdr:row>358</xdr:row>
      <xdr:rowOff>0</xdr:rowOff>
    </xdr:to>
    <xdr:pic>
      <xdr:nvPicPr>
        <xdr:cNvPr id="1128" name="Imagem 1127"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42569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386</xdr:row>
      <xdr:rowOff>0</xdr:rowOff>
    </xdr:from>
    <xdr:to>
      <xdr:col>0</xdr:col>
      <xdr:colOff>9525</xdr:colOff>
      <xdr:row>386</xdr:row>
      <xdr:rowOff>0</xdr:rowOff>
    </xdr:to>
    <xdr:pic>
      <xdr:nvPicPr>
        <xdr:cNvPr id="1129" name="Imagem 1128"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98957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413</xdr:row>
      <xdr:rowOff>0</xdr:rowOff>
    </xdr:from>
    <xdr:to>
      <xdr:col>0</xdr:col>
      <xdr:colOff>9525</xdr:colOff>
      <xdr:row>413</xdr:row>
      <xdr:rowOff>0</xdr:rowOff>
    </xdr:to>
    <xdr:pic>
      <xdr:nvPicPr>
        <xdr:cNvPr id="1130" name="Imagem 1129"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5344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441</xdr:row>
      <xdr:rowOff>0</xdr:rowOff>
    </xdr:from>
    <xdr:to>
      <xdr:col>0</xdr:col>
      <xdr:colOff>9525</xdr:colOff>
      <xdr:row>441</xdr:row>
      <xdr:rowOff>0</xdr:rowOff>
    </xdr:to>
    <xdr:pic>
      <xdr:nvPicPr>
        <xdr:cNvPr id="1131" name="Imagem 1130"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09828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443</xdr:row>
      <xdr:rowOff>0</xdr:rowOff>
    </xdr:from>
    <xdr:to>
      <xdr:col>0</xdr:col>
      <xdr:colOff>9525</xdr:colOff>
      <xdr:row>443</xdr:row>
      <xdr:rowOff>0</xdr:rowOff>
    </xdr:to>
    <xdr:pic>
      <xdr:nvPicPr>
        <xdr:cNvPr id="1132" name="Imagem 1131"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13638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473</xdr:row>
      <xdr:rowOff>0</xdr:rowOff>
    </xdr:from>
    <xdr:to>
      <xdr:col>0</xdr:col>
      <xdr:colOff>9525</xdr:colOff>
      <xdr:row>473</xdr:row>
      <xdr:rowOff>0</xdr:rowOff>
    </xdr:to>
    <xdr:pic>
      <xdr:nvPicPr>
        <xdr:cNvPr id="1133" name="Imagem 1132"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76693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483</xdr:row>
      <xdr:rowOff>0</xdr:rowOff>
    </xdr:from>
    <xdr:to>
      <xdr:col>0</xdr:col>
      <xdr:colOff>9525</xdr:colOff>
      <xdr:row>483</xdr:row>
      <xdr:rowOff>0</xdr:rowOff>
    </xdr:to>
    <xdr:pic>
      <xdr:nvPicPr>
        <xdr:cNvPr id="1134" name="Imagem 1133"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99363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485</xdr:row>
      <xdr:rowOff>0</xdr:rowOff>
    </xdr:from>
    <xdr:to>
      <xdr:col>0</xdr:col>
      <xdr:colOff>9525</xdr:colOff>
      <xdr:row>485</xdr:row>
      <xdr:rowOff>0</xdr:rowOff>
    </xdr:to>
    <xdr:pic>
      <xdr:nvPicPr>
        <xdr:cNvPr id="1135" name="Imagem 1134"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03173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523</xdr:row>
      <xdr:rowOff>0</xdr:rowOff>
    </xdr:from>
    <xdr:to>
      <xdr:col>0</xdr:col>
      <xdr:colOff>9525</xdr:colOff>
      <xdr:row>523</xdr:row>
      <xdr:rowOff>0</xdr:rowOff>
    </xdr:to>
    <xdr:pic>
      <xdr:nvPicPr>
        <xdr:cNvPr id="1136" name="Imagem 1135"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87183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560</xdr:row>
      <xdr:rowOff>0</xdr:rowOff>
    </xdr:from>
    <xdr:to>
      <xdr:col>0</xdr:col>
      <xdr:colOff>9525</xdr:colOff>
      <xdr:row>560</xdr:row>
      <xdr:rowOff>0</xdr:rowOff>
    </xdr:to>
    <xdr:pic>
      <xdr:nvPicPr>
        <xdr:cNvPr id="1137" name="Imagem 1136"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166622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562</xdr:row>
      <xdr:rowOff>0</xdr:rowOff>
    </xdr:from>
    <xdr:to>
      <xdr:col>0</xdr:col>
      <xdr:colOff>9525</xdr:colOff>
      <xdr:row>562</xdr:row>
      <xdr:rowOff>0</xdr:rowOff>
    </xdr:to>
    <xdr:pic>
      <xdr:nvPicPr>
        <xdr:cNvPr id="1138" name="Imagem 1137"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170432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592</xdr:row>
      <xdr:rowOff>0</xdr:rowOff>
    </xdr:from>
    <xdr:to>
      <xdr:col>0</xdr:col>
      <xdr:colOff>9525</xdr:colOff>
      <xdr:row>592</xdr:row>
      <xdr:rowOff>0</xdr:rowOff>
    </xdr:to>
    <xdr:pic>
      <xdr:nvPicPr>
        <xdr:cNvPr id="1139" name="Imagem 1138"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31392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627</xdr:row>
      <xdr:rowOff>0</xdr:rowOff>
    </xdr:from>
    <xdr:to>
      <xdr:col>0</xdr:col>
      <xdr:colOff>9525</xdr:colOff>
      <xdr:row>627</xdr:row>
      <xdr:rowOff>0</xdr:rowOff>
    </xdr:to>
    <xdr:pic>
      <xdr:nvPicPr>
        <xdr:cNvPr id="1140" name="Imagem 1139"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302639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665</xdr:row>
      <xdr:rowOff>0</xdr:rowOff>
    </xdr:from>
    <xdr:to>
      <xdr:col>0</xdr:col>
      <xdr:colOff>9525</xdr:colOff>
      <xdr:row>665</xdr:row>
      <xdr:rowOff>0</xdr:rowOff>
    </xdr:to>
    <xdr:pic>
      <xdr:nvPicPr>
        <xdr:cNvPr id="1141" name="Imagem 1140"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379601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700</xdr:row>
      <xdr:rowOff>0</xdr:rowOff>
    </xdr:from>
    <xdr:to>
      <xdr:col>0</xdr:col>
      <xdr:colOff>9525</xdr:colOff>
      <xdr:row>700</xdr:row>
      <xdr:rowOff>0</xdr:rowOff>
    </xdr:to>
    <xdr:pic>
      <xdr:nvPicPr>
        <xdr:cNvPr id="1142" name="Imagem 1141"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450848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702</xdr:row>
      <xdr:rowOff>0</xdr:rowOff>
    </xdr:from>
    <xdr:to>
      <xdr:col>0</xdr:col>
      <xdr:colOff>9525</xdr:colOff>
      <xdr:row>702</xdr:row>
      <xdr:rowOff>0</xdr:rowOff>
    </xdr:to>
    <xdr:pic>
      <xdr:nvPicPr>
        <xdr:cNvPr id="1143" name="Imagem 1142"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454658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739</xdr:row>
      <xdr:rowOff>0</xdr:rowOff>
    </xdr:from>
    <xdr:to>
      <xdr:col>0</xdr:col>
      <xdr:colOff>9525</xdr:colOff>
      <xdr:row>739</xdr:row>
      <xdr:rowOff>0</xdr:rowOff>
    </xdr:to>
    <xdr:pic>
      <xdr:nvPicPr>
        <xdr:cNvPr id="1144" name="Imagem 1143"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31810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786</xdr:row>
      <xdr:rowOff>0</xdr:rowOff>
    </xdr:from>
    <xdr:to>
      <xdr:col>0</xdr:col>
      <xdr:colOff>9525</xdr:colOff>
      <xdr:row>786</xdr:row>
      <xdr:rowOff>0</xdr:rowOff>
    </xdr:to>
    <xdr:pic>
      <xdr:nvPicPr>
        <xdr:cNvPr id="1145" name="Imagem 1144"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628203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832</xdr:row>
      <xdr:rowOff>0</xdr:rowOff>
    </xdr:from>
    <xdr:to>
      <xdr:col>0</xdr:col>
      <xdr:colOff>9525</xdr:colOff>
      <xdr:row>832</xdr:row>
      <xdr:rowOff>0</xdr:rowOff>
    </xdr:to>
    <xdr:pic>
      <xdr:nvPicPr>
        <xdr:cNvPr id="1146" name="Imagem 1145"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722691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867</xdr:row>
      <xdr:rowOff>0</xdr:rowOff>
    </xdr:from>
    <xdr:to>
      <xdr:col>0</xdr:col>
      <xdr:colOff>9525</xdr:colOff>
      <xdr:row>867</xdr:row>
      <xdr:rowOff>0</xdr:rowOff>
    </xdr:to>
    <xdr:pic>
      <xdr:nvPicPr>
        <xdr:cNvPr id="1147" name="Imagem 1146"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793176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914</xdr:row>
      <xdr:rowOff>0</xdr:rowOff>
    </xdr:from>
    <xdr:to>
      <xdr:col>0</xdr:col>
      <xdr:colOff>9525</xdr:colOff>
      <xdr:row>914</xdr:row>
      <xdr:rowOff>0</xdr:rowOff>
    </xdr:to>
    <xdr:pic>
      <xdr:nvPicPr>
        <xdr:cNvPr id="1148" name="Imagem 1147"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88807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916</xdr:row>
      <xdr:rowOff>0</xdr:rowOff>
    </xdr:from>
    <xdr:to>
      <xdr:col>0</xdr:col>
      <xdr:colOff>9525</xdr:colOff>
      <xdr:row>916</xdr:row>
      <xdr:rowOff>0</xdr:rowOff>
    </xdr:to>
    <xdr:pic>
      <xdr:nvPicPr>
        <xdr:cNvPr id="1149" name="Imagem 1148"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92617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919</xdr:row>
      <xdr:rowOff>0</xdr:rowOff>
    </xdr:from>
    <xdr:to>
      <xdr:col>0</xdr:col>
      <xdr:colOff>9525</xdr:colOff>
      <xdr:row>919</xdr:row>
      <xdr:rowOff>0</xdr:rowOff>
    </xdr:to>
    <xdr:pic>
      <xdr:nvPicPr>
        <xdr:cNvPr id="1150" name="Imagem 1149"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99856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953</xdr:row>
      <xdr:rowOff>0</xdr:rowOff>
    </xdr:from>
    <xdr:to>
      <xdr:col>0</xdr:col>
      <xdr:colOff>9525</xdr:colOff>
      <xdr:row>953</xdr:row>
      <xdr:rowOff>0</xdr:rowOff>
    </xdr:to>
    <xdr:pic>
      <xdr:nvPicPr>
        <xdr:cNvPr id="1151" name="Imagem 1150"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970722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955</xdr:row>
      <xdr:rowOff>0</xdr:rowOff>
    </xdr:from>
    <xdr:to>
      <xdr:col>0</xdr:col>
      <xdr:colOff>9525</xdr:colOff>
      <xdr:row>955</xdr:row>
      <xdr:rowOff>0</xdr:rowOff>
    </xdr:to>
    <xdr:pic>
      <xdr:nvPicPr>
        <xdr:cNvPr id="1152" name="Imagem 1151"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974532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989</xdr:row>
      <xdr:rowOff>0</xdr:rowOff>
    </xdr:from>
    <xdr:to>
      <xdr:col>0</xdr:col>
      <xdr:colOff>9525</xdr:colOff>
      <xdr:row>989</xdr:row>
      <xdr:rowOff>0</xdr:rowOff>
    </xdr:to>
    <xdr:pic>
      <xdr:nvPicPr>
        <xdr:cNvPr id="1153" name="Imagem 1152"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45208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1020</xdr:row>
      <xdr:rowOff>0</xdr:rowOff>
    </xdr:from>
    <xdr:to>
      <xdr:col>0</xdr:col>
      <xdr:colOff>9525</xdr:colOff>
      <xdr:row>1020</xdr:row>
      <xdr:rowOff>0</xdr:rowOff>
    </xdr:to>
    <xdr:pic>
      <xdr:nvPicPr>
        <xdr:cNvPr id="1154" name="Imagem 1153"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109406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1053</xdr:row>
      <xdr:rowOff>0</xdr:rowOff>
    </xdr:from>
    <xdr:to>
      <xdr:col>0</xdr:col>
      <xdr:colOff>9525</xdr:colOff>
      <xdr:row>1053</xdr:row>
      <xdr:rowOff>0</xdr:rowOff>
    </xdr:to>
    <xdr:pic>
      <xdr:nvPicPr>
        <xdr:cNvPr id="1155" name="Imagem 1154"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178177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1087</xdr:row>
      <xdr:rowOff>0</xdr:rowOff>
    </xdr:from>
    <xdr:to>
      <xdr:col>0</xdr:col>
      <xdr:colOff>9525</xdr:colOff>
      <xdr:row>1087</xdr:row>
      <xdr:rowOff>0</xdr:rowOff>
    </xdr:to>
    <xdr:pic>
      <xdr:nvPicPr>
        <xdr:cNvPr id="1156" name="Imagem 1155"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248852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1121</xdr:row>
      <xdr:rowOff>0</xdr:rowOff>
    </xdr:from>
    <xdr:to>
      <xdr:col>0</xdr:col>
      <xdr:colOff>9525</xdr:colOff>
      <xdr:row>1121</xdr:row>
      <xdr:rowOff>0</xdr:rowOff>
    </xdr:to>
    <xdr:pic>
      <xdr:nvPicPr>
        <xdr:cNvPr id="1157" name="Imagem 1156"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318194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1152</xdr:row>
      <xdr:rowOff>0</xdr:rowOff>
    </xdr:from>
    <xdr:to>
      <xdr:col>0</xdr:col>
      <xdr:colOff>9525</xdr:colOff>
      <xdr:row>1152</xdr:row>
      <xdr:rowOff>0</xdr:rowOff>
    </xdr:to>
    <xdr:pic>
      <xdr:nvPicPr>
        <xdr:cNvPr id="1158" name="Imagem 1157"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381059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1154</xdr:row>
      <xdr:rowOff>0</xdr:rowOff>
    </xdr:from>
    <xdr:to>
      <xdr:col>0</xdr:col>
      <xdr:colOff>9525</xdr:colOff>
      <xdr:row>1154</xdr:row>
      <xdr:rowOff>0</xdr:rowOff>
    </xdr:to>
    <xdr:pic>
      <xdr:nvPicPr>
        <xdr:cNvPr id="1159" name="Imagem 1158"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384869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1189</xdr:row>
      <xdr:rowOff>0</xdr:rowOff>
    </xdr:from>
    <xdr:to>
      <xdr:col>0</xdr:col>
      <xdr:colOff>9525</xdr:colOff>
      <xdr:row>1189</xdr:row>
      <xdr:rowOff>0</xdr:rowOff>
    </xdr:to>
    <xdr:pic>
      <xdr:nvPicPr>
        <xdr:cNvPr id="1160" name="Imagem 1159"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456116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1225</xdr:row>
      <xdr:rowOff>0</xdr:rowOff>
    </xdr:from>
    <xdr:to>
      <xdr:col>0</xdr:col>
      <xdr:colOff>9525</xdr:colOff>
      <xdr:row>1225</xdr:row>
      <xdr:rowOff>0</xdr:rowOff>
    </xdr:to>
    <xdr:pic>
      <xdr:nvPicPr>
        <xdr:cNvPr id="1161" name="Imagem 1160"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530030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1256</xdr:row>
      <xdr:rowOff>0</xdr:rowOff>
    </xdr:from>
    <xdr:to>
      <xdr:col>0</xdr:col>
      <xdr:colOff>9525</xdr:colOff>
      <xdr:row>1256</xdr:row>
      <xdr:rowOff>0</xdr:rowOff>
    </xdr:to>
    <xdr:pic>
      <xdr:nvPicPr>
        <xdr:cNvPr id="1162" name="Imagem 1161"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592895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1287</xdr:row>
      <xdr:rowOff>0</xdr:rowOff>
    </xdr:from>
    <xdr:to>
      <xdr:col>0</xdr:col>
      <xdr:colOff>9525</xdr:colOff>
      <xdr:row>1287</xdr:row>
      <xdr:rowOff>0</xdr:rowOff>
    </xdr:to>
    <xdr:pic>
      <xdr:nvPicPr>
        <xdr:cNvPr id="1163" name="Imagem 1162"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656522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1322</xdr:row>
      <xdr:rowOff>0</xdr:rowOff>
    </xdr:from>
    <xdr:to>
      <xdr:col>0</xdr:col>
      <xdr:colOff>9525</xdr:colOff>
      <xdr:row>1322</xdr:row>
      <xdr:rowOff>0</xdr:rowOff>
    </xdr:to>
    <xdr:pic>
      <xdr:nvPicPr>
        <xdr:cNvPr id="1164" name="Imagem 1163"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728531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1353</xdr:row>
      <xdr:rowOff>0</xdr:rowOff>
    </xdr:from>
    <xdr:to>
      <xdr:col>0</xdr:col>
      <xdr:colOff>9525</xdr:colOff>
      <xdr:row>1353</xdr:row>
      <xdr:rowOff>0</xdr:rowOff>
    </xdr:to>
    <xdr:pic>
      <xdr:nvPicPr>
        <xdr:cNvPr id="1165" name="Imagem 1164"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791396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1388</xdr:row>
      <xdr:rowOff>0</xdr:rowOff>
    </xdr:from>
    <xdr:to>
      <xdr:col>0</xdr:col>
      <xdr:colOff>9525</xdr:colOff>
      <xdr:row>1388</xdr:row>
      <xdr:rowOff>0</xdr:rowOff>
    </xdr:to>
    <xdr:pic>
      <xdr:nvPicPr>
        <xdr:cNvPr id="1166" name="Imagem 1165"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870263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1423</xdr:row>
      <xdr:rowOff>0</xdr:rowOff>
    </xdr:from>
    <xdr:to>
      <xdr:col>0</xdr:col>
      <xdr:colOff>9525</xdr:colOff>
      <xdr:row>1423</xdr:row>
      <xdr:rowOff>0</xdr:rowOff>
    </xdr:to>
    <xdr:pic>
      <xdr:nvPicPr>
        <xdr:cNvPr id="1167" name="Imagem 1166"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49130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1457</xdr:row>
      <xdr:rowOff>0</xdr:rowOff>
    </xdr:from>
    <xdr:to>
      <xdr:col>0</xdr:col>
      <xdr:colOff>9525</xdr:colOff>
      <xdr:row>1457</xdr:row>
      <xdr:rowOff>0</xdr:rowOff>
    </xdr:to>
    <xdr:pic>
      <xdr:nvPicPr>
        <xdr:cNvPr id="1168" name="Imagem 1167"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19234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1488</xdr:row>
      <xdr:rowOff>0</xdr:rowOff>
    </xdr:from>
    <xdr:to>
      <xdr:col>0</xdr:col>
      <xdr:colOff>9525</xdr:colOff>
      <xdr:row>1488</xdr:row>
      <xdr:rowOff>0</xdr:rowOff>
    </xdr:to>
    <xdr:pic>
      <xdr:nvPicPr>
        <xdr:cNvPr id="1169" name="Imagem 1168"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82099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1519</xdr:row>
      <xdr:rowOff>0</xdr:rowOff>
    </xdr:from>
    <xdr:to>
      <xdr:col>0</xdr:col>
      <xdr:colOff>9525</xdr:colOff>
      <xdr:row>1519</xdr:row>
      <xdr:rowOff>0</xdr:rowOff>
    </xdr:to>
    <xdr:pic>
      <xdr:nvPicPr>
        <xdr:cNvPr id="1170" name="Imagem 1169"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44964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1550</xdr:row>
      <xdr:rowOff>0</xdr:rowOff>
    </xdr:from>
    <xdr:to>
      <xdr:col>0</xdr:col>
      <xdr:colOff>9525</xdr:colOff>
      <xdr:row>1550</xdr:row>
      <xdr:rowOff>0</xdr:rowOff>
    </xdr:to>
    <xdr:pic>
      <xdr:nvPicPr>
        <xdr:cNvPr id="1171" name="Imagem 1170"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07829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1552</xdr:row>
      <xdr:rowOff>0</xdr:rowOff>
    </xdr:from>
    <xdr:to>
      <xdr:col>0</xdr:col>
      <xdr:colOff>9525</xdr:colOff>
      <xdr:row>1552</xdr:row>
      <xdr:rowOff>0</xdr:rowOff>
    </xdr:to>
    <xdr:pic>
      <xdr:nvPicPr>
        <xdr:cNvPr id="1172" name="Imagem 1171"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11639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1583</xdr:row>
      <xdr:rowOff>0</xdr:rowOff>
    </xdr:from>
    <xdr:to>
      <xdr:col>0</xdr:col>
      <xdr:colOff>9525</xdr:colOff>
      <xdr:row>1583</xdr:row>
      <xdr:rowOff>0</xdr:rowOff>
    </xdr:to>
    <xdr:pic>
      <xdr:nvPicPr>
        <xdr:cNvPr id="1173" name="Imagem 1172"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74504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1612</xdr:row>
      <xdr:rowOff>0</xdr:rowOff>
    </xdr:from>
    <xdr:to>
      <xdr:col>0</xdr:col>
      <xdr:colOff>9525</xdr:colOff>
      <xdr:row>1612</xdr:row>
      <xdr:rowOff>0</xdr:rowOff>
    </xdr:to>
    <xdr:pic>
      <xdr:nvPicPr>
        <xdr:cNvPr id="1174" name="Imagem 1173"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32797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1644</xdr:row>
      <xdr:rowOff>0</xdr:rowOff>
    </xdr:from>
    <xdr:to>
      <xdr:col>0</xdr:col>
      <xdr:colOff>9525</xdr:colOff>
      <xdr:row>1644</xdr:row>
      <xdr:rowOff>0</xdr:rowOff>
    </xdr:to>
    <xdr:pic>
      <xdr:nvPicPr>
        <xdr:cNvPr id="1175" name="Imagem 1174"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97567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1673</xdr:row>
      <xdr:rowOff>0</xdr:rowOff>
    </xdr:from>
    <xdr:to>
      <xdr:col>0</xdr:col>
      <xdr:colOff>9525</xdr:colOff>
      <xdr:row>1673</xdr:row>
      <xdr:rowOff>0</xdr:rowOff>
    </xdr:to>
    <xdr:pic>
      <xdr:nvPicPr>
        <xdr:cNvPr id="1176" name="Imagem 1175"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456622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1702</xdr:row>
      <xdr:rowOff>0</xdr:rowOff>
    </xdr:from>
    <xdr:to>
      <xdr:col>0</xdr:col>
      <xdr:colOff>9525</xdr:colOff>
      <xdr:row>1702</xdr:row>
      <xdr:rowOff>0</xdr:rowOff>
    </xdr:to>
    <xdr:pic>
      <xdr:nvPicPr>
        <xdr:cNvPr id="1177" name="Imagem 1176"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515677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1731</xdr:row>
      <xdr:rowOff>0</xdr:rowOff>
    </xdr:from>
    <xdr:to>
      <xdr:col>0</xdr:col>
      <xdr:colOff>9525</xdr:colOff>
      <xdr:row>1731</xdr:row>
      <xdr:rowOff>0</xdr:rowOff>
    </xdr:to>
    <xdr:pic>
      <xdr:nvPicPr>
        <xdr:cNvPr id="1178" name="Imagem 1177"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574732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1760</xdr:row>
      <xdr:rowOff>0</xdr:rowOff>
    </xdr:from>
    <xdr:to>
      <xdr:col>0</xdr:col>
      <xdr:colOff>9525</xdr:colOff>
      <xdr:row>1760</xdr:row>
      <xdr:rowOff>0</xdr:rowOff>
    </xdr:to>
    <xdr:pic>
      <xdr:nvPicPr>
        <xdr:cNvPr id="1179" name="Imagem 1178"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633787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1790</xdr:row>
      <xdr:rowOff>0</xdr:rowOff>
    </xdr:from>
    <xdr:to>
      <xdr:col>0</xdr:col>
      <xdr:colOff>9525</xdr:colOff>
      <xdr:row>1790</xdr:row>
      <xdr:rowOff>0</xdr:rowOff>
    </xdr:to>
    <xdr:pic>
      <xdr:nvPicPr>
        <xdr:cNvPr id="1180" name="Imagem 1179"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693985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1820</xdr:row>
      <xdr:rowOff>0</xdr:rowOff>
    </xdr:from>
    <xdr:to>
      <xdr:col>0</xdr:col>
      <xdr:colOff>9525</xdr:colOff>
      <xdr:row>1820</xdr:row>
      <xdr:rowOff>0</xdr:rowOff>
    </xdr:to>
    <xdr:pic>
      <xdr:nvPicPr>
        <xdr:cNvPr id="1181" name="Imagem 1180"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754183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1850</xdr:row>
      <xdr:rowOff>0</xdr:rowOff>
    </xdr:from>
    <xdr:to>
      <xdr:col>0</xdr:col>
      <xdr:colOff>9525</xdr:colOff>
      <xdr:row>1850</xdr:row>
      <xdr:rowOff>0</xdr:rowOff>
    </xdr:to>
    <xdr:pic>
      <xdr:nvPicPr>
        <xdr:cNvPr id="1182" name="Imagem 1181"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14381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1881</xdr:row>
      <xdr:rowOff>0</xdr:rowOff>
    </xdr:from>
    <xdr:to>
      <xdr:col>0</xdr:col>
      <xdr:colOff>9525</xdr:colOff>
      <xdr:row>1881</xdr:row>
      <xdr:rowOff>0</xdr:rowOff>
    </xdr:to>
    <xdr:pic>
      <xdr:nvPicPr>
        <xdr:cNvPr id="1183" name="Imagem 1182"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76484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1910</xdr:row>
      <xdr:rowOff>0</xdr:rowOff>
    </xdr:from>
    <xdr:to>
      <xdr:col>0</xdr:col>
      <xdr:colOff>9525</xdr:colOff>
      <xdr:row>1910</xdr:row>
      <xdr:rowOff>0</xdr:rowOff>
    </xdr:to>
    <xdr:pic>
      <xdr:nvPicPr>
        <xdr:cNvPr id="1184" name="Imagem 1183"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934777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1912</xdr:row>
      <xdr:rowOff>0</xdr:rowOff>
    </xdr:from>
    <xdr:to>
      <xdr:col>0</xdr:col>
      <xdr:colOff>9525</xdr:colOff>
      <xdr:row>1912</xdr:row>
      <xdr:rowOff>0</xdr:rowOff>
    </xdr:to>
    <xdr:pic>
      <xdr:nvPicPr>
        <xdr:cNvPr id="1185" name="Imagem 1184"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938587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1945</xdr:row>
      <xdr:rowOff>0</xdr:rowOff>
    </xdr:from>
    <xdr:to>
      <xdr:col>0</xdr:col>
      <xdr:colOff>9525</xdr:colOff>
      <xdr:row>1945</xdr:row>
      <xdr:rowOff>0</xdr:rowOff>
    </xdr:to>
    <xdr:pic>
      <xdr:nvPicPr>
        <xdr:cNvPr id="1186" name="Imagem 1185"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005262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1982</xdr:row>
      <xdr:rowOff>0</xdr:rowOff>
    </xdr:from>
    <xdr:to>
      <xdr:col>0</xdr:col>
      <xdr:colOff>9525</xdr:colOff>
      <xdr:row>1982</xdr:row>
      <xdr:rowOff>0</xdr:rowOff>
    </xdr:to>
    <xdr:pic>
      <xdr:nvPicPr>
        <xdr:cNvPr id="1187" name="Imagem 1186"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084891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1985</xdr:row>
      <xdr:rowOff>0</xdr:rowOff>
    </xdr:from>
    <xdr:to>
      <xdr:col>0</xdr:col>
      <xdr:colOff>9525</xdr:colOff>
      <xdr:row>1985</xdr:row>
      <xdr:rowOff>0</xdr:rowOff>
    </xdr:to>
    <xdr:pic>
      <xdr:nvPicPr>
        <xdr:cNvPr id="1188" name="Imagem 1187"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090606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1987</xdr:row>
      <xdr:rowOff>0</xdr:rowOff>
    </xdr:from>
    <xdr:to>
      <xdr:col>0</xdr:col>
      <xdr:colOff>9525</xdr:colOff>
      <xdr:row>1987</xdr:row>
      <xdr:rowOff>0</xdr:rowOff>
    </xdr:to>
    <xdr:pic>
      <xdr:nvPicPr>
        <xdr:cNvPr id="1189" name="Imagem 1188"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094416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2016</xdr:row>
      <xdr:rowOff>0</xdr:rowOff>
    </xdr:from>
    <xdr:to>
      <xdr:col>0</xdr:col>
      <xdr:colOff>9525</xdr:colOff>
      <xdr:row>2016</xdr:row>
      <xdr:rowOff>0</xdr:rowOff>
    </xdr:to>
    <xdr:pic>
      <xdr:nvPicPr>
        <xdr:cNvPr id="1190" name="Imagem 1189"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153471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2018</xdr:row>
      <xdr:rowOff>0</xdr:rowOff>
    </xdr:from>
    <xdr:to>
      <xdr:col>0</xdr:col>
      <xdr:colOff>9525</xdr:colOff>
      <xdr:row>2018</xdr:row>
      <xdr:rowOff>0</xdr:rowOff>
    </xdr:to>
    <xdr:pic>
      <xdr:nvPicPr>
        <xdr:cNvPr id="1191" name="Imagem 1190"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157281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2058</xdr:row>
      <xdr:rowOff>0</xdr:rowOff>
    </xdr:from>
    <xdr:to>
      <xdr:col>0</xdr:col>
      <xdr:colOff>9525</xdr:colOff>
      <xdr:row>2058</xdr:row>
      <xdr:rowOff>0</xdr:rowOff>
    </xdr:to>
    <xdr:pic>
      <xdr:nvPicPr>
        <xdr:cNvPr id="1192" name="Imagem 1191"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238815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2087</xdr:row>
      <xdr:rowOff>0</xdr:rowOff>
    </xdr:from>
    <xdr:to>
      <xdr:col>0</xdr:col>
      <xdr:colOff>9525</xdr:colOff>
      <xdr:row>2087</xdr:row>
      <xdr:rowOff>0</xdr:rowOff>
    </xdr:to>
    <xdr:pic>
      <xdr:nvPicPr>
        <xdr:cNvPr id="1193" name="Imagem 1192"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300537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2116</xdr:row>
      <xdr:rowOff>0</xdr:rowOff>
    </xdr:from>
    <xdr:to>
      <xdr:col>0</xdr:col>
      <xdr:colOff>9525</xdr:colOff>
      <xdr:row>2116</xdr:row>
      <xdr:rowOff>0</xdr:rowOff>
    </xdr:to>
    <xdr:pic>
      <xdr:nvPicPr>
        <xdr:cNvPr id="1194" name="Imagem 1193"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358830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2149</xdr:row>
      <xdr:rowOff>0</xdr:rowOff>
    </xdr:from>
    <xdr:to>
      <xdr:col>0</xdr:col>
      <xdr:colOff>9525</xdr:colOff>
      <xdr:row>2149</xdr:row>
      <xdr:rowOff>0</xdr:rowOff>
    </xdr:to>
    <xdr:pic>
      <xdr:nvPicPr>
        <xdr:cNvPr id="1195" name="Imagem 1194"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427029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2185</xdr:row>
      <xdr:rowOff>0</xdr:rowOff>
    </xdr:from>
    <xdr:to>
      <xdr:col>0</xdr:col>
      <xdr:colOff>9525</xdr:colOff>
      <xdr:row>2185</xdr:row>
      <xdr:rowOff>0</xdr:rowOff>
    </xdr:to>
    <xdr:pic>
      <xdr:nvPicPr>
        <xdr:cNvPr id="1196" name="Imagem 1195"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500943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2216</xdr:row>
      <xdr:rowOff>0</xdr:rowOff>
    </xdr:from>
    <xdr:to>
      <xdr:col>0</xdr:col>
      <xdr:colOff>9525</xdr:colOff>
      <xdr:row>2216</xdr:row>
      <xdr:rowOff>0</xdr:rowOff>
    </xdr:to>
    <xdr:pic>
      <xdr:nvPicPr>
        <xdr:cNvPr id="1197" name="Imagem 1196"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563808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2247</xdr:row>
      <xdr:rowOff>0</xdr:rowOff>
    </xdr:from>
    <xdr:to>
      <xdr:col>0</xdr:col>
      <xdr:colOff>9525</xdr:colOff>
      <xdr:row>2247</xdr:row>
      <xdr:rowOff>0</xdr:rowOff>
    </xdr:to>
    <xdr:pic>
      <xdr:nvPicPr>
        <xdr:cNvPr id="1198" name="Imagem 1197"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628769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2280</xdr:row>
      <xdr:rowOff>0</xdr:rowOff>
    </xdr:from>
    <xdr:to>
      <xdr:col>0</xdr:col>
      <xdr:colOff>9525</xdr:colOff>
      <xdr:row>2280</xdr:row>
      <xdr:rowOff>0</xdr:rowOff>
    </xdr:to>
    <xdr:pic>
      <xdr:nvPicPr>
        <xdr:cNvPr id="1199" name="Imagem 1198"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698301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2282</xdr:row>
      <xdr:rowOff>0</xdr:rowOff>
    </xdr:from>
    <xdr:to>
      <xdr:col>0</xdr:col>
      <xdr:colOff>9525</xdr:colOff>
      <xdr:row>2282</xdr:row>
      <xdr:rowOff>0</xdr:rowOff>
    </xdr:to>
    <xdr:pic>
      <xdr:nvPicPr>
        <xdr:cNvPr id="1200" name="Imagem 1199"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702111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2313</xdr:row>
      <xdr:rowOff>0</xdr:rowOff>
    </xdr:from>
    <xdr:to>
      <xdr:col>0</xdr:col>
      <xdr:colOff>9525</xdr:colOff>
      <xdr:row>2313</xdr:row>
      <xdr:rowOff>0</xdr:rowOff>
    </xdr:to>
    <xdr:pic>
      <xdr:nvPicPr>
        <xdr:cNvPr id="1201" name="Imagem 1200"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767072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2343</xdr:row>
      <xdr:rowOff>0</xdr:rowOff>
    </xdr:from>
    <xdr:to>
      <xdr:col>0</xdr:col>
      <xdr:colOff>9525</xdr:colOff>
      <xdr:row>2343</xdr:row>
      <xdr:rowOff>0</xdr:rowOff>
    </xdr:to>
    <xdr:pic>
      <xdr:nvPicPr>
        <xdr:cNvPr id="1202" name="Imagem 1201"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828794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2374</xdr:row>
      <xdr:rowOff>0</xdr:rowOff>
    </xdr:from>
    <xdr:to>
      <xdr:col>0</xdr:col>
      <xdr:colOff>9525</xdr:colOff>
      <xdr:row>2374</xdr:row>
      <xdr:rowOff>0</xdr:rowOff>
    </xdr:to>
    <xdr:pic>
      <xdr:nvPicPr>
        <xdr:cNvPr id="1203" name="Imagem 1202"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893183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2405</xdr:row>
      <xdr:rowOff>0</xdr:rowOff>
    </xdr:from>
    <xdr:to>
      <xdr:col>0</xdr:col>
      <xdr:colOff>9525</xdr:colOff>
      <xdr:row>2405</xdr:row>
      <xdr:rowOff>0</xdr:rowOff>
    </xdr:to>
    <xdr:pic>
      <xdr:nvPicPr>
        <xdr:cNvPr id="1204" name="Imagem 1203"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957572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2441</xdr:row>
      <xdr:rowOff>0</xdr:rowOff>
    </xdr:from>
    <xdr:to>
      <xdr:col>0</xdr:col>
      <xdr:colOff>9525</xdr:colOff>
      <xdr:row>2441</xdr:row>
      <xdr:rowOff>0</xdr:rowOff>
    </xdr:to>
    <xdr:pic>
      <xdr:nvPicPr>
        <xdr:cNvPr id="1205" name="Imagem 1204"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032819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2471</xdr:row>
      <xdr:rowOff>0</xdr:rowOff>
    </xdr:from>
    <xdr:to>
      <xdr:col>0</xdr:col>
      <xdr:colOff>9525</xdr:colOff>
      <xdr:row>2471</xdr:row>
      <xdr:rowOff>0</xdr:rowOff>
    </xdr:to>
    <xdr:pic>
      <xdr:nvPicPr>
        <xdr:cNvPr id="1206" name="Imagem 1205"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094541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2473</xdr:row>
      <xdr:rowOff>0</xdr:rowOff>
    </xdr:from>
    <xdr:to>
      <xdr:col>0</xdr:col>
      <xdr:colOff>9525</xdr:colOff>
      <xdr:row>2473</xdr:row>
      <xdr:rowOff>0</xdr:rowOff>
    </xdr:to>
    <xdr:pic>
      <xdr:nvPicPr>
        <xdr:cNvPr id="1207" name="Imagem 1206"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098351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2502</xdr:row>
      <xdr:rowOff>0</xdr:rowOff>
    </xdr:from>
    <xdr:to>
      <xdr:col>0</xdr:col>
      <xdr:colOff>9525</xdr:colOff>
      <xdr:row>2502</xdr:row>
      <xdr:rowOff>0</xdr:rowOff>
    </xdr:to>
    <xdr:pic>
      <xdr:nvPicPr>
        <xdr:cNvPr id="1208" name="Imagem 1207"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159502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2531</xdr:row>
      <xdr:rowOff>0</xdr:rowOff>
    </xdr:from>
    <xdr:to>
      <xdr:col>0</xdr:col>
      <xdr:colOff>9525</xdr:colOff>
      <xdr:row>2531</xdr:row>
      <xdr:rowOff>0</xdr:rowOff>
    </xdr:to>
    <xdr:pic>
      <xdr:nvPicPr>
        <xdr:cNvPr id="1209" name="Imagem 1208"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220652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2533</xdr:row>
      <xdr:rowOff>0</xdr:rowOff>
    </xdr:from>
    <xdr:to>
      <xdr:col>0</xdr:col>
      <xdr:colOff>9525</xdr:colOff>
      <xdr:row>2533</xdr:row>
      <xdr:rowOff>0</xdr:rowOff>
    </xdr:to>
    <xdr:pic>
      <xdr:nvPicPr>
        <xdr:cNvPr id="1210" name="Imagem 1209"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224462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2562</xdr:row>
      <xdr:rowOff>0</xdr:rowOff>
    </xdr:from>
    <xdr:to>
      <xdr:col>0</xdr:col>
      <xdr:colOff>9525</xdr:colOff>
      <xdr:row>2562</xdr:row>
      <xdr:rowOff>0</xdr:rowOff>
    </xdr:to>
    <xdr:pic>
      <xdr:nvPicPr>
        <xdr:cNvPr id="1211" name="Imagem 1210"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289613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2591</xdr:row>
      <xdr:rowOff>0</xdr:rowOff>
    </xdr:from>
    <xdr:to>
      <xdr:col>0</xdr:col>
      <xdr:colOff>9525</xdr:colOff>
      <xdr:row>2591</xdr:row>
      <xdr:rowOff>0</xdr:rowOff>
    </xdr:to>
    <xdr:pic>
      <xdr:nvPicPr>
        <xdr:cNvPr id="1212" name="Imagem 1211"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349430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2620</xdr:row>
      <xdr:rowOff>0</xdr:rowOff>
    </xdr:from>
    <xdr:to>
      <xdr:col>0</xdr:col>
      <xdr:colOff>9525</xdr:colOff>
      <xdr:row>2620</xdr:row>
      <xdr:rowOff>0</xdr:rowOff>
    </xdr:to>
    <xdr:pic>
      <xdr:nvPicPr>
        <xdr:cNvPr id="1213" name="Imagem 1212"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409247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2622</xdr:row>
      <xdr:rowOff>0</xdr:rowOff>
    </xdr:from>
    <xdr:to>
      <xdr:col>0</xdr:col>
      <xdr:colOff>9525</xdr:colOff>
      <xdr:row>2622</xdr:row>
      <xdr:rowOff>0</xdr:rowOff>
    </xdr:to>
    <xdr:pic>
      <xdr:nvPicPr>
        <xdr:cNvPr id="1214" name="Imagem 1213"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413057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2653</xdr:row>
      <xdr:rowOff>0</xdr:rowOff>
    </xdr:from>
    <xdr:to>
      <xdr:col>0</xdr:col>
      <xdr:colOff>9525</xdr:colOff>
      <xdr:row>2653</xdr:row>
      <xdr:rowOff>0</xdr:rowOff>
    </xdr:to>
    <xdr:pic>
      <xdr:nvPicPr>
        <xdr:cNvPr id="1215" name="Imagem 1214"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477446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2687</xdr:row>
      <xdr:rowOff>0</xdr:rowOff>
    </xdr:from>
    <xdr:to>
      <xdr:col>0</xdr:col>
      <xdr:colOff>9525</xdr:colOff>
      <xdr:row>2687</xdr:row>
      <xdr:rowOff>0</xdr:rowOff>
    </xdr:to>
    <xdr:pic>
      <xdr:nvPicPr>
        <xdr:cNvPr id="1216" name="Imagem 1215"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546788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2689</xdr:row>
      <xdr:rowOff>0</xdr:rowOff>
    </xdr:from>
    <xdr:to>
      <xdr:col>0</xdr:col>
      <xdr:colOff>9525</xdr:colOff>
      <xdr:row>2689</xdr:row>
      <xdr:rowOff>0</xdr:rowOff>
    </xdr:to>
    <xdr:pic>
      <xdr:nvPicPr>
        <xdr:cNvPr id="1217" name="Imagem 1216"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550598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2721</xdr:row>
      <xdr:rowOff>0</xdr:rowOff>
    </xdr:from>
    <xdr:to>
      <xdr:col>0</xdr:col>
      <xdr:colOff>9525</xdr:colOff>
      <xdr:row>2721</xdr:row>
      <xdr:rowOff>0</xdr:rowOff>
    </xdr:to>
    <xdr:pic>
      <xdr:nvPicPr>
        <xdr:cNvPr id="1218" name="Imagem 1217"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616130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2723</xdr:row>
      <xdr:rowOff>0</xdr:rowOff>
    </xdr:from>
    <xdr:to>
      <xdr:col>0</xdr:col>
      <xdr:colOff>9525</xdr:colOff>
      <xdr:row>2723</xdr:row>
      <xdr:rowOff>0</xdr:rowOff>
    </xdr:to>
    <xdr:pic>
      <xdr:nvPicPr>
        <xdr:cNvPr id="1219" name="Imagem 1218"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619940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2753</xdr:row>
      <xdr:rowOff>0</xdr:rowOff>
    </xdr:from>
    <xdr:to>
      <xdr:col>0</xdr:col>
      <xdr:colOff>9525</xdr:colOff>
      <xdr:row>2753</xdr:row>
      <xdr:rowOff>0</xdr:rowOff>
    </xdr:to>
    <xdr:pic>
      <xdr:nvPicPr>
        <xdr:cNvPr id="1220" name="Imagem 1219"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680900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2787</xdr:row>
      <xdr:rowOff>0</xdr:rowOff>
    </xdr:from>
    <xdr:to>
      <xdr:col>0</xdr:col>
      <xdr:colOff>9525</xdr:colOff>
      <xdr:row>2787</xdr:row>
      <xdr:rowOff>0</xdr:rowOff>
    </xdr:to>
    <xdr:pic>
      <xdr:nvPicPr>
        <xdr:cNvPr id="1221" name="Imagem 1220"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750242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2817</xdr:row>
      <xdr:rowOff>0</xdr:rowOff>
    </xdr:from>
    <xdr:to>
      <xdr:col>0</xdr:col>
      <xdr:colOff>9525</xdr:colOff>
      <xdr:row>2817</xdr:row>
      <xdr:rowOff>0</xdr:rowOff>
    </xdr:to>
    <xdr:pic>
      <xdr:nvPicPr>
        <xdr:cNvPr id="1222" name="Imagem 1221"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814631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2819</xdr:row>
      <xdr:rowOff>0</xdr:rowOff>
    </xdr:from>
    <xdr:to>
      <xdr:col>0</xdr:col>
      <xdr:colOff>9525</xdr:colOff>
      <xdr:row>2819</xdr:row>
      <xdr:rowOff>0</xdr:rowOff>
    </xdr:to>
    <xdr:pic>
      <xdr:nvPicPr>
        <xdr:cNvPr id="1223" name="Imagem 1222"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818441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2848</xdr:row>
      <xdr:rowOff>0</xdr:rowOff>
    </xdr:from>
    <xdr:to>
      <xdr:col>0</xdr:col>
      <xdr:colOff>9525</xdr:colOff>
      <xdr:row>2848</xdr:row>
      <xdr:rowOff>0</xdr:rowOff>
    </xdr:to>
    <xdr:pic>
      <xdr:nvPicPr>
        <xdr:cNvPr id="1224" name="Imagem 1223"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876734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2877</xdr:row>
      <xdr:rowOff>0</xdr:rowOff>
    </xdr:from>
    <xdr:to>
      <xdr:col>0</xdr:col>
      <xdr:colOff>9525</xdr:colOff>
      <xdr:row>2877</xdr:row>
      <xdr:rowOff>0</xdr:rowOff>
    </xdr:to>
    <xdr:pic>
      <xdr:nvPicPr>
        <xdr:cNvPr id="1225" name="Imagem 1224"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935789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2913</xdr:row>
      <xdr:rowOff>0</xdr:rowOff>
    </xdr:from>
    <xdr:to>
      <xdr:col>0</xdr:col>
      <xdr:colOff>9525</xdr:colOff>
      <xdr:row>2913</xdr:row>
      <xdr:rowOff>0</xdr:rowOff>
    </xdr:to>
    <xdr:pic>
      <xdr:nvPicPr>
        <xdr:cNvPr id="1226" name="Imagem 1225"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008179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2943</xdr:row>
      <xdr:rowOff>0</xdr:rowOff>
    </xdr:from>
    <xdr:to>
      <xdr:col>0</xdr:col>
      <xdr:colOff>9525</xdr:colOff>
      <xdr:row>2943</xdr:row>
      <xdr:rowOff>0</xdr:rowOff>
    </xdr:to>
    <xdr:pic>
      <xdr:nvPicPr>
        <xdr:cNvPr id="1227" name="Imagem 1226"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07123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2973</xdr:row>
      <xdr:rowOff>0</xdr:rowOff>
    </xdr:from>
    <xdr:to>
      <xdr:col>0</xdr:col>
      <xdr:colOff>9525</xdr:colOff>
      <xdr:row>2973</xdr:row>
      <xdr:rowOff>0</xdr:rowOff>
    </xdr:to>
    <xdr:pic>
      <xdr:nvPicPr>
        <xdr:cNvPr id="1228" name="Imagem 1227"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134290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3003</xdr:row>
      <xdr:rowOff>0</xdr:rowOff>
    </xdr:from>
    <xdr:to>
      <xdr:col>0</xdr:col>
      <xdr:colOff>9525</xdr:colOff>
      <xdr:row>3003</xdr:row>
      <xdr:rowOff>0</xdr:rowOff>
    </xdr:to>
    <xdr:pic>
      <xdr:nvPicPr>
        <xdr:cNvPr id="1229" name="Imagem 1228"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196012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3032</xdr:row>
      <xdr:rowOff>0</xdr:rowOff>
    </xdr:from>
    <xdr:to>
      <xdr:col>0</xdr:col>
      <xdr:colOff>9525</xdr:colOff>
      <xdr:row>3032</xdr:row>
      <xdr:rowOff>0</xdr:rowOff>
    </xdr:to>
    <xdr:pic>
      <xdr:nvPicPr>
        <xdr:cNvPr id="1230" name="Imagem 1229"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254305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3061</xdr:row>
      <xdr:rowOff>0</xdr:rowOff>
    </xdr:from>
    <xdr:to>
      <xdr:col>0</xdr:col>
      <xdr:colOff>9525</xdr:colOff>
      <xdr:row>3061</xdr:row>
      <xdr:rowOff>0</xdr:rowOff>
    </xdr:to>
    <xdr:pic>
      <xdr:nvPicPr>
        <xdr:cNvPr id="1231" name="Imagem 1230"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312598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3090</xdr:row>
      <xdr:rowOff>0</xdr:rowOff>
    </xdr:from>
    <xdr:to>
      <xdr:col>0</xdr:col>
      <xdr:colOff>9525</xdr:colOff>
      <xdr:row>3090</xdr:row>
      <xdr:rowOff>0</xdr:rowOff>
    </xdr:to>
    <xdr:pic>
      <xdr:nvPicPr>
        <xdr:cNvPr id="1232" name="Imagem 1231"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370891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3119</xdr:row>
      <xdr:rowOff>0</xdr:rowOff>
    </xdr:from>
    <xdr:to>
      <xdr:col>0</xdr:col>
      <xdr:colOff>9525</xdr:colOff>
      <xdr:row>3119</xdr:row>
      <xdr:rowOff>0</xdr:rowOff>
    </xdr:to>
    <xdr:pic>
      <xdr:nvPicPr>
        <xdr:cNvPr id="1233" name="Imagem 1232"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429184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3148</xdr:row>
      <xdr:rowOff>0</xdr:rowOff>
    </xdr:from>
    <xdr:to>
      <xdr:col>0</xdr:col>
      <xdr:colOff>9525</xdr:colOff>
      <xdr:row>3148</xdr:row>
      <xdr:rowOff>0</xdr:rowOff>
    </xdr:to>
    <xdr:pic>
      <xdr:nvPicPr>
        <xdr:cNvPr id="1234" name="Imagem 1233"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487477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3177</xdr:row>
      <xdr:rowOff>0</xdr:rowOff>
    </xdr:from>
    <xdr:to>
      <xdr:col>0</xdr:col>
      <xdr:colOff>9525</xdr:colOff>
      <xdr:row>3177</xdr:row>
      <xdr:rowOff>0</xdr:rowOff>
    </xdr:to>
    <xdr:pic>
      <xdr:nvPicPr>
        <xdr:cNvPr id="1235" name="Imagem 1234"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545770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3206</xdr:row>
      <xdr:rowOff>0</xdr:rowOff>
    </xdr:from>
    <xdr:to>
      <xdr:col>0</xdr:col>
      <xdr:colOff>9525</xdr:colOff>
      <xdr:row>3206</xdr:row>
      <xdr:rowOff>0</xdr:rowOff>
    </xdr:to>
    <xdr:pic>
      <xdr:nvPicPr>
        <xdr:cNvPr id="1236" name="Imagem 1235"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604063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3235</xdr:row>
      <xdr:rowOff>0</xdr:rowOff>
    </xdr:from>
    <xdr:to>
      <xdr:col>0</xdr:col>
      <xdr:colOff>9525</xdr:colOff>
      <xdr:row>3235</xdr:row>
      <xdr:rowOff>0</xdr:rowOff>
    </xdr:to>
    <xdr:pic>
      <xdr:nvPicPr>
        <xdr:cNvPr id="1237" name="Imagem 1236"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662356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3237</xdr:row>
      <xdr:rowOff>0</xdr:rowOff>
    </xdr:from>
    <xdr:to>
      <xdr:col>0</xdr:col>
      <xdr:colOff>9525</xdr:colOff>
      <xdr:row>3237</xdr:row>
      <xdr:rowOff>0</xdr:rowOff>
    </xdr:to>
    <xdr:pic>
      <xdr:nvPicPr>
        <xdr:cNvPr id="1238" name="Imagem 1237"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666928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3266</xdr:row>
      <xdr:rowOff>0</xdr:rowOff>
    </xdr:from>
    <xdr:to>
      <xdr:col>0</xdr:col>
      <xdr:colOff>9525</xdr:colOff>
      <xdr:row>3266</xdr:row>
      <xdr:rowOff>0</xdr:rowOff>
    </xdr:to>
    <xdr:pic>
      <xdr:nvPicPr>
        <xdr:cNvPr id="1239" name="Imagem 1238"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725983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3295</xdr:row>
      <xdr:rowOff>0</xdr:rowOff>
    </xdr:from>
    <xdr:to>
      <xdr:col>0</xdr:col>
      <xdr:colOff>9525</xdr:colOff>
      <xdr:row>3295</xdr:row>
      <xdr:rowOff>0</xdr:rowOff>
    </xdr:to>
    <xdr:pic>
      <xdr:nvPicPr>
        <xdr:cNvPr id="1240" name="Imagem 1239"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784276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3324</xdr:row>
      <xdr:rowOff>0</xdr:rowOff>
    </xdr:from>
    <xdr:to>
      <xdr:col>0</xdr:col>
      <xdr:colOff>9525</xdr:colOff>
      <xdr:row>3324</xdr:row>
      <xdr:rowOff>0</xdr:rowOff>
    </xdr:to>
    <xdr:pic>
      <xdr:nvPicPr>
        <xdr:cNvPr id="1241" name="Imagem 1240"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842569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3353</xdr:row>
      <xdr:rowOff>0</xdr:rowOff>
    </xdr:from>
    <xdr:to>
      <xdr:col>0</xdr:col>
      <xdr:colOff>9525</xdr:colOff>
      <xdr:row>3353</xdr:row>
      <xdr:rowOff>0</xdr:rowOff>
    </xdr:to>
    <xdr:pic>
      <xdr:nvPicPr>
        <xdr:cNvPr id="1242" name="Imagem 1241"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900862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3382</xdr:row>
      <xdr:rowOff>0</xdr:rowOff>
    </xdr:from>
    <xdr:to>
      <xdr:col>0</xdr:col>
      <xdr:colOff>9525</xdr:colOff>
      <xdr:row>3382</xdr:row>
      <xdr:rowOff>0</xdr:rowOff>
    </xdr:to>
    <xdr:pic>
      <xdr:nvPicPr>
        <xdr:cNvPr id="1243" name="Imagem 1242"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959155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3410</xdr:row>
      <xdr:rowOff>0</xdr:rowOff>
    </xdr:from>
    <xdr:to>
      <xdr:col>0</xdr:col>
      <xdr:colOff>9525</xdr:colOff>
      <xdr:row>3410</xdr:row>
      <xdr:rowOff>0</xdr:rowOff>
    </xdr:to>
    <xdr:pic>
      <xdr:nvPicPr>
        <xdr:cNvPr id="1244" name="Imagem 1243"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015543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3439</xdr:row>
      <xdr:rowOff>0</xdr:rowOff>
    </xdr:from>
    <xdr:to>
      <xdr:col>0</xdr:col>
      <xdr:colOff>9525</xdr:colOff>
      <xdr:row>3439</xdr:row>
      <xdr:rowOff>0</xdr:rowOff>
    </xdr:to>
    <xdr:pic>
      <xdr:nvPicPr>
        <xdr:cNvPr id="1245" name="Imagem 1244"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073836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3468</xdr:row>
      <xdr:rowOff>0</xdr:rowOff>
    </xdr:from>
    <xdr:to>
      <xdr:col>0</xdr:col>
      <xdr:colOff>9525</xdr:colOff>
      <xdr:row>3468</xdr:row>
      <xdr:rowOff>0</xdr:rowOff>
    </xdr:to>
    <xdr:pic>
      <xdr:nvPicPr>
        <xdr:cNvPr id="1246" name="Imagem 1245"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132129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3497</xdr:row>
      <xdr:rowOff>0</xdr:rowOff>
    </xdr:from>
    <xdr:to>
      <xdr:col>0</xdr:col>
      <xdr:colOff>9525</xdr:colOff>
      <xdr:row>3497</xdr:row>
      <xdr:rowOff>0</xdr:rowOff>
    </xdr:to>
    <xdr:pic>
      <xdr:nvPicPr>
        <xdr:cNvPr id="1247" name="Imagem 1246"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190422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3526</xdr:row>
      <xdr:rowOff>0</xdr:rowOff>
    </xdr:from>
    <xdr:to>
      <xdr:col>0</xdr:col>
      <xdr:colOff>9525</xdr:colOff>
      <xdr:row>3526</xdr:row>
      <xdr:rowOff>0</xdr:rowOff>
    </xdr:to>
    <xdr:pic>
      <xdr:nvPicPr>
        <xdr:cNvPr id="1248" name="Imagem 1247"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248715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3555</xdr:row>
      <xdr:rowOff>0</xdr:rowOff>
    </xdr:from>
    <xdr:to>
      <xdr:col>0</xdr:col>
      <xdr:colOff>9525</xdr:colOff>
      <xdr:row>3555</xdr:row>
      <xdr:rowOff>0</xdr:rowOff>
    </xdr:to>
    <xdr:pic>
      <xdr:nvPicPr>
        <xdr:cNvPr id="1249" name="Imagem 1248"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307008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3557</xdr:row>
      <xdr:rowOff>0</xdr:rowOff>
    </xdr:from>
    <xdr:to>
      <xdr:col>0</xdr:col>
      <xdr:colOff>9525</xdr:colOff>
      <xdr:row>3557</xdr:row>
      <xdr:rowOff>0</xdr:rowOff>
    </xdr:to>
    <xdr:pic>
      <xdr:nvPicPr>
        <xdr:cNvPr id="1250" name="Imagem 1249"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311580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3586</xdr:row>
      <xdr:rowOff>0</xdr:rowOff>
    </xdr:from>
    <xdr:to>
      <xdr:col>0</xdr:col>
      <xdr:colOff>9525</xdr:colOff>
      <xdr:row>3586</xdr:row>
      <xdr:rowOff>0</xdr:rowOff>
    </xdr:to>
    <xdr:pic>
      <xdr:nvPicPr>
        <xdr:cNvPr id="1251" name="Imagem 1250"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370635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3615</xdr:row>
      <xdr:rowOff>0</xdr:rowOff>
    </xdr:from>
    <xdr:to>
      <xdr:col>0</xdr:col>
      <xdr:colOff>9525</xdr:colOff>
      <xdr:row>3615</xdr:row>
      <xdr:rowOff>0</xdr:rowOff>
    </xdr:to>
    <xdr:pic>
      <xdr:nvPicPr>
        <xdr:cNvPr id="1252" name="Imagem 1251"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428928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3644</xdr:row>
      <xdr:rowOff>0</xdr:rowOff>
    </xdr:from>
    <xdr:to>
      <xdr:col>0</xdr:col>
      <xdr:colOff>9525</xdr:colOff>
      <xdr:row>3644</xdr:row>
      <xdr:rowOff>0</xdr:rowOff>
    </xdr:to>
    <xdr:pic>
      <xdr:nvPicPr>
        <xdr:cNvPr id="1253" name="Imagem 1252"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487221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3673</xdr:row>
      <xdr:rowOff>0</xdr:rowOff>
    </xdr:from>
    <xdr:to>
      <xdr:col>0</xdr:col>
      <xdr:colOff>9525</xdr:colOff>
      <xdr:row>3673</xdr:row>
      <xdr:rowOff>0</xdr:rowOff>
    </xdr:to>
    <xdr:pic>
      <xdr:nvPicPr>
        <xdr:cNvPr id="1254" name="Imagem 1253"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545514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3702</xdr:row>
      <xdr:rowOff>0</xdr:rowOff>
    </xdr:from>
    <xdr:to>
      <xdr:col>0</xdr:col>
      <xdr:colOff>9525</xdr:colOff>
      <xdr:row>3702</xdr:row>
      <xdr:rowOff>0</xdr:rowOff>
    </xdr:to>
    <xdr:pic>
      <xdr:nvPicPr>
        <xdr:cNvPr id="1255" name="Imagem 1254"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603807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3730</xdr:row>
      <xdr:rowOff>0</xdr:rowOff>
    </xdr:from>
    <xdr:to>
      <xdr:col>0</xdr:col>
      <xdr:colOff>9525</xdr:colOff>
      <xdr:row>3730</xdr:row>
      <xdr:rowOff>0</xdr:rowOff>
    </xdr:to>
    <xdr:pic>
      <xdr:nvPicPr>
        <xdr:cNvPr id="1256" name="Imagem 1255"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660195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3759</xdr:row>
      <xdr:rowOff>0</xdr:rowOff>
    </xdr:from>
    <xdr:to>
      <xdr:col>0</xdr:col>
      <xdr:colOff>9525</xdr:colOff>
      <xdr:row>3759</xdr:row>
      <xdr:rowOff>0</xdr:rowOff>
    </xdr:to>
    <xdr:pic>
      <xdr:nvPicPr>
        <xdr:cNvPr id="1257" name="Imagem 1256"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718488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3788</xdr:row>
      <xdr:rowOff>0</xdr:rowOff>
    </xdr:from>
    <xdr:to>
      <xdr:col>0</xdr:col>
      <xdr:colOff>9525</xdr:colOff>
      <xdr:row>3788</xdr:row>
      <xdr:rowOff>0</xdr:rowOff>
    </xdr:to>
    <xdr:pic>
      <xdr:nvPicPr>
        <xdr:cNvPr id="1258" name="Imagem 1257"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776781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3817</xdr:row>
      <xdr:rowOff>0</xdr:rowOff>
    </xdr:from>
    <xdr:to>
      <xdr:col>0</xdr:col>
      <xdr:colOff>9525</xdr:colOff>
      <xdr:row>3817</xdr:row>
      <xdr:rowOff>0</xdr:rowOff>
    </xdr:to>
    <xdr:pic>
      <xdr:nvPicPr>
        <xdr:cNvPr id="1259" name="Imagem 1258"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835074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3846</xdr:row>
      <xdr:rowOff>0</xdr:rowOff>
    </xdr:from>
    <xdr:to>
      <xdr:col>0</xdr:col>
      <xdr:colOff>9525</xdr:colOff>
      <xdr:row>3846</xdr:row>
      <xdr:rowOff>0</xdr:rowOff>
    </xdr:to>
    <xdr:pic>
      <xdr:nvPicPr>
        <xdr:cNvPr id="1260" name="Imagem 1259"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893367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3875</xdr:row>
      <xdr:rowOff>0</xdr:rowOff>
    </xdr:from>
    <xdr:to>
      <xdr:col>0</xdr:col>
      <xdr:colOff>9525</xdr:colOff>
      <xdr:row>3875</xdr:row>
      <xdr:rowOff>0</xdr:rowOff>
    </xdr:to>
    <xdr:pic>
      <xdr:nvPicPr>
        <xdr:cNvPr id="1261" name="Imagem 1260"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951660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3877</xdr:row>
      <xdr:rowOff>0</xdr:rowOff>
    </xdr:from>
    <xdr:to>
      <xdr:col>0</xdr:col>
      <xdr:colOff>9525</xdr:colOff>
      <xdr:row>3877</xdr:row>
      <xdr:rowOff>0</xdr:rowOff>
    </xdr:to>
    <xdr:pic>
      <xdr:nvPicPr>
        <xdr:cNvPr id="1262" name="Imagem 1261"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956232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3906</xdr:row>
      <xdr:rowOff>0</xdr:rowOff>
    </xdr:from>
    <xdr:to>
      <xdr:col>0</xdr:col>
      <xdr:colOff>9525</xdr:colOff>
      <xdr:row>3906</xdr:row>
      <xdr:rowOff>0</xdr:rowOff>
    </xdr:to>
    <xdr:pic>
      <xdr:nvPicPr>
        <xdr:cNvPr id="1263" name="Imagem 1262"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015287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3935</xdr:row>
      <xdr:rowOff>0</xdr:rowOff>
    </xdr:from>
    <xdr:to>
      <xdr:col>0</xdr:col>
      <xdr:colOff>9525</xdr:colOff>
      <xdr:row>3935</xdr:row>
      <xdr:rowOff>0</xdr:rowOff>
    </xdr:to>
    <xdr:pic>
      <xdr:nvPicPr>
        <xdr:cNvPr id="1264" name="Imagem 1263"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073580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3963</xdr:row>
      <xdr:rowOff>0</xdr:rowOff>
    </xdr:from>
    <xdr:to>
      <xdr:col>0</xdr:col>
      <xdr:colOff>9525</xdr:colOff>
      <xdr:row>3963</xdr:row>
      <xdr:rowOff>0</xdr:rowOff>
    </xdr:to>
    <xdr:pic>
      <xdr:nvPicPr>
        <xdr:cNvPr id="1265" name="Imagem 1264"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129968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3992</xdr:row>
      <xdr:rowOff>0</xdr:rowOff>
    </xdr:from>
    <xdr:to>
      <xdr:col>0</xdr:col>
      <xdr:colOff>9525</xdr:colOff>
      <xdr:row>3992</xdr:row>
      <xdr:rowOff>0</xdr:rowOff>
    </xdr:to>
    <xdr:pic>
      <xdr:nvPicPr>
        <xdr:cNvPr id="1266" name="Imagem 1265"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188261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4021</xdr:row>
      <xdr:rowOff>0</xdr:rowOff>
    </xdr:from>
    <xdr:to>
      <xdr:col>0</xdr:col>
      <xdr:colOff>9525</xdr:colOff>
      <xdr:row>4021</xdr:row>
      <xdr:rowOff>0</xdr:rowOff>
    </xdr:to>
    <xdr:pic>
      <xdr:nvPicPr>
        <xdr:cNvPr id="1267" name="Imagem 1266"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246554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4050</xdr:row>
      <xdr:rowOff>0</xdr:rowOff>
    </xdr:from>
    <xdr:to>
      <xdr:col>0</xdr:col>
      <xdr:colOff>9525</xdr:colOff>
      <xdr:row>4050</xdr:row>
      <xdr:rowOff>0</xdr:rowOff>
    </xdr:to>
    <xdr:pic>
      <xdr:nvPicPr>
        <xdr:cNvPr id="1268" name="Imagem 1267"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4847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4079</xdr:row>
      <xdr:rowOff>0</xdr:rowOff>
    </xdr:from>
    <xdr:to>
      <xdr:col>0</xdr:col>
      <xdr:colOff>9525</xdr:colOff>
      <xdr:row>4079</xdr:row>
      <xdr:rowOff>0</xdr:rowOff>
    </xdr:to>
    <xdr:pic>
      <xdr:nvPicPr>
        <xdr:cNvPr id="1269" name="Imagem 1268"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63140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4108</xdr:row>
      <xdr:rowOff>0</xdr:rowOff>
    </xdr:from>
    <xdr:to>
      <xdr:col>0</xdr:col>
      <xdr:colOff>9525</xdr:colOff>
      <xdr:row>4108</xdr:row>
      <xdr:rowOff>0</xdr:rowOff>
    </xdr:to>
    <xdr:pic>
      <xdr:nvPicPr>
        <xdr:cNvPr id="1270" name="Imagem 1269"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421433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4137</xdr:row>
      <xdr:rowOff>0</xdr:rowOff>
    </xdr:from>
    <xdr:to>
      <xdr:col>0</xdr:col>
      <xdr:colOff>9525</xdr:colOff>
      <xdr:row>4137</xdr:row>
      <xdr:rowOff>0</xdr:rowOff>
    </xdr:to>
    <xdr:pic>
      <xdr:nvPicPr>
        <xdr:cNvPr id="1271" name="Imagem 1270"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479726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4166</xdr:row>
      <xdr:rowOff>0</xdr:rowOff>
    </xdr:from>
    <xdr:to>
      <xdr:col>0</xdr:col>
      <xdr:colOff>9525</xdr:colOff>
      <xdr:row>4166</xdr:row>
      <xdr:rowOff>0</xdr:rowOff>
    </xdr:to>
    <xdr:pic>
      <xdr:nvPicPr>
        <xdr:cNvPr id="1272" name="Imagem 1271"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538019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4195</xdr:row>
      <xdr:rowOff>0</xdr:rowOff>
    </xdr:from>
    <xdr:to>
      <xdr:col>0</xdr:col>
      <xdr:colOff>9525</xdr:colOff>
      <xdr:row>4195</xdr:row>
      <xdr:rowOff>0</xdr:rowOff>
    </xdr:to>
    <xdr:pic>
      <xdr:nvPicPr>
        <xdr:cNvPr id="1273" name="Imagem 1272"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596312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4197</xdr:row>
      <xdr:rowOff>0</xdr:rowOff>
    </xdr:from>
    <xdr:to>
      <xdr:col>0</xdr:col>
      <xdr:colOff>9525</xdr:colOff>
      <xdr:row>4197</xdr:row>
      <xdr:rowOff>0</xdr:rowOff>
    </xdr:to>
    <xdr:pic>
      <xdr:nvPicPr>
        <xdr:cNvPr id="1274" name="Imagem 1273"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600122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4226</xdr:row>
      <xdr:rowOff>0</xdr:rowOff>
    </xdr:from>
    <xdr:to>
      <xdr:col>0</xdr:col>
      <xdr:colOff>9525</xdr:colOff>
      <xdr:row>4226</xdr:row>
      <xdr:rowOff>0</xdr:rowOff>
    </xdr:to>
    <xdr:pic>
      <xdr:nvPicPr>
        <xdr:cNvPr id="1275" name="Imagem 1274"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661273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4256</xdr:row>
      <xdr:rowOff>0</xdr:rowOff>
    </xdr:from>
    <xdr:to>
      <xdr:col>0</xdr:col>
      <xdr:colOff>9525</xdr:colOff>
      <xdr:row>4256</xdr:row>
      <xdr:rowOff>0</xdr:rowOff>
    </xdr:to>
    <xdr:pic>
      <xdr:nvPicPr>
        <xdr:cNvPr id="1276" name="Imagem 1275"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72299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4286</xdr:row>
      <xdr:rowOff>0</xdr:rowOff>
    </xdr:from>
    <xdr:to>
      <xdr:col>0</xdr:col>
      <xdr:colOff>9525</xdr:colOff>
      <xdr:row>4286</xdr:row>
      <xdr:rowOff>0</xdr:rowOff>
    </xdr:to>
    <xdr:pic>
      <xdr:nvPicPr>
        <xdr:cNvPr id="1277" name="Imagem 1276"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786050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4318</xdr:row>
      <xdr:rowOff>0</xdr:rowOff>
    </xdr:from>
    <xdr:to>
      <xdr:col>0</xdr:col>
      <xdr:colOff>9525</xdr:colOff>
      <xdr:row>4318</xdr:row>
      <xdr:rowOff>0</xdr:rowOff>
    </xdr:to>
    <xdr:pic>
      <xdr:nvPicPr>
        <xdr:cNvPr id="1278" name="Imagem 1277"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850820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4350</xdr:row>
      <xdr:rowOff>0</xdr:rowOff>
    </xdr:from>
    <xdr:to>
      <xdr:col>0</xdr:col>
      <xdr:colOff>9525</xdr:colOff>
      <xdr:row>4350</xdr:row>
      <xdr:rowOff>0</xdr:rowOff>
    </xdr:to>
    <xdr:pic>
      <xdr:nvPicPr>
        <xdr:cNvPr id="1279" name="Imagem 1278"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915590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4381</xdr:row>
      <xdr:rowOff>0</xdr:rowOff>
    </xdr:from>
    <xdr:to>
      <xdr:col>0</xdr:col>
      <xdr:colOff>9525</xdr:colOff>
      <xdr:row>4381</xdr:row>
      <xdr:rowOff>0</xdr:rowOff>
    </xdr:to>
    <xdr:pic>
      <xdr:nvPicPr>
        <xdr:cNvPr id="1280" name="Imagem 1279"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979979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4410</xdr:row>
      <xdr:rowOff>0</xdr:rowOff>
    </xdr:from>
    <xdr:to>
      <xdr:col>0</xdr:col>
      <xdr:colOff>9525</xdr:colOff>
      <xdr:row>4410</xdr:row>
      <xdr:rowOff>0</xdr:rowOff>
    </xdr:to>
    <xdr:pic>
      <xdr:nvPicPr>
        <xdr:cNvPr id="1281" name="Imagem 1280"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039034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4441</xdr:row>
      <xdr:rowOff>0</xdr:rowOff>
    </xdr:from>
    <xdr:to>
      <xdr:col>0</xdr:col>
      <xdr:colOff>9525</xdr:colOff>
      <xdr:row>4441</xdr:row>
      <xdr:rowOff>0</xdr:rowOff>
    </xdr:to>
    <xdr:pic>
      <xdr:nvPicPr>
        <xdr:cNvPr id="1282" name="Imagem 1281"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103423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4471</xdr:row>
      <xdr:rowOff>0</xdr:rowOff>
    </xdr:from>
    <xdr:to>
      <xdr:col>0</xdr:col>
      <xdr:colOff>9525</xdr:colOff>
      <xdr:row>4471</xdr:row>
      <xdr:rowOff>0</xdr:rowOff>
    </xdr:to>
    <xdr:pic>
      <xdr:nvPicPr>
        <xdr:cNvPr id="1283" name="Imagem 1282"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165145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4501</xdr:row>
      <xdr:rowOff>0</xdr:rowOff>
    </xdr:from>
    <xdr:to>
      <xdr:col>0</xdr:col>
      <xdr:colOff>9525</xdr:colOff>
      <xdr:row>4501</xdr:row>
      <xdr:rowOff>0</xdr:rowOff>
    </xdr:to>
    <xdr:pic>
      <xdr:nvPicPr>
        <xdr:cNvPr id="1284" name="Imagem 1283"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226867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4530</xdr:row>
      <xdr:rowOff>0</xdr:rowOff>
    </xdr:from>
    <xdr:to>
      <xdr:col>0</xdr:col>
      <xdr:colOff>9525</xdr:colOff>
      <xdr:row>4530</xdr:row>
      <xdr:rowOff>0</xdr:rowOff>
    </xdr:to>
    <xdr:pic>
      <xdr:nvPicPr>
        <xdr:cNvPr id="1285" name="Imagem 1284"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285160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4559</xdr:row>
      <xdr:rowOff>0</xdr:rowOff>
    </xdr:from>
    <xdr:to>
      <xdr:col>0</xdr:col>
      <xdr:colOff>9525</xdr:colOff>
      <xdr:row>4559</xdr:row>
      <xdr:rowOff>0</xdr:rowOff>
    </xdr:to>
    <xdr:pic>
      <xdr:nvPicPr>
        <xdr:cNvPr id="1286" name="Imagem 1285"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343453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4588</xdr:row>
      <xdr:rowOff>0</xdr:rowOff>
    </xdr:from>
    <xdr:to>
      <xdr:col>0</xdr:col>
      <xdr:colOff>9525</xdr:colOff>
      <xdr:row>4588</xdr:row>
      <xdr:rowOff>0</xdr:rowOff>
    </xdr:to>
    <xdr:pic>
      <xdr:nvPicPr>
        <xdr:cNvPr id="1287" name="Imagem 1286"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401746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4617</xdr:row>
      <xdr:rowOff>0</xdr:rowOff>
    </xdr:from>
    <xdr:to>
      <xdr:col>0</xdr:col>
      <xdr:colOff>9525</xdr:colOff>
      <xdr:row>4617</xdr:row>
      <xdr:rowOff>0</xdr:rowOff>
    </xdr:to>
    <xdr:pic>
      <xdr:nvPicPr>
        <xdr:cNvPr id="1288" name="Imagem 1287"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460039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4646</xdr:row>
      <xdr:rowOff>0</xdr:rowOff>
    </xdr:from>
    <xdr:to>
      <xdr:col>0</xdr:col>
      <xdr:colOff>9525</xdr:colOff>
      <xdr:row>4646</xdr:row>
      <xdr:rowOff>0</xdr:rowOff>
    </xdr:to>
    <xdr:pic>
      <xdr:nvPicPr>
        <xdr:cNvPr id="1289" name="Imagem 1288"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518332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4675</xdr:row>
      <xdr:rowOff>0</xdr:rowOff>
    </xdr:from>
    <xdr:to>
      <xdr:col>0</xdr:col>
      <xdr:colOff>9525</xdr:colOff>
      <xdr:row>4675</xdr:row>
      <xdr:rowOff>0</xdr:rowOff>
    </xdr:to>
    <xdr:pic>
      <xdr:nvPicPr>
        <xdr:cNvPr id="1290" name="Imagem 1289"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576625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4704</xdr:row>
      <xdr:rowOff>0</xdr:rowOff>
    </xdr:from>
    <xdr:to>
      <xdr:col>0</xdr:col>
      <xdr:colOff>9525</xdr:colOff>
      <xdr:row>4704</xdr:row>
      <xdr:rowOff>0</xdr:rowOff>
    </xdr:to>
    <xdr:pic>
      <xdr:nvPicPr>
        <xdr:cNvPr id="1291" name="Imagem 1290"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634918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4733</xdr:row>
      <xdr:rowOff>0</xdr:rowOff>
    </xdr:from>
    <xdr:to>
      <xdr:col>0</xdr:col>
      <xdr:colOff>9525</xdr:colOff>
      <xdr:row>4733</xdr:row>
      <xdr:rowOff>0</xdr:rowOff>
    </xdr:to>
    <xdr:pic>
      <xdr:nvPicPr>
        <xdr:cNvPr id="1292" name="Imagem 1291"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693211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4735</xdr:row>
      <xdr:rowOff>0</xdr:rowOff>
    </xdr:from>
    <xdr:to>
      <xdr:col>0</xdr:col>
      <xdr:colOff>9525</xdr:colOff>
      <xdr:row>4735</xdr:row>
      <xdr:rowOff>0</xdr:rowOff>
    </xdr:to>
    <xdr:pic>
      <xdr:nvPicPr>
        <xdr:cNvPr id="1293" name="Imagem 1292"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697021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4764</xdr:row>
      <xdr:rowOff>0</xdr:rowOff>
    </xdr:from>
    <xdr:to>
      <xdr:col>0</xdr:col>
      <xdr:colOff>9525</xdr:colOff>
      <xdr:row>4764</xdr:row>
      <xdr:rowOff>0</xdr:rowOff>
    </xdr:to>
    <xdr:pic>
      <xdr:nvPicPr>
        <xdr:cNvPr id="1294" name="Imagem 1293"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756076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4793</xdr:row>
      <xdr:rowOff>0</xdr:rowOff>
    </xdr:from>
    <xdr:to>
      <xdr:col>0</xdr:col>
      <xdr:colOff>9525</xdr:colOff>
      <xdr:row>4793</xdr:row>
      <xdr:rowOff>0</xdr:rowOff>
    </xdr:to>
    <xdr:pic>
      <xdr:nvPicPr>
        <xdr:cNvPr id="1295" name="Imagem 1294"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817227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4822</xdr:row>
      <xdr:rowOff>0</xdr:rowOff>
    </xdr:from>
    <xdr:to>
      <xdr:col>0</xdr:col>
      <xdr:colOff>9525</xdr:colOff>
      <xdr:row>4822</xdr:row>
      <xdr:rowOff>0</xdr:rowOff>
    </xdr:to>
    <xdr:pic>
      <xdr:nvPicPr>
        <xdr:cNvPr id="1296" name="Imagem 1295"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878377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4852</xdr:row>
      <xdr:rowOff>0</xdr:rowOff>
    </xdr:from>
    <xdr:to>
      <xdr:col>0</xdr:col>
      <xdr:colOff>9525</xdr:colOff>
      <xdr:row>4852</xdr:row>
      <xdr:rowOff>0</xdr:rowOff>
    </xdr:to>
    <xdr:pic>
      <xdr:nvPicPr>
        <xdr:cNvPr id="1297" name="Imagem 1296"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940099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4882</xdr:row>
      <xdr:rowOff>0</xdr:rowOff>
    </xdr:from>
    <xdr:to>
      <xdr:col>0</xdr:col>
      <xdr:colOff>9525</xdr:colOff>
      <xdr:row>4882</xdr:row>
      <xdr:rowOff>0</xdr:rowOff>
    </xdr:to>
    <xdr:pic>
      <xdr:nvPicPr>
        <xdr:cNvPr id="1298" name="Imagem 1297"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001821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4911</xdr:row>
      <xdr:rowOff>0</xdr:rowOff>
    </xdr:from>
    <xdr:to>
      <xdr:col>0</xdr:col>
      <xdr:colOff>9525</xdr:colOff>
      <xdr:row>4911</xdr:row>
      <xdr:rowOff>0</xdr:rowOff>
    </xdr:to>
    <xdr:pic>
      <xdr:nvPicPr>
        <xdr:cNvPr id="1299" name="Imagem 1298"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061638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4943</xdr:row>
      <xdr:rowOff>0</xdr:rowOff>
    </xdr:from>
    <xdr:to>
      <xdr:col>0</xdr:col>
      <xdr:colOff>9525</xdr:colOff>
      <xdr:row>4943</xdr:row>
      <xdr:rowOff>0</xdr:rowOff>
    </xdr:to>
    <xdr:pic>
      <xdr:nvPicPr>
        <xdr:cNvPr id="1300" name="Imagem 1299"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126408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4975</xdr:row>
      <xdr:rowOff>0</xdr:rowOff>
    </xdr:from>
    <xdr:to>
      <xdr:col>0</xdr:col>
      <xdr:colOff>9525</xdr:colOff>
      <xdr:row>4975</xdr:row>
      <xdr:rowOff>0</xdr:rowOff>
    </xdr:to>
    <xdr:pic>
      <xdr:nvPicPr>
        <xdr:cNvPr id="1301" name="Imagem 1300"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191178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5007</xdr:row>
      <xdr:rowOff>0</xdr:rowOff>
    </xdr:from>
    <xdr:to>
      <xdr:col>0</xdr:col>
      <xdr:colOff>9525</xdr:colOff>
      <xdr:row>5007</xdr:row>
      <xdr:rowOff>0</xdr:rowOff>
    </xdr:to>
    <xdr:pic>
      <xdr:nvPicPr>
        <xdr:cNvPr id="1302" name="Imagem 1301"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255948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5038</xdr:row>
      <xdr:rowOff>0</xdr:rowOff>
    </xdr:from>
    <xdr:to>
      <xdr:col>0</xdr:col>
      <xdr:colOff>9525</xdr:colOff>
      <xdr:row>5038</xdr:row>
      <xdr:rowOff>0</xdr:rowOff>
    </xdr:to>
    <xdr:pic>
      <xdr:nvPicPr>
        <xdr:cNvPr id="1303" name="Imagem 1302"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320337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5069</xdr:row>
      <xdr:rowOff>0</xdr:rowOff>
    </xdr:from>
    <xdr:to>
      <xdr:col>0</xdr:col>
      <xdr:colOff>9525</xdr:colOff>
      <xdr:row>5069</xdr:row>
      <xdr:rowOff>0</xdr:rowOff>
    </xdr:to>
    <xdr:pic>
      <xdr:nvPicPr>
        <xdr:cNvPr id="1304" name="Imagem 1303"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384726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5100</xdr:row>
      <xdr:rowOff>0</xdr:rowOff>
    </xdr:from>
    <xdr:to>
      <xdr:col>0</xdr:col>
      <xdr:colOff>9525</xdr:colOff>
      <xdr:row>5100</xdr:row>
      <xdr:rowOff>0</xdr:rowOff>
    </xdr:to>
    <xdr:pic>
      <xdr:nvPicPr>
        <xdr:cNvPr id="1305" name="Imagem 1304"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49115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5131</xdr:row>
      <xdr:rowOff>0</xdr:rowOff>
    </xdr:from>
    <xdr:to>
      <xdr:col>0</xdr:col>
      <xdr:colOff>9525</xdr:colOff>
      <xdr:row>5131</xdr:row>
      <xdr:rowOff>0</xdr:rowOff>
    </xdr:to>
    <xdr:pic>
      <xdr:nvPicPr>
        <xdr:cNvPr id="1306" name="Imagem 1305"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13504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5162</xdr:row>
      <xdr:rowOff>0</xdr:rowOff>
    </xdr:from>
    <xdr:to>
      <xdr:col>0</xdr:col>
      <xdr:colOff>9525</xdr:colOff>
      <xdr:row>5162</xdr:row>
      <xdr:rowOff>0</xdr:rowOff>
    </xdr:to>
    <xdr:pic>
      <xdr:nvPicPr>
        <xdr:cNvPr id="1307" name="Imagem 1306"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77893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5191</xdr:row>
      <xdr:rowOff>0</xdr:rowOff>
    </xdr:from>
    <xdr:to>
      <xdr:col>0</xdr:col>
      <xdr:colOff>9525</xdr:colOff>
      <xdr:row>5191</xdr:row>
      <xdr:rowOff>0</xdr:rowOff>
    </xdr:to>
    <xdr:pic>
      <xdr:nvPicPr>
        <xdr:cNvPr id="1308" name="Imagem 1307"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636948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5222</xdr:row>
      <xdr:rowOff>0</xdr:rowOff>
    </xdr:from>
    <xdr:to>
      <xdr:col>0</xdr:col>
      <xdr:colOff>9525</xdr:colOff>
      <xdr:row>5222</xdr:row>
      <xdr:rowOff>0</xdr:rowOff>
    </xdr:to>
    <xdr:pic>
      <xdr:nvPicPr>
        <xdr:cNvPr id="1309" name="Imagem 1308"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701337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5253</xdr:row>
      <xdr:rowOff>0</xdr:rowOff>
    </xdr:from>
    <xdr:to>
      <xdr:col>0</xdr:col>
      <xdr:colOff>9525</xdr:colOff>
      <xdr:row>5253</xdr:row>
      <xdr:rowOff>0</xdr:rowOff>
    </xdr:to>
    <xdr:pic>
      <xdr:nvPicPr>
        <xdr:cNvPr id="1310" name="Imagem 1309"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765726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5285</xdr:row>
      <xdr:rowOff>0</xdr:rowOff>
    </xdr:from>
    <xdr:to>
      <xdr:col>0</xdr:col>
      <xdr:colOff>9525</xdr:colOff>
      <xdr:row>5285</xdr:row>
      <xdr:rowOff>0</xdr:rowOff>
    </xdr:to>
    <xdr:pic>
      <xdr:nvPicPr>
        <xdr:cNvPr id="1311" name="Imagem 1310"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832020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5315</xdr:row>
      <xdr:rowOff>0</xdr:rowOff>
    </xdr:from>
    <xdr:to>
      <xdr:col>0</xdr:col>
      <xdr:colOff>9525</xdr:colOff>
      <xdr:row>5315</xdr:row>
      <xdr:rowOff>0</xdr:rowOff>
    </xdr:to>
    <xdr:pic>
      <xdr:nvPicPr>
        <xdr:cNvPr id="1312" name="Imagem 1311"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895076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5345</xdr:row>
      <xdr:rowOff>0</xdr:rowOff>
    </xdr:from>
    <xdr:to>
      <xdr:col>0</xdr:col>
      <xdr:colOff>9525</xdr:colOff>
      <xdr:row>5345</xdr:row>
      <xdr:rowOff>0</xdr:rowOff>
    </xdr:to>
    <xdr:pic>
      <xdr:nvPicPr>
        <xdr:cNvPr id="1313" name="Imagem 1312"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956798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5375</xdr:row>
      <xdr:rowOff>0</xdr:rowOff>
    </xdr:from>
    <xdr:to>
      <xdr:col>0</xdr:col>
      <xdr:colOff>9525</xdr:colOff>
      <xdr:row>5375</xdr:row>
      <xdr:rowOff>0</xdr:rowOff>
    </xdr:to>
    <xdr:pic>
      <xdr:nvPicPr>
        <xdr:cNvPr id="1314" name="Imagem 1313"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101852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5405</xdr:row>
      <xdr:rowOff>0</xdr:rowOff>
    </xdr:from>
    <xdr:to>
      <xdr:col>0</xdr:col>
      <xdr:colOff>9525</xdr:colOff>
      <xdr:row>5405</xdr:row>
      <xdr:rowOff>0</xdr:rowOff>
    </xdr:to>
    <xdr:pic>
      <xdr:nvPicPr>
        <xdr:cNvPr id="1315" name="Imagem 1314"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1080242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5435</xdr:row>
      <xdr:rowOff>0</xdr:rowOff>
    </xdr:from>
    <xdr:to>
      <xdr:col>0</xdr:col>
      <xdr:colOff>9525</xdr:colOff>
      <xdr:row>5435</xdr:row>
      <xdr:rowOff>0</xdr:rowOff>
    </xdr:to>
    <xdr:pic>
      <xdr:nvPicPr>
        <xdr:cNvPr id="1316" name="Imagem 1315"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1141964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5464</xdr:row>
      <xdr:rowOff>0</xdr:rowOff>
    </xdr:from>
    <xdr:to>
      <xdr:col>0</xdr:col>
      <xdr:colOff>9525</xdr:colOff>
      <xdr:row>5464</xdr:row>
      <xdr:rowOff>0</xdr:rowOff>
    </xdr:to>
    <xdr:pic>
      <xdr:nvPicPr>
        <xdr:cNvPr id="1317" name="Imagem 1316"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1201781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5493</xdr:row>
      <xdr:rowOff>0</xdr:rowOff>
    </xdr:from>
    <xdr:to>
      <xdr:col>0</xdr:col>
      <xdr:colOff>9525</xdr:colOff>
      <xdr:row>5493</xdr:row>
      <xdr:rowOff>0</xdr:rowOff>
    </xdr:to>
    <xdr:pic>
      <xdr:nvPicPr>
        <xdr:cNvPr id="1318" name="Imagem 1317"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1260074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5522</xdr:row>
      <xdr:rowOff>0</xdr:rowOff>
    </xdr:from>
    <xdr:to>
      <xdr:col>0</xdr:col>
      <xdr:colOff>9525</xdr:colOff>
      <xdr:row>5522</xdr:row>
      <xdr:rowOff>0</xdr:rowOff>
    </xdr:to>
    <xdr:pic>
      <xdr:nvPicPr>
        <xdr:cNvPr id="1319" name="Imagem 1318"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1318367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5551</xdr:row>
      <xdr:rowOff>0</xdr:rowOff>
    </xdr:from>
    <xdr:to>
      <xdr:col>0</xdr:col>
      <xdr:colOff>9525</xdr:colOff>
      <xdr:row>5551</xdr:row>
      <xdr:rowOff>0</xdr:rowOff>
    </xdr:to>
    <xdr:pic>
      <xdr:nvPicPr>
        <xdr:cNvPr id="1320" name="Imagem 1319"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137666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5580</xdr:row>
      <xdr:rowOff>0</xdr:rowOff>
    </xdr:from>
    <xdr:to>
      <xdr:col>0</xdr:col>
      <xdr:colOff>9525</xdr:colOff>
      <xdr:row>5580</xdr:row>
      <xdr:rowOff>0</xdr:rowOff>
    </xdr:to>
    <xdr:pic>
      <xdr:nvPicPr>
        <xdr:cNvPr id="1321" name="Imagem 1320"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1434953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5609</xdr:row>
      <xdr:rowOff>0</xdr:rowOff>
    </xdr:from>
    <xdr:to>
      <xdr:col>0</xdr:col>
      <xdr:colOff>9525</xdr:colOff>
      <xdr:row>5609</xdr:row>
      <xdr:rowOff>0</xdr:rowOff>
    </xdr:to>
    <xdr:pic>
      <xdr:nvPicPr>
        <xdr:cNvPr id="1322" name="Imagem 1321"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1493246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5638</xdr:row>
      <xdr:rowOff>0</xdr:rowOff>
    </xdr:from>
    <xdr:to>
      <xdr:col>0</xdr:col>
      <xdr:colOff>9525</xdr:colOff>
      <xdr:row>5638</xdr:row>
      <xdr:rowOff>0</xdr:rowOff>
    </xdr:to>
    <xdr:pic>
      <xdr:nvPicPr>
        <xdr:cNvPr id="1323" name="Imagem 1322"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1551539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5667</xdr:row>
      <xdr:rowOff>0</xdr:rowOff>
    </xdr:from>
    <xdr:to>
      <xdr:col>0</xdr:col>
      <xdr:colOff>9525</xdr:colOff>
      <xdr:row>5667</xdr:row>
      <xdr:rowOff>0</xdr:rowOff>
    </xdr:to>
    <xdr:pic>
      <xdr:nvPicPr>
        <xdr:cNvPr id="1324" name="Imagem 1323"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1609832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5696</xdr:row>
      <xdr:rowOff>0</xdr:rowOff>
    </xdr:from>
    <xdr:to>
      <xdr:col>0</xdr:col>
      <xdr:colOff>9525</xdr:colOff>
      <xdr:row>5696</xdr:row>
      <xdr:rowOff>0</xdr:rowOff>
    </xdr:to>
    <xdr:pic>
      <xdr:nvPicPr>
        <xdr:cNvPr id="1325" name="Imagem 1324"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166812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5725</xdr:row>
      <xdr:rowOff>0</xdr:rowOff>
    </xdr:from>
    <xdr:to>
      <xdr:col>0</xdr:col>
      <xdr:colOff>9525</xdr:colOff>
      <xdr:row>5725</xdr:row>
      <xdr:rowOff>0</xdr:rowOff>
    </xdr:to>
    <xdr:pic>
      <xdr:nvPicPr>
        <xdr:cNvPr id="1326" name="Imagem 1325"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1726418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5754</xdr:row>
      <xdr:rowOff>0</xdr:rowOff>
    </xdr:from>
    <xdr:to>
      <xdr:col>0</xdr:col>
      <xdr:colOff>9525</xdr:colOff>
      <xdr:row>5754</xdr:row>
      <xdr:rowOff>0</xdr:rowOff>
    </xdr:to>
    <xdr:pic>
      <xdr:nvPicPr>
        <xdr:cNvPr id="1327" name="Imagem 1326"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1784711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5783</xdr:row>
      <xdr:rowOff>0</xdr:rowOff>
    </xdr:from>
    <xdr:to>
      <xdr:col>0</xdr:col>
      <xdr:colOff>9525</xdr:colOff>
      <xdr:row>5783</xdr:row>
      <xdr:rowOff>0</xdr:rowOff>
    </xdr:to>
    <xdr:pic>
      <xdr:nvPicPr>
        <xdr:cNvPr id="1328" name="Imagem 1327"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1843004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5812</xdr:row>
      <xdr:rowOff>0</xdr:rowOff>
    </xdr:from>
    <xdr:to>
      <xdr:col>0</xdr:col>
      <xdr:colOff>9525</xdr:colOff>
      <xdr:row>5812</xdr:row>
      <xdr:rowOff>0</xdr:rowOff>
    </xdr:to>
    <xdr:pic>
      <xdr:nvPicPr>
        <xdr:cNvPr id="1329" name="Imagem 1328"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1901297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5841</xdr:row>
      <xdr:rowOff>0</xdr:rowOff>
    </xdr:from>
    <xdr:to>
      <xdr:col>0</xdr:col>
      <xdr:colOff>9525</xdr:colOff>
      <xdr:row>5841</xdr:row>
      <xdr:rowOff>0</xdr:rowOff>
    </xdr:to>
    <xdr:pic>
      <xdr:nvPicPr>
        <xdr:cNvPr id="1330" name="Imagem 1329"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195959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5870</xdr:row>
      <xdr:rowOff>0</xdr:rowOff>
    </xdr:from>
    <xdr:to>
      <xdr:col>0</xdr:col>
      <xdr:colOff>9525</xdr:colOff>
      <xdr:row>5870</xdr:row>
      <xdr:rowOff>0</xdr:rowOff>
    </xdr:to>
    <xdr:pic>
      <xdr:nvPicPr>
        <xdr:cNvPr id="1331" name="Imagem 1330"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017883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5899</xdr:row>
      <xdr:rowOff>0</xdr:rowOff>
    </xdr:from>
    <xdr:to>
      <xdr:col>0</xdr:col>
      <xdr:colOff>9525</xdr:colOff>
      <xdr:row>5899</xdr:row>
      <xdr:rowOff>0</xdr:rowOff>
    </xdr:to>
    <xdr:pic>
      <xdr:nvPicPr>
        <xdr:cNvPr id="1332" name="Imagem 1331"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076176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5928</xdr:row>
      <xdr:rowOff>0</xdr:rowOff>
    </xdr:from>
    <xdr:to>
      <xdr:col>0</xdr:col>
      <xdr:colOff>9525</xdr:colOff>
      <xdr:row>5928</xdr:row>
      <xdr:rowOff>0</xdr:rowOff>
    </xdr:to>
    <xdr:pic>
      <xdr:nvPicPr>
        <xdr:cNvPr id="1333" name="Imagem 1332"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134469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5930</xdr:row>
      <xdr:rowOff>0</xdr:rowOff>
    </xdr:from>
    <xdr:to>
      <xdr:col>0</xdr:col>
      <xdr:colOff>9525</xdr:colOff>
      <xdr:row>5930</xdr:row>
      <xdr:rowOff>0</xdr:rowOff>
    </xdr:to>
    <xdr:pic>
      <xdr:nvPicPr>
        <xdr:cNvPr id="1334" name="Imagem 1333"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138279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5962</xdr:row>
      <xdr:rowOff>0</xdr:rowOff>
    </xdr:from>
    <xdr:to>
      <xdr:col>0</xdr:col>
      <xdr:colOff>9525</xdr:colOff>
      <xdr:row>5962</xdr:row>
      <xdr:rowOff>0</xdr:rowOff>
    </xdr:to>
    <xdr:pic>
      <xdr:nvPicPr>
        <xdr:cNvPr id="1335" name="Imagem 1334"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203049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5994</xdr:row>
      <xdr:rowOff>0</xdr:rowOff>
    </xdr:from>
    <xdr:to>
      <xdr:col>0</xdr:col>
      <xdr:colOff>9525</xdr:colOff>
      <xdr:row>5994</xdr:row>
      <xdr:rowOff>0</xdr:rowOff>
    </xdr:to>
    <xdr:pic>
      <xdr:nvPicPr>
        <xdr:cNvPr id="1336" name="Imagem 1335"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267819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6023</xdr:row>
      <xdr:rowOff>0</xdr:rowOff>
    </xdr:from>
    <xdr:to>
      <xdr:col>0</xdr:col>
      <xdr:colOff>9525</xdr:colOff>
      <xdr:row>6023</xdr:row>
      <xdr:rowOff>0</xdr:rowOff>
    </xdr:to>
    <xdr:pic>
      <xdr:nvPicPr>
        <xdr:cNvPr id="1337" name="Imagem 1336"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326112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6052</xdr:row>
      <xdr:rowOff>0</xdr:rowOff>
    </xdr:from>
    <xdr:to>
      <xdr:col>0</xdr:col>
      <xdr:colOff>9525</xdr:colOff>
      <xdr:row>6052</xdr:row>
      <xdr:rowOff>0</xdr:rowOff>
    </xdr:to>
    <xdr:pic>
      <xdr:nvPicPr>
        <xdr:cNvPr id="1338" name="Imagem 1337"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38440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6081</xdr:row>
      <xdr:rowOff>0</xdr:rowOff>
    </xdr:from>
    <xdr:to>
      <xdr:col>0</xdr:col>
      <xdr:colOff>9525</xdr:colOff>
      <xdr:row>6081</xdr:row>
      <xdr:rowOff>0</xdr:rowOff>
    </xdr:to>
    <xdr:pic>
      <xdr:nvPicPr>
        <xdr:cNvPr id="1339" name="Imagem 1338"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442698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6110</xdr:row>
      <xdr:rowOff>0</xdr:rowOff>
    </xdr:from>
    <xdr:to>
      <xdr:col>0</xdr:col>
      <xdr:colOff>9525</xdr:colOff>
      <xdr:row>6110</xdr:row>
      <xdr:rowOff>0</xdr:rowOff>
    </xdr:to>
    <xdr:pic>
      <xdr:nvPicPr>
        <xdr:cNvPr id="1340" name="Imagem 1339"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500991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6139</xdr:row>
      <xdr:rowOff>0</xdr:rowOff>
    </xdr:from>
    <xdr:to>
      <xdr:col>0</xdr:col>
      <xdr:colOff>9525</xdr:colOff>
      <xdr:row>6139</xdr:row>
      <xdr:rowOff>0</xdr:rowOff>
    </xdr:to>
    <xdr:pic>
      <xdr:nvPicPr>
        <xdr:cNvPr id="1341" name="Imagem 1340"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559284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6168</xdr:row>
      <xdr:rowOff>0</xdr:rowOff>
    </xdr:from>
    <xdr:to>
      <xdr:col>0</xdr:col>
      <xdr:colOff>9525</xdr:colOff>
      <xdr:row>6168</xdr:row>
      <xdr:rowOff>0</xdr:rowOff>
    </xdr:to>
    <xdr:pic>
      <xdr:nvPicPr>
        <xdr:cNvPr id="1342" name="Imagem 1341"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617577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6197</xdr:row>
      <xdr:rowOff>0</xdr:rowOff>
    </xdr:from>
    <xdr:to>
      <xdr:col>0</xdr:col>
      <xdr:colOff>9525</xdr:colOff>
      <xdr:row>6197</xdr:row>
      <xdr:rowOff>0</xdr:rowOff>
    </xdr:to>
    <xdr:pic>
      <xdr:nvPicPr>
        <xdr:cNvPr id="1343" name="Imagem 1342"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67587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6226</xdr:row>
      <xdr:rowOff>0</xdr:rowOff>
    </xdr:from>
    <xdr:to>
      <xdr:col>0</xdr:col>
      <xdr:colOff>9525</xdr:colOff>
      <xdr:row>6226</xdr:row>
      <xdr:rowOff>0</xdr:rowOff>
    </xdr:to>
    <xdr:pic>
      <xdr:nvPicPr>
        <xdr:cNvPr id="1344" name="Imagem 1343"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734163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6255</xdr:row>
      <xdr:rowOff>0</xdr:rowOff>
    </xdr:from>
    <xdr:to>
      <xdr:col>0</xdr:col>
      <xdr:colOff>9525</xdr:colOff>
      <xdr:row>6255</xdr:row>
      <xdr:rowOff>0</xdr:rowOff>
    </xdr:to>
    <xdr:pic>
      <xdr:nvPicPr>
        <xdr:cNvPr id="1345" name="Imagem 1344"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792456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6284</xdr:row>
      <xdr:rowOff>0</xdr:rowOff>
    </xdr:from>
    <xdr:to>
      <xdr:col>0</xdr:col>
      <xdr:colOff>9525</xdr:colOff>
      <xdr:row>6284</xdr:row>
      <xdr:rowOff>0</xdr:rowOff>
    </xdr:to>
    <xdr:pic>
      <xdr:nvPicPr>
        <xdr:cNvPr id="1346" name="Imagem 1345"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850749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6287</xdr:row>
      <xdr:rowOff>0</xdr:rowOff>
    </xdr:from>
    <xdr:to>
      <xdr:col>0</xdr:col>
      <xdr:colOff>9525</xdr:colOff>
      <xdr:row>6287</xdr:row>
      <xdr:rowOff>0</xdr:rowOff>
    </xdr:to>
    <xdr:pic>
      <xdr:nvPicPr>
        <xdr:cNvPr id="1347" name="Imagem 1346"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856464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6316</xdr:row>
      <xdr:rowOff>0</xdr:rowOff>
    </xdr:from>
    <xdr:to>
      <xdr:col>0</xdr:col>
      <xdr:colOff>9525</xdr:colOff>
      <xdr:row>6316</xdr:row>
      <xdr:rowOff>0</xdr:rowOff>
    </xdr:to>
    <xdr:pic>
      <xdr:nvPicPr>
        <xdr:cNvPr id="1348" name="Imagem 1347"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914757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6345</xdr:row>
      <xdr:rowOff>0</xdr:rowOff>
    </xdr:from>
    <xdr:to>
      <xdr:col>0</xdr:col>
      <xdr:colOff>9525</xdr:colOff>
      <xdr:row>6345</xdr:row>
      <xdr:rowOff>0</xdr:rowOff>
    </xdr:to>
    <xdr:pic>
      <xdr:nvPicPr>
        <xdr:cNvPr id="1349" name="Imagem 1348"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97305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6347</xdr:row>
      <xdr:rowOff>0</xdr:rowOff>
    </xdr:from>
    <xdr:to>
      <xdr:col>0</xdr:col>
      <xdr:colOff>9525</xdr:colOff>
      <xdr:row>6347</xdr:row>
      <xdr:rowOff>0</xdr:rowOff>
    </xdr:to>
    <xdr:pic>
      <xdr:nvPicPr>
        <xdr:cNvPr id="1350" name="Imagem 1349"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97686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6375</xdr:row>
      <xdr:rowOff>0</xdr:rowOff>
    </xdr:from>
    <xdr:to>
      <xdr:col>0</xdr:col>
      <xdr:colOff>9525</xdr:colOff>
      <xdr:row>6375</xdr:row>
      <xdr:rowOff>0</xdr:rowOff>
    </xdr:to>
    <xdr:pic>
      <xdr:nvPicPr>
        <xdr:cNvPr id="1351" name="Imagem 1350"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3033248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6403</xdr:row>
      <xdr:rowOff>0</xdr:rowOff>
    </xdr:from>
    <xdr:to>
      <xdr:col>0</xdr:col>
      <xdr:colOff>9525</xdr:colOff>
      <xdr:row>6403</xdr:row>
      <xdr:rowOff>0</xdr:rowOff>
    </xdr:to>
    <xdr:pic>
      <xdr:nvPicPr>
        <xdr:cNvPr id="1352" name="Imagem 1351"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3089636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6431</xdr:row>
      <xdr:rowOff>0</xdr:rowOff>
    </xdr:from>
    <xdr:to>
      <xdr:col>0</xdr:col>
      <xdr:colOff>9525</xdr:colOff>
      <xdr:row>6431</xdr:row>
      <xdr:rowOff>0</xdr:rowOff>
    </xdr:to>
    <xdr:pic>
      <xdr:nvPicPr>
        <xdr:cNvPr id="1353" name="Imagem 1352"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3146024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6460</xdr:row>
      <xdr:rowOff>0</xdr:rowOff>
    </xdr:from>
    <xdr:to>
      <xdr:col>0</xdr:col>
      <xdr:colOff>9525</xdr:colOff>
      <xdr:row>6460</xdr:row>
      <xdr:rowOff>0</xdr:rowOff>
    </xdr:to>
    <xdr:pic>
      <xdr:nvPicPr>
        <xdr:cNvPr id="1354" name="Imagem 1353"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3204317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6462</xdr:row>
      <xdr:rowOff>0</xdr:rowOff>
    </xdr:from>
    <xdr:to>
      <xdr:col>0</xdr:col>
      <xdr:colOff>9525</xdr:colOff>
      <xdr:row>6462</xdr:row>
      <xdr:rowOff>0</xdr:rowOff>
    </xdr:to>
    <xdr:pic>
      <xdr:nvPicPr>
        <xdr:cNvPr id="1355" name="Imagem 1354"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3208127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6465</xdr:row>
      <xdr:rowOff>0</xdr:rowOff>
    </xdr:from>
    <xdr:to>
      <xdr:col>0</xdr:col>
      <xdr:colOff>9525</xdr:colOff>
      <xdr:row>6465</xdr:row>
      <xdr:rowOff>0</xdr:rowOff>
    </xdr:to>
    <xdr:pic>
      <xdr:nvPicPr>
        <xdr:cNvPr id="1356" name="Imagem 1355"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3213842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6467</xdr:row>
      <xdr:rowOff>0</xdr:rowOff>
    </xdr:from>
    <xdr:to>
      <xdr:col>0</xdr:col>
      <xdr:colOff>9525</xdr:colOff>
      <xdr:row>6467</xdr:row>
      <xdr:rowOff>0</xdr:rowOff>
    </xdr:to>
    <xdr:pic>
      <xdr:nvPicPr>
        <xdr:cNvPr id="1357" name="Imagem 1356"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3217652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6497</xdr:row>
      <xdr:rowOff>0</xdr:rowOff>
    </xdr:from>
    <xdr:to>
      <xdr:col>0</xdr:col>
      <xdr:colOff>9525</xdr:colOff>
      <xdr:row>6497</xdr:row>
      <xdr:rowOff>0</xdr:rowOff>
    </xdr:to>
    <xdr:pic>
      <xdr:nvPicPr>
        <xdr:cNvPr id="1358" name="Imagem 1357"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3278612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6542</xdr:row>
      <xdr:rowOff>0</xdr:rowOff>
    </xdr:from>
    <xdr:to>
      <xdr:col>0</xdr:col>
      <xdr:colOff>9525</xdr:colOff>
      <xdr:row>6542</xdr:row>
      <xdr:rowOff>0</xdr:rowOff>
    </xdr:to>
    <xdr:pic>
      <xdr:nvPicPr>
        <xdr:cNvPr id="1359" name="Imagem 1358"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337310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6576</xdr:row>
      <xdr:rowOff>0</xdr:rowOff>
    </xdr:from>
    <xdr:to>
      <xdr:col>0</xdr:col>
      <xdr:colOff>9525</xdr:colOff>
      <xdr:row>6576</xdr:row>
      <xdr:rowOff>0</xdr:rowOff>
    </xdr:to>
    <xdr:pic>
      <xdr:nvPicPr>
        <xdr:cNvPr id="1360" name="Imagem 1359"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3442442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6606</xdr:row>
      <xdr:rowOff>0</xdr:rowOff>
    </xdr:from>
    <xdr:to>
      <xdr:col>0</xdr:col>
      <xdr:colOff>9525</xdr:colOff>
      <xdr:row>6606</xdr:row>
      <xdr:rowOff>0</xdr:rowOff>
    </xdr:to>
    <xdr:pic>
      <xdr:nvPicPr>
        <xdr:cNvPr id="1361" name="Imagem 1360"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3503402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6638</xdr:row>
      <xdr:rowOff>0</xdr:rowOff>
    </xdr:from>
    <xdr:to>
      <xdr:col>0</xdr:col>
      <xdr:colOff>9525</xdr:colOff>
      <xdr:row>6638</xdr:row>
      <xdr:rowOff>0</xdr:rowOff>
    </xdr:to>
    <xdr:pic>
      <xdr:nvPicPr>
        <xdr:cNvPr id="1362" name="Imagem 1361"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3568172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6670</xdr:row>
      <xdr:rowOff>0</xdr:rowOff>
    </xdr:from>
    <xdr:to>
      <xdr:col>0</xdr:col>
      <xdr:colOff>9525</xdr:colOff>
      <xdr:row>6670</xdr:row>
      <xdr:rowOff>0</xdr:rowOff>
    </xdr:to>
    <xdr:pic>
      <xdr:nvPicPr>
        <xdr:cNvPr id="1363" name="Imagem 1362"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3632942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6702</xdr:row>
      <xdr:rowOff>0</xdr:rowOff>
    </xdr:from>
    <xdr:to>
      <xdr:col>0</xdr:col>
      <xdr:colOff>9525</xdr:colOff>
      <xdr:row>6702</xdr:row>
      <xdr:rowOff>0</xdr:rowOff>
    </xdr:to>
    <xdr:pic>
      <xdr:nvPicPr>
        <xdr:cNvPr id="1364" name="Imagem 1363"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3699045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6734</xdr:row>
      <xdr:rowOff>0</xdr:rowOff>
    </xdr:from>
    <xdr:to>
      <xdr:col>0</xdr:col>
      <xdr:colOff>9525</xdr:colOff>
      <xdr:row>6734</xdr:row>
      <xdr:rowOff>0</xdr:rowOff>
    </xdr:to>
    <xdr:pic>
      <xdr:nvPicPr>
        <xdr:cNvPr id="1365" name="Imagem 1364"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3765149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6765</xdr:row>
      <xdr:rowOff>0</xdr:rowOff>
    </xdr:from>
    <xdr:to>
      <xdr:col>0</xdr:col>
      <xdr:colOff>9525</xdr:colOff>
      <xdr:row>6765</xdr:row>
      <xdr:rowOff>0</xdr:rowOff>
    </xdr:to>
    <xdr:pic>
      <xdr:nvPicPr>
        <xdr:cNvPr id="1366" name="Imagem 1365"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3830109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6796</xdr:row>
      <xdr:rowOff>0</xdr:rowOff>
    </xdr:from>
    <xdr:to>
      <xdr:col>0</xdr:col>
      <xdr:colOff>9525</xdr:colOff>
      <xdr:row>6796</xdr:row>
      <xdr:rowOff>0</xdr:rowOff>
    </xdr:to>
    <xdr:pic>
      <xdr:nvPicPr>
        <xdr:cNvPr id="1367" name="Imagem 1366"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389507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6823</xdr:row>
      <xdr:rowOff>0</xdr:rowOff>
    </xdr:from>
    <xdr:to>
      <xdr:col>0</xdr:col>
      <xdr:colOff>9525</xdr:colOff>
      <xdr:row>6823</xdr:row>
      <xdr:rowOff>0</xdr:rowOff>
    </xdr:to>
    <xdr:pic>
      <xdr:nvPicPr>
        <xdr:cNvPr id="1368" name="Imagem 1367"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3949553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6857</xdr:row>
      <xdr:rowOff>0</xdr:rowOff>
    </xdr:from>
    <xdr:to>
      <xdr:col>0</xdr:col>
      <xdr:colOff>9525</xdr:colOff>
      <xdr:row>6857</xdr:row>
      <xdr:rowOff>0</xdr:rowOff>
    </xdr:to>
    <xdr:pic>
      <xdr:nvPicPr>
        <xdr:cNvPr id="1369" name="Imagem 1368"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4022324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6859</xdr:row>
      <xdr:rowOff>0</xdr:rowOff>
    </xdr:from>
    <xdr:to>
      <xdr:col>0</xdr:col>
      <xdr:colOff>9525</xdr:colOff>
      <xdr:row>6859</xdr:row>
      <xdr:rowOff>0</xdr:rowOff>
    </xdr:to>
    <xdr:pic>
      <xdr:nvPicPr>
        <xdr:cNvPr id="1370" name="Imagem 1369"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4026134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6889</xdr:row>
      <xdr:rowOff>0</xdr:rowOff>
    </xdr:from>
    <xdr:to>
      <xdr:col>0</xdr:col>
      <xdr:colOff>9525</xdr:colOff>
      <xdr:row>6889</xdr:row>
      <xdr:rowOff>0</xdr:rowOff>
    </xdr:to>
    <xdr:pic>
      <xdr:nvPicPr>
        <xdr:cNvPr id="1371" name="Imagem 1370"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4087094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6919</xdr:row>
      <xdr:rowOff>0</xdr:rowOff>
    </xdr:from>
    <xdr:to>
      <xdr:col>0</xdr:col>
      <xdr:colOff>9525</xdr:colOff>
      <xdr:row>6919</xdr:row>
      <xdr:rowOff>0</xdr:rowOff>
    </xdr:to>
    <xdr:pic>
      <xdr:nvPicPr>
        <xdr:cNvPr id="1372" name="Imagem 1371"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4148054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6949</xdr:row>
      <xdr:rowOff>0</xdr:rowOff>
    </xdr:from>
    <xdr:to>
      <xdr:col>0</xdr:col>
      <xdr:colOff>9525</xdr:colOff>
      <xdr:row>6949</xdr:row>
      <xdr:rowOff>0</xdr:rowOff>
    </xdr:to>
    <xdr:pic>
      <xdr:nvPicPr>
        <xdr:cNvPr id="1373" name="Imagem 1372"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4209014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6981</xdr:row>
      <xdr:rowOff>0</xdr:rowOff>
    </xdr:from>
    <xdr:to>
      <xdr:col>0</xdr:col>
      <xdr:colOff>9525</xdr:colOff>
      <xdr:row>6981</xdr:row>
      <xdr:rowOff>0</xdr:rowOff>
    </xdr:to>
    <xdr:pic>
      <xdr:nvPicPr>
        <xdr:cNvPr id="1374" name="Imagem 1373"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4274546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7013</xdr:row>
      <xdr:rowOff>0</xdr:rowOff>
    </xdr:from>
    <xdr:to>
      <xdr:col>0</xdr:col>
      <xdr:colOff>9525</xdr:colOff>
      <xdr:row>7013</xdr:row>
      <xdr:rowOff>0</xdr:rowOff>
    </xdr:to>
    <xdr:pic>
      <xdr:nvPicPr>
        <xdr:cNvPr id="1375" name="Imagem 1374"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4339316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7045</xdr:row>
      <xdr:rowOff>0</xdr:rowOff>
    </xdr:from>
    <xdr:to>
      <xdr:col>0</xdr:col>
      <xdr:colOff>9525</xdr:colOff>
      <xdr:row>7045</xdr:row>
      <xdr:rowOff>0</xdr:rowOff>
    </xdr:to>
    <xdr:pic>
      <xdr:nvPicPr>
        <xdr:cNvPr id="1376" name="Imagem 1375"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4404848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7087</xdr:row>
      <xdr:rowOff>0</xdr:rowOff>
    </xdr:from>
    <xdr:to>
      <xdr:col>0</xdr:col>
      <xdr:colOff>9525</xdr:colOff>
      <xdr:row>7087</xdr:row>
      <xdr:rowOff>0</xdr:rowOff>
    </xdr:to>
    <xdr:pic>
      <xdr:nvPicPr>
        <xdr:cNvPr id="1377" name="Imagem 1376"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4487906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7089</xdr:row>
      <xdr:rowOff>0</xdr:rowOff>
    </xdr:from>
    <xdr:to>
      <xdr:col>0</xdr:col>
      <xdr:colOff>9525</xdr:colOff>
      <xdr:row>7089</xdr:row>
      <xdr:rowOff>0</xdr:rowOff>
    </xdr:to>
    <xdr:pic>
      <xdr:nvPicPr>
        <xdr:cNvPr id="1378" name="Imagem 1377"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4491716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7121</xdr:row>
      <xdr:rowOff>0</xdr:rowOff>
    </xdr:from>
    <xdr:to>
      <xdr:col>0</xdr:col>
      <xdr:colOff>9525</xdr:colOff>
      <xdr:row>7121</xdr:row>
      <xdr:rowOff>0</xdr:rowOff>
    </xdr:to>
    <xdr:pic>
      <xdr:nvPicPr>
        <xdr:cNvPr id="1379" name="Imagem 1378"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4557248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7152</xdr:row>
      <xdr:rowOff>0</xdr:rowOff>
    </xdr:from>
    <xdr:to>
      <xdr:col>0</xdr:col>
      <xdr:colOff>9525</xdr:colOff>
      <xdr:row>7152</xdr:row>
      <xdr:rowOff>0</xdr:rowOff>
    </xdr:to>
    <xdr:pic>
      <xdr:nvPicPr>
        <xdr:cNvPr id="1380" name="Imagem 1379"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462087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7186</xdr:row>
      <xdr:rowOff>0</xdr:rowOff>
    </xdr:from>
    <xdr:to>
      <xdr:col>0</xdr:col>
      <xdr:colOff>9525</xdr:colOff>
      <xdr:row>7186</xdr:row>
      <xdr:rowOff>0</xdr:rowOff>
    </xdr:to>
    <xdr:pic>
      <xdr:nvPicPr>
        <xdr:cNvPr id="1381" name="Imagem 1380"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468945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7188</xdr:row>
      <xdr:rowOff>0</xdr:rowOff>
    </xdr:from>
    <xdr:to>
      <xdr:col>0</xdr:col>
      <xdr:colOff>9525</xdr:colOff>
      <xdr:row>7188</xdr:row>
      <xdr:rowOff>0</xdr:rowOff>
    </xdr:to>
    <xdr:pic>
      <xdr:nvPicPr>
        <xdr:cNvPr id="1382" name="Imagem 1381"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469326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7219</xdr:row>
      <xdr:rowOff>0</xdr:rowOff>
    </xdr:from>
    <xdr:to>
      <xdr:col>0</xdr:col>
      <xdr:colOff>9525</xdr:colOff>
      <xdr:row>7219</xdr:row>
      <xdr:rowOff>0</xdr:rowOff>
    </xdr:to>
    <xdr:pic>
      <xdr:nvPicPr>
        <xdr:cNvPr id="1383" name="Imagem 1382"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475613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7254</xdr:row>
      <xdr:rowOff>0</xdr:rowOff>
    </xdr:from>
    <xdr:to>
      <xdr:col>0</xdr:col>
      <xdr:colOff>9525</xdr:colOff>
      <xdr:row>7254</xdr:row>
      <xdr:rowOff>0</xdr:rowOff>
    </xdr:to>
    <xdr:pic>
      <xdr:nvPicPr>
        <xdr:cNvPr id="1384" name="Imagem 1383"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4829472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7288</xdr:row>
      <xdr:rowOff>0</xdr:rowOff>
    </xdr:from>
    <xdr:to>
      <xdr:col>0</xdr:col>
      <xdr:colOff>9525</xdr:colOff>
      <xdr:row>7288</xdr:row>
      <xdr:rowOff>0</xdr:rowOff>
    </xdr:to>
    <xdr:pic>
      <xdr:nvPicPr>
        <xdr:cNvPr id="1385" name="Imagem 1384"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4898814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7328</xdr:row>
      <xdr:rowOff>0</xdr:rowOff>
    </xdr:from>
    <xdr:to>
      <xdr:col>0</xdr:col>
      <xdr:colOff>9525</xdr:colOff>
      <xdr:row>7328</xdr:row>
      <xdr:rowOff>0</xdr:rowOff>
    </xdr:to>
    <xdr:pic>
      <xdr:nvPicPr>
        <xdr:cNvPr id="1386" name="Imagem 1385"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4984539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7368</xdr:row>
      <xdr:rowOff>0</xdr:rowOff>
    </xdr:from>
    <xdr:to>
      <xdr:col>0</xdr:col>
      <xdr:colOff>9525</xdr:colOff>
      <xdr:row>7368</xdr:row>
      <xdr:rowOff>0</xdr:rowOff>
    </xdr:to>
    <xdr:pic>
      <xdr:nvPicPr>
        <xdr:cNvPr id="1387" name="Imagem 1386"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070264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7398</xdr:row>
      <xdr:rowOff>0</xdr:rowOff>
    </xdr:from>
    <xdr:to>
      <xdr:col>0</xdr:col>
      <xdr:colOff>9525</xdr:colOff>
      <xdr:row>7398</xdr:row>
      <xdr:rowOff>0</xdr:rowOff>
    </xdr:to>
    <xdr:pic>
      <xdr:nvPicPr>
        <xdr:cNvPr id="1388" name="Imagem 1387"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131986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7430</xdr:row>
      <xdr:rowOff>0</xdr:rowOff>
    </xdr:from>
    <xdr:to>
      <xdr:col>0</xdr:col>
      <xdr:colOff>9525</xdr:colOff>
      <xdr:row>7430</xdr:row>
      <xdr:rowOff>0</xdr:rowOff>
    </xdr:to>
    <xdr:pic>
      <xdr:nvPicPr>
        <xdr:cNvPr id="1389" name="Imagem 1388"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197518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7459</xdr:row>
      <xdr:rowOff>0</xdr:rowOff>
    </xdr:from>
    <xdr:to>
      <xdr:col>0</xdr:col>
      <xdr:colOff>9525</xdr:colOff>
      <xdr:row>7459</xdr:row>
      <xdr:rowOff>0</xdr:rowOff>
    </xdr:to>
    <xdr:pic>
      <xdr:nvPicPr>
        <xdr:cNvPr id="1390" name="Imagem 1389"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256573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7488</xdr:row>
      <xdr:rowOff>0</xdr:rowOff>
    </xdr:from>
    <xdr:to>
      <xdr:col>0</xdr:col>
      <xdr:colOff>9525</xdr:colOff>
      <xdr:row>7488</xdr:row>
      <xdr:rowOff>0</xdr:rowOff>
    </xdr:to>
    <xdr:pic>
      <xdr:nvPicPr>
        <xdr:cNvPr id="1391" name="Imagem 1390"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314866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7517</xdr:row>
      <xdr:rowOff>0</xdr:rowOff>
    </xdr:from>
    <xdr:to>
      <xdr:col>0</xdr:col>
      <xdr:colOff>9525</xdr:colOff>
      <xdr:row>7517</xdr:row>
      <xdr:rowOff>0</xdr:rowOff>
    </xdr:to>
    <xdr:pic>
      <xdr:nvPicPr>
        <xdr:cNvPr id="1392" name="Imagem 1391"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373159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7545</xdr:row>
      <xdr:rowOff>0</xdr:rowOff>
    </xdr:from>
    <xdr:to>
      <xdr:col>0</xdr:col>
      <xdr:colOff>9525</xdr:colOff>
      <xdr:row>7545</xdr:row>
      <xdr:rowOff>0</xdr:rowOff>
    </xdr:to>
    <xdr:pic>
      <xdr:nvPicPr>
        <xdr:cNvPr id="1393" name="Imagem 1392"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429547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7575</xdr:row>
      <xdr:rowOff>0</xdr:rowOff>
    </xdr:from>
    <xdr:to>
      <xdr:col>0</xdr:col>
      <xdr:colOff>9525</xdr:colOff>
      <xdr:row>7575</xdr:row>
      <xdr:rowOff>0</xdr:rowOff>
    </xdr:to>
    <xdr:pic>
      <xdr:nvPicPr>
        <xdr:cNvPr id="1394" name="Imagem 1393"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490507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7603</xdr:row>
      <xdr:rowOff>0</xdr:rowOff>
    </xdr:from>
    <xdr:to>
      <xdr:col>0</xdr:col>
      <xdr:colOff>9525</xdr:colOff>
      <xdr:row>7603</xdr:row>
      <xdr:rowOff>0</xdr:rowOff>
    </xdr:to>
    <xdr:pic>
      <xdr:nvPicPr>
        <xdr:cNvPr id="1395" name="Imagem 1394"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548419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7631</xdr:row>
      <xdr:rowOff>0</xdr:rowOff>
    </xdr:from>
    <xdr:to>
      <xdr:col>0</xdr:col>
      <xdr:colOff>9525</xdr:colOff>
      <xdr:row>7631</xdr:row>
      <xdr:rowOff>0</xdr:rowOff>
    </xdr:to>
    <xdr:pic>
      <xdr:nvPicPr>
        <xdr:cNvPr id="1396" name="Imagem 1395"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605569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7633</xdr:row>
      <xdr:rowOff>0</xdr:rowOff>
    </xdr:from>
    <xdr:to>
      <xdr:col>0</xdr:col>
      <xdr:colOff>9525</xdr:colOff>
      <xdr:row>7633</xdr:row>
      <xdr:rowOff>0</xdr:rowOff>
    </xdr:to>
    <xdr:pic>
      <xdr:nvPicPr>
        <xdr:cNvPr id="1397" name="Imagem 1396"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609379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7664</xdr:row>
      <xdr:rowOff>0</xdr:rowOff>
    </xdr:from>
    <xdr:to>
      <xdr:col>0</xdr:col>
      <xdr:colOff>9525</xdr:colOff>
      <xdr:row>7664</xdr:row>
      <xdr:rowOff>0</xdr:rowOff>
    </xdr:to>
    <xdr:pic>
      <xdr:nvPicPr>
        <xdr:cNvPr id="1398" name="Imagem 1397"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673768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7693</xdr:row>
      <xdr:rowOff>0</xdr:rowOff>
    </xdr:from>
    <xdr:to>
      <xdr:col>0</xdr:col>
      <xdr:colOff>9525</xdr:colOff>
      <xdr:row>7693</xdr:row>
      <xdr:rowOff>0</xdr:rowOff>
    </xdr:to>
    <xdr:pic>
      <xdr:nvPicPr>
        <xdr:cNvPr id="1399" name="Imagem 1398"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732823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7743</xdr:row>
      <xdr:rowOff>0</xdr:rowOff>
    </xdr:from>
    <xdr:to>
      <xdr:col>0</xdr:col>
      <xdr:colOff>9525</xdr:colOff>
      <xdr:row>7743</xdr:row>
      <xdr:rowOff>0</xdr:rowOff>
    </xdr:to>
    <xdr:pic>
      <xdr:nvPicPr>
        <xdr:cNvPr id="1400" name="Imagem 1399"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839122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7771</xdr:row>
      <xdr:rowOff>0</xdr:rowOff>
    </xdr:from>
    <xdr:to>
      <xdr:col>0</xdr:col>
      <xdr:colOff>9525</xdr:colOff>
      <xdr:row>7771</xdr:row>
      <xdr:rowOff>0</xdr:rowOff>
    </xdr:to>
    <xdr:pic>
      <xdr:nvPicPr>
        <xdr:cNvPr id="1401" name="Imagem 1400"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897034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7799</xdr:row>
      <xdr:rowOff>0</xdr:rowOff>
    </xdr:from>
    <xdr:to>
      <xdr:col>0</xdr:col>
      <xdr:colOff>9525</xdr:colOff>
      <xdr:row>7799</xdr:row>
      <xdr:rowOff>0</xdr:rowOff>
    </xdr:to>
    <xdr:pic>
      <xdr:nvPicPr>
        <xdr:cNvPr id="1402" name="Imagem 1401"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957613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7827</xdr:row>
      <xdr:rowOff>0</xdr:rowOff>
    </xdr:from>
    <xdr:to>
      <xdr:col>0</xdr:col>
      <xdr:colOff>9525</xdr:colOff>
      <xdr:row>7827</xdr:row>
      <xdr:rowOff>0</xdr:rowOff>
    </xdr:to>
    <xdr:pic>
      <xdr:nvPicPr>
        <xdr:cNvPr id="1403" name="Imagem 1402"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6018192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7855</xdr:row>
      <xdr:rowOff>0</xdr:rowOff>
    </xdr:from>
    <xdr:to>
      <xdr:col>0</xdr:col>
      <xdr:colOff>9525</xdr:colOff>
      <xdr:row>7855</xdr:row>
      <xdr:rowOff>0</xdr:rowOff>
    </xdr:to>
    <xdr:pic>
      <xdr:nvPicPr>
        <xdr:cNvPr id="1404" name="Imagem 1403"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6078771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7887</xdr:row>
      <xdr:rowOff>0</xdr:rowOff>
    </xdr:from>
    <xdr:to>
      <xdr:col>0</xdr:col>
      <xdr:colOff>9525</xdr:colOff>
      <xdr:row>7887</xdr:row>
      <xdr:rowOff>0</xdr:rowOff>
    </xdr:to>
    <xdr:pic>
      <xdr:nvPicPr>
        <xdr:cNvPr id="1405" name="Imagem 1404"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6155352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7889</xdr:row>
      <xdr:rowOff>0</xdr:rowOff>
    </xdr:from>
    <xdr:to>
      <xdr:col>0</xdr:col>
      <xdr:colOff>9525</xdr:colOff>
      <xdr:row>7889</xdr:row>
      <xdr:rowOff>0</xdr:rowOff>
    </xdr:to>
    <xdr:pic>
      <xdr:nvPicPr>
        <xdr:cNvPr id="1406" name="Imagem 1405"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6159162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7917</xdr:row>
      <xdr:rowOff>0</xdr:rowOff>
    </xdr:from>
    <xdr:to>
      <xdr:col>0</xdr:col>
      <xdr:colOff>9525</xdr:colOff>
      <xdr:row>7917</xdr:row>
      <xdr:rowOff>0</xdr:rowOff>
    </xdr:to>
    <xdr:pic>
      <xdr:nvPicPr>
        <xdr:cNvPr id="1407" name="Imagem 1406"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6217074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7946</xdr:row>
      <xdr:rowOff>0</xdr:rowOff>
    </xdr:from>
    <xdr:to>
      <xdr:col>0</xdr:col>
      <xdr:colOff>9525</xdr:colOff>
      <xdr:row>7946</xdr:row>
      <xdr:rowOff>0</xdr:rowOff>
    </xdr:to>
    <xdr:pic>
      <xdr:nvPicPr>
        <xdr:cNvPr id="1408" name="Imagem 1407"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6275367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7974</xdr:row>
      <xdr:rowOff>0</xdr:rowOff>
    </xdr:from>
    <xdr:to>
      <xdr:col>0</xdr:col>
      <xdr:colOff>9525</xdr:colOff>
      <xdr:row>7974</xdr:row>
      <xdr:rowOff>0</xdr:rowOff>
    </xdr:to>
    <xdr:pic>
      <xdr:nvPicPr>
        <xdr:cNvPr id="1409" name="Imagem 1408"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6331755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8008</xdr:row>
      <xdr:rowOff>0</xdr:rowOff>
    </xdr:from>
    <xdr:to>
      <xdr:col>0</xdr:col>
      <xdr:colOff>9525</xdr:colOff>
      <xdr:row>8008</xdr:row>
      <xdr:rowOff>0</xdr:rowOff>
    </xdr:to>
    <xdr:pic>
      <xdr:nvPicPr>
        <xdr:cNvPr id="1410" name="Imagem 1409"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6401097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8039</xdr:row>
      <xdr:rowOff>0</xdr:rowOff>
    </xdr:from>
    <xdr:to>
      <xdr:col>0</xdr:col>
      <xdr:colOff>9525</xdr:colOff>
      <xdr:row>8039</xdr:row>
      <xdr:rowOff>0</xdr:rowOff>
    </xdr:to>
    <xdr:pic>
      <xdr:nvPicPr>
        <xdr:cNvPr id="1411" name="Imagem 1410"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6464724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8067</xdr:row>
      <xdr:rowOff>0</xdr:rowOff>
    </xdr:from>
    <xdr:to>
      <xdr:col>0</xdr:col>
      <xdr:colOff>9525</xdr:colOff>
      <xdr:row>8067</xdr:row>
      <xdr:rowOff>0</xdr:rowOff>
    </xdr:to>
    <xdr:pic>
      <xdr:nvPicPr>
        <xdr:cNvPr id="1412" name="Imagem 1411"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6530637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8069</xdr:row>
      <xdr:rowOff>0</xdr:rowOff>
    </xdr:from>
    <xdr:to>
      <xdr:col>0</xdr:col>
      <xdr:colOff>9525</xdr:colOff>
      <xdr:row>8069</xdr:row>
      <xdr:rowOff>0</xdr:rowOff>
    </xdr:to>
    <xdr:pic>
      <xdr:nvPicPr>
        <xdr:cNvPr id="1413" name="Imagem 1412"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6534447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8110</xdr:row>
      <xdr:rowOff>0</xdr:rowOff>
    </xdr:from>
    <xdr:to>
      <xdr:col>0</xdr:col>
      <xdr:colOff>9525</xdr:colOff>
      <xdr:row>8110</xdr:row>
      <xdr:rowOff>0</xdr:rowOff>
    </xdr:to>
    <xdr:pic>
      <xdr:nvPicPr>
        <xdr:cNvPr id="1414" name="Imagem 1413"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6620744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8138</xdr:row>
      <xdr:rowOff>0</xdr:rowOff>
    </xdr:from>
    <xdr:to>
      <xdr:col>0</xdr:col>
      <xdr:colOff>9525</xdr:colOff>
      <xdr:row>8138</xdr:row>
      <xdr:rowOff>0</xdr:rowOff>
    </xdr:to>
    <xdr:pic>
      <xdr:nvPicPr>
        <xdr:cNvPr id="1415" name="Imagem 1414"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6677132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8140</xdr:row>
      <xdr:rowOff>0</xdr:rowOff>
    </xdr:from>
    <xdr:to>
      <xdr:col>0</xdr:col>
      <xdr:colOff>9525</xdr:colOff>
      <xdr:row>8140</xdr:row>
      <xdr:rowOff>0</xdr:rowOff>
    </xdr:to>
    <xdr:pic>
      <xdr:nvPicPr>
        <xdr:cNvPr id="1416" name="Imagem 1415"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6680942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8172</xdr:row>
      <xdr:rowOff>0</xdr:rowOff>
    </xdr:from>
    <xdr:to>
      <xdr:col>0</xdr:col>
      <xdr:colOff>9525</xdr:colOff>
      <xdr:row>8172</xdr:row>
      <xdr:rowOff>0</xdr:rowOff>
    </xdr:to>
    <xdr:pic>
      <xdr:nvPicPr>
        <xdr:cNvPr id="1417" name="Imagem 1416"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674495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8174</xdr:row>
      <xdr:rowOff>0</xdr:rowOff>
    </xdr:from>
    <xdr:to>
      <xdr:col>0</xdr:col>
      <xdr:colOff>9525</xdr:colOff>
      <xdr:row>8174</xdr:row>
      <xdr:rowOff>0</xdr:rowOff>
    </xdr:to>
    <xdr:pic>
      <xdr:nvPicPr>
        <xdr:cNvPr id="1418" name="Imagem 1417"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674876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8202</xdr:row>
      <xdr:rowOff>0</xdr:rowOff>
    </xdr:from>
    <xdr:to>
      <xdr:col>0</xdr:col>
      <xdr:colOff>9525</xdr:colOff>
      <xdr:row>8202</xdr:row>
      <xdr:rowOff>0</xdr:rowOff>
    </xdr:to>
    <xdr:pic>
      <xdr:nvPicPr>
        <xdr:cNvPr id="1419" name="Imagem 1418"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6805148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8210</xdr:row>
      <xdr:rowOff>0</xdr:rowOff>
    </xdr:from>
    <xdr:to>
      <xdr:col>0</xdr:col>
      <xdr:colOff>9525</xdr:colOff>
      <xdr:row>8210</xdr:row>
      <xdr:rowOff>0</xdr:rowOff>
    </xdr:to>
    <xdr:pic>
      <xdr:nvPicPr>
        <xdr:cNvPr id="1420" name="Imagem 1419"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6829913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8217</xdr:row>
      <xdr:rowOff>0</xdr:rowOff>
    </xdr:from>
    <xdr:to>
      <xdr:col>0</xdr:col>
      <xdr:colOff>9525</xdr:colOff>
      <xdr:row>8217</xdr:row>
      <xdr:rowOff>0</xdr:rowOff>
    </xdr:to>
    <xdr:pic>
      <xdr:nvPicPr>
        <xdr:cNvPr id="1421" name="Imagem 1420"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6843248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8249</xdr:row>
      <xdr:rowOff>0</xdr:rowOff>
    </xdr:from>
    <xdr:to>
      <xdr:col>0</xdr:col>
      <xdr:colOff>9525</xdr:colOff>
      <xdr:row>8249</xdr:row>
      <xdr:rowOff>0</xdr:rowOff>
    </xdr:to>
    <xdr:pic>
      <xdr:nvPicPr>
        <xdr:cNvPr id="1422" name="Imagem 1421" descr="C:\pini\VolareSQL\images\linha.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6907256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oneCellAnchor>
    <xdr:from>
      <xdr:col>1</xdr:col>
      <xdr:colOff>2521104</xdr:colOff>
      <xdr:row>30</xdr:row>
      <xdr:rowOff>47914</xdr:rowOff>
    </xdr:from>
    <xdr:ext cx="4044983" cy="2033955"/>
    <mc:AlternateContent xmlns:mc="http://schemas.openxmlformats.org/markup-compatibility/2006" xmlns:a14="http://schemas.microsoft.com/office/drawing/2010/main">
      <mc:Choice Requires="a14">
        <xdr:sp macro="" textlink="">
          <xdr:nvSpPr>
            <xdr:cNvPr id="2" name="CaixaDeTexto 1">
              <a:extLst>
                <a:ext uri="{FF2B5EF4-FFF2-40B4-BE49-F238E27FC236}">
                  <a16:creationId xmlns="" xmlns:a16="http://schemas.microsoft.com/office/drawing/2014/main" id="{00000000-0008-0000-0500-000002000000}"/>
                </a:ext>
              </a:extLst>
            </xdr:cNvPr>
            <xdr:cNvSpPr txBox="1"/>
          </xdr:nvSpPr>
          <xdr:spPr>
            <a:xfrm>
              <a:off x="2759229" y="6924964"/>
              <a:ext cx="4044983" cy="20339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r>
                      <a:rPr lang="pt-BR" sz="1100" b="0" i="1">
                        <a:latin typeface="Cambria Math"/>
                      </a:rPr>
                      <m:t>𝐵𝐷𝐼</m:t>
                    </m:r>
                    <m:r>
                      <a:rPr lang="pt-BR" sz="1100" b="0" i="1">
                        <a:latin typeface="Cambria Math"/>
                      </a:rPr>
                      <m:t>=</m:t>
                    </m:r>
                    <m:d>
                      <m:dPr>
                        <m:begChr m:val="["/>
                        <m:endChr m:val="]"/>
                        <m:ctrlPr>
                          <a:rPr lang="pt-BR" sz="1100" b="0" i="1">
                            <a:latin typeface="Cambria Math"/>
                          </a:rPr>
                        </m:ctrlPr>
                      </m:dPr>
                      <m:e>
                        <m:r>
                          <a:rPr lang="pt-BR" sz="1100" b="0" i="1">
                            <a:latin typeface="Cambria Math"/>
                          </a:rPr>
                          <m:t> </m:t>
                        </m:r>
                        <m:f>
                          <m:fPr>
                            <m:ctrlPr>
                              <a:rPr lang="pt-BR" sz="1100" b="0" i="1">
                                <a:latin typeface="Cambria Math"/>
                              </a:rPr>
                            </m:ctrlPr>
                          </m:fPr>
                          <m:num>
                            <m:d>
                              <m:dPr>
                                <m:ctrlPr>
                                  <a:rPr lang="pt-BR" sz="1100" b="0" i="1">
                                    <a:solidFill>
                                      <a:schemeClr val="tx1"/>
                                    </a:solidFill>
                                    <a:effectLst/>
                                    <a:latin typeface="Cambria Math"/>
                                    <a:ea typeface="+mn-ea"/>
                                    <a:cs typeface="+mn-cs"/>
                                  </a:rPr>
                                </m:ctrlPr>
                              </m:dPr>
                              <m:e>
                                <m:r>
                                  <a:rPr lang="pt-BR" sz="1100" b="0" i="1">
                                    <a:solidFill>
                                      <a:schemeClr val="tx1"/>
                                    </a:solidFill>
                                    <a:effectLst/>
                                    <a:latin typeface="Cambria Math"/>
                                    <a:ea typeface="+mn-ea"/>
                                    <a:cs typeface="+mn-cs"/>
                                  </a:rPr>
                                  <m:t>1+</m:t>
                                </m:r>
                                <m:d>
                                  <m:dPr>
                                    <m:ctrlPr>
                                      <a:rPr lang="pt-BR" sz="1100" b="0" i="1">
                                        <a:solidFill>
                                          <a:schemeClr val="tx1"/>
                                        </a:solidFill>
                                        <a:effectLst/>
                                        <a:latin typeface="Cambria Math"/>
                                        <a:ea typeface="+mn-ea"/>
                                        <a:cs typeface="+mn-cs"/>
                                      </a:rPr>
                                    </m:ctrlPr>
                                  </m:dPr>
                                  <m:e>
                                    <m:r>
                                      <a:rPr lang="pt-BR" sz="1100" b="0" i="1">
                                        <a:solidFill>
                                          <a:schemeClr val="tx1"/>
                                        </a:solidFill>
                                        <a:effectLst/>
                                        <a:latin typeface="Cambria Math"/>
                                        <a:ea typeface="+mn-ea"/>
                                        <a:cs typeface="+mn-cs"/>
                                      </a:rPr>
                                      <m:t>𝐴𝐶</m:t>
                                    </m:r>
                                    <m:r>
                                      <a:rPr lang="pt-BR" sz="1100" b="0" i="1">
                                        <a:solidFill>
                                          <a:schemeClr val="tx1"/>
                                        </a:solidFill>
                                        <a:effectLst/>
                                        <a:latin typeface="Cambria Math"/>
                                        <a:ea typeface="+mn-ea"/>
                                        <a:cs typeface="+mn-cs"/>
                                      </a:rPr>
                                      <m:t>+</m:t>
                                    </m:r>
                                    <m:r>
                                      <a:rPr lang="pt-BR" sz="1100" b="0" i="1">
                                        <a:solidFill>
                                          <a:schemeClr val="tx1"/>
                                        </a:solidFill>
                                        <a:effectLst/>
                                        <a:latin typeface="Cambria Math"/>
                                        <a:ea typeface="+mn-ea"/>
                                        <a:cs typeface="+mn-cs"/>
                                      </a:rPr>
                                      <m:t>𝑆</m:t>
                                    </m:r>
                                    <m:r>
                                      <a:rPr lang="pt-BR" sz="1100" b="0" i="1">
                                        <a:solidFill>
                                          <a:schemeClr val="tx1"/>
                                        </a:solidFill>
                                        <a:effectLst/>
                                        <a:latin typeface="Cambria Math"/>
                                        <a:ea typeface="+mn-ea"/>
                                        <a:cs typeface="+mn-cs"/>
                                      </a:rPr>
                                      <m:t>+</m:t>
                                    </m:r>
                                    <m:r>
                                      <a:rPr lang="pt-BR" sz="1100" b="0" i="1">
                                        <a:solidFill>
                                          <a:schemeClr val="tx1"/>
                                        </a:solidFill>
                                        <a:effectLst/>
                                        <a:latin typeface="Cambria Math"/>
                                        <a:ea typeface="+mn-ea"/>
                                        <a:cs typeface="+mn-cs"/>
                                      </a:rPr>
                                      <m:t>𝑅</m:t>
                                    </m:r>
                                    <m:r>
                                      <a:rPr lang="pt-BR" sz="1100" b="0" i="1">
                                        <a:solidFill>
                                          <a:schemeClr val="tx1"/>
                                        </a:solidFill>
                                        <a:effectLst/>
                                        <a:latin typeface="Cambria Math"/>
                                        <a:ea typeface="+mn-ea"/>
                                        <a:cs typeface="+mn-cs"/>
                                      </a:rPr>
                                      <m:t>+</m:t>
                                    </m:r>
                                    <m:r>
                                      <a:rPr lang="pt-BR" sz="1100" b="0" i="1">
                                        <a:solidFill>
                                          <a:schemeClr val="tx1"/>
                                        </a:solidFill>
                                        <a:effectLst/>
                                        <a:latin typeface="Cambria Math"/>
                                        <a:ea typeface="+mn-ea"/>
                                        <a:cs typeface="+mn-cs"/>
                                      </a:rPr>
                                      <m:t>𝐺</m:t>
                                    </m:r>
                                  </m:e>
                                </m:d>
                              </m:e>
                            </m:d>
                            <m:d>
                              <m:dPr>
                                <m:ctrlPr>
                                  <a:rPr lang="pt-BR" sz="1100" b="0" i="1">
                                    <a:solidFill>
                                      <a:schemeClr val="tx1"/>
                                    </a:solidFill>
                                    <a:effectLst/>
                                    <a:latin typeface="Cambria Math"/>
                                    <a:ea typeface="+mn-ea"/>
                                    <a:cs typeface="+mn-cs"/>
                                  </a:rPr>
                                </m:ctrlPr>
                              </m:dPr>
                              <m:e>
                                <m:r>
                                  <a:rPr lang="pt-BR" sz="1100" b="0" i="1">
                                    <a:solidFill>
                                      <a:schemeClr val="tx1"/>
                                    </a:solidFill>
                                    <a:effectLst/>
                                    <a:latin typeface="Cambria Math"/>
                                    <a:ea typeface="+mn-ea"/>
                                    <a:cs typeface="+mn-cs"/>
                                  </a:rPr>
                                  <m:t>1+</m:t>
                                </m:r>
                                <m:r>
                                  <a:rPr lang="pt-BR" sz="1100" b="0" i="1">
                                    <a:solidFill>
                                      <a:schemeClr val="tx1"/>
                                    </a:solidFill>
                                    <a:effectLst/>
                                    <a:latin typeface="Cambria Math"/>
                                    <a:ea typeface="+mn-ea"/>
                                    <a:cs typeface="+mn-cs"/>
                                  </a:rPr>
                                  <m:t>𝐷𝐹</m:t>
                                </m:r>
                              </m:e>
                            </m:d>
                            <m:d>
                              <m:dPr>
                                <m:ctrlPr>
                                  <a:rPr lang="pt-BR" sz="1100" b="0" i="1">
                                    <a:solidFill>
                                      <a:schemeClr val="tx1"/>
                                    </a:solidFill>
                                    <a:effectLst/>
                                    <a:latin typeface="Cambria Math"/>
                                    <a:ea typeface="+mn-ea"/>
                                    <a:cs typeface="+mn-cs"/>
                                  </a:rPr>
                                </m:ctrlPr>
                              </m:dPr>
                              <m:e>
                                <m:r>
                                  <a:rPr lang="pt-BR" sz="1100" b="0" i="1">
                                    <a:solidFill>
                                      <a:schemeClr val="tx1"/>
                                    </a:solidFill>
                                    <a:effectLst/>
                                    <a:latin typeface="Cambria Math"/>
                                    <a:ea typeface="+mn-ea"/>
                                    <a:cs typeface="+mn-cs"/>
                                  </a:rPr>
                                  <m:t>1+</m:t>
                                </m:r>
                                <m:r>
                                  <a:rPr lang="pt-BR" sz="1100" b="0" i="1">
                                    <a:solidFill>
                                      <a:schemeClr val="tx1"/>
                                    </a:solidFill>
                                    <a:effectLst/>
                                    <a:latin typeface="Cambria Math"/>
                                    <a:ea typeface="+mn-ea"/>
                                    <a:cs typeface="+mn-cs"/>
                                  </a:rPr>
                                  <m:t>𝐿</m:t>
                                </m:r>
                              </m:e>
                            </m:d>
                          </m:num>
                          <m:den>
                            <m:r>
                              <a:rPr lang="pt-BR" sz="1100" b="0" i="1">
                                <a:latin typeface="Cambria Math"/>
                              </a:rPr>
                              <m:t>(1−</m:t>
                            </m:r>
                            <m:r>
                              <a:rPr lang="pt-BR" sz="1100" b="0" i="1">
                                <a:latin typeface="Cambria Math"/>
                              </a:rPr>
                              <m:t>𝐼</m:t>
                            </m:r>
                            <m:r>
                              <a:rPr lang="pt-BR" sz="1100" b="0" i="1">
                                <a:latin typeface="Cambria Math"/>
                              </a:rPr>
                              <m:t>)</m:t>
                            </m:r>
                          </m:den>
                        </m:f>
                        <m:r>
                          <a:rPr lang="pt-BR" sz="1100" b="0" i="1">
                            <a:latin typeface="Cambria Math"/>
                          </a:rPr>
                          <m:t>−1</m:t>
                        </m:r>
                      </m:e>
                    </m:d>
                    <m:r>
                      <a:rPr lang="pt-BR" sz="1100" b="0" i="1">
                        <a:latin typeface="Cambria Math"/>
                      </a:rPr>
                      <m:t>𝑥</m:t>
                    </m:r>
                    <m:r>
                      <a:rPr lang="pt-BR" sz="1100" b="0" i="1">
                        <a:latin typeface="Cambria Math"/>
                      </a:rPr>
                      <m:t>100</m:t>
                    </m:r>
                  </m:oMath>
                </m:oMathPara>
              </a14:m>
              <a:endParaRPr lang="pt-BR" sz="1100"/>
            </a:p>
            <a:p>
              <a:r>
                <a:rPr lang="pt-BR" sz="1100"/>
                <a:t>Em que:</a:t>
              </a:r>
            </a:p>
            <a:p>
              <a:r>
                <a:rPr lang="pt-BR" sz="1100"/>
                <a:t>AC  é a taxa de rateio da administração central;</a:t>
              </a:r>
            </a:p>
            <a:p>
              <a:r>
                <a:rPr lang="pt-BR" sz="1100"/>
                <a:t>S é uma taxa representativa de seguros;</a:t>
              </a:r>
            </a:p>
            <a:p>
              <a:r>
                <a:rPr lang="pt-BR" sz="1100"/>
                <a:t>R</a:t>
              </a:r>
              <a:r>
                <a:rPr lang="pt-BR" sz="1100" baseline="0"/>
                <a:t> corresponde aos riscos e imprevistos;</a:t>
              </a:r>
            </a:p>
            <a:p>
              <a:r>
                <a:rPr lang="pt-BR" sz="1100" baseline="0"/>
                <a:t>G é a taxa que representa o ônus das garantias exigidas em edital;</a:t>
              </a:r>
            </a:p>
            <a:p>
              <a:r>
                <a:rPr lang="pt-BR" sz="1100" baseline="0"/>
                <a:t>DF é a taxa representativa das despesas financeiras;</a:t>
              </a:r>
            </a:p>
            <a:p>
              <a:r>
                <a:rPr lang="pt-BR" sz="1100" baseline="0"/>
                <a:t>L corresponde à remuneração bruta do construtor;</a:t>
              </a:r>
            </a:p>
            <a:p>
              <a:r>
                <a:rPr lang="pt-BR" sz="1100" baseline="0"/>
                <a:t>I é a taxa representativa dos tributos incidentes sobre o preço de venda (PIS, Cofins, CPRB e ISS)</a:t>
              </a:r>
              <a:endParaRPr lang="pt-BR" sz="1100"/>
            </a:p>
          </xdr:txBody>
        </xdr:sp>
      </mc:Choice>
      <mc:Fallback xmlns="">
        <xdr:sp macro="" textlink="">
          <xdr:nvSpPr>
            <xdr:cNvPr id="2" name="CaixaDeTexto 1"/>
            <xdr:cNvSpPr txBox="1"/>
          </xdr:nvSpPr>
          <xdr:spPr>
            <a:xfrm>
              <a:off x="2759229" y="6924964"/>
              <a:ext cx="4044983" cy="20339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pt-BR" sz="1100" b="0" i="0">
                  <a:latin typeface="Cambria Math"/>
                </a:rPr>
                <a:t>𝐵𝐷𝐼=[ </a:t>
              </a:r>
              <a:r>
                <a:rPr lang="pt-BR" sz="1100" b="0" i="0">
                  <a:solidFill>
                    <a:schemeClr val="tx1"/>
                  </a:solidFill>
                  <a:effectLst/>
                  <a:latin typeface="Cambria Math"/>
                  <a:ea typeface="+mn-ea"/>
                  <a:cs typeface="+mn-cs"/>
                </a:rPr>
                <a:t>(1+(𝐴𝐶+𝑆+𝑅+𝐺))(1+𝐷𝐹)(1+𝐿)/(</a:t>
              </a:r>
              <a:r>
                <a:rPr lang="pt-BR" sz="1100" b="0" i="0">
                  <a:latin typeface="Cambria Math"/>
                </a:rPr>
                <a:t>(1−𝐼))−1]𝑥100</a:t>
              </a:r>
              <a:endParaRPr lang="pt-BR" sz="1100"/>
            </a:p>
            <a:p>
              <a:r>
                <a:rPr lang="pt-BR" sz="1100"/>
                <a:t>Em que:</a:t>
              </a:r>
            </a:p>
            <a:p>
              <a:r>
                <a:rPr lang="pt-BR" sz="1100"/>
                <a:t>AC  é a taxa de rateio da administração central;</a:t>
              </a:r>
            </a:p>
            <a:p>
              <a:r>
                <a:rPr lang="pt-BR" sz="1100"/>
                <a:t>S é uma taxa representativa de seguros;</a:t>
              </a:r>
            </a:p>
            <a:p>
              <a:r>
                <a:rPr lang="pt-BR" sz="1100"/>
                <a:t>R</a:t>
              </a:r>
              <a:r>
                <a:rPr lang="pt-BR" sz="1100" baseline="0"/>
                <a:t> corresponde aos riscos e imprevistos;</a:t>
              </a:r>
            </a:p>
            <a:p>
              <a:r>
                <a:rPr lang="pt-BR" sz="1100" baseline="0"/>
                <a:t>G é a taxa que representa o ônus das garantias exigidas em edital;</a:t>
              </a:r>
            </a:p>
            <a:p>
              <a:r>
                <a:rPr lang="pt-BR" sz="1100" baseline="0"/>
                <a:t>DF é a taxa representativa das despesas financeiras;</a:t>
              </a:r>
            </a:p>
            <a:p>
              <a:r>
                <a:rPr lang="pt-BR" sz="1100" baseline="0"/>
                <a:t>L corresponde à remuneração bruta do construtor;</a:t>
              </a:r>
            </a:p>
            <a:p>
              <a:r>
                <a:rPr lang="pt-BR" sz="1100" baseline="0"/>
                <a:t>I é a taxa representativa dos tributos incidentes sobre o preço de venda (PIS, Cofins, CPRB e ISS)</a:t>
              </a:r>
              <a:endParaRPr lang="pt-BR" sz="1100"/>
            </a:p>
          </xdr:txBody>
        </xdr:sp>
      </mc:Fallback>
    </mc:AlternateContent>
    <xdr:clientData/>
  </xdr:oneCellAnchor>
</xdr:wsDr>
</file>

<file path=xl/drawings/drawing5.xml><?xml version="1.0" encoding="utf-8"?>
<xdr:wsDr xmlns:xdr="http://schemas.openxmlformats.org/drawingml/2006/spreadsheetDrawing" xmlns:a="http://schemas.openxmlformats.org/drawingml/2006/main">
  <xdr:twoCellAnchor editAs="oneCell">
    <xdr:from>
      <xdr:col>0</xdr:col>
      <xdr:colOff>34636</xdr:colOff>
      <xdr:row>3</xdr:row>
      <xdr:rowOff>69273</xdr:rowOff>
    </xdr:from>
    <xdr:to>
      <xdr:col>7</xdr:col>
      <xdr:colOff>173181</xdr:colOff>
      <xdr:row>56</xdr:row>
      <xdr:rowOff>124773</xdr:rowOff>
    </xdr:to>
    <xdr:pic>
      <xdr:nvPicPr>
        <xdr:cNvPr id="2" name="Imagem 1">
          <a:extLst>
            <a:ext uri="{FF2B5EF4-FFF2-40B4-BE49-F238E27FC236}">
              <a16:creationId xmlns="" xmlns:a16="http://schemas.microsoft.com/office/drawing/2014/main" id="{8E07EFA4-9921-4130-B1C9-EB7EFDB2984D}"/>
            </a:ext>
          </a:extLst>
        </xdr:cNvPr>
        <xdr:cNvPicPr>
          <a:picLocks noChangeAspect="1"/>
        </xdr:cNvPicPr>
      </xdr:nvPicPr>
      <xdr:blipFill rotWithShape="1">
        <a:blip xmlns:r="http://schemas.openxmlformats.org/officeDocument/2006/relationships" r:embed="rId1"/>
        <a:srcRect b="12509"/>
        <a:stretch/>
      </xdr:blipFill>
      <xdr:spPr>
        <a:xfrm>
          <a:off x="34636" y="640773"/>
          <a:ext cx="8122227" cy="10152000"/>
        </a:xfrm>
        <a:prstGeom prst="rect">
          <a:avLst/>
        </a:prstGeom>
      </xdr:spPr>
    </xdr:pic>
    <xdr:clientData/>
  </xdr:twoCellAnchor>
  <xdr:twoCellAnchor>
    <xdr:from>
      <xdr:col>3</xdr:col>
      <xdr:colOff>347382</xdr:colOff>
      <xdr:row>13</xdr:row>
      <xdr:rowOff>22411</xdr:rowOff>
    </xdr:from>
    <xdr:to>
      <xdr:col>5</xdr:col>
      <xdr:colOff>201706</xdr:colOff>
      <xdr:row>56</xdr:row>
      <xdr:rowOff>145676</xdr:rowOff>
    </xdr:to>
    <xdr:sp macro="" textlink="">
      <xdr:nvSpPr>
        <xdr:cNvPr id="6" name="Retângulo 5">
          <a:extLst>
            <a:ext uri="{FF2B5EF4-FFF2-40B4-BE49-F238E27FC236}">
              <a16:creationId xmlns="" xmlns:a16="http://schemas.microsoft.com/office/drawing/2014/main" id="{00000000-0008-0000-0600-000006000000}"/>
            </a:ext>
          </a:extLst>
        </xdr:cNvPr>
        <xdr:cNvSpPr/>
      </xdr:nvSpPr>
      <xdr:spPr>
        <a:xfrm>
          <a:off x="3978088" y="2498911"/>
          <a:ext cx="1826559" cy="8314765"/>
        </a:xfrm>
        <a:prstGeom prst="rect">
          <a:avLst/>
        </a:prstGeom>
        <a:noFill/>
        <a:ln w="57150">
          <a:solidFill>
            <a:srgbClr val="FF0000"/>
          </a:solidFill>
          <a:prstDash val="dash"/>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pt-BR" sz="1100"/>
        </a:p>
      </xdr:txBody>
    </xdr:sp>
    <xdr:clientData/>
  </xdr:twoCellAnchor>
</xdr:wsDr>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hyperlink" Target="mailto:comercial.co@totalacessibilidade.com.br" TargetMode="External"/><Relationship Id="rId2" Type="http://schemas.openxmlformats.org/officeDocument/2006/relationships/hyperlink" Target="http://www.caugo.org.br/" TargetMode="External"/><Relationship Id="rId1" Type="http://schemas.openxmlformats.org/officeDocument/2006/relationships/hyperlink" Target="http://www.crea-go.org.br/" TargetMode="External"/><Relationship Id="rId5" Type="http://schemas.openxmlformats.org/officeDocument/2006/relationships/printerSettings" Target="../printerSettings/printerSettings5.bin"/><Relationship Id="rId4" Type="http://schemas.openxmlformats.org/officeDocument/2006/relationships/hyperlink" Target="mailto:comercial.co@totalacessibilidade.com.br"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4">
    <tabColor rgb="FF00B050"/>
    <pageSetUpPr fitToPage="1"/>
  </sheetPr>
  <dimension ref="B1:N28"/>
  <sheetViews>
    <sheetView showGridLines="0" view="pageBreakPreview" zoomScaleNormal="100" zoomScaleSheetLayoutView="100" workbookViewId="0">
      <selection activeCell="E14" sqref="E14"/>
    </sheetView>
  </sheetViews>
  <sheetFormatPr defaultRowHeight="15"/>
  <cols>
    <col min="1" max="1" width="3.7109375" customWidth="1"/>
    <col min="2" max="2" width="9.140625" customWidth="1"/>
    <col min="3" max="3" width="21.28515625" customWidth="1"/>
    <col min="4" max="4" width="12.140625" customWidth="1"/>
    <col min="5" max="5" width="10.7109375" bestFit="1" customWidth="1"/>
    <col min="13" max="13" width="3.7109375" customWidth="1"/>
  </cols>
  <sheetData>
    <row r="1" spans="2:14" ht="15.75" thickBot="1"/>
    <row r="2" spans="2:14" ht="52.5" customHeight="1">
      <c r="B2" s="51"/>
      <c r="C2" s="52"/>
      <c r="D2" s="52"/>
      <c r="E2" s="52"/>
      <c r="F2" s="52"/>
      <c r="G2" s="52"/>
      <c r="H2" s="52"/>
      <c r="I2" s="52"/>
      <c r="J2" s="52"/>
      <c r="K2" s="52"/>
      <c r="L2" s="53"/>
    </row>
    <row r="3" spans="2:14" ht="15.75">
      <c r="B3" s="424" t="s">
        <v>83</v>
      </c>
      <c r="C3" s="425"/>
      <c r="D3" s="425"/>
      <c r="E3" s="425"/>
      <c r="F3" s="425"/>
      <c r="G3" s="425"/>
      <c r="H3" s="425"/>
      <c r="I3" s="425"/>
      <c r="J3" s="425"/>
      <c r="K3" s="425"/>
      <c r="L3" s="426"/>
    </row>
    <row r="4" spans="2:14" ht="15.75">
      <c r="B4" s="424" t="s">
        <v>393</v>
      </c>
      <c r="C4" s="425"/>
      <c r="D4" s="425"/>
      <c r="E4" s="425"/>
      <c r="F4" s="425"/>
      <c r="G4" s="425"/>
      <c r="H4" s="425"/>
      <c r="I4" s="425"/>
      <c r="J4" s="425"/>
      <c r="K4" s="425"/>
      <c r="L4" s="426"/>
    </row>
    <row r="5" spans="2:14" ht="15.75">
      <c r="B5" s="424" t="s">
        <v>394</v>
      </c>
      <c r="C5" s="425"/>
      <c r="D5" s="425"/>
      <c r="E5" s="425"/>
      <c r="F5" s="425"/>
      <c r="G5" s="425"/>
      <c r="H5" s="425"/>
      <c r="I5" s="425"/>
      <c r="J5" s="425"/>
      <c r="K5" s="425"/>
      <c r="L5" s="426"/>
    </row>
    <row r="6" spans="2:14" s="156" customFormat="1" ht="15.75">
      <c r="B6" s="424" t="s">
        <v>5231</v>
      </c>
      <c r="C6" s="425"/>
      <c r="D6" s="425"/>
      <c r="E6" s="425"/>
      <c r="F6" s="425"/>
      <c r="G6" s="425"/>
      <c r="H6" s="425"/>
      <c r="I6" s="425"/>
      <c r="J6" s="425"/>
      <c r="K6" s="425"/>
      <c r="L6" s="426"/>
    </row>
    <row r="7" spans="2:14">
      <c r="B7" s="54"/>
      <c r="C7" s="55"/>
      <c r="D7" s="55"/>
      <c r="E7" s="55"/>
      <c r="F7" s="55"/>
      <c r="G7" s="55"/>
      <c r="H7" s="55"/>
      <c r="I7" s="55"/>
      <c r="J7" s="55"/>
      <c r="K7" s="55"/>
      <c r="L7" s="56"/>
    </row>
    <row r="8" spans="2:14">
      <c r="B8" s="60" t="s">
        <v>86</v>
      </c>
      <c r="C8" s="55"/>
      <c r="D8" s="55"/>
      <c r="E8" s="55"/>
      <c r="F8" s="55"/>
      <c r="G8" s="55"/>
      <c r="H8" s="55"/>
      <c r="I8" s="55"/>
      <c r="J8" s="55"/>
      <c r="K8" s="55"/>
      <c r="L8" s="56"/>
    </row>
    <row r="9" spans="2:14">
      <c r="B9" s="60"/>
      <c r="C9" s="55"/>
      <c r="D9" s="55"/>
      <c r="E9" s="55"/>
      <c r="F9" s="55"/>
      <c r="G9" s="55"/>
      <c r="H9" s="55"/>
      <c r="I9" s="55"/>
      <c r="J9" s="55"/>
      <c r="K9" s="55"/>
      <c r="L9" s="56"/>
    </row>
    <row r="10" spans="2:14">
      <c r="B10" s="54"/>
      <c r="C10" s="55" t="s">
        <v>87</v>
      </c>
      <c r="D10" s="427" t="s">
        <v>6499</v>
      </c>
      <c r="E10" s="427"/>
      <c r="F10" s="427"/>
      <c r="G10" s="427"/>
      <c r="H10" s="427"/>
      <c r="I10" s="427"/>
      <c r="J10" s="427"/>
      <c r="K10" s="427"/>
      <c r="L10" s="56"/>
    </row>
    <row r="11" spans="2:14">
      <c r="B11" s="54"/>
      <c r="C11" s="55"/>
      <c r="D11" s="427"/>
      <c r="E11" s="427"/>
      <c r="F11" s="427"/>
      <c r="G11" s="427"/>
      <c r="H11" s="427"/>
      <c r="I11" s="427"/>
      <c r="J11" s="427"/>
      <c r="K11" s="427"/>
      <c r="L11" s="56"/>
    </row>
    <row r="12" spans="2:14">
      <c r="B12" s="54"/>
      <c r="C12" s="55" t="s">
        <v>5188</v>
      </c>
      <c r="D12" s="55"/>
      <c r="E12" s="61" t="s">
        <v>6498</v>
      </c>
      <c r="F12" s="55"/>
      <c r="G12" s="55"/>
      <c r="H12" s="55"/>
      <c r="I12" s="55"/>
      <c r="J12" s="55"/>
      <c r="K12" s="55"/>
      <c r="L12" s="56"/>
    </row>
    <row r="13" spans="2:14">
      <c r="B13" s="54"/>
      <c r="C13" s="65" t="s">
        <v>85</v>
      </c>
      <c r="D13" s="66"/>
      <c r="E13" s="67">
        <v>43292</v>
      </c>
      <c r="F13" s="55"/>
      <c r="G13" s="55"/>
      <c r="H13" s="55"/>
      <c r="I13" s="55"/>
      <c r="J13" s="55"/>
      <c r="K13" s="55"/>
      <c r="L13" s="56"/>
      <c r="N13" s="55" t="s">
        <v>89</v>
      </c>
    </row>
    <row r="14" spans="2:14">
      <c r="B14" s="54"/>
      <c r="C14" s="65"/>
      <c r="D14" s="66"/>
      <c r="E14" s="67"/>
      <c r="F14" s="55"/>
      <c r="G14" s="55"/>
      <c r="H14" s="55"/>
      <c r="I14" s="55"/>
      <c r="J14" s="55"/>
      <c r="K14" s="55"/>
      <c r="L14" s="56"/>
    </row>
    <row r="15" spans="2:14">
      <c r="B15" s="60" t="s">
        <v>86</v>
      </c>
      <c r="C15" s="55"/>
      <c r="D15" s="55"/>
      <c r="E15" s="61"/>
      <c r="F15" s="55"/>
      <c r="G15" s="55"/>
      <c r="H15" s="55"/>
      <c r="I15" s="55"/>
      <c r="J15" s="55"/>
      <c r="K15" s="55"/>
      <c r="L15" s="56"/>
    </row>
    <row r="16" spans="2:14">
      <c r="B16" s="54"/>
      <c r="C16" s="55" t="s">
        <v>5189</v>
      </c>
      <c r="D16" s="55"/>
      <c r="E16" s="62" t="s">
        <v>5237</v>
      </c>
      <c r="F16" s="55"/>
      <c r="G16" t="s">
        <v>5193</v>
      </c>
      <c r="H16" s="55"/>
      <c r="I16" s="55"/>
      <c r="J16" s="55"/>
      <c r="K16" s="55"/>
      <c r="L16" s="56"/>
    </row>
    <row r="17" spans="2:12">
      <c r="B17" s="54"/>
      <c r="C17" s="55"/>
      <c r="D17" s="55"/>
      <c r="E17" s="55" t="s">
        <v>5192</v>
      </c>
      <c r="F17" s="55"/>
      <c r="G17" s="55"/>
      <c r="H17" s="55"/>
      <c r="I17" s="55"/>
      <c r="J17" s="55"/>
      <c r="K17" s="55"/>
      <c r="L17" s="56"/>
    </row>
    <row r="18" spans="2:12">
      <c r="B18" s="54"/>
      <c r="C18" t="s">
        <v>5190</v>
      </c>
      <c r="E18" t="s">
        <v>5191</v>
      </c>
      <c r="F18" s="55"/>
      <c r="G18" s="55"/>
      <c r="H18" s="55"/>
      <c r="I18" s="55"/>
      <c r="J18" s="55"/>
      <c r="K18" s="55"/>
      <c r="L18" s="56"/>
    </row>
    <row r="19" spans="2:12">
      <c r="B19" s="54"/>
      <c r="F19" s="55"/>
      <c r="G19" s="55"/>
      <c r="H19" s="55"/>
      <c r="I19" s="55"/>
      <c r="J19" s="55"/>
      <c r="K19" s="55"/>
      <c r="L19" s="56"/>
    </row>
    <row r="20" spans="2:12" s="156" customFormat="1">
      <c r="B20" s="60" t="s">
        <v>5232</v>
      </c>
      <c r="F20" s="55"/>
      <c r="G20" s="55"/>
      <c r="H20" s="55"/>
      <c r="I20" s="55"/>
      <c r="J20" s="55"/>
      <c r="K20" s="55"/>
      <c r="L20" s="56"/>
    </row>
    <row r="21" spans="2:12" s="156" customFormat="1">
      <c r="B21" s="60"/>
      <c r="F21" s="55"/>
      <c r="G21" s="55"/>
      <c r="H21" s="55"/>
      <c r="I21" s="55"/>
      <c r="J21" s="55"/>
      <c r="K21" s="55"/>
      <c r="L21" s="56"/>
    </row>
    <row r="22" spans="2:12" s="156" customFormat="1">
      <c r="B22" s="54"/>
      <c r="C22" s="156" t="s">
        <v>5233</v>
      </c>
      <c r="F22" s="55"/>
      <c r="G22" s="55"/>
      <c r="H22" s="55"/>
      <c r="I22" s="55"/>
      <c r="J22" s="55"/>
      <c r="K22" s="55"/>
      <c r="L22" s="56"/>
    </row>
    <row r="23" spans="2:12" s="156" customFormat="1">
      <c r="B23" s="54"/>
      <c r="C23" s="156" t="s">
        <v>5234</v>
      </c>
      <c r="F23" s="55"/>
      <c r="G23" s="55"/>
      <c r="H23" s="55"/>
      <c r="I23" s="55"/>
      <c r="J23" s="55"/>
      <c r="K23" s="55"/>
      <c r="L23" s="56"/>
    </row>
    <row r="24" spans="2:12" s="156" customFormat="1">
      <c r="B24" s="54"/>
      <c r="C24" s="156" t="s">
        <v>5235</v>
      </c>
      <c r="F24" s="55"/>
      <c r="G24" s="55"/>
      <c r="H24" s="55"/>
      <c r="I24" s="55"/>
      <c r="J24" s="55"/>
      <c r="K24" s="55"/>
      <c r="L24" s="56"/>
    </row>
    <row r="25" spans="2:12" s="156" customFormat="1">
      <c r="B25" s="54"/>
      <c r="C25" s="156" t="s">
        <v>51</v>
      </c>
      <c r="F25" s="55"/>
      <c r="G25" s="55"/>
      <c r="H25" s="55"/>
      <c r="I25" s="55"/>
      <c r="J25" s="55"/>
      <c r="K25" s="55"/>
      <c r="L25" s="56"/>
    </row>
    <row r="26" spans="2:12" s="156" customFormat="1">
      <c r="B26" s="54"/>
      <c r="C26" s="156" t="s">
        <v>5236</v>
      </c>
      <c r="F26" s="55"/>
      <c r="G26" s="55"/>
      <c r="H26" s="55"/>
      <c r="I26" s="55"/>
      <c r="J26" s="55"/>
      <c r="K26" s="55"/>
      <c r="L26" s="56"/>
    </row>
    <row r="27" spans="2:12" s="156" customFormat="1">
      <c r="B27" s="54"/>
      <c r="C27" s="156" t="s">
        <v>5195</v>
      </c>
      <c r="F27" s="55"/>
      <c r="G27" s="55"/>
      <c r="H27" s="55"/>
      <c r="I27" s="55"/>
      <c r="J27" s="55"/>
      <c r="K27" s="55"/>
      <c r="L27" s="56"/>
    </row>
    <row r="28" spans="2:12" ht="15.75" thickBot="1">
      <c r="B28" s="57"/>
      <c r="C28" s="58"/>
      <c r="D28" s="58"/>
      <c r="E28" s="58"/>
      <c r="F28" s="58"/>
      <c r="G28" s="58"/>
      <c r="H28" s="58"/>
      <c r="I28" s="58"/>
      <c r="J28" s="58"/>
      <c r="K28" s="58"/>
      <c r="L28" s="59"/>
    </row>
  </sheetData>
  <mergeCells count="5">
    <mergeCell ref="B3:L3"/>
    <mergeCell ref="B4:L4"/>
    <mergeCell ref="B5:L5"/>
    <mergeCell ref="D10:K11"/>
    <mergeCell ref="B6:L6"/>
  </mergeCells>
  <pageMargins left="0.511811024" right="0.511811024" top="0.78740157499999996" bottom="0.78740157499999996" header="0.31496062000000002" footer="0.31496062000000002"/>
  <pageSetup paperSize="9" scale="73"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10"/>
  <dimension ref="A1:E5350"/>
  <sheetViews>
    <sheetView workbookViewId="0">
      <selection activeCell="E9" sqref="E9"/>
    </sheetView>
  </sheetViews>
  <sheetFormatPr defaultRowHeight="15"/>
  <cols>
    <col min="1" max="1" width="10.5703125" style="156" customWidth="1"/>
    <col min="2" max="2" width="78.140625" style="156" customWidth="1"/>
    <col min="3" max="3" width="21.140625" style="156" customWidth="1"/>
    <col min="4" max="4" width="18.7109375" style="156" customWidth="1"/>
    <col min="5" max="5" width="22.28515625" style="156" customWidth="1"/>
  </cols>
  <sheetData>
    <row r="1" spans="1:5">
      <c r="A1" s="156" t="s">
        <v>6491</v>
      </c>
    </row>
    <row r="2" spans="1:5">
      <c r="A2" s="156" t="s">
        <v>6492</v>
      </c>
    </row>
    <row r="3" spans="1:5">
      <c r="A3" s="156" t="s">
        <v>6493</v>
      </c>
    </row>
    <row r="4" spans="1:5">
      <c r="A4" s="156" t="s">
        <v>6494</v>
      </c>
    </row>
    <row r="5" spans="1:5">
      <c r="A5" s="156" t="s">
        <v>6495</v>
      </c>
    </row>
    <row r="6" spans="1:5">
      <c r="A6" s="156" t="s">
        <v>6492</v>
      </c>
    </row>
    <row r="7" spans="1:5">
      <c r="A7" s="156" t="s">
        <v>399</v>
      </c>
      <c r="B7" s="156" t="s">
        <v>400</v>
      </c>
      <c r="C7" s="156" t="s">
        <v>67</v>
      </c>
      <c r="D7" s="156" t="s">
        <v>401</v>
      </c>
      <c r="E7" s="156" t="s">
        <v>402</v>
      </c>
    </row>
    <row r="8" spans="1:5">
      <c r="A8" s="156">
        <v>13532</v>
      </c>
      <c r="B8" s="156" t="s">
        <v>5276</v>
      </c>
      <c r="C8" s="156" t="s">
        <v>407</v>
      </c>
      <c r="D8" s="156" t="s">
        <v>408</v>
      </c>
      <c r="E8" s="378">
        <v>47975.83</v>
      </c>
    </row>
    <row r="9" spans="1:5">
      <c r="A9" s="156">
        <v>4757</v>
      </c>
      <c r="B9" s="156" t="s">
        <v>403</v>
      </c>
      <c r="C9" s="156" t="s">
        <v>404</v>
      </c>
      <c r="D9" s="156" t="s">
        <v>405</v>
      </c>
      <c r="E9" s="176">
        <v>31.25</v>
      </c>
    </row>
    <row r="10" spans="1:5">
      <c r="A10" s="156">
        <v>12075</v>
      </c>
      <c r="B10" s="156" t="s">
        <v>406</v>
      </c>
      <c r="C10" s="156" t="s">
        <v>407</v>
      </c>
      <c r="D10" s="156" t="s">
        <v>408</v>
      </c>
      <c r="E10" s="176">
        <v>279.07</v>
      </c>
    </row>
    <row r="11" spans="1:5">
      <c r="A11" s="156">
        <v>13617</v>
      </c>
      <c r="B11" s="156" t="s">
        <v>5277</v>
      </c>
      <c r="C11" s="156" t="s">
        <v>407</v>
      </c>
      <c r="D11" s="156" t="s">
        <v>408</v>
      </c>
      <c r="E11" s="378">
        <v>43781.69</v>
      </c>
    </row>
    <row r="12" spans="1:5">
      <c r="A12" s="156">
        <v>1159</v>
      </c>
      <c r="B12" s="156" t="s">
        <v>5278</v>
      </c>
      <c r="C12" s="156" t="s">
        <v>407</v>
      </c>
      <c r="D12" s="156" t="s">
        <v>408</v>
      </c>
      <c r="E12" s="378">
        <v>143562.32999999999</v>
      </c>
    </row>
    <row r="13" spans="1:5">
      <c r="A13" s="156">
        <v>2404</v>
      </c>
      <c r="B13" s="156" t="s">
        <v>411</v>
      </c>
      <c r="C13" s="156" t="s">
        <v>412</v>
      </c>
      <c r="D13" s="156" t="s">
        <v>410</v>
      </c>
      <c r="E13" s="176">
        <v>80</v>
      </c>
    </row>
    <row r="14" spans="1:5">
      <c r="A14" s="156">
        <v>2720</v>
      </c>
      <c r="B14" s="156" t="s">
        <v>413</v>
      </c>
      <c r="C14" s="156" t="s">
        <v>404</v>
      </c>
      <c r="D14" s="156" t="s">
        <v>408</v>
      </c>
      <c r="E14" s="176">
        <v>214.54</v>
      </c>
    </row>
    <row r="15" spans="1:5">
      <c r="A15" s="156">
        <v>2719</v>
      </c>
      <c r="B15" s="156" t="s">
        <v>414</v>
      </c>
      <c r="C15" s="156" t="s">
        <v>404</v>
      </c>
      <c r="D15" s="156" t="s">
        <v>405</v>
      </c>
      <c r="E15" s="176">
        <v>181.78</v>
      </c>
    </row>
    <row r="16" spans="1:5">
      <c r="A16" s="156">
        <v>13382</v>
      </c>
      <c r="B16" s="156" t="s">
        <v>415</v>
      </c>
      <c r="C16" s="156" t="s">
        <v>407</v>
      </c>
      <c r="D16" s="156" t="s">
        <v>408</v>
      </c>
      <c r="E16" s="176">
        <v>153.65</v>
      </c>
    </row>
    <row r="17" spans="1:5">
      <c r="A17" s="156">
        <v>20198</v>
      </c>
      <c r="B17" s="156" t="s">
        <v>416</v>
      </c>
      <c r="C17" s="156" t="s">
        <v>409</v>
      </c>
      <c r="D17" s="156" t="s">
        <v>405</v>
      </c>
      <c r="E17" s="176">
        <v>922.5</v>
      </c>
    </row>
    <row r="18" spans="1:5">
      <c r="A18" s="156">
        <v>4126</v>
      </c>
      <c r="B18" s="156" t="s">
        <v>417</v>
      </c>
      <c r="C18" s="156" t="s">
        <v>407</v>
      </c>
      <c r="D18" s="156" t="s">
        <v>410</v>
      </c>
      <c r="E18" s="176">
        <v>167.11</v>
      </c>
    </row>
    <row r="19" spans="1:5">
      <c r="A19" s="156">
        <v>10615</v>
      </c>
      <c r="B19" s="156" t="s">
        <v>5279</v>
      </c>
      <c r="C19" s="156" t="s">
        <v>407</v>
      </c>
      <c r="D19" s="156" t="s">
        <v>405</v>
      </c>
      <c r="E19" s="378">
        <v>40745</v>
      </c>
    </row>
    <row r="20" spans="1:5">
      <c r="A20" s="156">
        <v>13860</v>
      </c>
      <c r="B20" s="156" t="s">
        <v>5280</v>
      </c>
      <c r="C20" s="156" t="s">
        <v>407</v>
      </c>
      <c r="D20" s="156" t="s">
        <v>408</v>
      </c>
      <c r="E20" s="378">
        <v>44113.32</v>
      </c>
    </row>
    <row r="21" spans="1:5">
      <c r="A21" s="156">
        <v>38605</v>
      </c>
      <c r="B21" s="156" t="s">
        <v>418</v>
      </c>
      <c r="C21" s="156" t="s">
        <v>407</v>
      </c>
      <c r="D21" s="156" t="s">
        <v>410</v>
      </c>
      <c r="E21" s="176">
        <v>115.5</v>
      </c>
    </row>
    <row r="22" spans="1:5">
      <c r="A22" s="156">
        <v>11270</v>
      </c>
      <c r="B22" s="156" t="s">
        <v>419</v>
      </c>
      <c r="C22" s="156" t="s">
        <v>407</v>
      </c>
      <c r="D22" s="156" t="s">
        <v>410</v>
      </c>
      <c r="E22" s="176">
        <v>1.56</v>
      </c>
    </row>
    <row r="23" spans="1:5">
      <c r="A23" s="156">
        <v>412</v>
      </c>
      <c r="B23" s="156" t="s">
        <v>420</v>
      </c>
      <c r="C23" s="156" t="s">
        <v>407</v>
      </c>
      <c r="D23" s="156" t="s">
        <v>408</v>
      </c>
      <c r="E23" s="176">
        <v>0.51</v>
      </c>
    </row>
    <row r="24" spans="1:5">
      <c r="A24" s="156">
        <v>414</v>
      </c>
      <c r="B24" s="156" t="s">
        <v>388</v>
      </c>
      <c r="C24" s="156" t="s">
        <v>407</v>
      </c>
      <c r="D24" s="156" t="s">
        <v>408</v>
      </c>
      <c r="E24" s="176">
        <v>0.03</v>
      </c>
    </row>
    <row r="25" spans="1:5">
      <c r="A25" s="156">
        <v>410</v>
      </c>
      <c r="B25" s="156" t="s">
        <v>421</v>
      </c>
      <c r="C25" s="156" t="s">
        <v>407</v>
      </c>
      <c r="D25" s="156" t="s">
        <v>408</v>
      </c>
      <c r="E25" s="176">
        <v>7.0000000000000007E-2</v>
      </c>
    </row>
    <row r="26" spans="1:5">
      <c r="A26" s="156">
        <v>411</v>
      </c>
      <c r="B26" s="156" t="s">
        <v>422</v>
      </c>
      <c r="C26" s="156" t="s">
        <v>407</v>
      </c>
      <c r="D26" s="156" t="s">
        <v>405</v>
      </c>
      <c r="E26" s="176">
        <v>0.1</v>
      </c>
    </row>
    <row r="27" spans="1:5">
      <c r="A27" s="156">
        <v>408</v>
      </c>
      <c r="B27" s="156" t="s">
        <v>423</v>
      </c>
      <c r="C27" s="156" t="s">
        <v>407</v>
      </c>
      <c r="D27" s="156" t="s">
        <v>408</v>
      </c>
      <c r="E27" s="176">
        <v>0.49</v>
      </c>
    </row>
    <row r="28" spans="1:5">
      <c r="A28" s="156">
        <v>39131</v>
      </c>
      <c r="B28" s="156" t="s">
        <v>424</v>
      </c>
      <c r="C28" s="156" t="s">
        <v>407</v>
      </c>
      <c r="D28" s="156" t="s">
        <v>408</v>
      </c>
      <c r="E28" s="176">
        <v>1.36</v>
      </c>
    </row>
    <row r="29" spans="1:5">
      <c r="A29" s="156">
        <v>394</v>
      </c>
      <c r="B29" s="156" t="s">
        <v>425</v>
      </c>
      <c r="C29" s="156" t="s">
        <v>407</v>
      </c>
      <c r="D29" s="156" t="s">
        <v>408</v>
      </c>
      <c r="E29" s="176">
        <v>1.37</v>
      </c>
    </row>
    <row r="30" spans="1:5">
      <c r="A30" s="156">
        <v>39130</v>
      </c>
      <c r="B30" s="156" t="s">
        <v>426</v>
      </c>
      <c r="C30" s="156" t="s">
        <v>407</v>
      </c>
      <c r="D30" s="156" t="s">
        <v>408</v>
      </c>
      <c r="E30" s="176">
        <v>1.24</v>
      </c>
    </row>
    <row r="31" spans="1:5">
      <c r="A31" s="156">
        <v>395</v>
      </c>
      <c r="B31" s="156" t="s">
        <v>427</v>
      </c>
      <c r="C31" s="156" t="s">
        <v>407</v>
      </c>
      <c r="D31" s="156" t="s">
        <v>408</v>
      </c>
      <c r="E31" s="176">
        <v>1.32</v>
      </c>
    </row>
    <row r="32" spans="1:5">
      <c r="A32" s="156">
        <v>39127</v>
      </c>
      <c r="B32" s="156" t="s">
        <v>428</v>
      </c>
      <c r="C32" s="156" t="s">
        <v>407</v>
      </c>
      <c r="D32" s="156" t="s">
        <v>408</v>
      </c>
      <c r="E32" s="176">
        <v>0.65</v>
      </c>
    </row>
    <row r="33" spans="1:5">
      <c r="A33" s="156">
        <v>392</v>
      </c>
      <c r="B33" s="156" t="s">
        <v>360</v>
      </c>
      <c r="C33" s="156" t="s">
        <v>407</v>
      </c>
      <c r="D33" s="156" t="s">
        <v>408</v>
      </c>
      <c r="E33" s="176">
        <v>0.67</v>
      </c>
    </row>
    <row r="34" spans="1:5">
      <c r="A34" s="156">
        <v>39129</v>
      </c>
      <c r="B34" s="156" t="s">
        <v>326</v>
      </c>
      <c r="C34" s="156" t="s">
        <v>407</v>
      </c>
      <c r="D34" s="156" t="s">
        <v>408</v>
      </c>
      <c r="E34" s="176">
        <v>0.76</v>
      </c>
    </row>
    <row r="35" spans="1:5">
      <c r="A35" s="156">
        <v>393</v>
      </c>
      <c r="B35" s="156" t="s">
        <v>429</v>
      </c>
      <c r="C35" s="156" t="s">
        <v>407</v>
      </c>
      <c r="D35" s="156" t="s">
        <v>405</v>
      </c>
      <c r="E35" s="176">
        <v>0.8</v>
      </c>
    </row>
    <row r="36" spans="1:5">
      <c r="A36" s="156">
        <v>39133</v>
      </c>
      <c r="B36" s="156" t="s">
        <v>430</v>
      </c>
      <c r="C36" s="156" t="s">
        <v>407</v>
      </c>
      <c r="D36" s="156" t="s">
        <v>408</v>
      </c>
      <c r="E36" s="176">
        <v>1.78</v>
      </c>
    </row>
    <row r="37" spans="1:5">
      <c r="A37" s="156">
        <v>397</v>
      </c>
      <c r="B37" s="156" t="s">
        <v>431</v>
      </c>
      <c r="C37" s="156" t="s">
        <v>407</v>
      </c>
      <c r="D37" s="156" t="s">
        <v>408</v>
      </c>
      <c r="E37" s="176">
        <v>1.97</v>
      </c>
    </row>
    <row r="38" spans="1:5">
      <c r="A38" s="156">
        <v>39132</v>
      </c>
      <c r="B38" s="156" t="s">
        <v>432</v>
      </c>
      <c r="C38" s="156" t="s">
        <v>407</v>
      </c>
      <c r="D38" s="156" t="s">
        <v>408</v>
      </c>
      <c r="E38" s="176">
        <v>1.42</v>
      </c>
    </row>
    <row r="39" spans="1:5">
      <c r="A39" s="156">
        <v>396</v>
      </c>
      <c r="B39" s="156" t="s">
        <v>433</v>
      </c>
      <c r="C39" s="156" t="s">
        <v>407</v>
      </c>
      <c r="D39" s="156" t="s">
        <v>408</v>
      </c>
      <c r="E39" s="176">
        <v>1.53</v>
      </c>
    </row>
    <row r="40" spans="1:5">
      <c r="A40" s="156">
        <v>39135</v>
      </c>
      <c r="B40" s="156" t="s">
        <v>434</v>
      </c>
      <c r="C40" s="156" t="s">
        <v>407</v>
      </c>
      <c r="D40" s="156" t="s">
        <v>408</v>
      </c>
      <c r="E40" s="176">
        <v>2.85</v>
      </c>
    </row>
    <row r="41" spans="1:5">
      <c r="A41" s="156">
        <v>39128</v>
      </c>
      <c r="B41" s="156" t="s">
        <v>435</v>
      </c>
      <c r="C41" s="156" t="s">
        <v>407</v>
      </c>
      <c r="D41" s="156" t="s">
        <v>408</v>
      </c>
      <c r="E41" s="176">
        <v>0.71</v>
      </c>
    </row>
    <row r="42" spans="1:5">
      <c r="A42" s="156">
        <v>400</v>
      </c>
      <c r="B42" s="156" t="s">
        <v>436</v>
      </c>
      <c r="C42" s="156" t="s">
        <v>407</v>
      </c>
      <c r="D42" s="156" t="s">
        <v>408</v>
      </c>
      <c r="E42" s="176">
        <v>0.69</v>
      </c>
    </row>
    <row r="43" spans="1:5">
      <c r="A43" s="156">
        <v>39125</v>
      </c>
      <c r="B43" s="156" t="s">
        <v>437</v>
      </c>
      <c r="C43" s="156" t="s">
        <v>407</v>
      </c>
      <c r="D43" s="156" t="s">
        <v>408</v>
      </c>
      <c r="E43" s="176">
        <v>0.71</v>
      </c>
    </row>
    <row r="44" spans="1:5">
      <c r="A44" s="156">
        <v>39134</v>
      </c>
      <c r="B44" s="156" t="s">
        <v>438</v>
      </c>
      <c r="C44" s="156" t="s">
        <v>407</v>
      </c>
      <c r="D44" s="156" t="s">
        <v>408</v>
      </c>
      <c r="E44" s="176">
        <v>2.38</v>
      </c>
    </row>
    <row r="45" spans="1:5">
      <c r="A45" s="156">
        <v>398</v>
      </c>
      <c r="B45" s="156" t="s">
        <v>439</v>
      </c>
      <c r="C45" s="156" t="s">
        <v>407</v>
      </c>
      <c r="D45" s="156" t="s">
        <v>408</v>
      </c>
      <c r="E45" s="176">
        <v>2.19</v>
      </c>
    </row>
    <row r="46" spans="1:5">
      <c r="A46" s="156">
        <v>39126</v>
      </c>
      <c r="B46" s="156" t="s">
        <v>440</v>
      </c>
      <c r="C46" s="156" t="s">
        <v>407</v>
      </c>
      <c r="D46" s="156" t="s">
        <v>408</v>
      </c>
      <c r="E46" s="176">
        <v>3.21</v>
      </c>
    </row>
    <row r="47" spans="1:5">
      <c r="A47" s="156">
        <v>399</v>
      </c>
      <c r="B47" s="156" t="s">
        <v>441</v>
      </c>
      <c r="C47" s="156" t="s">
        <v>407</v>
      </c>
      <c r="D47" s="156" t="s">
        <v>408</v>
      </c>
      <c r="E47" s="176">
        <v>2.83</v>
      </c>
    </row>
    <row r="48" spans="1:5">
      <c r="A48" s="156">
        <v>39158</v>
      </c>
      <c r="B48" s="156" t="s">
        <v>442</v>
      </c>
      <c r="C48" s="156" t="s">
        <v>407</v>
      </c>
      <c r="D48" s="156" t="s">
        <v>408</v>
      </c>
      <c r="E48" s="176">
        <v>7.6</v>
      </c>
    </row>
    <row r="49" spans="1:5">
      <c r="A49" s="156">
        <v>39141</v>
      </c>
      <c r="B49" s="156" t="s">
        <v>443</v>
      </c>
      <c r="C49" s="156" t="s">
        <v>407</v>
      </c>
      <c r="D49" s="156" t="s">
        <v>408</v>
      </c>
      <c r="E49" s="176">
        <v>0.55000000000000004</v>
      </c>
    </row>
    <row r="50" spans="1:5">
      <c r="A50" s="156">
        <v>39140</v>
      </c>
      <c r="B50" s="156" t="s">
        <v>444</v>
      </c>
      <c r="C50" s="156" t="s">
        <v>407</v>
      </c>
      <c r="D50" s="156" t="s">
        <v>408</v>
      </c>
      <c r="E50" s="176">
        <v>0.5</v>
      </c>
    </row>
    <row r="51" spans="1:5">
      <c r="A51" s="156">
        <v>39137</v>
      </c>
      <c r="B51" s="156" t="s">
        <v>445</v>
      </c>
      <c r="C51" s="156" t="s">
        <v>407</v>
      </c>
      <c r="D51" s="156" t="s">
        <v>408</v>
      </c>
      <c r="E51" s="176">
        <v>0.28000000000000003</v>
      </c>
    </row>
    <row r="52" spans="1:5">
      <c r="A52" s="156">
        <v>39139</v>
      </c>
      <c r="B52" s="156" t="s">
        <v>446</v>
      </c>
      <c r="C52" s="156" t="s">
        <v>407</v>
      </c>
      <c r="D52" s="156" t="s">
        <v>408</v>
      </c>
      <c r="E52" s="176">
        <v>0.41</v>
      </c>
    </row>
    <row r="53" spans="1:5">
      <c r="A53" s="156">
        <v>39143</v>
      </c>
      <c r="B53" s="156" t="s">
        <v>447</v>
      </c>
      <c r="C53" s="156" t="s">
        <v>407</v>
      </c>
      <c r="D53" s="156" t="s">
        <v>408</v>
      </c>
      <c r="E53" s="176">
        <v>1.1399999999999999</v>
      </c>
    </row>
    <row r="54" spans="1:5">
      <c r="A54" s="156">
        <v>39142</v>
      </c>
      <c r="B54" s="156" t="s">
        <v>448</v>
      </c>
      <c r="C54" s="156" t="s">
        <v>407</v>
      </c>
      <c r="D54" s="156" t="s">
        <v>408</v>
      </c>
      <c r="E54" s="176">
        <v>0.81</v>
      </c>
    </row>
    <row r="55" spans="1:5">
      <c r="A55" s="156">
        <v>39138</v>
      </c>
      <c r="B55" s="156" t="s">
        <v>449</v>
      </c>
      <c r="C55" s="156" t="s">
        <v>407</v>
      </c>
      <c r="D55" s="156" t="s">
        <v>408</v>
      </c>
      <c r="E55" s="176">
        <v>0.3</v>
      </c>
    </row>
    <row r="56" spans="1:5">
      <c r="A56" s="156">
        <v>39136</v>
      </c>
      <c r="B56" s="156" t="s">
        <v>450</v>
      </c>
      <c r="C56" s="156" t="s">
        <v>407</v>
      </c>
      <c r="D56" s="156" t="s">
        <v>408</v>
      </c>
      <c r="E56" s="176">
        <v>0.2</v>
      </c>
    </row>
    <row r="57" spans="1:5">
      <c r="A57" s="156">
        <v>39144</v>
      </c>
      <c r="B57" s="156" t="s">
        <v>451</v>
      </c>
      <c r="C57" s="156" t="s">
        <v>407</v>
      </c>
      <c r="D57" s="156" t="s">
        <v>408</v>
      </c>
      <c r="E57" s="176">
        <v>1.32</v>
      </c>
    </row>
    <row r="58" spans="1:5">
      <c r="A58" s="156">
        <v>39145</v>
      </c>
      <c r="B58" s="156" t="s">
        <v>452</v>
      </c>
      <c r="C58" s="156" t="s">
        <v>407</v>
      </c>
      <c r="D58" s="156" t="s">
        <v>408</v>
      </c>
      <c r="E58" s="176">
        <v>2.1800000000000002</v>
      </c>
    </row>
    <row r="59" spans="1:5">
      <c r="A59" s="156">
        <v>12615</v>
      </c>
      <c r="B59" s="156" t="s">
        <v>453</v>
      </c>
      <c r="C59" s="156" t="s">
        <v>407</v>
      </c>
      <c r="D59" s="156" t="s">
        <v>410</v>
      </c>
      <c r="E59" s="176">
        <v>2.27</v>
      </c>
    </row>
    <row r="60" spans="1:5">
      <c r="A60" s="156">
        <v>11927</v>
      </c>
      <c r="B60" s="156" t="s">
        <v>454</v>
      </c>
      <c r="C60" s="156" t="s">
        <v>407</v>
      </c>
      <c r="D60" s="156" t="s">
        <v>410</v>
      </c>
      <c r="E60" s="176">
        <v>4.6500000000000004</v>
      </c>
    </row>
    <row r="61" spans="1:5">
      <c r="A61" s="156">
        <v>11928</v>
      </c>
      <c r="B61" s="156" t="s">
        <v>455</v>
      </c>
      <c r="C61" s="156" t="s">
        <v>407</v>
      </c>
      <c r="D61" s="156" t="s">
        <v>410</v>
      </c>
      <c r="E61" s="176">
        <v>5.33</v>
      </c>
    </row>
    <row r="62" spans="1:5">
      <c r="A62" s="156">
        <v>11929</v>
      </c>
      <c r="B62" s="156" t="s">
        <v>456</v>
      </c>
      <c r="C62" s="156" t="s">
        <v>407</v>
      </c>
      <c r="D62" s="156" t="s">
        <v>410</v>
      </c>
      <c r="E62" s="176">
        <v>8.25</v>
      </c>
    </row>
    <row r="63" spans="1:5">
      <c r="A63" s="156">
        <v>36801</v>
      </c>
      <c r="B63" s="156" t="s">
        <v>457</v>
      </c>
      <c r="C63" s="156" t="s">
        <v>407</v>
      </c>
      <c r="D63" s="156" t="s">
        <v>408</v>
      </c>
      <c r="E63" s="176">
        <v>20.27</v>
      </c>
    </row>
    <row r="64" spans="1:5">
      <c r="A64" s="156">
        <v>36246</v>
      </c>
      <c r="B64" s="156" t="s">
        <v>458</v>
      </c>
      <c r="C64" s="156" t="s">
        <v>459</v>
      </c>
      <c r="D64" s="156" t="s">
        <v>410</v>
      </c>
      <c r="E64" s="176">
        <v>2.41</v>
      </c>
    </row>
    <row r="65" spans="1:5">
      <c r="A65" s="156">
        <v>37600</v>
      </c>
      <c r="B65" s="156" t="s">
        <v>460</v>
      </c>
      <c r="C65" s="156" t="s">
        <v>407</v>
      </c>
      <c r="D65" s="156" t="s">
        <v>410</v>
      </c>
      <c r="E65" s="176">
        <v>47.99</v>
      </c>
    </row>
    <row r="66" spans="1:5">
      <c r="A66" s="156">
        <v>37599</v>
      </c>
      <c r="B66" s="156" t="s">
        <v>461</v>
      </c>
      <c r="C66" s="156" t="s">
        <v>407</v>
      </c>
      <c r="D66" s="156" t="s">
        <v>410</v>
      </c>
      <c r="E66" s="176">
        <v>44.66</v>
      </c>
    </row>
    <row r="67" spans="1:5">
      <c r="A67" s="156">
        <v>1</v>
      </c>
      <c r="B67" s="156" t="s">
        <v>462</v>
      </c>
      <c r="C67" s="156" t="s">
        <v>463</v>
      </c>
      <c r="D67" s="156" t="s">
        <v>405</v>
      </c>
      <c r="E67" s="176">
        <v>33</v>
      </c>
    </row>
    <row r="68" spans="1:5">
      <c r="A68" s="156">
        <v>3</v>
      </c>
      <c r="B68" s="156" t="s">
        <v>464</v>
      </c>
      <c r="C68" s="156" t="s">
        <v>465</v>
      </c>
      <c r="D68" s="156" t="s">
        <v>408</v>
      </c>
      <c r="E68" s="176">
        <v>3.64</v>
      </c>
    </row>
    <row r="69" spans="1:5">
      <c r="A69" s="156">
        <v>26</v>
      </c>
      <c r="B69" s="156" t="s">
        <v>466</v>
      </c>
      <c r="C69" s="156" t="s">
        <v>463</v>
      </c>
      <c r="D69" s="156" t="s">
        <v>410</v>
      </c>
      <c r="E69" s="176">
        <v>3.76</v>
      </c>
    </row>
    <row r="70" spans="1:5">
      <c r="A70" s="156">
        <v>20</v>
      </c>
      <c r="B70" s="156" t="s">
        <v>467</v>
      </c>
      <c r="C70" s="156" t="s">
        <v>463</v>
      </c>
      <c r="D70" s="156" t="s">
        <v>410</v>
      </c>
      <c r="E70" s="176">
        <v>3.79</v>
      </c>
    </row>
    <row r="71" spans="1:5">
      <c r="A71" s="156">
        <v>21</v>
      </c>
      <c r="B71" s="156" t="s">
        <v>468</v>
      </c>
      <c r="C71" s="156" t="s">
        <v>463</v>
      </c>
      <c r="D71" s="156" t="s">
        <v>410</v>
      </c>
      <c r="E71" s="176">
        <v>3.79</v>
      </c>
    </row>
    <row r="72" spans="1:5">
      <c r="A72" s="156">
        <v>24</v>
      </c>
      <c r="B72" s="156" t="s">
        <v>469</v>
      </c>
      <c r="C72" s="156" t="s">
        <v>463</v>
      </c>
      <c r="D72" s="156" t="s">
        <v>410</v>
      </c>
      <c r="E72" s="176">
        <v>3.79</v>
      </c>
    </row>
    <row r="73" spans="1:5">
      <c r="A73" s="156">
        <v>25</v>
      </c>
      <c r="B73" s="156" t="s">
        <v>470</v>
      </c>
      <c r="C73" s="156" t="s">
        <v>463</v>
      </c>
      <c r="D73" s="156" t="s">
        <v>410</v>
      </c>
      <c r="E73" s="176">
        <v>3.79</v>
      </c>
    </row>
    <row r="74" spans="1:5">
      <c r="A74" s="156">
        <v>34341</v>
      </c>
      <c r="B74" s="156" t="s">
        <v>5082</v>
      </c>
      <c r="C74" s="156" t="s">
        <v>463</v>
      </c>
      <c r="D74" s="156" t="s">
        <v>410</v>
      </c>
      <c r="E74" s="176">
        <v>3.57</v>
      </c>
    </row>
    <row r="75" spans="1:5">
      <c r="A75" s="156">
        <v>22</v>
      </c>
      <c r="B75" s="156" t="s">
        <v>471</v>
      </c>
      <c r="C75" s="156" t="s">
        <v>463</v>
      </c>
      <c r="D75" s="156" t="s">
        <v>410</v>
      </c>
      <c r="E75" s="176">
        <v>4.0599999999999996</v>
      </c>
    </row>
    <row r="76" spans="1:5">
      <c r="A76" s="156">
        <v>23</v>
      </c>
      <c r="B76" s="156" t="s">
        <v>472</v>
      </c>
      <c r="C76" s="156" t="s">
        <v>463</v>
      </c>
      <c r="D76" s="156" t="s">
        <v>410</v>
      </c>
      <c r="E76" s="176">
        <v>4.0199999999999996</v>
      </c>
    </row>
    <row r="77" spans="1:5">
      <c r="A77" s="156">
        <v>34439</v>
      </c>
      <c r="B77" s="156" t="s">
        <v>473</v>
      </c>
      <c r="C77" s="156" t="s">
        <v>463</v>
      </c>
      <c r="D77" s="156" t="s">
        <v>408</v>
      </c>
      <c r="E77" s="176">
        <v>4.93</v>
      </c>
    </row>
    <row r="78" spans="1:5">
      <c r="A78" s="156">
        <v>34</v>
      </c>
      <c r="B78" s="156" t="s">
        <v>474</v>
      </c>
      <c r="C78" s="156" t="s">
        <v>463</v>
      </c>
      <c r="D78" s="156" t="s">
        <v>408</v>
      </c>
      <c r="E78" s="176">
        <v>4.38</v>
      </c>
    </row>
    <row r="79" spans="1:5">
      <c r="A79" s="156">
        <v>34441</v>
      </c>
      <c r="B79" s="156" t="s">
        <v>475</v>
      </c>
      <c r="C79" s="156" t="s">
        <v>463</v>
      </c>
      <c r="D79" s="156" t="s">
        <v>408</v>
      </c>
      <c r="E79" s="176">
        <v>4.67</v>
      </c>
    </row>
    <row r="80" spans="1:5">
      <c r="A80" s="156">
        <v>31</v>
      </c>
      <c r="B80" s="156" t="s">
        <v>184</v>
      </c>
      <c r="C80" s="156" t="s">
        <v>463</v>
      </c>
      <c r="D80" s="156" t="s">
        <v>408</v>
      </c>
      <c r="E80" s="176">
        <v>4.17</v>
      </c>
    </row>
    <row r="81" spans="1:5">
      <c r="A81" s="156">
        <v>34443</v>
      </c>
      <c r="B81" s="156" t="s">
        <v>476</v>
      </c>
      <c r="C81" s="156" t="s">
        <v>463</v>
      </c>
      <c r="D81" s="156" t="s">
        <v>408</v>
      </c>
      <c r="E81" s="176">
        <v>4.67</v>
      </c>
    </row>
    <row r="82" spans="1:5">
      <c r="A82" s="156">
        <v>27</v>
      </c>
      <c r="B82" s="156" t="s">
        <v>477</v>
      </c>
      <c r="C82" s="156" t="s">
        <v>463</v>
      </c>
      <c r="D82" s="156" t="s">
        <v>405</v>
      </c>
      <c r="E82" s="176">
        <v>4.17</v>
      </c>
    </row>
    <row r="83" spans="1:5">
      <c r="A83" s="156">
        <v>34446</v>
      </c>
      <c r="B83" s="156" t="s">
        <v>478</v>
      </c>
      <c r="C83" s="156" t="s">
        <v>463</v>
      </c>
      <c r="D83" s="156" t="s">
        <v>408</v>
      </c>
      <c r="E83" s="176">
        <v>4.67</v>
      </c>
    </row>
    <row r="84" spans="1:5">
      <c r="A84" s="156">
        <v>29</v>
      </c>
      <c r="B84" s="156" t="s">
        <v>229</v>
      </c>
      <c r="C84" s="156" t="s">
        <v>463</v>
      </c>
      <c r="D84" s="156" t="s">
        <v>408</v>
      </c>
      <c r="E84" s="176">
        <v>3.9</v>
      </c>
    </row>
    <row r="85" spans="1:5">
      <c r="A85" s="156">
        <v>28</v>
      </c>
      <c r="B85" s="156" t="s">
        <v>479</v>
      </c>
      <c r="C85" s="156" t="s">
        <v>463</v>
      </c>
      <c r="D85" s="156" t="s">
        <v>408</v>
      </c>
      <c r="E85" s="176">
        <v>4.5</v>
      </c>
    </row>
    <row r="86" spans="1:5">
      <c r="A86" s="156">
        <v>34449</v>
      </c>
      <c r="B86" s="156" t="s">
        <v>251</v>
      </c>
      <c r="C86" s="156" t="s">
        <v>463</v>
      </c>
      <c r="D86" s="156" t="s">
        <v>408</v>
      </c>
      <c r="E86" s="176">
        <v>5.15</v>
      </c>
    </row>
    <row r="87" spans="1:5">
      <c r="A87" s="156">
        <v>32</v>
      </c>
      <c r="B87" s="156" t="s">
        <v>147</v>
      </c>
      <c r="C87" s="156" t="s">
        <v>463</v>
      </c>
      <c r="D87" s="156" t="s">
        <v>408</v>
      </c>
      <c r="E87" s="176">
        <v>4.59</v>
      </c>
    </row>
    <row r="88" spans="1:5">
      <c r="A88" s="156">
        <v>33</v>
      </c>
      <c r="B88" s="156" t="s">
        <v>480</v>
      </c>
      <c r="C88" s="156" t="s">
        <v>463</v>
      </c>
      <c r="D88" s="156" t="s">
        <v>408</v>
      </c>
      <c r="E88" s="176">
        <v>5.15</v>
      </c>
    </row>
    <row r="89" spans="1:5">
      <c r="A89" s="156">
        <v>34343</v>
      </c>
      <c r="B89" s="156" t="s">
        <v>481</v>
      </c>
      <c r="C89" s="156" t="s">
        <v>463</v>
      </c>
      <c r="D89" s="156" t="s">
        <v>408</v>
      </c>
      <c r="E89" s="176">
        <v>4.95</v>
      </c>
    </row>
    <row r="90" spans="1:5">
      <c r="A90" s="156">
        <v>34452</v>
      </c>
      <c r="B90" s="156" t="s">
        <v>482</v>
      </c>
      <c r="C90" s="156" t="s">
        <v>463</v>
      </c>
      <c r="D90" s="156" t="s">
        <v>408</v>
      </c>
      <c r="E90" s="176">
        <v>4.5599999999999996</v>
      </c>
    </row>
    <row r="91" spans="1:5">
      <c r="A91" s="156">
        <v>36</v>
      </c>
      <c r="B91" s="156" t="s">
        <v>169</v>
      </c>
      <c r="C91" s="156" t="s">
        <v>463</v>
      </c>
      <c r="D91" s="156" t="s">
        <v>408</v>
      </c>
      <c r="E91" s="176">
        <v>4.34</v>
      </c>
    </row>
    <row r="92" spans="1:5">
      <c r="A92" s="156">
        <v>34456</v>
      </c>
      <c r="B92" s="156" t="s">
        <v>246</v>
      </c>
      <c r="C92" s="156" t="s">
        <v>463</v>
      </c>
      <c r="D92" s="156" t="s">
        <v>408</v>
      </c>
      <c r="E92" s="176">
        <v>4.5599999999999996</v>
      </c>
    </row>
    <row r="93" spans="1:5">
      <c r="A93" s="156">
        <v>39</v>
      </c>
      <c r="B93" s="156" t="s">
        <v>337</v>
      </c>
      <c r="C93" s="156" t="s">
        <v>463</v>
      </c>
      <c r="D93" s="156" t="s">
        <v>408</v>
      </c>
      <c r="E93" s="176">
        <v>4.34</v>
      </c>
    </row>
    <row r="94" spans="1:5">
      <c r="A94" s="156">
        <v>34457</v>
      </c>
      <c r="B94" s="156" t="s">
        <v>5281</v>
      </c>
      <c r="C94" s="156" t="s">
        <v>463</v>
      </c>
      <c r="D94" s="156" t="s">
        <v>408</v>
      </c>
      <c r="E94" s="176">
        <v>4.8899999999999997</v>
      </c>
    </row>
    <row r="95" spans="1:5">
      <c r="A95" s="156">
        <v>40</v>
      </c>
      <c r="B95" s="156" t="s">
        <v>483</v>
      </c>
      <c r="C95" s="156" t="s">
        <v>463</v>
      </c>
      <c r="D95" s="156" t="s">
        <v>408</v>
      </c>
      <c r="E95" s="176">
        <v>4.4400000000000004</v>
      </c>
    </row>
    <row r="96" spans="1:5">
      <c r="A96" s="156">
        <v>34460</v>
      </c>
      <c r="B96" s="156" t="s">
        <v>484</v>
      </c>
      <c r="C96" s="156" t="s">
        <v>463</v>
      </c>
      <c r="D96" s="156" t="s">
        <v>408</v>
      </c>
      <c r="E96" s="176">
        <v>4.99</v>
      </c>
    </row>
    <row r="97" spans="1:5">
      <c r="A97" s="156">
        <v>42</v>
      </c>
      <c r="B97" s="156" t="s">
        <v>485</v>
      </c>
      <c r="C97" s="156" t="s">
        <v>463</v>
      </c>
      <c r="D97" s="156" t="s">
        <v>408</v>
      </c>
      <c r="E97" s="176">
        <v>4.51</v>
      </c>
    </row>
    <row r="98" spans="1:5">
      <c r="A98" s="156">
        <v>38</v>
      </c>
      <c r="B98" s="156" t="s">
        <v>486</v>
      </c>
      <c r="C98" s="156" t="s">
        <v>463</v>
      </c>
      <c r="D98" s="156" t="s">
        <v>408</v>
      </c>
      <c r="E98" s="176">
        <v>5.0199999999999996</v>
      </c>
    </row>
    <row r="99" spans="1:5">
      <c r="A99" s="156">
        <v>34344</v>
      </c>
      <c r="B99" s="156" t="s">
        <v>487</v>
      </c>
      <c r="C99" s="156" t="s">
        <v>463</v>
      </c>
      <c r="D99" s="156" t="s">
        <v>408</v>
      </c>
      <c r="E99" s="176">
        <v>6.82</v>
      </c>
    </row>
    <row r="100" spans="1:5">
      <c r="A100" s="156">
        <v>20063</v>
      </c>
      <c r="B100" s="156" t="s">
        <v>488</v>
      </c>
      <c r="C100" s="156" t="s">
        <v>407</v>
      </c>
      <c r="D100" s="156" t="s">
        <v>410</v>
      </c>
      <c r="E100" s="176">
        <v>2.2599999999999998</v>
      </c>
    </row>
    <row r="101" spans="1:5">
      <c r="A101" s="156">
        <v>40410</v>
      </c>
      <c r="B101" s="156" t="s">
        <v>489</v>
      </c>
      <c r="C101" s="156" t="s">
        <v>407</v>
      </c>
      <c r="D101" s="156" t="s">
        <v>410</v>
      </c>
      <c r="E101" s="176">
        <v>16.170000000000002</v>
      </c>
    </row>
    <row r="102" spans="1:5">
      <c r="A102" s="156">
        <v>40411</v>
      </c>
      <c r="B102" s="156" t="s">
        <v>490</v>
      </c>
      <c r="C102" s="156" t="s">
        <v>407</v>
      </c>
      <c r="D102" s="156" t="s">
        <v>410</v>
      </c>
      <c r="E102" s="176">
        <v>17.55</v>
      </c>
    </row>
    <row r="103" spans="1:5">
      <c r="A103" s="156">
        <v>40412</v>
      </c>
      <c r="B103" s="156" t="s">
        <v>491</v>
      </c>
      <c r="C103" s="156" t="s">
        <v>407</v>
      </c>
      <c r="D103" s="156" t="s">
        <v>410</v>
      </c>
      <c r="E103" s="176">
        <v>19.690000000000001</v>
      </c>
    </row>
    <row r="104" spans="1:5">
      <c r="A104" s="156">
        <v>38838</v>
      </c>
      <c r="B104" s="156" t="s">
        <v>5282</v>
      </c>
      <c r="C104" s="156" t="s">
        <v>407</v>
      </c>
      <c r="D104" s="156" t="s">
        <v>410</v>
      </c>
      <c r="E104" s="176">
        <v>6.34</v>
      </c>
    </row>
    <row r="105" spans="1:5">
      <c r="A105" s="156">
        <v>38839</v>
      </c>
      <c r="B105" s="156" t="s">
        <v>5283</v>
      </c>
      <c r="C105" s="156" t="s">
        <v>407</v>
      </c>
      <c r="D105" s="156" t="s">
        <v>410</v>
      </c>
      <c r="E105" s="176">
        <v>7.46</v>
      </c>
    </row>
    <row r="106" spans="1:5">
      <c r="A106" s="156">
        <v>55</v>
      </c>
      <c r="B106" s="156" t="s">
        <v>492</v>
      </c>
      <c r="C106" s="156" t="s">
        <v>407</v>
      </c>
      <c r="D106" s="156" t="s">
        <v>410</v>
      </c>
      <c r="E106" s="176">
        <v>3.12</v>
      </c>
    </row>
    <row r="107" spans="1:5">
      <c r="A107" s="156">
        <v>61</v>
      </c>
      <c r="B107" s="156" t="s">
        <v>493</v>
      </c>
      <c r="C107" s="156" t="s">
        <v>407</v>
      </c>
      <c r="D107" s="156" t="s">
        <v>410</v>
      </c>
      <c r="E107" s="176">
        <v>2.95</v>
      </c>
    </row>
    <row r="108" spans="1:5">
      <c r="A108" s="156">
        <v>62</v>
      </c>
      <c r="B108" s="156" t="s">
        <v>494</v>
      </c>
      <c r="C108" s="156" t="s">
        <v>407</v>
      </c>
      <c r="D108" s="156" t="s">
        <v>410</v>
      </c>
      <c r="E108" s="176">
        <v>6.11</v>
      </c>
    </row>
    <row r="109" spans="1:5">
      <c r="A109" s="156">
        <v>77</v>
      </c>
      <c r="B109" s="156" t="s">
        <v>495</v>
      </c>
      <c r="C109" s="156" t="s">
        <v>407</v>
      </c>
      <c r="D109" s="156" t="s">
        <v>408</v>
      </c>
      <c r="E109" s="176">
        <v>3.43</v>
      </c>
    </row>
    <row r="110" spans="1:5">
      <c r="A110" s="156">
        <v>76</v>
      </c>
      <c r="B110" s="156" t="s">
        <v>496</v>
      </c>
      <c r="C110" s="156" t="s">
        <v>407</v>
      </c>
      <c r="D110" s="156" t="s">
        <v>408</v>
      </c>
      <c r="E110" s="176">
        <v>0.66</v>
      </c>
    </row>
    <row r="111" spans="1:5">
      <c r="A111" s="156">
        <v>67</v>
      </c>
      <c r="B111" s="156" t="s">
        <v>497</v>
      </c>
      <c r="C111" s="156" t="s">
        <v>407</v>
      </c>
      <c r="D111" s="156" t="s">
        <v>408</v>
      </c>
      <c r="E111" s="176">
        <v>7.47</v>
      </c>
    </row>
    <row r="112" spans="1:5">
      <c r="A112" s="156">
        <v>71</v>
      </c>
      <c r="B112" s="156" t="s">
        <v>498</v>
      </c>
      <c r="C112" s="156" t="s">
        <v>407</v>
      </c>
      <c r="D112" s="156" t="s">
        <v>408</v>
      </c>
      <c r="E112" s="176">
        <v>13.14</v>
      </c>
    </row>
    <row r="113" spans="1:5">
      <c r="A113" s="156">
        <v>73</v>
      </c>
      <c r="B113" s="156" t="s">
        <v>499</v>
      </c>
      <c r="C113" s="156" t="s">
        <v>407</v>
      </c>
      <c r="D113" s="156" t="s">
        <v>408</v>
      </c>
      <c r="E113" s="176">
        <v>9.4499999999999993</v>
      </c>
    </row>
    <row r="114" spans="1:5">
      <c r="A114" s="156">
        <v>103</v>
      </c>
      <c r="B114" s="156" t="s">
        <v>500</v>
      </c>
      <c r="C114" s="156" t="s">
        <v>407</v>
      </c>
      <c r="D114" s="156" t="s">
        <v>408</v>
      </c>
      <c r="E114" s="176">
        <v>32.67</v>
      </c>
    </row>
    <row r="115" spans="1:5">
      <c r="A115" s="156">
        <v>107</v>
      </c>
      <c r="B115" s="156" t="s">
        <v>501</v>
      </c>
      <c r="C115" s="156" t="s">
        <v>407</v>
      </c>
      <c r="D115" s="156" t="s">
        <v>408</v>
      </c>
      <c r="E115" s="176">
        <v>0.62</v>
      </c>
    </row>
    <row r="116" spans="1:5">
      <c r="A116" s="156">
        <v>65</v>
      </c>
      <c r="B116" s="156" t="s">
        <v>502</v>
      </c>
      <c r="C116" s="156" t="s">
        <v>407</v>
      </c>
      <c r="D116" s="156" t="s">
        <v>405</v>
      </c>
      <c r="E116" s="176">
        <v>0.7</v>
      </c>
    </row>
    <row r="117" spans="1:5">
      <c r="A117" s="156">
        <v>108</v>
      </c>
      <c r="B117" s="156" t="s">
        <v>317</v>
      </c>
      <c r="C117" s="156" t="s">
        <v>407</v>
      </c>
      <c r="D117" s="156" t="s">
        <v>408</v>
      </c>
      <c r="E117" s="176">
        <v>1.38</v>
      </c>
    </row>
    <row r="118" spans="1:5">
      <c r="A118" s="156">
        <v>110</v>
      </c>
      <c r="B118" s="156" t="s">
        <v>503</v>
      </c>
      <c r="C118" s="156" t="s">
        <v>407</v>
      </c>
      <c r="D118" s="156" t="s">
        <v>408</v>
      </c>
      <c r="E118" s="176">
        <v>3.27</v>
      </c>
    </row>
    <row r="119" spans="1:5">
      <c r="A119" s="156">
        <v>109</v>
      </c>
      <c r="B119" s="156" t="s">
        <v>504</v>
      </c>
      <c r="C119" s="156" t="s">
        <v>407</v>
      </c>
      <c r="D119" s="156" t="s">
        <v>408</v>
      </c>
      <c r="E119" s="176">
        <v>2.4900000000000002</v>
      </c>
    </row>
    <row r="120" spans="1:5">
      <c r="A120" s="156">
        <v>111</v>
      </c>
      <c r="B120" s="156" t="s">
        <v>505</v>
      </c>
      <c r="C120" s="156" t="s">
        <v>407</v>
      </c>
      <c r="D120" s="156" t="s">
        <v>408</v>
      </c>
      <c r="E120" s="176">
        <v>5.68</v>
      </c>
    </row>
    <row r="121" spans="1:5">
      <c r="A121" s="156">
        <v>112</v>
      </c>
      <c r="B121" s="156" t="s">
        <v>506</v>
      </c>
      <c r="C121" s="156" t="s">
        <v>407</v>
      </c>
      <c r="D121" s="156" t="s">
        <v>408</v>
      </c>
      <c r="E121" s="176">
        <v>3.07</v>
      </c>
    </row>
    <row r="122" spans="1:5">
      <c r="A122" s="156">
        <v>113</v>
      </c>
      <c r="B122" s="156" t="s">
        <v>507</v>
      </c>
      <c r="C122" s="156" t="s">
        <v>407</v>
      </c>
      <c r="D122" s="156" t="s">
        <v>408</v>
      </c>
      <c r="E122" s="176">
        <v>7.82</v>
      </c>
    </row>
    <row r="123" spans="1:5">
      <c r="A123" s="156">
        <v>104</v>
      </c>
      <c r="B123" s="156" t="s">
        <v>508</v>
      </c>
      <c r="C123" s="156" t="s">
        <v>407</v>
      </c>
      <c r="D123" s="156" t="s">
        <v>408</v>
      </c>
      <c r="E123" s="176">
        <v>13.49</v>
      </c>
    </row>
    <row r="124" spans="1:5">
      <c r="A124" s="156">
        <v>102</v>
      </c>
      <c r="B124" s="156" t="s">
        <v>509</v>
      </c>
      <c r="C124" s="156" t="s">
        <v>407</v>
      </c>
      <c r="D124" s="156" t="s">
        <v>408</v>
      </c>
      <c r="E124" s="176">
        <v>20.28</v>
      </c>
    </row>
    <row r="125" spans="1:5">
      <c r="A125" s="156">
        <v>95</v>
      </c>
      <c r="B125" s="156" t="s">
        <v>510</v>
      </c>
      <c r="C125" s="156" t="s">
        <v>407</v>
      </c>
      <c r="D125" s="156" t="s">
        <v>408</v>
      </c>
      <c r="E125" s="176">
        <v>8.57</v>
      </c>
    </row>
    <row r="126" spans="1:5">
      <c r="A126" s="156">
        <v>96</v>
      </c>
      <c r="B126" s="156" t="s">
        <v>511</v>
      </c>
      <c r="C126" s="156" t="s">
        <v>407</v>
      </c>
      <c r="D126" s="156" t="s">
        <v>408</v>
      </c>
      <c r="E126" s="176">
        <v>11.09</v>
      </c>
    </row>
    <row r="127" spans="1:5">
      <c r="A127" s="156">
        <v>97</v>
      </c>
      <c r="B127" s="156" t="s">
        <v>512</v>
      </c>
      <c r="C127" s="156" t="s">
        <v>407</v>
      </c>
      <c r="D127" s="156" t="s">
        <v>408</v>
      </c>
      <c r="E127" s="176">
        <v>13.97</v>
      </c>
    </row>
    <row r="128" spans="1:5">
      <c r="A128" s="156">
        <v>98</v>
      </c>
      <c r="B128" s="156" t="s">
        <v>513</v>
      </c>
      <c r="C128" s="156" t="s">
        <v>407</v>
      </c>
      <c r="D128" s="156" t="s">
        <v>408</v>
      </c>
      <c r="E128" s="176">
        <v>22.66</v>
      </c>
    </row>
    <row r="129" spans="1:5">
      <c r="A129" s="156">
        <v>99</v>
      </c>
      <c r="B129" s="156" t="s">
        <v>514</v>
      </c>
      <c r="C129" s="156" t="s">
        <v>407</v>
      </c>
      <c r="D129" s="156" t="s">
        <v>408</v>
      </c>
      <c r="E129" s="176">
        <v>26.14</v>
      </c>
    </row>
    <row r="130" spans="1:5">
      <c r="A130" s="156">
        <v>100</v>
      </c>
      <c r="B130" s="156" t="s">
        <v>515</v>
      </c>
      <c r="C130" s="156" t="s">
        <v>407</v>
      </c>
      <c r="D130" s="156" t="s">
        <v>408</v>
      </c>
      <c r="E130" s="176">
        <v>31.78</v>
      </c>
    </row>
    <row r="131" spans="1:5">
      <c r="A131" s="156">
        <v>75</v>
      </c>
      <c r="B131" s="156" t="s">
        <v>516</v>
      </c>
      <c r="C131" s="156" t="s">
        <v>407</v>
      </c>
      <c r="D131" s="156" t="s">
        <v>408</v>
      </c>
      <c r="E131" s="176">
        <v>238.39</v>
      </c>
    </row>
    <row r="132" spans="1:5">
      <c r="A132" s="156">
        <v>114</v>
      </c>
      <c r="B132" s="156" t="s">
        <v>517</v>
      </c>
      <c r="C132" s="156" t="s">
        <v>407</v>
      </c>
      <c r="D132" s="156" t="s">
        <v>408</v>
      </c>
      <c r="E132" s="176">
        <v>9.4</v>
      </c>
    </row>
    <row r="133" spans="1:5">
      <c r="A133" s="156">
        <v>68</v>
      </c>
      <c r="B133" s="156" t="s">
        <v>518</v>
      </c>
      <c r="C133" s="156" t="s">
        <v>407</v>
      </c>
      <c r="D133" s="156" t="s">
        <v>408</v>
      </c>
      <c r="E133" s="176">
        <v>12.61</v>
      </c>
    </row>
    <row r="134" spans="1:5">
      <c r="A134" s="156">
        <v>86</v>
      </c>
      <c r="B134" s="156" t="s">
        <v>519</v>
      </c>
      <c r="C134" s="156" t="s">
        <v>407</v>
      </c>
      <c r="D134" s="156" t="s">
        <v>408</v>
      </c>
      <c r="E134" s="176">
        <v>18.68</v>
      </c>
    </row>
    <row r="135" spans="1:5">
      <c r="A135" s="156">
        <v>66</v>
      </c>
      <c r="B135" s="156" t="s">
        <v>520</v>
      </c>
      <c r="C135" s="156" t="s">
        <v>407</v>
      </c>
      <c r="D135" s="156" t="s">
        <v>408</v>
      </c>
      <c r="E135" s="176">
        <v>21.43</v>
      </c>
    </row>
    <row r="136" spans="1:5">
      <c r="A136" s="156">
        <v>69</v>
      </c>
      <c r="B136" s="156" t="s">
        <v>521</v>
      </c>
      <c r="C136" s="156" t="s">
        <v>407</v>
      </c>
      <c r="D136" s="156" t="s">
        <v>408</v>
      </c>
      <c r="E136" s="176">
        <v>31.78</v>
      </c>
    </row>
    <row r="137" spans="1:5">
      <c r="A137" s="156">
        <v>83</v>
      </c>
      <c r="B137" s="156" t="s">
        <v>522</v>
      </c>
      <c r="C137" s="156" t="s">
        <v>407</v>
      </c>
      <c r="D137" s="156" t="s">
        <v>408</v>
      </c>
      <c r="E137" s="176">
        <v>123.66</v>
      </c>
    </row>
    <row r="138" spans="1:5">
      <c r="A138" s="156">
        <v>74</v>
      </c>
      <c r="B138" s="156" t="s">
        <v>523</v>
      </c>
      <c r="C138" s="156" t="s">
        <v>407</v>
      </c>
      <c r="D138" s="156" t="s">
        <v>408</v>
      </c>
      <c r="E138" s="176">
        <v>166.58</v>
      </c>
    </row>
    <row r="139" spans="1:5">
      <c r="A139" s="156">
        <v>106</v>
      </c>
      <c r="B139" s="156" t="s">
        <v>524</v>
      </c>
      <c r="C139" s="156" t="s">
        <v>407</v>
      </c>
      <c r="D139" s="156" t="s">
        <v>408</v>
      </c>
      <c r="E139" s="176">
        <v>340.55</v>
      </c>
    </row>
    <row r="140" spans="1:5">
      <c r="A140" s="156">
        <v>87</v>
      </c>
      <c r="B140" s="156" t="s">
        <v>525</v>
      </c>
      <c r="C140" s="156" t="s">
        <v>407</v>
      </c>
      <c r="D140" s="156" t="s">
        <v>408</v>
      </c>
      <c r="E140" s="176">
        <v>14.09</v>
      </c>
    </row>
    <row r="141" spans="1:5">
      <c r="A141" s="156">
        <v>88</v>
      </c>
      <c r="B141" s="156" t="s">
        <v>526</v>
      </c>
      <c r="C141" s="156" t="s">
        <v>407</v>
      </c>
      <c r="D141" s="156" t="s">
        <v>408</v>
      </c>
      <c r="E141" s="176">
        <v>16.95</v>
      </c>
    </row>
    <row r="142" spans="1:5">
      <c r="A142" s="156">
        <v>89</v>
      </c>
      <c r="B142" s="156" t="s">
        <v>527</v>
      </c>
      <c r="C142" s="156" t="s">
        <v>407</v>
      </c>
      <c r="D142" s="156" t="s">
        <v>408</v>
      </c>
      <c r="E142" s="176">
        <v>25.03</v>
      </c>
    </row>
    <row r="143" spans="1:5">
      <c r="A143" s="156">
        <v>90</v>
      </c>
      <c r="B143" s="156" t="s">
        <v>528</v>
      </c>
      <c r="C143" s="156" t="s">
        <v>407</v>
      </c>
      <c r="D143" s="156" t="s">
        <v>408</v>
      </c>
      <c r="E143" s="176">
        <v>28.7</v>
      </c>
    </row>
    <row r="144" spans="1:5">
      <c r="A144" s="156">
        <v>81</v>
      </c>
      <c r="B144" s="156" t="s">
        <v>529</v>
      </c>
      <c r="C144" s="156" t="s">
        <v>407</v>
      </c>
      <c r="D144" s="156" t="s">
        <v>408</v>
      </c>
      <c r="E144" s="176">
        <v>42.59</v>
      </c>
    </row>
    <row r="145" spans="1:5">
      <c r="A145" s="156">
        <v>82</v>
      </c>
      <c r="B145" s="156" t="s">
        <v>530</v>
      </c>
      <c r="C145" s="156" t="s">
        <v>407</v>
      </c>
      <c r="D145" s="156" t="s">
        <v>408</v>
      </c>
      <c r="E145" s="176">
        <v>165.76</v>
      </c>
    </row>
    <row r="146" spans="1:5">
      <c r="A146" s="156">
        <v>105</v>
      </c>
      <c r="B146" s="156" t="s">
        <v>531</v>
      </c>
      <c r="C146" s="156" t="s">
        <v>407</v>
      </c>
      <c r="D146" s="156" t="s">
        <v>408</v>
      </c>
      <c r="E146" s="176">
        <v>223.28</v>
      </c>
    </row>
    <row r="147" spans="1:5">
      <c r="A147" s="156">
        <v>60</v>
      </c>
      <c r="B147" s="156" t="s">
        <v>532</v>
      </c>
      <c r="C147" s="156" t="s">
        <v>407</v>
      </c>
      <c r="D147" s="156" t="s">
        <v>410</v>
      </c>
      <c r="E147" s="176">
        <v>4.05</v>
      </c>
    </row>
    <row r="148" spans="1:5">
      <c r="A148" s="156">
        <v>72</v>
      </c>
      <c r="B148" s="156" t="s">
        <v>533</v>
      </c>
      <c r="C148" s="156" t="s">
        <v>407</v>
      </c>
      <c r="D148" s="156" t="s">
        <v>408</v>
      </c>
      <c r="E148" s="176">
        <v>22.1</v>
      </c>
    </row>
    <row r="149" spans="1:5">
      <c r="A149" s="156">
        <v>70</v>
      </c>
      <c r="B149" s="156" t="s">
        <v>534</v>
      </c>
      <c r="C149" s="156" t="s">
        <v>407</v>
      </c>
      <c r="D149" s="156" t="s">
        <v>408</v>
      </c>
      <c r="E149" s="176">
        <v>22.4</v>
      </c>
    </row>
    <row r="150" spans="1:5">
      <c r="A150" s="156">
        <v>85</v>
      </c>
      <c r="B150" s="156" t="s">
        <v>535</v>
      </c>
      <c r="C150" s="156" t="s">
        <v>407</v>
      </c>
      <c r="D150" s="156" t="s">
        <v>408</v>
      </c>
      <c r="E150" s="176">
        <v>32.200000000000003</v>
      </c>
    </row>
    <row r="151" spans="1:5">
      <c r="A151" s="156">
        <v>84</v>
      </c>
      <c r="B151" s="156" t="s">
        <v>536</v>
      </c>
      <c r="C151" s="156" t="s">
        <v>407</v>
      </c>
      <c r="D151" s="156" t="s">
        <v>408</v>
      </c>
      <c r="E151" s="176">
        <v>1.22</v>
      </c>
    </row>
    <row r="152" spans="1:5">
      <c r="A152" s="156">
        <v>37997</v>
      </c>
      <c r="B152" s="156" t="s">
        <v>537</v>
      </c>
      <c r="C152" s="156" t="s">
        <v>407</v>
      </c>
      <c r="D152" s="156" t="s">
        <v>408</v>
      </c>
      <c r="E152" s="176">
        <v>4.57</v>
      </c>
    </row>
    <row r="153" spans="1:5">
      <c r="A153" s="156">
        <v>37998</v>
      </c>
      <c r="B153" s="156" t="s">
        <v>538</v>
      </c>
      <c r="C153" s="156" t="s">
        <v>407</v>
      </c>
      <c r="D153" s="156" t="s">
        <v>408</v>
      </c>
      <c r="E153" s="176">
        <v>4.74</v>
      </c>
    </row>
    <row r="154" spans="1:5">
      <c r="A154" s="156">
        <v>10899</v>
      </c>
      <c r="B154" s="156" t="s">
        <v>539</v>
      </c>
      <c r="C154" s="156" t="s">
        <v>407</v>
      </c>
      <c r="D154" s="156" t="s">
        <v>408</v>
      </c>
      <c r="E154" s="176">
        <v>64.400000000000006</v>
      </c>
    </row>
    <row r="155" spans="1:5">
      <c r="A155" s="156">
        <v>10900</v>
      </c>
      <c r="B155" s="156" t="s">
        <v>540</v>
      </c>
      <c r="C155" s="156" t="s">
        <v>407</v>
      </c>
      <c r="D155" s="156" t="s">
        <v>408</v>
      </c>
      <c r="E155" s="176">
        <v>50.4</v>
      </c>
    </row>
    <row r="156" spans="1:5">
      <c r="A156" s="156">
        <v>46</v>
      </c>
      <c r="B156" s="156" t="s">
        <v>541</v>
      </c>
      <c r="C156" s="156" t="s">
        <v>407</v>
      </c>
      <c r="D156" s="156" t="s">
        <v>410</v>
      </c>
      <c r="E156" s="176">
        <v>18.38</v>
      </c>
    </row>
    <row r="157" spans="1:5">
      <c r="A157" s="156">
        <v>51</v>
      </c>
      <c r="B157" s="156" t="s">
        <v>542</v>
      </c>
      <c r="C157" s="156" t="s">
        <v>407</v>
      </c>
      <c r="D157" s="156" t="s">
        <v>410</v>
      </c>
      <c r="E157" s="176">
        <v>41.76</v>
      </c>
    </row>
    <row r="158" spans="1:5">
      <c r="A158" s="156">
        <v>12863</v>
      </c>
      <c r="B158" s="156" t="s">
        <v>543</v>
      </c>
      <c r="C158" s="156" t="s">
        <v>407</v>
      </c>
      <c r="D158" s="156" t="s">
        <v>410</v>
      </c>
      <c r="E158" s="176">
        <v>12.02</v>
      </c>
    </row>
    <row r="159" spans="1:5">
      <c r="A159" s="156">
        <v>50</v>
      </c>
      <c r="B159" s="156" t="s">
        <v>544</v>
      </c>
      <c r="C159" s="156" t="s">
        <v>407</v>
      </c>
      <c r="D159" s="156" t="s">
        <v>410</v>
      </c>
      <c r="E159" s="176">
        <v>26.45</v>
      </c>
    </row>
    <row r="160" spans="1:5">
      <c r="A160" s="156">
        <v>47</v>
      </c>
      <c r="B160" s="156" t="s">
        <v>545</v>
      </c>
      <c r="C160" s="156" t="s">
        <v>407</v>
      </c>
      <c r="D160" s="156" t="s">
        <v>410</v>
      </c>
      <c r="E160" s="176">
        <v>21.98</v>
      </c>
    </row>
    <row r="161" spans="1:5">
      <c r="A161" s="156">
        <v>48</v>
      </c>
      <c r="B161" s="156" t="s">
        <v>546</v>
      </c>
      <c r="C161" s="156" t="s">
        <v>407</v>
      </c>
      <c r="D161" s="156" t="s">
        <v>410</v>
      </c>
      <c r="E161" s="176">
        <v>8.58</v>
      </c>
    </row>
    <row r="162" spans="1:5">
      <c r="A162" s="156">
        <v>52</v>
      </c>
      <c r="B162" s="156" t="s">
        <v>547</v>
      </c>
      <c r="C162" s="156" t="s">
        <v>407</v>
      </c>
      <c r="D162" s="156" t="s">
        <v>410</v>
      </c>
      <c r="E162" s="176">
        <v>4.28</v>
      </c>
    </row>
    <row r="163" spans="1:5">
      <c r="A163" s="156">
        <v>43</v>
      </c>
      <c r="B163" s="156" t="s">
        <v>548</v>
      </c>
      <c r="C163" s="156" t="s">
        <v>407</v>
      </c>
      <c r="D163" s="156" t="s">
        <v>410</v>
      </c>
      <c r="E163" s="176">
        <v>11.27</v>
      </c>
    </row>
    <row r="164" spans="1:5">
      <c r="A164" s="156">
        <v>4791</v>
      </c>
      <c r="B164" s="156" t="s">
        <v>549</v>
      </c>
      <c r="C164" s="156" t="s">
        <v>463</v>
      </c>
      <c r="D164" s="156" t="s">
        <v>408</v>
      </c>
      <c r="E164" s="176">
        <v>17.71</v>
      </c>
    </row>
    <row r="165" spans="1:5">
      <c r="A165" s="156">
        <v>157</v>
      </c>
      <c r="B165" s="156" t="s">
        <v>550</v>
      </c>
      <c r="C165" s="156" t="s">
        <v>463</v>
      </c>
      <c r="D165" s="156" t="s">
        <v>408</v>
      </c>
      <c r="E165" s="176">
        <v>100.87</v>
      </c>
    </row>
    <row r="166" spans="1:5">
      <c r="A166" s="156">
        <v>156</v>
      </c>
      <c r="B166" s="156" t="s">
        <v>551</v>
      </c>
      <c r="C166" s="156" t="s">
        <v>463</v>
      </c>
      <c r="D166" s="156" t="s">
        <v>408</v>
      </c>
      <c r="E166" s="176">
        <v>45.02</v>
      </c>
    </row>
    <row r="167" spans="1:5">
      <c r="A167" s="156">
        <v>131</v>
      </c>
      <c r="B167" s="156" t="s">
        <v>552</v>
      </c>
      <c r="C167" s="156" t="s">
        <v>463</v>
      </c>
      <c r="D167" s="156" t="s">
        <v>408</v>
      </c>
      <c r="E167" s="176">
        <v>43.22</v>
      </c>
    </row>
    <row r="168" spans="1:5">
      <c r="A168" s="156">
        <v>39719</v>
      </c>
      <c r="B168" s="156" t="s">
        <v>553</v>
      </c>
      <c r="C168" s="156" t="s">
        <v>465</v>
      </c>
      <c r="D168" s="156" t="s">
        <v>408</v>
      </c>
      <c r="E168" s="176">
        <v>71.33</v>
      </c>
    </row>
    <row r="169" spans="1:5">
      <c r="A169" s="156">
        <v>21114</v>
      </c>
      <c r="B169" s="156" t="s">
        <v>554</v>
      </c>
      <c r="C169" s="156" t="s">
        <v>407</v>
      </c>
      <c r="D169" s="156" t="s">
        <v>408</v>
      </c>
      <c r="E169" s="176">
        <v>15.28</v>
      </c>
    </row>
    <row r="170" spans="1:5">
      <c r="A170" s="156">
        <v>119</v>
      </c>
      <c r="B170" s="156" t="s">
        <v>555</v>
      </c>
      <c r="C170" s="156" t="s">
        <v>407</v>
      </c>
      <c r="D170" s="156" t="s">
        <v>405</v>
      </c>
      <c r="E170" s="176">
        <v>6.03</v>
      </c>
    </row>
    <row r="171" spans="1:5">
      <c r="A171" s="156">
        <v>20080</v>
      </c>
      <c r="B171" s="156" t="s">
        <v>189</v>
      </c>
      <c r="C171" s="156" t="s">
        <v>407</v>
      </c>
      <c r="D171" s="156" t="s">
        <v>408</v>
      </c>
      <c r="E171" s="176">
        <v>17.29</v>
      </c>
    </row>
    <row r="172" spans="1:5">
      <c r="A172" s="156">
        <v>122</v>
      </c>
      <c r="B172" s="156" t="s">
        <v>556</v>
      </c>
      <c r="C172" s="156" t="s">
        <v>407</v>
      </c>
      <c r="D172" s="156" t="s">
        <v>408</v>
      </c>
      <c r="E172" s="176">
        <v>54.47</v>
      </c>
    </row>
    <row r="173" spans="1:5">
      <c r="A173" s="156">
        <v>3410</v>
      </c>
      <c r="B173" s="156" t="s">
        <v>557</v>
      </c>
      <c r="C173" s="156" t="s">
        <v>463</v>
      </c>
      <c r="D173" s="156" t="s">
        <v>410</v>
      </c>
      <c r="E173" s="176">
        <v>23.01</v>
      </c>
    </row>
    <row r="174" spans="1:5">
      <c r="A174" s="156">
        <v>124</v>
      </c>
      <c r="B174" s="156" t="s">
        <v>558</v>
      </c>
      <c r="C174" s="156" t="s">
        <v>465</v>
      </c>
      <c r="D174" s="156" t="s">
        <v>408</v>
      </c>
      <c r="E174" s="176">
        <v>11.23</v>
      </c>
    </row>
    <row r="175" spans="1:5">
      <c r="A175" s="156">
        <v>7334</v>
      </c>
      <c r="B175" s="156" t="s">
        <v>559</v>
      </c>
      <c r="C175" s="156" t="s">
        <v>465</v>
      </c>
      <c r="D175" s="156" t="s">
        <v>408</v>
      </c>
      <c r="E175" s="176">
        <v>8.85</v>
      </c>
    </row>
    <row r="176" spans="1:5">
      <c r="A176" s="156">
        <v>7325</v>
      </c>
      <c r="B176" s="156" t="s">
        <v>560</v>
      </c>
      <c r="C176" s="156" t="s">
        <v>463</v>
      </c>
      <c r="D176" s="156" t="s">
        <v>408</v>
      </c>
      <c r="E176" s="176">
        <v>5.19</v>
      </c>
    </row>
    <row r="177" spans="1:5">
      <c r="A177" s="156">
        <v>123</v>
      </c>
      <c r="B177" s="156" t="s">
        <v>561</v>
      </c>
      <c r="C177" s="156" t="s">
        <v>465</v>
      </c>
      <c r="D177" s="156" t="s">
        <v>405</v>
      </c>
      <c r="E177" s="176">
        <v>4.99</v>
      </c>
    </row>
    <row r="178" spans="1:5">
      <c r="A178" s="156">
        <v>127</v>
      </c>
      <c r="B178" s="156" t="s">
        <v>562</v>
      </c>
      <c r="C178" s="156" t="s">
        <v>465</v>
      </c>
      <c r="D178" s="156" t="s">
        <v>408</v>
      </c>
      <c r="E178" s="176">
        <v>11.72</v>
      </c>
    </row>
    <row r="179" spans="1:5">
      <c r="A179" s="156">
        <v>133</v>
      </c>
      <c r="B179" s="156" t="s">
        <v>563</v>
      </c>
      <c r="C179" s="156" t="s">
        <v>465</v>
      </c>
      <c r="D179" s="156" t="s">
        <v>408</v>
      </c>
      <c r="E179" s="176">
        <v>5.03</v>
      </c>
    </row>
    <row r="180" spans="1:5">
      <c r="A180" s="156">
        <v>37538</v>
      </c>
      <c r="B180" s="156" t="s">
        <v>564</v>
      </c>
      <c r="C180" s="156" t="s">
        <v>565</v>
      </c>
      <c r="D180" s="156" t="s">
        <v>408</v>
      </c>
      <c r="E180" s="176">
        <v>124.93</v>
      </c>
    </row>
    <row r="181" spans="1:5">
      <c r="A181" s="156">
        <v>132</v>
      </c>
      <c r="B181" s="156" t="s">
        <v>566</v>
      </c>
      <c r="C181" s="156" t="s">
        <v>465</v>
      </c>
      <c r="D181" s="156" t="s">
        <v>408</v>
      </c>
      <c r="E181" s="176">
        <v>5.53</v>
      </c>
    </row>
    <row r="182" spans="1:5">
      <c r="A182" s="156">
        <v>13408</v>
      </c>
      <c r="B182" s="156" t="s">
        <v>567</v>
      </c>
      <c r="C182" s="156" t="s">
        <v>568</v>
      </c>
      <c r="D182" s="156" t="s">
        <v>408</v>
      </c>
      <c r="E182" s="378">
        <v>1968.14</v>
      </c>
    </row>
    <row r="183" spans="1:5">
      <c r="A183" s="156">
        <v>37476</v>
      </c>
      <c r="B183" s="156" t="s">
        <v>569</v>
      </c>
      <c r="C183" s="156" t="s">
        <v>407</v>
      </c>
      <c r="D183" s="156" t="s">
        <v>410</v>
      </c>
      <c r="E183" s="378">
        <v>1266.1099999999999</v>
      </c>
    </row>
    <row r="184" spans="1:5">
      <c r="A184" s="156">
        <v>37478</v>
      </c>
      <c r="B184" s="156" t="s">
        <v>570</v>
      </c>
      <c r="C184" s="156" t="s">
        <v>407</v>
      </c>
      <c r="D184" s="156" t="s">
        <v>410</v>
      </c>
      <c r="E184" s="378">
        <v>1791.21</v>
      </c>
    </row>
    <row r="185" spans="1:5">
      <c r="A185" s="156">
        <v>37477</v>
      </c>
      <c r="B185" s="156" t="s">
        <v>571</v>
      </c>
      <c r="C185" s="156" t="s">
        <v>407</v>
      </c>
      <c r="D185" s="156" t="s">
        <v>410</v>
      </c>
      <c r="E185" s="378">
        <v>2191.8000000000002</v>
      </c>
    </row>
    <row r="186" spans="1:5">
      <c r="A186" s="156">
        <v>37479</v>
      </c>
      <c r="B186" s="156" t="s">
        <v>572</v>
      </c>
      <c r="C186" s="156" t="s">
        <v>407</v>
      </c>
      <c r="D186" s="156" t="s">
        <v>410</v>
      </c>
      <c r="E186" s="378">
        <v>2740.6</v>
      </c>
    </row>
    <row r="187" spans="1:5">
      <c r="A187" s="156">
        <v>4319</v>
      </c>
      <c r="B187" s="156" t="s">
        <v>573</v>
      </c>
      <c r="C187" s="156" t="s">
        <v>407</v>
      </c>
      <c r="D187" s="156" t="s">
        <v>408</v>
      </c>
      <c r="E187" s="176">
        <v>0.9</v>
      </c>
    </row>
    <row r="188" spans="1:5">
      <c r="A188" s="156">
        <v>40553</v>
      </c>
      <c r="B188" s="156" t="s">
        <v>574</v>
      </c>
      <c r="C188" s="156" t="s">
        <v>409</v>
      </c>
      <c r="D188" s="156" t="s">
        <v>410</v>
      </c>
      <c r="E188" s="176">
        <v>30</v>
      </c>
    </row>
    <row r="189" spans="1:5">
      <c r="A189" s="156">
        <v>13003</v>
      </c>
      <c r="B189" s="156" t="s">
        <v>575</v>
      </c>
      <c r="C189" s="156" t="s">
        <v>465</v>
      </c>
      <c r="D189" s="156" t="s">
        <v>405</v>
      </c>
      <c r="E189" s="176">
        <v>1.8</v>
      </c>
    </row>
    <row r="190" spans="1:5">
      <c r="A190" s="156">
        <v>6114</v>
      </c>
      <c r="B190" s="156" t="s">
        <v>177</v>
      </c>
      <c r="C190" s="156" t="s">
        <v>404</v>
      </c>
      <c r="D190" s="156" t="s">
        <v>408</v>
      </c>
      <c r="E190" s="176">
        <v>10.01</v>
      </c>
    </row>
    <row r="191" spans="1:5">
      <c r="A191" s="156">
        <v>40912</v>
      </c>
      <c r="B191" s="156" t="s">
        <v>576</v>
      </c>
      <c r="C191" s="156" t="s">
        <v>577</v>
      </c>
      <c r="D191" s="156" t="s">
        <v>408</v>
      </c>
      <c r="E191" s="378">
        <v>1767.69</v>
      </c>
    </row>
    <row r="192" spans="1:5">
      <c r="A192" s="156">
        <v>247</v>
      </c>
      <c r="B192" s="156" t="s">
        <v>348</v>
      </c>
      <c r="C192" s="156" t="s">
        <v>404</v>
      </c>
      <c r="D192" s="156" t="s">
        <v>408</v>
      </c>
      <c r="E192" s="176">
        <v>10.01</v>
      </c>
    </row>
    <row r="193" spans="1:5">
      <c r="A193" s="156">
        <v>40919</v>
      </c>
      <c r="B193" s="156" t="s">
        <v>578</v>
      </c>
      <c r="C193" s="156" t="s">
        <v>577</v>
      </c>
      <c r="D193" s="156" t="s">
        <v>408</v>
      </c>
      <c r="E193" s="378">
        <v>1685.92</v>
      </c>
    </row>
    <row r="194" spans="1:5">
      <c r="A194" s="156">
        <v>25958</v>
      </c>
      <c r="B194" s="156" t="s">
        <v>579</v>
      </c>
      <c r="C194" s="156" t="s">
        <v>404</v>
      </c>
      <c r="D194" s="156" t="s">
        <v>408</v>
      </c>
      <c r="E194" s="176">
        <v>10.62</v>
      </c>
    </row>
    <row r="195" spans="1:5">
      <c r="A195" s="156">
        <v>40984</v>
      </c>
      <c r="B195" s="156" t="s">
        <v>580</v>
      </c>
      <c r="C195" s="156" t="s">
        <v>577</v>
      </c>
      <c r="D195" s="156" t="s">
        <v>408</v>
      </c>
      <c r="E195" s="378">
        <v>1871.77</v>
      </c>
    </row>
    <row r="196" spans="1:5">
      <c r="A196" s="156">
        <v>248</v>
      </c>
      <c r="B196" s="156" t="s">
        <v>581</v>
      </c>
      <c r="C196" s="156" t="s">
        <v>404</v>
      </c>
      <c r="D196" s="156" t="s">
        <v>408</v>
      </c>
      <c r="E196" s="176">
        <v>8.8800000000000008</v>
      </c>
    </row>
    <row r="197" spans="1:5">
      <c r="A197" s="156">
        <v>41086</v>
      </c>
      <c r="B197" s="156" t="s">
        <v>582</v>
      </c>
      <c r="C197" s="156" t="s">
        <v>577</v>
      </c>
      <c r="D197" s="156" t="s">
        <v>408</v>
      </c>
      <c r="E197" s="378">
        <v>1567.13</v>
      </c>
    </row>
    <row r="198" spans="1:5">
      <c r="A198" s="156">
        <v>6127</v>
      </c>
      <c r="B198" s="156" t="s">
        <v>175</v>
      </c>
      <c r="C198" s="156" t="s">
        <v>404</v>
      </c>
      <c r="D198" s="156" t="s">
        <v>408</v>
      </c>
      <c r="E198" s="176">
        <v>9.7100000000000009</v>
      </c>
    </row>
    <row r="199" spans="1:5">
      <c r="A199" s="156">
        <v>34466</v>
      </c>
      <c r="B199" s="156" t="s">
        <v>583</v>
      </c>
      <c r="C199" s="156" t="s">
        <v>404</v>
      </c>
      <c r="D199" s="156" t="s">
        <v>408</v>
      </c>
      <c r="E199" s="176">
        <v>10.029999999999999</v>
      </c>
    </row>
    <row r="200" spans="1:5">
      <c r="A200" s="156">
        <v>41083</v>
      </c>
      <c r="B200" s="156" t="s">
        <v>584</v>
      </c>
      <c r="C200" s="156" t="s">
        <v>577</v>
      </c>
      <c r="D200" s="156" t="s">
        <v>408</v>
      </c>
      <c r="E200" s="378">
        <v>1771.79</v>
      </c>
    </row>
    <row r="201" spans="1:5">
      <c r="A201" s="156">
        <v>252</v>
      </c>
      <c r="B201" s="156" t="s">
        <v>585</v>
      </c>
      <c r="C201" s="156" t="s">
        <v>404</v>
      </c>
      <c r="D201" s="156" t="s">
        <v>408</v>
      </c>
      <c r="E201" s="176">
        <v>9.4700000000000006</v>
      </c>
    </row>
    <row r="202" spans="1:5">
      <c r="A202" s="156">
        <v>40909</v>
      </c>
      <c r="B202" s="156" t="s">
        <v>586</v>
      </c>
      <c r="C202" s="156" t="s">
        <v>577</v>
      </c>
      <c r="D202" s="156" t="s">
        <v>408</v>
      </c>
      <c r="E202" s="378">
        <v>1672.07</v>
      </c>
    </row>
    <row r="203" spans="1:5">
      <c r="A203" s="156">
        <v>242</v>
      </c>
      <c r="B203" s="156" t="s">
        <v>135</v>
      </c>
      <c r="C203" s="156" t="s">
        <v>404</v>
      </c>
      <c r="D203" s="156" t="s">
        <v>408</v>
      </c>
      <c r="E203" s="176">
        <v>8.8800000000000008</v>
      </c>
    </row>
    <row r="204" spans="1:5">
      <c r="A204" s="156">
        <v>41085</v>
      </c>
      <c r="B204" s="156" t="s">
        <v>587</v>
      </c>
      <c r="C204" s="156" t="s">
        <v>577</v>
      </c>
      <c r="D204" s="156" t="s">
        <v>408</v>
      </c>
      <c r="E204" s="378">
        <v>1567.13</v>
      </c>
    </row>
    <row r="205" spans="1:5">
      <c r="A205" s="156">
        <v>427</v>
      </c>
      <c r="B205" s="156" t="s">
        <v>588</v>
      </c>
      <c r="C205" s="156" t="s">
        <v>407</v>
      </c>
      <c r="D205" s="156" t="s">
        <v>408</v>
      </c>
      <c r="E205" s="176">
        <v>4.84</v>
      </c>
    </row>
    <row r="206" spans="1:5">
      <c r="A206" s="156">
        <v>417</v>
      </c>
      <c r="B206" s="156" t="s">
        <v>589</v>
      </c>
      <c r="C206" s="156" t="s">
        <v>407</v>
      </c>
      <c r="D206" s="156" t="s">
        <v>408</v>
      </c>
      <c r="E206" s="176">
        <v>2.2799999999999998</v>
      </c>
    </row>
    <row r="207" spans="1:5">
      <c r="A207" s="156">
        <v>11273</v>
      </c>
      <c r="B207" s="156" t="s">
        <v>325</v>
      </c>
      <c r="C207" s="156" t="s">
        <v>407</v>
      </c>
      <c r="D207" s="156" t="s">
        <v>408</v>
      </c>
      <c r="E207" s="176">
        <v>7.08</v>
      </c>
    </row>
    <row r="208" spans="1:5">
      <c r="A208" s="156">
        <v>11272</v>
      </c>
      <c r="B208" s="156" t="s">
        <v>590</v>
      </c>
      <c r="C208" s="156" t="s">
        <v>407</v>
      </c>
      <c r="D208" s="156" t="s">
        <v>408</v>
      </c>
      <c r="E208" s="176">
        <v>4.2699999999999996</v>
      </c>
    </row>
    <row r="209" spans="1:5">
      <c r="A209" s="156">
        <v>11275</v>
      </c>
      <c r="B209" s="156" t="s">
        <v>591</v>
      </c>
      <c r="C209" s="156" t="s">
        <v>407</v>
      </c>
      <c r="D209" s="156" t="s">
        <v>408</v>
      </c>
      <c r="E209" s="176">
        <v>1.71</v>
      </c>
    </row>
    <row r="210" spans="1:5">
      <c r="A210" s="156">
        <v>11274</v>
      </c>
      <c r="B210" s="156" t="s">
        <v>592</v>
      </c>
      <c r="C210" s="156" t="s">
        <v>407</v>
      </c>
      <c r="D210" s="156" t="s">
        <v>408</v>
      </c>
      <c r="E210" s="176">
        <v>1.31</v>
      </c>
    </row>
    <row r="211" spans="1:5">
      <c r="A211" s="156">
        <v>38470</v>
      </c>
      <c r="B211" s="156" t="s">
        <v>593</v>
      </c>
      <c r="C211" s="156" t="s">
        <v>407</v>
      </c>
      <c r="D211" s="156" t="s">
        <v>405</v>
      </c>
      <c r="E211" s="176">
        <v>24</v>
      </c>
    </row>
    <row r="212" spans="1:5">
      <c r="A212" s="156">
        <v>38547</v>
      </c>
      <c r="B212" s="156" t="s">
        <v>594</v>
      </c>
      <c r="C212" s="156" t="s">
        <v>407</v>
      </c>
      <c r="D212" s="156" t="s">
        <v>408</v>
      </c>
      <c r="E212" s="176">
        <v>65.489999999999995</v>
      </c>
    </row>
    <row r="213" spans="1:5">
      <c r="A213" s="156">
        <v>38469</v>
      </c>
      <c r="B213" s="156" t="s">
        <v>595</v>
      </c>
      <c r="C213" s="156" t="s">
        <v>407</v>
      </c>
      <c r="D213" s="156" t="s">
        <v>408</v>
      </c>
      <c r="E213" s="176">
        <v>70.42</v>
      </c>
    </row>
    <row r="214" spans="1:5">
      <c r="A214" s="156">
        <v>38467</v>
      </c>
      <c r="B214" s="156" t="s">
        <v>596</v>
      </c>
      <c r="C214" s="156" t="s">
        <v>407</v>
      </c>
      <c r="D214" s="156" t="s">
        <v>408</v>
      </c>
      <c r="E214" s="176">
        <v>39.619999999999997</v>
      </c>
    </row>
    <row r="215" spans="1:5">
      <c r="A215" s="156">
        <v>38468</v>
      </c>
      <c r="B215" s="156" t="s">
        <v>597</v>
      </c>
      <c r="C215" s="156" t="s">
        <v>407</v>
      </c>
      <c r="D215" s="156" t="s">
        <v>408</v>
      </c>
      <c r="E215" s="176">
        <v>43.6</v>
      </c>
    </row>
    <row r="216" spans="1:5">
      <c r="A216" s="156">
        <v>38471</v>
      </c>
      <c r="B216" s="156" t="s">
        <v>598</v>
      </c>
      <c r="C216" s="156" t="s">
        <v>407</v>
      </c>
      <c r="D216" s="156" t="s">
        <v>408</v>
      </c>
      <c r="E216" s="176">
        <v>56.62</v>
      </c>
    </row>
    <row r="217" spans="1:5">
      <c r="A217" s="156">
        <v>37370</v>
      </c>
      <c r="B217" s="156" t="s">
        <v>104</v>
      </c>
      <c r="C217" s="156" t="s">
        <v>404</v>
      </c>
      <c r="D217" s="156" t="s">
        <v>405</v>
      </c>
      <c r="E217" s="176">
        <v>1.7</v>
      </c>
    </row>
    <row r="218" spans="1:5">
      <c r="A218" s="156">
        <v>40862</v>
      </c>
      <c r="B218" s="156" t="s">
        <v>599</v>
      </c>
      <c r="C218" s="156" t="s">
        <v>577</v>
      </c>
      <c r="D218" s="156" t="s">
        <v>405</v>
      </c>
      <c r="E218" s="176">
        <v>320.57</v>
      </c>
    </row>
    <row r="219" spans="1:5">
      <c r="A219" s="156">
        <v>10658</v>
      </c>
      <c r="B219" s="156" t="s">
        <v>600</v>
      </c>
      <c r="C219" s="156" t="s">
        <v>407</v>
      </c>
      <c r="D219" s="156" t="s">
        <v>410</v>
      </c>
      <c r="E219" s="378">
        <v>6900</v>
      </c>
    </row>
    <row r="220" spans="1:5">
      <c r="A220" s="156">
        <v>253</v>
      </c>
      <c r="B220" s="156" t="s">
        <v>601</v>
      </c>
      <c r="C220" s="156" t="s">
        <v>404</v>
      </c>
      <c r="D220" s="156" t="s">
        <v>405</v>
      </c>
      <c r="E220" s="176">
        <v>16.73</v>
      </c>
    </row>
    <row r="221" spans="1:5">
      <c r="A221" s="156">
        <v>40809</v>
      </c>
      <c r="B221" s="156" t="s">
        <v>602</v>
      </c>
      <c r="C221" s="156" t="s">
        <v>577</v>
      </c>
      <c r="D221" s="156" t="s">
        <v>408</v>
      </c>
      <c r="E221" s="378">
        <v>2950.12</v>
      </c>
    </row>
    <row r="222" spans="1:5">
      <c r="A222" s="156">
        <v>583</v>
      </c>
      <c r="B222" s="156" t="s">
        <v>603</v>
      </c>
      <c r="C222" s="156" t="s">
        <v>463</v>
      </c>
      <c r="D222" s="156" t="s">
        <v>410</v>
      </c>
      <c r="E222" s="176">
        <v>20.010000000000002</v>
      </c>
    </row>
    <row r="223" spans="1:5">
      <c r="A223" s="156">
        <v>299</v>
      </c>
      <c r="B223" s="156" t="s">
        <v>605</v>
      </c>
      <c r="C223" s="156" t="s">
        <v>407</v>
      </c>
      <c r="D223" s="156" t="s">
        <v>408</v>
      </c>
      <c r="E223" s="176">
        <v>1.81</v>
      </c>
    </row>
    <row r="224" spans="1:5">
      <c r="A224" s="156">
        <v>298</v>
      </c>
      <c r="B224" s="156" t="s">
        <v>281</v>
      </c>
      <c r="C224" s="156" t="s">
        <v>407</v>
      </c>
      <c r="D224" s="156" t="s">
        <v>408</v>
      </c>
      <c r="E224" s="176">
        <v>1.82</v>
      </c>
    </row>
    <row r="225" spans="1:5">
      <c r="A225" s="156">
        <v>295</v>
      </c>
      <c r="B225" s="156" t="s">
        <v>606</v>
      </c>
      <c r="C225" s="156" t="s">
        <v>407</v>
      </c>
      <c r="D225" s="156" t="s">
        <v>408</v>
      </c>
      <c r="E225" s="176">
        <v>1.0900000000000001</v>
      </c>
    </row>
    <row r="226" spans="1:5">
      <c r="A226" s="156">
        <v>296</v>
      </c>
      <c r="B226" s="156" t="s">
        <v>607</v>
      </c>
      <c r="C226" s="156" t="s">
        <v>407</v>
      </c>
      <c r="D226" s="156" t="s">
        <v>408</v>
      </c>
      <c r="E226" s="176">
        <v>1.1299999999999999</v>
      </c>
    </row>
    <row r="227" spans="1:5">
      <c r="A227" s="156">
        <v>297</v>
      </c>
      <c r="B227" s="156" t="s">
        <v>608</v>
      </c>
      <c r="C227" s="156" t="s">
        <v>407</v>
      </c>
      <c r="D227" s="156" t="s">
        <v>408</v>
      </c>
      <c r="E227" s="176">
        <v>1.59</v>
      </c>
    </row>
    <row r="228" spans="1:5">
      <c r="A228" s="156">
        <v>301</v>
      </c>
      <c r="B228" s="156" t="s">
        <v>609</v>
      </c>
      <c r="C228" s="156" t="s">
        <v>407</v>
      </c>
      <c r="D228" s="156" t="s">
        <v>405</v>
      </c>
      <c r="E228" s="176">
        <v>2</v>
      </c>
    </row>
    <row r="229" spans="1:5">
      <c r="A229" s="156">
        <v>300</v>
      </c>
      <c r="B229" s="156" t="s">
        <v>610</v>
      </c>
      <c r="C229" s="156" t="s">
        <v>407</v>
      </c>
      <c r="D229" s="156" t="s">
        <v>408</v>
      </c>
      <c r="E229" s="176">
        <v>8.4</v>
      </c>
    </row>
    <row r="230" spans="1:5">
      <c r="A230" s="156">
        <v>20084</v>
      </c>
      <c r="B230" s="156" t="s">
        <v>611</v>
      </c>
      <c r="C230" s="156" t="s">
        <v>407</v>
      </c>
      <c r="D230" s="156" t="s">
        <v>408</v>
      </c>
      <c r="E230" s="176">
        <v>1.0900000000000001</v>
      </c>
    </row>
    <row r="231" spans="1:5">
      <c r="A231" s="156">
        <v>20085</v>
      </c>
      <c r="B231" s="156" t="s">
        <v>309</v>
      </c>
      <c r="C231" s="156" t="s">
        <v>407</v>
      </c>
      <c r="D231" s="156" t="s">
        <v>408</v>
      </c>
      <c r="E231" s="176">
        <v>1.01</v>
      </c>
    </row>
    <row r="232" spans="1:5">
      <c r="A232" s="156">
        <v>311</v>
      </c>
      <c r="B232" s="156" t="s">
        <v>612</v>
      </c>
      <c r="C232" s="156" t="s">
        <v>407</v>
      </c>
      <c r="D232" s="156" t="s">
        <v>408</v>
      </c>
      <c r="E232" s="176">
        <v>6.5</v>
      </c>
    </row>
    <row r="233" spans="1:5">
      <c r="A233" s="156">
        <v>318</v>
      </c>
      <c r="B233" s="156" t="s">
        <v>613</v>
      </c>
      <c r="C233" s="156" t="s">
        <v>407</v>
      </c>
      <c r="D233" s="156" t="s">
        <v>408</v>
      </c>
      <c r="E233" s="176">
        <v>11.39</v>
      </c>
    </row>
    <row r="234" spans="1:5">
      <c r="A234" s="156">
        <v>319</v>
      </c>
      <c r="B234" s="156" t="s">
        <v>614</v>
      </c>
      <c r="C234" s="156" t="s">
        <v>407</v>
      </c>
      <c r="D234" s="156" t="s">
        <v>408</v>
      </c>
      <c r="E234" s="176">
        <v>21.51</v>
      </c>
    </row>
    <row r="235" spans="1:5">
      <c r="A235" s="156">
        <v>320</v>
      </c>
      <c r="B235" s="156" t="s">
        <v>615</v>
      </c>
      <c r="C235" s="156" t="s">
        <v>407</v>
      </c>
      <c r="D235" s="156" t="s">
        <v>408</v>
      </c>
      <c r="E235" s="176">
        <v>68.39</v>
      </c>
    </row>
    <row r="236" spans="1:5">
      <c r="A236" s="156">
        <v>314</v>
      </c>
      <c r="B236" s="156" t="s">
        <v>616</v>
      </c>
      <c r="C236" s="156" t="s">
        <v>407</v>
      </c>
      <c r="D236" s="156" t="s">
        <v>408</v>
      </c>
      <c r="E236" s="176">
        <v>105.05</v>
      </c>
    </row>
    <row r="237" spans="1:5">
      <c r="A237" s="156">
        <v>303</v>
      </c>
      <c r="B237" s="156" t="s">
        <v>617</v>
      </c>
      <c r="C237" s="156" t="s">
        <v>407</v>
      </c>
      <c r="D237" s="156" t="s">
        <v>408</v>
      </c>
      <c r="E237" s="176">
        <v>2.72</v>
      </c>
    </row>
    <row r="238" spans="1:5">
      <c r="A238" s="156">
        <v>304</v>
      </c>
      <c r="B238" s="156" t="s">
        <v>618</v>
      </c>
      <c r="C238" s="156" t="s">
        <v>407</v>
      </c>
      <c r="D238" s="156" t="s">
        <v>408</v>
      </c>
      <c r="E238" s="176">
        <v>4.16</v>
      </c>
    </row>
    <row r="239" spans="1:5">
      <c r="A239" s="156">
        <v>305</v>
      </c>
      <c r="B239" s="156" t="s">
        <v>619</v>
      </c>
      <c r="C239" s="156" t="s">
        <v>407</v>
      </c>
      <c r="D239" s="156" t="s">
        <v>408</v>
      </c>
      <c r="E239" s="176">
        <v>7.11</v>
      </c>
    </row>
    <row r="240" spans="1:5">
      <c r="A240" s="156">
        <v>306</v>
      </c>
      <c r="B240" s="156" t="s">
        <v>620</v>
      </c>
      <c r="C240" s="156" t="s">
        <v>407</v>
      </c>
      <c r="D240" s="156" t="s">
        <v>408</v>
      </c>
      <c r="E240" s="176">
        <v>8.5399999999999991</v>
      </c>
    </row>
    <row r="241" spans="1:5">
      <c r="A241" s="156">
        <v>307</v>
      </c>
      <c r="B241" s="156" t="s">
        <v>621</v>
      </c>
      <c r="C241" s="156" t="s">
        <v>407</v>
      </c>
      <c r="D241" s="156" t="s">
        <v>408</v>
      </c>
      <c r="E241" s="176">
        <v>16.86</v>
      </c>
    </row>
    <row r="242" spans="1:5">
      <c r="A242" s="156">
        <v>309</v>
      </c>
      <c r="B242" s="156" t="s">
        <v>622</v>
      </c>
      <c r="C242" s="156" t="s">
        <v>407</v>
      </c>
      <c r="D242" s="156" t="s">
        <v>408</v>
      </c>
      <c r="E242" s="176">
        <v>34.56</v>
      </c>
    </row>
    <row r="243" spans="1:5">
      <c r="A243" s="156">
        <v>310</v>
      </c>
      <c r="B243" s="156" t="s">
        <v>623</v>
      </c>
      <c r="C243" s="156" t="s">
        <v>407</v>
      </c>
      <c r="D243" s="156" t="s">
        <v>408</v>
      </c>
      <c r="E243" s="176">
        <v>43.83</v>
      </c>
    </row>
    <row r="244" spans="1:5">
      <c r="A244" s="156">
        <v>328</v>
      </c>
      <c r="B244" s="156" t="s">
        <v>624</v>
      </c>
      <c r="C244" s="156" t="s">
        <v>407</v>
      </c>
      <c r="D244" s="156" t="s">
        <v>408</v>
      </c>
      <c r="E244" s="176">
        <v>5.23</v>
      </c>
    </row>
    <row r="245" spans="1:5">
      <c r="A245" s="156">
        <v>325</v>
      </c>
      <c r="B245" s="156" t="s">
        <v>625</v>
      </c>
      <c r="C245" s="156" t="s">
        <v>407</v>
      </c>
      <c r="D245" s="156" t="s">
        <v>408</v>
      </c>
      <c r="E245" s="176">
        <v>2.0299999999999998</v>
      </c>
    </row>
    <row r="246" spans="1:5">
      <c r="A246" s="156">
        <v>20326</v>
      </c>
      <c r="B246" s="156" t="s">
        <v>626</v>
      </c>
      <c r="C246" s="156" t="s">
        <v>407</v>
      </c>
      <c r="D246" s="156" t="s">
        <v>408</v>
      </c>
      <c r="E246" s="176">
        <v>5.43</v>
      </c>
    </row>
    <row r="247" spans="1:5">
      <c r="A247" s="156">
        <v>329</v>
      </c>
      <c r="B247" s="156" t="s">
        <v>627</v>
      </c>
      <c r="C247" s="156" t="s">
        <v>407</v>
      </c>
      <c r="D247" s="156" t="s">
        <v>408</v>
      </c>
      <c r="E247" s="176">
        <v>6.68</v>
      </c>
    </row>
    <row r="248" spans="1:5">
      <c r="A248" s="156">
        <v>308</v>
      </c>
      <c r="B248" s="156" t="s">
        <v>628</v>
      </c>
      <c r="C248" s="156" t="s">
        <v>407</v>
      </c>
      <c r="D248" s="156" t="s">
        <v>408</v>
      </c>
      <c r="E248" s="176">
        <v>22.52</v>
      </c>
    </row>
    <row r="249" spans="1:5">
      <c r="A249" s="156">
        <v>39642</v>
      </c>
      <c r="B249" s="156" t="s">
        <v>629</v>
      </c>
      <c r="C249" s="156" t="s">
        <v>407</v>
      </c>
      <c r="D249" s="156" t="s">
        <v>408</v>
      </c>
      <c r="E249" s="176">
        <v>1.36</v>
      </c>
    </row>
    <row r="250" spans="1:5">
      <c r="A250" s="156">
        <v>39641</v>
      </c>
      <c r="B250" s="156" t="s">
        <v>630</v>
      </c>
      <c r="C250" s="156" t="s">
        <v>407</v>
      </c>
      <c r="D250" s="156" t="s">
        <v>408</v>
      </c>
      <c r="E250" s="176">
        <v>0.95</v>
      </c>
    </row>
    <row r="251" spans="1:5">
      <c r="A251" s="156">
        <v>39643</v>
      </c>
      <c r="B251" s="156" t="s">
        <v>631</v>
      </c>
      <c r="C251" s="156" t="s">
        <v>407</v>
      </c>
      <c r="D251" s="156" t="s">
        <v>408</v>
      </c>
      <c r="E251" s="176">
        <v>3.8</v>
      </c>
    </row>
    <row r="252" spans="1:5">
      <c r="A252" s="156">
        <v>39644</v>
      </c>
      <c r="B252" s="156" t="s">
        <v>632</v>
      </c>
      <c r="C252" s="156" t="s">
        <v>407</v>
      </c>
      <c r="D252" s="156" t="s">
        <v>408</v>
      </c>
      <c r="E252" s="176">
        <v>4.9000000000000004</v>
      </c>
    </row>
    <row r="253" spans="1:5">
      <c r="A253" s="156">
        <v>39645</v>
      </c>
      <c r="B253" s="156" t="s">
        <v>633</v>
      </c>
      <c r="C253" s="156" t="s">
        <v>407</v>
      </c>
      <c r="D253" s="156" t="s">
        <v>408</v>
      </c>
      <c r="E253" s="176">
        <v>6.33</v>
      </c>
    </row>
    <row r="254" spans="1:5">
      <c r="A254" s="156">
        <v>12548</v>
      </c>
      <c r="B254" s="156" t="s">
        <v>634</v>
      </c>
      <c r="C254" s="156" t="s">
        <v>407</v>
      </c>
      <c r="D254" s="156" t="s">
        <v>410</v>
      </c>
      <c r="E254" s="176">
        <v>63.32</v>
      </c>
    </row>
    <row r="255" spans="1:5">
      <c r="A255" s="156">
        <v>13113</v>
      </c>
      <c r="B255" s="156" t="s">
        <v>635</v>
      </c>
      <c r="C255" s="156" t="s">
        <v>407</v>
      </c>
      <c r="D255" s="156" t="s">
        <v>410</v>
      </c>
      <c r="E255" s="176">
        <v>25.95</v>
      </c>
    </row>
    <row r="256" spans="1:5">
      <c r="A256" s="156">
        <v>13114</v>
      </c>
      <c r="B256" s="156" t="s">
        <v>636</v>
      </c>
      <c r="C256" s="156" t="s">
        <v>407</v>
      </c>
      <c r="D256" s="156" t="s">
        <v>410</v>
      </c>
      <c r="E256" s="176">
        <v>31.59</v>
      </c>
    </row>
    <row r="257" spans="1:5">
      <c r="A257" s="156">
        <v>12530</v>
      </c>
      <c r="B257" s="156" t="s">
        <v>637</v>
      </c>
      <c r="C257" s="156" t="s">
        <v>407</v>
      </c>
      <c r="D257" s="156" t="s">
        <v>410</v>
      </c>
      <c r="E257" s="176">
        <v>38.49</v>
      </c>
    </row>
    <row r="258" spans="1:5">
      <c r="A258" s="156">
        <v>12531</v>
      </c>
      <c r="B258" s="156" t="s">
        <v>638</v>
      </c>
      <c r="C258" s="156" t="s">
        <v>407</v>
      </c>
      <c r="D258" s="156" t="s">
        <v>410</v>
      </c>
      <c r="E258" s="176">
        <v>43.06</v>
      </c>
    </row>
    <row r="259" spans="1:5">
      <c r="A259" s="156">
        <v>12532</v>
      </c>
      <c r="B259" s="156" t="s">
        <v>639</v>
      </c>
      <c r="C259" s="156" t="s">
        <v>407</v>
      </c>
      <c r="D259" s="156" t="s">
        <v>410</v>
      </c>
      <c r="E259" s="176">
        <v>52.66</v>
      </c>
    </row>
    <row r="260" spans="1:5">
      <c r="A260" s="156">
        <v>12533</v>
      </c>
      <c r="B260" s="156" t="s">
        <v>640</v>
      </c>
      <c r="C260" s="156" t="s">
        <v>407</v>
      </c>
      <c r="D260" s="156" t="s">
        <v>410</v>
      </c>
      <c r="E260" s="176">
        <v>62.81</v>
      </c>
    </row>
    <row r="261" spans="1:5">
      <c r="A261" s="156">
        <v>12544</v>
      </c>
      <c r="B261" s="156" t="s">
        <v>641</v>
      </c>
      <c r="C261" s="156" t="s">
        <v>407</v>
      </c>
      <c r="D261" s="156" t="s">
        <v>410</v>
      </c>
      <c r="E261" s="176">
        <v>76.73</v>
      </c>
    </row>
    <row r="262" spans="1:5">
      <c r="A262" s="156">
        <v>12546</v>
      </c>
      <c r="B262" s="156" t="s">
        <v>642</v>
      </c>
      <c r="C262" s="156" t="s">
        <v>407</v>
      </c>
      <c r="D262" s="156" t="s">
        <v>410</v>
      </c>
      <c r="E262" s="176">
        <v>79.430000000000007</v>
      </c>
    </row>
    <row r="263" spans="1:5">
      <c r="A263" s="156">
        <v>12547</v>
      </c>
      <c r="B263" s="156" t="s">
        <v>643</v>
      </c>
      <c r="C263" s="156" t="s">
        <v>407</v>
      </c>
      <c r="D263" s="156" t="s">
        <v>410</v>
      </c>
      <c r="E263" s="176">
        <v>92.37</v>
      </c>
    </row>
    <row r="264" spans="1:5">
      <c r="A264" s="156">
        <v>12551</v>
      </c>
      <c r="B264" s="156" t="s">
        <v>644</v>
      </c>
      <c r="C264" s="156" t="s">
        <v>407</v>
      </c>
      <c r="D264" s="156" t="s">
        <v>410</v>
      </c>
      <c r="E264" s="176">
        <v>100.58</v>
      </c>
    </row>
    <row r="265" spans="1:5">
      <c r="A265" s="156">
        <v>12563</v>
      </c>
      <c r="B265" s="156" t="s">
        <v>645</v>
      </c>
      <c r="C265" s="156" t="s">
        <v>407</v>
      </c>
      <c r="D265" s="156" t="s">
        <v>410</v>
      </c>
      <c r="E265" s="176">
        <v>157.97999999999999</v>
      </c>
    </row>
    <row r="266" spans="1:5">
      <c r="A266" s="156">
        <v>12565</v>
      </c>
      <c r="B266" s="156" t="s">
        <v>646</v>
      </c>
      <c r="C266" s="156" t="s">
        <v>407</v>
      </c>
      <c r="D266" s="156" t="s">
        <v>410</v>
      </c>
      <c r="E266" s="176">
        <v>248.6</v>
      </c>
    </row>
    <row r="267" spans="1:5">
      <c r="A267" s="156">
        <v>12567</v>
      </c>
      <c r="B267" s="156" t="s">
        <v>647</v>
      </c>
      <c r="C267" s="156" t="s">
        <v>407</v>
      </c>
      <c r="D267" s="156" t="s">
        <v>410</v>
      </c>
      <c r="E267" s="176">
        <v>323.48</v>
      </c>
    </row>
    <row r="268" spans="1:5">
      <c r="A268" s="156">
        <v>12568</v>
      </c>
      <c r="B268" s="156" t="s">
        <v>648</v>
      </c>
      <c r="C268" s="156" t="s">
        <v>407</v>
      </c>
      <c r="D268" s="156" t="s">
        <v>410</v>
      </c>
      <c r="E268" s="176">
        <v>534.12</v>
      </c>
    </row>
    <row r="269" spans="1:5">
      <c r="A269" s="156">
        <v>11789</v>
      </c>
      <c r="B269" s="156" t="s">
        <v>649</v>
      </c>
      <c r="C269" s="156" t="s">
        <v>407</v>
      </c>
      <c r="D269" s="156" t="s">
        <v>408</v>
      </c>
      <c r="E269" s="176">
        <v>0.64</v>
      </c>
    </row>
    <row r="270" spans="1:5">
      <c r="A270" s="156">
        <v>20975</v>
      </c>
      <c r="B270" s="156" t="s">
        <v>650</v>
      </c>
      <c r="C270" s="156" t="s">
        <v>407</v>
      </c>
      <c r="D270" s="156" t="s">
        <v>408</v>
      </c>
      <c r="E270" s="176">
        <v>10.1</v>
      </c>
    </row>
    <row r="271" spans="1:5">
      <c r="A271" s="156">
        <v>20976</v>
      </c>
      <c r="B271" s="156" t="s">
        <v>651</v>
      </c>
      <c r="C271" s="156" t="s">
        <v>407</v>
      </c>
      <c r="D271" s="156" t="s">
        <v>408</v>
      </c>
      <c r="E271" s="176">
        <v>15.26</v>
      </c>
    </row>
    <row r="272" spans="1:5">
      <c r="A272" s="156">
        <v>40340</v>
      </c>
      <c r="B272" s="156" t="s">
        <v>652</v>
      </c>
      <c r="C272" s="156" t="s">
        <v>407</v>
      </c>
      <c r="D272" s="156" t="s">
        <v>408</v>
      </c>
      <c r="E272" s="176">
        <v>52.96</v>
      </c>
    </row>
    <row r="273" spans="1:5">
      <c r="A273" s="156">
        <v>40341</v>
      </c>
      <c r="B273" s="156" t="s">
        <v>653</v>
      </c>
      <c r="C273" s="156" t="s">
        <v>407</v>
      </c>
      <c r="D273" s="156" t="s">
        <v>408</v>
      </c>
      <c r="E273" s="176">
        <v>62.71</v>
      </c>
    </row>
    <row r="274" spans="1:5">
      <c r="A274" s="156">
        <v>40342</v>
      </c>
      <c r="B274" s="156" t="s">
        <v>654</v>
      </c>
      <c r="C274" s="156" t="s">
        <v>407</v>
      </c>
      <c r="D274" s="156" t="s">
        <v>408</v>
      </c>
      <c r="E274" s="176">
        <v>79.5</v>
      </c>
    </row>
    <row r="275" spans="1:5">
      <c r="A275" s="156">
        <v>40343</v>
      </c>
      <c r="B275" s="156" t="s">
        <v>655</v>
      </c>
      <c r="C275" s="156" t="s">
        <v>407</v>
      </c>
      <c r="D275" s="156" t="s">
        <v>408</v>
      </c>
      <c r="E275" s="176">
        <v>97.54</v>
      </c>
    </row>
    <row r="276" spans="1:5">
      <c r="A276" s="156">
        <v>40344</v>
      </c>
      <c r="B276" s="156" t="s">
        <v>656</v>
      </c>
      <c r="C276" s="156" t="s">
        <v>407</v>
      </c>
      <c r="D276" s="156" t="s">
        <v>408</v>
      </c>
      <c r="E276" s="176">
        <v>103.13</v>
      </c>
    </row>
    <row r="277" spans="1:5">
      <c r="A277" s="156">
        <v>40345</v>
      </c>
      <c r="B277" s="156" t="s">
        <v>657</v>
      </c>
      <c r="C277" s="156" t="s">
        <v>407</v>
      </c>
      <c r="D277" s="156" t="s">
        <v>408</v>
      </c>
      <c r="E277" s="176">
        <v>128.76</v>
      </c>
    </row>
    <row r="278" spans="1:5">
      <c r="A278" s="156">
        <v>40346</v>
      </c>
      <c r="B278" s="156" t="s">
        <v>658</v>
      </c>
      <c r="C278" s="156" t="s">
        <v>407</v>
      </c>
      <c r="D278" s="156" t="s">
        <v>408</v>
      </c>
      <c r="E278" s="176">
        <v>121.13</v>
      </c>
    </row>
    <row r="279" spans="1:5">
      <c r="A279" s="156">
        <v>40347</v>
      </c>
      <c r="B279" s="156" t="s">
        <v>659</v>
      </c>
      <c r="C279" s="156" t="s">
        <v>407</v>
      </c>
      <c r="D279" s="156" t="s">
        <v>408</v>
      </c>
      <c r="E279" s="176">
        <v>149.77000000000001</v>
      </c>
    </row>
    <row r="280" spans="1:5">
      <c r="A280" s="156">
        <v>38840</v>
      </c>
      <c r="B280" s="156" t="s">
        <v>5284</v>
      </c>
      <c r="C280" s="156" t="s">
        <v>407</v>
      </c>
      <c r="D280" s="156" t="s">
        <v>410</v>
      </c>
      <c r="E280" s="176">
        <v>1.77</v>
      </c>
    </row>
    <row r="281" spans="1:5">
      <c r="A281" s="156">
        <v>38841</v>
      </c>
      <c r="B281" s="156" t="s">
        <v>5285</v>
      </c>
      <c r="C281" s="156" t="s">
        <v>407</v>
      </c>
      <c r="D281" s="156" t="s">
        <v>410</v>
      </c>
      <c r="E281" s="176">
        <v>1.97</v>
      </c>
    </row>
    <row r="282" spans="1:5">
      <c r="A282" s="156">
        <v>38842</v>
      </c>
      <c r="B282" s="156" t="s">
        <v>5286</v>
      </c>
      <c r="C282" s="156" t="s">
        <v>407</v>
      </c>
      <c r="D282" s="156" t="s">
        <v>410</v>
      </c>
      <c r="E282" s="176">
        <v>3.89</v>
      </c>
    </row>
    <row r="283" spans="1:5">
      <c r="A283" s="156">
        <v>38843</v>
      </c>
      <c r="B283" s="156" t="s">
        <v>5287</v>
      </c>
      <c r="C283" s="156" t="s">
        <v>407</v>
      </c>
      <c r="D283" s="156" t="s">
        <v>410</v>
      </c>
      <c r="E283" s="176">
        <v>6.08</v>
      </c>
    </row>
    <row r="284" spans="1:5">
      <c r="A284" s="156">
        <v>13761</v>
      </c>
      <c r="B284" s="156" t="s">
        <v>660</v>
      </c>
      <c r="C284" s="156" t="s">
        <v>407</v>
      </c>
      <c r="D284" s="156" t="s">
        <v>405</v>
      </c>
      <c r="E284" s="378">
        <v>2442.33</v>
      </c>
    </row>
    <row r="285" spans="1:5">
      <c r="A285" s="156">
        <v>12888</v>
      </c>
      <c r="B285" s="156" t="s">
        <v>661</v>
      </c>
      <c r="C285" s="156" t="s">
        <v>662</v>
      </c>
      <c r="D285" s="156" t="s">
        <v>410</v>
      </c>
      <c r="E285" s="176">
        <v>99.54</v>
      </c>
    </row>
    <row r="286" spans="1:5">
      <c r="A286" s="156">
        <v>12889</v>
      </c>
      <c r="B286" s="156" t="s">
        <v>663</v>
      </c>
      <c r="C286" s="156" t="s">
        <v>662</v>
      </c>
      <c r="D286" s="156" t="s">
        <v>410</v>
      </c>
      <c r="E286" s="176">
        <v>65</v>
      </c>
    </row>
    <row r="287" spans="1:5">
      <c r="A287" s="156">
        <v>4814</v>
      </c>
      <c r="B287" s="156" t="s">
        <v>664</v>
      </c>
      <c r="C287" s="156" t="s">
        <v>407</v>
      </c>
      <c r="D287" s="156" t="s">
        <v>408</v>
      </c>
      <c r="E287" s="176">
        <v>98.63</v>
      </c>
    </row>
    <row r="288" spans="1:5">
      <c r="A288" s="156">
        <v>25967</v>
      </c>
      <c r="B288" s="156" t="s">
        <v>665</v>
      </c>
      <c r="C288" s="156" t="s">
        <v>407</v>
      </c>
      <c r="D288" s="156" t="s">
        <v>408</v>
      </c>
      <c r="E288" s="176">
        <v>993.45</v>
      </c>
    </row>
    <row r="289" spans="1:5">
      <c r="A289" s="156">
        <v>6122</v>
      </c>
      <c r="B289" s="156" t="s">
        <v>666</v>
      </c>
      <c r="C289" s="156" t="s">
        <v>404</v>
      </c>
      <c r="D289" s="156" t="s">
        <v>408</v>
      </c>
      <c r="E289" s="176">
        <v>15.79</v>
      </c>
    </row>
    <row r="290" spans="1:5">
      <c r="A290" s="156">
        <v>40810</v>
      </c>
      <c r="B290" s="156" t="s">
        <v>667</v>
      </c>
      <c r="C290" s="156" t="s">
        <v>577</v>
      </c>
      <c r="D290" s="156" t="s">
        <v>408</v>
      </c>
      <c r="E290" s="378">
        <v>2787.13</v>
      </c>
    </row>
    <row r="291" spans="1:5">
      <c r="A291" s="156">
        <v>21100</v>
      </c>
      <c r="B291" s="156" t="s">
        <v>668</v>
      </c>
      <c r="C291" s="156" t="s">
        <v>407</v>
      </c>
      <c r="D291" s="156" t="s">
        <v>410</v>
      </c>
      <c r="E291" s="378">
        <v>2544.59</v>
      </c>
    </row>
    <row r="292" spans="1:5">
      <c r="A292" s="156">
        <v>11816</v>
      </c>
      <c r="B292" s="156" t="s">
        <v>669</v>
      </c>
      <c r="C292" s="156" t="s">
        <v>407</v>
      </c>
      <c r="D292" s="156" t="s">
        <v>410</v>
      </c>
      <c r="E292" s="378">
        <v>2713.28</v>
      </c>
    </row>
    <row r="293" spans="1:5">
      <c r="A293" s="156">
        <v>11814</v>
      </c>
      <c r="B293" s="156" t="s">
        <v>670</v>
      </c>
      <c r="C293" s="156" t="s">
        <v>407</v>
      </c>
      <c r="D293" s="156" t="s">
        <v>410</v>
      </c>
      <c r="E293" s="378">
        <v>5906.13</v>
      </c>
    </row>
    <row r="294" spans="1:5">
      <c r="A294" s="156">
        <v>14186</v>
      </c>
      <c r="B294" s="156" t="s">
        <v>671</v>
      </c>
      <c r="C294" s="156" t="s">
        <v>407</v>
      </c>
      <c r="D294" s="156" t="s">
        <v>410</v>
      </c>
      <c r="E294" s="378">
        <v>7415.94</v>
      </c>
    </row>
    <row r="295" spans="1:5">
      <c r="A295" s="156">
        <v>14185</v>
      </c>
      <c r="B295" s="156" t="s">
        <v>672</v>
      </c>
      <c r="C295" s="156" t="s">
        <v>407</v>
      </c>
      <c r="D295" s="156" t="s">
        <v>410</v>
      </c>
      <c r="E295" s="378">
        <v>9606.5300000000007</v>
      </c>
    </row>
    <row r="296" spans="1:5">
      <c r="A296" s="156">
        <v>11811</v>
      </c>
      <c r="B296" s="156" t="s">
        <v>673</v>
      </c>
      <c r="C296" s="156" t="s">
        <v>407</v>
      </c>
      <c r="D296" s="156" t="s">
        <v>410</v>
      </c>
      <c r="E296" s="378">
        <v>3673.17</v>
      </c>
    </row>
    <row r="297" spans="1:5">
      <c r="A297" s="156">
        <v>26038</v>
      </c>
      <c r="B297" s="156" t="s">
        <v>674</v>
      </c>
      <c r="C297" s="156" t="s">
        <v>407</v>
      </c>
      <c r="D297" s="156" t="s">
        <v>410</v>
      </c>
      <c r="E297" s="378">
        <v>178304.23</v>
      </c>
    </row>
    <row r="298" spans="1:5">
      <c r="A298" s="156">
        <v>34482</v>
      </c>
      <c r="B298" s="156" t="s">
        <v>675</v>
      </c>
      <c r="C298" s="156" t="s">
        <v>407</v>
      </c>
      <c r="D298" s="156" t="s">
        <v>408</v>
      </c>
      <c r="E298" s="378">
        <v>3571.99</v>
      </c>
    </row>
    <row r="299" spans="1:5">
      <c r="A299" s="156">
        <v>34469</v>
      </c>
      <c r="B299" s="156" t="s">
        <v>676</v>
      </c>
      <c r="C299" s="156" t="s">
        <v>407</v>
      </c>
      <c r="D299" s="156" t="s">
        <v>408</v>
      </c>
      <c r="E299" s="378">
        <v>5525.42</v>
      </c>
    </row>
    <row r="300" spans="1:5">
      <c r="A300" s="156">
        <v>34472</v>
      </c>
      <c r="B300" s="156" t="s">
        <v>677</v>
      </c>
      <c r="C300" s="156" t="s">
        <v>407</v>
      </c>
      <c r="D300" s="156" t="s">
        <v>405</v>
      </c>
      <c r="E300" s="378">
        <v>1700</v>
      </c>
    </row>
    <row r="301" spans="1:5">
      <c r="A301" s="156">
        <v>34476</v>
      </c>
      <c r="B301" s="156" t="s">
        <v>678</v>
      </c>
      <c r="C301" s="156" t="s">
        <v>407</v>
      </c>
      <c r="D301" s="156" t="s">
        <v>408</v>
      </c>
      <c r="E301" s="378">
        <v>2881.74</v>
      </c>
    </row>
    <row r="302" spans="1:5">
      <c r="A302" s="156">
        <v>34477</v>
      </c>
      <c r="B302" s="156" t="s">
        <v>679</v>
      </c>
      <c r="C302" s="156" t="s">
        <v>407</v>
      </c>
      <c r="D302" s="156" t="s">
        <v>408</v>
      </c>
      <c r="E302" s="378">
        <v>3824.62</v>
      </c>
    </row>
    <row r="303" spans="1:5">
      <c r="A303" s="156">
        <v>39847</v>
      </c>
      <c r="B303" s="156" t="s">
        <v>680</v>
      </c>
      <c r="C303" s="156" t="s">
        <v>407</v>
      </c>
      <c r="D303" s="156" t="s">
        <v>408</v>
      </c>
      <c r="E303" s="378">
        <v>1394.16</v>
      </c>
    </row>
    <row r="304" spans="1:5">
      <c r="A304" s="156">
        <v>39844</v>
      </c>
      <c r="B304" s="156" t="s">
        <v>681</v>
      </c>
      <c r="C304" s="156" t="s">
        <v>407</v>
      </c>
      <c r="D304" s="156" t="s">
        <v>405</v>
      </c>
      <c r="E304" s="378">
        <v>2057.5</v>
      </c>
    </row>
    <row r="305" spans="1:5">
      <c r="A305" s="156">
        <v>39845</v>
      </c>
      <c r="B305" s="156" t="s">
        <v>682</v>
      </c>
      <c r="C305" s="156" t="s">
        <v>407</v>
      </c>
      <c r="D305" s="156" t="s">
        <v>408</v>
      </c>
      <c r="E305" s="378">
        <v>1190.8499999999999</v>
      </c>
    </row>
    <row r="306" spans="1:5">
      <c r="A306" s="156">
        <v>39846</v>
      </c>
      <c r="B306" s="156" t="s">
        <v>683</v>
      </c>
      <c r="C306" s="156" t="s">
        <v>407</v>
      </c>
      <c r="D306" s="156" t="s">
        <v>408</v>
      </c>
      <c r="E306" s="378">
        <v>1257.0899999999999</v>
      </c>
    </row>
    <row r="307" spans="1:5">
      <c r="A307" s="156">
        <v>39838</v>
      </c>
      <c r="B307" s="156" t="s">
        <v>684</v>
      </c>
      <c r="C307" s="156" t="s">
        <v>407</v>
      </c>
      <c r="D307" s="156" t="s">
        <v>408</v>
      </c>
      <c r="E307" s="378">
        <v>3484.23</v>
      </c>
    </row>
    <row r="308" spans="1:5">
      <c r="A308" s="156">
        <v>39839</v>
      </c>
      <c r="B308" s="156" t="s">
        <v>685</v>
      </c>
      <c r="C308" s="156" t="s">
        <v>407</v>
      </c>
      <c r="D308" s="156" t="s">
        <v>408</v>
      </c>
      <c r="E308" s="378">
        <v>3640.23</v>
      </c>
    </row>
    <row r="309" spans="1:5">
      <c r="A309" s="156">
        <v>39840</v>
      </c>
      <c r="B309" s="156" t="s">
        <v>686</v>
      </c>
      <c r="C309" s="156" t="s">
        <v>407</v>
      </c>
      <c r="D309" s="156" t="s">
        <v>408</v>
      </c>
      <c r="E309" s="378">
        <v>4638.96</v>
      </c>
    </row>
    <row r="310" spans="1:5">
      <c r="A310" s="156">
        <v>39841</v>
      </c>
      <c r="B310" s="156" t="s">
        <v>687</v>
      </c>
      <c r="C310" s="156" t="s">
        <v>407</v>
      </c>
      <c r="D310" s="156" t="s">
        <v>408</v>
      </c>
      <c r="E310" s="378">
        <v>4932.6899999999996</v>
      </c>
    </row>
    <row r="311" spans="1:5">
      <c r="A311" s="156">
        <v>39842</v>
      </c>
      <c r="B311" s="156" t="s">
        <v>688</v>
      </c>
      <c r="C311" s="156" t="s">
        <v>407</v>
      </c>
      <c r="D311" s="156" t="s">
        <v>408</v>
      </c>
      <c r="E311" s="378">
        <v>6266.37</v>
      </c>
    </row>
    <row r="312" spans="1:5">
      <c r="A312" s="156">
        <v>39843</v>
      </c>
      <c r="B312" s="156" t="s">
        <v>689</v>
      </c>
      <c r="C312" s="156" t="s">
        <v>407</v>
      </c>
      <c r="D312" s="156" t="s">
        <v>408</v>
      </c>
      <c r="E312" s="378">
        <v>6917.36</v>
      </c>
    </row>
    <row r="313" spans="1:5">
      <c r="A313" s="156">
        <v>39580</v>
      </c>
      <c r="B313" s="156" t="s">
        <v>5083</v>
      </c>
      <c r="C313" s="156" t="s">
        <v>407</v>
      </c>
      <c r="D313" s="156" t="s">
        <v>408</v>
      </c>
      <c r="E313" s="378">
        <v>59811.08</v>
      </c>
    </row>
    <row r="314" spans="1:5">
      <c r="A314" s="156">
        <v>39577</v>
      </c>
      <c r="B314" s="156" t="s">
        <v>5084</v>
      </c>
      <c r="C314" s="156" t="s">
        <v>407</v>
      </c>
      <c r="D314" s="156" t="s">
        <v>408</v>
      </c>
      <c r="E314" s="378">
        <v>25741.39</v>
      </c>
    </row>
    <row r="315" spans="1:5">
      <c r="A315" s="156">
        <v>39578</v>
      </c>
      <c r="B315" s="156" t="s">
        <v>5085</v>
      </c>
      <c r="C315" s="156" t="s">
        <v>407</v>
      </c>
      <c r="D315" s="156" t="s">
        <v>408</v>
      </c>
      <c r="E315" s="378">
        <v>31123.93</v>
      </c>
    </row>
    <row r="316" spans="1:5">
      <c r="A316" s="156">
        <v>39579</v>
      </c>
      <c r="B316" s="156" t="s">
        <v>5086</v>
      </c>
      <c r="C316" s="156" t="s">
        <v>407</v>
      </c>
      <c r="D316" s="156" t="s">
        <v>408</v>
      </c>
      <c r="E316" s="378">
        <v>38689.019999999997</v>
      </c>
    </row>
    <row r="317" spans="1:5">
      <c r="A317" s="156">
        <v>39557</v>
      </c>
      <c r="B317" s="156" t="s">
        <v>5087</v>
      </c>
      <c r="C317" s="156" t="s">
        <v>407</v>
      </c>
      <c r="D317" s="156" t="s">
        <v>408</v>
      </c>
      <c r="E317" s="378">
        <v>5555.45</v>
      </c>
    </row>
    <row r="318" spans="1:5">
      <c r="A318" s="156">
        <v>39558</v>
      </c>
      <c r="B318" s="156" t="s">
        <v>5088</v>
      </c>
      <c r="C318" s="156" t="s">
        <v>407</v>
      </c>
      <c r="D318" s="156" t="s">
        <v>408</v>
      </c>
      <c r="E318" s="378">
        <v>5591.53</v>
      </c>
    </row>
    <row r="319" spans="1:5">
      <c r="A319" s="156">
        <v>39559</v>
      </c>
      <c r="B319" s="156" t="s">
        <v>5089</v>
      </c>
      <c r="C319" s="156" t="s">
        <v>407</v>
      </c>
      <c r="D319" s="156" t="s">
        <v>408</v>
      </c>
      <c r="E319" s="378">
        <v>5802.51</v>
      </c>
    </row>
    <row r="320" spans="1:5">
      <c r="A320" s="156">
        <v>39560</v>
      </c>
      <c r="B320" s="156" t="s">
        <v>5090</v>
      </c>
      <c r="C320" s="156" t="s">
        <v>407</v>
      </c>
      <c r="D320" s="156" t="s">
        <v>408</v>
      </c>
      <c r="E320" s="378">
        <v>6672.6</v>
      </c>
    </row>
    <row r="321" spans="1:5">
      <c r="A321" s="156">
        <v>39561</v>
      </c>
      <c r="B321" s="156" t="s">
        <v>5091</v>
      </c>
      <c r="C321" s="156" t="s">
        <v>407</v>
      </c>
      <c r="D321" s="156" t="s">
        <v>408</v>
      </c>
      <c r="E321" s="378">
        <v>7749.32</v>
      </c>
    </row>
    <row r="322" spans="1:5">
      <c r="A322" s="156">
        <v>39556</v>
      </c>
      <c r="B322" s="156" t="s">
        <v>5092</v>
      </c>
      <c r="C322" s="156" t="s">
        <v>407</v>
      </c>
      <c r="D322" s="156" t="s">
        <v>408</v>
      </c>
      <c r="E322" s="378">
        <v>5117.5</v>
      </c>
    </row>
    <row r="323" spans="1:5">
      <c r="A323" s="156">
        <v>39555</v>
      </c>
      <c r="B323" s="156" t="s">
        <v>5093</v>
      </c>
      <c r="C323" s="156" t="s">
        <v>407</v>
      </c>
      <c r="D323" s="156" t="s">
        <v>408</v>
      </c>
      <c r="E323" s="378">
        <v>1604.62</v>
      </c>
    </row>
    <row r="324" spans="1:5">
      <c r="A324" s="156">
        <v>39548</v>
      </c>
      <c r="B324" s="156" t="s">
        <v>5094</v>
      </c>
      <c r="C324" s="156" t="s">
        <v>407</v>
      </c>
      <c r="D324" s="156" t="s">
        <v>408</v>
      </c>
      <c r="E324" s="378">
        <v>2320.9899999999998</v>
      </c>
    </row>
    <row r="325" spans="1:5">
      <c r="A325" s="156">
        <v>39554</v>
      </c>
      <c r="B325" s="156" t="s">
        <v>5095</v>
      </c>
      <c r="C325" s="156" t="s">
        <v>407</v>
      </c>
      <c r="D325" s="156" t="s">
        <v>408</v>
      </c>
      <c r="E325" s="378">
        <v>2880.91</v>
      </c>
    </row>
    <row r="326" spans="1:5">
      <c r="A326" s="156">
        <v>39550</v>
      </c>
      <c r="B326" s="156" t="s">
        <v>5096</v>
      </c>
      <c r="C326" s="156" t="s">
        <v>407</v>
      </c>
      <c r="D326" s="156" t="s">
        <v>408</v>
      </c>
      <c r="E326" s="378">
        <v>1123.49</v>
      </c>
    </row>
    <row r="327" spans="1:5">
      <c r="A327" s="156">
        <v>39551</v>
      </c>
      <c r="B327" s="156" t="s">
        <v>5097</v>
      </c>
      <c r="C327" s="156" t="s">
        <v>407</v>
      </c>
      <c r="D327" s="156" t="s">
        <v>408</v>
      </c>
      <c r="E327" s="378">
        <v>1406.9</v>
      </c>
    </row>
    <row r="328" spans="1:5">
      <c r="A328" s="156">
        <v>39826</v>
      </c>
      <c r="B328" s="156" t="s">
        <v>690</v>
      </c>
      <c r="C328" s="156" t="s">
        <v>407</v>
      </c>
      <c r="D328" s="156" t="s">
        <v>408</v>
      </c>
      <c r="E328" s="378">
        <v>3807.24</v>
      </c>
    </row>
    <row r="329" spans="1:5">
      <c r="A329" s="156">
        <v>10700</v>
      </c>
      <c r="B329" s="156" t="s">
        <v>691</v>
      </c>
      <c r="C329" s="156" t="s">
        <v>407</v>
      </c>
      <c r="D329" s="156" t="s">
        <v>410</v>
      </c>
      <c r="E329" s="378">
        <v>10594.97</v>
      </c>
    </row>
    <row r="330" spans="1:5">
      <c r="A330" s="156">
        <v>346</v>
      </c>
      <c r="B330" s="156" t="s">
        <v>692</v>
      </c>
      <c r="C330" s="156" t="s">
        <v>463</v>
      </c>
      <c r="D330" s="156" t="s">
        <v>408</v>
      </c>
      <c r="E330" s="176">
        <v>11.32</v>
      </c>
    </row>
    <row r="331" spans="1:5">
      <c r="A331" s="156">
        <v>3312</v>
      </c>
      <c r="B331" s="156" t="s">
        <v>693</v>
      </c>
      <c r="C331" s="156" t="s">
        <v>463</v>
      </c>
      <c r="D331" s="156" t="s">
        <v>410</v>
      </c>
      <c r="E331" s="176">
        <v>17.170000000000002</v>
      </c>
    </row>
    <row r="332" spans="1:5">
      <c r="A332" s="156">
        <v>339</v>
      </c>
      <c r="B332" s="156" t="s">
        <v>694</v>
      </c>
      <c r="C332" s="156" t="s">
        <v>459</v>
      </c>
      <c r="D332" s="156" t="s">
        <v>408</v>
      </c>
      <c r="E332" s="176">
        <v>0.55000000000000004</v>
      </c>
    </row>
    <row r="333" spans="1:5">
      <c r="A333" s="156">
        <v>340</v>
      </c>
      <c r="B333" s="156" t="s">
        <v>5288</v>
      </c>
      <c r="C333" s="156" t="s">
        <v>459</v>
      </c>
      <c r="D333" s="156" t="s">
        <v>408</v>
      </c>
      <c r="E333" s="176">
        <v>0.75</v>
      </c>
    </row>
    <row r="334" spans="1:5">
      <c r="A334" s="156">
        <v>338</v>
      </c>
      <c r="B334" s="156" t="s">
        <v>695</v>
      </c>
      <c r="C334" s="156" t="s">
        <v>463</v>
      </c>
      <c r="D334" s="156" t="s">
        <v>408</v>
      </c>
      <c r="E334" s="176">
        <v>14.25</v>
      </c>
    </row>
    <row r="335" spans="1:5">
      <c r="A335" s="156">
        <v>334</v>
      </c>
      <c r="B335" s="156" t="s">
        <v>696</v>
      </c>
      <c r="C335" s="156" t="s">
        <v>463</v>
      </c>
      <c r="D335" s="156" t="s">
        <v>408</v>
      </c>
      <c r="E335" s="176">
        <v>10.23</v>
      </c>
    </row>
    <row r="336" spans="1:5">
      <c r="A336" s="156">
        <v>335</v>
      </c>
      <c r="B336" s="156" t="s">
        <v>697</v>
      </c>
      <c r="C336" s="156" t="s">
        <v>463</v>
      </c>
      <c r="D336" s="156" t="s">
        <v>408</v>
      </c>
      <c r="E336" s="176">
        <v>9.3800000000000008</v>
      </c>
    </row>
    <row r="337" spans="1:5">
      <c r="A337" s="156">
        <v>342</v>
      </c>
      <c r="B337" s="156" t="s">
        <v>304</v>
      </c>
      <c r="C337" s="156" t="s">
        <v>463</v>
      </c>
      <c r="D337" s="156" t="s">
        <v>408</v>
      </c>
      <c r="E337" s="176">
        <v>10.6</v>
      </c>
    </row>
    <row r="338" spans="1:5">
      <c r="A338" s="156">
        <v>333</v>
      </c>
      <c r="B338" s="156" t="s">
        <v>698</v>
      </c>
      <c r="C338" s="156" t="s">
        <v>463</v>
      </c>
      <c r="D338" s="156" t="s">
        <v>405</v>
      </c>
      <c r="E338" s="176">
        <v>10.85</v>
      </c>
    </row>
    <row r="339" spans="1:5">
      <c r="A339" s="156">
        <v>343</v>
      </c>
      <c r="B339" s="156" t="s">
        <v>699</v>
      </c>
      <c r="C339" s="156" t="s">
        <v>459</v>
      </c>
      <c r="D339" s="156" t="s">
        <v>408</v>
      </c>
      <c r="E339" s="176">
        <v>0.28999999999999998</v>
      </c>
    </row>
    <row r="340" spans="1:5">
      <c r="A340" s="156">
        <v>344</v>
      </c>
      <c r="B340" s="156" t="s">
        <v>700</v>
      </c>
      <c r="C340" s="156" t="s">
        <v>463</v>
      </c>
      <c r="D340" s="156" t="s">
        <v>408</v>
      </c>
      <c r="E340" s="176">
        <v>11.73</v>
      </c>
    </row>
    <row r="341" spans="1:5">
      <c r="A341" s="156">
        <v>345</v>
      </c>
      <c r="B341" s="156" t="s">
        <v>701</v>
      </c>
      <c r="C341" s="156" t="s">
        <v>463</v>
      </c>
      <c r="D341" s="156" t="s">
        <v>408</v>
      </c>
      <c r="E341" s="176">
        <v>14.34</v>
      </c>
    </row>
    <row r="342" spans="1:5">
      <c r="A342" s="156">
        <v>341</v>
      </c>
      <c r="B342" s="156" t="s">
        <v>701</v>
      </c>
      <c r="C342" s="156" t="s">
        <v>459</v>
      </c>
      <c r="D342" s="156" t="s">
        <v>408</v>
      </c>
      <c r="E342" s="176">
        <v>0.14000000000000001</v>
      </c>
    </row>
    <row r="343" spans="1:5">
      <c r="A343" s="156">
        <v>11107</v>
      </c>
      <c r="B343" s="156" t="s">
        <v>702</v>
      </c>
      <c r="C343" s="156" t="s">
        <v>463</v>
      </c>
      <c r="D343" s="156" t="s">
        <v>408</v>
      </c>
      <c r="E343" s="176">
        <v>9.31</v>
      </c>
    </row>
    <row r="344" spans="1:5">
      <c r="A344" s="156">
        <v>3313</v>
      </c>
      <c r="B344" s="156" t="s">
        <v>703</v>
      </c>
      <c r="C344" s="156" t="s">
        <v>463</v>
      </c>
      <c r="D344" s="156" t="s">
        <v>410</v>
      </c>
      <c r="E344" s="176">
        <v>22.1</v>
      </c>
    </row>
    <row r="345" spans="1:5">
      <c r="A345" s="156">
        <v>34562</v>
      </c>
      <c r="B345" s="156" t="s">
        <v>278</v>
      </c>
      <c r="C345" s="156" t="s">
        <v>463</v>
      </c>
      <c r="D345" s="156" t="s">
        <v>408</v>
      </c>
      <c r="E345" s="176">
        <v>10.35</v>
      </c>
    </row>
    <row r="346" spans="1:5">
      <c r="A346" s="156">
        <v>337</v>
      </c>
      <c r="B346" s="156" t="s">
        <v>704</v>
      </c>
      <c r="C346" s="156" t="s">
        <v>463</v>
      </c>
      <c r="D346" s="156" t="s">
        <v>405</v>
      </c>
      <c r="E346" s="176">
        <v>10</v>
      </c>
    </row>
    <row r="347" spans="1:5">
      <c r="A347" s="156">
        <v>369</v>
      </c>
      <c r="B347" s="156" t="s">
        <v>705</v>
      </c>
      <c r="C347" s="156" t="s">
        <v>409</v>
      </c>
      <c r="D347" s="156" t="s">
        <v>408</v>
      </c>
      <c r="E347" s="176">
        <v>66.099999999999994</v>
      </c>
    </row>
    <row r="348" spans="1:5">
      <c r="A348" s="156">
        <v>366</v>
      </c>
      <c r="B348" s="156" t="s">
        <v>319</v>
      </c>
      <c r="C348" s="156" t="s">
        <v>409</v>
      </c>
      <c r="D348" s="156" t="s">
        <v>405</v>
      </c>
      <c r="E348" s="176">
        <v>68.13</v>
      </c>
    </row>
    <row r="349" spans="1:5">
      <c r="A349" s="156">
        <v>367</v>
      </c>
      <c r="B349" s="156" t="s">
        <v>336</v>
      </c>
      <c r="C349" s="156" t="s">
        <v>409</v>
      </c>
      <c r="D349" s="156" t="s">
        <v>405</v>
      </c>
      <c r="E349" s="176">
        <v>72.5</v>
      </c>
    </row>
    <row r="350" spans="1:5">
      <c r="A350" s="156">
        <v>370</v>
      </c>
      <c r="B350" s="156" t="s">
        <v>339</v>
      </c>
      <c r="C350" s="156" t="s">
        <v>409</v>
      </c>
      <c r="D350" s="156" t="s">
        <v>405</v>
      </c>
      <c r="E350" s="176">
        <v>77.5</v>
      </c>
    </row>
    <row r="351" spans="1:5">
      <c r="A351" s="156">
        <v>368</v>
      </c>
      <c r="B351" s="156" t="s">
        <v>706</v>
      </c>
      <c r="C351" s="156" t="s">
        <v>409</v>
      </c>
      <c r="D351" s="156" t="s">
        <v>408</v>
      </c>
      <c r="E351" s="176">
        <v>54.37</v>
      </c>
    </row>
    <row r="352" spans="1:5">
      <c r="A352" s="156">
        <v>11075</v>
      </c>
      <c r="B352" s="156" t="s">
        <v>707</v>
      </c>
      <c r="C352" s="156" t="s">
        <v>409</v>
      </c>
      <c r="D352" s="156" t="s">
        <v>408</v>
      </c>
      <c r="E352" s="378">
        <v>1187.18</v>
      </c>
    </row>
    <row r="353" spans="1:5">
      <c r="A353" s="156">
        <v>11076</v>
      </c>
      <c r="B353" s="156" t="s">
        <v>708</v>
      </c>
      <c r="C353" s="156" t="s">
        <v>409</v>
      </c>
      <c r="D353" s="156" t="s">
        <v>408</v>
      </c>
      <c r="E353" s="176">
        <v>90.62</v>
      </c>
    </row>
    <row r="354" spans="1:5">
      <c r="A354" s="156">
        <v>1381</v>
      </c>
      <c r="B354" s="156" t="s">
        <v>709</v>
      </c>
      <c r="C354" s="156" t="s">
        <v>463</v>
      </c>
      <c r="D354" s="156" t="s">
        <v>405</v>
      </c>
      <c r="E354" s="176">
        <v>0.42</v>
      </c>
    </row>
    <row r="355" spans="1:5">
      <c r="A355" s="156">
        <v>34353</v>
      </c>
      <c r="B355" s="156" t="s">
        <v>710</v>
      </c>
      <c r="C355" s="156" t="s">
        <v>463</v>
      </c>
      <c r="D355" s="156" t="s">
        <v>408</v>
      </c>
      <c r="E355" s="176">
        <v>0.84</v>
      </c>
    </row>
    <row r="356" spans="1:5">
      <c r="A356" s="156">
        <v>37595</v>
      </c>
      <c r="B356" s="156" t="s">
        <v>711</v>
      </c>
      <c r="C356" s="156" t="s">
        <v>463</v>
      </c>
      <c r="D356" s="156" t="s">
        <v>408</v>
      </c>
      <c r="E356" s="176">
        <v>1.28</v>
      </c>
    </row>
    <row r="357" spans="1:5">
      <c r="A357" s="156">
        <v>37596</v>
      </c>
      <c r="B357" s="156" t="s">
        <v>712</v>
      </c>
      <c r="C357" s="156" t="s">
        <v>463</v>
      </c>
      <c r="D357" s="156" t="s">
        <v>408</v>
      </c>
      <c r="E357" s="176">
        <v>1.9</v>
      </c>
    </row>
    <row r="358" spans="1:5">
      <c r="A358" s="156">
        <v>371</v>
      </c>
      <c r="B358" s="156" t="s">
        <v>713</v>
      </c>
      <c r="C358" s="156" t="s">
        <v>463</v>
      </c>
      <c r="D358" s="156" t="s">
        <v>408</v>
      </c>
      <c r="E358" s="176">
        <v>0.37</v>
      </c>
    </row>
    <row r="359" spans="1:5">
      <c r="A359" s="156">
        <v>37553</v>
      </c>
      <c r="B359" s="156" t="s">
        <v>714</v>
      </c>
      <c r="C359" s="156" t="s">
        <v>463</v>
      </c>
      <c r="D359" s="156" t="s">
        <v>408</v>
      </c>
      <c r="E359" s="176">
        <v>1.42</v>
      </c>
    </row>
    <row r="360" spans="1:5">
      <c r="A360" s="156">
        <v>37552</v>
      </c>
      <c r="B360" s="156" t="s">
        <v>715</v>
      </c>
      <c r="C360" s="156" t="s">
        <v>463</v>
      </c>
      <c r="D360" s="156" t="s">
        <v>408</v>
      </c>
      <c r="E360" s="176">
        <v>1.82</v>
      </c>
    </row>
    <row r="361" spans="1:5">
      <c r="A361" s="156">
        <v>36880</v>
      </c>
      <c r="B361" s="156" t="s">
        <v>716</v>
      </c>
      <c r="C361" s="156" t="s">
        <v>463</v>
      </c>
      <c r="D361" s="156" t="s">
        <v>408</v>
      </c>
      <c r="E361" s="176">
        <v>1.41</v>
      </c>
    </row>
    <row r="362" spans="1:5">
      <c r="A362" s="156">
        <v>34355</v>
      </c>
      <c r="B362" s="156" t="s">
        <v>717</v>
      </c>
      <c r="C362" s="156" t="s">
        <v>463</v>
      </c>
      <c r="D362" s="156" t="s">
        <v>408</v>
      </c>
      <c r="E362" s="176">
        <v>1.1599999999999999</v>
      </c>
    </row>
    <row r="363" spans="1:5">
      <c r="A363" s="156">
        <v>130</v>
      </c>
      <c r="B363" s="156" t="s">
        <v>718</v>
      </c>
      <c r="C363" s="156" t="s">
        <v>463</v>
      </c>
      <c r="D363" s="156" t="s">
        <v>408</v>
      </c>
      <c r="E363" s="176">
        <v>4.03</v>
      </c>
    </row>
    <row r="364" spans="1:5">
      <c r="A364" s="156">
        <v>135</v>
      </c>
      <c r="B364" s="156" t="s">
        <v>719</v>
      </c>
      <c r="C364" s="156" t="s">
        <v>463</v>
      </c>
      <c r="D364" s="156" t="s">
        <v>408</v>
      </c>
      <c r="E364" s="176">
        <v>5.19</v>
      </c>
    </row>
    <row r="365" spans="1:5">
      <c r="A365" s="156">
        <v>36886</v>
      </c>
      <c r="B365" s="156" t="s">
        <v>720</v>
      </c>
      <c r="C365" s="156" t="s">
        <v>463</v>
      </c>
      <c r="D365" s="156" t="s">
        <v>408</v>
      </c>
      <c r="E365" s="176">
        <v>0.44</v>
      </c>
    </row>
    <row r="366" spans="1:5">
      <c r="A366" s="156">
        <v>374</v>
      </c>
      <c r="B366" s="156" t="s">
        <v>721</v>
      </c>
      <c r="C366" s="156" t="s">
        <v>463</v>
      </c>
      <c r="D366" s="156" t="s">
        <v>408</v>
      </c>
      <c r="E366" s="176">
        <v>0.32</v>
      </c>
    </row>
    <row r="367" spans="1:5">
      <c r="A367" s="156">
        <v>38546</v>
      </c>
      <c r="B367" s="156" t="s">
        <v>722</v>
      </c>
      <c r="C367" s="156" t="s">
        <v>409</v>
      </c>
      <c r="D367" s="156" t="s">
        <v>408</v>
      </c>
      <c r="E367" s="176">
        <v>384.19</v>
      </c>
    </row>
    <row r="368" spans="1:5">
      <c r="A368" s="156">
        <v>34549</v>
      </c>
      <c r="B368" s="156" t="s">
        <v>723</v>
      </c>
      <c r="C368" s="156" t="s">
        <v>409</v>
      </c>
      <c r="D368" s="156" t="s">
        <v>408</v>
      </c>
      <c r="E368" s="176">
        <v>198.3</v>
      </c>
    </row>
    <row r="369" spans="1:5">
      <c r="A369" s="156">
        <v>6081</v>
      </c>
      <c r="B369" s="156" t="s">
        <v>724</v>
      </c>
      <c r="C369" s="156" t="s">
        <v>409</v>
      </c>
      <c r="D369" s="156" t="s">
        <v>408</v>
      </c>
      <c r="E369" s="176">
        <v>28.09</v>
      </c>
    </row>
    <row r="370" spans="1:5">
      <c r="A370" s="156">
        <v>6077</v>
      </c>
      <c r="B370" s="156" t="s">
        <v>725</v>
      </c>
      <c r="C370" s="156" t="s">
        <v>409</v>
      </c>
      <c r="D370" s="156" t="s">
        <v>408</v>
      </c>
      <c r="E370" s="176">
        <v>16.190000000000001</v>
      </c>
    </row>
    <row r="371" spans="1:5">
      <c r="A371" s="156">
        <v>6079</v>
      </c>
      <c r="B371" s="156" t="s">
        <v>726</v>
      </c>
      <c r="C371" s="156" t="s">
        <v>409</v>
      </c>
      <c r="D371" s="156" t="s">
        <v>408</v>
      </c>
      <c r="E371" s="176">
        <v>9.25</v>
      </c>
    </row>
    <row r="372" spans="1:5">
      <c r="A372" s="156">
        <v>1091</v>
      </c>
      <c r="B372" s="156" t="s">
        <v>727</v>
      </c>
      <c r="C372" s="156" t="s">
        <v>407</v>
      </c>
      <c r="D372" s="156" t="s">
        <v>408</v>
      </c>
      <c r="E372" s="176">
        <v>19.3</v>
      </c>
    </row>
    <row r="373" spans="1:5">
      <c r="A373" s="156">
        <v>1094</v>
      </c>
      <c r="B373" s="156" t="s">
        <v>728</v>
      </c>
      <c r="C373" s="156" t="s">
        <v>407</v>
      </c>
      <c r="D373" s="156" t="s">
        <v>408</v>
      </c>
      <c r="E373" s="176">
        <v>13.5</v>
      </c>
    </row>
    <row r="374" spans="1:5">
      <c r="A374" s="156">
        <v>1095</v>
      </c>
      <c r="B374" s="156" t="s">
        <v>729</v>
      </c>
      <c r="C374" s="156" t="s">
        <v>407</v>
      </c>
      <c r="D374" s="156" t="s">
        <v>408</v>
      </c>
      <c r="E374" s="176">
        <v>28.69</v>
      </c>
    </row>
    <row r="375" spans="1:5">
      <c r="A375" s="156">
        <v>1092</v>
      </c>
      <c r="B375" s="156" t="s">
        <v>730</v>
      </c>
      <c r="C375" s="156" t="s">
        <v>407</v>
      </c>
      <c r="D375" s="156" t="s">
        <v>405</v>
      </c>
      <c r="E375" s="176">
        <v>22.2</v>
      </c>
    </row>
    <row r="376" spans="1:5">
      <c r="A376" s="156">
        <v>1093</v>
      </c>
      <c r="B376" s="156" t="s">
        <v>731</v>
      </c>
      <c r="C376" s="156" t="s">
        <v>407</v>
      </c>
      <c r="D376" s="156" t="s">
        <v>408</v>
      </c>
      <c r="E376" s="176">
        <v>51.84</v>
      </c>
    </row>
    <row r="377" spans="1:5">
      <c r="A377" s="156">
        <v>1090</v>
      </c>
      <c r="B377" s="156" t="s">
        <v>732</v>
      </c>
      <c r="C377" s="156" t="s">
        <v>407</v>
      </c>
      <c r="D377" s="156" t="s">
        <v>408</v>
      </c>
      <c r="E377" s="176">
        <v>37.119999999999997</v>
      </c>
    </row>
    <row r="378" spans="1:5">
      <c r="A378" s="156">
        <v>1096</v>
      </c>
      <c r="B378" s="156" t="s">
        <v>174</v>
      </c>
      <c r="C378" s="156" t="s">
        <v>407</v>
      </c>
      <c r="D378" s="156" t="s">
        <v>408</v>
      </c>
      <c r="E378" s="176">
        <v>66.8</v>
      </c>
    </row>
    <row r="379" spans="1:5">
      <c r="A379" s="156">
        <v>1097</v>
      </c>
      <c r="B379" s="156" t="s">
        <v>733</v>
      </c>
      <c r="C379" s="156" t="s">
        <v>407</v>
      </c>
      <c r="D379" s="156" t="s">
        <v>408</v>
      </c>
      <c r="E379" s="176">
        <v>56.7</v>
      </c>
    </row>
    <row r="380" spans="1:5">
      <c r="A380" s="156">
        <v>378</v>
      </c>
      <c r="B380" s="156" t="s">
        <v>156</v>
      </c>
      <c r="C380" s="156" t="s">
        <v>404</v>
      </c>
      <c r="D380" s="156" t="s">
        <v>405</v>
      </c>
      <c r="E380" s="176">
        <v>13.35</v>
      </c>
    </row>
    <row r="381" spans="1:5">
      <c r="A381" s="156">
        <v>40911</v>
      </c>
      <c r="B381" s="156" t="s">
        <v>734</v>
      </c>
      <c r="C381" s="156" t="s">
        <v>577</v>
      </c>
      <c r="D381" s="156" t="s">
        <v>408</v>
      </c>
      <c r="E381" s="378">
        <v>2352.8000000000002</v>
      </c>
    </row>
    <row r="382" spans="1:5">
      <c r="A382" s="156">
        <v>33939</v>
      </c>
      <c r="B382" s="156" t="s">
        <v>735</v>
      </c>
      <c r="C382" s="156" t="s">
        <v>404</v>
      </c>
      <c r="D382" s="156" t="s">
        <v>408</v>
      </c>
      <c r="E382" s="176">
        <v>65.58</v>
      </c>
    </row>
    <row r="383" spans="1:5">
      <c r="A383" s="156">
        <v>40815</v>
      </c>
      <c r="B383" s="156" t="s">
        <v>736</v>
      </c>
      <c r="C383" s="156" t="s">
        <v>577</v>
      </c>
      <c r="D383" s="156" t="s">
        <v>408</v>
      </c>
      <c r="E383" s="378">
        <v>11560.84</v>
      </c>
    </row>
    <row r="384" spans="1:5">
      <c r="A384" s="156">
        <v>34760</v>
      </c>
      <c r="B384" s="156" t="s">
        <v>737</v>
      </c>
      <c r="C384" s="156" t="s">
        <v>404</v>
      </c>
      <c r="D384" s="156" t="s">
        <v>408</v>
      </c>
      <c r="E384" s="176">
        <v>65.58</v>
      </c>
    </row>
    <row r="385" spans="1:5">
      <c r="A385" s="156">
        <v>40935</v>
      </c>
      <c r="B385" s="156" t="s">
        <v>738</v>
      </c>
      <c r="C385" s="156" t="s">
        <v>577</v>
      </c>
      <c r="D385" s="156" t="s">
        <v>408</v>
      </c>
      <c r="E385" s="378">
        <v>11560.84</v>
      </c>
    </row>
    <row r="386" spans="1:5">
      <c r="A386" s="156">
        <v>33952</v>
      </c>
      <c r="B386" s="156" t="s">
        <v>739</v>
      </c>
      <c r="C386" s="156" t="s">
        <v>404</v>
      </c>
      <c r="D386" s="156" t="s">
        <v>408</v>
      </c>
      <c r="E386" s="176">
        <v>75.260000000000005</v>
      </c>
    </row>
    <row r="387" spans="1:5">
      <c r="A387" s="156">
        <v>40816</v>
      </c>
      <c r="B387" s="156" t="s">
        <v>740</v>
      </c>
      <c r="C387" s="156" t="s">
        <v>577</v>
      </c>
      <c r="D387" s="156" t="s">
        <v>408</v>
      </c>
      <c r="E387" s="378">
        <v>13266.37</v>
      </c>
    </row>
    <row r="388" spans="1:5">
      <c r="A388" s="156">
        <v>33953</v>
      </c>
      <c r="B388" s="156" t="s">
        <v>741</v>
      </c>
      <c r="C388" s="156" t="s">
        <v>404</v>
      </c>
      <c r="D388" s="156" t="s">
        <v>408</v>
      </c>
      <c r="E388" s="176">
        <v>89.17</v>
      </c>
    </row>
    <row r="389" spans="1:5">
      <c r="A389" s="156">
        <v>40817</v>
      </c>
      <c r="B389" s="156" t="s">
        <v>742</v>
      </c>
      <c r="C389" s="156" t="s">
        <v>577</v>
      </c>
      <c r="D389" s="156" t="s">
        <v>408</v>
      </c>
      <c r="E389" s="378">
        <v>15717.3</v>
      </c>
    </row>
    <row r="390" spans="1:5">
      <c r="A390" s="156">
        <v>13348</v>
      </c>
      <c r="B390" s="156" t="s">
        <v>743</v>
      </c>
      <c r="C390" s="156" t="s">
        <v>407</v>
      </c>
      <c r="D390" s="156" t="s">
        <v>410</v>
      </c>
      <c r="E390" s="176">
        <v>0.65</v>
      </c>
    </row>
    <row r="391" spans="1:5">
      <c r="A391" s="156">
        <v>39211</v>
      </c>
      <c r="B391" s="156" t="s">
        <v>744</v>
      </c>
      <c r="C391" s="156" t="s">
        <v>407</v>
      </c>
      <c r="D391" s="156" t="s">
        <v>408</v>
      </c>
      <c r="E391" s="176">
        <v>0.85</v>
      </c>
    </row>
    <row r="392" spans="1:5">
      <c r="A392" s="156">
        <v>39212</v>
      </c>
      <c r="B392" s="156" t="s">
        <v>745</v>
      </c>
      <c r="C392" s="156" t="s">
        <v>407</v>
      </c>
      <c r="D392" s="156" t="s">
        <v>408</v>
      </c>
      <c r="E392" s="176">
        <v>0.95</v>
      </c>
    </row>
    <row r="393" spans="1:5">
      <c r="A393" s="156">
        <v>39208</v>
      </c>
      <c r="B393" s="156" t="s">
        <v>746</v>
      </c>
      <c r="C393" s="156" t="s">
        <v>407</v>
      </c>
      <c r="D393" s="156" t="s">
        <v>408</v>
      </c>
      <c r="E393" s="176">
        <v>0.26</v>
      </c>
    </row>
    <row r="394" spans="1:5">
      <c r="A394" s="156">
        <v>39210</v>
      </c>
      <c r="B394" s="156" t="s">
        <v>318</v>
      </c>
      <c r="C394" s="156" t="s">
        <v>407</v>
      </c>
      <c r="D394" s="156" t="s">
        <v>408</v>
      </c>
      <c r="E394" s="176">
        <v>0.47</v>
      </c>
    </row>
    <row r="395" spans="1:5">
      <c r="A395" s="156">
        <v>39214</v>
      </c>
      <c r="B395" s="156" t="s">
        <v>747</v>
      </c>
      <c r="C395" s="156" t="s">
        <v>407</v>
      </c>
      <c r="D395" s="156" t="s">
        <v>408</v>
      </c>
      <c r="E395" s="176">
        <v>1.76</v>
      </c>
    </row>
    <row r="396" spans="1:5">
      <c r="A396" s="156">
        <v>39213</v>
      </c>
      <c r="B396" s="156" t="s">
        <v>748</v>
      </c>
      <c r="C396" s="156" t="s">
        <v>407</v>
      </c>
      <c r="D396" s="156" t="s">
        <v>408</v>
      </c>
      <c r="E396" s="176">
        <v>1.24</v>
      </c>
    </row>
    <row r="397" spans="1:5">
      <c r="A397" s="156">
        <v>39209</v>
      </c>
      <c r="B397" s="156" t="s">
        <v>749</v>
      </c>
      <c r="C397" s="156" t="s">
        <v>407</v>
      </c>
      <c r="D397" s="156" t="s">
        <v>408</v>
      </c>
      <c r="E397" s="176">
        <v>0.3</v>
      </c>
    </row>
    <row r="398" spans="1:5">
      <c r="A398" s="156">
        <v>39207</v>
      </c>
      <c r="B398" s="156" t="s">
        <v>750</v>
      </c>
      <c r="C398" s="156" t="s">
        <v>407</v>
      </c>
      <c r="D398" s="156" t="s">
        <v>408</v>
      </c>
      <c r="E398" s="176">
        <v>0.47</v>
      </c>
    </row>
    <row r="399" spans="1:5">
      <c r="A399" s="156">
        <v>39215</v>
      </c>
      <c r="B399" s="156" t="s">
        <v>751</v>
      </c>
      <c r="C399" s="156" t="s">
        <v>407</v>
      </c>
      <c r="D399" s="156" t="s">
        <v>408</v>
      </c>
      <c r="E399" s="176">
        <v>3.2</v>
      </c>
    </row>
    <row r="400" spans="1:5">
      <c r="A400" s="156">
        <v>39216</v>
      </c>
      <c r="B400" s="156" t="s">
        <v>752</v>
      </c>
      <c r="C400" s="156" t="s">
        <v>407</v>
      </c>
      <c r="D400" s="156" t="s">
        <v>408</v>
      </c>
      <c r="E400" s="176">
        <v>4.47</v>
      </c>
    </row>
    <row r="401" spans="1:5">
      <c r="A401" s="156">
        <v>379</v>
      </c>
      <c r="B401" s="156" t="s">
        <v>753</v>
      </c>
      <c r="C401" s="156" t="s">
        <v>407</v>
      </c>
      <c r="D401" s="156" t="s">
        <v>410</v>
      </c>
      <c r="E401" s="176">
        <v>0.56999999999999995</v>
      </c>
    </row>
    <row r="402" spans="1:5">
      <c r="A402" s="156">
        <v>11267</v>
      </c>
      <c r="B402" s="156" t="s">
        <v>296</v>
      </c>
      <c r="C402" s="156" t="s">
        <v>407</v>
      </c>
      <c r="D402" s="156" t="s">
        <v>410</v>
      </c>
      <c r="E402" s="176">
        <v>5.72</v>
      </c>
    </row>
    <row r="403" spans="1:5">
      <c r="A403" s="156">
        <v>41901</v>
      </c>
      <c r="B403" s="156" t="s">
        <v>754</v>
      </c>
      <c r="C403" s="156" t="s">
        <v>463</v>
      </c>
      <c r="D403" s="156" t="s">
        <v>410</v>
      </c>
      <c r="E403" s="176">
        <v>3.23</v>
      </c>
    </row>
    <row r="404" spans="1:5">
      <c r="A404" s="156">
        <v>510</v>
      </c>
      <c r="B404" s="156" t="s">
        <v>755</v>
      </c>
      <c r="C404" s="156" t="s">
        <v>463</v>
      </c>
      <c r="D404" s="156" t="s">
        <v>408</v>
      </c>
      <c r="E404" s="176">
        <v>7.09</v>
      </c>
    </row>
    <row r="405" spans="1:5">
      <c r="A405" s="156">
        <v>516</v>
      </c>
      <c r="B405" s="156" t="s">
        <v>756</v>
      </c>
      <c r="C405" s="156" t="s">
        <v>463</v>
      </c>
      <c r="D405" s="156" t="s">
        <v>408</v>
      </c>
      <c r="E405" s="176">
        <v>7.56</v>
      </c>
    </row>
    <row r="406" spans="1:5">
      <c r="A406" s="156">
        <v>509</v>
      </c>
      <c r="B406" s="156" t="s">
        <v>757</v>
      </c>
      <c r="C406" s="156" t="s">
        <v>463</v>
      </c>
      <c r="D406" s="156" t="s">
        <v>405</v>
      </c>
      <c r="E406" s="176">
        <v>7.72</v>
      </c>
    </row>
    <row r="407" spans="1:5">
      <c r="A407" s="156">
        <v>40331</v>
      </c>
      <c r="B407" s="156" t="s">
        <v>758</v>
      </c>
      <c r="C407" s="156" t="s">
        <v>404</v>
      </c>
      <c r="D407" s="156" t="s">
        <v>408</v>
      </c>
      <c r="E407" s="176">
        <v>19.350000000000001</v>
      </c>
    </row>
    <row r="408" spans="1:5">
      <c r="A408" s="156">
        <v>40930</v>
      </c>
      <c r="B408" s="156" t="s">
        <v>759</v>
      </c>
      <c r="C408" s="156" t="s">
        <v>577</v>
      </c>
      <c r="D408" s="156" t="s">
        <v>408</v>
      </c>
      <c r="E408" s="378">
        <v>3414.71</v>
      </c>
    </row>
    <row r="409" spans="1:5">
      <c r="A409" s="156">
        <v>11761</v>
      </c>
      <c r="B409" s="156" t="s">
        <v>760</v>
      </c>
      <c r="C409" s="156" t="s">
        <v>407</v>
      </c>
      <c r="D409" s="156" t="s">
        <v>408</v>
      </c>
      <c r="E409" s="176">
        <v>48.94</v>
      </c>
    </row>
    <row r="410" spans="1:5">
      <c r="A410" s="156">
        <v>377</v>
      </c>
      <c r="B410" s="156" t="s">
        <v>158</v>
      </c>
      <c r="C410" s="156" t="s">
        <v>407</v>
      </c>
      <c r="D410" s="156" t="s">
        <v>405</v>
      </c>
      <c r="E410" s="176">
        <v>23</v>
      </c>
    </row>
    <row r="411" spans="1:5">
      <c r="A411" s="156">
        <v>7588</v>
      </c>
      <c r="B411" s="156" t="s">
        <v>761</v>
      </c>
      <c r="C411" s="156" t="s">
        <v>407</v>
      </c>
      <c r="D411" s="156" t="s">
        <v>405</v>
      </c>
      <c r="E411" s="176">
        <v>35.950000000000003</v>
      </c>
    </row>
    <row r="412" spans="1:5">
      <c r="A412" s="156">
        <v>34392</v>
      </c>
      <c r="B412" s="156" t="s">
        <v>762</v>
      </c>
      <c r="C412" s="156" t="s">
        <v>404</v>
      </c>
      <c r="D412" s="156" t="s">
        <v>408</v>
      </c>
      <c r="E412" s="176">
        <v>12.55</v>
      </c>
    </row>
    <row r="413" spans="1:5">
      <c r="A413" s="156">
        <v>40908</v>
      </c>
      <c r="B413" s="156" t="s">
        <v>763</v>
      </c>
      <c r="C413" s="156" t="s">
        <v>577</v>
      </c>
      <c r="D413" s="156" t="s">
        <v>408</v>
      </c>
      <c r="E413" s="378">
        <v>2216.4699999999998</v>
      </c>
    </row>
    <row r="414" spans="1:5">
      <c r="A414" s="156">
        <v>34551</v>
      </c>
      <c r="B414" s="156" t="s">
        <v>764</v>
      </c>
      <c r="C414" s="156" t="s">
        <v>404</v>
      </c>
      <c r="D414" s="156" t="s">
        <v>408</v>
      </c>
      <c r="E414" s="176">
        <v>9.11</v>
      </c>
    </row>
    <row r="415" spans="1:5">
      <c r="A415" s="156">
        <v>41078</v>
      </c>
      <c r="B415" s="156" t="s">
        <v>765</v>
      </c>
      <c r="C415" s="156" t="s">
        <v>577</v>
      </c>
      <c r="D415" s="156" t="s">
        <v>408</v>
      </c>
      <c r="E415" s="378">
        <v>1607.36</v>
      </c>
    </row>
    <row r="416" spans="1:5">
      <c r="A416" s="156">
        <v>6117</v>
      </c>
      <c r="B416" s="156" t="s">
        <v>766</v>
      </c>
      <c r="C416" s="156" t="s">
        <v>404</v>
      </c>
      <c r="D416" s="156" t="s">
        <v>408</v>
      </c>
      <c r="E416" s="176">
        <v>10.01</v>
      </c>
    </row>
    <row r="417" spans="1:5">
      <c r="A417" s="156">
        <v>2359</v>
      </c>
      <c r="B417" s="156" t="s">
        <v>186</v>
      </c>
      <c r="C417" s="156" t="s">
        <v>404</v>
      </c>
      <c r="D417" s="156" t="s">
        <v>408</v>
      </c>
      <c r="E417" s="176">
        <v>17.39</v>
      </c>
    </row>
    <row r="418" spans="1:5">
      <c r="A418" s="156">
        <v>246</v>
      </c>
      <c r="B418" s="156" t="s">
        <v>141</v>
      </c>
      <c r="C418" s="156" t="s">
        <v>404</v>
      </c>
      <c r="D418" s="156" t="s">
        <v>408</v>
      </c>
      <c r="E418" s="176">
        <v>10.01</v>
      </c>
    </row>
    <row r="419" spans="1:5">
      <c r="A419" s="156">
        <v>40927</v>
      </c>
      <c r="B419" s="156" t="s">
        <v>767</v>
      </c>
      <c r="C419" s="156" t="s">
        <v>577</v>
      </c>
      <c r="D419" s="156" t="s">
        <v>408</v>
      </c>
      <c r="E419" s="378">
        <v>1767.69</v>
      </c>
    </row>
    <row r="420" spans="1:5">
      <c r="A420" s="156">
        <v>2350</v>
      </c>
      <c r="B420" s="156" t="s">
        <v>202</v>
      </c>
      <c r="C420" s="156" t="s">
        <v>404</v>
      </c>
      <c r="D420" s="156" t="s">
        <v>408</v>
      </c>
      <c r="E420" s="176">
        <v>12.31</v>
      </c>
    </row>
    <row r="421" spans="1:5">
      <c r="A421" s="156">
        <v>40812</v>
      </c>
      <c r="B421" s="156" t="s">
        <v>768</v>
      </c>
      <c r="C421" s="156" t="s">
        <v>577</v>
      </c>
      <c r="D421" s="156" t="s">
        <v>408</v>
      </c>
      <c r="E421" s="378">
        <v>2172.17</v>
      </c>
    </row>
    <row r="422" spans="1:5">
      <c r="A422" s="156">
        <v>245</v>
      </c>
      <c r="B422" s="156" t="s">
        <v>769</v>
      </c>
      <c r="C422" s="156" t="s">
        <v>404</v>
      </c>
      <c r="D422" s="156" t="s">
        <v>408</v>
      </c>
      <c r="E422" s="176">
        <v>11.61</v>
      </c>
    </row>
    <row r="423" spans="1:5">
      <c r="A423" s="156">
        <v>41090</v>
      </c>
      <c r="B423" s="156" t="s">
        <v>770</v>
      </c>
      <c r="C423" s="156" t="s">
        <v>577</v>
      </c>
      <c r="D423" s="156" t="s">
        <v>408</v>
      </c>
      <c r="E423" s="378">
        <v>2049.88</v>
      </c>
    </row>
    <row r="424" spans="1:5">
      <c r="A424" s="156">
        <v>251</v>
      </c>
      <c r="B424" s="156" t="s">
        <v>771</v>
      </c>
      <c r="C424" s="156" t="s">
        <v>404</v>
      </c>
      <c r="D424" s="156" t="s">
        <v>408</v>
      </c>
      <c r="E424" s="176">
        <v>16.579999999999998</v>
      </c>
    </row>
    <row r="425" spans="1:5">
      <c r="A425" s="156">
        <v>40975</v>
      </c>
      <c r="B425" s="156" t="s">
        <v>772</v>
      </c>
      <c r="C425" s="156" t="s">
        <v>577</v>
      </c>
      <c r="D425" s="156" t="s">
        <v>408</v>
      </c>
      <c r="E425" s="378">
        <v>2924.78</v>
      </c>
    </row>
    <row r="426" spans="1:5">
      <c r="A426" s="156">
        <v>41072</v>
      </c>
      <c r="B426" s="156" t="s">
        <v>773</v>
      </c>
      <c r="C426" s="156" t="s">
        <v>577</v>
      </c>
      <c r="D426" s="156" t="s">
        <v>408</v>
      </c>
      <c r="E426" s="378">
        <v>1712.81</v>
      </c>
    </row>
    <row r="427" spans="1:5">
      <c r="A427" s="156">
        <v>6121</v>
      </c>
      <c r="B427" s="156" t="s">
        <v>774</v>
      </c>
      <c r="C427" s="156" t="s">
        <v>404</v>
      </c>
      <c r="D427" s="156" t="s">
        <v>408</v>
      </c>
      <c r="E427" s="176">
        <v>9.65</v>
      </c>
    </row>
    <row r="428" spans="1:5">
      <c r="A428" s="156">
        <v>41071</v>
      </c>
      <c r="B428" s="156" t="s">
        <v>775</v>
      </c>
      <c r="C428" s="156" t="s">
        <v>577</v>
      </c>
      <c r="D428" s="156" t="s">
        <v>408</v>
      </c>
      <c r="E428" s="378">
        <v>1705.12</v>
      </c>
    </row>
    <row r="429" spans="1:5">
      <c r="A429" s="156">
        <v>244</v>
      </c>
      <c r="B429" s="156" t="s">
        <v>776</v>
      </c>
      <c r="C429" s="156" t="s">
        <v>404</v>
      </c>
      <c r="D429" s="156" t="s">
        <v>408</v>
      </c>
      <c r="E429" s="176">
        <v>10.01</v>
      </c>
    </row>
    <row r="430" spans="1:5">
      <c r="A430" s="156">
        <v>41093</v>
      </c>
      <c r="B430" s="156" t="s">
        <v>777</v>
      </c>
      <c r="C430" s="156" t="s">
        <v>577</v>
      </c>
      <c r="D430" s="156" t="s">
        <v>408</v>
      </c>
      <c r="E430" s="378">
        <v>1767.69</v>
      </c>
    </row>
    <row r="431" spans="1:5">
      <c r="A431" s="156">
        <v>532</v>
      </c>
      <c r="B431" s="156" t="s">
        <v>778</v>
      </c>
      <c r="C431" s="156" t="s">
        <v>404</v>
      </c>
      <c r="D431" s="156" t="s">
        <v>408</v>
      </c>
      <c r="E431" s="176">
        <v>22.4</v>
      </c>
    </row>
    <row r="432" spans="1:5">
      <c r="A432" s="156">
        <v>40931</v>
      </c>
      <c r="B432" s="156" t="s">
        <v>779</v>
      </c>
      <c r="C432" s="156" t="s">
        <v>577</v>
      </c>
      <c r="D432" s="156" t="s">
        <v>408</v>
      </c>
      <c r="E432" s="378">
        <v>3949.97</v>
      </c>
    </row>
    <row r="433" spans="1:5">
      <c r="A433" s="156">
        <v>36150</v>
      </c>
      <c r="B433" s="156" t="s">
        <v>780</v>
      </c>
      <c r="C433" s="156" t="s">
        <v>407</v>
      </c>
      <c r="D433" s="156" t="s">
        <v>408</v>
      </c>
      <c r="E433" s="176">
        <v>29.7</v>
      </c>
    </row>
    <row r="434" spans="1:5">
      <c r="A434" s="156">
        <v>41069</v>
      </c>
      <c r="B434" s="156" t="s">
        <v>781</v>
      </c>
      <c r="C434" s="156" t="s">
        <v>577</v>
      </c>
      <c r="D434" s="156" t="s">
        <v>408</v>
      </c>
      <c r="E434" s="378">
        <v>2139.39</v>
      </c>
    </row>
    <row r="435" spans="1:5">
      <c r="A435" s="156">
        <v>4760</v>
      </c>
      <c r="B435" s="156" t="s">
        <v>227</v>
      </c>
      <c r="C435" s="156" t="s">
        <v>404</v>
      </c>
      <c r="D435" s="156" t="s">
        <v>408</v>
      </c>
      <c r="E435" s="176">
        <v>12.12</v>
      </c>
    </row>
    <row r="436" spans="1:5">
      <c r="A436" s="156">
        <v>10422</v>
      </c>
      <c r="B436" s="156" t="s">
        <v>782</v>
      </c>
      <c r="C436" s="156" t="s">
        <v>407</v>
      </c>
      <c r="D436" s="156" t="s">
        <v>408</v>
      </c>
      <c r="E436" s="176">
        <v>314.62</v>
      </c>
    </row>
    <row r="437" spans="1:5">
      <c r="A437" s="156">
        <v>10420</v>
      </c>
      <c r="B437" s="156" t="s">
        <v>783</v>
      </c>
      <c r="C437" s="156" t="s">
        <v>407</v>
      </c>
      <c r="D437" s="156" t="s">
        <v>405</v>
      </c>
      <c r="E437" s="176">
        <v>118</v>
      </c>
    </row>
    <row r="438" spans="1:5">
      <c r="A438" s="156">
        <v>10421</v>
      </c>
      <c r="B438" s="156" t="s">
        <v>240</v>
      </c>
      <c r="C438" s="156" t="s">
        <v>407</v>
      </c>
      <c r="D438" s="156" t="s">
        <v>408</v>
      </c>
      <c r="E438" s="176">
        <v>157.91999999999999</v>
      </c>
    </row>
    <row r="439" spans="1:5">
      <c r="A439" s="156">
        <v>36520</v>
      </c>
      <c r="B439" s="156" t="s">
        <v>784</v>
      </c>
      <c r="C439" s="156" t="s">
        <v>407</v>
      </c>
      <c r="D439" s="156" t="s">
        <v>408</v>
      </c>
      <c r="E439" s="176">
        <v>587.89</v>
      </c>
    </row>
    <row r="440" spans="1:5">
      <c r="A440" s="156">
        <v>36519</v>
      </c>
      <c r="B440" s="156" t="s">
        <v>5289</v>
      </c>
      <c r="C440" s="156" t="s">
        <v>407</v>
      </c>
      <c r="D440" s="156" t="s">
        <v>408</v>
      </c>
      <c r="E440" s="176">
        <v>820.8</v>
      </c>
    </row>
    <row r="441" spans="1:5">
      <c r="A441" s="156">
        <v>11784</v>
      </c>
      <c r="B441" s="156" t="s">
        <v>785</v>
      </c>
      <c r="C441" s="156" t="s">
        <v>407</v>
      </c>
      <c r="D441" s="156" t="s">
        <v>408</v>
      </c>
      <c r="E441" s="176">
        <v>441.53</v>
      </c>
    </row>
    <row r="442" spans="1:5">
      <c r="A442" s="156">
        <v>10</v>
      </c>
      <c r="B442" s="156" t="s">
        <v>332</v>
      </c>
      <c r="C442" s="156" t="s">
        <v>407</v>
      </c>
      <c r="D442" s="156" t="s">
        <v>408</v>
      </c>
      <c r="E442" s="176">
        <v>6.13</v>
      </c>
    </row>
    <row r="443" spans="1:5">
      <c r="A443" s="156">
        <v>4815</v>
      </c>
      <c r="B443" s="156" t="s">
        <v>786</v>
      </c>
      <c r="C443" s="156" t="s">
        <v>407</v>
      </c>
      <c r="D443" s="156" t="s">
        <v>408</v>
      </c>
      <c r="E443" s="176">
        <v>4.2</v>
      </c>
    </row>
    <row r="444" spans="1:5">
      <c r="A444" s="156">
        <v>541</v>
      </c>
      <c r="B444" s="156" t="s">
        <v>787</v>
      </c>
      <c r="C444" s="156" t="s">
        <v>407</v>
      </c>
      <c r="D444" s="156" t="s">
        <v>405</v>
      </c>
      <c r="E444" s="176">
        <v>140.82</v>
      </c>
    </row>
    <row r="445" spans="1:5">
      <c r="A445" s="156">
        <v>542</v>
      </c>
      <c r="B445" s="156" t="s">
        <v>788</v>
      </c>
      <c r="C445" s="156" t="s">
        <v>407</v>
      </c>
      <c r="D445" s="156" t="s">
        <v>408</v>
      </c>
      <c r="E445" s="176">
        <v>176.52</v>
      </c>
    </row>
    <row r="446" spans="1:5">
      <c r="A446" s="156">
        <v>540</v>
      </c>
      <c r="B446" s="156" t="s">
        <v>789</v>
      </c>
      <c r="C446" s="156" t="s">
        <v>407</v>
      </c>
      <c r="D446" s="156" t="s">
        <v>408</v>
      </c>
      <c r="E446" s="176">
        <v>397.78</v>
      </c>
    </row>
    <row r="447" spans="1:5">
      <c r="A447" s="156">
        <v>38364</v>
      </c>
      <c r="B447" s="156" t="s">
        <v>790</v>
      </c>
      <c r="C447" s="156" t="s">
        <v>407</v>
      </c>
      <c r="D447" s="156" t="s">
        <v>408</v>
      </c>
      <c r="E447" s="176">
        <v>429.76</v>
      </c>
    </row>
    <row r="448" spans="1:5">
      <c r="A448" s="156">
        <v>11692</v>
      </c>
      <c r="B448" s="156" t="s">
        <v>791</v>
      </c>
      <c r="C448" s="156" t="s">
        <v>412</v>
      </c>
      <c r="D448" s="156" t="s">
        <v>410</v>
      </c>
      <c r="E448" s="176">
        <v>390.92</v>
      </c>
    </row>
    <row r="449" spans="1:5">
      <c r="A449" s="156">
        <v>1746</v>
      </c>
      <c r="B449" s="156" t="s">
        <v>5290</v>
      </c>
      <c r="C449" s="156" t="s">
        <v>407</v>
      </c>
      <c r="D449" s="156" t="s">
        <v>405</v>
      </c>
      <c r="E449" s="176">
        <v>134.9</v>
      </c>
    </row>
    <row r="450" spans="1:5">
      <c r="A450" s="156">
        <v>1748</v>
      </c>
      <c r="B450" s="156" t="s">
        <v>5291</v>
      </c>
      <c r="C450" s="156" t="s">
        <v>407</v>
      </c>
      <c r="D450" s="156" t="s">
        <v>408</v>
      </c>
      <c r="E450" s="176">
        <v>179.38</v>
      </c>
    </row>
    <row r="451" spans="1:5">
      <c r="A451" s="156">
        <v>1749</v>
      </c>
      <c r="B451" s="156" t="s">
        <v>5292</v>
      </c>
      <c r="C451" s="156" t="s">
        <v>407</v>
      </c>
      <c r="D451" s="156" t="s">
        <v>408</v>
      </c>
      <c r="E451" s="176">
        <v>259.89</v>
      </c>
    </row>
    <row r="452" spans="1:5">
      <c r="A452" s="156">
        <v>37412</v>
      </c>
      <c r="B452" s="156" t="s">
        <v>5293</v>
      </c>
      <c r="C452" s="156" t="s">
        <v>407</v>
      </c>
      <c r="D452" s="156" t="s">
        <v>408</v>
      </c>
      <c r="E452" s="176">
        <v>131.86000000000001</v>
      </c>
    </row>
    <row r="453" spans="1:5">
      <c r="A453" s="156">
        <v>1745</v>
      </c>
      <c r="B453" s="156" t="s">
        <v>5294</v>
      </c>
      <c r="C453" s="156" t="s">
        <v>407</v>
      </c>
      <c r="D453" s="156" t="s">
        <v>408</v>
      </c>
      <c r="E453" s="176">
        <v>156.80000000000001</v>
      </c>
    </row>
    <row r="454" spans="1:5">
      <c r="A454" s="156">
        <v>1750</v>
      </c>
      <c r="B454" s="156" t="s">
        <v>5295</v>
      </c>
      <c r="C454" s="156" t="s">
        <v>407</v>
      </c>
      <c r="D454" s="156" t="s">
        <v>408</v>
      </c>
      <c r="E454" s="176">
        <v>366.43</v>
      </c>
    </row>
    <row r="455" spans="1:5">
      <c r="A455" s="156">
        <v>11687</v>
      </c>
      <c r="B455" s="156" t="s">
        <v>792</v>
      </c>
      <c r="C455" s="156" t="s">
        <v>459</v>
      </c>
      <c r="D455" s="156" t="s">
        <v>408</v>
      </c>
      <c r="E455" s="176">
        <v>583.83000000000004</v>
      </c>
    </row>
    <row r="456" spans="1:5">
      <c r="A456" s="156">
        <v>11689</v>
      </c>
      <c r="B456" s="156" t="s">
        <v>793</v>
      </c>
      <c r="C456" s="156" t="s">
        <v>459</v>
      </c>
      <c r="D456" s="156" t="s">
        <v>408</v>
      </c>
      <c r="E456" s="176">
        <v>731.5</v>
      </c>
    </row>
    <row r="457" spans="1:5">
      <c r="A457" s="156">
        <v>11693</v>
      </c>
      <c r="B457" s="156" t="s">
        <v>794</v>
      </c>
      <c r="C457" s="156" t="s">
        <v>412</v>
      </c>
      <c r="D457" s="156" t="s">
        <v>408</v>
      </c>
      <c r="E457" s="176">
        <v>156.13999999999999</v>
      </c>
    </row>
    <row r="458" spans="1:5">
      <c r="A458" s="156">
        <v>36215</v>
      </c>
      <c r="B458" s="156" t="s">
        <v>795</v>
      </c>
      <c r="C458" s="156" t="s">
        <v>407</v>
      </c>
      <c r="D458" s="156" t="s">
        <v>410</v>
      </c>
      <c r="E458" s="176">
        <v>714.09</v>
      </c>
    </row>
    <row r="459" spans="1:5">
      <c r="A459" s="156">
        <v>38381</v>
      </c>
      <c r="B459" s="156" t="s">
        <v>796</v>
      </c>
      <c r="C459" s="156" t="s">
        <v>407</v>
      </c>
      <c r="D459" s="156" t="s">
        <v>408</v>
      </c>
      <c r="E459" s="176">
        <v>6.29</v>
      </c>
    </row>
    <row r="460" spans="1:5">
      <c r="A460" s="156">
        <v>39621</v>
      </c>
      <c r="B460" s="156" t="s">
        <v>797</v>
      </c>
      <c r="C460" s="156" t="s">
        <v>604</v>
      </c>
      <c r="D460" s="156" t="s">
        <v>408</v>
      </c>
      <c r="E460" s="378">
        <v>1315.7</v>
      </c>
    </row>
    <row r="461" spans="1:5">
      <c r="A461" s="156">
        <v>39624</v>
      </c>
      <c r="B461" s="156" t="s">
        <v>798</v>
      </c>
      <c r="C461" s="156" t="s">
        <v>604</v>
      </c>
      <c r="D461" s="156" t="s">
        <v>408</v>
      </c>
      <c r="E461" s="378">
        <v>1331.4</v>
      </c>
    </row>
    <row r="462" spans="1:5">
      <c r="A462" s="156">
        <v>39615</v>
      </c>
      <c r="B462" s="156" t="s">
        <v>799</v>
      </c>
      <c r="C462" s="156" t="s">
        <v>407</v>
      </c>
      <c r="D462" s="156" t="s">
        <v>408</v>
      </c>
      <c r="E462" s="176">
        <v>459.01</v>
      </c>
    </row>
    <row r="463" spans="1:5">
      <c r="A463" s="156">
        <v>39620</v>
      </c>
      <c r="B463" s="156" t="s">
        <v>800</v>
      </c>
      <c r="C463" s="156" t="s">
        <v>407</v>
      </c>
      <c r="D463" s="156" t="s">
        <v>408</v>
      </c>
      <c r="E463" s="176">
        <v>701.7</v>
      </c>
    </row>
    <row r="464" spans="1:5">
      <c r="A464" s="156">
        <v>39623</v>
      </c>
      <c r="B464" s="156" t="s">
        <v>801</v>
      </c>
      <c r="C464" s="156" t="s">
        <v>407</v>
      </c>
      <c r="D464" s="156" t="s">
        <v>408</v>
      </c>
      <c r="E464" s="176">
        <v>679.48</v>
      </c>
    </row>
    <row r="465" spans="1:5">
      <c r="A465" s="156">
        <v>36214</v>
      </c>
      <c r="B465" s="156" t="s">
        <v>802</v>
      </c>
      <c r="C465" s="156" t="s">
        <v>407</v>
      </c>
      <c r="D465" s="156" t="s">
        <v>410</v>
      </c>
      <c r="E465" s="176">
        <v>230.09</v>
      </c>
    </row>
    <row r="466" spans="1:5">
      <c r="A466" s="156">
        <v>36207</v>
      </c>
      <c r="B466" s="156" t="s">
        <v>803</v>
      </c>
      <c r="C466" s="156" t="s">
        <v>407</v>
      </c>
      <c r="D466" s="156" t="s">
        <v>410</v>
      </c>
      <c r="E466" s="176">
        <v>316.29000000000002</v>
      </c>
    </row>
    <row r="467" spans="1:5">
      <c r="A467" s="156">
        <v>36209</v>
      </c>
      <c r="B467" s="156" t="s">
        <v>804</v>
      </c>
      <c r="C467" s="156" t="s">
        <v>407</v>
      </c>
      <c r="D467" s="156" t="s">
        <v>410</v>
      </c>
      <c r="E467" s="176">
        <v>362.99</v>
      </c>
    </row>
    <row r="468" spans="1:5">
      <c r="A468" s="156">
        <v>36210</v>
      </c>
      <c r="B468" s="156" t="s">
        <v>805</v>
      </c>
      <c r="C468" s="156" t="s">
        <v>407</v>
      </c>
      <c r="D468" s="156" t="s">
        <v>410</v>
      </c>
      <c r="E468" s="176">
        <v>392.75</v>
      </c>
    </row>
    <row r="469" spans="1:5">
      <c r="A469" s="156">
        <v>36212</v>
      </c>
      <c r="B469" s="156" t="s">
        <v>806</v>
      </c>
      <c r="C469" s="156" t="s">
        <v>407</v>
      </c>
      <c r="D469" s="156" t="s">
        <v>410</v>
      </c>
      <c r="E469" s="176">
        <v>387.19</v>
      </c>
    </row>
    <row r="470" spans="1:5">
      <c r="A470" s="156">
        <v>36211</v>
      </c>
      <c r="B470" s="156" t="s">
        <v>807</v>
      </c>
      <c r="C470" s="156" t="s">
        <v>407</v>
      </c>
      <c r="D470" s="156" t="s">
        <v>410</v>
      </c>
      <c r="E470" s="176">
        <v>364.18</v>
      </c>
    </row>
    <row r="471" spans="1:5">
      <c r="A471" s="156">
        <v>36204</v>
      </c>
      <c r="B471" s="156" t="s">
        <v>808</v>
      </c>
      <c r="C471" s="156" t="s">
        <v>407</v>
      </c>
      <c r="D471" s="156" t="s">
        <v>410</v>
      </c>
      <c r="E471" s="176">
        <v>139.25</v>
      </c>
    </row>
    <row r="472" spans="1:5">
      <c r="A472" s="156">
        <v>36205</v>
      </c>
      <c r="B472" s="156" t="s">
        <v>809</v>
      </c>
      <c r="C472" s="156" t="s">
        <v>407</v>
      </c>
      <c r="D472" s="156" t="s">
        <v>410</v>
      </c>
      <c r="E472" s="176">
        <v>154.65</v>
      </c>
    </row>
    <row r="473" spans="1:5">
      <c r="A473" s="156">
        <v>36081</v>
      </c>
      <c r="B473" s="156" t="s">
        <v>145</v>
      </c>
      <c r="C473" s="156" t="s">
        <v>407</v>
      </c>
      <c r="D473" s="156" t="s">
        <v>410</v>
      </c>
      <c r="E473" s="176">
        <v>164.9</v>
      </c>
    </row>
    <row r="474" spans="1:5">
      <c r="A474" s="156">
        <v>36206</v>
      </c>
      <c r="B474" s="156" t="s">
        <v>810</v>
      </c>
      <c r="C474" s="156" t="s">
        <v>407</v>
      </c>
      <c r="D474" s="156" t="s">
        <v>410</v>
      </c>
      <c r="E474" s="176">
        <v>172.76</v>
      </c>
    </row>
    <row r="475" spans="1:5">
      <c r="A475" s="156">
        <v>36218</v>
      </c>
      <c r="B475" s="156" t="s">
        <v>811</v>
      </c>
      <c r="C475" s="156" t="s">
        <v>407</v>
      </c>
      <c r="D475" s="156" t="s">
        <v>408</v>
      </c>
      <c r="E475" s="176">
        <v>89.14</v>
      </c>
    </row>
    <row r="476" spans="1:5">
      <c r="A476" s="156">
        <v>36220</v>
      </c>
      <c r="B476" s="156" t="s">
        <v>812</v>
      </c>
      <c r="C476" s="156" t="s">
        <v>407</v>
      </c>
      <c r="D476" s="156" t="s">
        <v>408</v>
      </c>
      <c r="E476" s="176">
        <v>102.22</v>
      </c>
    </row>
    <row r="477" spans="1:5">
      <c r="A477" s="156">
        <v>36080</v>
      </c>
      <c r="B477" s="156" t="s">
        <v>813</v>
      </c>
      <c r="C477" s="156" t="s">
        <v>407</v>
      </c>
      <c r="D477" s="156" t="s">
        <v>405</v>
      </c>
      <c r="E477" s="176">
        <v>110.57</v>
      </c>
    </row>
    <row r="478" spans="1:5">
      <c r="A478" s="156">
        <v>36223</v>
      </c>
      <c r="B478" s="156" t="s">
        <v>814</v>
      </c>
      <c r="C478" s="156" t="s">
        <v>407</v>
      </c>
      <c r="D478" s="156" t="s">
        <v>408</v>
      </c>
      <c r="E478" s="176">
        <v>115.78</v>
      </c>
    </row>
    <row r="479" spans="1:5">
      <c r="A479" s="156">
        <v>546</v>
      </c>
      <c r="B479" s="156" t="s">
        <v>815</v>
      </c>
      <c r="C479" s="156" t="s">
        <v>463</v>
      </c>
      <c r="D479" s="156" t="s">
        <v>405</v>
      </c>
      <c r="E479" s="176">
        <v>5.04</v>
      </c>
    </row>
    <row r="480" spans="1:5">
      <c r="A480" s="156">
        <v>557</v>
      </c>
      <c r="B480" s="156" t="s">
        <v>816</v>
      </c>
      <c r="C480" s="156" t="s">
        <v>459</v>
      </c>
      <c r="D480" s="156" t="s">
        <v>408</v>
      </c>
      <c r="E480" s="176">
        <v>19.34</v>
      </c>
    </row>
    <row r="481" spans="1:5">
      <c r="A481" s="156">
        <v>552</v>
      </c>
      <c r="B481" s="156" t="s">
        <v>817</v>
      </c>
      <c r="C481" s="156" t="s">
        <v>459</v>
      </c>
      <c r="D481" s="156" t="s">
        <v>408</v>
      </c>
      <c r="E481" s="176">
        <v>9.52</v>
      </c>
    </row>
    <row r="482" spans="1:5">
      <c r="A482" s="156">
        <v>555</v>
      </c>
      <c r="B482" s="156" t="s">
        <v>818</v>
      </c>
      <c r="C482" s="156" t="s">
        <v>459</v>
      </c>
      <c r="D482" s="156" t="s">
        <v>408</v>
      </c>
      <c r="E482" s="176">
        <v>5.84</v>
      </c>
    </row>
    <row r="483" spans="1:5">
      <c r="A483" s="156">
        <v>565</v>
      </c>
      <c r="B483" s="156" t="s">
        <v>819</v>
      </c>
      <c r="C483" s="156" t="s">
        <v>459</v>
      </c>
      <c r="D483" s="156" t="s">
        <v>408</v>
      </c>
      <c r="E483" s="176">
        <v>8.92</v>
      </c>
    </row>
    <row r="484" spans="1:5">
      <c r="A484" s="156">
        <v>549</v>
      </c>
      <c r="B484" s="156" t="s">
        <v>820</v>
      </c>
      <c r="C484" s="156" t="s">
        <v>459</v>
      </c>
      <c r="D484" s="156" t="s">
        <v>408</v>
      </c>
      <c r="E484" s="176">
        <v>25.5</v>
      </c>
    </row>
    <row r="485" spans="1:5">
      <c r="A485" s="156">
        <v>559</v>
      </c>
      <c r="B485" s="156" t="s">
        <v>821</v>
      </c>
      <c r="C485" s="156" t="s">
        <v>459</v>
      </c>
      <c r="D485" s="156" t="s">
        <v>408</v>
      </c>
      <c r="E485" s="176">
        <v>12.75</v>
      </c>
    </row>
    <row r="486" spans="1:5">
      <c r="A486" s="156">
        <v>551</v>
      </c>
      <c r="B486" s="156" t="s">
        <v>822</v>
      </c>
      <c r="C486" s="156" t="s">
        <v>459</v>
      </c>
      <c r="D486" s="156" t="s">
        <v>408</v>
      </c>
      <c r="E486" s="176">
        <v>49.82</v>
      </c>
    </row>
    <row r="487" spans="1:5">
      <c r="A487" s="156">
        <v>547</v>
      </c>
      <c r="B487" s="156" t="s">
        <v>823</v>
      </c>
      <c r="C487" s="156" t="s">
        <v>459</v>
      </c>
      <c r="D487" s="156" t="s">
        <v>408</v>
      </c>
      <c r="E487" s="176">
        <v>19.100000000000001</v>
      </c>
    </row>
    <row r="488" spans="1:5">
      <c r="A488" s="156">
        <v>560</v>
      </c>
      <c r="B488" s="156" t="s">
        <v>824</v>
      </c>
      <c r="C488" s="156" t="s">
        <v>459</v>
      </c>
      <c r="D488" s="156" t="s">
        <v>408</v>
      </c>
      <c r="E488" s="176">
        <v>16.14</v>
      </c>
    </row>
    <row r="489" spans="1:5">
      <c r="A489" s="156">
        <v>566</v>
      </c>
      <c r="B489" s="156" t="s">
        <v>825</v>
      </c>
      <c r="C489" s="156" t="s">
        <v>459</v>
      </c>
      <c r="D489" s="156" t="s">
        <v>408</v>
      </c>
      <c r="E489" s="176">
        <v>2.59</v>
      </c>
    </row>
    <row r="490" spans="1:5">
      <c r="A490" s="156">
        <v>563</v>
      </c>
      <c r="B490" s="156" t="s">
        <v>826</v>
      </c>
      <c r="C490" s="156" t="s">
        <v>459</v>
      </c>
      <c r="D490" s="156" t="s">
        <v>408</v>
      </c>
      <c r="E490" s="176">
        <v>14.49</v>
      </c>
    </row>
    <row r="491" spans="1:5">
      <c r="A491" s="156">
        <v>38127</v>
      </c>
      <c r="B491" s="156" t="s">
        <v>827</v>
      </c>
      <c r="C491" s="156" t="s">
        <v>407</v>
      </c>
      <c r="D491" s="156" t="s">
        <v>408</v>
      </c>
      <c r="E491" s="176">
        <v>355.15</v>
      </c>
    </row>
    <row r="492" spans="1:5">
      <c r="A492" s="156">
        <v>38060</v>
      </c>
      <c r="B492" s="156" t="s">
        <v>828</v>
      </c>
      <c r="C492" s="156" t="s">
        <v>407</v>
      </c>
      <c r="D492" s="156" t="s">
        <v>408</v>
      </c>
      <c r="E492" s="176">
        <v>53.95</v>
      </c>
    </row>
    <row r="493" spans="1:5">
      <c r="A493" s="156">
        <v>10956</v>
      </c>
      <c r="B493" s="156" t="s">
        <v>829</v>
      </c>
      <c r="C493" s="156" t="s">
        <v>407</v>
      </c>
      <c r="D493" s="156" t="s">
        <v>408</v>
      </c>
      <c r="E493" s="176">
        <v>56.04</v>
      </c>
    </row>
    <row r="494" spans="1:5">
      <c r="A494" s="156">
        <v>39380</v>
      </c>
      <c r="B494" s="156" t="s">
        <v>830</v>
      </c>
      <c r="C494" s="156" t="s">
        <v>407</v>
      </c>
      <c r="D494" s="156" t="s">
        <v>408</v>
      </c>
      <c r="E494" s="176">
        <v>7.99</v>
      </c>
    </row>
    <row r="495" spans="1:5">
      <c r="A495" s="156">
        <v>13374</v>
      </c>
      <c r="B495" s="156" t="s">
        <v>5098</v>
      </c>
      <c r="C495" s="156" t="s">
        <v>407</v>
      </c>
      <c r="D495" s="156" t="s">
        <v>408</v>
      </c>
      <c r="E495" s="176">
        <v>79.91</v>
      </c>
    </row>
    <row r="496" spans="1:5">
      <c r="A496" s="156">
        <v>37597</v>
      </c>
      <c r="B496" s="156" t="s">
        <v>831</v>
      </c>
      <c r="C496" s="156" t="s">
        <v>407</v>
      </c>
      <c r="D496" s="156" t="s">
        <v>408</v>
      </c>
      <c r="E496" s="378">
        <v>308125</v>
      </c>
    </row>
    <row r="497" spans="1:5">
      <c r="A497" s="156">
        <v>183</v>
      </c>
      <c r="B497" s="156" t="s">
        <v>832</v>
      </c>
      <c r="C497" s="156" t="s">
        <v>833</v>
      </c>
      <c r="D497" s="156" t="s">
        <v>405</v>
      </c>
      <c r="E497" s="176">
        <v>89.95</v>
      </c>
    </row>
    <row r="498" spans="1:5">
      <c r="A498" s="156">
        <v>184</v>
      </c>
      <c r="B498" s="156" t="s">
        <v>230</v>
      </c>
      <c r="C498" s="156" t="s">
        <v>833</v>
      </c>
      <c r="D498" s="156" t="s">
        <v>408</v>
      </c>
      <c r="E498" s="176">
        <v>59.45</v>
      </c>
    </row>
    <row r="499" spans="1:5">
      <c r="A499" s="156">
        <v>195</v>
      </c>
      <c r="B499" s="156" t="s">
        <v>834</v>
      </c>
      <c r="C499" s="156" t="s">
        <v>833</v>
      </c>
      <c r="D499" s="156" t="s">
        <v>408</v>
      </c>
      <c r="E499" s="176">
        <v>73.069999999999993</v>
      </c>
    </row>
    <row r="500" spans="1:5">
      <c r="A500" s="156">
        <v>194</v>
      </c>
      <c r="B500" s="156" t="s">
        <v>835</v>
      </c>
      <c r="C500" s="156" t="s">
        <v>833</v>
      </c>
      <c r="D500" s="156" t="s">
        <v>408</v>
      </c>
      <c r="E500" s="176">
        <v>39.72</v>
      </c>
    </row>
    <row r="501" spans="1:5">
      <c r="A501" s="156">
        <v>20001</v>
      </c>
      <c r="B501" s="156" t="s">
        <v>836</v>
      </c>
      <c r="C501" s="156" t="s">
        <v>833</v>
      </c>
      <c r="D501" s="156" t="s">
        <v>408</v>
      </c>
      <c r="E501" s="176">
        <v>72.81</v>
      </c>
    </row>
    <row r="502" spans="1:5">
      <c r="A502" s="156">
        <v>181</v>
      </c>
      <c r="B502" s="156" t="s">
        <v>837</v>
      </c>
      <c r="C502" s="156" t="s">
        <v>833</v>
      </c>
      <c r="D502" s="156" t="s">
        <v>408</v>
      </c>
      <c r="E502" s="176">
        <v>98.51</v>
      </c>
    </row>
    <row r="503" spans="1:5">
      <c r="A503" s="156">
        <v>39837</v>
      </c>
      <c r="B503" s="156" t="s">
        <v>838</v>
      </c>
      <c r="C503" s="156" t="s">
        <v>833</v>
      </c>
      <c r="D503" s="156" t="s">
        <v>410</v>
      </c>
      <c r="E503" s="176">
        <v>138.33000000000001</v>
      </c>
    </row>
    <row r="504" spans="1:5">
      <c r="A504" s="156">
        <v>10535</v>
      </c>
      <c r="B504" s="156" t="s">
        <v>839</v>
      </c>
      <c r="C504" s="156" t="s">
        <v>407</v>
      </c>
      <c r="D504" s="156" t="s">
        <v>410</v>
      </c>
      <c r="E504" s="378">
        <v>3000</v>
      </c>
    </row>
    <row r="505" spans="1:5">
      <c r="A505" s="156">
        <v>10537</v>
      </c>
      <c r="B505" s="156" t="s">
        <v>840</v>
      </c>
      <c r="C505" s="156" t="s">
        <v>407</v>
      </c>
      <c r="D505" s="156" t="s">
        <v>410</v>
      </c>
      <c r="E505" s="378">
        <v>4091.18</v>
      </c>
    </row>
    <row r="506" spans="1:5">
      <c r="A506" s="156">
        <v>13891</v>
      </c>
      <c r="B506" s="156" t="s">
        <v>841</v>
      </c>
      <c r="C506" s="156" t="s">
        <v>407</v>
      </c>
      <c r="D506" s="156" t="s">
        <v>410</v>
      </c>
      <c r="E506" s="378">
        <v>3752.54</v>
      </c>
    </row>
    <row r="507" spans="1:5">
      <c r="A507" s="156">
        <v>25975</v>
      </c>
      <c r="B507" s="156" t="s">
        <v>842</v>
      </c>
      <c r="C507" s="156" t="s">
        <v>407</v>
      </c>
      <c r="D507" s="156" t="s">
        <v>410</v>
      </c>
      <c r="E507" s="378">
        <v>16322.03</v>
      </c>
    </row>
    <row r="508" spans="1:5">
      <c r="A508" s="156">
        <v>36396</v>
      </c>
      <c r="B508" s="156" t="s">
        <v>843</v>
      </c>
      <c r="C508" s="156" t="s">
        <v>407</v>
      </c>
      <c r="D508" s="156" t="s">
        <v>410</v>
      </c>
      <c r="E508" s="378">
        <v>3432.2</v>
      </c>
    </row>
    <row r="509" spans="1:5">
      <c r="A509" s="156">
        <v>36397</v>
      </c>
      <c r="B509" s="156" t="s">
        <v>844</v>
      </c>
      <c r="C509" s="156" t="s">
        <v>407</v>
      </c>
      <c r="D509" s="156" t="s">
        <v>410</v>
      </c>
      <c r="E509" s="378">
        <v>12203.38</v>
      </c>
    </row>
    <row r="510" spans="1:5">
      <c r="A510" s="156">
        <v>36398</v>
      </c>
      <c r="B510" s="156" t="s">
        <v>301</v>
      </c>
      <c r="C510" s="156" t="s">
        <v>407</v>
      </c>
      <c r="D510" s="156" t="s">
        <v>410</v>
      </c>
      <c r="E510" s="378">
        <v>14832.2</v>
      </c>
    </row>
    <row r="511" spans="1:5">
      <c r="A511" s="156">
        <v>647</v>
      </c>
      <c r="B511" s="156" t="s">
        <v>845</v>
      </c>
      <c r="C511" s="156" t="s">
        <v>404</v>
      </c>
      <c r="D511" s="156" t="s">
        <v>408</v>
      </c>
      <c r="E511" s="176">
        <v>15.13</v>
      </c>
    </row>
    <row r="512" spans="1:5">
      <c r="A512" s="156">
        <v>40920</v>
      </c>
      <c r="B512" s="156" t="s">
        <v>846</v>
      </c>
      <c r="C512" s="156" t="s">
        <v>577</v>
      </c>
      <c r="D512" s="156" t="s">
        <v>408</v>
      </c>
      <c r="E512" s="378">
        <v>2670.24</v>
      </c>
    </row>
    <row r="513" spans="1:5">
      <c r="A513" s="156">
        <v>7266</v>
      </c>
      <c r="B513" s="156" t="s">
        <v>221</v>
      </c>
      <c r="C513" s="156" t="s">
        <v>847</v>
      </c>
      <c r="D513" s="156" t="s">
        <v>405</v>
      </c>
      <c r="E513" s="176">
        <v>489.04</v>
      </c>
    </row>
    <row r="514" spans="1:5">
      <c r="A514" s="156">
        <v>7270</v>
      </c>
      <c r="B514" s="156" t="s">
        <v>848</v>
      </c>
      <c r="C514" s="156" t="s">
        <v>407</v>
      </c>
      <c r="D514" s="156" t="s">
        <v>408</v>
      </c>
      <c r="E514" s="176">
        <v>0.46</v>
      </c>
    </row>
    <row r="515" spans="1:5">
      <c r="A515" s="156">
        <v>7269</v>
      </c>
      <c r="B515" s="156" t="s">
        <v>849</v>
      </c>
      <c r="C515" s="156" t="s">
        <v>407</v>
      </c>
      <c r="D515" s="156" t="s">
        <v>408</v>
      </c>
      <c r="E515" s="176">
        <v>0.33</v>
      </c>
    </row>
    <row r="516" spans="1:5">
      <c r="A516" s="156">
        <v>7271</v>
      </c>
      <c r="B516" s="156" t="s">
        <v>850</v>
      </c>
      <c r="C516" s="156" t="s">
        <v>407</v>
      </c>
      <c r="D516" s="156" t="s">
        <v>408</v>
      </c>
      <c r="E516" s="176">
        <v>0.48</v>
      </c>
    </row>
    <row r="517" spans="1:5">
      <c r="A517" s="156">
        <v>7268</v>
      </c>
      <c r="B517" s="156" t="s">
        <v>851</v>
      </c>
      <c r="C517" s="156" t="s">
        <v>407</v>
      </c>
      <c r="D517" s="156" t="s">
        <v>408</v>
      </c>
      <c r="E517" s="176">
        <v>0.69</v>
      </c>
    </row>
    <row r="518" spans="1:5">
      <c r="A518" s="156">
        <v>7267</v>
      </c>
      <c r="B518" s="156" t="s">
        <v>852</v>
      </c>
      <c r="C518" s="156" t="s">
        <v>407</v>
      </c>
      <c r="D518" s="156" t="s">
        <v>408</v>
      </c>
      <c r="E518" s="176">
        <v>0.34</v>
      </c>
    </row>
    <row r="519" spans="1:5">
      <c r="A519" s="156">
        <v>38783</v>
      </c>
      <c r="B519" s="156" t="s">
        <v>853</v>
      </c>
      <c r="C519" s="156" t="s">
        <v>407</v>
      </c>
      <c r="D519" s="156" t="s">
        <v>408</v>
      </c>
      <c r="E519" s="176">
        <v>0.61</v>
      </c>
    </row>
    <row r="520" spans="1:5">
      <c r="A520" s="156">
        <v>37593</v>
      </c>
      <c r="B520" s="156" t="s">
        <v>854</v>
      </c>
      <c r="C520" s="156" t="s">
        <v>407</v>
      </c>
      <c r="D520" s="156" t="s">
        <v>408</v>
      </c>
      <c r="E520" s="176">
        <v>1.59</v>
      </c>
    </row>
    <row r="521" spans="1:5">
      <c r="A521" s="156">
        <v>37594</v>
      </c>
      <c r="B521" s="156" t="s">
        <v>855</v>
      </c>
      <c r="C521" s="156" t="s">
        <v>407</v>
      </c>
      <c r="D521" s="156" t="s">
        <v>408</v>
      </c>
      <c r="E521" s="176">
        <v>1.95</v>
      </c>
    </row>
    <row r="522" spans="1:5">
      <c r="A522" s="156">
        <v>37592</v>
      </c>
      <c r="B522" s="156" t="s">
        <v>856</v>
      </c>
      <c r="C522" s="156" t="s">
        <v>407</v>
      </c>
      <c r="D522" s="156" t="s">
        <v>408</v>
      </c>
      <c r="E522" s="176">
        <v>1.19</v>
      </c>
    </row>
    <row r="523" spans="1:5">
      <c r="A523" s="156">
        <v>34556</v>
      </c>
      <c r="B523" s="156" t="s">
        <v>857</v>
      </c>
      <c r="C523" s="156" t="s">
        <v>407</v>
      </c>
      <c r="D523" s="156" t="s">
        <v>408</v>
      </c>
      <c r="E523" s="176">
        <v>2.39</v>
      </c>
    </row>
    <row r="524" spans="1:5">
      <c r="A524" s="156">
        <v>37873</v>
      </c>
      <c r="B524" s="156" t="s">
        <v>858</v>
      </c>
      <c r="C524" s="156" t="s">
        <v>407</v>
      </c>
      <c r="D524" s="156" t="s">
        <v>408</v>
      </c>
      <c r="E524" s="176">
        <v>2.61</v>
      </c>
    </row>
    <row r="525" spans="1:5">
      <c r="A525" s="156">
        <v>34564</v>
      </c>
      <c r="B525" s="156" t="s">
        <v>859</v>
      </c>
      <c r="C525" s="156" t="s">
        <v>407</v>
      </c>
      <c r="D525" s="156" t="s">
        <v>408</v>
      </c>
      <c r="E525" s="176">
        <v>2.99</v>
      </c>
    </row>
    <row r="526" spans="1:5">
      <c r="A526" s="156">
        <v>34565</v>
      </c>
      <c r="B526" s="156" t="s">
        <v>860</v>
      </c>
      <c r="C526" s="156" t="s">
        <v>407</v>
      </c>
      <c r="D526" s="156" t="s">
        <v>408</v>
      </c>
      <c r="E526" s="176">
        <v>3.45</v>
      </c>
    </row>
    <row r="527" spans="1:5">
      <c r="A527" s="156">
        <v>38590</v>
      </c>
      <c r="B527" s="156" t="s">
        <v>861</v>
      </c>
      <c r="C527" s="156" t="s">
        <v>407</v>
      </c>
      <c r="D527" s="156" t="s">
        <v>408</v>
      </c>
      <c r="E527" s="176">
        <v>2</v>
      </c>
    </row>
    <row r="528" spans="1:5">
      <c r="A528" s="156">
        <v>34566</v>
      </c>
      <c r="B528" s="156" t="s">
        <v>862</v>
      </c>
      <c r="C528" s="156" t="s">
        <v>407</v>
      </c>
      <c r="D528" s="156" t="s">
        <v>408</v>
      </c>
      <c r="E528" s="176">
        <v>1.87</v>
      </c>
    </row>
    <row r="529" spans="1:5">
      <c r="A529" s="156">
        <v>34567</v>
      </c>
      <c r="B529" s="156" t="s">
        <v>863</v>
      </c>
      <c r="C529" s="156" t="s">
        <v>407</v>
      </c>
      <c r="D529" s="156" t="s">
        <v>408</v>
      </c>
      <c r="E529" s="176">
        <v>2.1</v>
      </c>
    </row>
    <row r="530" spans="1:5">
      <c r="A530" s="156">
        <v>38591</v>
      </c>
      <c r="B530" s="156" t="s">
        <v>864</v>
      </c>
      <c r="C530" s="156" t="s">
        <v>407</v>
      </c>
      <c r="D530" s="156" t="s">
        <v>408</v>
      </c>
      <c r="E530" s="176">
        <v>2.27</v>
      </c>
    </row>
    <row r="531" spans="1:5">
      <c r="A531" s="156">
        <v>34568</v>
      </c>
      <c r="B531" s="156" t="s">
        <v>865</v>
      </c>
      <c r="C531" s="156" t="s">
        <v>407</v>
      </c>
      <c r="D531" s="156" t="s">
        <v>408</v>
      </c>
      <c r="E531" s="176">
        <v>2.74</v>
      </c>
    </row>
    <row r="532" spans="1:5">
      <c r="A532" s="156">
        <v>34569</v>
      </c>
      <c r="B532" s="156" t="s">
        <v>866</v>
      </c>
      <c r="C532" s="156" t="s">
        <v>407</v>
      </c>
      <c r="D532" s="156" t="s">
        <v>408</v>
      </c>
      <c r="E532" s="176">
        <v>2.8</v>
      </c>
    </row>
    <row r="533" spans="1:5">
      <c r="A533" s="156">
        <v>34570</v>
      </c>
      <c r="B533" s="156" t="s">
        <v>867</v>
      </c>
      <c r="C533" s="156" t="s">
        <v>407</v>
      </c>
      <c r="D533" s="156" t="s">
        <v>408</v>
      </c>
      <c r="E533" s="176">
        <v>3</v>
      </c>
    </row>
    <row r="534" spans="1:5">
      <c r="A534" s="156">
        <v>25070</v>
      </c>
      <c r="B534" s="156" t="s">
        <v>868</v>
      </c>
      <c r="C534" s="156" t="s">
        <v>407</v>
      </c>
      <c r="D534" s="156" t="s">
        <v>408</v>
      </c>
      <c r="E534" s="176">
        <v>2.29</v>
      </c>
    </row>
    <row r="535" spans="1:5">
      <c r="A535" s="156">
        <v>34571</v>
      </c>
      <c r="B535" s="156" t="s">
        <v>869</v>
      </c>
      <c r="C535" s="156" t="s">
        <v>407</v>
      </c>
      <c r="D535" s="156" t="s">
        <v>408</v>
      </c>
      <c r="E535" s="176">
        <v>2.34</v>
      </c>
    </row>
    <row r="536" spans="1:5">
      <c r="A536" s="156">
        <v>34573</v>
      </c>
      <c r="B536" s="156" t="s">
        <v>870</v>
      </c>
      <c r="C536" s="156" t="s">
        <v>407</v>
      </c>
      <c r="D536" s="156" t="s">
        <v>408</v>
      </c>
      <c r="E536" s="176">
        <v>2.4700000000000002</v>
      </c>
    </row>
    <row r="537" spans="1:5">
      <c r="A537" s="156">
        <v>37107</v>
      </c>
      <c r="B537" s="156" t="s">
        <v>871</v>
      </c>
      <c r="C537" s="156" t="s">
        <v>407</v>
      </c>
      <c r="D537" s="156" t="s">
        <v>408</v>
      </c>
      <c r="E537" s="176">
        <v>3.64</v>
      </c>
    </row>
    <row r="538" spans="1:5">
      <c r="A538" s="156">
        <v>34576</v>
      </c>
      <c r="B538" s="156" t="s">
        <v>872</v>
      </c>
      <c r="C538" s="156" t="s">
        <v>407</v>
      </c>
      <c r="D538" s="156" t="s">
        <v>408</v>
      </c>
      <c r="E538" s="176">
        <v>3.41</v>
      </c>
    </row>
    <row r="539" spans="1:5">
      <c r="A539" s="156">
        <v>34577</v>
      </c>
      <c r="B539" s="156" t="s">
        <v>873</v>
      </c>
      <c r="C539" s="156" t="s">
        <v>407</v>
      </c>
      <c r="D539" s="156" t="s">
        <v>408</v>
      </c>
      <c r="E539" s="176">
        <v>3.64</v>
      </c>
    </row>
    <row r="540" spans="1:5">
      <c r="A540" s="156">
        <v>34578</v>
      </c>
      <c r="B540" s="156" t="s">
        <v>874</v>
      </c>
      <c r="C540" s="156" t="s">
        <v>407</v>
      </c>
      <c r="D540" s="156" t="s">
        <v>408</v>
      </c>
      <c r="E540" s="176">
        <v>4.04</v>
      </c>
    </row>
    <row r="541" spans="1:5">
      <c r="A541" s="156">
        <v>34579</v>
      </c>
      <c r="B541" s="156" t="s">
        <v>875</v>
      </c>
      <c r="C541" s="156" t="s">
        <v>407</v>
      </c>
      <c r="D541" s="156" t="s">
        <v>408</v>
      </c>
      <c r="E541" s="176">
        <v>5.17</v>
      </c>
    </row>
    <row r="542" spans="1:5">
      <c r="A542" s="156">
        <v>25067</v>
      </c>
      <c r="B542" s="156" t="s">
        <v>876</v>
      </c>
      <c r="C542" s="156" t="s">
        <v>407</v>
      </c>
      <c r="D542" s="156" t="s">
        <v>408</v>
      </c>
      <c r="E542" s="176">
        <v>2.99</v>
      </c>
    </row>
    <row r="543" spans="1:5">
      <c r="A543" s="156">
        <v>34580</v>
      </c>
      <c r="B543" s="156" t="s">
        <v>877</v>
      </c>
      <c r="C543" s="156" t="s">
        <v>407</v>
      </c>
      <c r="D543" s="156" t="s">
        <v>408</v>
      </c>
      <c r="E543" s="176">
        <v>3.25</v>
      </c>
    </row>
    <row r="544" spans="1:5">
      <c r="A544" s="156">
        <v>25071</v>
      </c>
      <c r="B544" s="156" t="s">
        <v>878</v>
      </c>
      <c r="C544" s="156" t="s">
        <v>407</v>
      </c>
      <c r="D544" s="156" t="s">
        <v>408</v>
      </c>
      <c r="E544" s="176">
        <v>1.57</v>
      </c>
    </row>
    <row r="545" spans="1:5">
      <c r="A545" s="156">
        <v>38395</v>
      </c>
      <c r="B545" s="156" t="s">
        <v>879</v>
      </c>
      <c r="C545" s="156" t="s">
        <v>407</v>
      </c>
      <c r="D545" s="156" t="s">
        <v>408</v>
      </c>
      <c r="E545" s="176">
        <v>5.25</v>
      </c>
    </row>
    <row r="546" spans="1:5">
      <c r="A546" s="156">
        <v>34583</v>
      </c>
      <c r="B546" s="156" t="s">
        <v>880</v>
      </c>
      <c r="C546" s="156" t="s">
        <v>412</v>
      </c>
      <c r="D546" s="156" t="s">
        <v>408</v>
      </c>
      <c r="E546" s="176">
        <v>52.4</v>
      </c>
    </row>
    <row r="547" spans="1:5">
      <c r="A547" s="156">
        <v>34584</v>
      </c>
      <c r="B547" s="156" t="s">
        <v>881</v>
      </c>
      <c r="C547" s="156" t="s">
        <v>412</v>
      </c>
      <c r="D547" s="156" t="s">
        <v>408</v>
      </c>
      <c r="E547" s="176">
        <v>29.33</v>
      </c>
    </row>
    <row r="548" spans="1:5">
      <c r="A548" s="156">
        <v>709</v>
      </c>
      <c r="B548" s="156" t="s">
        <v>882</v>
      </c>
      <c r="C548" s="156" t="s">
        <v>412</v>
      </c>
      <c r="D548" s="156" t="s">
        <v>410</v>
      </c>
      <c r="E548" s="176">
        <v>450.14</v>
      </c>
    </row>
    <row r="549" spans="1:5">
      <c r="A549" s="156">
        <v>716</v>
      </c>
      <c r="B549" s="156" t="s">
        <v>5296</v>
      </c>
      <c r="C549" s="156" t="s">
        <v>407</v>
      </c>
      <c r="D549" s="156" t="s">
        <v>410</v>
      </c>
      <c r="E549" s="176">
        <v>10.62</v>
      </c>
    </row>
    <row r="550" spans="1:5">
      <c r="A550" s="156">
        <v>715</v>
      </c>
      <c r="B550" s="156" t="s">
        <v>883</v>
      </c>
      <c r="C550" s="156" t="s">
        <v>407</v>
      </c>
      <c r="D550" s="156" t="s">
        <v>410</v>
      </c>
      <c r="E550" s="176">
        <v>10.51</v>
      </c>
    </row>
    <row r="551" spans="1:5">
      <c r="A551" s="156">
        <v>718</v>
      </c>
      <c r="B551" s="156" t="s">
        <v>884</v>
      </c>
      <c r="C551" s="156" t="s">
        <v>407</v>
      </c>
      <c r="D551" s="156" t="s">
        <v>410</v>
      </c>
      <c r="E551" s="176">
        <v>15.66</v>
      </c>
    </row>
    <row r="552" spans="1:5">
      <c r="A552" s="156">
        <v>11981</v>
      </c>
      <c r="B552" s="156" t="s">
        <v>5297</v>
      </c>
      <c r="C552" s="156" t="s">
        <v>407</v>
      </c>
      <c r="D552" s="156" t="s">
        <v>410</v>
      </c>
      <c r="E552" s="176">
        <v>10.73</v>
      </c>
    </row>
    <row r="553" spans="1:5">
      <c r="A553" s="156">
        <v>10610</v>
      </c>
      <c r="B553" s="156" t="s">
        <v>885</v>
      </c>
      <c r="C553" s="156" t="s">
        <v>407</v>
      </c>
      <c r="D553" s="156" t="s">
        <v>408</v>
      </c>
      <c r="E553" s="176">
        <v>1.32</v>
      </c>
    </row>
    <row r="554" spans="1:5">
      <c r="A554" s="156">
        <v>34585</v>
      </c>
      <c r="B554" s="156" t="s">
        <v>886</v>
      </c>
      <c r="C554" s="156" t="s">
        <v>407</v>
      </c>
      <c r="D554" s="156" t="s">
        <v>408</v>
      </c>
      <c r="E554" s="176">
        <v>1.34</v>
      </c>
    </row>
    <row r="555" spans="1:5">
      <c r="A555" s="156">
        <v>34586</v>
      </c>
      <c r="B555" s="156" t="s">
        <v>887</v>
      </c>
      <c r="C555" s="156" t="s">
        <v>407</v>
      </c>
      <c r="D555" s="156" t="s">
        <v>408</v>
      </c>
      <c r="E555" s="176">
        <v>1.36</v>
      </c>
    </row>
    <row r="556" spans="1:5">
      <c r="A556" s="156">
        <v>38603</v>
      </c>
      <c r="B556" s="156" t="s">
        <v>888</v>
      </c>
      <c r="C556" s="156" t="s">
        <v>407</v>
      </c>
      <c r="D556" s="156" t="s">
        <v>408</v>
      </c>
      <c r="E556" s="176">
        <v>1.57</v>
      </c>
    </row>
    <row r="557" spans="1:5">
      <c r="A557" s="156">
        <v>34588</v>
      </c>
      <c r="B557" s="156" t="s">
        <v>889</v>
      </c>
      <c r="C557" s="156" t="s">
        <v>407</v>
      </c>
      <c r="D557" s="156" t="s">
        <v>408</v>
      </c>
      <c r="E557" s="176">
        <v>1.75</v>
      </c>
    </row>
    <row r="558" spans="1:5">
      <c r="A558" s="156">
        <v>34590</v>
      </c>
      <c r="B558" s="156" t="s">
        <v>890</v>
      </c>
      <c r="C558" s="156" t="s">
        <v>407</v>
      </c>
      <c r="D558" s="156" t="s">
        <v>408</v>
      </c>
      <c r="E558" s="176">
        <v>1.88</v>
      </c>
    </row>
    <row r="559" spans="1:5">
      <c r="A559" s="156">
        <v>34591</v>
      </c>
      <c r="B559" s="156" t="s">
        <v>891</v>
      </c>
      <c r="C559" s="156" t="s">
        <v>407</v>
      </c>
      <c r="D559" s="156" t="s">
        <v>408</v>
      </c>
      <c r="E559" s="176">
        <v>2.35</v>
      </c>
    </row>
    <row r="560" spans="1:5">
      <c r="A560" s="156">
        <v>37103</v>
      </c>
      <c r="B560" s="156" t="s">
        <v>5298</v>
      </c>
      <c r="C560" s="156" t="s">
        <v>407</v>
      </c>
      <c r="D560" s="156" t="s">
        <v>408</v>
      </c>
      <c r="E560" s="176">
        <v>1.95</v>
      </c>
    </row>
    <row r="561" spans="1:5">
      <c r="A561" s="156">
        <v>34555</v>
      </c>
      <c r="B561" s="156" t="s">
        <v>5299</v>
      </c>
      <c r="C561" s="156" t="s">
        <v>407</v>
      </c>
      <c r="D561" s="156" t="s">
        <v>408</v>
      </c>
      <c r="E561" s="176">
        <v>2.44</v>
      </c>
    </row>
    <row r="562" spans="1:5">
      <c r="A562" s="156">
        <v>34599</v>
      </c>
      <c r="B562" s="156" t="s">
        <v>5300</v>
      </c>
      <c r="C562" s="156" t="s">
        <v>407</v>
      </c>
      <c r="D562" s="156" t="s">
        <v>408</v>
      </c>
      <c r="E562" s="176">
        <v>1.75</v>
      </c>
    </row>
    <row r="563" spans="1:5">
      <c r="A563" s="156">
        <v>674</v>
      </c>
      <c r="B563" s="156" t="s">
        <v>892</v>
      </c>
      <c r="C563" s="156" t="s">
        <v>412</v>
      </c>
      <c r="D563" s="156" t="s">
        <v>410</v>
      </c>
      <c r="E563" s="176">
        <v>44.27</v>
      </c>
    </row>
    <row r="564" spans="1:5">
      <c r="A564" s="156">
        <v>34600</v>
      </c>
      <c r="B564" s="156" t="s">
        <v>893</v>
      </c>
      <c r="C564" s="156" t="s">
        <v>412</v>
      </c>
      <c r="D564" s="156" t="s">
        <v>410</v>
      </c>
      <c r="E564" s="176">
        <v>71.94</v>
      </c>
    </row>
    <row r="565" spans="1:5">
      <c r="A565" s="156">
        <v>652</v>
      </c>
      <c r="B565" s="156" t="s">
        <v>894</v>
      </c>
      <c r="C565" s="156" t="s">
        <v>412</v>
      </c>
      <c r="D565" s="156" t="s">
        <v>410</v>
      </c>
      <c r="E565" s="176">
        <v>91.62</v>
      </c>
    </row>
    <row r="566" spans="1:5">
      <c r="A566" s="156">
        <v>34592</v>
      </c>
      <c r="B566" s="156" t="s">
        <v>5301</v>
      </c>
      <c r="C566" s="156" t="s">
        <v>407</v>
      </c>
      <c r="D566" s="156" t="s">
        <v>408</v>
      </c>
      <c r="E566" s="176">
        <v>1.66</v>
      </c>
    </row>
    <row r="567" spans="1:5">
      <c r="A567" s="156">
        <v>651</v>
      </c>
      <c r="B567" s="156" t="s">
        <v>5302</v>
      </c>
      <c r="C567" s="156" t="s">
        <v>407</v>
      </c>
      <c r="D567" s="156" t="s">
        <v>408</v>
      </c>
      <c r="E567" s="176">
        <v>1.9</v>
      </c>
    </row>
    <row r="568" spans="1:5">
      <c r="A568" s="156">
        <v>654</v>
      </c>
      <c r="B568" s="156" t="s">
        <v>5303</v>
      </c>
      <c r="C568" s="156" t="s">
        <v>407</v>
      </c>
      <c r="D568" s="156" t="s">
        <v>408</v>
      </c>
      <c r="E568" s="176">
        <v>2.4500000000000002</v>
      </c>
    </row>
    <row r="569" spans="1:5">
      <c r="A569" s="156">
        <v>650</v>
      </c>
      <c r="B569" s="156" t="s">
        <v>5304</v>
      </c>
      <c r="C569" s="156" t="s">
        <v>407</v>
      </c>
      <c r="D569" s="156" t="s">
        <v>405</v>
      </c>
      <c r="E569" s="176">
        <v>1.62</v>
      </c>
    </row>
    <row r="570" spans="1:5">
      <c r="A570" s="156">
        <v>40517</v>
      </c>
      <c r="B570" s="156" t="s">
        <v>895</v>
      </c>
      <c r="C570" s="156" t="s">
        <v>412</v>
      </c>
      <c r="D570" s="156" t="s">
        <v>410</v>
      </c>
      <c r="E570" s="176">
        <v>43.13</v>
      </c>
    </row>
    <row r="571" spans="1:5">
      <c r="A571" s="156">
        <v>40520</v>
      </c>
      <c r="B571" s="156" t="s">
        <v>896</v>
      </c>
      <c r="C571" s="156" t="s">
        <v>412</v>
      </c>
      <c r="D571" s="156" t="s">
        <v>410</v>
      </c>
      <c r="E571" s="176">
        <v>45.18</v>
      </c>
    </row>
    <row r="572" spans="1:5">
      <c r="A572" s="156">
        <v>40515</v>
      </c>
      <c r="B572" s="156" t="s">
        <v>897</v>
      </c>
      <c r="C572" s="156" t="s">
        <v>412</v>
      </c>
      <c r="D572" s="156" t="s">
        <v>410</v>
      </c>
      <c r="E572" s="176">
        <v>54.55</v>
      </c>
    </row>
    <row r="573" spans="1:5">
      <c r="A573" s="156">
        <v>40516</v>
      </c>
      <c r="B573" s="156" t="s">
        <v>898</v>
      </c>
      <c r="C573" s="156" t="s">
        <v>412</v>
      </c>
      <c r="D573" s="156" t="s">
        <v>410</v>
      </c>
      <c r="E573" s="176">
        <v>64.959999999999994</v>
      </c>
    </row>
    <row r="574" spans="1:5">
      <c r="A574" s="156">
        <v>40525</v>
      </c>
      <c r="B574" s="156" t="s">
        <v>899</v>
      </c>
      <c r="C574" s="156" t="s">
        <v>412</v>
      </c>
      <c r="D574" s="156" t="s">
        <v>410</v>
      </c>
      <c r="E574" s="176">
        <v>46.21</v>
      </c>
    </row>
    <row r="575" spans="1:5">
      <c r="A575" s="156">
        <v>40529</v>
      </c>
      <c r="B575" s="156" t="s">
        <v>900</v>
      </c>
      <c r="C575" s="156" t="s">
        <v>412</v>
      </c>
      <c r="D575" s="156" t="s">
        <v>410</v>
      </c>
      <c r="E575" s="176">
        <v>50.73</v>
      </c>
    </row>
    <row r="576" spans="1:5">
      <c r="A576" s="156">
        <v>695</v>
      </c>
      <c r="B576" s="156" t="s">
        <v>901</v>
      </c>
      <c r="C576" s="156" t="s">
        <v>412</v>
      </c>
      <c r="D576" s="156" t="s">
        <v>410</v>
      </c>
      <c r="E576" s="176">
        <v>34.840000000000003</v>
      </c>
    </row>
    <row r="577" spans="1:5">
      <c r="A577" s="156">
        <v>40524</v>
      </c>
      <c r="B577" s="156" t="s">
        <v>902</v>
      </c>
      <c r="C577" s="156" t="s">
        <v>412</v>
      </c>
      <c r="D577" s="156" t="s">
        <v>410</v>
      </c>
      <c r="E577" s="176">
        <v>46.21</v>
      </c>
    </row>
    <row r="578" spans="1:5">
      <c r="A578" s="156">
        <v>36156</v>
      </c>
      <c r="B578" s="156" t="s">
        <v>903</v>
      </c>
      <c r="C578" s="156" t="s">
        <v>412</v>
      </c>
      <c r="D578" s="156" t="s">
        <v>410</v>
      </c>
      <c r="E578" s="176">
        <v>40.049999999999997</v>
      </c>
    </row>
    <row r="579" spans="1:5">
      <c r="A579" s="156">
        <v>36155</v>
      </c>
      <c r="B579" s="156" t="s">
        <v>126</v>
      </c>
      <c r="C579" s="156" t="s">
        <v>412</v>
      </c>
      <c r="D579" s="156" t="s">
        <v>410</v>
      </c>
      <c r="E579" s="176">
        <v>35.479999999999997</v>
      </c>
    </row>
    <row r="580" spans="1:5">
      <c r="A580" s="156">
        <v>36154</v>
      </c>
      <c r="B580" s="156" t="s">
        <v>904</v>
      </c>
      <c r="C580" s="156" t="s">
        <v>412</v>
      </c>
      <c r="D580" s="156" t="s">
        <v>410</v>
      </c>
      <c r="E580" s="176">
        <v>47.14</v>
      </c>
    </row>
    <row r="581" spans="1:5">
      <c r="A581" s="156">
        <v>36196</v>
      </c>
      <c r="B581" s="156" t="s">
        <v>215</v>
      </c>
      <c r="C581" s="156" t="s">
        <v>412</v>
      </c>
      <c r="D581" s="156" t="s">
        <v>410</v>
      </c>
      <c r="E581" s="176">
        <v>40.049999999999997</v>
      </c>
    </row>
    <row r="582" spans="1:5">
      <c r="A582" s="156">
        <v>679</v>
      </c>
      <c r="B582" s="156" t="s">
        <v>905</v>
      </c>
      <c r="C582" s="156" t="s">
        <v>412</v>
      </c>
      <c r="D582" s="156" t="s">
        <v>410</v>
      </c>
      <c r="E582" s="176">
        <v>47.75</v>
      </c>
    </row>
    <row r="583" spans="1:5">
      <c r="A583" s="156">
        <v>711</v>
      </c>
      <c r="B583" s="156" t="s">
        <v>906</v>
      </c>
      <c r="C583" s="156" t="s">
        <v>412</v>
      </c>
      <c r="D583" s="156" t="s">
        <v>410</v>
      </c>
      <c r="E583" s="176">
        <v>36.450000000000003</v>
      </c>
    </row>
    <row r="584" spans="1:5">
      <c r="A584" s="156">
        <v>712</v>
      </c>
      <c r="B584" s="156" t="s">
        <v>907</v>
      </c>
      <c r="C584" s="156" t="s">
        <v>412</v>
      </c>
      <c r="D584" s="156" t="s">
        <v>410</v>
      </c>
      <c r="E584" s="176">
        <v>38</v>
      </c>
    </row>
    <row r="585" spans="1:5">
      <c r="A585" s="156">
        <v>36191</v>
      </c>
      <c r="B585" s="156" t="s">
        <v>907</v>
      </c>
      <c r="C585" s="156" t="s">
        <v>407</v>
      </c>
      <c r="D585" s="156" t="s">
        <v>410</v>
      </c>
      <c r="E585" s="176">
        <v>2.65</v>
      </c>
    </row>
    <row r="586" spans="1:5">
      <c r="A586" s="156">
        <v>36169</v>
      </c>
      <c r="B586" s="156" t="s">
        <v>908</v>
      </c>
      <c r="C586" s="156" t="s">
        <v>412</v>
      </c>
      <c r="D586" s="156" t="s">
        <v>410</v>
      </c>
      <c r="E586" s="176">
        <v>38.82</v>
      </c>
    </row>
    <row r="587" spans="1:5">
      <c r="A587" s="156">
        <v>36172</v>
      </c>
      <c r="B587" s="156" t="s">
        <v>909</v>
      </c>
      <c r="C587" s="156" t="s">
        <v>412</v>
      </c>
      <c r="D587" s="156" t="s">
        <v>410</v>
      </c>
      <c r="E587" s="176">
        <v>33.89</v>
      </c>
    </row>
    <row r="588" spans="1:5">
      <c r="A588" s="156">
        <v>36174</v>
      </c>
      <c r="B588" s="156" t="s">
        <v>910</v>
      </c>
      <c r="C588" s="156" t="s">
        <v>412</v>
      </c>
      <c r="D588" s="156" t="s">
        <v>410</v>
      </c>
      <c r="E588" s="176">
        <v>44.49</v>
      </c>
    </row>
    <row r="589" spans="1:5">
      <c r="A589" s="156">
        <v>36170</v>
      </c>
      <c r="B589" s="156" t="s">
        <v>911</v>
      </c>
      <c r="C589" s="156" t="s">
        <v>412</v>
      </c>
      <c r="D589" s="156" t="s">
        <v>410</v>
      </c>
      <c r="E589" s="176">
        <v>38</v>
      </c>
    </row>
    <row r="590" spans="1:5">
      <c r="A590" s="156">
        <v>12614</v>
      </c>
      <c r="B590" s="156" t="s">
        <v>912</v>
      </c>
      <c r="C590" s="156" t="s">
        <v>407</v>
      </c>
      <c r="D590" s="156" t="s">
        <v>410</v>
      </c>
      <c r="E590" s="176">
        <v>10.57</v>
      </c>
    </row>
    <row r="591" spans="1:5">
      <c r="A591" s="156">
        <v>6140</v>
      </c>
      <c r="B591" s="156" t="s">
        <v>913</v>
      </c>
      <c r="C591" s="156" t="s">
        <v>407</v>
      </c>
      <c r="D591" s="156" t="s">
        <v>408</v>
      </c>
      <c r="E591" s="176">
        <v>2.34</v>
      </c>
    </row>
    <row r="592" spans="1:5">
      <c r="A592" s="156">
        <v>38399</v>
      </c>
      <c r="B592" s="156" t="s">
        <v>914</v>
      </c>
      <c r="C592" s="156" t="s">
        <v>407</v>
      </c>
      <c r="D592" s="156" t="s">
        <v>408</v>
      </c>
      <c r="E592" s="176">
        <v>123.87</v>
      </c>
    </row>
    <row r="593" spans="1:5">
      <c r="A593" s="156">
        <v>735</v>
      </c>
      <c r="B593" s="156" t="s">
        <v>915</v>
      </c>
      <c r="C593" s="156" t="s">
        <v>407</v>
      </c>
      <c r="D593" s="156" t="s">
        <v>410</v>
      </c>
      <c r="E593" s="378">
        <v>1441.93</v>
      </c>
    </row>
    <row r="594" spans="1:5">
      <c r="A594" s="156">
        <v>736</v>
      </c>
      <c r="B594" s="156" t="s">
        <v>916</v>
      </c>
      <c r="C594" s="156" t="s">
        <v>407</v>
      </c>
      <c r="D594" s="156" t="s">
        <v>410</v>
      </c>
      <c r="E594" s="378">
        <v>1212.4100000000001</v>
      </c>
    </row>
    <row r="595" spans="1:5">
      <c r="A595" s="156">
        <v>729</v>
      </c>
      <c r="B595" s="156" t="s">
        <v>917</v>
      </c>
      <c r="C595" s="156" t="s">
        <v>407</v>
      </c>
      <c r="D595" s="156" t="s">
        <v>410</v>
      </c>
      <c r="E595" s="176">
        <v>494.07</v>
      </c>
    </row>
    <row r="596" spans="1:5">
      <c r="A596" s="156">
        <v>39925</v>
      </c>
      <c r="B596" s="156" t="s">
        <v>918</v>
      </c>
      <c r="C596" s="156" t="s">
        <v>407</v>
      </c>
      <c r="D596" s="156" t="s">
        <v>410</v>
      </c>
      <c r="E596" s="378">
        <v>7139.26</v>
      </c>
    </row>
    <row r="597" spans="1:5">
      <c r="A597" s="156">
        <v>731</v>
      </c>
      <c r="B597" s="156" t="s">
        <v>919</v>
      </c>
      <c r="C597" s="156" t="s">
        <v>407</v>
      </c>
      <c r="D597" s="156" t="s">
        <v>410</v>
      </c>
      <c r="E597" s="176">
        <v>480.85</v>
      </c>
    </row>
    <row r="598" spans="1:5">
      <c r="A598" s="156">
        <v>10575</v>
      </c>
      <c r="B598" s="156" t="s">
        <v>920</v>
      </c>
      <c r="C598" s="156" t="s">
        <v>407</v>
      </c>
      <c r="D598" s="156" t="s">
        <v>410</v>
      </c>
      <c r="E598" s="176">
        <v>750.4</v>
      </c>
    </row>
    <row r="599" spans="1:5">
      <c r="A599" s="156">
        <v>733</v>
      </c>
      <c r="B599" s="156" t="s">
        <v>921</v>
      </c>
      <c r="C599" s="156" t="s">
        <v>407</v>
      </c>
      <c r="D599" s="156" t="s">
        <v>410</v>
      </c>
      <c r="E599" s="176">
        <v>821.6</v>
      </c>
    </row>
    <row r="600" spans="1:5">
      <c r="A600" s="156">
        <v>732</v>
      </c>
      <c r="B600" s="156" t="s">
        <v>922</v>
      </c>
      <c r="C600" s="156" t="s">
        <v>407</v>
      </c>
      <c r="D600" s="156" t="s">
        <v>410</v>
      </c>
      <c r="E600" s="176">
        <v>810.55</v>
      </c>
    </row>
    <row r="601" spans="1:5">
      <c r="A601" s="156">
        <v>737</v>
      </c>
      <c r="B601" s="156" t="s">
        <v>923</v>
      </c>
      <c r="C601" s="156" t="s">
        <v>407</v>
      </c>
      <c r="D601" s="156" t="s">
        <v>410</v>
      </c>
      <c r="E601" s="378">
        <v>4545.3599999999997</v>
      </c>
    </row>
    <row r="602" spans="1:5">
      <c r="A602" s="156">
        <v>738</v>
      </c>
      <c r="B602" s="156" t="s">
        <v>924</v>
      </c>
      <c r="C602" s="156" t="s">
        <v>407</v>
      </c>
      <c r="D602" s="156" t="s">
        <v>410</v>
      </c>
      <c r="E602" s="378">
        <v>2107.65</v>
      </c>
    </row>
    <row r="603" spans="1:5">
      <c r="A603" s="156">
        <v>740</v>
      </c>
      <c r="B603" s="156" t="s">
        <v>925</v>
      </c>
      <c r="C603" s="156" t="s">
        <v>407</v>
      </c>
      <c r="D603" s="156" t="s">
        <v>410</v>
      </c>
      <c r="E603" s="378">
        <v>4275.99</v>
      </c>
    </row>
    <row r="604" spans="1:5">
      <c r="A604" s="156">
        <v>734</v>
      </c>
      <c r="B604" s="156" t="s">
        <v>926</v>
      </c>
      <c r="C604" s="156" t="s">
        <v>407</v>
      </c>
      <c r="D604" s="156" t="s">
        <v>410</v>
      </c>
      <c r="E604" s="176">
        <v>868.91</v>
      </c>
    </row>
    <row r="605" spans="1:5">
      <c r="A605" s="156">
        <v>39008</v>
      </c>
      <c r="B605" s="156" t="s">
        <v>927</v>
      </c>
      <c r="C605" s="156" t="s">
        <v>407</v>
      </c>
      <c r="D605" s="156" t="s">
        <v>410</v>
      </c>
      <c r="E605" s="378">
        <v>36570.910000000003</v>
      </c>
    </row>
    <row r="606" spans="1:5">
      <c r="A606" s="156">
        <v>39009</v>
      </c>
      <c r="B606" s="156" t="s">
        <v>928</v>
      </c>
      <c r="C606" s="156" t="s">
        <v>407</v>
      </c>
      <c r="D606" s="156" t="s">
        <v>410</v>
      </c>
      <c r="E606" s="378">
        <v>39181.199999999997</v>
      </c>
    </row>
    <row r="607" spans="1:5">
      <c r="A607" s="156">
        <v>10587</v>
      </c>
      <c r="B607" s="156" t="s">
        <v>929</v>
      </c>
      <c r="C607" s="156" t="s">
        <v>407</v>
      </c>
      <c r="D607" s="156" t="s">
        <v>408</v>
      </c>
      <c r="E607" s="378">
        <v>2536.12</v>
      </c>
    </row>
    <row r="608" spans="1:5">
      <c r="A608" s="156">
        <v>759</v>
      </c>
      <c r="B608" s="156" t="s">
        <v>930</v>
      </c>
      <c r="C608" s="156" t="s">
        <v>407</v>
      </c>
      <c r="D608" s="156" t="s">
        <v>408</v>
      </c>
      <c r="E608" s="378">
        <v>3646.45</v>
      </c>
    </row>
    <row r="609" spans="1:5">
      <c r="A609" s="156">
        <v>761</v>
      </c>
      <c r="B609" s="156" t="s">
        <v>931</v>
      </c>
      <c r="C609" s="156" t="s">
        <v>407</v>
      </c>
      <c r="D609" s="156" t="s">
        <v>408</v>
      </c>
      <c r="E609" s="378">
        <v>6181.04</v>
      </c>
    </row>
    <row r="610" spans="1:5">
      <c r="A610" s="156">
        <v>750</v>
      </c>
      <c r="B610" s="156" t="s">
        <v>932</v>
      </c>
      <c r="C610" s="156" t="s">
        <v>407</v>
      </c>
      <c r="D610" s="156" t="s">
        <v>408</v>
      </c>
      <c r="E610" s="378">
        <v>5868.4</v>
      </c>
    </row>
    <row r="611" spans="1:5">
      <c r="A611" s="156">
        <v>755</v>
      </c>
      <c r="B611" s="156" t="s">
        <v>933</v>
      </c>
      <c r="C611" s="156" t="s">
        <v>407</v>
      </c>
      <c r="D611" s="156" t="s">
        <v>408</v>
      </c>
      <c r="E611" s="378">
        <v>24081.08</v>
      </c>
    </row>
    <row r="612" spans="1:5">
      <c r="A612" s="156">
        <v>749</v>
      </c>
      <c r="B612" s="156" t="s">
        <v>934</v>
      </c>
      <c r="C612" s="156" t="s">
        <v>407</v>
      </c>
      <c r="D612" s="156" t="s">
        <v>408</v>
      </c>
      <c r="E612" s="378">
        <v>8856.57</v>
      </c>
    </row>
    <row r="613" spans="1:5">
      <c r="A613" s="156">
        <v>756</v>
      </c>
      <c r="B613" s="156" t="s">
        <v>935</v>
      </c>
      <c r="C613" s="156" t="s">
        <v>407</v>
      </c>
      <c r="D613" s="156" t="s">
        <v>408</v>
      </c>
      <c r="E613" s="378">
        <v>26263.65</v>
      </c>
    </row>
    <row r="614" spans="1:5">
      <c r="A614" s="156">
        <v>757</v>
      </c>
      <c r="B614" s="156" t="s">
        <v>936</v>
      </c>
      <c r="C614" s="156" t="s">
        <v>407</v>
      </c>
      <c r="D614" s="156" t="s">
        <v>408</v>
      </c>
      <c r="E614" s="378">
        <v>11925.37</v>
      </c>
    </row>
    <row r="615" spans="1:5">
      <c r="A615" s="156">
        <v>10588</v>
      </c>
      <c r="B615" s="156" t="s">
        <v>937</v>
      </c>
      <c r="C615" s="156" t="s">
        <v>407</v>
      </c>
      <c r="D615" s="156" t="s">
        <v>408</v>
      </c>
      <c r="E615" s="378">
        <v>2632.82</v>
      </c>
    </row>
    <row r="616" spans="1:5">
      <c r="A616" s="156">
        <v>10592</v>
      </c>
      <c r="B616" s="156" t="s">
        <v>938</v>
      </c>
      <c r="C616" s="156" t="s">
        <v>407</v>
      </c>
      <c r="D616" s="156" t="s">
        <v>405</v>
      </c>
      <c r="E616" s="378">
        <v>3180.1</v>
      </c>
    </row>
    <row r="617" spans="1:5">
      <c r="A617" s="156">
        <v>10589</v>
      </c>
      <c r="B617" s="156" t="s">
        <v>939</v>
      </c>
      <c r="C617" s="156" t="s">
        <v>407</v>
      </c>
      <c r="D617" s="156" t="s">
        <v>408</v>
      </c>
      <c r="E617" s="378">
        <v>4272.26</v>
      </c>
    </row>
    <row r="618" spans="1:5">
      <c r="A618" s="156">
        <v>760</v>
      </c>
      <c r="B618" s="156" t="s">
        <v>940</v>
      </c>
      <c r="C618" s="156" t="s">
        <v>407</v>
      </c>
      <c r="D618" s="156" t="s">
        <v>408</v>
      </c>
      <c r="E618" s="378">
        <v>23850.75</v>
      </c>
    </row>
    <row r="619" spans="1:5">
      <c r="A619" s="156">
        <v>751</v>
      </c>
      <c r="B619" s="156" t="s">
        <v>941</v>
      </c>
      <c r="C619" s="156" t="s">
        <v>407</v>
      </c>
      <c r="D619" s="156" t="s">
        <v>408</v>
      </c>
      <c r="E619" s="378">
        <v>3756.49</v>
      </c>
    </row>
    <row r="620" spans="1:5">
      <c r="A620" s="156">
        <v>754</v>
      </c>
      <c r="B620" s="156" t="s">
        <v>942</v>
      </c>
      <c r="C620" s="156" t="s">
        <v>407</v>
      </c>
      <c r="D620" s="156" t="s">
        <v>408</v>
      </c>
      <c r="E620" s="378">
        <v>5962.68</v>
      </c>
    </row>
    <row r="621" spans="1:5">
      <c r="A621" s="156">
        <v>14013</v>
      </c>
      <c r="B621" s="156" t="s">
        <v>943</v>
      </c>
      <c r="C621" s="156" t="s">
        <v>407</v>
      </c>
      <c r="D621" s="156" t="s">
        <v>410</v>
      </c>
      <c r="E621" s="378">
        <v>122825.58</v>
      </c>
    </row>
    <row r="622" spans="1:5">
      <c r="A622" s="156">
        <v>39917</v>
      </c>
      <c r="B622" s="156" t="s">
        <v>944</v>
      </c>
      <c r="C622" s="156" t="s">
        <v>407</v>
      </c>
      <c r="D622" s="156" t="s">
        <v>410</v>
      </c>
      <c r="E622" s="378">
        <v>56175.56</v>
      </c>
    </row>
    <row r="623" spans="1:5">
      <c r="A623" s="156">
        <v>5081</v>
      </c>
      <c r="B623" s="156" t="s">
        <v>945</v>
      </c>
      <c r="C623" s="156" t="s">
        <v>604</v>
      </c>
      <c r="D623" s="156" t="s">
        <v>408</v>
      </c>
      <c r="E623" s="176">
        <v>15.08</v>
      </c>
    </row>
    <row r="624" spans="1:5">
      <c r="A624" s="156">
        <v>38167</v>
      </c>
      <c r="B624" s="156" t="s">
        <v>946</v>
      </c>
      <c r="C624" s="156" t="s">
        <v>604</v>
      </c>
      <c r="D624" s="156" t="s">
        <v>408</v>
      </c>
      <c r="E624" s="176">
        <v>13</v>
      </c>
    </row>
    <row r="625" spans="1:5">
      <c r="A625" s="156">
        <v>36145</v>
      </c>
      <c r="B625" s="156" t="s">
        <v>947</v>
      </c>
      <c r="C625" s="156" t="s">
        <v>604</v>
      </c>
      <c r="D625" s="156" t="s">
        <v>408</v>
      </c>
      <c r="E625" s="176">
        <v>28.8</v>
      </c>
    </row>
    <row r="626" spans="1:5">
      <c r="A626" s="156">
        <v>12893</v>
      </c>
      <c r="B626" s="156" t="s">
        <v>329</v>
      </c>
      <c r="C626" s="156" t="s">
        <v>604</v>
      </c>
      <c r="D626" s="156" t="s">
        <v>408</v>
      </c>
      <c r="E626" s="176">
        <v>48</v>
      </c>
    </row>
    <row r="627" spans="1:5">
      <c r="A627" s="156">
        <v>11685</v>
      </c>
      <c r="B627" s="156" t="s">
        <v>948</v>
      </c>
      <c r="C627" s="156" t="s">
        <v>407</v>
      </c>
      <c r="D627" s="156" t="s">
        <v>408</v>
      </c>
      <c r="E627" s="176">
        <v>15.77</v>
      </c>
    </row>
    <row r="628" spans="1:5">
      <c r="A628" s="156">
        <v>11679</v>
      </c>
      <c r="B628" s="156" t="s">
        <v>949</v>
      </c>
      <c r="C628" s="156" t="s">
        <v>407</v>
      </c>
      <c r="D628" s="156" t="s">
        <v>408</v>
      </c>
      <c r="E628" s="176">
        <v>4.83</v>
      </c>
    </row>
    <row r="629" spans="1:5">
      <c r="A629" s="156">
        <v>11680</v>
      </c>
      <c r="B629" s="156" t="s">
        <v>950</v>
      </c>
      <c r="C629" s="156" t="s">
        <v>407</v>
      </c>
      <c r="D629" s="156" t="s">
        <v>408</v>
      </c>
      <c r="E629" s="176">
        <v>3.98</v>
      </c>
    </row>
    <row r="630" spans="1:5">
      <c r="A630" s="156">
        <v>2512</v>
      </c>
      <c r="B630" s="156" t="s">
        <v>951</v>
      </c>
      <c r="C630" s="156" t="s">
        <v>407</v>
      </c>
      <c r="D630" s="156" t="s">
        <v>408</v>
      </c>
      <c r="E630" s="176">
        <v>15.36</v>
      </c>
    </row>
    <row r="631" spans="1:5">
      <c r="A631" s="156">
        <v>4374</v>
      </c>
      <c r="B631" s="156" t="s">
        <v>952</v>
      </c>
      <c r="C631" s="156" t="s">
        <v>407</v>
      </c>
      <c r="D631" s="156" t="s">
        <v>408</v>
      </c>
      <c r="E631" s="176">
        <v>0.22</v>
      </c>
    </row>
    <row r="632" spans="1:5">
      <c r="A632" s="156">
        <v>7568</v>
      </c>
      <c r="B632" s="156" t="s">
        <v>347</v>
      </c>
      <c r="C632" s="156" t="s">
        <v>407</v>
      </c>
      <c r="D632" s="156" t="s">
        <v>408</v>
      </c>
      <c r="E632" s="176">
        <v>0.36</v>
      </c>
    </row>
    <row r="633" spans="1:5">
      <c r="A633" s="156">
        <v>7584</v>
      </c>
      <c r="B633" s="156" t="s">
        <v>953</v>
      </c>
      <c r="C633" s="156" t="s">
        <v>407</v>
      </c>
      <c r="D633" s="156" t="s">
        <v>408</v>
      </c>
      <c r="E633" s="176">
        <v>0.56000000000000005</v>
      </c>
    </row>
    <row r="634" spans="1:5">
      <c r="A634" s="156">
        <v>11945</v>
      </c>
      <c r="B634" s="156" t="s">
        <v>954</v>
      </c>
      <c r="C634" s="156" t="s">
        <v>407</v>
      </c>
      <c r="D634" s="156" t="s">
        <v>408</v>
      </c>
      <c r="E634" s="176">
        <v>0.03</v>
      </c>
    </row>
    <row r="635" spans="1:5">
      <c r="A635" s="156">
        <v>11946</v>
      </c>
      <c r="B635" s="156" t="s">
        <v>955</v>
      </c>
      <c r="C635" s="156" t="s">
        <v>407</v>
      </c>
      <c r="D635" s="156" t="s">
        <v>408</v>
      </c>
      <c r="E635" s="176">
        <v>0.04</v>
      </c>
    </row>
    <row r="636" spans="1:5">
      <c r="A636" s="156">
        <v>4375</v>
      </c>
      <c r="B636" s="156" t="s">
        <v>956</v>
      </c>
      <c r="C636" s="156" t="s">
        <v>407</v>
      </c>
      <c r="D636" s="156" t="s">
        <v>405</v>
      </c>
      <c r="E636" s="176">
        <v>0.06</v>
      </c>
    </row>
    <row r="637" spans="1:5">
      <c r="A637" s="156">
        <v>11950</v>
      </c>
      <c r="B637" s="156" t="s">
        <v>285</v>
      </c>
      <c r="C637" s="156" t="s">
        <v>407</v>
      </c>
      <c r="D637" s="156" t="s">
        <v>408</v>
      </c>
      <c r="E637" s="176">
        <v>0.12</v>
      </c>
    </row>
    <row r="638" spans="1:5">
      <c r="A638" s="156">
        <v>4376</v>
      </c>
      <c r="B638" s="156" t="s">
        <v>957</v>
      </c>
      <c r="C638" s="156" t="s">
        <v>407</v>
      </c>
      <c r="D638" s="156" t="s">
        <v>408</v>
      </c>
      <c r="E638" s="176">
        <v>0.11</v>
      </c>
    </row>
    <row r="639" spans="1:5">
      <c r="A639" s="156">
        <v>7583</v>
      </c>
      <c r="B639" s="156" t="s">
        <v>958</v>
      </c>
      <c r="C639" s="156" t="s">
        <v>407</v>
      </c>
      <c r="D639" s="156" t="s">
        <v>408</v>
      </c>
      <c r="E639" s="176">
        <v>0.25</v>
      </c>
    </row>
    <row r="640" spans="1:5">
      <c r="A640" s="156">
        <v>4350</v>
      </c>
      <c r="B640" s="156" t="s">
        <v>959</v>
      </c>
      <c r="C640" s="156" t="s">
        <v>407</v>
      </c>
      <c r="D640" s="156" t="s">
        <v>410</v>
      </c>
      <c r="E640" s="176">
        <v>0.38</v>
      </c>
    </row>
    <row r="641" spans="1:5">
      <c r="A641" s="156">
        <v>39886</v>
      </c>
      <c r="B641" s="156" t="s">
        <v>960</v>
      </c>
      <c r="C641" s="156" t="s">
        <v>407</v>
      </c>
      <c r="D641" s="156" t="s">
        <v>410</v>
      </c>
      <c r="E641" s="176">
        <v>2.36</v>
      </c>
    </row>
    <row r="642" spans="1:5">
      <c r="A642" s="156">
        <v>39887</v>
      </c>
      <c r="B642" s="156" t="s">
        <v>961</v>
      </c>
      <c r="C642" s="156" t="s">
        <v>407</v>
      </c>
      <c r="D642" s="156" t="s">
        <v>410</v>
      </c>
      <c r="E642" s="176">
        <v>3.55</v>
      </c>
    </row>
    <row r="643" spans="1:5">
      <c r="A643" s="156">
        <v>39888</v>
      </c>
      <c r="B643" s="156" t="s">
        <v>962</v>
      </c>
      <c r="C643" s="156" t="s">
        <v>407</v>
      </c>
      <c r="D643" s="156" t="s">
        <v>410</v>
      </c>
      <c r="E643" s="176">
        <v>8.1199999999999992</v>
      </c>
    </row>
    <row r="644" spans="1:5">
      <c r="A644" s="156">
        <v>39890</v>
      </c>
      <c r="B644" s="156" t="s">
        <v>963</v>
      </c>
      <c r="C644" s="156" t="s">
        <v>407</v>
      </c>
      <c r="D644" s="156" t="s">
        <v>410</v>
      </c>
      <c r="E644" s="176">
        <v>13.85</v>
      </c>
    </row>
    <row r="645" spans="1:5">
      <c r="A645" s="156">
        <v>39891</v>
      </c>
      <c r="B645" s="156" t="s">
        <v>964</v>
      </c>
      <c r="C645" s="156" t="s">
        <v>407</v>
      </c>
      <c r="D645" s="156" t="s">
        <v>410</v>
      </c>
      <c r="E645" s="176">
        <v>19.54</v>
      </c>
    </row>
    <row r="646" spans="1:5">
      <c r="A646" s="156">
        <v>39892</v>
      </c>
      <c r="B646" s="156" t="s">
        <v>965</v>
      </c>
      <c r="C646" s="156" t="s">
        <v>407</v>
      </c>
      <c r="D646" s="156" t="s">
        <v>410</v>
      </c>
      <c r="E646" s="176">
        <v>60.9</v>
      </c>
    </row>
    <row r="647" spans="1:5">
      <c r="A647" s="156">
        <v>790</v>
      </c>
      <c r="B647" s="156" t="s">
        <v>966</v>
      </c>
      <c r="C647" s="156" t="s">
        <v>407</v>
      </c>
      <c r="D647" s="156" t="s">
        <v>410</v>
      </c>
      <c r="E647" s="176">
        <v>11.44</v>
      </c>
    </row>
    <row r="648" spans="1:5">
      <c r="A648" s="156">
        <v>766</v>
      </c>
      <c r="B648" s="156" t="s">
        <v>967</v>
      </c>
      <c r="C648" s="156" t="s">
        <v>407</v>
      </c>
      <c r="D648" s="156" t="s">
        <v>410</v>
      </c>
      <c r="E648" s="176">
        <v>11.44</v>
      </c>
    </row>
    <row r="649" spans="1:5">
      <c r="A649" s="156">
        <v>791</v>
      </c>
      <c r="B649" s="156" t="s">
        <v>968</v>
      </c>
      <c r="C649" s="156" t="s">
        <v>407</v>
      </c>
      <c r="D649" s="156" t="s">
        <v>410</v>
      </c>
      <c r="E649" s="176">
        <v>11.44</v>
      </c>
    </row>
    <row r="650" spans="1:5">
      <c r="A650" s="156">
        <v>767</v>
      </c>
      <c r="B650" s="156" t="s">
        <v>969</v>
      </c>
      <c r="C650" s="156" t="s">
        <v>407</v>
      </c>
      <c r="D650" s="156" t="s">
        <v>410</v>
      </c>
      <c r="E650" s="176">
        <v>11.44</v>
      </c>
    </row>
    <row r="651" spans="1:5">
      <c r="A651" s="156">
        <v>768</v>
      </c>
      <c r="B651" s="156" t="s">
        <v>970</v>
      </c>
      <c r="C651" s="156" t="s">
        <v>407</v>
      </c>
      <c r="D651" s="156" t="s">
        <v>410</v>
      </c>
      <c r="E651" s="176">
        <v>8.98</v>
      </c>
    </row>
    <row r="652" spans="1:5">
      <c r="A652" s="156">
        <v>789</v>
      </c>
      <c r="B652" s="156" t="s">
        <v>971</v>
      </c>
      <c r="C652" s="156" t="s">
        <v>407</v>
      </c>
      <c r="D652" s="156" t="s">
        <v>410</v>
      </c>
      <c r="E652" s="176">
        <v>8.7899999999999991</v>
      </c>
    </row>
    <row r="653" spans="1:5">
      <c r="A653" s="156">
        <v>769</v>
      </c>
      <c r="B653" s="156" t="s">
        <v>972</v>
      </c>
      <c r="C653" s="156" t="s">
        <v>407</v>
      </c>
      <c r="D653" s="156" t="s">
        <v>410</v>
      </c>
      <c r="E653" s="176">
        <v>8.98</v>
      </c>
    </row>
    <row r="654" spans="1:5">
      <c r="A654" s="156">
        <v>770</v>
      </c>
      <c r="B654" s="156" t="s">
        <v>973</v>
      </c>
      <c r="C654" s="156" t="s">
        <v>407</v>
      </c>
      <c r="D654" s="156" t="s">
        <v>410</v>
      </c>
      <c r="E654" s="176">
        <v>3.17</v>
      </c>
    </row>
    <row r="655" spans="1:5">
      <c r="A655" s="156">
        <v>12394</v>
      </c>
      <c r="B655" s="156" t="s">
        <v>974</v>
      </c>
      <c r="C655" s="156" t="s">
        <v>407</v>
      </c>
      <c r="D655" s="156" t="s">
        <v>410</v>
      </c>
      <c r="E655" s="176">
        <v>3.17</v>
      </c>
    </row>
    <row r="656" spans="1:5">
      <c r="A656" s="156">
        <v>764</v>
      </c>
      <c r="B656" s="156" t="s">
        <v>975</v>
      </c>
      <c r="C656" s="156" t="s">
        <v>407</v>
      </c>
      <c r="D656" s="156" t="s">
        <v>410</v>
      </c>
      <c r="E656" s="176">
        <v>5.53</v>
      </c>
    </row>
    <row r="657" spans="1:5">
      <c r="A657" s="156">
        <v>765</v>
      </c>
      <c r="B657" s="156" t="s">
        <v>976</v>
      </c>
      <c r="C657" s="156" t="s">
        <v>407</v>
      </c>
      <c r="D657" s="156" t="s">
        <v>410</v>
      </c>
      <c r="E657" s="176">
        <v>5.53</v>
      </c>
    </row>
    <row r="658" spans="1:5">
      <c r="A658" s="156">
        <v>787</v>
      </c>
      <c r="B658" s="156" t="s">
        <v>977</v>
      </c>
      <c r="C658" s="156" t="s">
        <v>407</v>
      </c>
      <c r="D658" s="156" t="s">
        <v>410</v>
      </c>
      <c r="E658" s="176">
        <v>24.7</v>
      </c>
    </row>
    <row r="659" spans="1:5">
      <c r="A659" s="156">
        <v>774</v>
      </c>
      <c r="B659" s="156" t="s">
        <v>978</v>
      </c>
      <c r="C659" s="156" t="s">
        <v>407</v>
      </c>
      <c r="D659" s="156" t="s">
        <v>410</v>
      </c>
      <c r="E659" s="176">
        <v>24.7</v>
      </c>
    </row>
    <row r="660" spans="1:5">
      <c r="A660" s="156">
        <v>773</v>
      </c>
      <c r="B660" s="156" t="s">
        <v>979</v>
      </c>
      <c r="C660" s="156" t="s">
        <v>407</v>
      </c>
      <c r="D660" s="156" t="s">
        <v>410</v>
      </c>
      <c r="E660" s="176">
        <v>24.7</v>
      </c>
    </row>
    <row r="661" spans="1:5">
      <c r="A661" s="156">
        <v>775</v>
      </c>
      <c r="B661" s="156" t="s">
        <v>980</v>
      </c>
      <c r="C661" s="156" t="s">
        <v>407</v>
      </c>
      <c r="D661" s="156" t="s">
        <v>410</v>
      </c>
      <c r="E661" s="176">
        <v>24.7</v>
      </c>
    </row>
    <row r="662" spans="1:5">
      <c r="A662" s="156">
        <v>788</v>
      </c>
      <c r="B662" s="156" t="s">
        <v>981</v>
      </c>
      <c r="C662" s="156" t="s">
        <v>407</v>
      </c>
      <c r="D662" s="156" t="s">
        <v>410</v>
      </c>
      <c r="E662" s="176">
        <v>15.35</v>
      </c>
    </row>
    <row r="663" spans="1:5">
      <c r="A663" s="156">
        <v>772</v>
      </c>
      <c r="B663" s="156" t="s">
        <v>982</v>
      </c>
      <c r="C663" s="156" t="s">
        <v>407</v>
      </c>
      <c r="D663" s="156" t="s">
        <v>410</v>
      </c>
      <c r="E663" s="176">
        <v>15.35</v>
      </c>
    </row>
    <row r="664" spans="1:5">
      <c r="A664" s="156">
        <v>771</v>
      </c>
      <c r="B664" s="156" t="s">
        <v>983</v>
      </c>
      <c r="C664" s="156" t="s">
        <v>407</v>
      </c>
      <c r="D664" s="156" t="s">
        <v>410</v>
      </c>
      <c r="E664" s="176">
        <v>15.35</v>
      </c>
    </row>
    <row r="665" spans="1:5">
      <c r="A665" s="156">
        <v>779</v>
      </c>
      <c r="B665" s="156" t="s">
        <v>984</v>
      </c>
      <c r="C665" s="156" t="s">
        <v>407</v>
      </c>
      <c r="D665" s="156" t="s">
        <v>410</v>
      </c>
      <c r="E665" s="176">
        <v>3.81</v>
      </c>
    </row>
    <row r="666" spans="1:5">
      <c r="A666" s="156">
        <v>776</v>
      </c>
      <c r="B666" s="156" t="s">
        <v>985</v>
      </c>
      <c r="C666" s="156" t="s">
        <v>407</v>
      </c>
      <c r="D666" s="156" t="s">
        <v>410</v>
      </c>
      <c r="E666" s="176">
        <v>36.409999999999997</v>
      </c>
    </row>
    <row r="667" spans="1:5">
      <c r="A667" s="156">
        <v>777</v>
      </c>
      <c r="B667" s="156" t="s">
        <v>986</v>
      </c>
      <c r="C667" s="156" t="s">
        <v>407</v>
      </c>
      <c r="D667" s="156" t="s">
        <v>410</v>
      </c>
      <c r="E667" s="176">
        <v>35.4</v>
      </c>
    </row>
    <row r="668" spans="1:5">
      <c r="A668" s="156">
        <v>780</v>
      </c>
      <c r="B668" s="156" t="s">
        <v>987</v>
      </c>
      <c r="C668" s="156" t="s">
        <v>407</v>
      </c>
      <c r="D668" s="156" t="s">
        <v>410</v>
      </c>
      <c r="E668" s="176">
        <v>35.57</v>
      </c>
    </row>
    <row r="669" spans="1:5">
      <c r="A669" s="156">
        <v>778</v>
      </c>
      <c r="B669" s="156" t="s">
        <v>988</v>
      </c>
      <c r="C669" s="156" t="s">
        <v>407</v>
      </c>
      <c r="D669" s="156" t="s">
        <v>410</v>
      </c>
      <c r="E669" s="176">
        <v>36.409999999999997</v>
      </c>
    </row>
    <row r="670" spans="1:5">
      <c r="A670" s="156">
        <v>781</v>
      </c>
      <c r="B670" s="156" t="s">
        <v>989</v>
      </c>
      <c r="C670" s="156" t="s">
        <v>407</v>
      </c>
      <c r="D670" s="156" t="s">
        <v>410</v>
      </c>
      <c r="E670" s="176">
        <v>67.28</v>
      </c>
    </row>
    <row r="671" spans="1:5">
      <c r="A671" s="156">
        <v>786</v>
      </c>
      <c r="B671" s="156" t="s">
        <v>990</v>
      </c>
      <c r="C671" s="156" t="s">
        <v>407</v>
      </c>
      <c r="D671" s="156" t="s">
        <v>410</v>
      </c>
      <c r="E671" s="176">
        <v>67.28</v>
      </c>
    </row>
    <row r="672" spans="1:5">
      <c r="A672" s="156">
        <v>782</v>
      </c>
      <c r="B672" s="156" t="s">
        <v>991</v>
      </c>
      <c r="C672" s="156" t="s">
        <v>407</v>
      </c>
      <c r="D672" s="156" t="s">
        <v>410</v>
      </c>
      <c r="E672" s="176">
        <v>67.28</v>
      </c>
    </row>
    <row r="673" spans="1:5">
      <c r="A673" s="156">
        <v>783</v>
      </c>
      <c r="B673" s="156" t="s">
        <v>992</v>
      </c>
      <c r="C673" s="156" t="s">
        <v>407</v>
      </c>
      <c r="D673" s="156" t="s">
        <v>410</v>
      </c>
      <c r="E673" s="176">
        <v>184.14</v>
      </c>
    </row>
    <row r="674" spans="1:5">
      <c r="A674" s="156">
        <v>785</v>
      </c>
      <c r="B674" s="156" t="s">
        <v>993</v>
      </c>
      <c r="C674" s="156" t="s">
        <v>407</v>
      </c>
      <c r="D674" s="156" t="s">
        <v>410</v>
      </c>
      <c r="E674" s="176">
        <v>194.56</v>
      </c>
    </row>
    <row r="675" spans="1:5">
      <c r="A675" s="156">
        <v>784</v>
      </c>
      <c r="B675" s="156" t="s">
        <v>994</v>
      </c>
      <c r="C675" s="156" t="s">
        <v>407</v>
      </c>
      <c r="D675" s="156" t="s">
        <v>410</v>
      </c>
      <c r="E675" s="176">
        <v>208.72</v>
      </c>
    </row>
    <row r="676" spans="1:5">
      <c r="A676" s="156">
        <v>831</v>
      </c>
      <c r="B676" s="156" t="s">
        <v>995</v>
      </c>
      <c r="C676" s="156" t="s">
        <v>407</v>
      </c>
      <c r="D676" s="156" t="s">
        <v>408</v>
      </c>
      <c r="E676" s="176">
        <v>59.87</v>
      </c>
    </row>
    <row r="677" spans="1:5">
      <c r="A677" s="156">
        <v>828</v>
      </c>
      <c r="B677" s="156" t="s">
        <v>996</v>
      </c>
      <c r="C677" s="156" t="s">
        <v>407</v>
      </c>
      <c r="D677" s="156" t="s">
        <v>408</v>
      </c>
      <c r="E677" s="176">
        <v>0.43</v>
      </c>
    </row>
    <row r="678" spans="1:5">
      <c r="A678" s="156">
        <v>829</v>
      </c>
      <c r="B678" s="156" t="s">
        <v>997</v>
      </c>
      <c r="C678" s="156" t="s">
        <v>407</v>
      </c>
      <c r="D678" s="156" t="s">
        <v>408</v>
      </c>
      <c r="E678" s="176">
        <v>0.84</v>
      </c>
    </row>
    <row r="679" spans="1:5">
      <c r="A679" s="156">
        <v>812</v>
      </c>
      <c r="B679" s="156" t="s">
        <v>998</v>
      </c>
      <c r="C679" s="156" t="s">
        <v>407</v>
      </c>
      <c r="D679" s="156" t="s">
        <v>405</v>
      </c>
      <c r="E679" s="176">
        <v>1.78</v>
      </c>
    </row>
    <row r="680" spans="1:5">
      <c r="A680" s="156">
        <v>819</v>
      </c>
      <c r="B680" s="156" t="s">
        <v>999</v>
      </c>
      <c r="C680" s="156" t="s">
        <v>407</v>
      </c>
      <c r="D680" s="156" t="s">
        <v>408</v>
      </c>
      <c r="E680" s="176">
        <v>3.15</v>
      </c>
    </row>
    <row r="681" spans="1:5">
      <c r="A681" s="156">
        <v>818</v>
      </c>
      <c r="B681" s="156" t="s">
        <v>1000</v>
      </c>
      <c r="C681" s="156" t="s">
        <v>407</v>
      </c>
      <c r="D681" s="156" t="s">
        <v>408</v>
      </c>
      <c r="E681" s="176">
        <v>5.91</v>
      </c>
    </row>
    <row r="682" spans="1:5">
      <c r="A682" s="156">
        <v>823</v>
      </c>
      <c r="B682" s="156" t="s">
        <v>1001</v>
      </c>
      <c r="C682" s="156" t="s">
        <v>407</v>
      </c>
      <c r="D682" s="156" t="s">
        <v>408</v>
      </c>
      <c r="E682" s="176">
        <v>14.59</v>
      </c>
    </row>
    <row r="683" spans="1:5">
      <c r="A683" s="156">
        <v>830</v>
      </c>
      <c r="B683" s="156" t="s">
        <v>1002</v>
      </c>
      <c r="C683" s="156" t="s">
        <v>407</v>
      </c>
      <c r="D683" s="156" t="s">
        <v>408</v>
      </c>
      <c r="E683" s="176">
        <v>11.77</v>
      </c>
    </row>
    <row r="684" spans="1:5">
      <c r="A684" s="156">
        <v>826</v>
      </c>
      <c r="B684" s="156" t="s">
        <v>1003</v>
      </c>
      <c r="C684" s="156" t="s">
        <v>407</v>
      </c>
      <c r="D684" s="156" t="s">
        <v>408</v>
      </c>
      <c r="E684" s="176">
        <v>35.049999999999997</v>
      </c>
    </row>
    <row r="685" spans="1:5">
      <c r="A685" s="156">
        <v>827</v>
      </c>
      <c r="B685" s="156" t="s">
        <v>1004</v>
      </c>
      <c r="C685" s="156" t="s">
        <v>407</v>
      </c>
      <c r="D685" s="156" t="s">
        <v>408</v>
      </c>
      <c r="E685" s="176">
        <v>29.55</v>
      </c>
    </row>
    <row r="686" spans="1:5">
      <c r="A686" s="156">
        <v>832</v>
      </c>
      <c r="B686" s="156" t="s">
        <v>1005</v>
      </c>
      <c r="C686" s="156" t="s">
        <v>407</v>
      </c>
      <c r="D686" s="156" t="s">
        <v>408</v>
      </c>
      <c r="E686" s="176">
        <v>1.88</v>
      </c>
    </row>
    <row r="687" spans="1:5">
      <c r="A687" s="156">
        <v>833</v>
      </c>
      <c r="B687" s="156" t="s">
        <v>1006</v>
      </c>
      <c r="C687" s="156" t="s">
        <v>407</v>
      </c>
      <c r="D687" s="156" t="s">
        <v>408</v>
      </c>
      <c r="E687" s="176">
        <v>2.76</v>
      </c>
    </row>
    <row r="688" spans="1:5">
      <c r="A688" s="156">
        <v>834</v>
      </c>
      <c r="B688" s="156" t="s">
        <v>1007</v>
      </c>
      <c r="C688" s="156" t="s">
        <v>407</v>
      </c>
      <c r="D688" s="156" t="s">
        <v>408</v>
      </c>
      <c r="E688" s="176">
        <v>3.05</v>
      </c>
    </row>
    <row r="689" spans="1:5">
      <c r="A689" s="156">
        <v>825</v>
      </c>
      <c r="B689" s="156" t="s">
        <v>1008</v>
      </c>
      <c r="C689" s="156" t="s">
        <v>407</v>
      </c>
      <c r="D689" s="156" t="s">
        <v>408</v>
      </c>
      <c r="E689" s="176">
        <v>3.27</v>
      </c>
    </row>
    <row r="690" spans="1:5">
      <c r="A690" s="156">
        <v>813</v>
      </c>
      <c r="B690" s="156" t="s">
        <v>1009</v>
      </c>
      <c r="C690" s="156" t="s">
        <v>407</v>
      </c>
      <c r="D690" s="156" t="s">
        <v>408</v>
      </c>
      <c r="E690" s="176">
        <v>3.99</v>
      </c>
    </row>
    <row r="691" spans="1:5">
      <c r="A691" s="156">
        <v>820</v>
      </c>
      <c r="B691" s="156" t="s">
        <v>1010</v>
      </c>
      <c r="C691" s="156" t="s">
        <v>407</v>
      </c>
      <c r="D691" s="156" t="s">
        <v>408</v>
      </c>
      <c r="E691" s="176">
        <v>4.37</v>
      </c>
    </row>
    <row r="692" spans="1:5">
      <c r="A692" s="156">
        <v>816</v>
      </c>
      <c r="B692" s="156" t="s">
        <v>1011</v>
      </c>
      <c r="C692" s="156" t="s">
        <v>407</v>
      </c>
      <c r="D692" s="156" t="s">
        <v>408</v>
      </c>
      <c r="E692" s="176">
        <v>7.48</v>
      </c>
    </row>
    <row r="693" spans="1:5">
      <c r="A693" s="156">
        <v>814</v>
      </c>
      <c r="B693" s="156" t="s">
        <v>1012</v>
      </c>
      <c r="C693" s="156" t="s">
        <v>407</v>
      </c>
      <c r="D693" s="156" t="s">
        <v>408</v>
      </c>
      <c r="E693" s="176">
        <v>9.32</v>
      </c>
    </row>
    <row r="694" spans="1:5">
      <c r="A694" s="156">
        <v>815</v>
      </c>
      <c r="B694" s="156" t="s">
        <v>1013</v>
      </c>
      <c r="C694" s="156" t="s">
        <v>407</v>
      </c>
      <c r="D694" s="156" t="s">
        <v>408</v>
      </c>
      <c r="E694" s="176">
        <v>9.57</v>
      </c>
    </row>
    <row r="695" spans="1:5">
      <c r="A695" s="156">
        <v>822</v>
      </c>
      <c r="B695" s="156" t="s">
        <v>1014</v>
      </c>
      <c r="C695" s="156" t="s">
        <v>407</v>
      </c>
      <c r="D695" s="156" t="s">
        <v>408</v>
      </c>
      <c r="E695" s="176">
        <v>11.07</v>
      </c>
    </row>
    <row r="696" spans="1:5">
      <c r="A696" s="156">
        <v>821</v>
      </c>
      <c r="B696" s="156" t="s">
        <v>1015</v>
      </c>
      <c r="C696" s="156" t="s">
        <v>407</v>
      </c>
      <c r="D696" s="156" t="s">
        <v>408</v>
      </c>
      <c r="E696" s="176">
        <v>13.25</v>
      </c>
    </row>
    <row r="697" spans="1:5">
      <c r="A697" s="156">
        <v>817</v>
      </c>
      <c r="B697" s="156" t="s">
        <v>1016</v>
      </c>
      <c r="C697" s="156" t="s">
        <v>407</v>
      </c>
      <c r="D697" s="156" t="s">
        <v>408</v>
      </c>
      <c r="E697" s="176">
        <v>18.100000000000001</v>
      </c>
    </row>
    <row r="698" spans="1:5">
      <c r="A698" s="156">
        <v>20086</v>
      </c>
      <c r="B698" s="156" t="s">
        <v>1017</v>
      </c>
      <c r="C698" s="156" t="s">
        <v>407</v>
      </c>
      <c r="D698" s="156" t="s">
        <v>408</v>
      </c>
      <c r="E698" s="176">
        <v>2.4900000000000002</v>
      </c>
    </row>
    <row r="699" spans="1:5">
      <c r="A699" s="156">
        <v>39191</v>
      </c>
      <c r="B699" s="156" t="s">
        <v>1018</v>
      </c>
      <c r="C699" s="156" t="s">
        <v>407</v>
      </c>
      <c r="D699" s="156" t="s">
        <v>408</v>
      </c>
      <c r="E699" s="176">
        <v>9.98</v>
      </c>
    </row>
    <row r="700" spans="1:5">
      <c r="A700" s="156">
        <v>39190</v>
      </c>
      <c r="B700" s="156" t="s">
        <v>1019</v>
      </c>
      <c r="C700" s="156" t="s">
        <v>407</v>
      </c>
      <c r="D700" s="156" t="s">
        <v>408</v>
      </c>
      <c r="E700" s="176">
        <v>10.43</v>
      </c>
    </row>
    <row r="701" spans="1:5">
      <c r="A701" s="156">
        <v>39189</v>
      </c>
      <c r="B701" s="156" t="s">
        <v>1020</v>
      </c>
      <c r="C701" s="156" t="s">
        <v>407</v>
      </c>
      <c r="D701" s="156" t="s">
        <v>408</v>
      </c>
      <c r="E701" s="176">
        <v>11.04</v>
      </c>
    </row>
    <row r="702" spans="1:5">
      <c r="A702" s="156">
        <v>39186</v>
      </c>
      <c r="B702" s="156" t="s">
        <v>1021</v>
      </c>
      <c r="C702" s="156" t="s">
        <v>407</v>
      </c>
      <c r="D702" s="156" t="s">
        <v>408</v>
      </c>
      <c r="E702" s="176">
        <v>9.8699999999999992</v>
      </c>
    </row>
    <row r="703" spans="1:5">
      <c r="A703" s="156">
        <v>39188</v>
      </c>
      <c r="B703" s="156" t="s">
        <v>1022</v>
      </c>
      <c r="C703" s="156" t="s">
        <v>407</v>
      </c>
      <c r="D703" s="156" t="s">
        <v>408</v>
      </c>
      <c r="E703" s="176">
        <v>8.1199999999999992</v>
      </c>
    </row>
    <row r="704" spans="1:5">
      <c r="A704" s="156">
        <v>39187</v>
      </c>
      <c r="B704" s="156" t="s">
        <v>1023</v>
      </c>
      <c r="C704" s="156" t="s">
        <v>407</v>
      </c>
      <c r="D704" s="156" t="s">
        <v>408</v>
      </c>
      <c r="E704" s="176">
        <v>8.52</v>
      </c>
    </row>
    <row r="705" spans="1:5">
      <c r="A705" s="156">
        <v>39184</v>
      </c>
      <c r="B705" s="156" t="s">
        <v>1024</v>
      </c>
      <c r="C705" s="156" t="s">
        <v>407</v>
      </c>
      <c r="D705" s="156" t="s">
        <v>408</v>
      </c>
      <c r="E705" s="176">
        <v>3.2</v>
      </c>
    </row>
    <row r="706" spans="1:5">
      <c r="A706" s="156">
        <v>39185</v>
      </c>
      <c r="B706" s="156" t="s">
        <v>1025</v>
      </c>
      <c r="C706" s="156" t="s">
        <v>407</v>
      </c>
      <c r="D706" s="156" t="s">
        <v>408</v>
      </c>
      <c r="E706" s="176">
        <v>2.92</v>
      </c>
    </row>
    <row r="707" spans="1:5">
      <c r="A707" s="156">
        <v>39198</v>
      </c>
      <c r="B707" s="156" t="s">
        <v>1026</v>
      </c>
      <c r="C707" s="156" t="s">
        <v>407</v>
      </c>
      <c r="D707" s="156" t="s">
        <v>408</v>
      </c>
      <c r="E707" s="176">
        <v>32.76</v>
      </c>
    </row>
    <row r="708" spans="1:5">
      <c r="A708" s="156">
        <v>39197</v>
      </c>
      <c r="B708" s="156" t="s">
        <v>1027</v>
      </c>
      <c r="C708" s="156" t="s">
        <v>407</v>
      </c>
      <c r="D708" s="156" t="s">
        <v>408</v>
      </c>
      <c r="E708" s="176">
        <v>34.22</v>
      </c>
    </row>
    <row r="709" spans="1:5">
      <c r="A709" s="156">
        <v>39196</v>
      </c>
      <c r="B709" s="156" t="s">
        <v>1028</v>
      </c>
      <c r="C709" s="156" t="s">
        <v>407</v>
      </c>
      <c r="D709" s="156" t="s">
        <v>408</v>
      </c>
      <c r="E709" s="176">
        <v>35.29</v>
      </c>
    </row>
    <row r="710" spans="1:5">
      <c r="A710" s="156">
        <v>39199</v>
      </c>
      <c r="B710" s="156" t="s">
        <v>1029</v>
      </c>
      <c r="C710" s="156" t="s">
        <v>407</v>
      </c>
      <c r="D710" s="156" t="s">
        <v>408</v>
      </c>
      <c r="E710" s="176">
        <v>31.53</v>
      </c>
    </row>
    <row r="711" spans="1:5">
      <c r="A711" s="156">
        <v>39195</v>
      </c>
      <c r="B711" s="156" t="s">
        <v>1030</v>
      </c>
      <c r="C711" s="156" t="s">
        <v>407</v>
      </c>
      <c r="D711" s="156" t="s">
        <v>408</v>
      </c>
      <c r="E711" s="176">
        <v>18.190000000000001</v>
      </c>
    </row>
    <row r="712" spans="1:5">
      <c r="A712" s="156">
        <v>39194</v>
      </c>
      <c r="B712" s="156" t="s">
        <v>1031</v>
      </c>
      <c r="C712" s="156" t="s">
        <v>407</v>
      </c>
      <c r="D712" s="156" t="s">
        <v>408</v>
      </c>
      <c r="E712" s="176">
        <v>19.47</v>
      </c>
    </row>
    <row r="713" spans="1:5">
      <c r="A713" s="156">
        <v>39193</v>
      </c>
      <c r="B713" s="156" t="s">
        <v>1032</v>
      </c>
      <c r="C713" s="156" t="s">
        <v>407</v>
      </c>
      <c r="D713" s="156" t="s">
        <v>408</v>
      </c>
      <c r="E713" s="176">
        <v>21.34</v>
      </c>
    </row>
    <row r="714" spans="1:5">
      <c r="A714" s="156">
        <v>39192</v>
      </c>
      <c r="B714" s="156" t="s">
        <v>1033</v>
      </c>
      <c r="C714" s="156" t="s">
        <v>407</v>
      </c>
      <c r="D714" s="156" t="s">
        <v>408</v>
      </c>
      <c r="E714" s="176">
        <v>22.2</v>
      </c>
    </row>
    <row r="715" spans="1:5">
      <c r="A715" s="156">
        <v>39920</v>
      </c>
      <c r="B715" s="156" t="s">
        <v>1034</v>
      </c>
      <c r="C715" s="156" t="s">
        <v>407</v>
      </c>
      <c r="D715" s="156" t="s">
        <v>408</v>
      </c>
      <c r="E715" s="176">
        <v>2.69</v>
      </c>
    </row>
    <row r="716" spans="1:5">
      <c r="A716" s="156">
        <v>39201</v>
      </c>
      <c r="B716" s="156" t="s">
        <v>1035</v>
      </c>
      <c r="C716" s="156" t="s">
        <v>407</v>
      </c>
      <c r="D716" s="156" t="s">
        <v>408</v>
      </c>
      <c r="E716" s="176">
        <v>39.17</v>
      </c>
    </row>
    <row r="717" spans="1:5">
      <c r="A717" s="156">
        <v>39200</v>
      </c>
      <c r="B717" s="156" t="s">
        <v>1036</v>
      </c>
      <c r="C717" s="156" t="s">
        <v>407</v>
      </c>
      <c r="D717" s="156" t="s">
        <v>408</v>
      </c>
      <c r="E717" s="176">
        <v>39.479999999999997</v>
      </c>
    </row>
    <row r="718" spans="1:5">
      <c r="A718" s="156">
        <v>39203</v>
      </c>
      <c r="B718" s="156" t="s">
        <v>1037</v>
      </c>
      <c r="C718" s="156" t="s">
        <v>407</v>
      </c>
      <c r="D718" s="156" t="s">
        <v>408</v>
      </c>
      <c r="E718" s="176">
        <v>31.88</v>
      </c>
    </row>
    <row r="719" spans="1:5">
      <c r="A719" s="156">
        <v>39202</v>
      </c>
      <c r="B719" s="156" t="s">
        <v>1038</v>
      </c>
      <c r="C719" s="156" t="s">
        <v>407</v>
      </c>
      <c r="D719" s="156" t="s">
        <v>408</v>
      </c>
      <c r="E719" s="176">
        <v>37.450000000000003</v>
      </c>
    </row>
    <row r="720" spans="1:5">
      <c r="A720" s="156">
        <v>39205</v>
      </c>
      <c r="B720" s="156" t="s">
        <v>1039</v>
      </c>
      <c r="C720" s="156" t="s">
        <v>407</v>
      </c>
      <c r="D720" s="156" t="s">
        <v>408</v>
      </c>
      <c r="E720" s="176">
        <v>62.48</v>
      </c>
    </row>
    <row r="721" spans="1:5">
      <c r="A721" s="156">
        <v>39204</v>
      </c>
      <c r="B721" s="156" t="s">
        <v>1040</v>
      </c>
      <c r="C721" s="156" t="s">
        <v>407</v>
      </c>
      <c r="D721" s="156" t="s">
        <v>408</v>
      </c>
      <c r="E721" s="176">
        <v>63.99</v>
      </c>
    </row>
    <row r="722" spans="1:5">
      <c r="A722" s="156">
        <v>39206</v>
      </c>
      <c r="B722" s="156" t="s">
        <v>1041</v>
      </c>
      <c r="C722" s="156" t="s">
        <v>407</v>
      </c>
      <c r="D722" s="156" t="s">
        <v>408</v>
      </c>
      <c r="E722" s="176">
        <v>60.71</v>
      </c>
    </row>
    <row r="723" spans="1:5">
      <c r="A723" s="156">
        <v>797</v>
      </c>
      <c r="B723" s="156" t="s">
        <v>5305</v>
      </c>
      <c r="C723" s="156" t="s">
        <v>407</v>
      </c>
      <c r="D723" s="156" t="s">
        <v>408</v>
      </c>
      <c r="E723" s="176">
        <v>5.5</v>
      </c>
    </row>
    <row r="724" spans="1:5">
      <c r="A724" s="156">
        <v>798</v>
      </c>
      <c r="B724" s="156" t="s">
        <v>5306</v>
      </c>
      <c r="C724" s="156" t="s">
        <v>407</v>
      </c>
      <c r="D724" s="156" t="s">
        <v>408</v>
      </c>
      <c r="E724" s="176">
        <v>0.8</v>
      </c>
    </row>
    <row r="725" spans="1:5">
      <c r="A725" s="156">
        <v>796</v>
      </c>
      <c r="B725" s="156" t="s">
        <v>5307</v>
      </c>
      <c r="C725" s="156" t="s">
        <v>407</v>
      </c>
      <c r="D725" s="156" t="s">
        <v>408</v>
      </c>
      <c r="E725" s="176">
        <v>5.41</v>
      </c>
    </row>
    <row r="726" spans="1:5">
      <c r="A726" s="156">
        <v>799</v>
      </c>
      <c r="B726" s="156" t="s">
        <v>5308</v>
      </c>
      <c r="C726" s="156" t="s">
        <v>407</v>
      </c>
      <c r="D726" s="156" t="s">
        <v>408</v>
      </c>
      <c r="E726" s="176">
        <v>2.4900000000000002</v>
      </c>
    </row>
    <row r="727" spans="1:5">
      <c r="A727" s="156">
        <v>792</v>
      </c>
      <c r="B727" s="156" t="s">
        <v>1042</v>
      </c>
      <c r="C727" s="156" t="s">
        <v>407</v>
      </c>
      <c r="D727" s="156" t="s">
        <v>405</v>
      </c>
      <c r="E727" s="176">
        <v>2.36</v>
      </c>
    </row>
    <row r="728" spans="1:5">
      <c r="A728" s="156">
        <v>804</v>
      </c>
      <c r="B728" s="156" t="s">
        <v>5309</v>
      </c>
      <c r="C728" s="156" t="s">
        <v>407</v>
      </c>
      <c r="D728" s="156" t="s">
        <v>410</v>
      </c>
      <c r="E728" s="176">
        <v>7.72</v>
      </c>
    </row>
    <row r="729" spans="1:5">
      <c r="A729" s="156">
        <v>793</v>
      </c>
      <c r="B729" s="156" t="s">
        <v>5310</v>
      </c>
      <c r="C729" s="156" t="s">
        <v>407</v>
      </c>
      <c r="D729" s="156" t="s">
        <v>410</v>
      </c>
      <c r="E729" s="176">
        <v>3.81</v>
      </c>
    </row>
    <row r="730" spans="1:5">
      <c r="A730" s="156">
        <v>801</v>
      </c>
      <c r="B730" s="156" t="s">
        <v>5311</v>
      </c>
      <c r="C730" s="156" t="s">
        <v>407</v>
      </c>
      <c r="D730" s="156" t="s">
        <v>410</v>
      </c>
      <c r="E730" s="176">
        <v>2.58</v>
      </c>
    </row>
    <row r="731" spans="1:5">
      <c r="A731" s="156">
        <v>794</v>
      </c>
      <c r="B731" s="156" t="s">
        <v>5312</v>
      </c>
      <c r="C731" s="156" t="s">
        <v>407</v>
      </c>
      <c r="D731" s="156" t="s">
        <v>410</v>
      </c>
      <c r="E731" s="176">
        <v>2.7</v>
      </c>
    </row>
    <row r="732" spans="1:5">
      <c r="A732" s="156">
        <v>802</v>
      </c>
      <c r="B732" s="156" t="s">
        <v>5313</v>
      </c>
      <c r="C732" s="156" t="s">
        <v>407</v>
      </c>
      <c r="D732" s="156" t="s">
        <v>410</v>
      </c>
      <c r="E732" s="176">
        <v>8.15</v>
      </c>
    </row>
    <row r="733" spans="1:5">
      <c r="A733" s="156">
        <v>803</v>
      </c>
      <c r="B733" s="156" t="s">
        <v>5314</v>
      </c>
      <c r="C733" s="156" t="s">
        <v>407</v>
      </c>
      <c r="D733" s="156" t="s">
        <v>410</v>
      </c>
      <c r="E733" s="176">
        <v>8.49</v>
      </c>
    </row>
    <row r="734" spans="1:5">
      <c r="A734" s="156">
        <v>38001</v>
      </c>
      <c r="B734" s="156" t="s">
        <v>1043</v>
      </c>
      <c r="C734" s="156" t="s">
        <v>407</v>
      </c>
      <c r="D734" s="156" t="s">
        <v>408</v>
      </c>
      <c r="E734" s="176">
        <v>0.75</v>
      </c>
    </row>
    <row r="735" spans="1:5">
      <c r="A735" s="156">
        <v>38002</v>
      </c>
      <c r="B735" s="156" t="s">
        <v>1044</v>
      </c>
      <c r="C735" s="156" t="s">
        <v>407</v>
      </c>
      <c r="D735" s="156" t="s">
        <v>408</v>
      </c>
      <c r="E735" s="176">
        <v>1.39</v>
      </c>
    </row>
    <row r="736" spans="1:5">
      <c r="A736" s="156">
        <v>38003</v>
      </c>
      <c r="B736" s="156" t="s">
        <v>1045</v>
      </c>
      <c r="C736" s="156" t="s">
        <v>407</v>
      </c>
      <c r="D736" s="156" t="s">
        <v>408</v>
      </c>
      <c r="E736" s="176">
        <v>16.739999999999998</v>
      </c>
    </row>
    <row r="737" spans="1:5">
      <c r="A737" s="156">
        <v>38004</v>
      </c>
      <c r="B737" s="156" t="s">
        <v>1046</v>
      </c>
      <c r="C737" s="156" t="s">
        <v>407</v>
      </c>
      <c r="D737" s="156" t="s">
        <v>408</v>
      </c>
      <c r="E737" s="176">
        <v>22.38</v>
      </c>
    </row>
    <row r="738" spans="1:5">
      <c r="A738" s="156">
        <v>36327</v>
      </c>
      <c r="B738" s="156" t="s">
        <v>5315</v>
      </c>
      <c r="C738" s="156" t="s">
        <v>407</v>
      </c>
      <c r="D738" s="156" t="s">
        <v>410</v>
      </c>
      <c r="E738" s="176">
        <v>1.21</v>
      </c>
    </row>
    <row r="739" spans="1:5">
      <c r="A739" s="156">
        <v>38992</v>
      </c>
      <c r="B739" s="156" t="s">
        <v>5316</v>
      </c>
      <c r="C739" s="156" t="s">
        <v>407</v>
      </c>
      <c r="D739" s="156" t="s">
        <v>410</v>
      </c>
      <c r="E739" s="176">
        <v>1.94</v>
      </c>
    </row>
    <row r="740" spans="1:5">
      <c r="A740" s="156">
        <v>38993</v>
      </c>
      <c r="B740" s="156" t="s">
        <v>5317</v>
      </c>
      <c r="C740" s="156" t="s">
        <v>407</v>
      </c>
      <c r="D740" s="156" t="s">
        <v>410</v>
      </c>
      <c r="E740" s="176">
        <v>5.53</v>
      </c>
    </row>
    <row r="741" spans="1:5">
      <c r="A741" s="156">
        <v>38418</v>
      </c>
      <c r="B741" s="156" t="s">
        <v>1047</v>
      </c>
      <c r="C741" s="156" t="s">
        <v>407</v>
      </c>
      <c r="D741" s="156" t="s">
        <v>410</v>
      </c>
      <c r="E741" s="176">
        <v>3</v>
      </c>
    </row>
    <row r="742" spans="1:5">
      <c r="A742" s="156">
        <v>39178</v>
      </c>
      <c r="B742" s="156" t="s">
        <v>1048</v>
      </c>
      <c r="C742" s="156" t="s">
        <v>407</v>
      </c>
      <c r="D742" s="156" t="s">
        <v>408</v>
      </c>
      <c r="E742" s="176">
        <v>1.08</v>
      </c>
    </row>
    <row r="743" spans="1:5">
      <c r="A743" s="156">
        <v>39177</v>
      </c>
      <c r="B743" s="156" t="s">
        <v>1049</v>
      </c>
      <c r="C743" s="156" t="s">
        <v>407</v>
      </c>
      <c r="D743" s="156" t="s">
        <v>408</v>
      </c>
      <c r="E743" s="176">
        <v>0.97</v>
      </c>
    </row>
    <row r="744" spans="1:5">
      <c r="A744" s="156">
        <v>39174</v>
      </c>
      <c r="B744" s="156" t="s">
        <v>1050</v>
      </c>
      <c r="C744" s="156" t="s">
        <v>407</v>
      </c>
      <c r="D744" s="156" t="s">
        <v>408</v>
      </c>
      <c r="E744" s="176">
        <v>0.48</v>
      </c>
    </row>
    <row r="745" spans="1:5">
      <c r="A745" s="156">
        <v>39176</v>
      </c>
      <c r="B745" s="156" t="s">
        <v>199</v>
      </c>
      <c r="C745" s="156" t="s">
        <v>407</v>
      </c>
      <c r="D745" s="156" t="s">
        <v>408</v>
      </c>
      <c r="E745" s="176">
        <v>0.64</v>
      </c>
    </row>
    <row r="746" spans="1:5">
      <c r="A746" s="156">
        <v>39180</v>
      </c>
      <c r="B746" s="156" t="s">
        <v>1051</v>
      </c>
      <c r="C746" s="156" t="s">
        <v>407</v>
      </c>
      <c r="D746" s="156" t="s">
        <v>408</v>
      </c>
      <c r="E746" s="176">
        <v>2.93</v>
      </c>
    </row>
    <row r="747" spans="1:5">
      <c r="A747" s="156">
        <v>39179</v>
      </c>
      <c r="B747" s="156" t="s">
        <v>1052</v>
      </c>
      <c r="C747" s="156" t="s">
        <v>407</v>
      </c>
      <c r="D747" s="156" t="s">
        <v>408</v>
      </c>
      <c r="E747" s="176">
        <v>2.59</v>
      </c>
    </row>
    <row r="748" spans="1:5">
      <c r="A748" s="156">
        <v>39175</v>
      </c>
      <c r="B748" s="156" t="s">
        <v>1053</v>
      </c>
      <c r="C748" s="156" t="s">
        <v>407</v>
      </c>
      <c r="D748" s="156" t="s">
        <v>408</v>
      </c>
      <c r="E748" s="176">
        <v>0.59</v>
      </c>
    </row>
    <row r="749" spans="1:5">
      <c r="A749" s="156">
        <v>39217</v>
      </c>
      <c r="B749" s="156" t="s">
        <v>1054</v>
      </c>
      <c r="C749" s="156" t="s">
        <v>407</v>
      </c>
      <c r="D749" s="156" t="s">
        <v>408</v>
      </c>
      <c r="E749" s="176">
        <v>0.46</v>
      </c>
    </row>
    <row r="750" spans="1:5">
      <c r="A750" s="156">
        <v>39181</v>
      </c>
      <c r="B750" s="156" t="s">
        <v>1055</v>
      </c>
      <c r="C750" s="156" t="s">
        <v>407</v>
      </c>
      <c r="D750" s="156" t="s">
        <v>408</v>
      </c>
      <c r="E750" s="176">
        <v>3.93</v>
      </c>
    </row>
    <row r="751" spans="1:5">
      <c r="A751" s="156">
        <v>39182</v>
      </c>
      <c r="B751" s="156" t="s">
        <v>1056</v>
      </c>
      <c r="C751" s="156" t="s">
        <v>407</v>
      </c>
      <c r="D751" s="156" t="s">
        <v>408</v>
      </c>
      <c r="E751" s="176">
        <v>5.53</v>
      </c>
    </row>
    <row r="752" spans="1:5">
      <c r="A752" s="156">
        <v>12616</v>
      </c>
      <c r="B752" s="156" t="s">
        <v>1057</v>
      </c>
      <c r="C752" s="156" t="s">
        <v>407</v>
      </c>
      <c r="D752" s="156" t="s">
        <v>410</v>
      </c>
      <c r="E752" s="176">
        <v>3.13</v>
      </c>
    </row>
    <row r="753" spans="1:5">
      <c r="A753" s="156">
        <v>1049</v>
      </c>
      <c r="B753" s="156" t="s">
        <v>1058</v>
      </c>
      <c r="C753" s="156" t="s">
        <v>407</v>
      </c>
      <c r="D753" s="156" t="s">
        <v>408</v>
      </c>
      <c r="E753" s="176">
        <v>4.63</v>
      </c>
    </row>
    <row r="754" spans="1:5">
      <c r="A754" s="156">
        <v>1099</v>
      </c>
      <c r="B754" s="156" t="s">
        <v>1059</v>
      </c>
      <c r="C754" s="156" t="s">
        <v>407</v>
      </c>
      <c r="D754" s="156" t="s">
        <v>408</v>
      </c>
      <c r="E754" s="176">
        <v>3.54</v>
      </c>
    </row>
    <row r="755" spans="1:5">
      <c r="A755" s="156">
        <v>39678</v>
      </c>
      <c r="B755" s="156" t="s">
        <v>1060</v>
      </c>
      <c r="C755" s="156" t="s">
        <v>407</v>
      </c>
      <c r="D755" s="156" t="s">
        <v>408</v>
      </c>
      <c r="E755" s="176">
        <v>1.42</v>
      </c>
    </row>
    <row r="756" spans="1:5">
      <c r="A756" s="156">
        <v>1050</v>
      </c>
      <c r="B756" s="156" t="s">
        <v>1061</v>
      </c>
      <c r="C756" s="156" t="s">
        <v>407</v>
      </c>
      <c r="D756" s="156" t="s">
        <v>408</v>
      </c>
      <c r="E756" s="176">
        <v>2.42</v>
      </c>
    </row>
    <row r="757" spans="1:5">
      <c r="A757" s="156">
        <v>1101</v>
      </c>
      <c r="B757" s="156" t="s">
        <v>1062</v>
      </c>
      <c r="C757" s="156" t="s">
        <v>407</v>
      </c>
      <c r="D757" s="156" t="s">
        <v>408</v>
      </c>
      <c r="E757" s="176">
        <v>15.27</v>
      </c>
    </row>
    <row r="758" spans="1:5">
      <c r="A758" s="156">
        <v>1100</v>
      </c>
      <c r="B758" s="156" t="s">
        <v>1063</v>
      </c>
      <c r="C758" s="156" t="s">
        <v>407</v>
      </c>
      <c r="D758" s="156" t="s">
        <v>408</v>
      </c>
      <c r="E758" s="176">
        <v>7.87</v>
      </c>
    </row>
    <row r="759" spans="1:5">
      <c r="A759" s="156">
        <v>39679</v>
      </c>
      <c r="B759" s="156" t="s">
        <v>1064</v>
      </c>
      <c r="C759" s="156" t="s">
        <v>407</v>
      </c>
      <c r="D759" s="156" t="s">
        <v>408</v>
      </c>
      <c r="E759" s="176">
        <v>30.43</v>
      </c>
    </row>
    <row r="760" spans="1:5">
      <c r="A760" s="156">
        <v>1098</v>
      </c>
      <c r="B760" s="156" t="s">
        <v>1065</v>
      </c>
      <c r="C760" s="156" t="s">
        <v>407</v>
      </c>
      <c r="D760" s="156" t="s">
        <v>408</v>
      </c>
      <c r="E760" s="176">
        <v>1.89</v>
      </c>
    </row>
    <row r="761" spans="1:5">
      <c r="A761" s="156">
        <v>1102</v>
      </c>
      <c r="B761" s="156" t="s">
        <v>1066</v>
      </c>
      <c r="C761" s="156" t="s">
        <v>407</v>
      </c>
      <c r="D761" s="156" t="s">
        <v>408</v>
      </c>
      <c r="E761" s="176">
        <v>22.77</v>
      </c>
    </row>
    <row r="762" spans="1:5">
      <c r="A762" s="156">
        <v>1051</v>
      </c>
      <c r="B762" s="156" t="s">
        <v>1067</v>
      </c>
      <c r="C762" s="156" t="s">
        <v>407</v>
      </c>
      <c r="D762" s="156" t="s">
        <v>408</v>
      </c>
      <c r="E762" s="176">
        <v>33.090000000000003</v>
      </c>
    </row>
    <row r="763" spans="1:5">
      <c r="A763" s="156">
        <v>37399</v>
      </c>
      <c r="B763" s="156" t="s">
        <v>1068</v>
      </c>
      <c r="C763" s="156" t="s">
        <v>407</v>
      </c>
      <c r="D763" s="156" t="s">
        <v>408</v>
      </c>
      <c r="E763" s="176">
        <v>10.76</v>
      </c>
    </row>
    <row r="764" spans="1:5">
      <c r="A764" s="156">
        <v>42014</v>
      </c>
      <c r="B764" s="156" t="s">
        <v>1069</v>
      </c>
      <c r="C764" s="156" t="s">
        <v>463</v>
      </c>
      <c r="D764" s="156" t="s">
        <v>408</v>
      </c>
      <c r="E764" s="176">
        <v>19.8</v>
      </c>
    </row>
    <row r="765" spans="1:5">
      <c r="A765" s="156">
        <v>42012</v>
      </c>
      <c r="B765" s="156" t="s">
        <v>1070</v>
      </c>
      <c r="C765" s="156" t="s">
        <v>463</v>
      </c>
      <c r="D765" s="156" t="s">
        <v>408</v>
      </c>
      <c r="E765" s="176">
        <v>15.05</v>
      </c>
    </row>
    <row r="766" spans="1:5">
      <c r="A766" s="156">
        <v>42013</v>
      </c>
      <c r="B766" s="156" t="s">
        <v>1071</v>
      </c>
      <c r="C766" s="156" t="s">
        <v>463</v>
      </c>
      <c r="D766" s="156" t="s">
        <v>408</v>
      </c>
      <c r="E766" s="176">
        <v>8.1</v>
      </c>
    </row>
    <row r="767" spans="1:5">
      <c r="A767" s="156">
        <v>25004</v>
      </c>
      <c r="B767" s="156" t="s">
        <v>1072</v>
      </c>
      <c r="C767" s="156" t="s">
        <v>463</v>
      </c>
      <c r="D767" s="156" t="s">
        <v>408</v>
      </c>
      <c r="E767" s="176">
        <v>20.52</v>
      </c>
    </row>
    <row r="768" spans="1:5">
      <c r="A768" s="156">
        <v>25002</v>
      </c>
      <c r="B768" s="156" t="s">
        <v>1073</v>
      </c>
      <c r="C768" s="156" t="s">
        <v>463</v>
      </c>
      <c r="D768" s="156" t="s">
        <v>408</v>
      </c>
      <c r="E768" s="176">
        <v>20.69</v>
      </c>
    </row>
    <row r="769" spans="1:5">
      <c r="A769" s="156">
        <v>37409</v>
      </c>
      <c r="B769" s="156" t="s">
        <v>1074</v>
      </c>
      <c r="C769" s="156" t="s">
        <v>463</v>
      </c>
      <c r="D769" s="156" t="s">
        <v>408</v>
      </c>
      <c r="E769" s="176">
        <v>20.350000000000001</v>
      </c>
    </row>
    <row r="770" spans="1:5">
      <c r="A770" s="156">
        <v>841</v>
      </c>
      <c r="B770" s="156" t="s">
        <v>1075</v>
      </c>
      <c r="C770" s="156" t="s">
        <v>463</v>
      </c>
      <c r="D770" s="156" t="s">
        <v>405</v>
      </c>
      <c r="E770" s="176">
        <v>21.02</v>
      </c>
    </row>
    <row r="771" spans="1:5">
      <c r="A771" s="156">
        <v>25005</v>
      </c>
      <c r="B771" s="156" t="s">
        <v>1076</v>
      </c>
      <c r="C771" s="156" t="s">
        <v>463</v>
      </c>
      <c r="D771" s="156" t="s">
        <v>408</v>
      </c>
      <c r="E771" s="176">
        <v>23.04</v>
      </c>
    </row>
    <row r="772" spans="1:5">
      <c r="A772" s="156">
        <v>25003</v>
      </c>
      <c r="B772" s="156" t="s">
        <v>1077</v>
      </c>
      <c r="C772" s="156" t="s">
        <v>463</v>
      </c>
      <c r="D772" s="156" t="s">
        <v>408</v>
      </c>
      <c r="E772" s="176">
        <v>24.62</v>
      </c>
    </row>
    <row r="773" spans="1:5">
      <c r="A773" s="156">
        <v>37410</v>
      </c>
      <c r="B773" s="156" t="s">
        <v>1078</v>
      </c>
      <c r="C773" s="156" t="s">
        <v>463</v>
      </c>
      <c r="D773" s="156" t="s">
        <v>408</v>
      </c>
      <c r="E773" s="176">
        <v>23.04</v>
      </c>
    </row>
    <row r="774" spans="1:5">
      <c r="A774" s="156">
        <v>842</v>
      </c>
      <c r="B774" s="156" t="s">
        <v>1079</v>
      </c>
      <c r="C774" s="156" t="s">
        <v>463</v>
      </c>
      <c r="D774" s="156" t="s">
        <v>408</v>
      </c>
      <c r="E774" s="176">
        <v>25.93</v>
      </c>
    </row>
    <row r="775" spans="1:5">
      <c r="A775" s="156">
        <v>862</v>
      </c>
      <c r="B775" s="156" t="s">
        <v>1080</v>
      </c>
      <c r="C775" s="156" t="s">
        <v>459</v>
      </c>
      <c r="D775" s="156" t="s">
        <v>408</v>
      </c>
      <c r="E775" s="176">
        <v>4.01</v>
      </c>
    </row>
    <row r="776" spans="1:5">
      <c r="A776" s="156">
        <v>866</v>
      </c>
      <c r="B776" s="156" t="s">
        <v>1081</v>
      </c>
      <c r="C776" s="156" t="s">
        <v>459</v>
      </c>
      <c r="D776" s="156" t="s">
        <v>408</v>
      </c>
      <c r="E776" s="176">
        <v>49.36</v>
      </c>
    </row>
    <row r="777" spans="1:5">
      <c r="A777" s="156">
        <v>892</v>
      </c>
      <c r="B777" s="156" t="s">
        <v>1082</v>
      </c>
      <c r="C777" s="156" t="s">
        <v>459</v>
      </c>
      <c r="D777" s="156" t="s">
        <v>408</v>
      </c>
      <c r="E777" s="176">
        <v>62.77</v>
      </c>
    </row>
    <row r="778" spans="1:5">
      <c r="A778" s="156">
        <v>857</v>
      </c>
      <c r="B778" s="156" t="s">
        <v>292</v>
      </c>
      <c r="C778" s="156" t="s">
        <v>459</v>
      </c>
      <c r="D778" s="156" t="s">
        <v>405</v>
      </c>
      <c r="E778" s="176">
        <v>6.39</v>
      </c>
    </row>
    <row r="779" spans="1:5">
      <c r="A779" s="156">
        <v>37404</v>
      </c>
      <c r="B779" s="156" t="s">
        <v>1083</v>
      </c>
      <c r="C779" s="156" t="s">
        <v>459</v>
      </c>
      <c r="D779" s="156" t="s">
        <v>408</v>
      </c>
      <c r="E779" s="176">
        <v>75.48</v>
      </c>
    </row>
    <row r="780" spans="1:5">
      <c r="A780" s="156">
        <v>868</v>
      </c>
      <c r="B780" s="156" t="s">
        <v>1084</v>
      </c>
      <c r="C780" s="156" t="s">
        <v>459</v>
      </c>
      <c r="D780" s="156" t="s">
        <v>408</v>
      </c>
      <c r="E780" s="176">
        <v>9.86</v>
      </c>
    </row>
    <row r="781" spans="1:5">
      <c r="A781" s="156">
        <v>870</v>
      </c>
      <c r="B781" s="156" t="s">
        <v>1085</v>
      </c>
      <c r="C781" s="156" t="s">
        <v>459</v>
      </c>
      <c r="D781" s="156" t="s">
        <v>408</v>
      </c>
      <c r="E781" s="176">
        <v>130.06</v>
      </c>
    </row>
    <row r="782" spans="1:5">
      <c r="A782" s="156">
        <v>863</v>
      </c>
      <c r="B782" s="156" t="s">
        <v>1086</v>
      </c>
      <c r="C782" s="156" t="s">
        <v>459</v>
      </c>
      <c r="D782" s="156" t="s">
        <v>408</v>
      </c>
      <c r="E782" s="176">
        <v>13.63</v>
      </c>
    </row>
    <row r="783" spans="1:5">
      <c r="A783" s="156">
        <v>867</v>
      </c>
      <c r="B783" s="156" t="s">
        <v>1087</v>
      </c>
      <c r="C783" s="156" t="s">
        <v>459</v>
      </c>
      <c r="D783" s="156" t="s">
        <v>408</v>
      </c>
      <c r="E783" s="176">
        <v>18.989999999999998</v>
      </c>
    </row>
    <row r="784" spans="1:5">
      <c r="A784" s="156">
        <v>891</v>
      </c>
      <c r="B784" s="156" t="s">
        <v>1088</v>
      </c>
      <c r="C784" s="156" t="s">
        <v>459</v>
      </c>
      <c r="D784" s="156" t="s">
        <v>408</v>
      </c>
      <c r="E784" s="176">
        <v>218.43</v>
      </c>
    </row>
    <row r="785" spans="1:5">
      <c r="A785" s="156">
        <v>864</v>
      </c>
      <c r="B785" s="156" t="s">
        <v>1089</v>
      </c>
      <c r="C785" s="156" t="s">
        <v>459</v>
      </c>
      <c r="D785" s="156" t="s">
        <v>408</v>
      </c>
      <c r="E785" s="176">
        <v>26.75</v>
      </c>
    </row>
    <row r="786" spans="1:5">
      <c r="A786" s="156">
        <v>865</v>
      </c>
      <c r="B786" s="156" t="s">
        <v>1090</v>
      </c>
      <c r="C786" s="156" t="s">
        <v>459</v>
      </c>
      <c r="D786" s="156" t="s">
        <v>408</v>
      </c>
      <c r="E786" s="176">
        <v>37.68</v>
      </c>
    </row>
    <row r="787" spans="1:5">
      <c r="A787" s="156">
        <v>1006</v>
      </c>
      <c r="B787" s="156" t="s">
        <v>1091</v>
      </c>
      <c r="C787" s="156" t="s">
        <v>459</v>
      </c>
      <c r="D787" s="156" t="s">
        <v>408</v>
      </c>
      <c r="E787" s="176">
        <v>64.150000000000006</v>
      </c>
    </row>
    <row r="788" spans="1:5">
      <c r="A788" s="156">
        <v>948</v>
      </c>
      <c r="B788" s="156" t="s">
        <v>1092</v>
      </c>
      <c r="C788" s="156" t="s">
        <v>459</v>
      </c>
      <c r="D788" s="156" t="s">
        <v>410</v>
      </c>
      <c r="E788" s="176">
        <v>23.78</v>
      </c>
    </row>
    <row r="789" spans="1:5">
      <c r="A789" s="156">
        <v>947</v>
      </c>
      <c r="B789" s="156" t="s">
        <v>1093</v>
      </c>
      <c r="C789" s="156" t="s">
        <v>459</v>
      </c>
      <c r="D789" s="156" t="s">
        <v>410</v>
      </c>
      <c r="E789" s="176">
        <v>24.18</v>
      </c>
    </row>
    <row r="790" spans="1:5">
      <c r="A790" s="156">
        <v>911</v>
      </c>
      <c r="B790" s="156" t="s">
        <v>1094</v>
      </c>
      <c r="C790" s="156" t="s">
        <v>459</v>
      </c>
      <c r="D790" s="156" t="s">
        <v>410</v>
      </c>
      <c r="E790" s="176">
        <v>35.17</v>
      </c>
    </row>
    <row r="791" spans="1:5">
      <c r="A791" s="156">
        <v>925</v>
      </c>
      <c r="B791" s="156" t="s">
        <v>1095</v>
      </c>
      <c r="C791" s="156" t="s">
        <v>459</v>
      </c>
      <c r="D791" s="156" t="s">
        <v>410</v>
      </c>
      <c r="E791" s="176">
        <v>32.51</v>
      </c>
    </row>
    <row r="792" spans="1:5">
      <c r="A792" s="156">
        <v>954</v>
      </c>
      <c r="B792" s="156" t="s">
        <v>1096</v>
      </c>
      <c r="C792" s="156" t="s">
        <v>459</v>
      </c>
      <c r="D792" s="156" t="s">
        <v>410</v>
      </c>
      <c r="E792" s="176">
        <v>35.909999999999997</v>
      </c>
    </row>
    <row r="793" spans="1:5">
      <c r="A793" s="156">
        <v>901</v>
      </c>
      <c r="B793" s="156" t="s">
        <v>1097</v>
      </c>
      <c r="C793" s="156" t="s">
        <v>459</v>
      </c>
      <c r="D793" s="156" t="s">
        <v>410</v>
      </c>
      <c r="E793" s="176">
        <v>38.44</v>
      </c>
    </row>
    <row r="794" spans="1:5">
      <c r="A794" s="156">
        <v>926</v>
      </c>
      <c r="B794" s="156" t="s">
        <v>1098</v>
      </c>
      <c r="C794" s="156" t="s">
        <v>459</v>
      </c>
      <c r="D794" s="156" t="s">
        <v>410</v>
      </c>
      <c r="E794" s="176">
        <v>40.619999999999997</v>
      </c>
    </row>
    <row r="795" spans="1:5">
      <c r="A795" s="156">
        <v>912</v>
      </c>
      <c r="B795" s="156" t="s">
        <v>1099</v>
      </c>
      <c r="C795" s="156" t="s">
        <v>459</v>
      </c>
      <c r="D795" s="156" t="s">
        <v>410</v>
      </c>
      <c r="E795" s="176">
        <v>40.869999999999997</v>
      </c>
    </row>
    <row r="796" spans="1:5">
      <c r="A796" s="156">
        <v>955</v>
      </c>
      <c r="B796" s="156" t="s">
        <v>1100</v>
      </c>
      <c r="C796" s="156" t="s">
        <v>459</v>
      </c>
      <c r="D796" s="156" t="s">
        <v>410</v>
      </c>
      <c r="E796" s="176">
        <v>48.78</v>
      </c>
    </row>
    <row r="797" spans="1:5">
      <c r="A797" s="156">
        <v>946</v>
      </c>
      <c r="B797" s="156" t="s">
        <v>1101</v>
      </c>
      <c r="C797" s="156" t="s">
        <v>459</v>
      </c>
      <c r="D797" s="156" t="s">
        <v>410</v>
      </c>
      <c r="E797" s="176">
        <v>54.85</v>
      </c>
    </row>
    <row r="798" spans="1:5">
      <c r="A798" s="156">
        <v>953</v>
      </c>
      <c r="B798" s="156" t="s">
        <v>1102</v>
      </c>
      <c r="C798" s="156" t="s">
        <v>459</v>
      </c>
      <c r="D798" s="156" t="s">
        <v>410</v>
      </c>
      <c r="E798" s="176">
        <v>49.91</v>
      </c>
    </row>
    <row r="799" spans="1:5">
      <c r="A799" s="156">
        <v>902</v>
      </c>
      <c r="B799" s="156" t="s">
        <v>1103</v>
      </c>
      <c r="C799" s="156" t="s">
        <v>459</v>
      </c>
      <c r="D799" s="156" t="s">
        <v>410</v>
      </c>
      <c r="E799" s="176">
        <v>60.67</v>
      </c>
    </row>
    <row r="800" spans="1:5">
      <c r="A800" s="156">
        <v>927</v>
      </c>
      <c r="B800" s="156" t="s">
        <v>1104</v>
      </c>
      <c r="C800" s="156" t="s">
        <v>459</v>
      </c>
      <c r="D800" s="156" t="s">
        <v>410</v>
      </c>
      <c r="E800" s="176">
        <v>58.81</v>
      </c>
    </row>
    <row r="801" spans="1:5">
      <c r="A801" s="156">
        <v>913</v>
      </c>
      <c r="B801" s="156" t="s">
        <v>1105</v>
      </c>
      <c r="C801" s="156" t="s">
        <v>459</v>
      </c>
      <c r="D801" s="156" t="s">
        <v>410</v>
      </c>
      <c r="E801" s="176">
        <v>65.64</v>
      </c>
    </row>
    <row r="802" spans="1:5">
      <c r="A802" s="156">
        <v>903</v>
      </c>
      <c r="B802" s="156" t="s">
        <v>1106</v>
      </c>
      <c r="C802" s="156" t="s">
        <v>459</v>
      </c>
      <c r="D802" s="156" t="s">
        <v>410</v>
      </c>
      <c r="E802" s="176">
        <v>74.290000000000006</v>
      </c>
    </row>
    <row r="803" spans="1:5">
      <c r="A803" s="156">
        <v>945</v>
      </c>
      <c r="B803" s="156" t="s">
        <v>1107</v>
      </c>
      <c r="C803" s="156" t="s">
        <v>459</v>
      </c>
      <c r="D803" s="156" t="s">
        <v>410</v>
      </c>
      <c r="E803" s="176">
        <v>78.58</v>
      </c>
    </row>
    <row r="804" spans="1:5">
      <c r="A804" s="156">
        <v>914</v>
      </c>
      <c r="B804" s="156" t="s">
        <v>1108</v>
      </c>
      <c r="C804" s="156" t="s">
        <v>459</v>
      </c>
      <c r="D804" s="156" t="s">
        <v>410</v>
      </c>
      <c r="E804" s="176">
        <v>80.5</v>
      </c>
    </row>
    <row r="805" spans="1:5">
      <c r="A805" s="156">
        <v>993</v>
      </c>
      <c r="B805" s="156" t="s">
        <v>1109</v>
      </c>
      <c r="C805" s="156" t="s">
        <v>459</v>
      </c>
      <c r="D805" s="156" t="s">
        <v>408</v>
      </c>
      <c r="E805" s="176">
        <v>1.38</v>
      </c>
    </row>
    <row r="806" spans="1:5">
      <c r="A806" s="156">
        <v>1020</v>
      </c>
      <c r="B806" s="156" t="s">
        <v>352</v>
      </c>
      <c r="C806" s="156" t="s">
        <v>459</v>
      </c>
      <c r="D806" s="156" t="s">
        <v>408</v>
      </c>
      <c r="E806" s="176">
        <v>6.01</v>
      </c>
    </row>
    <row r="807" spans="1:5">
      <c r="A807" s="156">
        <v>1017</v>
      </c>
      <c r="B807" s="156" t="s">
        <v>1110</v>
      </c>
      <c r="C807" s="156" t="s">
        <v>459</v>
      </c>
      <c r="D807" s="156" t="s">
        <v>408</v>
      </c>
      <c r="E807" s="176">
        <v>66.08</v>
      </c>
    </row>
    <row r="808" spans="1:5">
      <c r="A808" s="156">
        <v>999</v>
      </c>
      <c r="B808" s="156" t="s">
        <v>1111</v>
      </c>
      <c r="C808" s="156" t="s">
        <v>459</v>
      </c>
      <c r="D808" s="156" t="s">
        <v>408</v>
      </c>
      <c r="E808" s="176">
        <v>81.88</v>
      </c>
    </row>
    <row r="809" spans="1:5">
      <c r="A809" s="156">
        <v>995</v>
      </c>
      <c r="B809" s="156" t="s">
        <v>381</v>
      </c>
      <c r="C809" s="156" t="s">
        <v>459</v>
      </c>
      <c r="D809" s="156" t="s">
        <v>408</v>
      </c>
      <c r="E809" s="176">
        <v>9.2200000000000006</v>
      </c>
    </row>
    <row r="810" spans="1:5">
      <c r="A810" s="156">
        <v>1000</v>
      </c>
      <c r="B810" s="156" t="s">
        <v>1112</v>
      </c>
      <c r="C810" s="156" t="s">
        <v>459</v>
      </c>
      <c r="D810" s="156" t="s">
        <v>408</v>
      </c>
      <c r="E810" s="176">
        <v>100.37</v>
      </c>
    </row>
    <row r="811" spans="1:5">
      <c r="A811" s="156">
        <v>1022</v>
      </c>
      <c r="B811" s="156" t="s">
        <v>1113</v>
      </c>
      <c r="C811" s="156" t="s">
        <v>459</v>
      </c>
      <c r="D811" s="156" t="s">
        <v>408</v>
      </c>
      <c r="E811" s="176">
        <v>1.91</v>
      </c>
    </row>
    <row r="812" spans="1:5">
      <c r="A812" s="156">
        <v>1015</v>
      </c>
      <c r="B812" s="156" t="s">
        <v>1114</v>
      </c>
      <c r="C812" s="156" t="s">
        <v>459</v>
      </c>
      <c r="D812" s="156" t="s">
        <v>408</v>
      </c>
      <c r="E812" s="176">
        <v>132.16999999999999</v>
      </c>
    </row>
    <row r="813" spans="1:5">
      <c r="A813" s="156">
        <v>996</v>
      </c>
      <c r="B813" s="156" t="s">
        <v>1115</v>
      </c>
      <c r="C813" s="156" t="s">
        <v>459</v>
      </c>
      <c r="D813" s="156" t="s">
        <v>408</v>
      </c>
      <c r="E813" s="176">
        <v>14.04</v>
      </c>
    </row>
    <row r="814" spans="1:5">
      <c r="A814" s="156">
        <v>1001</v>
      </c>
      <c r="B814" s="156" t="s">
        <v>1116</v>
      </c>
      <c r="C814" s="156" t="s">
        <v>459</v>
      </c>
      <c r="D814" s="156" t="s">
        <v>408</v>
      </c>
      <c r="E814" s="176">
        <v>165.41</v>
      </c>
    </row>
    <row r="815" spans="1:5">
      <c r="A815" s="156">
        <v>1019</v>
      </c>
      <c r="B815" s="156" t="s">
        <v>354</v>
      </c>
      <c r="C815" s="156" t="s">
        <v>459</v>
      </c>
      <c r="D815" s="156" t="s">
        <v>408</v>
      </c>
      <c r="E815" s="176">
        <v>19.350000000000001</v>
      </c>
    </row>
    <row r="816" spans="1:5">
      <c r="A816" s="156">
        <v>1021</v>
      </c>
      <c r="B816" s="156" t="s">
        <v>1117</v>
      </c>
      <c r="C816" s="156" t="s">
        <v>459</v>
      </c>
      <c r="D816" s="156" t="s">
        <v>408</v>
      </c>
      <c r="E816" s="176">
        <v>2.74</v>
      </c>
    </row>
    <row r="817" spans="1:5">
      <c r="A817" s="156">
        <v>39249</v>
      </c>
      <c r="B817" s="156" t="s">
        <v>1118</v>
      </c>
      <c r="C817" s="156" t="s">
        <v>459</v>
      </c>
      <c r="D817" s="156" t="s">
        <v>408</v>
      </c>
      <c r="E817" s="176">
        <v>215.78</v>
      </c>
    </row>
    <row r="818" spans="1:5">
      <c r="A818" s="156">
        <v>1018</v>
      </c>
      <c r="B818" s="156" t="s">
        <v>1119</v>
      </c>
      <c r="C818" s="156" t="s">
        <v>459</v>
      </c>
      <c r="D818" s="156" t="s">
        <v>408</v>
      </c>
      <c r="E818" s="176">
        <v>27.59</v>
      </c>
    </row>
    <row r="819" spans="1:5">
      <c r="A819" s="156">
        <v>39250</v>
      </c>
      <c r="B819" s="156" t="s">
        <v>1120</v>
      </c>
      <c r="C819" s="156" t="s">
        <v>459</v>
      </c>
      <c r="D819" s="156" t="s">
        <v>408</v>
      </c>
      <c r="E819" s="176">
        <v>277.19</v>
      </c>
    </row>
    <row r="820" spans="1:5">
      <c r="A820" s="156">
        <v>994</v>
      </c>
      <c r="B820" s="156" t="s">
        <v>1121</v>
      </c>
      <c r="C820" s="156" t="s">
        <v>459</v>
      </c>
      <c r="D820" s="156" t="s">
        <v>408</v>
      </c>
      <c r="E820" s="176">
        <v>3.75</v>
      </c>
    </row>
    <row r="821" spans="1:5">
      <c r="A821" s="156">
        <v>977</v>
      </c>
      <c r="B821" s="156" t="s">
        <v>1122</v>
      </c>
      <c r="C821" s="156" t="s">
        <v>459</v>
      </c>
      <c r="D821" s="156" t="s">
        <v>408</v>
      </c>
      <c r="E821" s="176">
        <v>38.22</v>
      </c>
    </row>
    <row r="822" spans="1:5">
      <c r="A822" s="156">
        <v>998</v>
      </c>
      <c r="B822" s="156" t="s">
        <v>1123</v>
      </c>
      <c r="C822" s="156" t="s">
        <v>459</v>
      </c>
      <c r="D822" s="156" t="s">
        <v>408</v>
      </c>
      <c r="E822" s="176">
        <v>50.77</v>
      </c>
    </row>
    <row r="823" spans="1:5">
      <c r="A823" s="156">
        <v>39251</v>
      </c>
      <c r="B823" s="156" t="s">
        <v>1124</v>
      </c>
      <c r="C823" s="156" t="s">
        <v>459</v>
      </c>
      <c r="D823" s="156" t="s">
        <v>408</v>
      </c>
      <c r="E823" s="176">
        <v>0.36</v>
      </c>
    </row>
    <row r="824" spans="1:5">
      <c r="A824" s="156">
        <v>1011</v>
      </c>
      <c r="B824" s="156" t="s">
        <v>1125</v>
      </c>
      <c r="C824" s="156" t="s">
        <v>459</v>
      </c>
      <c r="D824" s="156" t="s">
        <v>408</v>
      </c>
      <c r="E824" s="176">
        <v>0.51</v>
      </c>
    </row>
    <row r="825" spans="1:5">
      <c r="A825" s="156">
        <v>39252</v>
      </c>
      <c r="B825" s="156" t="s">
        <v>1126</v>
      </c>
      <c r="C825" s="156" t="s">
        <v>459</v>
      </c>
      <c r="D825" s="156" t="s">
        <v>408</v>
      </c>
      <c r="E825" s="176">
        <v>0.61</v>
      </c>
    </row>
    <row r="826" spans="1:5">
      <c r="A826" s="156">
        <v>1013</v>
      </c>
      <c r="B826" s="156" t="s">
        <v>1127</v>
      </c>
      <c r="C826" s="156" t="s">
        <v>459</v>
      </c>
      <c r="D826" s="156" t="s">
        <v>408</v>
      </c>
      <c r="E826" s="176">
        <v>0.81</v>
      </c>
    </row>
    <row r="827" spans="1:5">
      <c r="A827" s="156">
        <v>980</v>
      </c>
      <c r="B827" s="156" t="s">
        <v>1128</v>
      </c>
      <c r="C827" s="156" t="s">
        <v>459</v>
      </c>
      <c r="D827" s="156" t="s">
        <v>408</v>
      </c>
      <c r="E827" s="176">
        <v>5.51</v>
      </c>
    </row>
    <row r="828" spans="1:5">
      <c r="A828" s="156">
        <v>39237</v>
      </c>
      <c r="B828" s="156" t="s">
        <v>1129</v>
      </c>
      <c r="C828" s="156" t="s">
        <v>459</v>
      </c>
      <c r="D828" s="156" t="s">
        <v>408</v>
      </c>
      <c r="E828" s="176">
        <v>65.39</v>
      </c>
    </row>
    <row r="829" spans="1:5">
      <c r="A829" s="156">
        <v>39238</v>
      </c>
      <c r="B829" s="156" t="s">
        <v>5099</v>
      </c>
      <c r="C829" s="156" t="s">
        <v>459</v>
      </c>
      <c r="D829" s="156" t="s">
        <v>408</v>
      </c>
      <c r="E829" s="176">
        <v>81.64</v>
      </c>
    </row>
    <row r="830" spans="1:5">
      <c r="A830" s="156">
        <v>979</v>
      </c>
      <c r="B830" s="156" t="s">
        <v>1130</v>
      </c>
      <c r="C830" s="156" t="s">
        <v>459</v>
      </c>
      <c r="D830" s="156" t="s">
        <v>405</v>
      </c>
      <c r="E830" s="176">
        <v>8.5</v>
      </c>
    </row>
    <row r="831" spans="1:5">
      <c r="A831" s="156">
        <v>39239</v>
      </c>
      <c r="B831" s="156" t="s">
        <v>1131</v>
      </c>
      <c r="C831" s="156" t="s">
        <v>459</v>
      </c>
      <c r="D831" s="156" t="s">
        <v>408</v>
      </c>
      <c r="E831" s="176">
        <v>99.36</v>
      </c>
    </row>
    <row r="832" spans="1:5">
      <c r="A832" s="156">
        <v>1014</v>
      </c>
      <c r="B832" s="156" t="s">
        <v>1132</v>
      </c>
      <c r="C832" s="156" t="s">
        <v>459</v>
      </c>
      <c r="D832" s="156" t="s">
        <v>408</v>
      </c>
      <c r="E832" s="176">
        <v>1.29</v>
      </c>
    </row>
    <row r="833" spans="1:5">
      <c r="A833" s="156">
        <v>39240</v>
      </c>
      <c r="B833" s="156" t="s">
        <v>1133</v>
      </c>
      <c r="C833" s="156" t="s">
        <v>459</v>
      </c>
      <c r="D833" s="156" t="s">
        <v>408</v>
      </c>
      <c r="E833" s="176">
        <v>131.32</v>
      </c>
    </row>
    <row r="834" spans="1:5">
      <c r="A834" s="156">
        <v>39232</v>
      </c>
      <c r="B834" s="156" t="s">
        <v>1134</v>
      </c>
      <c r="C834" s="156" t="s">
        <v>459</v>
      </c>
      <c r="D834" s="156" t="s">
        <v>408</v>
      </c>
      <c r="E834" s="176">
        <v>13.63</v>
      </c>
    </row>
    <row r="835" spans="1:5">
      <c r="A835" s="156">
        <v>39233</v>
      </c>
      <c r="B835" s="156" t="s">
        <v>1135</v>
      </c>
      <c r="C835" s="156" t="s">
        <v>459</v>
      </c>
      <c r="D835" s="156" t="s">
        <v>408</v>
      </c>
      <c r="E835" s="176">
        <v>18.75</v>
      </c>
    </row>
    <row r="836" spans="1:5">
      <c r="A836" s="156">
        <v>981</v>
      </c>
      <c r="B836" s="156" t="s">
        <v>1136</v>
      </c>
      <c r="C836" s="156" t="s">
        <v>459</v>
      </c>
      <c r="D836" s="156" t="s">
        <v>408</v>
      </c>
      <c r="E836" s="176">
        <v>2.2999999999999998</v>
      </c>
    </row>
    <row r="837" spans="1:5">
      <c r="A837" s="156">
        <v>39234</v>
      </c>
      <c r="B837" s="156" t="s">
        <v>1137</v>
      </c>
      <c r="C837" s="156" t="s">
        <v>459</v>
      </c>
      <c r="D837" s="156" t="s">
        <v>408</v>
      </c>
      <c r="E837" s="176">
        <v>27.51</v>
      </c>
    </row>
    <row r="838" spans="1:5">
      <c r="A838" s="156">
        <v>982</v>
      </c>
      <c r="B838" s="156" t="s">
        <v>1138</v>
      </c>
      <c r="C838" s="156" t="s">
        <v>459</v>
      </c>
      <c r="D838" s="156" t="s">
        <v>408</v>
      </c>
      <c r="E838" s="176">
        <v>3.22</v>
      </c>
    </row>
    <row r="839" spans="1:5">
      <c r="A839" s="156">
        <v>39235</v>
      </c>
      <c r="B839" s="156" t="s">
        <v>1139</v>
      </c>
      <c r="C839" s="156" t="s">
        <v>459</v>
      </c>
      <c r="D839" s="156" t="s">
        <v>408</v>
      </c>
      <c r="E839" s="176">
        <v>38.700000000000003</v>
      </c>
    </row>
    <row r="840" spans="1:5">
      <c r="A840" s="156">
        <v>39236</v>
      </c>
      <c r="B840" s="156" t="s">
        <v>1140</v>
      </c>
      <c r="C840" s="156" t="s">
        <v>459</v>
      </c>
      <c r="D840" s="156" t="s">
        <v>408</v>
      </c>
      <c r="E840" s="176">
        <v>50.73</v>
      </c>
    </row>
    <row r="841" spans="1:5">
      <c r="A841" s="156">
        <v>876</v>
      </c>
      <c r="B841" s="156" t="s">
        <v>1141</v>
      </c>
      <c r="C841" s="156" t="s">
        <v>459</v>
      </c>
      <c r="D841" s="156" t="s">
        <v>408</v>
      </c>
      <c r="E841" s="176">
        <v>130.96</v>
      </c>
    </row>
    <row r="842" spans="1:5">
      <c r="A842" s="156">
        <v>877</v>
      </c>
      <c r="B842" s="156" t="s">
        <v>1142</v>
      </c>
      <c r="C842" s="156" t="s">
        <v>459</v>
      </c>
      <c r="D842" s="156" t="s">
        <v>408</v>
      </c>
      <c r="E842" s="176">
        <v>153.94999999999999</v>
      </c>
    </row>
    <row r="843" spans="1:5">
      <c r="A843" s="156">
        <v>882</v>
      </c>
      <c r="B843" s="156" t="s">
        <v>1143</v>
      </c>
      <c r="C843" s="156" t="s">
        <v>459</v>
      </c>
      <c r="D843" s="156" t="s">
        <v>408</v>
      </c>
      <c r="E843" s="176">
        <v>167.76</v>
      </c>
    </row>
    <row r="844" spans="1:5">
      <c r="A844" s="156">
        <v>878</v>
      </c>
      <c r="B844" s="156" t="s">
        <v>1144</v>
      </c>
      <c r="C844" s="156" t="s">
        <v>459</v>
      </c>
      <c r="D844" s="156" t="s">
        <v>408</v>
      </c>
      <c r="E844" s="176">
        <v>208.56</v>
      </c>
    </row>
    <row r="845" spans="1:5">
      <c r="A845" s="156">
        <v>879</v>
      </c>
      <c r="B845" s="156" t="s">
        <v>1145</v>
      </c>
      <c r="C845" s="156" t="s">
        <v>459</v>
      </c>
      <c r="D845" s="156" t="s">
        <v>408</v>
      </c>
      <c r="E845" s="176">
        <v>245.82</v>
      </c>
    </row>
    <row r="846" spans="1:5">
      <c r="A846" s="156">
        <v>880</v>
      </c>
      <c r="B846" s="156" t="s">
        <v>1146</v>
      </c>
      <c r="C846" s="156" t="s">
        <v>459</v>
      </c>
      <c r="D846" s="156" t="s">
        <v>408</v>
      </c>
      <c r="E846" s="176">
        <v>289.24</v>
      </c>
    </row>
    <row r="847" spans="1:5">
      <c r="A847" s="156">
        <v>873</v>
      </c>
      <c r="B847" s="156" t="s">
        <v>1147</v>
      </c>
      <c r="C847" s="156" t="s">
        <v>459</v>
      </c>
      <c r="D847" s="156" t="s">
        <v>408</v>
      </c>
      <c r="E847" s="176">
        <v>87.95</v>
      </c>
    </row>
    <row r="848" spans="1:5">
      <c r="A848" s="156">
        <v>881</v>
      </c>
      <c r="B848" s="156" t="s">
        <v>1148</v>
      </c>
      <c r="C848" s="156" t="s">
        <v>459</v>
      </c>
      <c r="D848" s="156" t="s">
        <v>408</v>
      </c>
      <c r="E848" s="176">
        <v>395.34</v>
      </c>
    </row>
    <row r="849" spans="1:5">
      <c r="A849" s="156">
        <v>874</v>
      </c>
      <c r="B849" s="156" t="s">
        <v>1149</v>
      </c>
      <c r="C849" s="156" t="s">
        <v>459</v>
      </c>
      <c r="D849" s="156" t="s">
        <v>408</v>
      </c>
      <c r="E849" s="176">
        <v>104.37</v>
      </c>
    </row>
    <row r="850" spans="1:5">
      <c r="A850" s="156">
        <v>875</v>
      </c>
      <c r="B850" s="156" t="s">
        <v>1150</v>
      </c>
      <c r="C850" s="156" t="s">
        <v>459</v>
      </c>
      <c r="D850" s="156" t="s">
        <v>408</v>
      </c>
      <c r="E850" s="176">
        <v>124.52</v>
      </c>
    </row>
    <row r="851" spans="1:5">
      <c r="A851" s="156">
        <v>983</v>
      </c>
      <c r="B851" s="156" t="s">
        <v>1151</v>
      </c>
      <c r="C851" s="156" t="s">
        <v>459</v>
      </c>
      <c r="D851" s="156" t="s">
        <v>408</v>
      </c>
      <c r="E851" s="176">
        <v>0.78</v>
      </c>
    </row>
    <row r="852" spans="1:5">
      <c r="A852" s="156">
        <v>985</v>
      </c>
      <c r="B852" s="156" t="s">
        <v>365</v>
      </c>
      <c r="C852" s="156" t="s">
        <v>459</v>
      </c>
      <c r="D852" s="156" t="s">
        <v>408</v>
      </c>
      <c r="E852" s="176">
        <v>5.85</v>
      </c>
    </row>
    <row r="853" spans="1:5">
      <c r="A853" s="156">
        <v>990</v>
      </c>
      <c r="B853" s="156" t="s">
        <v>1152</v>
      </c>
      <c r="C853" s="156" t="s">
        <v>459</v>
      </c>
      <c r="D853" s="156" t="s">
        <v>408</v>
      </c>
      <c r="E853" s="176">
        <v>80.05</v>
      </c>
    </row>
    <row r="854" spans="1:5">
      <c r="A854" s="156">
        <v>39241</v>
      </c>
      <c r="B854" s="156" t="s">
        <v>1153</v>
      </c>
      <c r="C854" s="156" t="s">
        <v>459</v>
      </c>
      <c r="D854" s="156" t="s">
        <v>408</v>
      </c>
      <c r="E854" s="176">
        <v>9.15</v>
      </c>
    </row>
    <row r="855" spans="1:5">
      <c r="A855" s="156">
        <v>1005</v>
      </c>
      <c r="B855" s="156" t="s">
        <v>1154</v>
      </c>
      <c r="C855" s="156" t="s">
        <v>459</v>
      </c>
      <c r="D855" s="156" t="s">
        <v>408</v>
      </c>
      <c r="E855" s="176">
        <v>98.25</v>
      </c>
    </row>
    <row r="856" spans="1:5">
      <c r="A856" s="156">
        <v>984</v>
      </c>
      <c r="B856" s="156" t="s">
        <v>364</v>
      </c>
      <c r="C856" s="156" t="s">
        <v>459</v>
      </c>
      <c r="D856" s="156" t="s">
        <v>408</v>
      </c>
      <c r="E856" s="176">
        <v>2.02</v>
      </c>
    </row>
    <row r="857" spans="1:5">
      <c r="A857" s="156">
        <v>991</v>
      </c>
      <c r="B857" s="156" t="s">
        <v>1155</v>
      </c>
      <c r="C857" s="156" t="s">
        <v>459</v>
      </c>
      <c r="D857" s="156" t="s">
        <v>408</v>
      </c>
      <c r="E857" s="176">
        <v>129.83000000000001</v>
      </c>
    </row>
    <row r="858" spans="1:5">
      <c r="A858" s="156">
        <v>986</v>
      </c>
      <c r="B858" s="156" t="s">
        <v>1156</v>
      </c>
      <c r="C858" s="156" t="s">
        <v>459</v>
      </c>
      <c r="D858" s="156" t="s">
        <v>408</v>
      </c>
      <c r="E858" s="176">
        <v>13.98</v>
      </c>
    </row>
    <row r="859" spans="1:5">
      <c r="A859" s="156">
        <v>1024</v>
      </c>
      <c r="B859" s="156" t="s">
        <v>1157</v>
      </c>
      <c r="C859" s="156" t="s">
        <v>459</v>
      </c>
      <c r="D859" s="156" t="s">
        <v>408</v>
      </c>
      <c r="E859" s="176">
        <v>160.69</v>
      </c>
    </row>
    <row r="860" spans="1:5">
      <c r="A860" s="156">
        <v>987</v>
      </c>
      <c r="B860" s="156" t="s">
        <v>1158</v>
      </c>
      <c r="C860" s="156" t="s">
        <v>459</v>
      </c>
      <c r="D860" s="156" t="s">
        <v>408</v>
      </c>
      <c r="E860" s="176">
        <v>19</v>
      </c>
    </row>
    <row r="861" spans="1:5">
      <c r="A861" s="156">
        <v>1003</v>
      </c>
      <c r="B861" s="156" t="s">
        <v>377</v>
      </c>
      <c r="C861" s="156" t="s">
        <v>459</v>
      </c>
      <c r="D861" s="156" t="s">
        <v>408</v>
      </c>
      <c r="E861" s="176">
        <v>2.96</v>
      </c>
    </row>
    <row r="862" spans="1:5">
      <c r="A862" s="156">
        <v>992</v>
      </c>
      <c r="B862" s="156" t="s">
        <v>1159</v>
      </c>
      <c r="C862" s="156" t="s">
        <v>459</v>
      </c>
      <c r="D862" s="156" t="s">
        <v>408</v>
      </c>
      <c r="E862" s="176">
        <v>207.9</v>
      </c>
    </row>
    <row r="863" spans="1:5">
      <c r="A863" s="156">
        <v>1007</v>
      </c>
      <c r="B863" s="156" t="s">
        <v>1160</v>
      </c>
      <c r="C863" s="156" t="s">
        <v>459</v>
      </c>
      <c r="D863" s="156" t="s">
        <v>408</v>
      </c>
      <c r="E863" s="176">
        <v>26.96</v>
      </c>
    </row>
    <row r="864" spans="1:5">
      <c r="A864" s="156">
        <v>39242</v>
      </c>
      <c r="B864" s="156" t="s">
        <v>1161</v>
      </c>
      <c r="C864" s="156" t="s">
        <v>459</v>
      </c>
      <c r="D864" s="156" t="s">
        <v>408</v>
      </c>
      <c r="E864" s="176">
        <v>257.58999999999997</v>
      </c>
    </row>
    <row r="865" spans="1:5">
      <c r="A865" s="156">
        <v>1008</v>
      </c>
      <c r="B865" s="156" t="s">
        <v>1162</v>
      </c>
      <c r="C865" s="156" t="s">
        <v>459</v>
      </c>
      <c r="D865" s="156" t="s">
        <v>408</v>
      </c>
      <c r="E865" s="176">
        <v>3.35</v>
      </c>
    </row>
    <row r="866" spans="1:5">
      <c r="A866" s="156">
        <v>988</v>
      </c>
      <c r="B866" s="156" t="s">
        <v>1163</v>
      </c>
      <c r="C866" s="156" t="s">
        <v>459</v>
      </c>
      <c r="D866" s="156" t="s">
        <v>408</v>
      </c>
      <c r="E866" s="176">
        <v>37.24</v>
      </c>
    </row>
    <row r="867" spans="1:5">
      <c r="A867" s="156">
        <v>989</v>
      </c>
      <c r="B867" s="156" t="s">
        <v>1164</v>
      </c>
      <c r="C867" s="156" t="s">
        <v>459</v>
      </c>
      <c r="D867" s="156" t="s">
        <v>408</v>
      </c>
      <c r="E867" s="176">
        <v>50.44</v>
      </c>
    </row>
    <row r="868" spans="1:5">
      <c r="A868" s="156">
        <v>39598</v>
      </c>
      <c r="B868" s="156" t="s">
        <v>5318</v>
      </c>
      <c r="C868" s="156" t="s">
        <v>459</v>
      </c>
      <c r="D868" s="156" t="s">
        <v>410</v>
      </c>
      <c r="E868" s="176">
        <v>0.98</v>
      </c>
    </row>
    <row r="869" spans="1:5">
      <c r="A869" s="156">
        <v>39599</v>
      </c>
      <c r="B869" s="156" t="s">
        <v>5319</v>
      </c>
      <c r="C869" s="156" t="s">
        <v>459</v>
      </c>
      <c r="D869" s="156" t="s">
        <v>410</v>
      </c>
      <c r="E869" s="176">
        <v>1.48</v>
      </c>
    </row>
    <row r="870" spans="1:5">
      <c r="A870" s="156">
        <v>34602</v>
      </c>
      <c r="B870" s="156" t="s">
        <v>1165</v>
      </c>
      <c r="C870" s="156" t="s">
        <v>459</v>
      </c>
      <c r="D870" s="156" t="s">
        <v>410</v>
      </c>
      <c r="E870" s="176">
        <v>2.2400000000000002</v>
      </c>
    </row>
    <row r="871" spans="1:5">
      <c r="A871" s="156">
        <v>34603</v>
      </c>
      <c r="B871" s="156" t="s">
        <v>1166</v>
      </c>
      <c r="C871" s="156" t="s">
        <v>459</v>
      </c>
      <c r="D871" s="156" t="s">
        <v>410</v>
      </c>
      <c r="E871" s="176">
        <v>10.77</v>
      </c>
    </row>
    <row r="872" spans="1:5">
      <c r="A872" s="156">
        <v>34607</v>
      </c>
      <c r="B872" s="156" t="s">
        <v>1167</v>
      </c>
      <c r="C872" s="156" t="s">
        <v>459</v>
      </c>
      <c r="D872" s="156" t="s">
        <v>410</v>
      </c>
      <c r="E872" s="176">
        <v>4.8</v>
      </c>
    </row>
    <row r="873" spans="1:5">
      <c r="A873" s="156">
        <v>34609</v>
      </c>
      <c r="B873" s="156" t="s">
        <v>1168</v>
      </c>
      <c r="C873" s="156" t="s">
        <v>459</v>
      </c>
      <c r="D873" s="156" t="s">
        <v>410</v>
      </c>
      <c r="E873" s="176">
        <v>7.2</v>
      </c>
    </row>
    <row r="874" spans="1:5">
      <c r="A874" s="156">
        <v>34618</v>
      </c>
      <c r="B874" s="156" t="s">
        <v>1169</v>
      </c>
      <c r="C874" s="156" t="s">
        <v>459</v>
      </c>
      <c r="D874" s="156" t="s">
        <v>410</v>
      </c>
      <c r="E874" s="176">
        <v>2.97</v>
      </c>
    </row>
    <row r="875" spans="1:5">
      <c r="A875" s="156">
        <v>34620</v>
      </c>
      <c r="B875" s="156" t="s">
        <v>1170</v>
      </c>
      <c r="C875" s="156" t="s">
        <v>459</v>
      </c>
      <c r="D875" s="156" t="s">
        <v>410</v>
      </c>
      <c r="E875" s="176">
        <v>14.86</v>
      </c>
    </row>
    <row r="876" spans="1:5">
      <c r="A876" s="156">
        <v>34621</v>
      </c>
      <c r="B876" s="156" t="s">
        <v>1171</v>
      </c>
      <c r="C876" s="156" t="s">
        <v>459</v>
      </c>
      <c r="D876" s="156" t="s">
        <v>410</v>
      </c>
      <c r="E876" s="176">
        <v>6.89</v>
      </c>
    </row>
    <row r="877" spans="1:5">
      <c r="A877" s="156">
        <v>34622</v>
      </c>
      <c r="B877" s="156" t="s">
        <v>1172</v>
      </c>
      <c r="C877" s="156" t="s">
        <v>459</v>
      </c>
      <c r="D877" s="156" t="s">
        <v>410</v>
      </c>
      <c r="E877" s="176">
        <v>9.77</v>
      </c>
    </row>
    <row r="878" spans="1:5">
      <c r="A878" s="156">
        <v>34624</v>
      </c>
      <c r="B878" s="156" t="s">
        <v>1173</v>
      </c>
      <c r="C878" s="156" t="s">
        <v>459</v>
      </c>
      <c r="D878" s="156" t="s">
        <v>410</v>
      </c>
      <c r="E878" s="176">
        <v>3.79</v>
      </c>
    </row>
    <row r="879" spans="1:5">
      <c r="A879" s="156">
        <v>34626</v>
      </c>
      <c r="B879" s="156" t="s">
        <v>1174</v>
      </c>
      <c r="C879" s="156" t="s">
        <v>459</v>
      </c>
      <c r="D879" s="156" t="s">
        <v>410</v>
      </c>
      <c r="E879" s="176">
        <v>20.43</v>
      </c>
    </row>
    <row r="880" spans="1:5">
      <c r="A880" s="156">
        <v>34627</v>
      </c>
      <c r="B880" s="156" t="s">
        <v>1175</v>
      </c>
      <c r="C880" s="156" t="s">
        <v>459</v>
      </c>
      <c r="D880" s="156" t="s">
        <v>410</v>
      </c>
      <c r="E880" s="176">
        <v>8.8000000000000007</v>
      </c>
    </row>
    <row r="881" spans="1:5">
      <c r="A881" s="156">
        <v>34629</v>
      </c>
      <c r="B881" s="156" t="s">
        <v>1176</v>
      </c>
      <c r="C881" s="156" t="s">
        <v>459</v>
      </c>
      <c r="D881" s="156" t="s">
        <v>410</v>
      </c>
      <c r="E881" s="176">
        <v>12.89</v>
      </c>
    </row>
    <row r="882" spans="1:5">
      <c r="A882" s="156">
        <v>39257</v>
      </c>
      <c r="B882" s="156" t="s">
        <v>1177</v>
      </c>
      <c r="C882" s="156" t="s">
        <v>459</v>
      </c>
      <c r="D882" s="156" t="s">
        <v>408</v>
      </c>
      <c r="E882" s="176">
        <v>3.52</v>
      </c>
    </row>
    <row r="883" spans="1:5">
      <c r="A883" s="156">
        <v>39261</v>
      </c>
      <c r="B883" s="156" t="s">
        <v>1178</v>
      </c>
      <c r="C883" s="156" t="s">
        <v>459</v>
      </c>
      <c r="D883" s="156" t="s">
        <v>408</v>
      </c>
      <c r="E883" s="176">
        <v>18.760000000000002</v>
      </c>
    </row>
    <row r="884" spans="1:5">
      <c r="A884" s="156">
        <v>39268</v>
      </c>
      <c r="B884" s="156" t="s">
        <v>1179</v>
      </c>
      <c r="C884" s="156" t="s">
        <v>459</v>
      </c>
      <c r="D884" s="156" t="s">
        <v>408</v>
      </c>
      <c r="E884" s="176">
        <v>216.52</v>
      </c>
    </row>
    <row r="885" spans="1:5">
      <c r="A885" s="156">
        <v>39262</v>
      </c>
      <c r="B885" s="156" t="s">
        <v>1180</v>
      </c>
      <c r="C885" s="156" t="s">
        <v>459</v>
      </c>
      <c r="D885" s="156" t="s">
        <v>408</v>
      </c>
      <c r="E885" s="176">
        <v>29.34</v>
      </c>
    </row>
    <row r="886" spans="1:5">
      <c r="A886" s="156">
        <v>39258</v>
      </c>
      <c r="B886" s="156" t="s">
        <v>1181</v>
      </c>
      <c r="C886" s="156" t="s">
        <v>459</v>
      </c>
      <c r="D886" s="156" t="s">
        <v>408</v>
      </c>
      <c r="E886" s="176">
        <v>5.22</v>
      </c>
    </row>
    <row r="887" spans="1:5">
      <c r="A887" s="156">
        <v>39263</v>
      </c>
      <c r="B887" s="156" t="s">
        <v>1182</v>
      </c>
      <c r="C887" s="156" t="s">
        <v>459</v>
      </c>
      <c r="D887" s="156" t="s">
        <v>408</v>
      </c>
      <c r="E887" s="176">
        <v>45.4</v>
      </c>
    </row>
    <row r="888" spans="1:5">
      <c r="A888" s="156">
        <v>39264</v>
      </c>
      <c r="B888" s="156" t="s">
        <v>1183</v>
      </c>
      <c r="C888" s="156" t="s">
        <v>459</v>
      </c>
      <c r="D888" s="156" t="s">
        <v>408</v>
      </c>
      <c r="E888" s="176">
        <v>61.47</v>
      </c>
    </row>
    <row r="889" spans="1:5">
      <c r="A889" s="156">
        <v>39259</v>
      </c>
      <c r="B889" s="156" t="s">
        <v>1184</v>
      </c>
      <c r="C889" s="156" t="s">
        <v>459</v>
      </c>
      <c r="D889" s="156" t="s">
        <v>408</v>
      </c>
      <c r="E889" s="176">
        <v>7.95</v>
      </c>
    </row>
    <row r="890" spans="1:5">
      <c r="A890" s="156">
        <v>39265</v>
      </c>
      <c r="B890" s="156" t="s">
        <v>1185</v>
      </c>
      <c r="C890" s="156" t="s">
        <v>459</v>
      </c>
      <c r="D890" s="156" t="s">
        <v>408</v>
      </c>
      <c r="E890" s="176">
        <v>90.55</v>
      </c>
    </row>
    <row r="891" spans="1:5">
      <c r="A891" s="156">
        <v>39260</v>
      </c>
      <c r="B891" s="156" t="s">
        <v>1186</v>
      </c>
      <c r="C891" s="156" t="s">
        <v>459</v>
      </c>
      <c r="D891" s="156" t="s">
        <v>408</v>
      </c>
      <c r="E891" s="176">
        <v>11.32</v>
      </c>
    </row>
    <row r="892" spans="1:5">
      <c r="A892" s="156">
        <v>39266</v>
      </c>
      <c r="B892" s="156" t="s">
        <v>1187</v>
      </c>
      <c r="C892" s="156" t="s">
        <v>459</v>
      </c>
      <c r="D892" s="156" t="s">
        <v>408</v>
      </c>
      <c r="E892" s="176">
        <v>127.06</v>
      </c>
    </row>
    <row r="893" spans="1:5">
      <c r="A893" s="156">
        <v>39267</v>
      </c>
      <c r="B893" s="156" t="s">
        <v>1188</v>
      </c>
      <c r="C893" s="156" t="s">
        <v>459</v>
      </c>
      <c r="D893" s="156" t="s">
        <v>408</v>
      </c>
      <c r="E893" s="176">
        <v>166.56</v>
      </c>
    </row>
    <row r="894" spans="1:5">
      <c r="A894" s="156">
        <v>11901</v>
      </c>
      <c r="B894" s="156" t="s">
        <v>1189</v>
      </c>
      <c r="C894" s="156" t="s">
        <v>459</v>
      </c>
      <c r="D894" s="156" t="s">
        <v>405</v>
      </c>
      <c r="E894" s="176">
        <v>0.45</v>
      </c>
    </row>
    <row r="895" spans="1:5">
      <c r="A895" s="156">
        <v>11902</v>
      </c>
      <c r="B895" s="156" t="s">
        <v>1190</v>
      </c>
      <c r="C895" s="156" t="s">
        <v>459</v>
      </c>
      <c r="D895" s="156" t="s">
        <v>408</v>
      </c>
      <c r="E895" s="176">
        <v>0.78</v>
      </c>
    </row>
    <row r="896" spans="1:5">
      <c r="A896" s="156">
        <v>11903</v>
      </c>
      <c r="B896" s="156" t="s">
        <v>1191</v>
      </c>
      <c r="C896" s="156" t="s">
        <v>459</v>
      </c>
      <c r="D896" s="156" t="s">
        <v>408</v>
      </c>
      <c r="E896" s="176">
        <v>1.21</v>
      </c>
    </row>
    <row r="897" spans="1:5">
      <c r="A897" s="156">
        <v>11904</v>
      </c>
      <c r="B897" s="156" t="s">
        <v>1192</v>
      </c>
      <c r="C897" s="156" t="s">
        <v>459</v>
      </c>
      <c r="D897" s="156" t="s">
        <v>408</v>
      </c>
      <c r="E897" s="176">
        <v>1.54</v>
      </c>
    </row>
    <row r="898" spans="1:5">
      <c r="A898" s="156">
        <v>11905</v>
      </c>
      <c r="B898" s="156" t="s">
        <v>1193</v>
      </c>
      <c r="C898" s="156" t="s">
        <v>459</v>
      </c>
      <c r="D898" s="156" t="s">
        <v>408</v>
      </c>
      <c r="E898" s="176">
        <v>2.0699999999999998</v>
      </c>
    </row>
    <row r="899" spans="1:5">
      <c r="A899" s="156">
        <v>11906</v>
      </c>
      <c r="B899" s="156" t="s">
        <v>1194</v>
      </c>
      <c r="C899" s="156" t="s">
        <v>459</v>
      </c>
      <c r="D899" s="156" t="s">
        <v>408</v>
      </c>
      <c r="E899" s="176">
        <v>2.39</v>
      </c>
    </row>
    <row r="900" spans="1:5">
      <c r="A900" s="156">
        <v>11919</v>
      </c>
      <c r="B900" s="156" t="s">
        <v>1195</v>
      </c>
      <c r="C900" s="156" t="s">
        <v>459</v>
      </c>
      <c r="D900" s="156" t="s">
        <v>408</v>
      </c>
      <c r="E900" s="176">
        <v>4.68</v>
      </c>
    </row>
    <row r="901" spans="1:5">
      <c r="A901" s="156">
        <v>11920</v>
      </c>
      <c r="B901" s="156" t="s">
        <v>1196</v>
      </c>
      <c r="C901" s="156" t="s">
        <v>459</v>
      </c>
      <c r="D901" s="156" t="s">
        <v>408</v>
      </c>
      <c r="E901" s="176">
        <v>9.08</v>
      </c>
    </row>
    <row r="902" spans="1:5">
      <c r="A902" s="156">
        <v>11924</v>
      </c>
      <c r="B902" s="156" t="s">
        <v>1197</v>
      </c>
      <c r="C902" s="156" t="s">
        <v>459</v>
      </c>
      <c r="D902" s="156" t="s">
        <v>408</v>
      </c>
      <c r="E902" s="176">
        <v>88.31</v>
      </c>
    </row>
    <row r="903" spans="1:5">
      <c r="A903" s="156">
        <v>11921</v>
      </c>
      <c r="B903" s="156" t="s">
        <v>1198</v>
      </c>
      <c r="C903" s="156" t="s">
        <v>459</v>
      </c>
      <c r="D903" s="156" t="s">
        <v>408</v>
      </c>
      <c r="E903" s="176">
        <v>12.36</v>
      </c>
    </row>
    <row r="904" spans="1:5">
      <c r="A904" s="156">
        <v>11922</v>
      </c>
      <c r="B904" s="156" t="s">
        <v>1199</v>
      </c>
      <c r="C904" s="156" t="s">
        <v>459</v>
      </c>
      <c r="D904" s="156" t="s">
        <v>408</v>
      </c>
      <c r="E904" s="176">
        <v>21.95</v>
      </c>
    </row>
    <row r="905" spans="1:5">
      <c r="A905" s="156">
        <v>11923</v>
      </c>
      <c r="B905" s="156" t="s">
        <v>1200</v>
      </c>
      <c r="C905" s="156" t="s">
        <v>459</v>
      </c>
      <c r="D905" s="156" t="s">
        <v>408</v>
      </c>
      <c r="E905" s="176">
        <v>35.85</v>
      </c>
    </row>
    <row r="906" spans="1:5">
      <c r="A906" s="156">
        <v>11916</v>
      </c>
      <c r="B906" s="156" t="s">
        <v>1201</v>
      </c>
      <c r="C906" s="156" t="s">
        <v>459</v>
      </c>
      <c r="D906" s="156" t="s">
        <v>408</v>
      </c>
      <c r="E906" s="176">
        <v>6.08</v>
      </c>
    </row>
    <row r="907" spans="1:5">
      <c r="A907" s="156">
        <v>11914</v>
      </c>
      <c r="B907" s="156" t="s">
        <v>1202</v>
      </c>
      <c r="C907" s="156" t="s">
        <v>459</v>
      </c>
      <c r="D907" s="156" t="s">
        <v>408</v>
      </c>
      <c r="E907" s="176">
        <v>44.17</v>
      </c>
    </row>
    <row r="908" spans="1:5">
      <c r="A908" s="156">
        <v>11917</v>
      </c>
      <c r="B908" s="156" t="s">
        <v>1203</v>
      </c>
      <c r="C908" s="156" t="s">
        <v>459</v>
      </c>
      <c r="D908" s="156" t="s">
        <v>408</v>
      </c>
      <c r="E908" s="176">
        <v>10.58</v>
      </c>
    </row>
    <row r="909" spans="1:5">
      <c r="A909" s="156">
        <v>11918</v>
      </c>
      <c r="B909" s="156" t="s">
        <v>1204</v>
      </c>
      <c r="C909" s="156" t="s">
        <v>459</v>
      </c>
      <c r="D909" s="156" t="s">
        <v>408</v>
      </c>
      <c r="E909" s="176">
        <v>14.36</v>
      </c>
    </row>
    <row r="910" spans="1:5">
      <c r="A910" s="156">
        <v>37734</v>
      </c>
      <c r="B910" s="156" t="s">
        <v>1205</v>
      </c>
      <c r="C910" s="156" t="s">
        <v>407</v>
      </c>
      <c r="D910" s="156" t="s">
        <v>410</v>
      </c>
      <c r="E910" s="378">
        <v>36466.78</v>
      </c>
    </row>
    <row r="911" spans="1:5">
      <c r="A911" s="156">
        <v>42251</v>
      </c>
      <c r="B911" s="156" t="s">
        <v>5320</v>
      </c>
      <c r="C911" s="156" t="s">
        <v>407</v>
      </c>
      <c r="D911" s="156" t="s">
        <v>410</v>
      </c>
      <c r="E911" s="378">
        <v>41410.25</v>
      </c>
    </row>
    <row r="912" spans="1:5">
      <c r="A912" s="156">
        <v>37733</v>
      </c>
      <c r="B912" s="156" t="s">
        <v>305</v>
      </c>
      <c r="C912" s="156" t="s">
        <v>407</v>
      </c>
      <c r="D912" s="156" t="s">
        <v>410</v>
      </c>
      <c r="E912" s="378">
        <v>27342.65</v>
      </c>
    </row>
    <row r="913" spans="1:5">
      <c r="A913" s="156">
        <v>37735</v>
      </c>
      <c r="B913" s="156" t="s">
        <v>1206</v>
      </c>
      <c r="C913" s="156" t="s">
        <v>407</v>
      </c>
      <c r="D913" s="156" t="s">
        <v>410</v>
      </c>
      <c r="E913" s="378">
        <v>32947.9</v>
      </c>
    </row>
    <row r="914" spans="1:5">
      <c r="A914" s="156">
        <v>2354</v>
      </c>
      <c r="B914" s="156" t="s">
        <v>1207</v>
      </c>
      <c r="C914" s="156" t="s">
        <v>404</v>
      </c>
      <c r="D914" s="156" t="s">
        <v>408</v>
      </c>
      <c r="E914" s="176">
        <v>23.49</v>
      </c>
    </row>
    <row r="915" spans="1:5">
      <c r="A915" s="156">
        <v>41758</v>
      </c>
      <c r="B915" s="156" t="s">
        <v>1208</v>
      </c>
      <c r="C915" s="156" t="s">
        <v>407</v>
      </c>
      <c r="D915" s="156" t="s">
        <v>408</v>
      </c>
      <c r="E915" s="176">
        <v>104.75</v>
      </c>
    </row>
    <row r="916" spans="1:5">
      <c r="A916" s="156">
        <v>5090</v>
      </c>
      <c r="B916" s="156" t="s">
        <v>1209</v>
      </c>
      <c r="C916" s="156" t="s">
        <v>407</v>
      </c>
      <c r="D916" s="156" t="s">
        <v>405</v>
      </c>
      <c r="E916" s="176">
        <v>12</v>
      </c>
    </row>
    <row r="917" spans="1:5">
      <c r="A917" s="156">
        <v>5085</v>
      </c>
      <c r="B917" s="156" t="s">
        <v>1210</v>
      </c>
      <c r="C917" s="156" t="s">
        <v>407</v>
      </c>
      <c r="D917" s="156" t="s">
        <v>408</v>
      </c>
      <c r="E917" s="176">
        <v>13.38</v>
      </c>
    </row>
    <row r="918" spans="1:5">
      <c r="A918" s="156">
        <v>38374</v>
      </c>
      <c r="B918" s="156" t="s">
        <v>1211</v>
      </c>
      <c r="C918" s="156" t="s">
        <v>407</v>
      </c>
      <c r="D918" s="156" t="s">
        <v>408</v>
      </c>
      <c r="E918" s="176">
        <v>721.95</v>
      </c>
    </row>
    <row r="919" spans="1:5">
      <c r="A919" s="156">
        <v>20212</v>
      </c>
      <c r="B919" s="156" t="s">
        <v>1212</v>
      </c>
      <c r="C919" s="156" t="s">
        <v>459</v>
      </c>
      <c r="D919" s="156" t="s">
        <v>405</v>
      </c>
      <c r="E919" s="176">
        <v>7.6</v>
      </c>
    </row>
    <row r="920" spans="1:5">
      <c r="A920" s="156">
        <v>4430</v>
      </c>
      <c r="B920" s="156" t="s">
        <v>1213</v>
      </c>
      <c r="C920" s="156" t="s">
        <v>459</v>
      </c>
      <c r="D920" s="156" t="s">
        <v>408</v>
      </c>
      <c r="E920" s="176">
        <v>5.62</v>
      </c>
    </row>
    <row r="921" spans="1:5">
      <c r="A921" s="156">
        <v>4400</v>
      </c>
      <c r="B921" s="156" t="s">
        <v>1214</v>
      </c>
      <c r="C921" s="156" t="s">
        <v>459</v>
      </c>
      <c r="D921" s="156" t="s">
        <v>408</v>
      </c>
      <c r="E921" s="176">
        <v>7.1</v>
      </c>
    </row>
    <row r="922" spans="1:5">
      <c r="A922" s="156">
        <v>4496</v>
      </c>
      <c r="B922" s="156" t="s">
        <v>1215</v>
      </c>
      <c r="C922" s="156" t="s">
        <v>459</v>
      </c>
      <c r="D922" s="156" t="s">
        <v>408</v>
      </c>
      <c r="E922" s="176">
        <v>1.66</v>
      </c>
    </row>
    <row r="923" spans="1:5">
      <c r="A923" s="156">
        <v>11871</v>
      </c>
      <c r="B923" s="156" t="s">
        <v>1216</v>
      </c>
      <c r="C923" s="156" t="s">
        <v>407</v>
      </c>
      <c r="D923" s="156" t="s">
        <v>410</v>
      </c>
      <c r="E923" s="176">
        <v>195.3</v>
      </c>
    </row>
    <row r="924" spans="1:5">
      <c r="A924" s="156">
        <v>34636</v>
      </c>
      <c r="B924" s="156" t="s">
        <v>1217</v>
      </c>
      <c r="C924" s="156" t="s">
        <v>407</v>
      </c>
      <c r="D924" s="156" t="s">
        <v>405</v>
      </c>
      <c r="E924" s="176">
        <v>291</v>
      </c>
    </row>
    <row r="925" spans="1:5">
      <c r="A925" s="156">
        <v>34639</v>
      </c>
      <c r="B925" s="156" t="s">
        <v>1218</v>
      </c>
      <c r="C925" s="156" t="s">
        <v>407</v>
      </c>
      <c r="D925" s="156" t="s">
        <v>408</v>
      </c>
      <c r="E925" s="176">
        <v>591.02</v>
      </c>
    </row>
    <row r="926" spans="1:5">
      <c r="A926" s="156">
        <v>34640</v>
      </c>
      <c r="B926" s="156" t="s">
        <v>1219</v>
      </c>
      <c r="C926" s="156" t="s">
        <v>407</v>
      </c>
      <c r="D926" s="156" t="s">
        <v>408</v>
      </c>
      <c r="E926" s="176">
        <v>663.86</v>
      </c>
    </row>
    <row r="927" spans="1:5">
      <c r="A927" s="156">
        <v>34637</v>
      </c>
      <c r="B927" s="156" t="s">
        <v>1220</v>
      </c>
      <c r="C927" s="156" t="s">
        <v>407</v>
      </c>
      <c r="D927" s="156" t="s">
        <v>408</v>
      </c>
      <c r="E927" s="176">
        <v>167.07</v>
      </c>
    </row>
    <row r="928" spans="1:5">
      <c r="A928" s="156">
        <v>34638</v>
      </c>
      <c r="B928" s="156" t="s">
        <v>1221</v>
      </c>
      <c r="C928" s="156" t="s">
        <v>407</v>
      </c>
      <c r="D928" s="156" t="s">
        <v>408</v>
      </c>
      <c r="E928" s="176">
        <v>286.51</v>
      </c>
    </row>
    <row r="929" spans="1:5">
      <c r="A929" s="156">
        <v>11868</v>
      </c>
      <c r="B929" s="156" t="s">
        <v>1222</v>
      </c>
      <c r="C929" s="156" t="s">
        <v>407</v>
      </c>
      <c r="D929" s="156" t="s">
        <v>410</v>
      </c>
      <c r="E929" s="176">
        <v>268.41000000000003</v>
      </c>
    </row>
    <row r="930" spans="1:5">
      <c r="A930" s="156">
        <v>37106</v>
      </c>
      <c r="B930" s="156" t="s">
        <v>1223</v>
      </c>
      <c r="C930" s="156" t="s">
        <v>407</v>
      </c>
      <c r="D930" s="156" t="s">
        <v>410</v>
      </c>
      <c r="E930" s="378">
        <v>2592.56</v>
      </c>
    </row>
    <row r="931" spans="1:5">
      <c r="A931" s="156">
        <v>11869</v>
      </c>
      <c r="B931" s="156" t="s">
        <v>1224</v>
      </c>
      <c r="C931" s="156" t="s">
        <v>407</v>
      </c>
      <c r="D931" s="156" t="s">
        <v>410</v>
      </c>
      <c r="E931" s="176">
        <v>435.49</v>
      </c>
    </row>
    <row r="932" spans="1:5">
      <c r="A932" s="156">
        <v>37104</v>
      </c>
      <c r="B932" s="156" t="s">
        <v>1225</v>
      </c>
      <c r="C932" s="156" t="s">
        <v>407</v>
      </c>
      <c r="D932" s="156" t="s">
        <v>410</v>
      </c>
      <c r="E932" s="176">
        <v>561.38</v>
      </c>
    </row>
    <row r="933" spans="1:5">
      <c r="A933" s="156">
        <v>37105</v>
      </c>
      <c r="B933" s="156" t="s">
        <v>1226</v>
      </c>
      <c r="C933" s="156" t="s">
        <v>407</v>
      </c>
      <c r="D933" s="156" t="s">
        <v>410</v>
      </c>
      <c r="E933" s="378">
        <v>1250.28</v>
      </c>
    </row>
    <row r="934" spans="1:5">
      <c r="A934" s="156">
        <v>11638</v>
      </c>
      <c r="B934" s="156" t="s">
        <v>1227</v>
      </c>
      <c r="C934" s="156" t="s">
        <v>407</v>
      </c>
      <c r="D934" s="156" t="s">
        <v>410</v>
      </c>
      <c r="E934" s="176">
        <v>99.87</v>
      </c>
    </row>
    <row r="935" spans="1:5">
      <c r="A935" s="156">
        <v>1030</v>
      </c>
      <c r="B935" s="156" t="s">
        <v>1228</v>
      </c>
      <c r="C935" s="156" t="s">
        <v>407</v>
      </c>
      <c r="D935" s="156" t="s">
        <v>405</v>
      </c>
      <c r="E935" s="176">
        <v>26.9</v>
      </c>
    </row>
    <row r="936" spans="1:5">
      <c r="A936" s="156">
        <v>11694</v>
      </c>
      <c r="B936" s="156" t="s">
        <v>1229</v>
      </c>
      <c r="C936" s="156" t="s">
        <v>407</v>
      </c>
      <c r="D936" s="156" t="s">
        <v>408</v>
      </c>
      <c r="E936" s="176">
        <v>594.63</v>
      </c>
    </row>
    <row r="937" spans="1:5">
      <c r="A937" s="156">
        <v>35277</v>
      </c>
      <c r="B937" s="156" t="s">
        <v>1230</v>
      </c>
      <c r="C937" s="156" t="s">
        <v>407</v>
      </c>
      <c r="D937" s="156" t="s">
        <v>408</v>
      </c>
      <c r="E937" s="176">
        <v>280.94</v>
      </c>
    </row>
    <row r="938" spans="1:5">
      <c r="A938" s="156">
        <v>10521</v>
      </c>
      <c r="B938" s="156" t="s">
        <v>1231</v>
      </c>
      <c r="C938" s="156" t="s">
        <v>407</v>
      </c>
      <c r="D938" s="156" t="s">
        <v>408</v>
      </c>
      <c r="E938" s="176">
        <v>218.79</v>
      </c>
    </row>
    <row r="939" spans="1:5">
      <c r="A939" s="156">
        <v>10885</v>
      </c>
      <c r="B939" s="156" t="s">
        <v>1232</v>
      </c>
      <c r="C939" s="156" t="s">
        <v>407</v>
      </c>
      <c r="D939" s="156" t="s">
        <v>408</v>
      </c>
      <c r="E939" s="176">
        <v>276.74</v>
      </c>
    </row>
    <row r="940" spans="1:5">
      <c r="A940" s="156">
        <v>20962</v>
      </c>
      <c r="B940" s="156" t="s">
        <v>1233</v>
      </c>
      <c r="C940" s="156" t="s">
        <v>407</v>
      </c>
      <c r="D940" s="156" t="s">
        <v>405</v>
      </c>
      <c r="E940" s="176">
        <v>229.21</v>
      </c>
    </row>
    <row r="941" spans="1:5">
      <c r="A941" s="156">
        <v>20963</v>
      </c>
      <c r="B941" s="156" t="s">
        <v>1234</v>
      </c>
      <c r="C941" s="156" t="s">
        <v>407</v>
      </c>
      <c r="D941" s="156" t="s">
        <v>408</v>
      </c>
      <c r="E941" s="176">
        <v>280</v>
      </c>
    </row>
    <row r="942" spans="1:5">
      <c r="A942" s="156">
        <v>2555</v>
      </c>
      <c r="B942" s="156" t="s">
        <v>1235</v>
      </c>
      <c r="C942" s="156" t="s">
        <v>407</v>
      </c>
      <c r="D942" s="156" t="s">
        <v>408</v>
      </c>
      <c r="E942" s="176">
        <v>1.08</v>
      </c>
    </row>
    <row r="943" spans="1:5">
      <c r="A943" s="156">
        <v>2556</v>
      </c>
      <c r="B943" s="156" t="s">
        <v>1236</v>
      </c>
      <c r="C943" s="156" t="s">
        <v>407</v>
      </c>
      <c r="D943" s="156" t="s">
        <v>408</v>
      </c>
      <c r="E943" s="176">
        <v>1</v>
      </c>
    </row>
    <row r="944" spans="1:5">
      <c r="A944" s="156">
        <v>2557</v>
      </c>
      <c r="B944" s="156" t="s">
        <v>1237</v>
      </c>
      <c r="C944" s="156" t="s">
        <v>407</v>
      </c>
      <c r="D944" s="156" t="s">
        <v>408</v>
      </c>
      <c r="E944" s="176">
        <v>2.11</v>
      </c>
    </row>
    <row r="945" spans="1:5">
      <c r="A945" s="156">
        <v>39810</v>
      </c>
      <c r="B945" s="156" t="s">
        <v>1238</v>
      </c>
      <c r="C945" s="156" t="s">
        <v>407</v>
      </c>
      <c r="D945" s="156" t="s">
        <v>408</v>
      </c>
      <c r="E945" s="176">
        <v>16.34</v>
      </c>
    </row>
    <row r="946" spans="1:5">
      <c r="A946" s="156">
        <v>39811</v>
      </c>
      <c r="B946" s="156" t="s">
        <v>1239</v>
      </c>
      <c r="C946" s="156" t="s">
        <v>407</v>
      </c>
      <c r="D946" s="156" t="s">
        <v>408</v>
      </c>
      <c r="E946" s="176">
        <v>20.69</v>
      </c>
    </row>
    <row r="947" spans="1:5">
      <c r="A947" s="156">
        <v>39812</v>
      </c>
      <c r="B947" s="156" t="s">
        <v>1240</v>
      </c>
      <c r="C947" s="156" t="s">
        <v>407</v>
      </c>
      <c r="D947" s="156" t="s">
        <v>408</v>
      </c>
      <c r="E947" s="176">
        <v>31.56</v>
      </c>
    </row>
    <row r="948" spans="1:5">
      <c r="A948" s="156">
        <v>20254</v>
      </c>
      <c r="B948" s="156" t="s">
        <v>1241</v>
      </c>
      <c r="C948" s="156" t="s">
        <v>407</v>
      </c>
      <c r="D948" s="156" t="s">
        <v>408</v>
      </c>
      <c r="E948" s="176">
        <v>11.66</v>
      </c>
    </row>
    <row r="949" spans="1:5">
      <c r="A949" s="156">
        <v>39771</v>
      </c>
      <c r="B949" s="156" t="s">
        <v>1242</v>
      </c>
      <c r="C949" s="156" t="s">
        <v>407</v>
      </c>
      <c r="D949" s="156" t="s">
        <v>408</v>
      </c>
      <c r="E949" s="176">
        <v>19.32</v>
      </c>
    </row>
    <row r="950" spans="1:5">
      <c r="A950" s="156">
        <v>20255</v>
      </c>
      <c r="B950" s="156" t="s">
        <v>1243</v>
      </c>
      <c r="C950" s="156" t="s">
        <v>407</v>
      </c>
      <c r="D950" s="156" t="s">
        <v>408</v>
      </c>
      <c r="E950" s="176">
        <v>31.92</v>
      </c>
    </row>
    <row r="951" spans="1:5">
      <c r="A951" s="156">
        <v>39772</v>
      </c>
      <c r="B951" s="156" t="s">
        <v>1244</v>
      </c>
      <c r="C951" s="156" t="s">
        <v>407</v>
      </c>
      <c r="D951" s="156" t="s">
        <v>408</v>
      </c>
      <c r="E951" s="176">
        <v>38.270000000000003</v>
      </c>
    </row>
    <row r="952" spans="1:5">
      <c r="A952" s="156">
        <v>20253</v>
      </c>
      <c r="B952" s="156" t="s">
        <v>1245</v>
      </c>
      <c r="C952" s="156" t="s">
        <v>407</v>
      </c>
      <c r="D952" s="156" t="s">
        <v>408</v>
      </c>
      <c r="E952" s="176">
        <v>66.709999999999994</v>
      </c>
    </row>
    <row r="953" spans="1:5">
      <c r="A953" s="156">
        <v>39773</v>
      </c>
      <c r="B953" s="156" t="s">
        <v>1246</v>
      </c>
      <c r="C953" s="156" t="s">
        <v>407</v>
      </c>
      <c r="D953" s="156" t="s">
        <v>408</v>
      </c>
      <c r="E953" s="176">
        <v>69.290000000000006</v>
      </c>
    </row>
    <row r="954" spans="1:5">
      <c r="A954" s="156">
        <v>39774</v>
      </c>
      <c r="B954" s="156" t="s">
        <v>1247</v>
      </c>
      <c r="C954" s="156" t="s">
        <v>407</v>
      </c>
      <c r="D954" s="156" t="s">
        <v>408</v>
      </c>
      <c r="E954" s="176">
        <v>90.04</v>
      </c>
    </row>
    <row r="955" spans="1:5">
      <c r="A955" s="156">
        <v>39775</v>
      </c>
      <c r="B955" s="156" t="s">
        <v>1248</v>
      </c>
      <c r="C955" s="156" t="s">
        <v>407</v>
      </c>
      <c r="D955" s="156" t="s">
        <v>408</v>
      </c>
      <c r="E955" s="176">
        <v>157.68</v>
      </c>
    </row>
    <row r="956" spans="1:5">
      <c r="A956" s="156">
        <v>39776</v>
      </c>
      <c r="B956" s="156" t="s">
        <v>1249</v>
      </c>
      <c r="C956" s="156" t="s">
        <v>407</v>
      </c>
      <c r="D956" s="156" t="s">
        <v>408</v>
      </c>
      <c r="E956" s="176">
        <v>194.08</v>
      </c>
    </row>
    <row r="957" spans="1:5">
      <c r="A957" s="156">
        <v>39777</v>
      </c>
      <c r="B957" s="156" t="s">
        <v>1250</v>
      </c>
      <c r="C957" s="156" t="s">
        <v>407</v>
      </c>
      <c r="D957" s="156" t="s">
        <v>408</v>
      </c>
      <c r="E957" s="176">
        <v>232.89</v>
      </c>
    </row>
    <row r="958" spans="1:5">
      <c r="A958" s="156">
        <v>11250</v>
      </c>
      <c r="B958" s="156" t="s">
        <v>150</v>
      </c>
      <c r="C958" s="156" t="s">
        <v>407</v>
      </c>
      <c r="D958" s="156" t="s">
        <v>408</v>
      </c>
      <c r="E958" s="176">
        <v>34.58</v>
      </c>
    </row>
    <row r="959" spans="1:5">
      <c r="A959" s="156">
        <v>39766</v>
      </c>
      <c r="B959" s="156" t="s">
        <v>1251</v>
      </c>
      <c r="C959" s="156" t="s">
        <v>407</v>
      </c>
      <c r="D959" s="156" t="s">
        <v>408</v>
      </c>
      <c r="E959" s="176">
        <v>42.21</v>
      </c>
    </row>
    <row r="960" spans="1:5">
      <c r="A960" s="156">
        <v>11251</v>
      </c>
      <c r="B960" s="156" t="s">
        <v>1252</v>
      </c>
      <c r="C960" s="156" t="s">
        <v>407</v>
      </c>
      <c r="D960" s="156" t="s">
        <v>408</v>
      </c>
      <c r="E960" s="176">
        <v>72.78</v>
      </c>
    </row>
    <row r="961" spans="1:5">
      <c r="A961" s="156">
        <v>39767</v>
      </c>
      <c r="B961" s="156" t="s">
        <v>1253</v>
      </c>
      <c r="C961" s="156" t="s">
        <v>407</v>
      </c>
      <c r="D961" s="156" t="s">
        <v>408</v>
      </c>
      <c r="E961" s="176">
        <v>95.82</v>
      </c>
    </row>
    <row r="962" spans="1:5">
      <c r="A962" s="156">
        <v>11253</v>
      </c>
      <c r="B962" s="156" t="s">
        <v>385</v>
      </c>
      <c r="C962" s="156" t="s">
        <v>407</v>
      </c>
      <c r="D962" s="156" t="s">
        <v>408</v>
      </c>
      <c r="E962" s="176">
        <v>143.13</v>
      </c>
    </row>
    <row r="963" spans="1:5">
      <c r="A963" s="156">
        <v>11254</v>
      </c>
      <c r="B963" s="156" t="s">
        <v>1254</v>
      </c>
      <c r="C963" s="156" t="s">
        <v>407</v>
      </c>
      <c r="D963" s="156" t="s">
        <v>408</v>
      </c>
      <c r="E963" s="176">
        <v>153.77000000000001</v>
      </c>
    </row>
    <row r="964" spans="1:5">
      <c r="A964" s="156">
        <v>11255</v>
      </c>
      <c r="B964" s="156" t="s">
        <v>1255</v>
      </c>
      <c r="C964" s="156" t="s">
        <v>407</v>
      </c>
      <c r="D964" s="156" t="s">
        <v>408</v>
      </c>
      <c r="E964" s="176">
        <v>232.89</v>
      </c>
    </row>
    <row r="965" spans="1:5">
      <c r="A965" s="156">
        <v>11256</v>
      </c>
      <c r="B965" s="156" t="s">
        <v>1256</v>
      </c>
      <c r="C965" s="156" t="s">
        <v>407</v>
      </c>
      <c r="D965" s="156" t="s">
        <v>408</v>
      </c>
      <c r="E965" s="176">
        <v>266.5</v>
      </c>
    </row>
    <row r="966" spans="1:5">
      <c r="A966" s="156">
        <v>14055</v>
      </c>
      <c r="B966" s="156" t="s">
        <v>1257</v>
      </c>
      <c r="C966" s="156" t="s">
        <v>407</v>
      </c>
      <c r="D966" s="156" t="s">
        <v>408</v>
      </c>
      <c r="E966" s="176">
        <v>472.77</v>
      </c>
    </row>
    <row r="967" spans="1:5">
      <c r="A967" s="156">
        <v>39768</v>
      </c>
      <c r="B967" s="156" t="s">
        <v>1258</v>
      </c>
      <c r="C967" s="156" t="s">
        <v>407</v>
      </c>
      <c r="D967" s="156" t="s">
        <v>408</v>
      </c>
      <c r="E967" s="176">
        <v>504.46</v>
      </c>
    </row>
    <row r="968" spans="1:5">
      <c r="A968" s="156">
        <v>11247</v>
      </c>
      <c r="B968" s="156" t="s">
        <v>1259</v>
      </c>
      <c r="C968" s="156" t="s">
        <v>407</v>
      </c>
      <c r="D968" s="156" t="s">
        <v>408</v>
      </c>
      <c r="E968" s="176">
        <v>677.3</v>
      </c>
    </row>
    <row r="969" spans="1:5">
      <c r="A969" s="156">
        <v>39769</v>
      </c>
      <c r="B969" s="156" t="s">
        <v>1260</v>
      </c>
      <c r="C969" s="156" t="s">
        <v>407</v>
      </c>
      <c r="D969" s="156" t="s">
        <v>408</v>
      </c>
      <c r="E969" s="176">
        <v>821.1</v>
      </c>
    </row>
    <row r="970" spans="1:5">
      <c r="A970" s="156">
        <v>11249</v>
      </c>
      <c r="B970" s="156" t="s">
        <v>1261</v>
      </c>
      <c r="C970" s="156" t="s">
        <v>407</v>
      </c>
      <c r="D970" s="156" t="s">
        <v>408</v>
      </c>
      <c r="E970" s="378">
        <v>2213.87</v>
      </c>
    </row>
    <row r="971" spans="1:5">
      <c r="A971" s="156">
        <v>39770</v>
      </c>
      <c r="B971" s="156" t="s">
        <v>1262</v>
      </c>
      <c r="C971" s="156" t="s">
        <v>407</v>
      </c>
      <c r="D971" s="156" t="s">
        <v>408</v>
      </c>
      <c r="E971" s="378">
        <v>2878.69</v>
      </c>
    </row>
    <row r="972" spans="1:5">
      <c r="A972" s="156">
        <v>10569</v>
      </c>
      <c r="B972" s="156" t="s">
        <v>1263</v>
      </c>
      <c r="C972" s="156" t="s">
        <v>407</v>
      </c>
      <c r="D972" s="156" t="s">
        <v>408</v>
      </c>
      <c r="E972" s="176">
        <v>2.1</v>
      </c>
    </row>
    <row r="973" spans="1:5">
      <c r="A973" s="156">
        <v>1872</v>
      </c>
      <c r="B973" s="156" t="s">
        <v>366</v>
      </c>
      <c r="C973" s="156" t="s">
        <v>407</v>
      </c>
      <c r="D973" s="156" t="s">
        <v>408</v>
      </c>
      <c r="E973" s="176">
        <v>1.3</v>
      </c>
    </row>
    <row r="974" spans="1:5">
      <c r="A974" s="156">
        <v>1873</v>
      </c>
      <c r="B974" s="156" t="s">
        <v>1264</v>
      </c>
      <c r="C974" s="156" t="s">
        <v>407</v>
      </c>
      <c r="D974" s="156" t="s">
        <v>408</v>
      </c>
      <c r="E974" s="176">
        <v>2.59</v>
      </c>
    </row>
    <row r="975" spans="1:5">
      <c r="A975" s="156">
        <v>39693</v>
      </c>
      <c r="B975" s="156" t="s">
        <v>1265</v>
      </c>
      <c r="C975" s="156" t="s">
        <v>407</v>
      </c>
      <c r="D975" s="156" t="s">
        <v>408</v>
      </c>
      <c r="E975" s="378">
        <v>1263.3599999999999</v>
      </c>
    </row>
    <row r="976" spans="1:5">
      <c r="A976" s="156">
        <v>39692</v>
      </c>
      <c r="B976" s="156" t="s">
        <v>1266</v>
      </c>
      <c r="C976" s="156" t="s">
        <v>407</v>
      </c>
      <c r="D976" s="156" t="s">
        <v>408</v>
      </c>
      <c r="E976" s="176">
        <v>212.66</v>
      </c>
    </row>
    <row r="977" spans="1:5">
      <c r="A977" s="156">
        <v>39681</v>
      </c>
      <c r="B977" s="156" t="s">
        <v>1267</v>
      </c>
      <c r="C977" s="156" t="s">
        <v>407</v>
      </c>
      <c r="D977" s="156" t="s">
        <v>408</v>
      </c>
      <c r="E977" s="176">
        <v>120.08</v>
      </c>
    </row>
    <row r="978" spans="1:5">
      <c r="A978" s="156">
        <v>39680</v>
      </c>
      <c r="B978" s="156" t="s">
        <v>1268</v>
      </c>
      <c r="C978" s="156" t="s">
        <v>407</v>
      </c>
      <c r="D978" s="156" t="s">
        <v>408</v>
      </c>
      <c r="E978" s="176">
        <v>61.86</v>
      </c>
    </row>
    <row r="979" spans="1:5">
      <c r="A979" s="156">
        <v>39682</v>
      </c>
      <c r="B979" s="156" t="s">
        <v>1269</v>
      </c>
      <c r="C979" s="156" t="s">
        <v>407</v>
      </c>
      <c r="D979" s="156" t="s">
        <v>408</v>
      </c>
      <c r="E979" s="176">
        <v>121.29</v>
      </c>
    </row>
    <row r="980" spans="1:5">
      <c r="A980" s="156">
        <v>39685</v>
      </c>
      <c r="B980" s="156" t="s">
        <v>1270</v>
      </c>
      <c r="C980" s="156" t="s">
        <v>407</v>
      </c>
      <c r="D980" s="156" t="s">
        <v>408</v>
      </c>
      <c r="E980" s="176">
        <v>102.9</v>
      </c>
    </row>
    <row r="981" spans="1:5">
      <c r="A981" s="156">
        <v>39687</v>
      </c>
      <c r="B981" s="156" t="s">
        <v>1271</v>
      </c>
      <c r="C981" s="156" t="s">
        <v>407</v>
      </c>
      <c r="D981" s="156" t="s">
        <v>408</v>
      </c>
      <c r="E981" s="176">
        <v>193.98</v>
      </c>
    </row>
    <row r="982" spans="1:5">
      <c r="A982" s="156">
        <v>3280</v>
      </c>
      <c r="B982" s="156" t="s">
        <v>1272</v>
      </c>
      <c r="C982" s="156" t="s">
        <v>407</v>
      </c>
      <c r="D982" s="156" t="s">
        <v>410</v>
      </c>
      <c r="E982" s="176">
        <v>100.43</v>
      </c>
    </row>
    <row r="983" spans="1:5">
      <c r="A983" s="156">
        <v>11881</v>
      </c>
      <c r="B983" s="156" t="s">
        <v>1273</v>
      </c>
      <c r="C983" s="156" t="s">
        <v>407</v>
      </c>
      <c r="D983" s="156" t="s">
        <v>410</v>
      </c>
      <c r="E983" s="176">
        <v>46.64</v>
      </c>
    </row>
    <row r="984" spans="1:5">
      <c r="A984" s="156">
        <v>34641</v>
      </c>
      <c r="B984" s="156" t="s">
        <v>1274</v>
      </c>
      <c r="C984" s="156" t="s">
        <v>407</v>
      </c>
      <c r="D984" s="156" t="s">
        <v>410</v>
      </c>
      <c r="E984" s="176">
        <v>37.61</v>
      </c>
    </row>
    <row r="985" spans="1:5">
      <c r="A985" s="156">
        <v>34643</v>
      </c>
      <c r="B985" s="156" t="s">
        <v>1275</v>
      </c>
      <c r="C985" s="156" t="s">
        <v>407</v>
      </c>
      <c r="D985" s="156" t="s">
        <v>408</v>
      </c>
      <c r="E985" s="176">
        <v>9.09</v>
      </c>
    </row>
    <row r="986" spans="1:5">
      <c r="A986" s="156">
        <v>3278</v>
      </c>
      <c r="B986" s="156" t="s">
        <v>1276</v>
      </c>
      <c r="C986" s="156" t="s">
        <v>407</v>
      </c>
      <c r="D986" s="156" t="s">
        <v>410</v>
      </c>
      <c r="E986" s="176">
        <v>52.66</v>
      </c>
    </row>
    <row r="987" spans="1:5">
      <c r="A987" s="156">
        <v>3279</v>
      </c>
      <c r="B987" s="156" t="s">
        <v>1277</v>
      </c>
      <c r="C987" s="156" t="s">
        <v>407</v>
      </c>
      <c r="D987" s="156" t="s">
        <v>410</v>
      </c>
      <c r="E987" s="176">
        <v>86.88</v>
      </c>
    </row>
    <row r="988" spans="1:5">
      <c r="A988" s="156">
        <v>1062</v>
      </c>
      <c r="B988" s="156" t="s">
        <v>263</v>
      </c>
      <c r="C988" s="156" t="s">
        <v>407</v>
      </c>
      <c r="D988" s="156" t="s">
        <v>405</v>
      </c>
      <c r="E988" s="176">
        <v>109.17</v>
      </c>
    </row>
    <row r="989" spans="1:5">
      <c r="A989" s="156">
        <v>39686</v>
      </c>
      <c r="B989" s="156" t="s">
        <v>1278</v>
      </c>
      <c r="C989" s="156" t="s">
        <v>407</v>
      </c>
      <c r="D989" s="156" t="s">
        <v>408</v>
      </c>
      <c r="E989" s="176">
        <v>186.21</v>
      </c>
    </row>
    <row r="990" spans="1:5">
      <c r="A990" s="156">
        <v>39683</v>
      </c>
      <c r="B990" s="156" t="s">
        <v>1279</v>
      </c>
      <c r="C990" s="156" t="s">
        <v>407</v>
      </c>
      <c r="D990" s="156" t="s">
        <v>408</v>
      </c>
      <c r="E990" s="176">
        <v>37.86</v>
      </c>
    </row>
    <row r="991" spans="1:5">
      <c r="A991" s="156">
        <v>1871</v>
      </c>
      <c r="B991" s="156" t="s">
        <v>378</v>
      </c>
      <c r="C991" s="156" t="s">
        <v>407</v>
      </c>
      <c r="D991" s="156" t="s">
        <v>408</v>
      </c>
      <c r="E991" s="176">
        <v>2.33</v>
      </c>
    </row>
    <row r="992" spans="1:5">
      <c r="A992" s="156">
        <v>12001</v>
      </c>
      <c r="B992" s="156" t="s">
        <v>1280</v>
      </c>
      <c r="C992" s="156" t="s">
        <v>407</v>
      </c>
      <c r="D992" s="156" t="s">
        <v>408</v>
      </c>
      <c r="E992" s="176">
        <v>3.36</v>
      </c>
    </row>
    <row r="993" spans="1:5">
      <c r="A993" s="156">
        <v>11882</v>
      </c>
      <c r="B993" s="156" t="s">
        <v>272</v>
      </c>
      <c r="C993" s="156" t="s">
        <v>407</v>
      </c>
      <c r="D993" s="156" t="s">
        <v>410</v>
      </c>
      <c r="E993" s="176">
        <v>52.66</v>
      </c>
    </row>
    <row r="994" spans="1:5">
      <c r="A994" s="156">
        <v>39689</v>
      </c>
      <c r="B994" s="156" t="s">
        <v>1281</v>
      </c>
      <c r="C994" s="156" t="s">
        <v>407</v>
      </c>
      <c r="D994" s="156" t="s">
        <v>408</v>
      </c>
      <c r="E994" s="378">
        <v>2425.9899999999998</v>
      </c>
    </row>
    <row r="995" spans="1:5">
      <c r="A995" s="156">
        <v>39688</v>
      </c>
      <c r="B995" s="156" t="s">
        <v>1282</v>
      </c>
      <c r="C995" s="156" t="s">
        <v>407</v>
      </c>
      <c r="D995" s="156" t="s">
        <v>408</v>
      </c>
      <c r="E995" s="176">
        <v>350.55</v>
      </c>
    </row>
    <row r="996" spans="1:5">
      <c r="A996" s="156">
        <v>1068</v>
      </c>
      <c r="B996" s="156" t="s">
        <v>1283</v>
      </c>
      <c r="C996" s="156" t="s">
        <v>407</v>
      </c>
      <c r="D996" s="156" t="s">
        <v>408</v>
      </c>
      <c r="E996" s="378">
        <v>1464.09</v>
      </c>
    </row>
    <row r="997" spans="1:5">
      <c r="A997" s="156">
        <v>39690</v>
      </c>
      <c r="B997" s="156" t="s">
        <v>1284</v>
      </c>
      <c r="C997" s="156" t="s">
        <v>407</v>
      </c>
      <c r="D997" s="156" t="s">
        <v>408</v>
      </c>
      <c r="E997" s="378">
        <v>3293.29</v>
      </c>
    </row>
    <row r="998" spans="1:5">
      <c r="A998" s="156">
        <v>39691</v>
      </c>
      <c r="B998" s="156" t="s">
        <v>1285</v>
      </c>
      <c r="C998" s="156" t="s">
        <v>407</v>
      </c>
      <c r="D998" s="156" t="s">
        <v>408</v>
      </c>
      <c r="E998" s="378">
        <v>3681.45</v>
      </c>
    </row>
    <row r="999" spans="1:5">
      <c r="A999" s="156">
        <v>39808</v>
      </c>
      <c r="B999" s="156" t="s">
        <v>1286</v>
      </c>
      <c r="C999" s="156" t="s">
        <v>407</v>
      </c>
      <c r="D999" s="156" t="s">
        <v>408</v>
      </c>
      <c r="E999" s="176">
        <v>60.31</v>
      </c>
    </row>
    <row r="1000" spans="1:5">
      <c r="A1000" s="156">
        <v>39809</v>
      </c>
      <c r="B1000" s="156" t="s">
        <v>1287</v>
      </c>
      <c r="C1000" s="156" t="s">
        <v>407</v>
      </c>
      <c r="D1000" s="156" t="s">
        <v>408</v>
      </c>
      <c r="E1000" s="176">
        <v>166.49</v>
      </c>
    </row>
    <row r="1001" spans="1:5">
      <c r="A1001" s="156">
        <v>11713</v>
      </c>
      <c r="B1001" s="156" t="s">
        <v>1288</v>
      </c>
      <c r="C1001" s="156" t="s">
        <v>407</v>
      </c>
      <c r="D1001" s="156" t="s">
        <v>408</v>
      </c>
      <c r="E1001" s="176">
        <v>19.73</v>
      </c>
    </row>
    <row r="1002" spans="1:5">
      <c r="A1002" s="156">
        <v>11716</v>
      </c>
      <c r="B1002" s="156" t="s">
        <v>1289</v>
      </c>
      <c r="C1002" s="156" t="s">
        <v>407</v>
      </c>
      <c r="D1002" s="156" t="s">
        <v>408</v>
      </c>
      <c r="E1002" s="176">
        <v>8.42</v>
      </c>
    </row>
    <row r="1003" spans="1:5">
      <c r="A1003" s="156">
        <v>5103</v>
      </c>
      <c r="B1003" s="156" t="s">
        <v>1290</v>
      </c>
      <c r="C1003" s="156" t="s">
        <v>407</v>
      </c>
      <c r="D1003" s="156" t="s">
        <v>408</v>
      </c>
      <c r="E1003" s="176">
        <v>8.5399999999999991</v>
      </c>
    </row>
    <row r="1004" spans="1:5">
      <c r="A1004" s="156">
        <v>11712</v>
      </c>
      <c r="B1004" s="156" t="s">
        <v>1291</v>
      </c>
      <c r="C1004" s="156" t="s">
        <v>407</v>
      </c>
      <c r="D1004" s="156" t="s">
        <v>405</v>
      </c>
      <c r="E1004" s="176">
        <v>19.899999999999999</v>
      </c>
    </row>
    <row r="1005" spans="1:5">
      <c r="A1005" s="156">
        <v>11717</v>
      </c>
      <c r="B1005" s="156" t="s">
        <v>1292</v>
      </c>
      <c r="C1005" s="156" t="s">
        <v>407</v>
      </c>
      <c r="D1005" s="156" t="s">
        <v>408</v>
      </c>
      <c r="E1005" s="176">
        <v>21.62</v>
      </c>
    </row>
    <row r="1006" spans="1:5">
      <c r="A1006" s="156">
        <v>11714</v>
      </c>
      <c r="B1006" s="156" t="s">
        <v>1293</v>
      </c>
      <c r="C1006" s="156" t="s">
        <v>407</v>
      </c>
      <c r="D1006" s="156" t="s">
        <v>408</v>
      </c>
      <c r="E1006" s="176">
        <v>26.9</v>
      </c>
    </row>
    <row r="1007" spans="1:5">
      <c r="A1007" s="156">
        <v>11715</v>
      </c>
      <c r="B1007" s="156" t="s">
        <v>1294</v>
      </c>
      <c r="C1007" s="156" t="s">
        <v>407</v>
      </c>
      <c r="D1007" s="156" t="s">
        <v>408</v>
      </c>
      <c r="E1007" s="176">
        <v>30.95</v>
      </c>
    </row>
    <row r="1008" spans="1:5">
      <c r="A1008" s="156">
        <v>11880</v>
      </c>
      <c r="B1008" s="156" t="s">
        <v>1295</v>
      </c>
      <c r="C1008" s="156" t="s">
        <v>407</v>
      </c>
      <c r="D1008" s="156" t="s">
        <v>408</v>
      </c>
      <c r="E1008" s="176">
        <v>55.64</v>
      </c>
    </row>
    <row r="1009" spans="1:5">
      <c r="A1009" s="156">
        <v>1106</v>
      </c>
      <c r="B1009" s="156" t="s">
        <v>342</v>
      </c>
      <c r="C1009" s="156" t="s">
        <v>463</v>
      </c>
      <c r="D1009" s="156" t="s">
        <v>405</v>
      </c>
      <c r="E1009" s="176">
        <v>0.53</v>
      </c>
    </row>
    <row r="1010" spans="1:5">
      <c r="A1010" s="156">
        <v>11161</v>
      </c>
      <c r="B1010" s="156" t="s">
        <v>1296</v>
      </c>
      <c r="C1010" s="156" t="s">
        <v>463</v>
      </c>
      <c r="D1010" s="156" t="s">
        <v>408</v>
      </c>
      <c r="E1010" s="176">
        <v>0.88</v>
      </c>
    </row>
    <row r="1011" spans="1:5">
      <c r="A1011" s="156">
        <v>1107</v>
      </c>
      <c r="B1011" s="156" t="s">
        <v>1297</v>
      </c>
      <c r="C1011" s="156" t="s">
        <v>463</v>
      </c>
      <c r="D1011" s="156" t="s">
        <v>408</v>
      </c>
      <c r="E1011" s="176">
        <v>0.6</v>
      </c>
    </row>
    <row r="1012" spans="1:5">
      <c r="A1012" s="156">
        <v>4758</v>
      </c>
      <c r="B1012" s="156" t="s">
        <v>1298</v>
      </c>
      <c r="C1012" s="156" t="s">
        <v>404</v>
      </c>
      <c r="D1012" s="156" t="s">
        <v>408</v>
      </c>
      <c r="E1012" s="176">
        <v>12.5</v>
      </c>
    </row>
    <row r="1013" spans="1:5">
      <c r="A1013" s="156">
        <v>41080</v>
      </c>
      <c r="B1013" s="156" t="s">
        <v>1299</v>
      </c>
      <c r="C1013" s="156" t="s">
        <v>577</v>
      </c>
      <c r="D1013" s="156" t="s">
        <v>408</v>
      </c>
      <c r="E1013" s="378">
        <v>2204.2800000000002</v>
      </c>
    </row>
    <row r="1014" spans="1:5">
      <c r="A1014" s="156">
        <v>25963</v>
      </c>
      <c r="B1014" s="156" t="s">
        <v>1300</v>
      </c>
      <c r="C1014" s="156" t="s">
        <v>463</v>
      </c>
      <c r="D1014" s="156" t="s">
        <v>408</v>
      </c>
      <c r="E1014" s="176">
        <v>0.06</v>
      </c>
    </row>
    <row r="1015" spans="1:5">
      <c r="A1015" s="156">
        <v>4759</v>
      </c>
      <c r="B1015" s="156" t="s">
        <v>1301</v>
      </c>
      <c r="C1015" s="156" t="s">
        <v>404</v>
      </c>
      <c r="D1015" s="156" t="s">
        <v>408</v>
      </c>
      <c r="E1015" s="176">
        <v>13.82</v>
      </c>
    </row>
    <row r="1016" spans="1:5">
      <c r="A1016" s="156">
        <v>41068</v>
      </c>
      <c r="B1016" s="156" t="s">
        <v>1302</v>
      </c>
      <c r="C1016" s="156" t="s">
        <v>577</v>
      </c>
      <c r="D1016" s="156" t="s">
        <v>408</v>
      </c>
      <c r="E1016" s="378">
        <v>2166.7800000000002</v>
      </c>
    </row>
    <row r="1017" spans="1:5">
      <c r="A1017" s="156">
        <v>1108</v>
      </c>
      <c r="B1017" s="156" t="s">
        <v>1303</v>
      </c>
      <c r="C1017" s="156" t="s">
        <v>459</v>
      </c>
      <c r="D1017" s="156" t="s">
        <v>410</v>
      </c>
      <c r="E1017" s="176">
        <v>19.829999999999998</v>
      </c>
    </row>
    <row r="1018" spans="1:5">
      <c r="A1018" s="156">
        <v>1117</v>
      </c>
      <c r="B1018" s="156" t="s">
        <v>1304</v>
      </c>
      <c r="C1018" s="156" t="s">
        <v>459</v>
      </c>
      <c r="D1018" s="156" t="s">
        <v>410</v>
      </c>
      <c r="E1018" s="176">
        <v>23.02</v>
      </c>
    </row>
    <row r="1019" spans="1:5">
      <c r="A1019" s="156">
        <v>1118</v>
      </c>
      <c r="B1019" s="156" t="s">
        <v>1305</v>
      </c>
      <c r="C1019" s="156" t="s">
        <v>459</v>
      </c>
      <c r="D1019" s="156" t="s">
        <v>410</v>
      </c>
      <c r="E1019" s="176">
        <v>29.6</v>
      </c>
    </row>
    <row r="1020" spans="1:5">
      <c r="A1020" s="156">
        <v>1110</v>
      </c>
      <c r="B1020" s="156" t="s">
        <v>1306</v>
      </c>
      <c r="C1020" s="156" t="s">
        <v>459</v>
      </c>
      <c r="D1020" s="156" t="s">
        <v>410</v>
      </c>
      <c r="E1020" s="176">
        <v>29.6</v>
      </c>
    </row>
    <row r="1021" spans="1:5">
      <c r="A1021" s="156">
        <v>12618</v>
      </c>
      <c r="B1021" s="156" t="s">
        <v>1307</v>
      </c>
      <c r="C1021" s="156" t="s">
        <v>407</v>
      </c>
      <c r="D1021" s="156" t="s">
        <v>410</v>
      </c>
      <c r="E1021" s="176">
        <v>25.22</v>
      </c>
    </row>
    <row r="1022" spans="1:5">
      <c r="A1022" s="156">
        <v>40871</v>
      </c>
      <c r="B1022" s="156" t="s">
        <v>1308</v>
      </c>
      <c r="C1022" s="156" t="s">
        <v>459</v>
      </c>
      <c r="D1022" s="156" t="s">
        <v>410</v>
      </c>
      <c r="E1022" s="176">
        <v>62.66</v>
      </c>
    </row>
    <row r="1023" spans="1:5">
      <c r="A1023" s="156">
        <v>40869</v>
      </c>
      <c r="B1023" s="156" t="s">
        <v>1309</v>
      </c>
      <c r="C1023" s="156" t="s">
        <v>459</v>
      </c>
      <c r="D1023" s="156" t="s">
        <v>410</v>
      </c>
      <c r="E1023" s="176">
        <v>19.72</v>
      </c>
    </row>
    <row r="1024" spans="1:5">
      <c r="A1024" s="156">
        <v>40870</v>
      </c>
      <c r="B1024" s="156" t="s">
        <v>389</v>
      </c>
      <c r="C1024" s="156" t="s">
        <v>459</v>
      </c>
      <c r="D1024" s="156" t="s">
        <v>410</v>
      </c>
      <c r="E1024" s="176">
        <v>31.33</v>
      </c>
    </row>
    <row r="1025" spans="1:5">
      <c r="A1025" s="156">
        <v>1109</v>
      </c>
      <c r="B1025" s="156" t="s">
        <v>1310</v>
      </c>
      <c r="C1025" s="156" t="s">
        <v>459</v>
      </c>
      <c r="D1025" s="156" t="s">
        <v>410</v>
      </c>
      <c r="E1025" s="176">
        <v>19.73</v>
      </c>
    </row>
    <row r="1026" spans="1:5">
      <c r="A1026" s="156">
        <v>1119</v>
      </c>
      <c r="B1026" s="156" t="s">
        <v>1311</v>
      </c>
      <c r="C1026" s="156" t="s">
        <v>459</v>
      </c>
      <c r="D1026" s="156" t="s">
        <v>410</v>
      </c>
      <c r="E1026" s="176">
        <v>14.8</v>
      </c>
    </row>
    <row r="1027" spans="1:5">
      <c r="A1027" s="156">
        <v>13115</v>
      </c>
      <c r="B1027" s="156" t="s">
        <v>1312</v>
      </c>
      <c r="C1027" s="156" t="s">
        <v>459</v>
      </c>
      <c r="D1027" s="156" t="s">
        <v>410</v>
      </c>
      <c r="E1027" s="176">
        <v>15.46</v>
      </c>
    </row>
    <row r="1028" spans="1:5">
      <c r="A1028" s="156">
        <v>10541</v>
      </c>
      <c r="B1028" s="156" t="s">
        <v>1313</v>
      </c>
      <c r="C1028" s="156" t="s">
        <v>459</v>
      </c>
      <c r="D1028" s="156" t="s">
        <v>410</v>
      </c>
      <c r="E1028" s="176">
        <v>17.95</v>
      </c>
    </row>
    <row r="1029" spans="1:5">
      <c r="A1029" s="156">
        <v>10543</v>
      </c>
      <c r="B1029" s="156" t="s">
        <v>1314</v>
      </c>
      <c r="C1029" s="156" t="s">
        <v>459</v>
      </c>
      <c r="D1029" s="156" t="s">
        <v>410</v>
      </c>
      <c r="E1029" s="176">
        <v>34.840000000000003</v>
      </c>
    </row>
    <row r="1030" spans="1:5">
      <c r="A1030" s="156">
        <v>10544</v>
      </c>
      <c r="B1030" s="156" t="s">
        <v>1315</v>
      </c>
      <c r="C1030" s="156" t="s">
        <v>459</v>
      </c>
      <c r="D1030" s="156" t="s">
        <v>410</v>
      </c>
      <c r="E1030" s="176">
        <v>41.9</v>
      </c>
    </row>
    <row r="1031" spans="1:5">
      <c r="A1031" s="156">
        <v>10545</v>
      </c>
      <c r="B1031" s="156" t="s">
        <v>1316</v>
      </c>
      <c r="C1031" s="156" t="s">
        <v>459</v>
      </c>
      <c r="D1031" s="156" t="s">
        <v>410</v>
      </c>
      <c r="E1031" s="176">
        <v>64.260000000000005</v>
      </c>
    </row>
    <row r="1032" spans="1:5">
      <c r="A1032" s="156">
        <v>10542</v>
      </c>
      <c r="B1032" s="156" t="s">
        <v>1317</v>
      </c>
      <c r="C1032" s="156" t="s">
        <v>459</v>
      </c>
      <c r="D1032" s="156" t="s">
        <v>410</v>
      </c>
      <c r="E1032" s="176">
        <v>24.74</v>
      </c>
    </row>
    <row r="1033" spans="1:5">
      <c r="A1033" s="156">
        <v>38365</v>
      </c>
      <c r="B1033" s="156" t="s">
        <v>1318</v>
      </c>
      <c r="C1033" s="156" t="s">
        <v>412</v>
      </c>
      <c r="D1033" s="156" t="s">
        <v>410</v>
      </c>
      <c r="E1033" s="176">
        <v>1.43</v>
      </c>
    </row>
    <row r="1034" spans="1:5">
      <c r="A1034" s="156">
        <v>37745</v>
      </c>
      <c r="B1034" s="156" t="s">
        <v>1319</v>
      </c>
      <c r="C1034" s="156" t="s">
        <v>407</v>
      </c>
      <c r="D1034" s="156" t="s">
        <v>405</v>
      </c>
      <c r="E1034" s="378">
        <v>183200</v>
      </c>
    </row>
    <row r="1035" spans="1:5">
      <c r="A1035" s="156">
        <v>37754</v>
      </c>
      <c r="B1035" s="156" t="s">
        <v>1320</v>
      </c>
      <c r="C1035" s="156" t="s">
        <v>407</v>
      </c>
      <c r="D1035" s="156" t="s">
        <v>408</v>
      </c>
      <c r="E1035" s="378">
        <v>191316.45</v>
      </c>
    </row>
    <row r="1036" spans="1:5">
      <c r="A1036" s="156">
        <v>37748</v>
      </c>
      <c r="B1036" s="156" t="s">
        <v>1321</v>
      </c>
      <c r="C1036" s="156" t="s">
        <v>407</v>
      </c>
      <c r="D1036" s="156" t="s">
        <v>408</v>
      </c>
      <c r="E1036" s="378">
        <v>194765.94</v>
      </c>
    </row>
    <row r="1037" spans="1:5">
      <c r="A1037" s="156">
        <v>37761</v>
      </c>
      <c r="B1037" s="156" t="s">
        <v>1322</v>
      </c>
      <c r="C1037" s="156" t="s">
        <v>407</v>
      </c>
      <c r="D1037" s="156" t="s">
        <v>408</v>
      </c>
      <c r="E1037" s="378">
        <v>161169.60999999999</v>
      </c>
    </row>
    <row r="1038" spans="1:5">
      <c r="A1038" s="156">
        <v>37757</v>
      </c>
      <c r="B1038" s="156" t="s">
        <v>1323</v>
      </c>
      <c r="C1038" s="156" t="s">
        <v>407</v>
      </c>
      <c r="D1038" s="156" t="s">
        <v>408</v>
      </c>
      <c r="E1038" s="378">
        <v>224362.01</v>
      </c>
    </row>
    <row r="1039" spans="1:5">
      <c r="A1039" s="156">
        <v>37759</v>
      </c>
      <c r="B1039" s="156" t="s">
        <v>1324</v>
      </c>
      <c r="C1039" s="156" t="s">
        <v>407</v>
      </c>
      <c r="D1039" s="156" t="s">
        <v>408</v>
      </c>
      <c r="E1039" s="378">
        <v>225231.64</v>
      </c>
    </row>
    <row r="1040" spans="1:5">
      <c r="A1040" s="156">
        <v>37766</v>
      </c>
      <c r="B1040" s="156" t="s">
        <v>1325</v>
      </c>
      <c r="C1040" s="156" t="s">
        <v>407</v>
      </c>
      <c r="D1040" s="156" t="s">
        <v>408</v>
      </c>
      <c r="E1040" s="378">
        <v>225231.63</v>
      </c>
    </row>
    <row r="1041" spans="1:5">
      <c r="A1041" s="156">
        <v>37752</v>
      </c>
      <c r="B1041" s="156" t="s">
        <v>284</v>
      </c>
      <c r="C1041" s="156" t="s">
        <v>407</v>
      </c>
      <c r="D1041" s="156" t="s">
        <v>408</v>
      </c>
      <c r="E1041" s="378">
        <v>204244.8</v>
      </c>
    </row>
    <row r="1042" spans="1:5">
      <c r="A1042" s="156">
        <v>37760</v>
      </c>
      <c r="B1042" s="156" t="s">
        <v>1326</v>
      </c>
      <c r="C1042" s="156" t="s">
        <v>407</v>
      </c>
      <c r="D1042" s="156" t="s">
        <v>408</v>
      </c>
      <c r="E1042" s="378">
        <v>215086.06</v>
      </c>
    </row>
    <row r="1043" spans="1:5">
      <c r="A1043" s="156">
        <v>37765</v>
      </c>
      <c r="B1043" s="156" t="s">
        <v>1327</v>
      </c>
      <c r="C1043" s="156" t="s">
        <v>407</v>
      </c>
      <c r="D1043" s="156" t="s">
        <v>408</v>
      </c>
      <c r="E1043" s="378">
        <v>150154.43</v>
      </c>
    </row>
    <row r="1044" spans="1:5">
      <c r="A1044" s="156">
        <v>37746</v>
      </c>
      <c r="B1044" s="156" t="s">
        <v>1328</v>
      </c>
      <c r="C1044" s="156" t="s">
        <v>407</v>
      </c>
      <c r="D1044" s="156" t="s">
        <v>408</v>
      </c>
      <c r="E1044" s="378">
        <v>164619.1</v>
      </c>
    </row>
    <row r="1045" spans="1:5">
      <c r="A1045" s="156">
        <v>37750</v>
      </c>
      <c r="B1045" s="156" t="s">
        <v>1329</v>
      </c>
      <c r="C1045" s="156" t="s">
        <v>407</v>
      </c>
      <c r="D1045" s="156" t="s">
        <v>408</v>
      </c>
      <c r="E1045" s="378">
        <v>164039.35999999999</v>
      </c>
    </row>
    <row r="1046" spans="1:5">
      <c r="A1046" s="156">
        <v>37753</v>
      </c>
      <c r="B1046" s="156" t="s">
        <v>1330</v>
      </c>
      <c r="C1046" s="156" t="s">
        <v>407</v>
      </c>
      <c r="D1046" s="156" t="s">
        <v>408</v>
      </c>
      <c r="E1046" s="378">
        <v>163459.60999999999</v>
      </c>
    </row>
    <row r="1047" spans="1:5">
      <c r="A1047" s="156">
        <v>37756</v>
      </c>
      <c r="B1047" s="156" t="s">
        <v>1331</v>
      </c>
      <c r="C1047" s="156" t="s">
        <v>407</v>
      </c>
      <c r="D1047" s="156" t="s">
        <v>408</v>
      </c>
      <c r="E1047" s="378">
        <v>161169.60999999999</v>
      </c>
    </row>
    <row r="1048" spans="1:5">
      <c r="A1048" s="156">
        <v>37755</v>
      </c>
      <c r="B1048" s="156" t="s">
        <v>1332</v>
      </c>
      <c r="C1048" s="156" t="s">
        <v>407</v>
      </c>
      <c r="D1048" s="156" t="s">
        <v>408</v>
      </c>
      <c r="E1048" s="378">
        <v>234217.71</v>
      </c>
    </row>
    <row r="1049" spans="1:5">
      <c r="A1049" s="156">
        <v>37758</v>
      </c>
      <c r="B1049" s="156" t="s">
        <v>1333</v>
      </c>
      <c r="C1049" s="156" t="s">
        <v>407</v>
      </c>
      <c r="D1049" s="156" t="s">
        <v>408</v>
      </c>
      <c r="E1049" s="378">
        <v>264364.56</v>
      </c>
    </row>
    <row r="1050" spans="1:5">
      <c r="A1050" s="156">
        <v>37747</v>
      </c>
      <c r="B1050" s="156" t="s">
        <v>1334</v>
      </c>
      <c r="C1050" s="156" t="s">
        <v>407</v>
      </c>
      <c r="D1050" s="156" t="s">
        <v>408</v>
      </c>
      <c r="E1050" s="378">
        <v>237870.12</v>
      </c>
    </row>
    <row r="1051" spans="1:5">
      <c r="A1051" s="156">
        <v>37767</v>
      </c>
      <c r="B1051" s="156" t="s">
        <v>1335</v>
      </c>
      <c r="C1051" s="156" t="s">
        <v>407</v>
      </c>
      <c r="D1051" s="156" t="s">
        <v>408</v>
      </c>
      <c r="E1051" s="378">
        <v>251030.38</v>
      </c>
    </row>
    <row r="1052" spans="1:5">
      <c r="A1052" s="156">
        <v>37751</v>
      </c>
      <c r="B1052" s="156" t="s">
        <v>1336</v>
      </c>
      <c r="C1052" s="156" t="s">
        <v>407</v>
      </c>
      <c r="D1052" s="156" t="s">
        <v>408</v>
      </c>
      <c r="E1052" s="378">
        <v>251030.38</v>
      </c>
    </row>
    <row r="1053" spans="1:5">
      <c r="A1053" s="156">
        <v>37749</v>
      </c>
      <c r="B1053" s="156" t="s">
        <v>1337</v>
      </c>
      <c r="C1053" s="156" t="s">
        <v>407</v>
      </c>
      <c r="D1053" s="156" t="s">
        <v>408</v>
      </c>
      <c r="E1053" s="378">
        <v>248131.64</v>
      </c>
    </row>
    <row r="1054" spans="1:5">
      <c r="A1054" s="156">
        <v>12114</v>
      </c>
      <c r="B1054" s="156" t="s">
        <v>1338</v>
      </c>
      <c r="C1054" s="156" t="s">
        <v>407</v>
      </c>
      <c r="D1054" s="156" t="s">
        <v>408</v>
      </c>
      <c r="E1054" s="176">
        <v>88.48</v>
      </c>
    </row>
    <row r="1055" spans="1:5">
      <c r="A1055" s="156">
        <v>38106</v>
      </c>
      <c r="B1055" s="156" t="s">
        <v>1339</v>
      </c>
      <c r="C1055" s="156" t="s">
        <v>407</v>
      </c>
      <c r="D1055" s="156" t="s">
        <v>408</v>
      </c>
      <c r="E1055" s="176">
        <v>12.02</v>
      </c>
    </row>
    <row r="1056" spans="1:5">
      <c r="A1056" s="156">
        <v>38085</v>
      </c>
      <c r="B1056" s="156" t="s">
        <v>1340</v>
      </c>
      <c r="C1056" s="156" t="s">
        <v>407</v>
      </c>
      <c r="D1056" s="156" t="s">
        <v>408</v>
      </c>
      <c r="E1056" s="176">
        <v>14.2</v>
      </c>
    </row>
    <row r="1057" spans="1:5">
      <c r="A1057" s="156">
        <v>38599</v>
      </c>
      <c r="B1057" s="156" t="s">
        <v>1341</v>
      </c>
      <c r="C1057" s="156" t="s">
        <v>407</v>
      </c>
      <c r="D1057" s="156" t="s">
        <v>408</v>
      </c>
      <c r="E1057" s="176">
        <v>3.07</v>
      </c>
    </row>
    <row r="1058" spans="1:5">
      <c r="A1058" s="156">
        <v>38596</v>
      </c>
      <c r="B1058" s="156" t="s">
        <v>1342</v>
      </c>
      <c r="C1058" s="156" t="s">
        <v>407</v>
      </c>
      <c r="D1058" s="156" t="s">
        <v>408</v>
      </c>
      <c r="E1058" s="176">
        <v>2.1</v>
      </c>
    </row>
    <row r="1059" spans="1:5">
      <c r="A1059" s="156">
        <v>38600</v>
      </c>
      <c r="B1059" s="156" t="s">
        <v>1343</v>
      </c>
      <c r="C1059" s="156" t="s">
        <v>407</v>
      </c>
      <c r="D1059" s="156" t="s">
        <v>408</v>
      </c>
      <c r="E1059" s="176">
        <v>3.61</v>
      </c>
    </row>
    <row r="1060" spans="1:5">
      <c r="A1060" s="156">
        <v>38597</v>
      </c>
      <c r="B1060" s="156" t="s">
        <v>1344</v>
      </c>
      <c r="C1060" s="156" t="s">
        <v>407</v>
      </c>
      <c r="D1060" s="156" t="s">
        <v>408</v>
      </c>
      <c r="E1060" s="176">
        <v>2.56</v>
      </c>
    </row>
    <row r="1061" spans="1:5">
      <c r="A1061" s="156">
        <v>659</v>
      </c>
      <c r="B1061" s="156" t="s">
        <v>5321</v>
      </c>
      <c r="C1061" s="156" t="s">
        <v>407</v>
      </c>
      <c r="D1061" s="156" t="s">
        <v>408</v>
      </c>
      <c r="E1061" s="176">
        <v>1.25</v>
      </c>
    </row>
    <row r="1062" spans="1:5">
      <c r="A1062" s="156">
        <v>660</v>
      </c>
      <c r="B1062" s="156" t="s">
        <v>5322</v>
      </c>
      <c r="C1062" s="156" t="s">
        <v>407</v>
      </c>
      <c r="D1062" s="156" t="s">
        <v>408</v>
      </c>
      <c r="E1062" s="176">
        <v>1.83</v>
      </c>
    </row>
    <row r="1063" spans="1:5">
      <c r="A1063" s="156">
        <v>658</v>
      </c>
      <c r="B1063" s="156" t="s">
        <v>5323</v>
      </c>
      <c r="C1063" s="156" t="s">
        <v>407</v>
      </c>
      <c r="D1063" s="156" t="s">
        <v>408</v>
      </c>
      <c r="E1063" s="176">
        <v>1</v>
      </c>
    </row>
    <row r="1064" spans="1:5">
      <c r="A1064" s="156">
        <v>38548</v>
      </c>
      <c r="B1064" s="156" t="s">
        <v>1345</v>
      </c>
      <c r="C1064" s="156" t="s">
        <v>407</v>
      </c>
      <c r="D1064" s="156" t="s">
        <v>408</v>
      </c>
      <c r="E1064" s="176">
        <v>1.02</v>
      </c>
    </row>
    <row r="1065" spans="1:5">
      <c r="A1065" s="156">
        <v>34647</v>
      </c>
      <c r="B1065" s="156" t="s">
        <v>1346</v>
      </c>
      <c r="C1065" s="156" t="s">
        <v>407</v>
      </c>
      <c r="D1065" s="156" t="s">
        <v>408</v>
      </c>
      <c r="E1065" s="176">
        <v>1.77</v>
      </c>
    </row>
    <row r="1066" spans="1:5">
      <c r="A1066" s="156">
        <v>34649</v>
      </c>
      <c r="B1066" s="156" t="s">
        <v>1347</v>
      </c>
      <c r="C1066" s="156" t="s">
        <v>407</v>
      </c>
      <c r="D1066" s="156" t="s">
        <v>408</v>
      </c>
      <c r="E1066" s="176">
        <v>1.83</v>
      </c>
    </row>
    <row r="1067" spans="1:5">
      <c r="A1067" s="156">
        <v>34652</v>
      </c>
      <c r="B1067" s="156" t="s">
        <v>1348</v>
      </c>
      <c r="C1067" s="156" t="s">
        <v>407</v>
      </c>
      <c r="D1067" s="156" t="s">
        <v>408</v>
      </c>
      <c r="E1067" s="176">
        <v>2.4900000000000002</v>
      </c>
    </row>
    <row r="1068" spans="1:5">
      <c r="A1068" s="156">
        <v>34655</v>
      </c>
      <c r="B1068" s="156" t="s">
        <v>1349</v>
      </c>
      <c r="C1068" s="156" t="s">
        <v>407</v>
      </c>
      <c r="D1068" s="156" t="s">
        <v>408</v>
      </c>
      <c r="E1068" s="176">
        <v>2.41</v>
      </c>
    </row>
    <row r="1069" spans="1:5">
      <c r="A1069" s="156">
        <v>40607</v>
      </c>
      <c r="B1069" s="156" t="s">
        <v>1350</v>
      </c>
      <c r="C1069" s="156" t="s">
        <v>407</v>
      </c>
      <c r="D1069" s="156" t="s">
        <v>408</v>
      </c>
      <c r="E1069" s="176">
        <v>3.35</v>
      </c>
    </row>
    <row r="1070" spans="1:5">
      <c r="A1070" s="156">
        <v>585</v>
      </c>
      <c r="B1070" s="156" t="s">
        <v>1351</v>
      </c>
      <c r="C1070" s="156" t="s">
        <v>463</v>
      </c>
      <c r="D1070" s="156" t="s">
        <v>410</v>
      </c>
      <c r="E1070" s="176">
        <v>16.23</v>
      </c>
    </row>
    <row r="1071" spans="1:5">
      <c r="A1071" s="156">
        <v>4777</v>
      </c>
      <c r="B1071" s="156" t="s">
        <v>1352</v>
      </c>
      <c r="C1071" s="156" t="s">
        <v>463</v>
      </c>
      <c r="D1071" s="156" t="s">
        <v>410</v>
      </c>
      <c r="E1071" s="176">
        <v>3.32</v>
      </c>
    </row>
    <row r="1072" spans="1:5">
      <c r="A1072" s="156">
        <v>587</v>
      </c>
      <c r="B1072" s="156" t="s">
        <v>1353</v>
      </c>
      <c r="C1072" s="156" t="s">
        <v>463</v>
      </c>
      <c r="D1072" s="156" t="s">
        <v>410</v>
      </c>
      <c r="E1072" s="176">
        <v>17.399999999999999</v>
      </c>
    </row>
    <row r="1073" spans="1:5">
      <c r="A1073" s="156">
        <v>590</v>
      </c>
      <c r="B1073" s="156" t="s">
        <v>1354</v>
      </c>
      <c r="C1073" s="156" t="s">
        <v>463</v>
      </c>
      <c r="D1073" s="156" t="s">
        <v>410</v>
      </c>
      <c r="E1073" s="176">
        <v>16.809999999999999</v>
      </c>
    </row>
    <row r="1074" spans="1:5">
      <c r="A1074" s="156">
        <v>592</v>
      </c>
      <c r="B1074" s="156" t="s">
        <v>1355</v>
      </c>
      <c r="C1074" s="156" t="s">
        <v>463</v>
      </c>
      <c r="D1074" s="156" t="s">
        <v>410</v>
      </c>
      <c r="E1074" s="176">
        <v>17.399999999999999</v>
      </c>
    </row>
    <row r="1075" spans="1:5">
      <c r="A1075" s="156">
        <v>586</v>
      </c>
      <c r="B1075" s="156" t="s">
        <v>346</v>
      </c>
      <c r="C1075" s="156" t="s">
        <v>459</v>
      </c>
      <c r="D1075" s="156" t="s">
        <v>410</v>
      </c>
      <c r="E1075" s="176">
        <v>10.23</v>
      </c>
    </row>
    <row r="1076" spans="1:5">
      <c r="A1076" s="156">
        <v>591</v>
      </c>
      <c r="B1076" s="156" t="s">
        <v>1356</v>
      </c>
      <c r="C1076" s="156" t="s">
        <v>463</v>
      </c>
      <c r="D1076" s="156" t="s">
        <v>410</v>
      </c>
      <c r="E1076" s="176">
        <v>16.23</v>
      </c>
    </row>
    <row r="1077" spans="1:5">
      <c r="A1077" s="156">
        <v>588</v>
      </c>
      <c r="B1077" s="156" t="s">
        <v>1357</v>
      </c>
      <c r="C1077" s="156" t="s">
        <v>459</v>
      </c>
      <c r="D1077" s="156" t="s">
        <v>410</v>
      </c>
      <c r="E1077" s="176">
        <v>16.18</v>
      </c>
    </row>
    <row r="1078" spans="1:5">
      <c r="A1078" s="156">
        <v>589</v>
      </c>
      <c r="B1078" s="156" t="s">
        <v>1358</v>
      </c>
      <c r="C1078" s="156" t="s">
        <v>459</v>
      </c>
      <c r="D1078" s="156" t="s">
        <v>410</v>
      </c>
      <c r="E1078" s="176">
        <v>27.35</v>
      </c>
    </row>
    <row r="1079" spans="1:5">
      <c r="A1079" s="156">
        <v>584</v>
      </c>
      <c r="B1079" s="156" t="s">
        <v>1359</v>
      </c>
      <c r="C1079" s="156" t="s">
        <v>459</v>
      </c>
      <c r="D1079" s="156" t="s">
        <v>410</v>
      </c>
      <c r="E1079" s="176">
        <v>17.28</v>
      </c>
    </row>
    <row r="1080" spans="1:5">
      <c r="A1080" s="156">
        <v>4912</v>
      </c>
      <c r="B1080" s="156" t="s">
        <v>1360</v>
      </c>
      <c r="C1080" s="156" t="s">
        <v>463</v>
      </c>
      <c r="D1080" s="156" t="s">
        <v>410</v>
      </c>
      <c r="E1080" s="176">
        <v>3.86</v>
      </c>
    </row>
    <row r="1081" spans="1:5">
      <c r="A1081" s="156">
        <v>574</v>
      </c>
      <c r="B1081" s="156" t="s">
        <v>1361</v>
      </c>
      <c r="C1081" s="156" t="s">
        <v>459</v>
      </c>
      <c r="D1081" s="156" t="s">
        <v>408</v>
      </c>
      <c r="E1081" s="176">
        <v>17.920000000000002</v>
      </c>
    </row>
    <row r="1082" spans="1:5">
      <c r="A1082" s="156">
        <v>567</v>
      </c>
      <c r="B1082" s="156" t="s">
        <v>168</v>
      </c>
      <c r="C1082" s="156" t="s">
        <v>459</v>
      </c>
      <c r="D1082" s="156" t="s">
        <v>408</v>
      </c>
      <c r="E1082" s="176">
        <v>6.64</v>
      </c>
    </row>
    <row r="1083" spans="1:5">
      <c r="A1083" s="156">
        <v>568</v>
      </c>
      <c r="B1083" s="156" t="s">
        <v>1362</v>
      </c>
      <c r="C1083" s="156" t="s">
        <v>459</v>
      </c>
      <c r="D1083" s="156" t="s">
        <v>408</v>
      </c>
      <c r="E1083" s="176">
        <v>40.21</v>
      </c>
    </row>
    <row r="1084" spans="1:5">
      <c r="A1084" s="156">
        <v>569</v>
      </c>
      <c r="B1084" s="156" t="s">
        <v>1363</v>
      </c>
      <c r="C1084" s="156" t="s">
        <v>463</v>
      </c>
      <c r="D1084" s="156" t="s">
        <v>408</v>
      </c>
      <c r="E1084" s="176">
        <v>5.59</v>
      </c>
    </row>
    <row r="1085" spans="1:5">
      <c r="A1085" s="156">
        <v>1165</v>
      </c>
      <c r="B1085" s="156" t="s">
        <v>1364</v>
      </c>
      <c r="C1085" s="156" t="s">
        <v>407</v>
      </c>
      <c r="D1085" s="156" t="s">
        <v>410</v>
      </c>
      <c r="E1085" s="176">
        <v>10.6</v>
      </c>
    </row>
    <row r="1086" spans="1:5">
      <c r="A1086" s="156">
        <v>1164</v>
      </c>
      <c r="B1086" s="156" t="s">
        <v>1365</v>
      </c>
      <c r="C1086" s="156" t="s">
        <v>407</v>
      </c>
      <c r="D1086" s="156" t="s">
        <v>410</v>
      </c>
      <c r="E1086" s="176">
        <v>8.58</v>
      </c>
    </row>
    <row r="1087" spans="1:5">
      <c r="A1087" s="156">
        <v>1162</v>
      </c>
      <c r="B1087" s="156" t="s">
        <v>1366</v>
      </c>
      <c r="C1087" s="156" t="s">
        <v>407</v>
      </c>
      <c r="D1087" s="156" t="s">
        <v>410</v>
      </c>
      <c r="E1087" s="176">
        <v>2.98</v>
      </c>
    </row>
    <row r="1088" spans="1:5">
      <c r="A1088" s="156">
        <v>12395</v>
      </c>
      <c r="B1088" s="156" t="s">
        <v>1367</v>
      </c>
      <c r="C1088" s="156" t="s">
        <v>407</v>
      </c>
      <c r="D1088" s="156" t="s">
        <v>410</v>
      </c>
      <c r="E1088" s="176">
        <v>2.9</v>
      </c>
    </row>
    <row r="1089" spans="1:5">
      <c r="A1089" s="156">
        <v>1170</v>
      </c>
      <c r="B1089" s="156" t="s">
        <v>1368</v>
      </c>
      <c r="C1089" s="156" t="s">
        <v>407</v>
      </c>
      <c r="D1089" s="156" t="s">
        <v>410</v>
      </c>
      <c r="E1089" s="176">
        <v>5.62</v>
      </c>
    </row>
    <row r="1090" spans="1:5">
      <c r="A1090" s="156">
        <v>1169</v>
      </c>
      <c r="B1090" s="156" t="s">
        <v>1369</v>
      </c>
      <c r="C1090" s="156" t="s">
        <v>407</v>
      </c>
      <c r="D1090" s="156" t="s">
        <v>410</v>
      </c>
      <c r="E1090" s="176">
        <v>27.62</v>
      </c>
    </row>
    <row r="1091" spans="1:5">
      <c r="A1091" s="156">
        <v>1166</v>
      </c>
      <c r="B1091" s="156" t="s">
        <v>1370</v>
      </c>
      <c r="C1091" s="156" t="s">
        <v>407</v>
      </c>
      <c r="D1091" s="156" t="s">
        <v>410</v>
      </c>
      <c r="E1091" s="176">
        <v>15.31</v>
      </c>
    </row>
    <row r="1092" spans="1:5">
      <c r="A1092" s="156">
        <v>1163</v>
      </c>
      <c r="B1092" s="156" t="s">
        <v>1371</v>
      </c>
      <c r="C1092" s="156" t="s">
        <v>407</v>
      </c>
      <c r="D1092" s="156" t="s">
        <v>410</v>
      </c>
      <c r="E1092" s="176">
        <v>3.86</v>
      </c>
    </row>
    <row r="1093" spans="1:5">
      <c r="A1093" s="156">
        <v>12396</v>
      </c>
      <c r="B1093" s="156" t="s">
        <v>1372</v>
      </c>
      <c r="C1093" s="156" t="s">
        <v>407</v>
      </c>
      <c r="D1093" s="156" t="s">
        <v>410</v>
      </c>
      <c r="E1093" s="176">
        <v>2.9</v>
      </c>
    </row>
    <row r="1094" spans="1:5">
      <c r="A1094" s="156">
        <v>1168</v>
      </c>
      <c r="B1094" s="156" t="s">
        <v>1373</v>
      </c>
      <c r="C1094" s="156" t="s">
        <v>407</v>
      </c>
      <c r="D1094" s="156" t="s">
        <v>410</v>
      </c>
      <c r="E1094" s="176">
        <v>39.380000000000003</v>
      </c>
    </row>
    <row r="1095" spans="1:5">
      <c r="A1095" s="156">
        <v>1167</v>
      </c>
      <c r="B1095" s="156" t="s">
        <v>1374</v>
      </c>
      <c r="C1095" s="156" t="s">
        <v>407</v>
      </c>
      <c r="D1095" s="156" t="s">
        <v>410</v>
      </c>
      <c r="E1095" s="176">
        <v>65.87</v>
      </c>
    </row>
    <row r="1096" spans="1:5">
      <c r="A1096" s="156">
        <v>36331</v>
      </c>
      <c r="B1096" s="156" t="s">
        <v>5324</v>
      </c>
      <c r="C1096" s="156" t="s">
        <v>407</v>
      </c>
      <c r="D1096" s="156" t="s">
        <v>410</v>
      </c>
      <c r="E1096" s="176">
        <v>0.93</v>
      </c>
    </row>
    <row r="1097" spans="1:5">
      <c r="A1097" s="156">
        <v>36346</v>
      </c>
      <c r="B1097" s="156" t="s">
        <v>5325</v>
      </c>
      <c r="C1097" s="156" t="s">
        <v>407</v>
      </c>
      <c r="D1097" s="156" t="s">
        <v>410</v>
      </c>
      <c r="E1097" s="176">
        <v>1.61</v>
      </c>
    </row>
    <row r="1098" spans="1:5">
      <c r="A1098" s="156">
        <v>1210</v>
      </c>
      <c r="B1098" s="156" t="s">
        <v>1375</v>
      </c>
      <c r="C1098" s="156" t="s">
        <v>407</v>
      </c>
      <c r="D1098" s="156" t="s">
        <v>410</v>
      </c>
      <c r="E1098" s="176">
        <v>5.97</v>
      </c>
    </row>
    <row r="1099" spans="1:5">
      <c r="A1099" s="156">
        <v>1203</v>
      </c>
      <c r="B1099" s="156" t="s">
        <v>1376</v>
      </c>
      <c r="C1099" s="156" t="s">
        <v>407</v>
      </c>
      <c r="D1099" s="156" t="s">
        <v>410</v>
      </c>
      <c r="E1099" s="176">
        <v>4.5599999999999996</v>
      </c>
    </row>
    <row r="1100" spans="1:5">
      <c r="A1100" s="156">
        <v>1197</v>
      </c>
      <c r="B1100" s="156" t="s">
        <v>1377</v>
      </c>
      <c r="C1100" s="156" t="s">
        <v>407</v>
      </c>
      <c r="D1100" s="156" t="s">
        <v>408</v>
      </c>
      <c r="E1100" s="176">
        <v>0.82</v>
      </c>
    </row>
    <row r="1101" spans="1:5">
      <c r="A1101" s="156">
        <v>1202</v>
      </c>
      <c r="B1101" s="156" t="s">
        <v>1378</v>
      </c>
      <c r="C1101" s="156" t="s">
        <v>407</v>
      </c>
      <c r="D1101" s="156" t="s">
        <v>408</v>
      </c>
      <c r="E1101" s="176">
        <v>2.21</v>
      </c>
    </row>
    <row r="1102" spans="1:5">
      <c r="A1102" s="156">
        <v>1188</v>
      </c>
      <c r="B1102" s="156" t="s">
        <v>1379</v>
      </c>
      <c r="C1102" s="156" t="s">
        <v>407</v>
      </c>
      <c r="D1102" s="156" t="s">
        <v>410</v>
      </c>
      <c r="E1102" s="176">
        <v>15.11</v>
      </c>
    </row>
    <row r="1103" spans="1:5">
      <c r="A1103" s="156">
        <v>1211</v>
      </c>
      <c r="B1103" s="156" t="s">
        <v>1380</v>
      </c>
      <c r="C1103" s="156" t="s">
        <v>407</v>
      </c>
      <c r="D1103" s="156" t="s">
        <v>410</v>
      </c>
      <c r="E1103" s="176">
        <v>8.36</v>
      </c>
    </row>
    <row r="1104" spans="1:5">
      <c r="A1104" s="156">
        <v>1198</v>
      </c>
      <c r="B1104" s="156" t="s">
        <v>1381</v>
      </c>
      <c r="C1104" s="156" t="s">
        <v>407</v>
      </c>
      <c r="D1104" s="156" t="s">
        <v>408</v>
      </c>
      <c r="E1104" s="176">
        <v>1.26</v>
      </c>
    </row>
    <row r="1105" spans="1:5">
      <c r="A1105" s="156">
        <v>1199</v>
      </c>
      <c r="B1105" s="156" t="s">
        <v>1382</v>
      </c>
      <c r="C1105" s="156" t="s">
        <v>407</v>
      </c>
      <c r="D1105" s="156" t="s">
        <v>410</v>
      </c>
      <c r="E1105" s="176">
        <v>23.41</v>
      </c>
    </row>
    <row r="1106" spans="1:5">
      <c r="A1106" s="156">
        <v>20088</v>
      </c>
      <c r="B1106" s="156" t="s">
        <v>1383</v>
      </c>
      <c r="C1106" s="156" t="s">
        <v>407</v>
      </c>
      <c r="D1106" s="156" t="s">
        <v>410</v>
      </c>
      <c r="E1106" s="176">
        <v>8.65</v>
      </c>
    </row>
    <row r="1107" spans="1:5">
      <c r="A1107" s="156">
        <v>20089</v>
      </c>
      <c r="B1107" s="156" t="s">
        <v>1384</v>
      </c>
      <c r="C1107" s="156" t="s">
        <v>407</v>
      </c>
      <c r="D1107" s="156" t="s">
        <v>410</v>
      </c>
      <c r="E1107" s="176">
        <v>43.09</v>
      </c>
    </row>
    <row r="1108" spans="1:5">
      <c r="A1108" s="156">
        <v>20087</v>
      </c>
      <c r="B1108" s="156" t="s">
        <v>1385</v>
      </c>
      <c r="C1108" s="156" t="s">
        <v>407</v>
      </c>
      <c r="D1108" s="156" t="s">
        <v>410</v>
      </c>
      <c r="E1108" s="176">
        <v>5.84</v>
      </c>
    </row>
    <row r="1109" spans="1:5">
      <c r="A1109" s="156">
        <v>1200</v>
      </c>
      <c r="B1109" s="156" t="s">
        <v>1386</v>
      </c>
      <c r="C1109" s="156" t="s">
        <v>407</v>
      </c>
      <c r="D1109" s="156" t="s">
        <v>408</v>
      </c>
      <c r="E1109" s="176">
        <v>5.15</v>
      </c>
    </row>
    <row r="1110" spans="1:5">
      <c r="A1110" s="156">
        <v>12909</v>
      </c>
      <c r="B1110" s="156" t="s">
        <v>1387</v>
      </c>
      <c r="C1110" s="156" t="s">
        <v>407</v>
      </c>
      <c r="D1110" s="156" t="s">
        <v>408</v>
      </c>
      <c r="E1110" s="176">
        <v>2.2799999999999998</v>
      </c>
    </row>
    <row r="1111" spans="1:5">
      <c r="A1111" s="156">
        <v>12910</v>
      </c>
      <c r="B1111" s="156" t="s">
        <v>1388</v>
      </c>
      <c r="C1111" s="156" t="s">
        <v>407</v>
      </c>
      <c r="D1111" s="156" t="s">
        <v>408</v>
      </c>
      <c r="E1111" s="176">
        <v>3.9</v>
      </c>
    </row>
    <row r="1112" spans="1:5">
      <c r="A1112" s="156">
        <v>1184</v>
      </c>
      <c r="B1112" s="156" t="s">
        <v>1389</v>
      </c>
      <c r="C1112" s="156" t="s">
        <v>407</v>
      </c>
      <c r="D1112" s="156" t="s">
        <v>408</v>
      </c>
      <c r="E1112" s="176">
        <v>46.6</v>
      </c>
    </row>
    <row r="1113" spans="1:5">
      <c r="A1113" s="156">
        <v>1191</v>
      </c>
      <c r="B1113" s="156" t="s">
        <v>1390</v>
      </c>
      <c r="C1113" s="156" t="s">
        <v>407</v>
      </c>
      <c r="D1113" s="156" t="s">
        <v>408</v>
      </c>
      <c r="E1113" s="176">
        <v>0.75</v>
      </c>
    </row>
    <row r="1114" spans="1:5">
      <c r="A1114" s="156">
        <v>1185</v>
      </c>
      <c r="B1114" s="156" t="s">
        <v>1391</v>
      </c>
      <c r="C1114" s="156" t="s">
        <v>407</v>
      </c>
      <c r="D1114" s="156" t="s">
        <v>408</v>
      </c>
      <c r="E1114" s="176">
        <v>0.81</v>
      </c>
    </row>
    <row r="1115" spans="1:5">
      <c r="A1115" s="156">
        <v>1189</v>
      </c>
      <c r="B1115" s="156" t="s">
        <v>1392</v>
      </c>
      <c r="C1115" s="156" t="s">
        <v>407</v>
      </c>
      <c r="D1115" s="156" t="s">
        <v>408</v>
      </c>
      <c r="E1115" s="176">
        <v>1.1499999999999999</v>
      </c>
    </row>
    <row r="1116" spans="1:5">
      <c r="A1116" s="156">
        <v>1193</v>
      </c>
      <c r="B1116" s="156" t="s">
        <v>1393</v>
      </c>
      <c r="C1116" s="156" t="s">
        <v>407</v>
      </c>
      <c r="D1116" s="156" t="s">
        <v>408</v>
      </c>
      <c r="E1116" s="176">
        <v>2.2799999999999998</v>
      </c>
    </row>
    <row r="1117" spans="1:5">
      <c r="A1117" s="156">
        <v>1194</v>
      </c>
      <c r="B1117" s="156" t="s">
        <v>1394</v>
      </c>
      <c r="C1117" s="156" t="s">
        <v>407</v>
      </c>
      <c r="D1117" s="156" t="s">
        <v>408</v>
      </c>
      <c r="E1117" s="176">
        <v>4.2300000000000004</v>
      </c>
    </row>
    <row r="1118" spans="1:5">
      <c r="A1118" s="156">
        <v>1195</v>
      </c>
      <c r="B1118" s="156" t="s">
        <v>1395</v>
      </c>
      <c r="C1118" s="156" t="s">
        <v>407</v>
      </c>
      <c r="D1118" s="156" t="s">
        <v>408</v>
      </c>
      <c r="E1118" s="176">
        <v>6.46</v>
      </c>
    </row>
    <row r="1119" spans="1:5">
      <c r="A1119" s="156">
        <v>1204</v>
      </c>
      <c r="B1119" s="156" t="s">
        <v>1396</v>
      </c>
      <c r="C1119" s="156" t="s">
        <v>407</v>
      </c>
      <c r="D1119" s="156" t="s">
        <v>408</v>
      </c>
      <c r="E1119" s="176">
        <v>11.93</v>
      </c>
    </row>
    <row r="1120" spans="1:5">
      <c r="A1120" s="156">
        <v>1205</v>
      </c>
      <c r="B1120" s="156" t="s">
        <v>1397</v>
      </c>
      <c r="C1120" s="156" t="s">
        <v>407</v>
      </c>
      <c r="D1120" s="156" t="s">
        <v>408</v>
      </c>
      <c r="E1120" s="176">
        <v>26.9</v>
      </c>
    </row>
    <row r="1121" spans="1:5">
      <c r="A1121" s="156">
        <v>1207</v>
      </c>
      <c r="B1121" s="156" t="s">
        <v>1398</v>
      </c>
      <c r="C1121" s="156" t="s">
        <v>407</v>
      </c>
      <c r="D1121" s="156" t="s">
        <v>410</v>
      </c>
      <c r="E1121" s="176">
        <v>23.2</v>
      </c>
    </row>
    <row r="1122" spans="1:5">
      <c r="A1122" s="156">
        <v>1206</v>
      </c>
      <c r="B1122" s="156" t="s">
        <v>1399</v>
      </c>
      <c r="C1122" s="156" t="s">
        <v>407</v>
      </c>
      <c r="D1122" s="156" t="s">
        <v>410</v>
      </c>
      <c r="E1122" s="176">
        <v>5.57</v>
      </c>
    </row>
    <row r="1123" spans="1:5">
      <c r="A1123" s="156">
        <v>1183</v>
      </c>
      <c r="B1123" s="156" t="s">
        <v>1400</v>
      </c>
      <c r="C1123" s="156" t="s">
        <v>407</v>
      </c>
      <c r="D1123" s="156" t="s">
        <v>410</v>
      </c>
      <c r="E1123" s="176">
        <v>12.45</v>
      </c>
    </row>
    <row r="1124" spans="1:5">
      <c r="A1124" s="156">
        <v>26047</v>
      </c>
      <c r="B1124" s="156" t="s">
        <v>1401</v>
      </c>
      <c r="C1124" s="156" t="s">
        <v>407</v>
      </c>
      <c r="D1124" s="156" t="s">
        <v>410</v>
      </c>
      <c r="E1124" s="176">
        <v>100.02</v>
      </c>
    </row>
    <row r="1125" spans="1:5">
      <c r="A1125" s="156">
        <v>26048</v>
      </c>
      <c r="B1125" s="156" t="s">
        <v>1402</v>
      </c>
      <c r="C1125" s="156" t="s">
        <v>407</v>
      </c>
      <c r="D1125" s="156" t="s">
        <v>410</v>
      </c>
      <c r="E1125" s="176">
        <v>149.03</v>
      </c>
    </row>
    <row r="1126" spans="1:5">
      <c r="A1126" s="156">
        <v>12894</v>
      </c>
      <c r="B1126" s="156" t="s">
        <v>330</v>
      </c>
      <c r="C1126" s="156" t="s">
        <v>407</v>
      </c>
      <c r="D1126" s="156" t="s">
        <v>408</v>
      </c>
      <c r="E1126" s="176">
        <v>13</v>
      </c>
    </row>
    <row r="1127" spans="1:5">
      <c r="A1127" s="156">
        <v>12895</v>
      </c>
      <c r="B1127" s="156" t="s">
        <v>331</v>
      </c>
      <c r="C1127" s="156" t="s">
        <v>407</v>
      </c>
      <c r="D1127" s="156" t="s">
        <v>405</v>
      </c>
      <c r="E1127" s="176">
        <v>10</v>
      </c>
    </row>
    <row r="1128" spans="1:5">
      <c r="A1128" s="156">
        <v>1631</v>
      </c>
      <c r="B1128" s="156" t="s">
        <v>1403</v>
      </c>
      <c r="C1128" s="156" t="s">
        <v>407</v>
      </c>
      <c r="D1128" s="156" t="s">
        <v>408</v>
      </c>
      <c r="E1128" s="176">
        <v>79.19</v>
      </c>
    </row>
    <row r="1129" spans="1:5">
      <c r="A1129" s="156">
        <v>1633</v>
      </c>
      <c r="B1129" s="156" t="s">
        <v>1404</v>
      </c>
      <c r="C1129" s="156" t="s">
        <v>407</v>
      </c>
      <c r="D1129" s="156" t="s">
        <v>408</v>
      </c>
      <c r="E1129" s="176">
        <v>134.55000000000001</v>
      </c>
    </row>
    <row r="1130" spans="1:5">
      <c r="A1130" s="156">
        <v>10818</v>
      </c>
      <c r="B1130" s="156" t="s">
        <v>1405</v>
      </c>
      <c r="C1130" s="156" t="s">
        <v>463</v>
      </c>
      <c r="D1130" s="156" t="s">
        <v>408</v>
      </c>
      <c r="E1130" s="176">
        <v>19.71</v>
      </c>
    </row>
    <row r="1131" spans="1:5">
      <c r="A1131" s="156">
        <v>39359</v>
      </c>
      <c r="B1131" s="156" t="s">
        <v>5326</v>
      </c>
      <c r="C1131" s="156" t="s">
        <v>407</v>
      </c>
      <c r="D1131" s="156" t="s">
        <v>410</v>
      </c>
      <c r="E1131" s="176">
        <v>20.07</v>
      </c>
    </row>
    <row r="1132" spans="1:5">
      <c r="A1132" s="156">
        <v>39360</v>
      </c>
      <c r="B1132" s="156" t="s">
        <v>5327</v>
      </c>
      <c r="C1132" s="156" t="s">
        <v>407</v>
      </c>
      <c r="D1132" s="156" t="s">
        <v>410</v>
      </c>
      <c r="E1132" s="176">
        <v>18.239999999999998</v>
      </c>
    </row>
    <row r="1133" spans="1:5">
      <c r="A1133" s="156">
        <v>10710</v>
      </c>
      <c r="B1133" s="156" t="s">
        <v>1406</v>
      </c>
      <c r="C1133" s="156" t="s">
        <v>412</v>
      </c>
      <c r="D1133" s="156" t="s">
        <v>410</v>
      </c>
      <c r="E1133" s="176">
        <v>67.42</v>
      </c>
    </row>
    <row r="1134" spans="1:5">
      <c r="A1134" s="156">
        <v>10709</v>
      </c>
      <c r="B1134" s="156" t="s">
        <v>1407</v>
      </c>
      <c r="C1134" s="156" t="s">
        <v>412</v>
      </c>
      <c r="D1134" s="156" t="s">
        <v>410</v>
      </c>
      <c r="E1134" s="176">
        <v>82.83</v>
      </c>
    </row>
    <row r="1135" spans="1:5">
      <c r="A1135" s="156">
        <v>39636</v>
      </c>
      <c r="B1135" s="156" t="s">
        <v>1408</v>
      </c>
      <c r="C1135" s="156" t="s">
        <v>412</v>
      </c>
      <c r="D1135" s="156" t="s">
        <v>410</v>
      </c>
      <c r="E1135" s="176">
        <v>84.58</v>
      </c>
    </row>
    <row r="1136" spans="1:5">
      <c r="A1136" s="156">
        <v>10708</v>
      </c>
      <c r="B1136" s="156" t="s">
        <v>1409</v>
      </c>
      <c r="C1136" s="156" t="s">
        <v>412</v>
      </c>
      <c r="D1136" s="156" t="s">
        <v>410</v>
      </c>
      <c r="E1136" s="176">
        <v>26.1</v>
      </c>
    </row>
    <row r="1137" spans="1:5">
      <c r="A1137" s="156">
        <v>39635</v>
      </c>
      <c r="B1137" s="156" t="s">
        <v>1410</v>
      </c>
      <c r="C1137" s="156" t="s">
        <v>412</v>
      </c>
      <c r="D1137" s="156" t="s">
        <v>410</v>
      </c>
      <c r="E1137" s="176">
        <v>44.43</v>
      </c>
    </row>
    <row r="1138" spans="1:5">
      <c r="A1138" s="156">
        <v>40913</v>
      </c>
      <c r="B1138" s="156" t="s">
        <v>1411</v>
      </c>
      <c r="C1138" s="156" t="s">
        <v>577</v>
      </c>
      <c r="D1138" s="156" t="s">
        <v>408</v>
      </c>
      <c r="E1138" s="378">
        <v>1446.85</v>
      </c>
    </row>
    <row r="1139" spans="1:5">
      <c r="A1139" s="156">
        <v>1214</v>
      </c>
      <c r="B1139" s="156" t="s">
        <v>1412</v>
      </c>
      <c r="C1139" s="156" t="s">
        <v>404</v>
      </c>
      <c r="D1139" s="156" t="s">
        <v>408</v>
      </c>
      <c r="E1139" s="176">
        <v>13.14</v>
      </c>
    </row>
    <row r="1140" spans="1:5">
      <c r="A1140" s="156">
        <v>40915</v>
      </c>
      <c r="B1140" s="156" t="s">
        <v>1413</v>
      </c>
      <c r="C1140" s="156" t="s">
        <v>577</v>
      </c>
      <c r="D1140" s="156" t="s">
        <v>408</v>
      </c>
      <c r="E1140" s="378">
        <v>2318.35</v>
      </c>
    </row>
    <row r="1141" spans="1:5">
      <c r="A1141" s="156">
        <v>1213</v>
      </c>
      <c r="B1141" s="156" t="s">
        <v>96</v>
      </c>
      <c r="C1141" s="156" t="s">
        <v>404</v>
      </c>
      <c r="D1141" s="156" t="s">
        <v>405</v>
      </c>
      <c r="E1141" s="176">
        <v>13.35</v>
      </c>
    </row>
    <row r="1142" spans="1:5">
      <c r="A1142" s="156">
        <v>40914</v>
      </c>
      <c r="B1142" s="156" t="s">
        <v>1414</v>
      </c>
      <c r="C1142" s="156" t="s">
        <v>577</v>
      </c>
      <c r="D1142" s="156" t="s">
        <v>408</v>
      </c>
      <c r="E1142" s="378">
        <v>2352.8000000000002</v>
      </c>
    </row>
    <row r="1143" spans="1:5">
      <c r="A1143" s="156">
        <v>5091</v>
      </c>
      <c r="B1143" s="156" t="s">
        <v>1415</v>
      </c>
      <c r="C1143" s="156" t="s">
        <v>407</v>
      </c>
      <c r="D1143" s="156" t="s">
        <v>408</v>
      </c>
      <c r="E1143" s="176">
        <v>11.71</v>
      </c>
    </row>
    <row r="1144" spans="1:5">
      <c r="A1144" s="156">
        <v>14615</v>
      </c>
      <c r="B1144" s="156" t="s">
        <v>1416</v>
      </c>
      <c r="C1144" s="156" t="s">
        <v>407</v>
      </c>
      <c r="D1144" s="156" t="s">
        <v>408</v>
      </c>
      <c r="E1144" s="378">
        <v>3003.76</v>
      </c>
    </row>
    <row r="1145" spans="1:5">
      <c r="A1145" s="156">
        <v>2711</v>
      </c>
      <c r="B1145" s="156" t="s">
        <v>334</v>
      </c>
      <c r="C1145" s="156" t="s">
        <v>407</v>
      </c>
      <c r="D1145" s="156" t="s">
        <v>405</v>
      </c>
      <c r="E1145" s="176">
        <v>100.24</v>
      </c>
    </row>
    <row r="1146" spans="1:5">
      <c r="A1146" s="156">
        <v>37727</v>
      </c>
      <c r="B1146" s="156" t="s">
        <v>1417</v>
      </c>
      <c r="C1146" s="156" t="s">
        <v>407</v>
      </c>
      <c r="D1146" s="156" t="s">
        <v>410</v>
      </c>
      <c r="E1146" s="378">
        <v>8500</v>
      </c>
    </row>
    <row r="1147" spans="1:5">
      <c r="A1147" s="156">
        <v>37728</v>
      </c>
      <c r="B1147" s="156" t="s">
        <v>1418</v>
      </c>
      <c r="C1147" s="156" t="s">
        <v>407</v>
      </c>
      <c r="D1147" s="156" t="s">
        <v>410</v>
      </c>
      <c r="E1147" s="378">
        <v>11531.46</v>
      </c>
    </row>
    <row r="1148" spans="1:5">
      <c r="A1148" s="156">
        <v>37729</v>
      </c>
      <c r="B1148" s="156" t="s">
        <v>1419</v>
      </c>
      <c r="C1148" s="156" t="s">
        <v>407</v>
      </c>
      <c r="D1148" s="156" t="s">
        <v>410</v>
      </c>
      <c r="E1148" s="378">
        <v>12482.51</v>
      </c>
    </row>
    <row r="1149" spans="1:5">
      <c r="A1149" s="156">
        <v>37730</v>
      </c>
      <c r="B1149" s="156" t="s">
        <v>1420</v>
      </c>
      <c r="C1149" s="156" t="s">
        <v>407</v>
      </c>
      <c r="D1149" s="156" t="s">
        <v>410</v>
      </c>
      <c r="E1149" s="378">
        <v>13433.56</v>
      </c>
    </row>
    <row r="1150" spans="1:5">
      <c r="A1150" s="156">
        <v>37731</v>
      </c>
      <c r="B1150" s="156" t="s">
        <v>1421</v>
      </c>
      <c r="C1150" s="156" t="s">
        <v>407</v>
      </c>
      <c r="D1150" s="156" t="s">
        <v>410</v>
      </c>
      <c r="E1150" s="378">
        <v>14384.61</v>
      </c>
    </row>
    <row r="1151" spans="1:5">
      <c r="A1151" s="156">
        <v>37732</v>
      </c>
      <c r="B1151" s="156" t="s">
        <v>1422</v>
      </c>
      <c r="C1151" s="156" t="s">
        <v>407</v>
      </c>
      <c r="D1151" s="156" t="s">
        <v>410</v>
      </c>
      <c r="E1151" s="378">
        <v>16405.59</v>
      </c>
    </row>
    <row r="1152" spans="1:5">
      <c r="A1152" s="156">
        <v>42250</v>
      </c>
      <c r="B1152" s="156" t="s">
        <v>1423</v>
      </c>
      <c r="C1152" s="156" t="s">
        <v>1525</v>
      </c>
      <c r="D1152" s="156" t="s">
        <v>408</v>
      </c>
      <c r="E1152" s="378">
        <v>1214.82</v>
      </c>
    </row>
    <row r="1153" spans="1:5">
      <c r="A1153" s="156">
        <v>42256</v>
      </c>
      <c r="B1153" s="156" t="s">
        <v>5328</v>
      </c>
      <c r="C1153" s="156" t="s">
        <v>463</v>
      </c>
      <c r="D1153" s="156" t="s">
        <v>408</v>
      </c>
      <c r="E1153" s="176">
        <v>2.5499999999999998</v>
      </c>
    </row>
    <row r="1154" spans="1:5">
      <c r="A1154" s="156">
        <v>4743</v>
      </c>
      <c r="B1154" s="156" t="s">
        <v>1424</v>
      </c>
      <c r="C1154" s="156" t="s">
        <v>409</v>
      </c>
      <c r="D1154" s="156" t="s">
        <v>408</v>
      </c>
      <c r="E1154" s="176">
        <v>21.06</v>
      </c>
    </row>
    <row r="1155" spans="1:5">
      <c r="A1155" s="156">
        <v>4744</v>
      </c>
      <c r="B1155" s="156" t="s">
        <v>1425</v>
      </c>
      <c r="C1155" s="156" t="s">
        <v>409</v>
      </c>
      <c r="D1155" s="156" t="s">
        <v>408</v>
      </c>
      <c r="E1155" s="176">
        <v>27.54</v>
      </c>
    </row>
    <row r="1156" spans="1:5">
      <c r="A1156" s="156">
        <v>4745</v>
      </c>
      <c r="B1156" s="156" t="s">
        <v>1426</v>
      </c>
      <c r="C1156" s="156" t="s">
        <v>409</v>
      </c>
      <c r="D1156" s="156" t="s">
        <v>408</v>
      </c>
      <c r="E1156" s="176">
        <v>36.89</v>
      </c>
    </row>
    <row r="1157" spans="1:5">
      <c r="A1157" s="156">
        <v>36496</v>
      </c>
      <c r="B1157" s="156" t="s">
        <v>1427</v>
      </c>
      <c r="C1157" s="156" t="s">
        <v>407</v>
      </c>
      <c r="D1157" s="156" t="s">
        <v>408</v>
      </c>
      <c r="E1157" s="378">
        <v>7626.48</v>
      </c>
    </row>
    <row r="1158" spans="1:5">
      <c r="A1158" s="156">
        <v>10630</v>
      </c>
      <c r="B1158" s="156" t="s">
        <v>5329</v>
      </c>
      <c r="C1158" s="156" t="s">
        <v>407</v>
      </c>
      <c r="D1158" s="156" t="s">
        <v>408</v>
      </c>
      <c r="E1158" s="378">
        <v>339479.18</v>
      </c>
    </row>
    <row r="1159" spans="1:5">
      <c r="A1159" s="156">
        <v>37762</v>
      </c>
      <c r="B1159" s="156" t="s">
        <v>5330</v>
      </c>
      <c r="C1159" s="156" t="s">
        <v>407</v>
      </c>
      <c r="D1159" s="156" t="s">
        <v>408</v>
      </c>
      <c r="E1159" s="378">
        <v>291150.61</v>
      </c>
    </row>
    <row r="1160" spans="1:5">
      <c r="A1160" s="156">
        <v>37763</v>
      </c>
      <c r="B1160" s="156" t="s">
        <v>5331</v>
      </c>
      <c r="C1160" s="156" t="s">
        <v>407</v>
      </c>
      <c r="D1160" s="156" t="s">
        <v>408</v>
      </c>
      <c r="E1160" s="378">
        <v>294686.8</v>
      </c>
    </row>
    <row r="1161" spans="1:5">
      <c r="A1161" s="156">
        <v>41992</v>
      </c>
      <c r="B1161" s="156" t="s">
        <v>5332</v>
      </c>
      <c r="C1161" s="156" t="s">
        <v>407</v>
      </c>
      <c r="D1161" s="156" t="s">
        <v>405</v>
      </c>
      <c r="E1161" s="378">
        <v>335000</v>
      </c>
    </row>
    <row r="1162" spans="1:5">
      <c r="A1162" s="156">
        <v>13215</v>
      </c>
      <c r="B1162" s="156" t="s">
        <v>5333</v>
      </c>
      <c r="C1162" s="156" t="s">
        <v>407</v>
      </c>
      <c r="D1162" s="156" t="s">
        <v>408</v>
      </c>
      <c r="E1162" s="378">
        <v>410793.41</v>
      </c>
    </row>
    <row r="1163" spans="1:5">
      <c r="A1163" s="156">
        <v>4235</v>
      </c>
      <c r="B1163" s="156" t="s">
        <v>1428</v>
      </c>
      <c r="C1163" s="156" t="s">
        <v>404</v>
      </c>
      <c r="D1163" s="156" t="s">
        <v>408</v>
      </c>
      <c r="E1163" s="176">
        <v>17.73</v>
      </c>
    </row>
    <row r="1164" spans="1:5">
      <c r="A1164" s="156">
        <v>40976</v>
      </c>
      <c r="B1164" s="156" t="s">
        <v>1429</v>
      </c>
      <c r="C1164" s="156" t="s">
        <v>577</v>
      </c>
      <c r="D1164" s="156" t="s">
        <v>408</v>
      </c>
      <c r="E1164" s="378">
        <v>3127.18</v>
      </c>
    </row>
    <row r="1165" spans="1:5">
      <c r="A1165" s="156">
        <v>39013</v>
      </c>
      <c r="B1165" s="156" t="s">
        <v>1430</v>
      </c>
      <c r="C1165" s="156" t="s">
        <v>407</v>
      </c>
      <c r="D1165" s="156" t="s">
        <v>408</v>
      </c>
      <c r="E1165" s="176">
        <v>0.53</v>
      </c>
    </row>
    <row r="1166" spans="1:5">
      <c r="A1166" s="156">
        <v>41967</v>
      </c>
      <c r="B1166" s="156" t="s">
        <v>1431</v>
      </c>
      <c r="C1166" s="156" t="s">
        <v>465</v>
      </c>
      <c r="D1166" s="156" t="s">
        <v>408</v>
      </c>
      <c r="E1166" s="176">
        <v>5.3</v>
      </c>
    </row>
    <row r="1167" spans="1:5">
      <c r="A1167" s="156">
        <v>12760</v>
      </c>
      <c r="B1167" s="156" t="s">
        <v>1432</v>
      </c>
      <c r="C1167" s="156" t="s">
        <v>412</v>
      </c>
      <c r="D1167" s="156" t="s">
        <v>408</v>
      </c>
      <c r="E1167" s="176">
        <v>784.44</v>
      </c>
    </row>
    <row r="1168" spans="1:5">
      <c r="A1168" s="156">
        <v>12759</v>
      </c>
      <c r="B1168" s="156" t="s">
        <v>344</v>
      </c>
      <c r="C1168" s="156" t="s">
        <v>412</v>
      </c>
      <c r="D1168" s="156" t="s">
        <v>408</v>
      </c>
      <c r="E1168" s="176">
        <v>522.95000000000005</v>
      </c>
    </row>
    <row r="1169" spans="1:5">
      <c r="A1169" s="156">
        <v>40424</v>
      </c>
      <c r="B1169" s="156" t="s">
        <v>1433</v>
      </c>
      <c r="C1169" s="156" t="s">
        <v>463</v>
      </c>
      <c r="D1169" s="156" t="s">
        <v>410</v>
      </c>
      <c r="E1169" s="176">
        <v>4.76</v>
      </c>
    </row>
    <row r="1170" spans="1:5">
      <c r="A1170" s="156">
        <v>1325</v>
      </c>
      <c r="B1170" s="156" t="s">
        <v>1434</v>
      </c>
      <c r="C1170" s="156" t="s">
        <v>463</v>
      </c>
      <c r="D1170" s="156" t="s">
        <v>410</v>
      </c>
      <c r="E1170" s="176">
        <v>5.8</v>
      </c>
    </row>
    <row r="1171" spans="1:5">
      <c r="A1171" s="156">
        <v>1327</v>
      </c>
      <c r="B1171" s="156" t="s">
        <v>195</v>
      </c>
      <c r="C1171" s="156" t="s">
        <v>463</v>
      </c>
      <c r="D1171" s="156" t="s">
        <v>410</v>
      </c>
      <c r="E1171" s="176">
        <v>5.19</v>
      </c>
    </row>
    <row r="1172" spans="1:5">
      <c r="A1172" s="156">
        <v>1328</v>
      </c>
      <c r="B1172" s="156" t="s">
        <v>1435</v>
      </c>
      <c r="C1172" s="156" t="s">
        <v>463</v>
      </c>
      <c r="D1172" s="156" t="s">
        <v>410</v>
      </c>
      <c r="E1172" s="176">
        <v>5.43</v>
      </c>
    </row>
    <row r="1173" spans="1:5">
      <c r="A1173" s="156">
        <v>1321</v>
      </c>
      <c r="B1173" s="156" t="s">
        <v>219</v>
      </c>
      <c r="C1173" s="156" t="s">
        <v>463</v>
      </c>
      <c r="D1173" s="156" t="s">
        <v>410</v>
      </c>
      <c r="E1173" s="176">
        <v>5.82</v>
      </c>
    </row>
    <row r="1174" spans="1:5">
      <c r="A1174" s="156">
        <v>1318</v>
      </c>
      <c r="B1174" s="156" t="s">
        <v>1436</v>
      </c>
      <c r="C1174" s="156" t="s">
        <v>463</v>
      </c>
      <c r="D1174" s="156" t="s">
        <v>410</v>
      </c>
      <c r="E1174" s="176">
        <v>5.6</v>
      </c>
    </row>
    <row r="1175" spans="1:5">
      <c r="A1175" s="156">
        <v>1322</v>
      </c>
      <c r="B1175" s="156" t="s">
        <v>1437</v>
      </c>
      <c r="C1175" s="156" t="s">
        <v>463</v>
      </c>
      <c r="D1175" s="156" t="s">
        <v>410</v>
      </c>
      <c r="E1175" s="176">
        <v>6.17</v>
      </c>
    </row>
    <row r="1176" spans="1:5">
      <c r="A1176" s="156">
        <v>1323</v>
      </c>
      <c r="B1176" s="156" t="s">
        <v>1438</v>
      </c>
      <c r="C1176" s="156" t="s">
        <v>463</v>
      </c>
      <c r="D1176" s="156" t="s">
        <v>410</v>
      </c>
      <c r="E1176" s="176">
        <v>6.04</v>
      </c>
    </row>
    <row r="1177" spans="1:5">
      <c r="A1177" s="156">
        <v>1319</v>
      </c>
      <c r="B1177" s="156" t="s">
        <v>1439</v>
      </c>
      <c r="C1177" s="156" t="s">
        <v>463</v>
      </c>
      <c r="D1177" s="156" t="s">
        <v>410</v>
      </c>
      <c r="E1177" s="176">
        <v>5.34</v>
      </c>
    </row>
    <row r="1178" spans="1:5">
      <c r="A1178" s="156">
        <v>11026</v>
      </c>
      <c r="B1178" s="156" t="s">
        <v>1440</v>
      </c>
      <c r="C1178" s="156" t="s">
        <v>463</v>
      </c>
      <c r="D1178" s="156" t="s">
        <v>410</v>
      </c>
      <c r="E1178" s="176">
        <v>7.15</v>
      </c>
    </row>
    <row r="1179" spans="1:5">
      <c r="A1179" s="156">
        <v>11027</v>
      </c>
      <c r="B1179" s="156" t="s">
        <v>1441</v>
      </c>
      <c r="C1179" s="156" t="s">
        <v>463</v>
      </c>
      <c r="D1179" s="156" t="s">
        <v>410</v>
      </c>
      <c r="E1179" s="176">
        <v>7.59</v>
      </c>
    </row>
    <row r="1180" spans="1:5">
      <c r="A1180" s="156">
        <v>11046</v>
      </c>
      <c r="B1180" s="156" t="s">
        <v>1442</v>
      </c>
      <c r="C1180" s="156" t="s">
        <v>463</v>
      </c>
      <c r="D1180" s="156" t="s">
        <v>410</v>
      </c>
      <c r="E1180" s="176">
        <v>7.37</v>
      </c>
    </row>
    <row r="1181" spans="1:5">
      <c r="A1181" s="156">
        <v>11047</v>
      </c>
      <c r="B1181" s="156" t="s">
        <v>1443</v>
      </c>
      <c r="C1181" s="156" t="s">
        <v>463</v>
      </c>
      <c r="D1181" s="156" t="s">
        <v>410</v>
      </c>
      <c r="E1181" s="176">
        <v>5.57</v>
      </c>
    </row>
    <row r="1182" spans="1:5">
      <c r="A1182" s="156">
        <v>39630</v>
      </c>
      <c r="B1182" s="156" t="s">
        <v>5100</v>
      </c>
      <c r="C1182" s="156" t="s">
        <v>412</v>
      </c>
      <c r="D1182" s="156" t="s">
        <v>410</v>
      </c>
      <c r="E1182" s="176">
        <v>51.78</v>
      </c>
    </row>
    <row r="1183" spans="1:5">
      <c r="A1183" s="156">
        <v>11049</v>
      </c>
      <c r="B1183" s="156" t="s">
        <v>1444</v>
      </c>
      <c r="C1183" s="156" t="s">
        <v>463</v>
      </c>
      <c r="D1183" s="156" t="s">
        <v>410</v>
      </c>
      <c r="E1183" s="176">
        <v>6.87</v>
      </c>
    </row>
    <row r="1184" spans="1:5">
      <c r="A1184" s="156">
        <v>39632</v>
      </c>
      <c r="B1184" s="156" t="s">
        <v>5101</v>
      </c>
      <c r="C1184" s="156" t="s">
        <v>412</v>
      </c>
      <c r="D1184" s="156" t="s">
        <v>410</v>
      </c>
      <c r="E1184" s="176">
        <v>36.130000000000003</v>
      </c>
    </row>
    <row r="1185" spans="1:5">
      <c r="A1185" s="156">
        <v>11051</v>
      </c>
      <c r="B1185" s="156" t="s">
        <v>1445</v>
      </c>
      <c r="C1185" s="156" t="s">
        <v>463</v>
      </c>
      <c r="D1185" s="156" t="s">
        <v>410</v>
      </c>
      <c r="E1185" s="176">
        <v>7.38</v>
      </c>
    </row>
    <row r="1186" spans="1:5">
      <c r="A1186" s="156">
        <v>11061</v>
      </c>
      <c r="B1186" s="156" t="s">
        <v>1446</v>
      </c>
      <c r="C1186" s="156" t="s">
        <v>463</v>
      </c>
      <c r="D1186" s="156" t="s">
        <v>410</v>
      </c>
      <c r="E1186" s="176">
        <v>5.16</v>
      </c>
    </row>
    <row r="1187" spans="1:5">
      <c r="A1187" s="156">
        <v>1336</v>
      </c>
      <c r="B1187" s="156" t="s">
        <v>5102</v>
      </c>
      <c r="C1187" s="156" t="s">
        <v>412</v>
      </c>
      <c r="D1187" s="156" t="s">
        <v>410</v>
      </c>
      <c r="E1187" s="378">
        <v>1381.67</v>
      </c>
    </row>
    <row r="1188" spans="1:5">
      <c r="A1188" s="156">
        <v>1333</v>
      </c>
      <c r="B1188" s="156" t="s">
        <v>1447</v>
      </c>
      <c r="C1188" s="156" t="s">
        <v>463</v>
      </c>
      <c r="D1188" s="156" t="s">
        <v>410</v>
      </c>
      <c r="E1188" s="176">
        <v>5.37</v>
      </c>
    </row>
    <row r="1189" spans="1:5">
      <c r="A1189" s="156">
        <v>1330</v>
      </c>
      <c r="B1189" s="156" t="s">
        <v>1448</v>
      </c>
      <c r="C1189" s="156" t="s">
        <v>463</v>
      </c>
      <c r="D1189" s="156" t="s">
        <v>410</v>
      </c>
      <c r="E1189" s="176">
        <v>5.51</v>
      </c>
    </row>
    <row r="1190" spans="1:5">
      <c r="A1190" s="156">
        <v>10957</v>
      </c>
      <c r="B1190" s="156" t="s">
        <v>1449</v>
      </c>
      <c r="C1190" s="156" t="s">
        <v>463</v>
      </c>
      <c r="D1190" s="156" t="s">
        <v>410</v>
      </c>
      <c r="E1190" s="176">
        <v>6.87</v>
      </c>
    </row>
    <row r="1191" spans="1:5">
      <c r="A1191" s="156">
        <v>1332</v>
      </c>
      <c r="B1191" s="156" t="s">
        <v>1450</v>
      </c>
      <c r="C1191" s="156" t="s">
        <v>463</v>
      </c>
      <c r="D1191" s="156" t="s">
        <v>410</v>
      </c>
      <c r="E1191" s="176">
        <v>5.72</v>
      </c>
    </row>
    <row r="1192" spans="1:5">
      <c r="A1192" s="156">
        <v>1334</v>
      </c>
      <c r="B1192" s="156" t="s">
        <v>1451</v>
      </c>
      <c r="C1192" s="156" t="s">
        <v>463</v>
      </c>
      <c r="D1192" s="156" t="s">
        <v>410</v>
      </c>
      <c r="E1192" s="176">
        <v>6.34</v>
      </c>
    </row>
    <row r="1193" spans="1:5">
      <c r="A1193" s="156">
        <v>1335</v>
      </c>
      <c r="B1193" s="156" t="s">
        <v>1452</v>
      </c>
      <c r="C1193" s="156" t="s">
        <v>463</v>
      </c>
      <c r="D1193" s="156" t="s">
        <v>410</v>
      </c>
      <c r="E1193" s="176">
        <v>6.43</v>
      </c>
    </row>
    <row r="1194" spans="1:5">
      <c r="A1194" s="156">
        <v>40425</v>
      </c>
      <c r="B1194" s="156" t="s">
        <v>1453</v>
      </c>
      <c r="C1194" s="156" t="s">
        <v>463</v>
      </c>
      <c r="D1194" s="156" t="s">
        <v>410</v>
      </c>
      <c r="E1194" s="176">
        <v>4.78</v>
      </c>
    </row>
    <row r="1195" spans="1:5">
      <c r="A1195" s="156">
        <v>1337</v>
      </c>
      <c r="B1195" s="156" t="s">
        <v>1454</v>
      </c>
      <c r="C1195" s="156" t="s">
        <v>463</v>
      </c>
      <c r="D1195" s="156" t="s">
        <v>410</v>
      </c>
      <c r="E1195" s="176">
        <v>6.77</v>
      </c>
    </row>
    <row r="1196" spans="1:5">
      <c r="A1196" s="156">
        <v>11122</v>
      </c>
      <c r="B1196" s="156" t="s">
        <v>1455</v>
      </c>
      <c r="C1196" s="156" t="s">
        <v>463</v>
      </c>
      <c r="D1196" s="156" t="s">
        <v>410</v>
      </c>
      <c r="E1196" s="176">
        <v>15.1</v>
      </c>
    </row>
    <row r="1197" spans="1:5">
      <c r="A1197" s="156">
        <v>11123</v>
      </c>
      <c r="B1197" s="156" t="s">
        <v>1456</v>
      </c>
      <c r="C1197" s="156" t="s">
        <v>463</v>
      </c>
      <c r="D1197" s="156" t="s">
        <v>410</v>
      </c>
      <c r="E1197" s="176">
        <v>15.1</v>
      </c>
    </row>
    <row r="1198" spans="1:5">
      <c r="A1198" s="156">
        <v>11125</v>
      </c>
      <c r="B1198" s="156" t="s">
        <v>1457</v>
      </c>
      <c r="C1198" s="156" t="s">
        <v>463</v>
      </c>
      <c r="D1198" s="156" t="s">
        <v>410</v>
      </c>
      <c r="E1198" s="176">
        <v>15.1</v>
      </c>
    </row>
    <row r="1199" spans="1:5">
      <c r="A1199" s="156">
        <v>39416</v>
      </c>
      <c r="B1199" s="156" t="s">
        <v>1458</v>
      </c>
      <c r="C1199" s="156" t="s">
        <v>412</v>
      </c>
      <c r="D1199" s="156" t="s">
        <v>408</v>
      </c>
      <c r="E1199" s="176">
        <v>23.06</v>
      </c>
    </row>
    <row r="1200" spans="1:5">
      <c r="A1200" s="156">
        <v>39417</v>
      </c>
      <c r="B1200" s="156" t="s">
        <v>1459</v>
      </c>
      <c r="C1200" s="156" t="s">
        <v>412</v>
      </c>
      <c r="D1200" s="156" t="s">
        <v>408</v>
      </c>
      <c r="E1200" s="176">
        <v>24.17</v>
      </c>
    </row>
    <row r="1201" spans="1:5">
      <c r="A1201" s="156">
        <v>39414</v>
      </c>
      <c r="B1201" s="156" t="s">
        <v>1460</v>
      </c>
      <c r="C1201" s="156" t="s">
        <v>412</v>
      </c>
      <c r="D1201" s="156" t="s">
        <v>408</v>
      </c>
      <c r="E1201" s="176">
        <v>21.65</v>
      </c>
    </row>
    <row r="1202" spans="1:5">
      <c r="A1202" s="156">
        <v>39415</v>
      </c>
      <c r="B1202" s="156" t="s">
        <v>1461</v>
      </c>
      <c r="C1202" s="156" t="s">
        <v>412</v>
      </c>
      <c r="D1202" s="156" t="s">
        <v>408</v>
      </c>
      <c r="E1202" s="176">
        <v>22.95</v>
      </c>
    </row>
    <row r="1203" spans="1:5">
      <c r="A1203" s="156">
        <v>39412</v>
      </c>
      <c r="B1203" s="156" t="s">
        <v>1462</v>
      </c>
      <c r="C1203" s="156" t="s">
        <v>412</v>
      </c>
      <c r="D1203" s="156" t="s">
        <v>408</v>
      </c>
      <c r="E1203" s="176">
        <v>16.3</v>
      </c>
    </row>
    <row r="1204" spans="1:5">
      <c r="A1204" s="156">
        <v>39413</v>
      </c>
      <c r="B1204" s="156" t="s">
        <v>1463</v>
      </c>
      <c r="C1204" s="156" t="s">
        <v>412</v>
      </c>
      <c r="D1204" s="156" t="s">
        <v>408</v>
      </c>
      <c r="E1204" s="176">
        <v>16.149999999999999</v>
      </c>
    </row>
    <row r="1205" spans="1:5">
      <c r="A1205" s="156">
        <v>1338</v>
      </c>
      <c r="B1205" s="156" t="s">
        <v>1464</v>
      </c>
      <c r="C1205" s="156" t="s">
        <v>412</v>
      </c>
      <c r="D1205" s="156" t="s">
        <v>405</v>
      </c>
      <c r="E1205" s="176">
        <v>21.73</v>
      </c>
    </row>
    <row r="1206" spans="1:5">
      <c r="A1206" s="156">
        <v>1340</v>
      </c>
      <c r="B1206" s="156" t="s">
        <v>1465</v>
      </c>
      <c r="C1206" s="156" t="s">
        <v>412</v>
      </c>
      <c r="D1206" s="156" t="s">
        <v>408</v>
      </c>
      <c r="E1206" s="176">
        <v>25.12</v>
      </c>
    </row>
    <row r="1207" spans="1:5">
      <c r="A1207" s="156">
        <v>1341</v>
      </c>
      <c r="B1207" s="156" t="s">
        <v>1466</v>
      </c>
      <c r="C1207" s="156" t="s">
        <v>412</v>
      </c>
      <c r="D1207" s="156" t="s">
        <v>408</v>
      </c>
      <c r="E1207" s="176">
        <v>24.19</v>
      </c>
    </row>
    <row r="1208" spans="1:5">
      <c r="A1208" s="156">
        <v>1364</v>
      </c>
      <c r="B1208" s="156" t="s">
        <v>1467</v>
      </c>
      <c r="C1208" s="156" t="s">
        <v>412</v>
      </c>
      <c r="D1208" s="156" t="s">
        <v>408</v>
      </c>
      <c r="E1208" s="176">
        <v>24.03</v>
      </c>
    </row>
    <row r="1209" spans="1:5">
      <c r="A1209" s="156">
        <v>1361</v>
      </c>
      <c r="B1209" s="156" t="s">
        <v>1468</v>
      </c>
      <c r="C1209" s="156" t="s">
        <v>407</v>
      </c>
      <c r="D1209" s="156" t="s">
        <v>408</v>
      </c>
      <c r="E1209" s="176">
        <v>100.21</v>
      </c>
    </row>
    <row r="1210" spans="1:5">
      <c r="A1210" s="156">
        <v>1362</v>
      </c>
      <c r="B1210" s="156" t="s">
        <v>1469</v>
      </c>
      <c r="C1210" s="156" t="s">
        <v>412</v>
      </c>
      <c r="D1210" s="156" t="s">
        <v>408</v>
      </c>
      <c r="E1210" s="176">
        <v>33.450000000000003</v>
      </c>
    </row>
    <row r="1211" spans="1:5">
      <c r="A1211" s="156">
        <v>11131</v>
      </c>
      <c r="B1211" s="156" t="s">
        <v>1470</v>
      </c>
      <c r="C1211" s="156" t="s">
        <v>412</v>
      </c>
      <c r="D1211" s="156" t="s">
        <v>408</v>
      </c>
      <c r="E1211" s="176">
        <v>42.81</v>
      </c>
    </row>
    <row r="1212" spans="1:5">
      <c r="A1212" s="156">
        <v>11132</v>
      </c>
      <c r="B1212" s="156" t="s">
        <v>1471</v>
      </c>
      <c r="C1212" s="156" t="s">
        <v>412</v>
      </c>
      <c r="D1212" s="156" t="s">
        <v>408</v>
      </c>
      <c r="E1212" s="176">
        <v>50.62</v>
      </c>
    </row>
    <row r="1213" spans="1:5">
      <c r="A1213" s="156">
        <v>1363</v>
      </c>
      <c r="B1213" s="156" t="s">
        <v>1472</v>
      </c>
      <c r="C1213" s="156" t="s">
        <v>412</v>
      </c>
      <c r="D1213" s="156" t="s">
        <v>405</v>
      </c>
      <c r="E1213" s="176">
        <v>17.02</v>
      </c>
    </row>
    <row r="1214" spans="1:5">
      <c r="A1214" s="156">
        <v>11130</v>
      </c>
      <c r="B1214" s="156" t="s">
        <v>1473</v>
      </c>
      <c r="C1214" s="156" t="s">
        <v>412</v>
      </c>
      <c r="D1214" s="156" t="s">
        <v>408</v>
      </c>
      <c r="E1214" s="176">
        <v>21.56</v>
      </c>
    </row>
    <row r="1215" spans="1:5">
      <c r="A1215" s="156">
        <v>11134</v>
      </c>
      <c r="B1215" s="156" t="s">
        <v>1474</v>
      </c>
      <c r="C1215" s="156" t="s">
        <v>412</v>
      </c>
      <c r="D1215" s="156" t="s">
        <v>405</v>
      </c>
      <c r="E1215" s="176">
        <v>28.15</v>
      </c>
    </row>
    <row r="1216" spans="1:5">
      <c r="A1216" s="156">
        <v>11135</v>
      </c>
      <c r="B1216" s="156" t="s">
        <v>1475</v>
      </c>
      <c r="C1216" s="156" t="s">
        <v>412</v>
      </c>
      <c r="D1216" s="156" t="s">
        <v>408</v>
      </c>
      <c r="E1216" s="176">
        <v>34.31</v>
      </c>
    </row>
    <row r="1217" spans="1:5">
      <c r="A1217" s="156">
        <v>11136</v>
      </c>
      <c r="B1217" s="156" t="s">
        <v>1476</v>
      </c>
      <c r="C1217" s="156" t="s">
        <v>412</v>
      </c>
      <c r="D1217" s="156" t="s">
        <v>408</v>
      </c>
      <c r="E1217" s="176">
        <v>37.119999999999997</v>
      </c>
    </row>
    <row r="1218" spans="1:5">
      <c r="A1218" s="156">
        <v>34743</v>
      </c>
      <c r="B1218" s="156" t="s">
        <v>1477</v>
      </c>
      <c r="C1218" s="156" t="s">
        <v>412</v>
      </c>
      <c r="D1218" s="156" t="s">
        <v>408</v>
      </c>
      <c r="E1218" s="176">
        <v>47.25</v>
      </c>
    </row>
    <row r="1219" spans="1:5">
      <c r="A1219" s="156">
        <v>11137</v>
      </c>
      <c r="B1219" s="156" t="s">
        <v>1478</v>
      </c>
      <c r="C1219" s="156" t="s">
        <v>412</v>
      </c>
      <c r="D1219" s="156" t="s">
        <v>408</v>
      </c>
      <c r="E1219" s="176">
        <v>52.69</v>
      </c>
    </row>
    <row r="1220" spans="1:5">
      <c r="A1220" s="156">
        <v>34745</v>
      </c>
      <c r="B1220" s="156" t="s">
        <v>1479</v>
      </c>
      <c r="C1220" s="156" t="s">
        <v>412</v>
      </c>
      <c r="D1220" s="156" t="s">
        <v>408</v>
      </c>
      <c r="E1220" s="176">
        <v>60.05</v>
      </c>
    </row>
    <row r="1221" spans="1:5">
      <c r="A1221" s="156">
        <v>34746</v>
      </c>
      <c r="B1221" s="156" t="s">
        <v>1480</v>
      </c>
      <c r="C1221" s="156" t="s">
        <v>412</v>
      </c>
      <c r="D1221" s="156" t="s">
        <v>408</v>
      </c>
      <c r="E1221" s="176">
        <v>15.46</v>
      </c>
    </row>
    <row r="1222" spans="1:5">
      <c r="A1222" s="156">
        <v>1360</v>
      </c>
      <c r="B1222" s="156" t="s">
        <v>1481</v>
      </c>
      <c r="C1222" s="156" t="s">
        <v>412</v>
      </c>
      <c r="D1222" s="156" t="s">
        <v>408</v>
      </c>
      <c r="E1222" s="176">
        <v>19.100000000000001</v>
      </c>
    </row>
    <row r="1223" spans="1:5">
      <c r="A1223" s="156">
        <v>1346</v>
      </c>
      <c r="B1223" s="156" t="s">
        <v>1482</v>
      </c>
      <c r="C1223" s="156" t="s">
        <v>412</v>
      </c>
      <c r="D1223" s="156" t="s">
        <v>408</v>
      </c>
      <c r="E1223" s="176">
        <v>21.45</v>
      </c>
    </row>
    <row r="1224" spans="1:5">
      <c r="A1224" s="156">
        <v>1345</v>
      </c>
      <c r="B1224" s="156" t="s">
        <v>222</v>
      </c>
      <c r="C1224" s="156" t="s">
        <v>412</v>
      </c>
      <c r="D1224" s="156" t="s">
        <v>408</v>
      </c>
      <c r="E1224" s="176">
        <v>34.75</v>
      </c>
    </row>
    <row r="1225" spans="1:5">
      <c r="A1225" s="156">
        <v>1344</v>
      </c>
      <c r="B1225" s="156" t="s">
        <v>1483</v>
      </c>
      <c r="C1225" s="156" t="s">
        <v>407</v>
      </c>
      <c r="D1225" s="156" t="s">
        <v>408</v>
      </c>
      <c r="E1225" s="176">
        <v>37.369999999999997</v>
      </c>
    </row>
    <row r="1226" spans="1:5">
      <c r="A1226" s="156">
        <v>1342</v>
      </c>
      <c r="B1226" s="156" t="s">
        <v>1484</v>
      </c>
      <c r="C1226" s="156" t="s">
        <v>407</v>
      </c>
      <c r="D1226" s="156" t="s">
        <v>408</v>
      </c>
      <c r="E1226" s="176">
        <v>66.06</v>
      </c>
    </row>
    <row r="1227" spans="1:5">
      <c r="A1227" s="156">
        <v>1347</v>
      </c>
      <c r="B1227" s="156" t="s">
        <v>1485</v>
      </c>
      <c r="C1227" s="156" t="s">
        <v>412</v>
      </c>
      <c r="D1227" s="156" t="s">
        <v>405</v>
      </c>
      <c r="E1227" s="176">
        <v>25.63</v>
      </c>
    </row>
    <row r="1228" spans="1:5">
      <c r="A1228" s="156">
        <v>1349</v>
      </c>
      <c r="B1228" s="156" t="s">
        <v>1486</v>
      </c>
      <c r="C1228" s="156" t="s">
        <v>407</v>
      </c>
      <c r="D1228" s="156" t="s">
        <v>408</v>
      </c>
      <c r="E1228" s="176">
        <v>94.22</v>
      </c>
    </row>
    <row r="1229" spans="1:5">
      <c r="A1229" s="156">
        <v>1350</v>
      </c>
      <c r="B1229" s="156" t="s">
        <v>1487</v>
      </c>
      <c r="C1229" s="156" t="s">
        <v>407</v>
      </c>
      <c r="D1229" s="156" t="s">
        <v>405</v>
      </c>
      <c r="E1229" s="176">
        <v>25.9</v>
      </c>
    </row>
    <row r="1230" spans="1:5">
      <c r="A1230" s="156">
        <v>1357</v>
      </c>
      <c r="B1230" s="156" t="s">
        <v>1488</v>
      </c>
      <c r="C1230" s="156" t="s">
        <v>407</v>
      </c>
      <c r="D1230" s="156" t="s">
        <v>408</v>
      </c>
      <c r="E1230" s="176">
        <v>32.99</v>
      </c>
    </row>
    <row r="1231" spans="1:5">
      <c r="A1231" s="156">
        <v>1355</v>
      </c>
      <c r="B1231" s="156" t="s">
        <v>1489</v>
      </c>
      <c r="C1231" s="156" t="s">
        <v>412</v>
      </c>
      <c r="D1231" s="156" t="s">
        <v>408</v>
      </c>
      <c r="E1231" s="176">
        <v>15.18</v>
      </c>
    </row>
    <row r="1232" spans="1:5">
      <c r="A1232" s="156">
        <v>1358</v>
      </c>
      <c r="B1232" s="156" t="s">
        <v>302</v>
      </c>
      <c r="C1232" s="156" t="s">
        <v>412</v>
      </c>
      <c r="D1232" s="156" t="s">
        <v>408</v>
      </c>
      <c r="E1232" s="176">
        <v>17.59</v>
      </c>
    </row>
    <row r="1233" spans="1:5">
      <c r="A1233" s="156">
        <v>1359</v>
      </c>
      <c r="B1233" s="156" t="s">
        <v>1490</v>
      </c>
      <c r="C1233" s="156" t="s">
        <v>407</v>
      </c>
      <c r="D1233" s="156" t="s">
        <v>408</v>
      </c>
      <c r="E1233" s="176">
        <v>50.97</v>
      </c>
    </row>
    <row r="1234" spans="1:5">
      <c r="A1234" s="156">
        <v>1351</v>
      </c>
      <c r="B1234" s="156" t="s">
        <v>1491</v>
      </c>
      <c r="C1234" s="156" t="s">
        <v>407</v>
      </c>
      <c r="D1234" s="156" t="s">
        <v>408</v>
      </c>
      <c r="E1234" s="176">
        <v>16.420000000000002</v>
      </c>
    </row>
    <row r="1235" spans="1:5">
      <c r="A1235" s="156">
        <v>34659</v>
      </c>
      <c r="B1235" s="156" t="s">
        <v>1492</v>
      </c>
      <c r="C1235" s="156" t="s">
        <v>412</v>
      </c>
      <c r="D1235" s="156" t="s">
        <v>410</v>
      </c>
      <c r="E1235" s="176">
        <v>19.670000000000002</v>
      </c>
    </row>
    <row r="1236" spans="1:5">
      <c r="A1236" s="156">
        <v>34514</v>
      </c>
      <c r="B1236" s="156" t="s">
        <v>1493</v>
      </c>
      <c r="C1236" s="156" t="s">
        <v>412</v>
      </c>
      <c r="D1236" s="156" t="s">
        <v>410</v>
      </c>
      <c r="E1236" s="176">
        <v>21.79</v>
      </c>
    </row>
    <row r="1237" spans="1:5">
      <c r="A1237" s="156">
        <v>34660</v>
      </c>
      <c r="B1237" s="156" t="s">
        <v>1494</v>
      </c>
      <c r="C1237" s="156" t="s">
        <v>412</v>
      </c>
      <c r="D1237" s="156" t="s">
        <v>410</v>
      </c>
      <c r="E1237" s="176">
        <v>27.65</v>
      </c>
    </row>
    <row r="1238" spans="1:5">
      <c r="A1238" s="156">
        <v>34661</v>
      </c>
      <c r="B1238" s="156" t="s">
        <v>1495</v>
      </c>
      <c r="C1238" s="156" t="s">
        <v>412</v>
      </c>
      <c r="D1238" s="156" t="s">
        <v>410</v>
      </c>
      <c r="E1238" s="176">
        <v>39.71</v>
      </c>
    </row>
    <row r="1239" spans="1:5">
      <c r="A1239" s="156">
        <v>34667</v>
      </c>
      <c r="B1239" s="156" t="s">
        <v>1496</v>
      </c>
      <c r="C1239" s="156" t="s">
        <v>412</v>
      </c>
      <c r="D1239" s="156" t="s">
        <v>410</v>
      </c>
      <c r="E1239" s="176">
        <v>14.38</v>
      </c>
    </row>
    <row r="1240" spans="1:5">
      <c r="A1240" s="156">
        <v>34668</v>
      </c>
      <c r="B1240" s="156" t="s">
        <v>1497</v>
      </c>
      <c r="C1240" s="156" t="s">
        <v>412</v>
      </c>
      <c r="D1240" s="156" t="s">
        <v>410</v>
      </c>
      <c r="E1240" s="176">
        <v>18.79</v>
      </c>
    </row>
    <row r="1241" spans="1:5">
      <c r="A1241" s="156">
        <v>34741</v>
      </c>
      <c r="B1241" s="156" t="s">
        <v>1498</v>
      </c>
      <c r="C1241" s="156" t="s">
        <v>412</v>
      </c>
      <c r="D1241" s="156" t="s">
        <v>410</v>
      </c>
      <c r="E1241" s="176">
        <v>20.68</v>
      </c>
    </row>
    <row r="1242" spans="1:5">
      <c r="A1242" s="156">
        <v>34664</v>
      </c>
      <c r="B1242" s="156" t="s">
        <v>1499</v>
      </c>
      <c r="C1242" s="156" t="s">
        <v>412</v>
      </c>
      <c r="D1242" s="156" t="s">
        <v>410</v>
      </c>
      <c r="E1242" s="176">
        <v>22.56</v>
      </c>
    </row>
    <row r="1243" spans="1:5">
      <c r="A1243" s="156">
        <v>34665</v>
      </c>
      <c r="B1243" s="156" t="s">
        <v>1500</v>
      </c>
      <c r="C1243" s="156" t="s">
        <v>412</v>
      </c>
      <c r="D1243" s="156" t="s">
        <v>410</v>
      </c>
      <c r="E1243" s="176">
        <v>28.01</v>
      </c>
    </row>
    <row r="1244" spans="1:5">
      <c r="A1244" s="156">
        <v>34666</v>
      </c>
      <c r="B1244" s="156" t="s">
        <v>1501</v>
      </c>
      <c r="C1244" s="156" t="s">
        <v>412</v>
      </c>
      <c r="D1244" s="156" t="s">
        <v>410</v>
      </c>
      <c r="E1244" s="176">
        <v>42.31</v>
      </c>
    </row>
    <row r="1245" spans="1:5">
      <c r="A1245" s="156">
        <v>34669</v>
      </c>
      <c r="B1245" s="156" t="s">
        <v>1502</v>
      </c>
      <c r="C1245" s="156" t="s">
        <v>412</v>
      </c>
      <c r="D1245" s="156" t="s">
        <v>410</v>
      </c>
      <c r="E1245" s="176">
        <v>15.51</v>
      </c>
    </row>
    <row r="1246" spans="1:5">
      <c r="A1246" s="156">
        <v>34670</v>
      </c>
      <c r="B1246" s="156" t="s">
        <v>1503</v>
      </c>
      <c r="C1246" s="156" t="s">
        <v>412</v>
      </c>
      <c r="D1246" s="156" t="s">
        <v>410</v>
      </c>
      <c r="E1246" s="176">
        <v>18.97</v>
      </c>
    </row>
    <row r="1247" spans="1:5">
      <c r="A1247" s="156">
        <v>34671</v>
      </c>
      <c r="B1247" s="156" t="s">
        <v>1504</v>
      </c>
      <c r="C1247" s="156" t="s">
        <v>412</v>
      </c>
      <c r="D1247" s="156" t="s">
        <v>410</v>
      </c>
      <c r="E1247" s="176">
        <v>15.84</v>
      </c>
    </row>
    <row r="1248" spans="1:5">
      <c r="A1248" s="156">
        <v>34672</v>
      </c>
      <c r="B1248" s="156" t="s">
        <v>1505</v>
      </c>
      <c r="C1248" s="156" t="s">
        <v>412</v>
      </c>
      <c r="D1248" s="156" t="s">
        <v>410</v>
      </c>
      <c r="E1248" s="176">
        <v>16.7</v>
      </c>
    </row>
    <row r="1249" spans="1:5">
      <c r="A1249" s="156">
        <v>34673</v>
      </c>
      <c r="B1249" s="156" t="s">
        <v>1506</v>
      </c>
      <c r="C1249" s="156" t="s">
        <v>412</v>
      </c>
      <c r="D1249" s="156" t="s">
        <v>410</v>
      </c>
      <c r="E1249" s="176">
        <v>20.38</v>
      </c>
    </row>
    <row r="1250" spans="1:5">
      <c r="A1250" s="156">
        <v>34674</v>
      </c>
      <c r="B1250" s="156" t="s">
        <v>1507</v>
      </c>
      <c r="C1250" s="156" t="s">
        <v>412</v>
      </c>
      <c r="D1250" s="156" t="s">
        <v>410</v>
      </c>
      <c r="E1250" s="176">
        <v>27.09</v>
      </c>
    </row>
    <row r="1251" spans="1:5">
      <c r="A1251" s="156">
        <v>34675</v>
      </c>
      <c r="B1251" s="156" t="s">
        <v>1508</v>
      </c>
      <c r="C1251" s="156" t="s">
        <v>412</v>
      </c>
      <c r="D1251" s="156" t="s">
        <v>410</v>
      </c>
      <c r="E1251" s="176">
        <v>33.03</v>
      </c>
    </row>
    <row r="1252" spans="1:5">
      <c r="A1252" s="156">
        <v>34676</v>
      </c>
      <c r="B1252" s="156" t="s">
        <v>1509</v>
      </c>
      <c r="C1252" s="156" t="s">
        <v>412</v>
      </c>
      <c r="D1252" s="156" t="s">
        <v>410</v>
      </c>
      <c r="E1252" s="176">
        <v>9.51</v>
      </c>
    </row>
    <row r="1253" spans="1:5">
      <c r="A1253" s="156">
        <v>34677</v>
      </c>
      <c r="B1253" s="156" t="s">
        <v>1510</v>
      </c>
      <c r="C1253" s="156" t="s">
        <v>412</v>
      </c>
      <c r="D1253" s="156" t="s">
        <v>410</v>
      </c>
      <c r="E1253" s="176">
        <v>12.78</v>
      </c>
    </row>
    <row r="1254" spans="1:5">
      <c r="A1254" s="156">
        <v>40623</v>
      </c>
      <c r="B1254" s="156" t="s">
        <v>5103</v>
      </c>
      <c r="C1254" s="156" t="s">
        <v>604</v>
      </c>
      <c r="D1254" s="156" t="s">
        <v>410</v>
      </c>
      <c r="E1254" s="176">
        <v>30.19</v>
      </c>
    </row>
    <row r="1255" spans="1:5">
      <c r="A1255" s="156">
        <v>11584</v>
      </c>
      <c r="B1255" s="156" t="s">
        <v>1511</v>
      </c>
      <c r="C1255" s="156" t="s">
        <v>407</v>
      </c>
      <c r="D1255" s="156" t="s">
        <v>408</v>
      </c>
      <c r="E1255" s="176">
        <v>53.39</v>
      </c>
    </row>
    <row r="1256" spans="1:5">
      <c r="A1256" s="156">
        <v>11112</v>
      </c>
      <c r="B1256" s="156" t="s">
        <v>1512</v>
      </c>
      <c r="C1256" s="156" t="s">
        <v>463</v>
      </c>
      <c r="D1256" s="156" t="s">
        <v>410</v>
      </c>
      <c r="E1256" s="176">
        <v>15.1</v>
      </c>
    </row>
    <row r="1257" spans="1:5">
      <c r="A1257" s="156">
        <v>11115</v>
      </c>
      <c r="B1257" s="156" t="s">
        <v>1513</v>
      </c>
      <c r="C1257" s="156" t="s">
        <v>459</v>
      </c>
      <c r="D1257" s="156" t="s">
        <v>410</v>
      </c>
      <c r="E1257" s="176">
        <v>6.99</v>
      </c>
    </row>
    <row r="1258" spans="1:5">
      <c r="A1258" s="156">
        <v>11113</v>
      </c>
      <c r="B1258" s="156" t="s">
        <v>1514</v>
      </c>
      <c r="C1258" s="156" t="s">
        <v>463</v>
      </c>
      <c r="D1258" s="156" t="s">
        <v>410</v>
      </c>
      <c r="E1258" s="176">
        <v>15.1</v>
      </c>
    </row>
    <row r="1259" spans="1:5">
      <c r="A1259" s="156">
        <v>11114</v>
      </c>
      <c r="B1259" s="156" t="s">
        <v>1515</v>
      </c>
      <c r="C1259" s="156" t="s">
        <v>459</v>
      </c>
      <c r="D1259" s="156" t="s">
        <v>410</v>
      </c>
      <c r="E1259" s="176">
        <v>11.61</v>
      </c>
    </row>
    <row r="1260" spans="1:5">
      <c r="A1260" s="156">
        <v>12083</v>
      </c>
      <c r="B1260" s="156" t="s">
        <v>5104</v>
      </c>
      <c r="C1260" s="156" t="s">
        <v>407</v>
      </c>
      <c r="D1260" s="156" t="s">
        <v>408</v>
      </c>
      <c r="E1260" s="176">
        <v>564.79999999999995</v>
      </c>
    </row>
    <row r="1261" spans="1:5">
      <c r="A1261" s="156">
        <v>12081</v>
      </c>
      <c r="B1261" s="156" t="s">
        <v>5105</v>
      </c>
      <c r="C1261" s="156" t="s">
        <v>407</v>
      </c>
      <c r="D1261" s="156" t="s">
        <v>405</v>
      </c>
      <c r="E1261" s="176">
        <v>191</v>
      </c>
    </row>
    <row r="1262" spans="1:5">
      <c r="A1262" s="156">
        <v>12082</v>
      </c>
      <c r="B1262" s="156" t="s">
        <v>5106</v>
      </c>
      <c r="C1262" s="156" t="s">
        <v>407</v>
      </c>
      <c r="D1262" s="156" t="s">
        <v>408</v>
      </c>
      <c r="E1262" s="176">
        <v>300.18</v>
      </c>
    </row>
    <row r="1263" spans="1:5">
      <c r="A1263" s="156">
        <v>13354</v>
      </c>
      <c r="B1263" s="156" t="s">
        <v>5107</v>
      </c>
      <c r="C1263" s="156" t="s">
        <v>407</v>
      </c>
      <c r="D1263" s="156" t="s">
        <v>408</v>
      </c>
      <c r="E1263" s="176">
        <v>448.32</v>
      </c>
    </row>
    <row r="1264" spans="1:5">
      <c r="A1264" s="156">
        <v>14057</v>
      </c>
      <c r="B1264" s="156" t="s">
        <v>5108</v>
      </c>
      <c r="C1264" s="156" t="s">
        <v>407</v>
      </c>
      <c r="D1264" s="156" t="s">
        <v>408</v>
      </c>
      <c r="E1264" s="176">
        <v>250.31</v>
      </c>
    </row>
    <row r="1265" spans="1:5">
      <c r="A1265" s="156">
        <v>14058</v>
      </c>
      <c r="B1265" s="156" t="s">
        <v>5109</v>
      </c>
      <c r="C1265" s="156" t="s">
        <v>407</v>
      </c>
      <c r="D1265" s="156" t="s">
        <v>408</v>
      </c>
      <c r="E1265" s="176">
        <v>394.85</v>
      </c>
    </row>
    <row r="1266" spans="1:5">
      <c r="A1266" s="156">
        <v>20971</v>
      </c>
      <c r="B1266" s="156" t="s">
        <v>1516</v>
      </c>
      <c r="C1266" s="156" t="s">
        <v>407</v>
      </c>
      <c r="D1266" s="156" t="s">
        <v>408</v>
      </c>
      <c r="E1266" s="176">
        <v>14</v>
      </c>
    </row>
    <row r="1267" spans="1:5">
      <c r="A1267" s="156">
        <v>5047</v>
      </c>
      <c r="B1267" s="156" t="s">
        <v>5110</v>
      </c>
      <c r="C1267" s="156" t="s">
        <v>407</v>
      </c>
      <c r="D1267" s="156" t="s">
        <v>408</v>
      </c>
      <c r="E1267" s="176">
        <v>269.01</v>
      </c>
    </row>
    <row r="1268" spans="1:5">
      <c r="A1268" s="156">
        <v>13369</v>
      </c>
      <c r="B1268" s="156" t="s">
        <v>5111</v>
      </c>
      <c r="C1268" s="156" t="s">
        <v>407</v>
      </c>
      <c r="D1268" s="156" t="s">
        <v>408</v>
      </c>
      <c r="E1268" s="176">
        <v>291.81</v>
      </c>
    </row>
    <row r="1269" spans="1:5">
      <c r="A1269" s="156">
        <v>13370</v>
      </c>
      <c r="B1269" s="156" t="s">
        <v>5112</v>
      </c>
      <c r="C1269" s="156" t="s">
        <v>407</v>
      </c>
      <c r="D1269" s="156" t="s">
        <v>408</v>
      </c>
      <c r="E1269" s="176">
        <v>404.52</v>
      </c>
    </row>
    <row r="1270" spans="1:5">
      <c r="A1270" s="156">
        <v>13279</v>
      </c>
      <c r="B1270" s="156" t="s">
        <v>1517</v>
      </c>
      <c r="C1270" s="156" t="s">
        <v>463</v>
      </c>
      <c r="D1270" s="156" t="s">
        <v>410</v>
      </c>
      <c r="E1270" s="176">
        <v>12.43</v>
      </c>
    </row>
    <row r="1271" spans="1:5">
      <c r="A1271" s="156">
        <v>11977</v>
      </c>
      <c r="B1271" s="156" t="s">
        <v>1518</v>
      </c>
      <c r="C1271" s="156" t="s">
        <v>407</v>
      </c>
      <c r="D1271" s="156" t="s">
        <v>410</v>
      </c>
      <c r="E1271" s="176">
        <v>6.44</v>
      </c>
    </row>
    <row r="1272" spans="1:5">
      <c r="A1272" s="156">
        <v>11975</v>
      </c>
      <c r="B1272" s="156" t="s">
        <v>1519</v>
      </c>
      <c r="C1272" s="156" t="s">
        <v>407</v>
      </c>
      <c r="D1272" s="156" t="s">
        <v>410</v>
      </c>
      <c r="E1272" s="176">
        <v>14.11</v>
      </c>
    </row>
    <row r="1273" spans="1:5">
      <c r="A1273" s="156">
        <v>39746</v>
      </c>
      <c r="B1273" s="156" t="s">
        <v>1520</v>
      </c>
      <c r="C1273" s="156" t="s">
        <v>407</v>
      </c>
      <c r="D1273" s="156" t="s">
        <v>410</v>
      </c>
      <c r="E1273" s="176">
        <v>157.1</v>
      </c>
    </row>
    <row r="1274" spans="1:5">
      <c r="A1274" s="156">
        <v>11976</v>
      </c>
      <c r="B1274" s="156" t="s">
        <v>5113</v>
      </c>
      <c r="C1274" s="156" t="s">
        <v>407</v>
      </c>
      <c r="D1274" s="156" t="s">
        <v>410</v>
      </c>
      <c r="E1274" s="176">
        <v>0.72</v>
      </c>
    </row>
    <row r="1275" spans="1:5">
      <c r="A1275" s="156">
        <v>1368</v>
      </c>
      <c r="B1275" s="156" t="s">
        <v>391</v>
      </c>
      <c r="C1275" s="156" t="s">
        <v>407</v>
      </c>
      <c r="D1275" s="156" t="s">
        <v>405</v>
      </c>
      <c r="E1275" s="176">
        <v>47.4</v>
      </c>
    </row>
    <row r="1276" spans="1:5">
      <c r="A1276" s="156">
        <v>1367</v>
      </c>
      <c r="B1276" s="156" t="s">
        <v>1521</v>
      </c>
      <c r="C1276" s="156" t="s">
        <v>407</v>
      </c>
      <c r="D1276" s="156" t="s">
        <v>408</v>
      </c>
      <c r="E1276" s="176">
        <v>153.32</v>
      </c>
    </row>
    <row r="1277" spans="1:5">
      <c r="A1277" s="156">
        <v>7608</v>
      </c>
      <c r="B1277" s="156" t="s">
        <v>1522</v>
      </c>
      <c r="C1277" s="156" t="s">
        <v>407</v>
      </c>
      <c r="D1277" s="156" t="s">
        <v>408</v>
      </c>
      <c r="E1277" s="176">
        <v>3.42</v>
      </c>
    </row>
    <row r="1278" spans="1:5">
      <c r="A1278" s="156">
        <v>41900</v>
      </c>
      <c r="B1278" s="156" t="s">
        <v>1523</v>
      </c>
      <c r="C1278" s="156" t="s">
        <v>463</v>
      </c>
      <c r="D1278" s="156" t="s">
        <v>405</v>
      </c>
      <c r="E1278" s="176">
        <v>2.2599999999999998</v>
      </c>
    </row>
    <row r="1279" spans="1:5">
      <c r="A1279" s="156">
        <v>41899</v>
      </c>
      <c r="B1279" s="156" t="s">
        <v>1524</v>
      </c>
      <c r="C1279" s="156" t="s">
        <v>1525</v>
      </c>
      <c r="D1279" s="156" t="s">
        <v>410</v>
      </c>
      <c r="E1279" s="378">
        <v>1966.69</v>
      </c>
    </row>
    <row r="1280" spans="1:5">
      <c r="A1280" s="156">
        <v>1380</v>
      </c>
      <c r="B1280" s="156" t="s">
        <v>193</v>
      </c>
      <c r="C1280" s="156" t="s">
        <v>463</v>
      </c>
      <c r="D1280" s="156" t="s">
        <v>408</v>
      </c>
      <c r="E1280" s="176">
        <v>2.46</v>
      </c>
    </row>
    <row r="1281" spans="1:5">
      <c r="A1281" s="156">
        <v>1375</v>
      </c>
      <c r="B1281" s="156" t="s">
        <v>1526</v>
      </c>
      <c r="C1281" s="156" t="s">
        <v>463</v>
      </c>
      <c r="D1281" s="156" t="s">
        <v>408</v>
      </c>
      <c r="E1281" s="176">
        <v>10.5</v>
      </c>
    </row>
    <row r="1282" spans="1:5">
      <c r="A1282" s="156">
        <v>1379</v>
      </c>
      <c r="B1282" s="156" t="s">
        <v>335</v>
      </c>
      <c r="C1282" s="156" t="s">
        <v>463</v>
      </c>
      <c r="D1282" s="156" t="s">
        <v>408</v>
      </c>
      <c r="E1282" s="176">
        <v>0.42</v>
      </c>
    </row>
    <row r="1283" spans="1:5">
      <c r="A1283" s="156">
        <v>10511</v>
      </c>
      <c r="B1283" s="156" t="s">
        <v>1527</v>
      </c>
      <c r="C1283" s="156" t="s">
        <v>1528</v>
      </c>
      <c r="D1283" s="156" t="s">
        <v>405</v>
      </c>
      <c r="E1283" s="176">
        <v>21</v>
      </c>
    </row>
    <row r="1284" spans="1:5">
      <c r="A1284" s="156">
        <v>13284</v>
      </c>
      <c r="B1284" s="156" t="s">
        <v>1529</v>
      </c>
      <c r="C1284" s="156" t="s">
        <v>463</v>
      </c>
      <c r="D1284" s="156" t="s">
        <v>408</v>
      </c>
      <c r="E1284" s="176">
        <v>0.35</v>
      </c>
    </row>
    <row r="1285" spans="1:5">
      <c r="A1285" s="156">
        <v>25974</v>
      </c>
      <c r="B1285" s="156" t="s">
        <v>1530</v>
      </c>
      <c r="C1285" s="156" t="s">
        <v>463</v>
      </c>
      <c r="D1285" s="156" t="s">
        <v>408</v>
      </c>
      <c r="E1285" s="176">
        <v>1.4</v>
      </c>
    </row>
    <row r="1286" spans="1:5">
      <c r="A1286" s="156">
        <v>1382</v>
      </c>
      <c r="B1286" s="156" t="s">
        <v>170</v>
      </c>
      <c r="C1286" s="156" t="s">
        <v>1528</v>
      </c>
      <c r="D1286" s="156" t="s">
        <v>408</v>
      </c>
      <c r="E1286" s="176">
        <v>20.23</v>
      </c>
    </row>
    <row r="1287" spans="1:5">
      <c r="A1287" s="156">
        <v>34753</v>
      </c>
      <c r="B1287" s="156" t="s">
        <v>1531</v>
      </c>
      <c r="C1287" s="156" t="s">
        <v>463</v>
      </c>
      <c r="D1287" s="156" t="s">
        <v>408</v>
      </c>
      <c r="E1287" s="176">
        <v>0.4</v>
      </c>
    </row>
    <row r="1288" spans="1:5">
      <c r="A1288" s="156">
        <v>420</v>
      </c>
      <c r="B1288" s="156" t="s">
        <v>5334</v>
      </c>
      <c r="C1288" s="156" t="s">
        <v>407</v>
      </c>
      <c r="D1288" s="156" t="s">
        <v>408</v>
      </c>
      <c r="E1288" s="176">
        <v>20.13</v>
      </c>
    </row>
    <row r="1289" spans="1:5">
      <c r="A1289" s="156">
        <v>12327</v>
      </c>
      <c r="B1289" s="156" t="s">
        <v>1532</v>
      </c>
      <c r="C1289" s="156" t="s">
        <v>407</v>
      </c>
      <c r="D1289" s="156" t="s">
        <v>408</v>
      </c>
      <c r="E1289" s="176">
        <v>23.98</v>
      </c>
    </row>
    <row r="1290" spans="1:5">
      <c r="A1290" s="156">
        <v>36148</v>
      </c>
      <c r="B1290" s="156" t="s">
        <v>102</v>
      </c>
      <c r="C1290" s="156" t="s">
        <v>407</v>
      </c>
      <c r="D1290" s="156" t="s">
        <v>408</v>
      </c>
      <c r="E1290" s="176">
        <v>48</v>
      </c>
    </row>
    <row r="1291" spans="1:5">
      <c r="A1291" s="156">
        <v>12329</v>
      </c>
      <c r="B1291" s="156" t="s">
        <v>1533</v>
      </c>
      <c r="C1291" s="156" t="s">
        <v>463</v>
      </c>
      <c r="D1291" s="156" t="s">
        <v>408</v>
      </c>
      <c r="E1291" s="176">
        <v>58.61</v>
      </c>
    </row>
    <row r="1292" spans="1:5">
      <c r="A1292" s="156">
        <v>1339</v>
      </c>
      <c r="B1292" s="156" t="s">
        <v>345</v>
      </c>
      <c r="C1292" s="156" t="s">
        <v>463</v>
      </c>
      <c r="D1292" s="156" t="s">
        <v>408</v>
      </c>
      <c r="E1292" s="176">
        <v>21.78</v>
      </c>
    </row>
    <row r="1293" spans="1:5">
      <c r="A1293" s="156">
        <v>11849</v>
      </c>
      <c r="B1293" s="156" t="s">
        <v>1534</v>
      </c>
      <c r="C1293" s="156" t="s">
        <v>465</v>
      </c>
      <c r="D1293" s="156" t="s">
        <v>408</v>
      </c>
      <c r="E1293" s="176">
        <v>12.16</v>
      </c>
    </row>
    <row r="1294" spans="1:5">
      <c r="A1294" s="156">
        <v>37418</v>
      </c>
      <c r="B1294" s="156" t="s">
        <v>1535</v>
      </c>
      <c r="C1294" s="156" t="s">
        <v>407</v>
      </c>
      <c r="D1294" s="156" t="s">
        <v>410</v>
      </c>
      <c r="E1294" s="176">
        <v>12.41</v>
      </c>
    </row>
    <row r="1295" spans="1:5">
      <c r="A1295" s="156">
        <v>37419</v>
      </c>
      <c r="B1295" s="156" t="s">
        <v>1536</v>
      </c>
      <c r="C1295" s="156" t="s">
        <v>407</v>
      </c>
      <c r="D1295" s="156" t="s">
        <v>410</v>
      </c>
      <c r="E1295" s="176">
        <v>12.75</v>
      </c>
    </row>
    <row r="1296" spans="1:5">
      <c r="A1296" s="156">
        <v>1427</v>
      </c>
      <c r="B1296" s="156" t="s">
        <v>1537</v>
      </c>
      <c r="C1296" s="156" t="s">
        <v>407</v>
      </c>
      <c r="D1296" s="156" t="s">
        <v>410</v>
      </c>
      <c r="E1296" s="176">
        <v>18.34</v>
      </c>
    </row>
    <row r="1297" spans="1:5">
      <c r="A1297" s="156">
        <v>1402</v>
      </c>
      <c r="B1297" s="156" t="s">
        <v>1538</v>
      </c>
      <c r="C1297" s="156" t="s">
        <v>407</v>
      </c>
      <c r="D1297" s="156" t="s">
        <v>410</v>
      </c>
      <c r="E1297" s="176">
        <v>9.68</v>
      </c>
    </row>
    <row r="1298" spans="1:5">
      <c r="A1298" s="156">
        <v>1420</v>
      </c>
      <c r="B1298" s="156" t="s">
        <v>1539</v>
      </c>
      <c r="C1298" s="156" t="s">
        <v>407</v>
      </c>
      <c r="D1298" s="156" t="s">
        <v>410</v>
      </c>
      <c r="E1298" s="176">
        <v>10.039999999999999</v>
      </c>
    </row>
    <row r="1299" spans="1:5">
      <c r="A1299" s="156">
        <v>1419</v>
      </c>
      <c r="B1299" s="156" t="s">
        <v>1540</v>
      </c>
      <c r="C1299" s="156" t="s">
        <v>407</v>
      </c>
      <c r="D1299" s="156" t="s">
        <v>410</v>
      </c>
      <c r="E1299" s="176">
        <v>10.88</v>
      </c>
    </row>
    <row r="1300" spans="1:5">
      <c r="A1300" s="156">
        <v>1414</v>
      </c>
      <c r="B1300" s="156" t="s">
        <v>1541</v>
      </c>
      <c r="C1300" s="156" t="s">
        <v>407</v>
      </c>
      <c r="D1300" s="156" t="s">
        <v>410</v>
      </c>
      <c r="E1300" s="176">
        <v>12.21</v>
      </c>
    </row>
    <row r="1301" spans="1:5">
      <c r="A1301" s="156">
        <v>1413</v>
      </c>
      <c r="B1301" s="156" t="s">
        <v>1542</v>
      </c>
      <c r="C1301" s="156" t="s">
        <v>407</v>
      </c>
      <c r="D1301" s="156" t="s">
        <v>410</v>
      </c>
      <c r="E1301" s="176">
        <v>14.78</v>
      </c>
    </row>
    <row r="1302" spans="1:5">
      <c r="A1302" s="156">
        <v>1412</v>
      </c>
      <c r="B1302" s="156" t="s">
        <v>1543</v>
      </c>
      <c r="C1302" s="156" t="s">
        <v>407</v>
      </c>
      <c r="D1302" s="156" t="s">
        <v>410</v>
      </c>
      <c r="E1302" s="176">
        <v>15.33</v>
      </c>
    </row>
    <row r="1303" spans="1:5">
      <c r="A1303" s="156">
        <v>1411</v>
      </c>
      <c r="B1303" s="156" t="s">
        <v>1544</v>
      </c>
      <c r="C1303" s="156" t="s">
        <v>407</v>
      </c>
      <c r="D1303" s="156" t="s">
        <v>410</v>
      </c>
      <c r="E1303" s="176">
        <v>27.86</v>
      </c>
    </row>
    <row r="1304" spans="1:5">
      <c r="A1304" s="156">
        <v>1406</v>
      </c>
      <c r="B1304" s="156" t="s">
        <v>1545</v>
      </c>
      <c r="C1304" s="156" t="s">
        <v>407</v>
      </c>
      <c r="D1304" s="156" t="s">
        <v>410</v>
      </c>
      <c r="E1304" s="176">
        <v>18.52</v>
      </c>
    </row>
    <row r="1305" spans="1:5">
      <c r="A1305" s="156">
        <v>1407</v>
      </c>
      <c r="B1305" s="156" t="s">
        <v>1546</v>
      </c>
      <c r="C1305" s="156" t="s">
        <v>407</v>
      </c>
      <c r="D1305" s="156" t="s">
        <v>410</v>
      </c>
      <c r="E1305" s="176">
        <v>23.07</v>
      </c>
    </row>
    <row r="1306" spans="1:5">
      <c r="A1306" s="156">
        <v>1404</v>
      </c>
      <c r="B1306" s="156" t="s">
        <v>1547</v>
      </c>
      <c r="C1306" s="156" t="s">
        <v>407</v>
      </c>
      <c r="D1306" s="156" t="s">
        <v>410</v>
      </c>
      <c r="E1306" s="176">
        <v>24.46</v>
      </c>
    </row>
    <row r="1307" spans="1:5">
      <c r="A1307" s="156">
        <v>11281</v>
      </c>
      <c r="B1307" s="156" t="s">
        <v>5114</v>
      </c>
      <c r="C1307" s="156" t="s">
        <v>407</v>
      </c>
      <c r="D1307" s="156" t="s">
        <v>410</v>
      </c>
      <c r="E1307" s="378">
        <v>9661</v>
      </c>
    </row>
    <row r="1308" spans="1:5">
      <c r="A1308" s="156">
        <v>40699</v>
      </c>
      <c r="B1308" s="156" t="s">
        <v>5115</v>
      </c>
      <c r="C1308" s="156" t="s">
        <v>407</v>
      </c>
      <c r="D1308" s="156" t="s">
        <v>410</v>
      </c>
      <c r="E1308" s="378">
        <v>5411.82</v>
      </c>
    </row>
    <row r="1309" spans="1:5">
      <c r="A1309" s="156">
        <v>40701</v>
      </c>
      <c r="B1309" s="156" t="s">
        <v>5116</v>
      </c>
      <c r="C1309" s="156" t="s">
        <v>407</v>
      </c>
      <c r="D1309" s="156" t="s">
        <v>410</v>
      </c>
      <c r="E1309" s="378">
        <v>95688.49</v>
      </c>
    </row>
    <row r="1310" spans="1:5">
      <c r="A1310" s="156">
        <v>1442</v>
      </c>
      <c r="B1310" s="156" t="s">
        <v>1548</v>
      </c>
      <c r="C1310" s="156" t="s">
        <v>407</v>
      </c>
      <c r="D1310" s="156" t="s">
        <v>410</v>
      </c>
      <c r="E1310" s="378">
        <v>8110.33</v>
      </c>
    </row>
    <row r="1311" spans="1:5">
      <c r="A1311" s="156">
        <v>13457</v>
      </c>
      <c r="B1311" s="156" t="s">
        <v>5117</v>
      </c>
      <c r="C1311" s="156" t="s">
        <v>407</v>
      </c>
      <c r="D1311" s="156" t="s">
        <v>410</v>
      </c>
      <c r="E1311" s="378">
        <v>7000.72</v>
      </c>
    </row>
    <row r="1312" spans="1:5">
      <c r="A1312" s="156">
        <v>40700</v>
      </c>
      <c r="B1312" s="156" t="s">
        <v>5118</v>
      </c>
      <c r="C1312" s="156" t="s">
        <v>407</v>
      </c>
      <c r="D1312" s="156" t="s">
        <v>410</v>
      </c>
      <c r="E1312" s="378">
        <v>12598.02</v>
      </c>
    </row>
    <row r="1313" spans="1:5">
      <c r="A1313" s="156">
        <v>13458</v>
      </c>
      <c r="B1313" s="156" t="s">
        <v>1549</v>
      </c>
      <c r="C1313" s="156" t="s">
        <v>407</v>
      </c>
      <c r="D1313" s="156" t="s">
        <v>410</v>
      </c>
      <c r="E1313" s="378">
        <v>11971.23</v>
      </c>
    </row>
    <row r="1314" spans="1:5">
      <c r="A1314" s="156">
        <v>36524</v>
      </c>
      <c r="B1314" s="156" t="s">
        <v>1550</v>
      </c>
      <c r="C1314" s="156" t="s">
        <v>407</v>
      </c>
      <c r="D1314" s="156" t="s">
        <v>410</v>
      </c>
      <c r="E1314" s="378">
        <v>71134.19</v>
      </c>
    </row>
    <row r="1315" spans="1:5">
      <c r="A1315" s="156">
        <v>36526</v>
      </c>
      <c r="B1315" s="156" t="s">
        <v>1551</v>
      </c>
      <c r="C1315" s="156" t="s">
        <v>407</v>
      </c>
      <c r="D1315" s="156" t="s">
        <v>410</v>
      </c>
      <c r="E1315" s="378">
        <v>57322.82</v>
      </c>
    </row>
    <row r="1316" spans="1:5">
      <c r="A1316" s="156">
        <v>36523</v>
      </c>
      <c r="B1316" s="156" t="s">
        <v>1552</v>
      </c>
      <c r="C1316" s="156" t="s">
        <v>407</v>
      </c>
      <c r="D1316" s="156" t="s">
        <v>410</v>
      </c>
      <c r="E1316" s="378">
        <v>122720.43</v>
      </c>
    </row>
    <row r="1317" spans="1:5">
      <c r="A1317" s="156">
        <v>36527</v>
      </c>
      <c r="B1317" s="156" t="s">
        <v>1553</v>
      </c>
      <c r="C1317" s="156" t="s">
        <v>407</v>
      </c>
      <c r="D1317" s="156" t="s">
        <v>410</v>
      </c>
      <c r="E1317" s="378">
        <v>133299.67000000001</v>
      </c>
    </row>
    <row r="1318" spans="1:5">
      <c r="A1318" s="156">
        <v>13803</v>
      </c>
      <c r="B1318" s="156" t="s">
        <v>1554</v>
      </c>
      <c r="C1318" s="156" t="s">
        <v>407</v>
      </c>
      <c r="D1318" s="156" t="s">
        <v>410</v>
      </c>
      <c r="E1318" s="378">
        <v>48200</v>
      </c>
    </row>
    <row r="1319" spans="1:5">
      <c r="A1319" s="156">
        <v>38642</v>
      </c>
      <c r="B1319" s="156" t="s">
        <v>1555</v>
      </c>
      <c r="C1319" s="156" t="s">
        <v>407</v>
      </c>
      <c r="D1319" s="156" t="s">
        <v>410</v>
      </c>
      <c r="E1319" s="378">
        <v>31035.58</v>
      </c>
    </row>
    <row r="1320" spans="1:5">
      <c r="A1320" s="156">
        <v>36522</v>
      </c>
      <c r="B1320" s="156" t="s">
        <v>321</v>
      </c>
      <c r="C1320" s="156" t="s">
        <v>407</v>
      </c>
      <c r="D1320" s="156" t="s">
        <v>410</v>
      </c>
      <c r="E1320" s="378">
        <v>36094.01</v>
      </c>
    </row>
    <row r="1321" spans="1:5">
      <c r="A1321" s="156">
        <v>36525</v>
      </c>
      <c r="B1321" s="156" t="s">
        <v>1556</v>
      </c>
      <c r="C1321" s="156" t="s">
        <v>407</v>
      </c>
      <c r="D1321" s="156" t="s">
        <v>410</v>
      </c>
      <c r="E1321" s="378">
        <v>48338.31</v>
      </c>
    </row>
    <row r="1322" spans="1:5">
      <c r="A1322" s="156">
        <v>41991</v>
      </c>
      <c r="B1322" s="156" t="s">
        <v>1557</v>
      </c>
      <c r="C1322" s="156" t="s">
        <v>407</v>
      </c>
      <c r="D1322" s="156" t="s">
        <v>410</v>
      </c>
      <c r="E1322" s="378">
        <v>1786.17</v>
      </c>
    </row>
    <row r="1323" spans="1:5">
      <c r="A1323" s="156">
        <v>34348</v>
      </c>
      <c r="B1323" s="156" t="s">
        <v>1558</v>
      </c>
      <c r="C1323" s="156" t="s">
        <v>459</v>
      </c>
      <c r="D1323" s="156" t="s">
        <v>408</v>
      </c>
      <c r="E1323" s="176">
        <v>24.43</v>
      </c>
    </row>
    <row r="1324" spans="1:5">
      <c r="A1324" s="156">
        <v>34347</v>
      </c>
      <c r="B1324" s="156" t="s">
        <v>1559</v>
      </c>
      <c r="C1324" s="156" t="s">
        <v>459</v>
      </c>
      <c r="D1324" s="156" t="s">
        <v>408</v>
      </c>
      <c r="E1324" s="176">
        <v>12.62</v>
      </c>
    </row>
    <row r="1325" spans="1:5">
      <c r="A1325" s="156">
        <v>11146</v>
      </c>
      <c r="B1325" s="156" t="s">
        <v>1560</v>
      </c>
      <c r="C1325" s="156" t="s">
        <v>409</v>
      </c>
      <c r="D1325" s="156" t="s">
        <v>408</v>
      </c>
      <c r="E1325" s="176">
        <v>307.89</v>
      </c>
    </row>
    <row r="1326" spans="1:5">
      <c r="A1326" s="156">
        <v>11147</v>
      </c>
      <c r="B1326" s="156" t="s">
        <v>1561</v>
      </c>
      <c r="C1326" s="156" t="s">
        <v>409</v>
      </c>
      <c r="D1326" s="156" t="s">
        <v>408</v>
      </c>
      <c r="E1326" s="176">
        <v>319.29000000000002</v>
      </c>
    </row>
    <row r="1327" spans="1:5">
      <c r="A1327" s="156">
        <v>34872</v>
      </c>
      <c r="B1327" s="156" t="s">
        <v>1562</v>
      </c>
      <c r="C1327" s="156" t="s">
        <v>409</v>
      </c>
      <c r="D1327" s="156" t="s">
        <v>408</v>
      </c>
      <c r="E1327" s="176">
        <v>330.7</v>
      </c>
    </row>
    <row r="1328" spans="1:5">
      <c r="A1328" s="156">
        <v>34491</v>
      </c>
      <c r="B1328" s="156" t="s">
        <v>1563</v>
      </c>
      <c r="C1328" s="156" t="s">
        <v>409</v>
      </c>
      <c r="D1328" s="156" t="s">
        <v>408</v>
      </c>
      <c r="E1328" s="176">
        <v>337.39</v>
      </c>
    </row>
    <row r="1329" spans="1:5">
      <c r="A1329" s="156">
        <v>34770</v>
      </c>
      <c r="B1329" s="156" t="s">
        <v>1564</v>
      </c>
      <c r="C1329" s="156" t="s">
        <v>1525</v>
      </c>
      <c r="D1329" s="156" t="s">
        <v>410</v>
      </c>
      <c r="E1329" s="176">
        <v>228.87</v>
      </c>
    </row>
    <row r="1330" spans="1:5">
      <c r="A1330" s="156">
        <v>1518</v>
      </c>
      <c r="B1330" s="156" t="s">
        <v>1565</v>
      </c>
      <c r="C1330" s="156" t="s">
        <v>1525</v>
      </c>
      <c r="D1330" s="156" t="s">
        <v>410</v>
      </c>
      <c r="E1330" s="176">
        <v>247</v>
      </c>
    </row>
    <row r="1331" spans="1:5">
      <c r="A1331" s="156">
        <v>41965</v>
      </c>
      <c r="B1331" s="156" t="s">
        <v>1566</v>
      </c>
      <c r="C1331" s="156" t="s">
        <v>1525</v>
      </c>
      <c r="D1331" s="156" t="s">
        <v>410</v>
      </c>
      <c r="E1331" s="176">
        <v>239.29</v>
      </c>
    </row>
    <row r="1332" spans="1:5">
      <c r="A1332" s="156">
        <v>34492</v>
      </c>
      <c r="B1332" s="156" t="s">
        <v>223</v>
      </c>
      <c r="C1332" s="156" t="s">
        <v>409</v>
      </c>
      <c r="D1332" s="156" t="s">
        <v>408</v>
      </c>
      <c r="E1332" s="176">
        <v>279.38</v>
      </c>
    </row>
    <row r="1333" spans="1:5">
      <c r="A1333" s="156">
        <v>1524</v>
      </c>
      <c r="B1333" s="156" t="s">
        <v>1567</v>
      </c>
      <c r="C1333" s="156" t="s">
        <v>409</v>
      </c>
      <c r="D1333" s="156" t="s">
        <v>405</v>
      </c>
      <c r="E1333" s="176">
        <v>325</v>
      </c>
    </row>
    <row r="1334" spans="1:5">
      <c r="A1334" s="156">
        <v>38404</v>
      </c>
      <c r="B1334" s="156" t="s">
        <v>1568</v>
      </c>
      <c r="C1334" s="156" t="s">
        <v>409</v>
      </c>
      <c r="D1334" s="156" t="s">
        <v>408</v>
      </c>
      <c r="E1334" s="176">
        <v>343.02</v>
      </c>
    </row>
    <row r="1335" spans="1:5">
      <c r="A1335" s="156">
        <v>39849</v>
      </c>
      <c r="B1335" s="156" t="s">
        <v>1569</v>
      </c>
      <c r="C1335" s="156" t="s">
        <v>409</v>
      </c>
      <c r="D1335" s="156" t="s">
        <v>408</v>
      </c>
      <c r="E1335" s="176">
        <v>342.29</v>
      </c>
    </row>
    <row r="1336" spans="1:5">
      <c r="A1336" s="156">
        <v>38464</v>
      </c>
      <c r="B1336" s="156" t="s">
        <v>1570</v>
      </c>
      <c r="C1336" s="156" t="s">
        <v>409</v>
      </c>
      <c r="D1336" s="156" t="s">
        <v>408</v>
      </c>
      <c r="E1336" s="176">
        <v>414.37</v>
      </c>
    </row>
    <row r="1337" spans="1:5">
      <c r="A1337" s="156">
        <v>34493</v>
      </c>
      <c r="B1337" s="156" t="s">
        <v>1571</v>
      </c>
      <c r="C1337" s="156" t="s">
        <v>409</v>
      </c>
      <c r="D1337" s="156" t="s">
        <v>408</v>
      </c>
      <c r="E1337" s="176">
        <v>290.20999999999998</v>
      </c>
    </row>
    <row r="1338" spans="1:5">
      <c r="A1338" s="156">
        <v>1527</v>
      </c>
      <c r="B1338" s="156" t="s">
        <v>1572</v>
      </c>
      <c r="C1338" s="156" t="s">
        <v>409</v>
      </c>
      <c r="D1338" s="156" t="s">
        <v>408</v>
      </c>
      <c r="E1338" s="176">
        <v>338.68</v>
      </c>
    </row>
    <row r="1339" spans="1:5">
      <c r="A1339" s="156">
        <v>38405</v>
      </c>
      <c r="B1339" s="156" t="s">
        <v>1573</v>
      </c>
      <c r="C1339" s="156" t="s">
        <v>409</v>
      </c>
      <c r="D1339" s="156" t="s">
        <v>408</v>
      </c>
      <c r="E1339" s="176">
        <v>363.61</v>
      </c>
    </row>
    <row r="1340" spans="1:5">
      <c r="A1340" s="156">
        <v>38408</v>
      </c>
      <c r="B1340" s="156" t="s">
        <v>1574</v>
      </c>
      <c r="C1340" s="156" t="s">
        <v>409</v>
      </c>
      <c r="D1340" s="156" t="s">
        <v>408</v>
      </c>
      <c r="E1340" s="176">
        <v>378.1</v>
      </c>
    </row>
    <row r="1341" spans="1:5">
      <c r="A1341" s="156">
        <v>34494</v>
      </c>
      <c r="B1341" s="156" t="s">
        <v>1575</v>
      </c>
      <c r="C1341" s="156" t="s">
        <v>409</v>
      </c>
      <c r="D1341" s="156" t="s">
        <v>408</v>
      </c>
      <c r="E1341" s="176">
        <v>303.10000000000002</v>
      </c>
    </row>
    <row r="1342" spans="1:5">
      <c r="A1342" s="156">
        <v>1525</v>
      </c>
      <c r="B1342" s="156" t="s">
        <v>1576</v>
      </c>
      <c r="C1342" s="156" t="s">
        <v>409</v>
      </c>
      <c r="D1342" s="156" t="s">
        <v>408</v>
      </c>
      <c r="E1342" s="176">
        <v>350.08</v>
      </c>
    </row>
    <row r="1343" spans="1:5">
      <c r="A1343" s="156">
        <v>38406</v>
      </c>
      <c r="B1343" s="156" t="s">
        <v>1577</v>
      </c>
      <c r="C1343" s="156" t="s">
        <v>409</v>
      </c>
      <c r="D1343" s="156" t="s">
        <v>408</v>
      </c>
      <c r="E1343" s="176">
        <v>382.03</v>
      </c>
    </row>
    <row r="1344" spans="1:5">
      <c r="A1344" s="156">
        <v>38409</v>
      </c>
      <c r="B1344" s="156" t="s">
        <v>1578</v>
      </c>
      <c r="C1344" s="156" t="s">
        <v>409</v>
      </c>
      <c r="D1344" s="156" t="s">
        <v>408</v>
      </c>
      <c r="E1344" s="176">
        <v>407.56</v>
      </c>
    </row>
    <row r="1345" spans="1:5">
      <c r="A1345" s="156">
        <v>34495</v>
      </c>
      <c r="B1345" s="156" t="s">
        <v>1579</v>
      </c>
      <c r="C1345" s="156" t="s">
        <v>409</v>
      </c>
      <c r="D1345" s="156" t="s">
        <v>408</v>
      </c>
      <c r="E1345" s="176">
        <v>316.04000000000002</v>
      </c>
    </row>
    <row r="1346" spans="1:5">
      <c r="A1346" s="156">
        <v>11145</v>
      </c>
      <c r="B1346" s="156" t="s">
        <v>1580</v>
      </c>
      <c r="C1346" s="156" t="s">
        <v>409</v>
      </c>
      <c r="D1346" s="156" t="s">
        <v>408</v>
      </c>
      <c r="E1346" s="176">
        <v>362.63</v>
      </c>
    </row>
    <row r="1347" spans="1:5">
      <c r="A1347" s="156">
        <v>34496</v>
      </c>
      <c r="B1347" s="156" t="s">
        <v>1581</v>
      </c>
      <c r="C1347" s="156" t="s">
        <v>409</v>
      </c>
      <c r="D1347" s="156" t="s">
        <v>408</v>
      </c>
      <c r="E1347" s="176">
        <v>330.13</v>
      </c>
    </row>
    <row r="1348" spans="1:5">
      <c r="A1348" s="156">
        <v>34479</v>
      </c>
      <c r="B1348" s="156" t="s">
        <v>1582</v>
      </c>
      <c r="C1348" s="156" t="s">
        <v>409</v>
      </c>
      <c r="D1348" s="156" t="s">
        <v>408</v>
      </c>
      <c r="E1348" s="176">
        <v>376.31</v>
      </c>
    </row>
    <row r="1349" spans="1:5">
      <c r="A1349" s="156">
        <v>34481</v>
      </c>
      <c r="B1349" s="156" t="s">
        <v>1583</v>
      </c>
      <c r="C1349" s="156" t="s">
        <v>409</v>
      </c>
      <c r="D1349" s="156" t="s">
        <v>408</v>
      </c>
      <c r="E1349" s="176">
        <v>423.07</v>
      </c>
    </row>
    <row r="1350" spans="1:5">
      <c r="A1350" s="156">
        <v>34483</v>
      </c>
      <c r="B1350" s="156" t="s">
        <v>1584</v>
      </c>
      <c r="C1350" s="156" t="s">
        <v>409</v>
      </c>
      <c r="D1350" s="156" t="s">
        <v>408</v>
      </c>
      <c r="E1350" s="176">
        <v>501.75</v>
      </c>
    </row>
    <row r="1351" spans="1:5">
      <c r="A1351" s="156">
        <v>34485</v>
      </c>
      <c r="B1351" s="156" t="s">
        <v>1585</v>
      </c>
      <c r="C1351" s="156" t="s">
        <v>409</v>
      </c>
      <c r="D1351" s="156" t="s">
        <v>408</v>
      </c>
      <c r="E1351" s="176">
        <v>644.29</v>
      </c>
    </row>
    <row r="1352" spans="1:5">
      <c r="A1352" s="156">
        <v>34497</v>
      </c>
      <c r="B1352" s="156" t="s">
        <v>1586</v>
      </c>
      <c r="C1352" s="156" t="s">
        <v>409</v>
      </c>
      <c r="D1352" s="156" t="s">
        <v>408</v>
      </c>
      <c r="E1352" s="176">
        <v>889.47</v>
      </c>
    </row>
    <row r="1353" spans="1:5">
      <c r="A1353" s="156">
        <v>14041</v>
      </c>
      <c r="B1353" s="156" t="s">
        <v>1587</v>
      </c>
      <c r="C1353" s="156" t="s">
        <v>409</v>
      </c>
      <c r="D1353" s="156" t="s">
        <v>408</v>
      </c>
      <c r="E1353" s="176">
        <v>278.77</v>
      </c>
    </row>
    <row r="1354" spans="1:5">
      <c r="A1354" s="156">
        <v>1523</v>
      </c>
      <c r="B1354" s="156" t="s">
        <v>1588</v>
      </c>
      <c r="C1354" s="156" t="s">
        <v>409</v>
      </c>
      <c r="D1354" s="156" t="s">
        <v>408</v>
      </c>
      <c r="E1354" s="176">
        <v>281.43</v>
      </c>
    </row>
    <row r="1355" spans="1:5">
      <c r="A1355" s="156">
        <v>14052</v>
      </c>
      <c r="B1355" s="156" t="s">
        <v>1589</v>
      </c>
      <c r="C1355" s="156" t="s">
        <v>407</v>
      </c>
      <c r="D1355" s="156" t="s">
        <v>408</v>
      </c>
      <c r="E1355" s="176">
        <v>6.39</v>
      </c>
    </row>
    <row r="1356" spans="1:5">
      <c r="A1356" s="156">
        <v>14054</v>
      </c>
      <c r="B1356" s="156" t="s">
        <v>1590</v>
      </c>
      <c r="C1356" s="156" t="s">
        <v>407</v>
      </c>
      <c r="D1356" s="156" t="s">
        <v>408</v>
      </c>
      <c r="E1356" s="176">
        <v>8.31</v>
      </c>
    </row>
    <row r="1357" spans="1:5">
      <c r="A1357" s="156">
        <v>14053</v>
      </c>
      <c r="B1357" s="156" t="s">
        <v>1591</v>
      </c>
      <c r="C1357" s="156" t="s">
        <v>407</v>
      </c>
      <c r="D1357" s="156" t="s">
        <v>408</v>
      </c>
      <c r="E1357" s="176">
        <v>6.49</v>
      </c>
    </row>
    <row r="1358" spans="1:5">
      <c r="A1358" s="156">
        <v>2558</v>
      </c>
      <c r="B1358" s="156" t="s">
        <v>1592</v>
      </c>
      <c r="C1358" s="156" t="s">
        <v>407</v>
      </c>
      <c r="D1358" s="156" t="s">
        <v>408</v>
      </c>
      <c r="E1358" s="176">
        <v>4.88</v>
      </c>
    </row>
    <row r="1359" spans="1:5">
      <c r="A1359" s="156">
        <v>2560</v>
      </c>
      <c r="B1359" s="156" t="s">
        <v>1593</v>
      </c>
      <c r="C1359" s="156" t="s">
        <v>407</v>
      </c>
      <c r="D1359" s="156" t="s">
        <v>408</v>
      </c>
      <c r="E1359" s="176">
        <v>8.6</v>
      </c>
    </row>
    <row r="1360" spans="1:5">
      <c r="A1360" s="156">
        <v>2559</v>
      </c>
      <c r="B1360" s="156" t="s">
        <v>1594</v>
      </c>
      <c r="C1360" s="156" t="s">
        <v>407</v>
      </c>
      <c r="D1360" s="156" t="s">
        <v>405</v>
      </c>
      <c r="E1360" s="176">
        <v>6.88</v>
      </c>
    </row>
    <row r="1361" spans="1:5">
      <c r="A1361" s="156">
        <v>2592</v>
      </c>
      <c r="B1361" s="156" t="s">
        <v>1595</v>
      </c>
      <c r="C1361" s="156" t="s">
        <v>407</v>
      </c>
      <c r="D1361" s="156" t="s">
        <v>408</v>
      </c>
      <c r="E1361" s="176">
        <v>114.05</v>
      </c>
    </row>
    <row r="1362" spans="1:5">
      <c r="A1362" s="156">
        <v>2566</v>
      </c>
      <c r="B1362" s="156" t="s">
        <v>1596</v>
      </c>
      <c r="C1362" s="156" t="s">
        <v>407</v>
      </c>
      <c r="D1362" s="156" t="s">
        <v>408</v>
      </c>
      <c r="E1362" s="176">
        <v>11.47</v>
      </c>
    </row>
    <row r="1363" spans="1:5">
      <c r="A1363" s="156">
        <v>2589</v>
      </c>
      <c r="B1363" s="156" t="s">
        <v>1597</v>
      </c>
      <c r="C1363" s="156" t="s">
        <v>407</v>
      </c>
      <c r="D1363" s="156" t="s">
        <v>408</v>
      </c>
      <c r="E1363" s="176">
        <v>15.25</v>
      </c>
    </row>
    <row r="1364" spans="1:5">
      <c r="A1364" s="156">
        <v>2591</v>
      </c>
      <c r="B1364" s="156" t="s">
        <v>1598</v>
      </c>
      <c r="C1364" s="156" t="s">
        <v>407</v>
      </c>
      <c r="D1364" s="156" t="s">
        <v>408</v>
      </c>
      <c r="E1364" s="176">
        <v>5.56</v>
      </c>
    </row>
    <row r="1365" spans="1:5">
      <c r="A1365" s="156">
        <v>2590</v>
      </c>
      <c r="B1365" s="156" t="s">
        <v>1599</v>
      </c>
      <c r="C1365" s="156" t="s">
        <v>407</v>
      </c>
      <c r="D1365" s="156" t="s">
        <v>408</v>
      </c>
      <c r="E1365" s="176">
        <v>9.36</v>
      </c>
    </row>
    <row r="1366" spans="1:5">
      <c r="A1366" s="156">
        <v>2567</v>
      </c>
      <c r="B1366" s="156" t="s">
        <v>1600</v>
      </c>
      <c r="C1366" s="156" t="s">
        <v>407</v>
      </c>
      <c r="D1366" s="156" t="s">
        <v>408</v>
      </c>
      <c r="E1366" s="176">
        <v>22.37</v>
      </c>
    </row>
    <row r="1367" spans="1:5">
      <c r="A1367" s="156">
        <v>2565</v>
      </c>
      <c r="B1367" s="156" t="s">
        <v>1601</v>
      </c>
      <c r="C1367" s="156" t="s">
        <v>407</v>
      </c>
      <c r="D1367" s="156" t="s">
        <v>408</v>
      </c>
      <c r="E1367" s="176">
        <v>5.57</v>
      </c>
    </row>
    <row r="1368" spans="1:5">
      <c r="A1368" s="156">
        <v>2568</v>
      </c>
      <c r="B1368" s="156" t="s">
        <v>1602</v>
      </c>
      <c r="C1368" s="156" t="s">
        <v>407</v>
      </c>
      <c r="D1368" s="156" t="s">
        <v>408</v>
      </c>
      <c r="E1368" s="176">
        <v>62.14</v>
      </c>
    </row>
    <row r="1369" spans="1:5">
      <c r="A1369" s="156">
        <v>2594</v>
      </c>
      <c r="B1369" s="156" t="s">
        <v>1603</v>
      </c>
      <c r="C1369" s="156" t="s">
        <v>407</v>
      </c>
      <c r="D1369" s="156" t="s">
        <v>408</v>
      </c>
      <c r="E1369" s="176">
        <v>103.52</v>
      </c>
    </row>
    <row r="1370" spans="1:5">
      <c r="A1370" s="156">
        <v>2587</v>
      </c>
      <c r="B1370" s="156" t="s">
        <v>1604</v>
      </c>
      <c r="C1370" s="156" t="s">
        <v>407</v>
      </c>
      <c r="D1370" s="156" t="s">
        <v>408</v>
      </c>
      <c r="E1370" s="176">
        <v>17.64</v>
      </c>
    </row>
    <row r="1371" spans="1:5">
      <c r="A1371" s="156">
        <v>2588</v>
      </c>
      <c r="B1371" s="156" t="s">
        <v>1605</v>
      </c>
      <c r="C1371" s="156" t="s">
        <v>407</v>
      </c>
      <c r="D1371" s="156" t="s">
        <v>408</v>
      </c>
      <c r="E1371" s="176">
        <v>14.01</v>
      </c>
    </row>
    <row r="1372" spans="1:5">
      <c r="A1372" s="156">
        <v>2569</v>
      </c>
      <c r="B1372" s="156" t="s">
        <v>1606</v>
      </c>
      <c r="C1372" s="156" t="s">
        <v>407</v>
      </c>
      <c r="D1372" s="156" t="s">
        <v>408</v>
      </c>
      <c r="E1372" s="176">
        <v>5.4</v>
      </c>
    </row>
    <row r="1373" spans="1:5">
      <c r="A1373" s="156">
        <v>2570</v>
      </c>
      <c r="B1373" s="156" t="s">
        <v>1607</v>
      </c>
      <c r="C1373" s="156" t="s">
        <v>407</v>
      </c>
      <c r="D1373" s="156" t="s">
        <v>408</v>
      </c>
      <c r="E1373" s="176">
        <v>9.0500000000000007</v>
      </c>
    </row>
    <row r="1374" spans="1:5">
      <c r="A1374" s="156">
        <v>2571</v>
      </c>
      <c r="B1374" s="156" t="s">
        <v>1608</v>
      </c>
      <c r="C1374" s="156" t="s">
        <v>407</v>
      </c>
      <c r="D1374" s="156" t="s">
        <v>408</v>
      </c>
      <c r="E1374" s="176">
        <v>26.87</v>
      </c>
    </row>
    <row r="1375" spans="1:5">
      <c r="A1375" s="156">
        <v>2593</v>
      </c>
      <c r="B1375" s="156" t="s">
        <v>1609</v>
      </c>
      <c r="C1375" s="156" t="s">
        <v>407</v>
      </c>
      <c r="D1375" s="156" t="s">
        <v>408</v>
      </c>
      <c r="E1375" s="176">
        <v>5.75</v>
      </c>
    </row>
    <row r="1376" spans="1:5">
      <c r="A1376" s="156">
        <v>2572</v>
      </c>
      <c r="B1376" s="156" t="s">
        <v>1610</v>
      </c>
      <c r="C1376" s="156" t="s">
        <v>407</v>
      </c>
      <c r="D1376" s="156" t="s">
        <v>408</v>
      </c>
      <c r="E1376" s="176">
        <v>79.459999999999994</v>
      </c>
    </row>
    <row r="1377" spans="1:5">
      <c r="A1377" s="156">
        <v>2595</v>
      </c>
      <c r="B1377" s="156" t="s">
        <v>1611</v>
      </c>
      <c r="C1377" s="156" t="s">
        <v>407</v>
      </c>
      <c r="D1377" s="156" t="s">
        <v>408</v>
      </c>
      <c r="E1377" s="176">
        <v>123.98</v>
      </c>
    </row>
    <row r="1378" spans="1:5">
      <c r="A1378" s="156">
        <v>2576</v>
      </c>
      <c r="B1378" s="156" t="s">
        <v>1612</v>
      </c>
      <c r="C1378" s="156" t="s">
        <v>407</v>
      </c>
      <c r="D1378" s="156" t="s">
        <v>408</v>
      </c>
      <c r="E1378" s="176">
        <v>21.13</v>
      </c>
    </row>
    <row r="1379" spans="1:5">
      <c r="A1379" s="156">
        <v>2575</v>
      </c>
      <c r="B1379" s="156" t="s">
        <v>1613</v>
      </c>
      <c r="C1379" s="156" t="s">
        <v>407</v>
      </c>
      <c r="D1379" s="156" t="s">
        <v>408</v>
      </c>
      <c r="E1379" s="176">
        <v>15.89</v>
      </c>
    </row>
    <row r="1380" spans="1:5">
      <c r="A1380" s="156">
        <v>2573</v>
      </c>
      <c r="B1380" s="156" t="s">
        <v>1614</v>
      </c>
      <c r="C1380" s="156" t="s">
        <v>407</v>
      </c>
      <c r="D1380" s="156" t="s">
        <v>408</v>
      </c>
      <c r="E1380" s="176">
        <v>6.59</v>
      </c>
    </row>
    <row r="1381" spans="1:5">
      <c r="A1381" s="156">
        <v>2586</v>
      </c>
      <c r="B1381" s="156" t="s">
        <v>1615</v>
      </c>
      <c r="C1381" s="156" t="s">
        <v>407</v>
      </c>
      <c r="D1381" s="156" t="s">
        <v>408</v>
      </c>
      <c r="E1381" s="176">
        <v>10.69</v>
      </c>
    </row>
    <row r="1382" spans="1:5">
      <c r="A1382" s="156">
        <v>2577</v>
      </c>
      <c r="B1382" s="156" t="s">
        <v>1616</v>
      </c>
      <c r="C1382" s="156" t="s">
        <v>407</v>
      </c>
      <c r="D1382" s="156" t="s">
        <v>408</v>
      </c>
      <c r="E1382" s="176">
        <v>28.64</v>
      </c>
    </row>
    <row r="1383" spans="1:5">
      <c r="A1383" s="156">
        <v>2574</v>
      </c>
      <c r="B1383" s="156" t="s">
        <v>1617</v>
      </c>
      <c r="C1383" s="156" t="s">
        <v>407</v>
      </c>
      <c r="D1383" s="156" t="s">
        <v>408</v>
      </c>
      <c r="E1383" s="176">
        <v>6.64</v>
      </c>
    </row>
    <row r="1384" spans="1:5">
      <c r="A1384" s="156">
        <v>2578</v>
      </c>
      <c r="B1384" s="156" t="s">
        <v>1618</v>
      </c>
      <c r="C1384" s="156" t="s">
        <v>407</v>
      </c>
      <c r="D1384" s="156" t="s">
        <v>408</v>
      </c>
      <c r="E1384" s="176">
        <v>89.41</v>
      </c>
    </row>
    <row r="1385" spans="1:5">
      <c r="A1385" s="156">
        <v>2585</v>
      </c>
      <c r="B1385" s="156" t="s">
        <v>1619</v>
      </c>
      <c r="C1385" s="156" t="s">
        <v>407</v>
      </c>
      <c r="D1385" s="156" t="s">
        <v>408</v>
      </c>
      <c r="E1385" s="176">
        <v>122.69</v>
      </c>
    </row>
    <row r="1386" spans="1:5">
      <c r="A1386" s="156">
        <v>12008</v>
      </c>
      <c r="B1386" s="156" t="s">
        <v>1620</v>
      </c>
      <c r="C1386" s="156" t="s">
        <v>407</v>
      </c>
      <c r="D1386" s="156" t="s">
        <v>408</v>
      </c>
      <c r="E1386" s="176">
        <v>65.83</v>
      </c>
    </row>
    <row r="1387" spans="1:5">
      <c r="A1387" s="156">
        <v>2582</v>
      </c>
      <c r="B1387" s="156" t="s">
        <v>1621</v>
      </c>
      <c r="C1387" s="156" t="s">
        <v>407</v>
      </c>
      <c r="D1387" s="156" t="s">
        <v>408</v>
      </c>
      <c r="E1387" s="176">
        <v>19.600000000000001</v>
      </c>
    </row>
    <row r="1388" spans="1:5">
      <c r="A1388" s="156">
        <v>2597</v>
      </c>
      <c r="B1388" s="156" t="s">
        <v>1622</v>
      </c>
      <c r="C1388" s="156" t="s">
        <v>407</v>
      </c>
      <c r="D1388" s="156" t="s">
        <v>408</v>
      </c>
      <c r="E1388" s="176">
        <v>16.8</v>
      </c>
    </row>
    <row r="1389" spans="1:5">
      <c r="A1389" s="156">
        <v>2579</v>
      </c>
      <c r="B1389" s="156" t="s">
        <v>1623</v>
      </c>
      <c r="C1389" s="156" t="s">
        <v>407</v>
      </c>
      <c r="D1389" s="156" t="s">
        <v>408</v>
      </c>
      <c r="E1389" s="176">
        <v>8</v>
      </c>
    </row>
    <row r="1390" spans="1:5">
      <c r="A1390" s="156">
        <v>2581</v>
      </c>
      <c r="B1390" s="156" t="s">
        <v>1624</v>
      </c>
      <c r="C1390" s="156" t="s">
        <v>407</v>
      </c>
      <c r="D1390" s="156" t="s">
        <v>408</v>
      </c>
      <c r="E1390" s="176">
        <v>10.23</v>
      </c>
    </row>
    <row r="1391" spans="1:5">
      <c r="A1391" s="156">
        <v>2596</v>
      </c>
      <c r="B1391" s="156" t="s">
        <v>1625</v>
      </c>
      <c r="C1391" s="156" t="s">
        <v>407</v>
      </c>
      <c r="D1391" s="156" t="s">
        <v>408</v>
      </c>
      <c r="E1391" s="176">
        <v>30.27</v>
      </c>
    </row>
    <row r="1392" spans="1:5">
      <c r="A1392" s="156">
        <v>2580</v>
      </c>
      <c r="B1392" s="156" t="s">
        <v>1626</v>
      </c>
      <c r="C1392" s="156" t="s">
        <v>407</v>
      </c>
      <c r="D1392" s="156" t="s">
        <v>408</v>
      </c>
      <c r="E1392" s="176">
        <v>8.76</v>
      </c>
    </row>
    <row r="1393" spans="1:5">
      <c r="A1393" s="156">
        <v>2583</v>
      </c>
      <c r="B1393" s="156" t="s">
        <v>1627</v>
      </c>
      <c r="C1393" s="156" t="s">
        <v>407</v>
      </c>
      <c r="D1393" s="156" t="s">
        <v>408</v>
      </c>
      <c r="E1393" s="176">
        <v>73.63</v>
      </c>
    </row>
    <row r="1394" spans="1:5">
      <c r="A1394" s="156">
        <v>2584</v>
      </c>
      <c r="B1394" s="156" t="s">
        <v>1628</v>
      </c>
      <c r="C1394" s="156" t="s">
        <v>407</v>
      </c>
      <c r="D1394" s="156" t="s">
        <v>408</v>
      </c>
      <c r="E1394" s="176">
        <v>122.57</v>
      </c>
    </row>
    <row r="1395" spans="1:5">
      <c r="A1395" s="156">
        <v>12010</v>
      </c>
      <c r="B1395" s="156" t="s">
        <v>1629</v>
      </c>
      <c r="C1395" s="156" t="s">
        <v>407</v>
      </c>
      <c r="D1395" s="156" t="s">
        <v>408</v>
      </c>
      <c r="E1395" s="176">
        <v>5.47</v>
      </c>
    </row>
    <row r="1396" spans="1:5">
      <c r="A1396" s="156">
        <v>39329</v>
      </c>
      <c r="B1396" s="156" t="s">
        <v>1630</v>
      </c>
      <c r="C1396" s="156" t="s">
        <v>407</v>
      </c>
      <c r="D1396" s="156" t="s">
        <v>408</v>
      </c>
      <c r="E1396" s="176">
        <v>5.72</v>
      </c>
    </row>
    <row r="1397" spans="1:5">
      <c r="A1397" s="156">
        <v>39330</v>
      </c>
      <c r="B1397" s="156" t="s">
        <v>1631</v>
      </c>
      <c r="C1397" s="156" t="s">
        <v>407</v>
      </c>
      <c r="D1397" s="156" t="s">
        <v>408</v>
      </c>
      <c r="E1397" s="176">
        <v>6.02</v>
      </c>
    </row>
    <row r="1398" spans="1:5">
      <c r="A1398" s="156">
        <v>39332</v>
      </c>
      <c r="B1398" s="156" t="s">
        <v>1632</v>
      </c>
      <c r="C1398" s="156" t="s">
        <v>407</v>
      </c>
      <c r="D1398" s="156" t="s">
        <v>408</v>
      </c>
      <c r="E1398" s="176">
        <v>6.73</v>
      </c>
    </row>
    <row r="1399" spans="1:5">
      <c r="A1399" s="156">
        <v>39331</v>
      </c>
      <c r="B1399" s="156" t="s">
        <v>1633</v>
      </c>
      <c r="C1399" s="156" t="s">
        <v>407</v>
      </c>
      <c r="D1399" s="156" t="s">
        <v>408</v>
      </c>
      <c r="E1399" s="176">
        <v>5.35</v>
      </c>
    </row>
    <row r="1400" spans="1:5">
      <c r="A1400" s="156">
        <v>39333</v>
      </c>
      <c r="B1400" s="156" t="s">
        <v>1634</v>
      </c>
      <c r="C1400" s="156" t="s">
        <v>407</v>
      </c>
      <c r="D1400" s="156" t="s">
        <v>408</v>
      </c>
      <c r="E1400" s="176">
        <v>5.22</v>
      </c>
    </row>
    <row r="1401" spans="1:5">
      <c r="A1401" s="156">
        <v>39335</v>
      </c>
      <c r="B1401" s="156" t="s">
        <v>1635</v>
      </c>
      <c r="C1401" s="156" t="s">
        <v>407</v>
      </c>
      <c r="D1401" s="156" t="s">
        <v>408</v>
      </c>
      <c r="E1401" s="176">
        <v>6.04</v>
      </c>
    </row>
    <row r="1402" spans="1:5">
      <c r="A1402" s="156">
        <v>39334</v>
      </c>
      <c r="B1402" s="156" t="s">
        <v>1636</v>
      </c>
      <c r="C1402" s="156" t="s">
        <v>407</v>
      </c>
      <c r="D1402" s="156" t="s">
        <v>408</v>
      </c>
      <c r="E1402" s="176">
        <v>4.8</v>
      </c>
    </row>
    <row r="1403" spans="1:5">
      <c r="A1403" s="156">
        <v>12016</v>
      </c>
      <c r="B1403" s="156" t="s">
        <v>1637</v>
      </c>
      <c r="C1403" s="156" t="s">
        <v>407</v>
      </c>
      <c r="D1403" s="156" t="s">
        <v>408</v>
      </c>
      <c r="E1403" s="176">
        <v>6.03</v>
      </c>
    </row>
    <row r="1404" spans="1:5">
      <c r="A1404" s="156">
        <v>12015</v>
      </c>
      <c r="B1404" s="156" t="s">
        <v>1638</v>
      </c>
      <c r="C1404" s="156" t="s">
        <v>407</v>
      </c>
      <c r="D1404" s="156" t="s">
        <v>408</v>
      </c>
      <c r="E1404" s="176">
        <v>7.02</v>
      </c>
    </row>
    <row r="1405" spans="1:5">
      <c r="A1405" s="156">
        <v>12020</v>
      </c>
      <c r="B1405" s="156" t="s">
        <v>1639</v>
      </c>
      <c r="C1405" s="156" t="s">
        <v>407</v>
      </c>
      <c r="D1405" s="156" t="s">
        <v>408</v>
      </c>
      <c r="E1405" s="176">
        <v>6.03</v>
      </c>
    </row>
    <row r="1406" spans="1:5">
      <c r="A1406" s="156">
        <v>12019</v>
      </c>
      <c r="B1406" s="156" t="s">
        <v>1640</v>
      </c>
      <c r="C1406" s="156" t="s">
        <v>407</v>
      </c>
      <c r="D1406" s="156" t="s">
        <v>408</v>
      </c>
      <c r="E1406" s="176">
        <v>7.02</v>
      </c>
    </row>
    <row r="1407" spans="1:5">
      <c r="A1407" s="156">
        <v>39336</v>
      </c>
      <c r="B1407" s="156" t="s">
        <v>1641</v>
      </c>
      <c r="C1407" s="156" t="s">
        <v>407</v>
      </c>
      <c r="D1407" s="156" t="s">
        <v>408</v>
      </c>
      <c r="E1407" s="176">
        <v>6.02</v>
      </c>
    </row>
    <row r="1408" spans="1:5">
      <c r="A1408" s="156">
        <v>39338</v>
      </c>
      <c r="B1408" s="156" t="s">
        <v>1642</v>
      </c>
      <c r="C1408" s="156" t="s">
        <v>407</v>
      </c>
      <c r="D1408" s="156" t="s">
        <v>408</v>
      </c>
      <c r="E1408" s="176">
        <v>6.73</v>
      </c>
    </row>
    <row r="1409" spans="1:5">
      <c r="A1409" s="156">
        <v>39337</v>
      </c>
      <c r="B1409" s="156" t="s">
        <v>1643</v>
      </c>
      <c r="C1409" s="156" t="s">
        <v>407</v>
      </c>
      <c r="D1409" s="156" t="s">
        <v>408</v>
      </c>
      <c r="E1409" s="176">
        <v>5.35</v>
      </c>
    </row>
    <row r="1410" spans="1:5">
      <c r="A1410" s="156">
        <v>39341</v>
      </c>
      <c r="B1410" s="156" t="s">
        <v>1644</v>
      </c>
      <c r="C1410" s="156" t="s">
        <v>407</v>
      </c>
      <c r="D1410" s="156" t="s">
        <v>408</v>
      </c>
      <c r="E1410" s="176">
        <v>8.77</v>
      </c>
    </row>
    <row r="1411" spans="1:5">
      <c r="A1411" s="156">
        <v>39340</v>
      </c>
      <c r="B1411" s="156" t="s">
        <v>1645</v>
      </c>
      <c r="C1411" s="156" t="s">
        <v>407</v>
      </c>
      <c r="D1411" s="156" t="s">
        <v>408</v>
      </c>
      <c r="E1411" s="176">
        <v>6.44</v>
      </c>
    </row>
    <row r="1412" spans="1:5">
      <c r="A1412" s="156">
        <v>12025</v>
      </c>
      <c r="B1412" s="156" t="s">
        <v>1646</v>
      </c>
      <c r="C1412" s="156" t="s">
        <v>407</v>
      </c>
      <c r="D1412" s="156" t="s">
        <v>408</v>
      </c>
      <c r="E1412" s="176">
        <v>6.65</v>
      </c>
    </row>
    <row r="1413" spans="1:5">
      <c r="A1413" s="156">
        <v>39342</v>
      </c>
      <c r="B1413" s="156" t="s">
        <v>1647</v>
      </c>
      <c r="C1413" s="156" t="s">
        <v>407</v>
      </c>
      <c r="D1413" s="156" t="s">
        <v>408</v>
      </c>
      <c r="E1413" s="176">
        <v>8.77</v>
      </c>
    </row>
    <row r="1414" spans="1:5">
      <c r="A1414" s="156">
        <v>39343</v>
      </c>
      <c r="B1414" s="156" t="s">
        <v>1648</v>
      </c>
      <c r="C1414" s="156" t="s">
        <v>407</v>
      </c>
      <c r="D1414" s="156" t="s">
        <v>408</v>
      </c>
      <c r="E1414" s="176">
        <v>7.41</v>
      </c>
    </row>
    <row r="1415" spans="1:5">
      <c r="A1415" s="156">
        <v>39345</v>
      </c>
      <c r="B1415" s="156" t="s">
        <v>1649</v>
      </c>
      <c r="C1415" s="156" t="s">
        <v>407</v>
      </c>
      <c r="D1415" s="156" t="s">
        <v>408</v>
      </c>
      <c r="E1415" s="176">
        <v>10.02</v>
      </c>
    </row>
    <row r="1416" spans="1:5">
      <c r="A1416" s="156">
        <v>39344</v>
      </c>
      <c r="B1416" s="156" t="s">
        <v>1650</v>
      </c>
      <c r="C1416" s="156" t="s">
        <v>407</v>
      </c>
      <c r="D1416" s="156" t="s">
        <v>408</v>
      </c>
      <c r="E1416" s="176">
        <v>7.16</v>
      </c>
    </row>
    <row r="1417" spans="1:5">
      <c r="A1417" s="156">
        <v>12623</v>
      </c>
      <c r="B1417" s="156" t="s">
        <v>1651</v>
      </c>
      <c r="C1417" s="156" t="s">
        <v>459</v>
      </c>
      <c r="D1417" s="156" t="s">
        <v>410</v>
      </c>
      <c r="E1417" s="176">
        <v>6.57</v>
      </c>
    </row>
    <row r="1418" spans="1:5">
      <c r="A1418" s="156">
        <v>34498</v>
      </c>
      <c r="B1418" s="156" t="s">
        <v>1652</v>
      </c>
      <c r="C1418" s="156" t="s">
        <v>407</v>
      </c>
      <c r="D1418" s="156" t="s">
        <v>408</v>
      </c>
      <c r="E1418" s="176">
        <v>68.3</v>
      </c>
    </row>
    <row r="1419" spans="1:5">
      <c r="A1419" s="156">
        <v>13244</v>
      </c>
      <c r="B1419" s="156" t="s">
        <v>1653</v>
      </c>
      <c r="C1419" s="156" t="s">
        <v>407</v>
      </c>
      <c r="D1419" s="156" t="s">
        <v>405</v>
      </c>
      <c r="E1419" s="176">
        <v>28.75</v>
      </c>
    </row>
    <row r="1420" spans="1:5">
      <c r="A1420" s="156">
        <v>38998</v>
      </c>
      <c r="B1420" s="156" t="s">
        <v>5335</v>
      </c>
      <c r="C1420" s="156" t="s">
        <v>407</v>
      </c>
      <c r="D1420" s="156" t="s">
        <v>410</v>
      </c>
      <c r="E1420" s="176">
        <v>6.8</v>
      </c>
    </row>
    <row r="1421" spans="1:5">
      <c r="A1421" s="156">
        <v>38999</v>
      </c>
      <c r="B1421" s="156" t="s">
        <v>5336</v>
      </c>
      <c r="C1421" s="156" t="s">
        <v>407</v>
      </c>
      <c r="D1421" s="156" t="s">
        <v>410</v>
      </c>
      <c r="E1421" s="176">
        <v>11.25</v>
      </c>
    </row>
    <row r="1422" spans="1:5">
      <c r="A1422" s="156">
        <v>38996</v>
      </c>
      <c r="B1422" s="156" t="s">
        <v>5337</v>
      </c>
      <c r="C1422" s="156" t="s">
        <v>407</v>
      </c>
      <c r="D1422" s="156" t="s">
        <v>410</v>
      </c>
      <c r="E1422" s="176">
        <v>9.83</v>
      </c>
    </row>
    <row r="1423" spans="1:5">
      <c r="A1423" s="156">
        <v>38997</v>
      </c>
      <c r="B1423" s="156" t="s">
        <v>5338</v>
      </c>
      <c r="C1423" s="156" t="s">
        <v>407</v>
      </c>
      <c r="D1423" s="156" t="s">
        <v>410</v>
      </c>
      <c r="E1423" s="176">
        <v>15.9</v>
      </c>
    </row>
    <row r="1424" spans="1:5">
      <c r="A1424" s="156">
        <v>39862</v>
      </c>
      <c r="B1424" s="156" t="s">
        <v>1654</v>
      </c>
      <c r="C1424" s="156" t="s">
        <v>407</v>
      </c>
      <c r="D1424" s="156" t="s">
        <v>410</v>
      </c>
      <c r="E1424" s="176">
        <v>5.53</v>
      </c>
    </row>
    <row r="1425" spans="1:5">
      <c r="A1425" s="156">
        <v>39863</v>
      </c>
      <c r="B1425" s="156" t="s">
        <v>1655</v>
      </c>
      <c r="C1425" s="156" t="s">
        <v>407</v>
      </c>
      <c r="D1425" s="156" t="s">
        <v>410</v>
      </c>
      <c r="E1425" s="176">
        <v>5.61</v>
      </c>
    </row>
    <row r="1426" spans="1:5">
      <c r="A1426" s="156">
        <v>39864</v>
      </c>
      <c r="B1426" s="156" t="s">
        <v>1656</v>
      </c>
      <c r="C1426" s="156" t="s">
        <v>407</v>
      </c>
      <c r="D1426" s="156" t="s">
        <v>410</v>
      </c>
      <c r="E1426" s="176">
        <v>6.96</v>
      </c>
    </row>
    <row r="1427" spans="1:5">
      <c r="A1427" s="156">
        <v>39865</v>
      </c>
      <c r="B1427" s="156" t="s">
        <v>1657</v>
      </c>
      <c r="C1427" s="156" t="s">
        <v>407</v>
      </c>
      <c r="D1427" s="156" t="s">
        <v>410</v>
      </c>
      <c r="E1427" s="176">
        <v>9.81</v>
      </c>
    </row>
    <row r="1428" spans="1:5">
      <c r="A1428" s="156">
        <v>2517</v>
      </c>
      <c r="B1428" s="156" t="s">
        <v>1658</v>
      </c>
      <c r="C1428" s="156" t="s">
        <v>407</v>
      </c>
      <c r="D1428" s="156" t="s">
        <v>408</v>
      </c>
      <c r="E1428" s="176">
        <v>12.21</v>
      </c>
    </row>
    <row r="1429" spans="1:5">
      <c r="A1429" s="156">
        <v>2522</v>
      </c>
      <c r="B1429" s="156" t="s">
        <v>1659</v>
      </c>
      <c r="C1429" s="156" t="s">
        <v>407</v>
      </c>
      <c r="D1429" s="156" t="s">
        <v>408</v>
      </c>
      <c r="E1429" s="176">
        <v>7.89</v>
      </c>
    </row>
    <row r="1430" spans="1:5">
      <c r="A1430" s="156">
        <v>2548</v>
      </c>
      <c r="B1430" s="156" t="s">
        <v>1660</v>
      </c>
      <c r="C1430" s="156" t="s">
        <v>407</v>
      </c>
      <c r="D1430" s="156" t="s">
        <v>408</v>
      </c>
      <c r="E1430" s="176">
        <v>4.8499999999999996</v>
      </c>
    </row>
    <row r="1431" spans="1:5">
      <c r="A1431" s="156">
        <v>2516</v>
      </c>
      <c r="B1431" s="156" t="s">
        <v>1661</v>
      </c>
      <c r="C1431" s="156" t="s">
        <v>407</v>
      </c>
      <c r="D1431" s="156" t="s">
        <v>408</v>
      </c>
      <c r="E1431" s="176">
        <v>6.33</v>
      </c>
    </row>
    <row r="1432" spans="1:5">
      <c r="A1432" s="156">
        <v>2518</v>
      </c>
      <c r="B1432" s="156" t="s">
        <v>1662</v>
      </c>
      <c r="C1432" s="156" t="s">
        <v>407</v>
      </c>
      <c r="D1432" s="156" t="s">
        <v>408</v>
      </c>
      <c r="E1432" s="176">
        <v>58.13</v>
      </c>
    </row>
    <row r="1433" spans="1:5">
      <c r="A1433" s="156">
        <v>2521</v>
      </c>
      <c r="B1433" s="156" t="s">
        <v>1663</v>
      </c>
      <c r="C1433" s="156" t="s">
        <v>407</v>
      </c>
      <c r="D1433" s="156" t="s">
        <v>408</v>
      </c>
      <c r="E1433" s="176">
        <v>24.74</v>
      </c>
    </row>
    <row r="1434" spans="1:5">
      <c r="A1434" s="156">
        <v>2515</v>
      </c>
      <c r="B1434" s="156" t="s">
        <v>1664</v>
      </c>
      <c r="C1434" s="156" t="s">
        <v>407</v>
      </c>
      <c r="D1434" s="156" t="s">
        <v>408</v>
      </c>
      <c r="E1434" s="176">
        <v>5.27</v>
      </c>
    </row>
    <row r="1435" spans="1:5">
      <c r="A1435" s="156">
        <v>2519</v>
      </c>
      <c r="B1435" s="156" t="s">
        <v>1665</v>
      </c>
      <c r="C1435" s="156" t="s">
        <v>407</v>
      </c>
      <c r="D1435" s="156" t="s">
        <v>408</v>
      </c>
      <c r="E1435" s="176">
        <v>70.09</v>
      </c>
    </row>
    <row r="1436" spans="1:5">
      <c r="A1436" s="156">
        <v>2520</v>
      </c>
      <c r="B1436" s="156" t="s">
        <v>1666</v>
      </c>
      <c r="C1436" s="156" t="s">
        <v>407</v>
      </c>
      <c r="D1436" s="156" t="s">
        <v>408</v>
      </c>
      <c r="E1436" s="176">
        <v>129</v>
      </c>
    </row>
    <row r="1437" spans="1:5">
      <c r="A1437" s="156">
        <v>1602</v>
      </c>
      <c r="B1437" s="156" t="s">
        <v>1667</v>
      </c>
      <c r="C1437" s="156" t="s">
        <v>407</v>
      </c>
      <c r="D1437" s="156" t="s">
        <v>408</v>
      </c>
      <c r="E1437" s="176">
        <v>23.3</v>
      </c>
    </row>
    <row r="1438" spans="1:5">
      <c r="A1438" s="156">
        <v>1601</v>
      </c>
      <c r="B1438" s="156" t="s">
        <v>1668</v>
      </c>
      <c r="C1438" s="156" t="s">
        <v>407</v>
      </c>
      <c r="D1438" s="156" t="s">
        <v>408</v>
      </c>
      <c r="E1438" s="176">
        <v>20.77</v>
      </c>
    </row>
    <row r="1439" spans="1:5">
      <c r="A1439" s="156">
        <v>1598</v>
      </c>
      <c r="B1439" s="156" t="s">
        <v>1669</v>
      </c>
      <c r="C1439" s="156" t="s">
        <v>407</v>
      </c>
      <c r="D1439" s="156" t="s">
        <v>408</v>
      </c>
      <c r="E1439" s="176">
        <v>6.14</v>
      </c>
    </row>
    <row r="1440" spans="1:5">
      <c r="A1440" s="156">
        <v>1600</v>
      </c>
      <c r="B1440" s="156" t="s">
        <v>1670</v>
      </c>
      <c r="C1440" s="156" t="s">
        <v>407</v>
      </c>
      <c r="D1440" s="156" t="s">
        <v>408</v>
      </c>
      <c r="E1440" s="176">
        <v>9.07</v>
      </c>
    </row>
    <row r="1441" spans="1:5">
      <c r="A1441" s="156">
        <v>1603</v>
      </c>
      <c r="B1441" s="156" t="s">
        <v>1671</v>
      </c>
      <c r="C1441" s="156" t="s">
        <v>407</v>
      </c>
      <c r="D1441" s="156" t="s">
        <v>408</v>
      </c>
      <c r="E1441" s="176">
        <v>35.18</v>
      </c>
    </row>
    <row r="1442" spans="1:5">
      <c r="A1442" s="156">
        <v>1599</v>
      </c>
      <c r="B1442" s="156" t="s">
        <v>1672</v>
      </c>
      <c r="C1442" s="156" t="s">
        <v>407</v>
      </c>
      <c r="D1442" s="156" t="s">
        <v>408</v>
      </c>
      <c r="E1442" s="176">
        <v>7.13</v>
      </c>
    </row>
    <row r="1443" spans="1:5">
      <c r="A1443" s="156">
        <v>1597</v>
      </c>
      <c r="B1443" s="156" t="s">
        <v>1673</v>
      </c>
      <c r="C1443" s="156" t="s">
        <v>407</v>
      </c>
      <c r="D1443" s="156" t="s">
        <v>408</v>
      </c>
      <c r="E1443" s="176">
        <v>5.78</v>
      </c>
    </row>
    <row r="1444" spans="1:5">
      <c r="A1444" s="156">
        <v>39600</v>
      </c>
      <c r="B1444" s="156" t="s">
        <v>5339</v>
      </c>
      <c r="C1444" s="156" t="s">
        <v>407</v>
      </c>
      <c r="D1444" s="156" t="s">
        <v>410</v>
      </c>
      <c r="E1444" s="176">
        <v>8.41</v>
      </c>
    </row>
    <row r="1445" spans="1:5">
      <c r="A1445" s="156">
        <v>39601</v>
      </c>
      <c r="B1445" s="156" t="s">
        <v>5340</v>
      </c>
      <c r="C1445" s="156" t="s">
        <v>407</v>
      </c>
      <c r="D1445" s="156" t="s">
        <v>410</v>
      </c>
      <c r="E1445" s="176">
        <v>14.62</v>
      </c>
    </row>
    <row r="1446" spans="1:5">
      <c r="A1446" s="156">
        <v>39602</v>
      </c>
      <c r="B1446" s="156" t="s">
        <v>5341</v>
      </c>
      <c r="C1446" s="156" t="s">
        <v>407</v>
      </c>
      <c r="D1446" s="156" t="s">
        <v>410</v>
      </c>
      <c r="E1446" s="176">
        <v>0.96</v>
      </c>
    </row>
    <row r="1447" spans="1:5">
      <c r="A1447" s="156">
        <v>39603</v>
      </c>
      <c r="B1447" s="156" t="s">
        <v>5342</v>
      </c>
      <c r="C1447" s="156" t="s">
        <v>407</v>
      </c>
      <c r="D1447" s="156" t="s">
        <v>410</v>
      </c>
      <c r="E1447" s="176">
        <v>1.64</v>
      </c>
    </row>
    <row r="1448" spans="1:5">
      <c r="A1448" s="156">
        <v>11821</v>
      </c>
      <c r="B1448" s="156" t="s">
        <v>1674</v>
      </c>
      <c r="C1448" s="156" t="s">
        <v>407</v>
      </c>
      <c r="D1448" s="156" t="s">
        <v>408</v>
      </c>
      <c r="E1448" s="176">
        <v>4.74</v>
      </c>
    </row>
    <row r="1449" spans="1:5">
      <c r="A1449" s="156">
        <v>1562</v>
      </c>
      <c r="B1449" s="156" t="s">
        <v>1675</v>
      </c>
      <c r="C1449" s="156" t="s">
        <v>407</v>
      </c>
      <c r="D1449" s="156" t="s">
        <v>408</v>
      </c>
      <c r="E1449" s="176">
        <v>7.77</v>
      </c>
    </row>
    <row r="1450" spans="1:5">
      <c r="A1450" s="156">
        <v>1563</v>
      </c>
      <c r="B1450" s="156" t="s">
        <v>1676</v>
      </c>
      <c r="C1450" s="156" t="s">
        <v>407</v>
      </c>
      <c r="D1450" s="156" t="s">
        <v>408</v>
      </c>
      <c r="E1450" s="176">
        <v>10.43</v>
      </c>
    </row>
    <row r="1451" spans="1:5">
      <c r="A1451" s="156">
        <v>11856</v>
      </c>
      <c r="B1451" s="156" t="s">
        <v>1677</v>
      </c>
      <c r="C1451" s="156" t="s">
        <v>407</v>
      </c>
      <c r="D1451" s="156" t="s">
        <v>405</v>
      </c>
      <c r="E1451" s="176">
        <v>3.11</v>
      </c>
    </row>
    <row r="1452" spans="1:5">
      <c r="A1452" s="156">
        <v>11857</v>
      </c>
      <c r="B1452" s="156" t="s">
        <v>1678</v>
      </c>
      <c r="C1452" s="156" t="s">
        <v>407</v>
      </c>
      <c r="D1452" s="156" t="s">
        <v>408</v>
      </c>
      <c r="E1452" s="176">
        <v>16.36</v>
      </c>
    </row>
    <row r="1453" spans="1:5">
      <c r="A1453" s="156">
        <v>11858</v>
      </c>
      <c r="B1453" s="156" t="s">
        <v>1679</v>
      </c>
      <c r="C1453" s="156" t="s">
        <v>407</v>
      </c>
      <c r="D1453" s="156" t="s">
        <v>408</v>
      </c>
      <c r="E1453" s="176">
        <v>20.309999999999999</v>
      </c>
    </row>
    <row r="1454" spans="1:5">
      <c r="A1454" s="156">
        <v>1539</v>
      </c>
      <c r="B1454" s="156" t="s">
        <v>288</v>
      </c>
      <c r="C1454" s="156" t="s">
        <v>407</v>
      </c>
      <c r="D1454" s="156" t="s">
        <v>408</v>
      </c>
      <c r="E1454" s="176">
        <v>3.65</v>
      </c>
    </row>
    <row r="1455" spans="1:5">
      <c r="A1455" s="156">
        <v>11859</v>
      </c>
      <c r="B1455" s="156" t="s">
        <v>1680</v>
      </c>
      <c r="C1455" s="156" t="s">
        <v>407</v>
      </c>
      <c r="D1455" s="156" t="s">
        <v>408</v>
      </c>
      <c r="E1455" s="176">
        <v>27.63</v>
      </c>
    </row>
    <row r="1456" spans="1:5">
      <c r="A1456" s="156">
        <v>1550</v>
      </c>
      <c r="B1456" s="156" t="s">
        <v>1681</v>
      </c>
      <c r="C1456" s="156" t="s">
        <v>407</v>
      </c>
      <c r="D1456" s="156" t="s">
        <v>408</v>
      </c>
      <c r="E1456" s="176">
        <v>3.85</v>
      </c>
    </row>
    <row r="1457" spans="1:5">
      <c r="A1457" s="156">
        <v>11854</v>
      </c>
      <c r="B1457" s="156" t="s">
        <v>1682</v>
      </c>
      <c r="C1457" s="156" t="s">
        <v>407</v>
      </c>
      <c r="D1457" s="156" t="s">
        <v>408</v>
      </c>
      <c r="E1457" s="176">
        <v>4.8099999999999996</v>
      </c>
    </row>
    <row r="1458" spans="1:5">
      <c r="A1458" s="156">
        <v>11862</v>
      </c>
      <c r="B1458" s="156" t="s">
        <v>1683</v>
      </c>
      <c r="C1458" s="156" t="s">
        <v>407</v>
      </c>
      <c r="D1458" s="156" t="s">
        <v>408</v>
      </c>
      <c r="E1458" s="176">
        <v>6.76</v>
      </c>
    </row>
    <row r="1459" spans="1:5">
      <c r="A1459" s="156">
        <v>11863</v>
      </c>
      <c r="B1459" s="156" t="s">
        <v>1684</v>
      </c>
      <c r="C1459" s="156" t="s">
        <v>407</v>
      </c>
      <c r="D1459" s="156" t="s">
        <v>408</v>
      </c>
      <c r="E1459" s="176">
        <v>2.73</v>
      </c>
    </row>
    <row r="1460" spans="1:5">
      <c r="A1460" s="156">
        <v>11855</v>
      </c>
      <c r="B1460" s="156" t="s">
        <v>1685</v>
      </c>
      <c r="C1460" s="156" t="s">
        <v>407</v>
      </c>
      <c r="D1460" s="156" t="s">
        <v>408</v>
      </c>
      <c r="E1460" s="176">
        <v>10.08</v>
      </c>
    </row>
    <row r="1461" spans="1:5">
      <c r="A1461" s="156">
        <v>11864</v>
      </c>
      <c r="B1461" s="156" t="s">
        <v>1686</v>
      </c>
      <c r="C1461" s="156" t="s">
        <v>407</v>
      </c>
      <c r="D1461" s="156" t="s">
        <v>408</v>
      </c>
      <c r="E1461" s="176">
        <v>15.25</v>
      </c>
    </row>
    <row r="1462" spans="1:5">
      <c r="A1462" s="156">
        <v>2527</v>
      </c>
      <c r="B1462" s="156" t="s">
        <v>1687</v>
      </c>
      <c r="C1462" s="156" t="s">
        <v>407</v>
      </c>
      <c r="D1462" s="156" t="s">
        <v>408</v>
      </c>
      <c r="E1462" s="176">
        <v>4.37</v>
      </c>
    </row>
    <row r="1463" spans="1:5">
      <c r="A1463" s="156">
        <v>2526</v>
      </c>
      <c r="B1463" s="156" t="s">
        <v>1688</v>
      </c>
      <c r="C1463" s="156" t="s">
        <v>407</v>
      </c>
      <c r="D1463" s="156" t="s">
        <v>408</v>
      </c>
      <c r="E1463" s="176">
        <v>2.8</v>
      </c>
    </row>
    <row r="1464" spans="1:5">
      <c r="A1464" s="156">
        <v>2487</v>
      </c>
      <c r="B1464" s="156" t="s">
        <v>1689</v>
      </c>
      <c r="C1464" s="156" t="s">
        <v>407</v>
      </c>
      <c r="D1464" s="156" t="s">
        <v>408</v>
      </c>
      <c r="E1464" s="176">
        <v>0.95</v>
      </c>
    </row>
    <row r="1465" spans="1:5">
      <c r="A1465" s="156">
        <v>2483</v>
      </c>
      <c r="B1465" s="156" t="s">
        <v>1690</v>
      </c>
      <c r="C1465" s="156" t="s">
        <v>407</v>
      </c>
      <c r="D1465" s="156" t="s">
        <v>408</v>
      </c>
      <c r="E1465" s="176">
        <v>1.99</v>
      </c>
    </row>
    <row r="1466" spans="1:5">
      <c r="A1466" s="156">
        <v>2528</v>
      </c>
      <c r="B1466" s="156" t="s">
        <v>1691</v>
      </c>
      <c r="C1466" s="156" t="s">
        <v>407</v>
      </c>
      <c r="D1466" s="156" t="s">
        <v>408</v>
      </c>
      <c r="E1466" s="176">
        <v>11</v>
      </c>
    </row>
    <row r="1467" spans="1:5">
      <c r="A1467" s="156">
        <v>2489</v>
      </c>
      <c r="B1467" s="156" t="s">
        <v>1692</v>
      </c>
      <c r="C1467" s="156" t="s">
        <v>407</v>
      </c>
      <c r="D1467" s="156" t="s">
        <v>408</v>
      </c>
      <c r="E1467" s="176">
        <v>4.84</v>
      </c>
    </row>
    <row r="1468" spans="1:5">
      <c r="A1468" s="156">
        <v>2488</v>
      </c>
      <c r="B1468" s="156" t="s">
        <v>1693</v>
      </c>
      <c r="C1468" s="156" t="s">
        <v>407</v>
      </c>
      <c r="D1468" s="156" t="s">
        <v>408</v>
      </c>
      <c r="E1468" s="176">
        <v>1.1200000000000001</v>
      </c>
    </row>
    <row r="1469" spans="1:5">
      <c r="A1469" s="156">
        <v>2484</v>
      </c>
      <c r="B1469" s="156" t="s">
        <v>1694</v>
      </c>
      <c r="C1469" s="156" t="s">
        <v>407</v>
      </c>
      <c r="D1469" s="156" t="s">
        <v>408</v>
      </c>
      <c r="E1469" s="176">
        <v>15.97</v>
      </c>
    </row>
    <row r="1470" spans="1:5">
      <c r="A1470" s="156">
        <v>2485</v>
      </c>
      <c r="B1470" s="156" t="s">
        <v>1695</v>
      </c>
      <c r="C1470" s="156" t="s">
        <v>407</v>
      </c>
      <c r="D1470" s="156" t="s">
        <v>408</v>
      </c>
      <c r="E1470" s="176">
        <v>25.04</v>
      </c>
    </row>
    <row r="1471" spans="1:5">
      <c r="A1471" s="156">
        <v>38005</v>
      </c>
      <c r="B1471" s="156" t="s">
        <v>1696</v>
      </c>
      <c r="C1471" s="156" t="s">
        <v>407</v>
      </c>
      <c r="D1471" s="156" t="s">
        <v>408</v>
      </c>
      <c r="E1471" s="176">
        <v>13.74</v>
      </c>
    </row>
    <row r="1472" spans="1:5">
      <c r="A1472" s="156">
        <v>38006</v>
      </c>
      <c r="B1472" s="156" t="s">
        <v>1697</v>
      </c>
      <c r="C1472" s="156" t="s">
        <v>407</v>
      </c>
      <c r="D1472" s="156" t="s">
        <v>408</v>
      </c>
      <c r="E1472" s="176">
        <v>16.87</v>
      </c>
    </row>
    <row r="1473" spans="1:5">
      <c r="A1473" s="156">
        <v>38428</v>
      </c>
      <c r="B1473" s="156" t="s">
        <v>1698</v>
      </c>
      <c r="C1473" s="156" t="s">
        <v>407</v>
      </c>
      <c r="D1473" s="156" t="s">
        <v>408</v>
      </c>
      <c r="E1473" s="176">
        <v>15.8</v>
      </c>
    </row>
    <row r="1474" spans="1:5">
      <c r="A1474" s="156">
        <v>38007</v>
      </c>
      <c r="B1474" s="156" t="s">
        <v>1699</v>
      </c>
      <c r="C1474" s="156" t="s">
        <v>407</v>
      </c>
      <c r="D1474" s="156" t="s">
        <v>408</v>
      </c>
      <c r="E1474" s="176">
        <v>25.82</v>
      </c>
    </row>
    <row r="1475" spans="1:5">
      <c r="A1475" s="156">
        <v>38008</v>
      </c>
      <c r="B1475" s="156" t="s">
        <v>1700</v>
      </c>
      <c r="C1475" s="156" t="s">
        <v>407</v>
      </c>
      <c r="D1475" s="156" t="s">
        <v>408</v>
      </c>
      <c r="E1475" s="176">
        <v>103.98</v>
      </c>
    </row>
    <row r="1476" spans="1:5">
      <c r="A1476" s="156">
        <v>38009</v>
      </c>
      <c r="B1476" s="156" t="s">
        <v>1701</v>
      </c>
      <c r="C1476" s="156" t="s">
        <v>407</v>
      </c>
      <c r="D1476" s="156" t="s">
        <v>408</v>
      </c>
      <c r="E1476" s="176">
        <v>127.08</v>
      </c>
    </row>
    <row r="1477" spans="1:5">
      <c r="A1477" s="156">
        <v>39279</v>
      </c>
      <c r="B1477" s="156" t="s">
        <v>5343</v>
      </c>
      <c r="C1477" s="156" t="s">
        <v>407</v>
      </c>
      <c r="D1477" s="156" t="s">
        <v>410</v>
      </c>
      <c r="E1477" s="176">
        <v>8.92</v>
      </c>
    </row>
    <row r="1478" spans="1:5">
      <c r="A1478" s="156">
        <v>38845</v>
      </c>
      <c r="B1478" s="156" t="s">
        <v>5344</v>
      </c>
      <c r="C1478" s="156" t="s">
        <v>407</v>
      </c>
      <c r="D1478" s="156" t="s">
        <v>410</v>
      </c>
      <c r="E1478" s="176">
        <v>12.91</v>
      </c>
    </row>
    <row r="1479" spans="1:5">
      <c r="A1479" s="156">
        <v>39280</v>
      </c>
      <c r="B1479" s="156" t="s">
        <v>5345</v>
      </c>
      <c r="C1479" s="156" t="s">
        <v>407</v>
      </c>
      <c r="D1479" s="156" t="s">
        <v>410</v>
      </c>
      <c r="E1479" s="176">
        <v>11.57</v>
      </c>
    </row>
    <row r="1480" spans="1:5">
      <c r="A1480" s="156">
        <v>39281</v>
      </c>
      <c r="B1480" s="156" t="s">
        <v>5346</v>
      </c>
      <c r="C1480" s="156" t="s">
        <v>407</v>
      </c>
      <c r="D1480" s="156" t="s">
        <v>410</v>
      </c>
      <c r="E1480" s="176">
        <v>15.23</v>
      </c>
    </row>
    <row r="1481" spans="1:5">
      <c r="A1481" s="156">
        <v>38849</v>
      </c>
      <c r="B1481" s="156" t="s">
        <v>5347</v>
      </c>
      <c r="C1481" s="156" t="s">
        <v>407</v>
      </c>
      <c r="D1481" s="156" t="s">
        <v>410</v>
      </c>
      <c r="E1481" s="176">
        <v>13.05</v>
      </c>
    </row>
    <row r="1482" spans="1:5">
      <c r="A1482" s="156">
        <v>39282</v>
      </c>
      <c r="B1482" s="156" t="s">
        <v>5348</v>
      </c>
      <c r="C1482" s="156" t="s">
        <v>407</v>
      </c>
      <c r="D1482" s="156" t="s">
        <v>410</v>
      </c>
      <c r="E1482" s="176">
        <v>15.59</v>
      </c>
    </row>
    <row r="1483" spans="1:5">
      <c r="A1483" s="156">
        <v>38852</v>
      </c>
      <c r="B1483" s="156" t="s">
        <v>5349</v>
      </c>
      <c r="C1483" s="156" t="s">
        <v>407</v>
      </c>
      <c r="D1483" s="156" t="s">
        <v>410</v>
      </c>
      <c r="E1483" s="176">
        <v>21.21</v>
      </c>
    </row>
    <row r="1484" spans="1:5">
      <c r="A1484" s="156">
        <v>38844</v>
      </c>
      <c r="B1484" s="156" t="s">
        <v>5350</v>
      </c>
      <c r="C1484" s="156" t="s">
        <v>407</v>
      </c>
      <c r="D1484" s="156" t="s">
        <v>410</v>
      </c>
      <c r="E1484" s="176">
        <v>6.52</v>
      </c>
    </row>
    <row r="1485" spans="1:5">
      <c r="A1485" s="156">
        <v>38846</v>
      </c>
      <c r="B1485" s="156" t="s">
        <v>5351</v>
      </c>
      <c r="C1485" s="156" t="s">
        <v>407</v>
      </c>
      <c r="D1485" s="156" t="s">
        <v>410</v>
      </c>
      <c r="E1485" s="176">
        <v>7.13</v>
      </c>
    </row>
    <row r="1486" spans="1:5">
      <c r="A1486" s="156">
        <v>38847</v>
      </c>
      <c r="B1486" s="156" t="s">
        <v>5352</v>
      </c>
      <c r="C1486" s="156" t="s">
        <v>407</v>
      </c>
      <c r="D1486" s="156" t="s">
        <v>410</v>
      </c>
      <c r="E1486" s="176">
        <v>8.77</v>
      </c>
    </row>
    <row r="1487" spans="1:5">
      <c r="A1487" s="156">
        <v>38850</v>
      </c>
      <c r="B1487" s="156" t="s">
        <v>5353</v>
      </c>
      <c r="C1487" s="156" t="s">
        <v>407</v>
      </c>
      <c r="D1487" s="156" t="s">
        <v>410</v>
      </c>
      <c r="E1487" s="176">
        <v>12.19</v>
      </c>
    </row>
    <row r="1488" spans="1:5">
      <c r="A1488" s="156">
        <v>38848</v>
      </c>
      <c r="B1488" s="156" t="s">
        <v>5354</v>
      </c>
      <c r="C1488" s="156" t="s">
        <v>407</v>
      </c>
      <c r="D1488" s="156" t="s">
        <v>410</v>
      </c>
      <c r="E1488" s="176">
        <v>10.199999999999999</v>
      </c>
    </row>
    <row r="1489" spans="1:5">
      <c r="A1489" s="156">
        <v>38851</v>
      </c>
      <c r="B1489" s="156" t="s">
        <v>5355</v>
      </c>
      <c r="C1489" s="156" t="s">
        <v>407</v>
      </c>
      <c r="D1489" s="156" t="s">
        <v>410</v>
      </c>
      <c r="E1489" s="176">
        <v>18.54</v>
      </c>
    </row>
    <row r="1490" spans="1:5">
      <c r="A1490" s="156">
        <v>38860</v>
      </c>
      <c r="B1490" s="156" t="s">
        <v>5356</v>
      </c>
      <c r="C1490" s="156" t="s">
        <v>407</v>
      </c>
      <c r="D1490" s="156" t="s">
        <v>410</v>
      </c>
      <c r="E1490" s="176">
        <v>5.24</v>
      </c>
    </row>
    <row r="1491" spans="1:5">
      <c r="A1491" s="156">
        <v>38861</v>
      </c>
      <c r="B1491" s="156" t="s">
        <v>5357</v>
      </c>
      <c r="C1491" s="156" t="s">
        <v>407</v>
      </c>
      <c r="D1491" s="156" t="s">
        <v>410</v>
      </c>
      <c r="E1491" s="176">
        <v>7.05</v>
      </c>
    </row>
    <row r="1492" spans="1:5">
      <c r="A1492" s="156">
        <v>38862</v>
      </c>
      <c r="B1492" s="156" t="s">
        <v>5358</v>
      </c>
      <c r="C1492" s="156" t="s">
        <v>407</v>
      </c>
      <c r="D1492" s="156" t="s">
        <v>410</v>
      </c>
      <c r="E1492" s="176">
        <v>5.94</v>
      </c>
    </row>
    <row r="1493" spans="1:5">
      <c r="A1493" s="156">
        <v>38863</v>
      </c>
      <c r="B1493" s="156" t="s">
        <v>5359</v>
      </c>
      <c r="C1493" s="156" t="s">
        <v>407</v>
      </c>
      <c r="D1493" s="156" t="s">
        <v>410</v>
      </c>
      <c r="E1493" s="176">
        <v>6.83</v>
      </c>
    </row>
    <row r="1494" spans="1:5">
      <c r="A1494" s="156">
        <v>38865</v>
      </c>
      <c r="B1494" s="156" t="s">
        <v>5360</v>
      </c>
      <c r="C1494" s="156" t="s">
        <v>407</v>
      </c>
      <c r="D1494" s="156" t="s">
        <v>410</v>
      </c>
      <c r="E1494" s="176">
        <v>9.27</v>
      </c>
    </row>
    <row r="1495" spans="1:5">
      <c r="A1495" s="156">
        <v>38864</v>
      </c>
      <c r="B1495" s="156" t="s">
        <v>5361</v>
      </c>
      <c r="C1495" s="156" t="s">
        <v>407</v>
      </c>
      <c r="D1495" s="156" t="s">
        <v>410</v>
      </c>
      <c r="E1495" s="176">
        <v>14.17</v>
      </c>
    </row>
    <row r="1496" spans="1:5">
      <c r="A1496" s="156">
        <v>38866</v>
      </c>
      <c r="B1496" s="156" t="s">
        <v>5362</v>
      </c>
      <c r="C1496" s="156" t="s">
        <v>407</v>
      </c>
      <c r="D1496" s="156" t="s">
        <v>410</v>
      </c>
      <c r="E1496" s="176">
        <v>9.98</v>
      </c>
    </row>
    <row r="1497" spans="1:5">
      <c r="A1497" s="156">
        <v>38868</v>
      </c>
      <c r="B1497" s="156" t="s">
        <v>5363</v>
      </c>
      <c r="C1497" s="156" t="s">
        <v>407</v>
      </c>
      <c r="D1497" s="156" t="s">
        <v>410</v>
      </c>
      <c r="E1497" s="176">
        <v>16.63</v>
      </c>
    </row>
    <row r="1498" spans="1:5">
      <c r="A1498" s="156">
        <v>38853</v>
      </c>
      <c r="B1498" s="156" t="s">
        <v>5364</v>
      </c>
      <c r="C1498" s="156" t="s">
        <v>407</v>
      </c>
      <c r="D1498" s="156" t="s">
        <v>410</v>
      </c>
      <c r="E1498" s="176">
        <v>5.37</v>
      </c>
    </row>
    <row r="1499" spans="1:5">
      <c r="A1499" s="156">
        <v>38854</v>
      </c>
      <c r="B1499" s="156" t="s">
        <v>5365</v>
      </c>
      <c r="C1499" s="156" t="s">
        <v>407</v>
      </c>
      <c r="D1499" s="156" t="s">
        <v>410</v>
      </c>
      <c r="E1499" s="176">
        <v>7.34</v>
      </c>
    </row>
    <row r="1500" spans="1:5">
      <c r="A1500" s="156">
        <v>38855</v>
      </c>
      <c r="B1500" s="156" t="s">
        <v>5366</v>
      </c>
      <c r="C1500" s="156" t="s">
        <v>407</v>
      </c>
      <c r="D1500" s="156" t="s">
        <v>410</v>
      </c>
      <c r="E1500" s="176">
        <v>5.45</v>
      </c>
    </row>
    <row r="1501" spans="1:5">
      <c r="A1501" s="156">
        <v>38856</v>
      </c>
      <c r="B1501" s="156" t="s">
        <v>5367</v>
      </c>
      <c r="C1501" s="156" t="s">
        <v>407</v>
      </c>
      <c r="D1501" s="156" t="s">
        <v>410</v>
      </c>
      <c r="E1501" s="176">
        <v>8.75</v>
      </c>
    </row>
    <row r="1502" spans="1:5">
      <c r="A1502" s="156">
        <v>38857</v>
      </c>
      <c r="B1502" s="156" t="s">
        <v>5368</v>
      </c>
      <c r="C1502" s="156" t="s">
        <v>407</v>
      </c>
      <c r="D1502" s="156" t="s">
        <v>410</v>
      </c>
      <c r="E1502" s="176">
        <v>11.57</v>
      </c>
    </row>
    <row r="1503" spans="1:5">
      <c r="A1503" s="156">
        <v>38858</v>
      </c>
      <c r="B1503" s="156" t="s">
        <v>5369</v>
      </c>
      <c r="C1503" s="156" t="s">
        <v>407</v>
      </c>
      <c r="D1503" s="156" t="s">
        <v>410</v>
      </c>
      <c r="E1503" s="176">
        <v>10.52</v>
      </c>
    </row>
    <row r="1504" spans="1:5">
      <c r="A1504" s="156">
        <v>38859</v>
      </c>
      <c r="B1504" s="156" t="s">
        <v>5370</v>
      </c>
      <c r="C1504" s="156" t="s">
        <v>407</v>
      </c>
      <c r="D1504" s="156" t="s">
        <v>410</v>
      </c>
      <c r="E1504" s="176">
        <v>17.04</v>
      </c>
    </row>
    <row r="1505" spans="1:5">
      <c r="A1505" s="156">
        <v>1607</v>
      </c>
      <c r="B1505" s="156" t="s">
        <v>1702</v>
      </c>
      <c r="C1505" s="156" t="s">
        <v>1703</v>
      </c>
      <c r="D1505" s="156" t="s">
        <v>408</v>
      </c>
      <c r="E1505" s="176">
        <v>0.13</v>
      </c>
    </row>
    <row r="1506" spans="1:5">
      <c r="A1506" s="156">
        <v>11467</v>
      </c>
      <c r="B1506" s="156" t="s">
        <v>1704</v>
      </c>
      <c r="C1506" s="156" t="s">
        <v>407</v>
      </c>
      <c r="D1506" s="156" t="s">
        <v>408</v>
      </c>
      <c r="E1506" s="176">
        <v>15.64</v>
      </c>
    </row>
    <row r="1507" spans="1:5">
      <c r="A1507" s="156">
        <v>38169</v>
      </c>
      <c r="B1507" s="156" t="s">
        <v>1705</v>
      </c>
      <c r="C1507" s="156" t="s">
        <v>1703</v>
      </c>
      <c r="D1507" s="156" t="s">
        <v>408</v>
      </c>
      <c r="E1507" s="176">
        <v>47.42</v>
      </c>
    </row>
    <row r="1508" spans="1:5">
      <c r="A1508" s="156">
        <v>6142</v>
      </c>
      <c r="B1508" s="156" t="s">
        <v>1706</v>
      </c>
      <c r="C1508" s="156" t="s">
        <v>407</v>
      </c>
      <c r="D1508" s="156" t="s">
        <v>408</v>
      </c>
      <c r="E1508" s="176">
        <v>5.08</v>
      </c>
    </row>
    <row r="1509" spans="1:5">
      <c r="A1509" s="156">
        <v>11686</v>
      </c>
      <c r="B1509" s="156" t="s">
        <v>1707</v>
      </c>
      <c r="C1509" s="156" t="s">
        <v>407</v>
      </c>
      <c r="D1509" s="156" t="s">
        <v>408</v>
      </c>
      <c r="E1509" s="176">
        <v>7.06</v>
      </c>
    </row>
    <row r="1510" spans="1:5">
      <c r="A1510" s="156">
        <v>37598</v>
      </c>
      <c r="B1510" s="156" t="s">
        <v>1708</v>
      </c>
      <c r="C1510" s="156" t="s">
        <v>407</v>
      </c>
      <c r="D1510" s="156" t="s">
        <v>410</v>
      </c>
      <c r="E1510" s="176">
        <v>17.440000000000001</v>
      </c>
    </row>
    <row r="1511" spans="1:5">
      <c r="A1511" s="156">
        <v>25398</v>
      </c>
      <c r="B1511" s="156" t="s">
        <v>1709</v>
      </c>
      <c r="C1511" s="156" t="s">
        <v>407</v>
      </c>
      <c r="D1511" s="156" t="s">
        <v>410</v>
      </c>
      <c r="E1511" s="378">
        <v>3974.34</v>
      </c>
    </row>
    <row r="1512" spans="1:5">
      <c r="A1512" s="156">
        <v>25399</v>
      </c>
      <c r="B1512" s="156" t="s">
        <v>1710</v>
      </c>
      <c r="C1512" s="156" t="s">
        <v>407</v>
      </c>
      <c r="D1512" s="156" t="s">
        <v>410</v>
      </c>
      <c r="E1512" s="378">
        <v>2412.77</v>
      </c>
    </row>
    <row r="1513" spans="1:5">
      <c r="A1513" s="156">
        <v>10667</v>
      </c>
      <c r="B1513" s="156" t="s">
        <v>1711</v>
      </c>
      <c r="C1513" s="156" t="s">
        <v>407</v>
      </c>
      <c r="D1513" s="156" t="s">
        <v>410</v>
      </c>
      <c r="E1513" s="378">
        <v>9846</v>
      </c>
    </row>
    <row r="1514" spans="1:5">
      <c r="A1514" s="156">
        <v>1613</v>
      </c>
      <c r="B1514" s="156" t="s">
        <v>1712</v>
      </c>
      <c r="C1514" s="156" t="s">
        <v>407</v>
      </c>
      <c r="D1514" s="156" t="s">
        <v>408</v>
      </c>
      <c r="E1514" s="176">
        <v>794.84</v>
      </c>
    </row>
    <row r="1515" spans="1:5">
      <c r="A1515" s="156">
        <v>1626</v>
      </c>
      <c r="B1515" s="156" t="s">
        <v>1713</v>
      </c>
      <c r="C1515" s="156" t="s">
        <v>407</v>
      </c>
      <c r="D1515" s="156" t="s">
        <v>408</v>
      </c>
      <c r="E1515" s="378">
        <v>1188.79</v>
      </c>
    </row>
    <row r="1516" spans="1:5">
      <c r="A1516" s="156">
        <v>1625</v>
      </c>
      <c r="B1516" s="156" t="s">
        <v>1714</v>
      </c>
      <c r="C1516" s="156" t="s">
        <v>407</v>
      </c>
      <c r="D1516" s="156" t="s">
        <v>408</v>
      </c>
      <c r="E1516" s="176">
        <v>83.03</v>
      </c>
    </row>
    <row r="1517" spans="1:5">
      <c r="A1517" s="156">
        <v>1622</v>
      </c>
      <c r="B1517" s="156" t="s">
        <v>1715</v>
      </c>
      <c r="C1517" s="156" t="s">
        <v>407</v>
      </c>
      <c r="D1517" s="156" t="s">
        <v>408</v>
      </c>
      <c r="E1517" s="378">
        <v>2682.61</v>
      </c>
    </row>
    <row r="1518" spans="1:5">
      <c r="A1518" s="156">
        <v>1620</v>
      </c>
      <c r="B1518" s="156" t="s">
        <v>1716</v>
      </c>
      <c r="C1518" s="156" t="s">
        <v>407</v>
      </c>
      <c r="D1518" s="156" t="s">
        <v>408</v>
      </c>
      <c r="E1518" s="176">
        <v>174.91</v>
      </c>
    </row>
    <row r="1519" spans="1:5">
      <c r="A1519" s="156">
        <v>1629</v>
      </c>
      <c r="B1519" s="156" t="s">
        <v>1717</v>
      </c>
      <c r="C1519" s="156" t="s">
        <v>407</v>
      </c>
      <c r="D1519" s="156" t="s">
        <v>408</v>
      </c>
      <c r="E1519" s="378">
        <v>6528.83</v>
      </c>
    </row>
    <row r="1520" spans="1:5">
      <c r="A1520" s="156">
        <v>1627</v>
      </c>
      <c r="B1520" s="156" t="s">
        <v>1718</v>
      </c>
      <c r="C1520" s="156" t="s">
        <v>407</v>
      </c>
      <c r="D1520" s="156" t="s">
        <v>408</v>
      </c>
      <c r="E1520" s="176">
        <v>334.33</v>
      </c>
    </row>
    <row r="1521" spans="1:5">
      <c r="A1521" s="156">
        <v>1623</v>
      </c>
      <c r="B1521" s="156" t="s">
        <v>1719</v>
      </c>
      <c r="C1521" s="156" t="s">
        <v>407</v>
      </c>
      <c r="D1521" s="156" t="s">
        <v>408</v>
      </c>
      <c r="E1521" s="176">
        <v>67.709999999999994</v>
      </c>
    </row>
    <row r="1522" spans="1:5">
      <c r="A1522" s="156">
        <v>1619</v>
      </c>
      <c r="B1522" s="156" t="s">
        <v>1720</v>
      </c>
      <c r="C1522" s="156" t="s">
        <v>407</v>
      </c>
      <c r="D1522" s="156" t="s">
        <v>408</v>
      </c>
      <c r="E1522" s="176">
        <v>93.14</v>
      </c>
    </row>
    <row r="1523" spans="1:5">
      <c r="A1523" s="156">
        <v>1630</v>
      </c>
      <c r="B1523" s="156" t="s">
        <v>1721</v>
      </c>
      <c r="C1523" s="156" t="s">
        <v>407</v>
      </c>
      <c r="D1523" s="156" t="s">
        <v>408</v>
      </c>
      <c r="E1523" s="378">
        <v>2050.91</v>
      </c>
    </row>
    <row r="1524" spans="1:5">
      <c r="A1524" s="156">
        <v>1616</v>
      </c>
      <c r="B1524" s="156" t="s">
        <v>1722</v>
      </c>
      <c r="C1524" s="156" t="s">
        <v>407</v>
      </c>
      <c r="D1524" s="156" t="s">
        <v>408</v>
      </c>
      <c r="E1524" s="378">
        <v>3154.33</v>
      </c>
    </row>
    <row r="1525" spans="1:5">
      <c r="A1525" s="156">
        <v>1614</v>
      </c>
      <c r="B1525" s="156" t="s">
        <v>1723</v>
      </c>
      <c r="C1525" s="156" t="s">
        <v>407</v>
      </c>
      <c r="D1525" s="156" t="s">
        <v>408</v>
      </c>
      <c r="E1525" s="176">
        <v>144.16</v>
      </c>
    </row>
    <row r="1526" spans="1:5">
      <c r="A1526" s="156">
        <v>1617</v>
      </c>
      <c r="B1526" s="156" t="s">
        <v>1724</v>
      </c>
      <c r="C1526" s="156" t="s">
        <v>407</v>
      </c>
      <c r="D1526" s="156" t="s">
        <v>408</v>
      </c>
      <c r="E1526" s="378">
        <v>3765.59</v>
      </c>
    </row>
    <row r="1527" spans="1:5">
      <c r="A1527" s="156">
        <v>1621</v>
      </c>
      <c r="B1527" s="156" t="s">
        <v>1725</v>
      </c>
      <c r="C1527" s="156" t="s">
        <v>407</v>
      </c>
      <c r="D1527" s="156" t="s">
        <v>408</v>
      </c>
      <c r="E1527" s="176">
        <v>257.83</v>
      </c>
    </row>
    <row r="1528" spans="1:5">
      <c r="A1528" s="156">
        <v>1624</v>
      </c>
      <c r="B1528" s="156" t="s">
        <v>1726</v>
      </c>
      <c r="C1528" s="156" t="s">
        <v>407</v>
      </c>
      <c r="D1528" s="156" t="s">
        <v>408</v>
      </c>
      <c r="E1528" s="378">
        <v>9256.01</v>
      </c>
    </row>
    <row r="1529" spans="1:5">
      <c r="A1529" s="156">
        <v>1615</v>
      </c>
      <c r="B1529" s="156" t="s">
        <v>1727</v>
      </c>
      <c r="C1529" s="156" t="s">
        <v>407</v>
      </c>
      <c r="D1529" s="156" t="s">
        <v>408</v>
      </c>
      <c r="E1529" s="176">
        <v>484.17</v>
      </c>
    </row>
    <row r="1530" spans="1:5">
      <c r="A1530" s="156">
        <v>1612</v>
      </c>
      <c r="B1530" s="156" t="s">
        <v>1728</v>
      </c>
      <c r="C1530" s="156" t="s">
        <v>407</v>
      </c>
      <c r="D1530" s="156" t="s">
        <v>405</v>
      </c>
      <c r="E1530" s="176">
        <v>63.77</v>
      </c>
    </row>
    <row r="1531" spans="1:5">
      <c r="A1531" s="156">
        <v>1618</v>
      </c>
      <c r="B1531" s="156" t="s">
        <v>1729</v>
      </c>
      <c r="C1531" s="156" t="s">
        <v>407</v>
      </c>
      <c r="D1531" s="156" t="s">
        <v>408</v>
      </c>
      <c r="E1531" s="176">
        <v>665.32</v>
      </c>
    </row>
    <row r="1532" spans="1:5">
      <c r="A1532" s="156">
        <v>14211</v>
      </c>
      <c r="B1532" s="156" t="s">
        <v>1730</v>
      </c>
      <c r="C1532" s="156" t="s">
        <v>407</v>
      </c>
      <c r="D1532" s="156" t="s">
        <v>410</v>
      </c>
      <c r="E1532" s="176">
        <v>26.9</v>
      </c>
    </row>
    <row r="1533" spans="1:5">
      <c r="A1533" s="156">
        <v>40934</v>
      </c>
      <c r="B1533" s="156" t="s">
        <v>1731</v>
      </c>
      <c r="C1533" s="156" t="s">
        <v>577</v>
      </c>
      <c r="D1533" s="156" t="s">
        <v>408</v>
      </c>
      <c r="E1533" s="378">
        <v>26351.05</v>
      </c>
    </row>
    <row r="1534" spans="1:5">
      <c r="A1534" s="156">
        <v>34500</v>
      </c>
      <c r="B1534" s="156" t="s">
        <v>1732</v>
      </c>
      <c r="C1534" s="156" t="s">
        <v>404</v>
      </c>
      <c r="D1534" s="156" t="s">
        <v>408</v>
      </c>
      <c r="E1534" s="176">
        <v>149.51</v>
      </c>
    </row>
    <row r="1535" spans="1:5">
      <c r="A1535" s="156">
        <v>5328</v>
      </c>
      <c r="B1535" s="156" t="s">
        <v>1733</v>
      </c>
      <c r="C1535" s="156" t="s">
        <v>407</v>
      </c>
      <c r="D1535" s="156" t="s">
        <v>408</v>
      </c>
      <c r="E1535" s="176">
        <v>3.54</v>
      </c>
    </row>
    <row r="1536" spans="1:5">
      <c r="A1536" s="156">
        <v>38200</v>
      </c>
      <c r="B1536" s="156" t="s">
        <v>1734</v>
      </c>
      <c r="C1536" s="156" t="s">
        <v>1735</v>
      </c>
      <c r="D1536" s="156" t="s">
        <v>408</v>
      </c>
      <c r="E1536" s="176">
        <v>426.82</v>
      </c>
    </row>
    <row r="1537" spans="1:5">
      <c r="A1537" s="156">
        <v>39269</v>
      </c>
      <c r="B1537" s="156" t="s">
        <v>1736</v>
      </c>
      <c r="C1537" s="156" t="s">
        <v>459</v>
      </c>
      <c r="D1537" s="156" t="s">
        <v>408</v>
      </c>
      <c r="E1537" s="176">
        <v>0.78</v>
      </c>
    </row>
    <row r="1538" spans="1:5">
      <c r="A1538" s="156">
        <v>11889</v>
      </c>
      <c r="B1538" s="156" t="s">
        <v>1737</v>
      </c>
      <c r="C1538" s="156" t="s">
        <v>459</v>
      </c>
      <c r="D1538" s="156" t="s">
        <v>408</v>
      </c>
      <c r="E1538" s="176">
        <v>1.08</v>
      </c>
    </row>
    <row r="1539" spans="1:5">
      <c r="A1539" s="156">
        <v>39270</v>
      </c>
      <c r="B1539" s="156" t="s">
        <v>1738</v>
      </c>
      <c r="C1539" s="156" t="s">
        <v>459</v>
      </c>
      <c r="D1539" s="156" t="s">
        <v>408</v>
      </c>
      <c r="E1539" s="176">
        <v>1.29</v>
      </c>
    </row>
    <row r="1540" spans="1:5">
      <c r="A1540" s="156">
        <v>11890</v>
      </c>
      <c r="B1540" s="156" t="s">
        <v>1739</v>
      </c>
      <c r="C1540" s="156" t="s">
        <v>459</v>
      </c>
      <c r="D1540" s="156" t="s">
        <v>408</v>
      </c>
      <c r="E1540" s="176">
        <v>1.67</v>
      </c>
    </row>
    <row r="1541" spans="1:5">
      <c r="A1541" s="156">
        <v>11891</v>
      </c>
      <c r="B1541" s="156" t="s">
        <v>1740</v>
      </c>
      <c r="C1541" s="156" t="s">
        <v>459</v>
      </c>
      <c r="D1541" s="156" t="s">
        <v>408</v>
      </c>
      <c r="E1541" s="176">
        <v>2.76</v>
      </c>
    </row>
    <row r="1542" spans="1:5">
      <c r="A1542" s="156">
        <v>11892</v>
      </c>
      <c r="B1542" s="156" t="s">
        <v>1741</v>
      </c>
      <c r="C1542" s="156" t="s">
        <v>459</v>
      </c>
      <c r="D1542" s="156" t="s">
        <v>408</v>
      </c>
      <c r="E1542" s="176">
        <v>4.26</v>
      </c>
    </row>
    <row r="1543" spans="1:5">
      <c r="A1543" s="156">
        <v>37601</v>
      </c>
      <c r="B1543" s="156" t="s">
        <v>1742</v>
      </c>
      <c r="C1543" s="156" t="s">
        <v>459</v>
      </c>
      <c r="D1543" s="156" t="s">
        <v>410</v>
      </c>
      <c r="E1543" s="176">
        <v>3.87</v>
      </c>
    </row>
    <row r="1544" spans="1:5">
      <c r="A1544" s="156">
        <v>1634</v>
      </c>
      <c r="B1544" s="156" t="s">
        <v>1743</v>
      </c>
      <c r="C1544" s="156" t="s">
        <v>459</v>
      </c>
      <c r="D1544" s="156" t="s">
        <v>410</v>
      </c>
      <c r="E1544" s="176">
        <v>4</v>
      </c>
    </row>
    <row r="1545" spans="1:5">
      <c r="A1545" s="156">
        <v>5086</v>
      </c>
      <c r="B1545" s="156" t="s">
        <v>1744</v>
      </c>
      <c r="C1545" s="156" t="s">
        <v>463</v>
      </c>
      <c r="D1545" s="156" t="s">
        <v>408</v>
      </c>
      <c r="E1545" s="176">
        <v>19.63</v>
      </c>
    </row>
    <row r="1546" spans="1:5">
      <c r="A1546" s="156">
        <v>11280</v>
      </c>
      <c r="B1546" s="156" t="s">
        <v>276</v>
      </c>
      <c r="C1546" s="156" t="s">
        <v>407</v>
      </c>
      <c r="D1546" s="156" t="s">
        <v>408</v>
      </c>
      <c r="E1546" s="378">
        <v>8350.81</v>
      </c>
    </row>
    <row r="1547" spans="1:5">
      <c r="A1547" s="156">
        <v>40519</v>
      </c>
      <c r="B1547" s="156" t="s">
        <v>1745</v>
      </c>
      <c r="C1547" s="156" t="s">
        <v>407</v>
      </c>
      <c r="D1547" s="156" t="s">
        <v>408</v>
      </c>
      <c r="E1547" s="378">
        <v>68841.259999999995</v>
      </c>
    </row>
    <row r="1548" spans="1:5">
      <c r="A1548" s="156">
        <v>39869</v>
      </c>
      <c r="B1548" s="156" t="s">
        <v>1746</v>
      </c>
      <c r="C1548" s="156" t="s">
        <v>407</v>
      </c>
      <c r="D1548" s="156" t="s">
        <v>410</v>
      </c>
      <c r="E1548" s="176">
        <v>5.49</v>
      </c>
    </row>
    <row r="1549" spans="1:5">
      <c r="A1549" s="156">
        <v>39870</v>
      </c>
      <c r="B1549" s="156" t="s">
        <v>1747</v>
      </c>
      <c r="C1549" s="156" t="s">
        <v>407</v>
      </c>
      <c r="D1549" s="156" t="s">
        <v>410</v>
      </c>
      <c r="E1549" s="176">
        <v>8.4</v>
      </c>
    </row>
    <row r="1550" spans="1:5">
      <c r="A1550" s="156">
        <v>39871</v>
      </c>
      <c r="B1550" s="156" t="s">
        <v>1748</v>
      </c>
      <c r="C1550" s="156" t="s">
        <v>407</v>
      </c>
      <c r="D1550" s="156" t="s">
        <v>410</v>
      </c>
      <c r="E1550" s="176">
        <v>9.42</v>
      </c>
    </row>
    <row r="1551" spans="1:5">
      <c r="A1551" s="156">
        <v>12722</v>
      </c>
      <c r="B1551" s="156" t="s">
        <v>1749</v>
      </c>
      <c r="C1551" s="156" t="s">
        <v>407</v>
      </c>
      <c r="D1551" s="156" t="s">
        <v>410</v>
      </c>
      <c r="E1551" s="176">
        <v>315.17</v>
      </c>
    </row>
    <row r="1552" spans="1:5">
      <c r="A1552" s="156">
        <v>12714</v>
      </c>
      <c r="B1552" s="156" t="s">
        <v>1750</v>
      </c>
      <c r="C1552" s="156" t="s">
        <v>407</v>
      </c>
      <c r="D1552" s="156" t="s">
        <v>410</v>
      </c>
      <c r="E1552" s="176">
        <v>2.0499999999999998</v>
      </c>
    </row>
    <row r="1553" spans="1:5">
      <c r="A1553" s="156">
        <v>12715</v>
      </c>
      <c r="B1553" s="156" t="s">
        <v>1751</v>
      </c>
      <c r="C1553" s="156" t="s">
        <v>407</v>
      </c>
      <c r="D1553" s="156" t="s">
        <v>410</v>
      </c>
      <c r="E1553" s="176">
        <v>4.6399999999999997</v>
      </c>
    </row>
    <row r="1554" spans="1:5">
      <c r="A1554" s="156">
        <v>12716</v>
      </c>
      <c r="B1554" s="156" t="s">
        <v>1752</v>
      </c>
      <c r="C1554" s="156" t="s">
        <v>407</v>
      </c>
      <c r="D1554" s="156" t="s">
        <v>410</v>
      </c>
      <c r="E1554" s="176">
        <v>7.97</v>
      </c>
    </row>
    <row r="1555" spans="1:5">
      <c r="A1555" s="156">
        <v>12717</v>
      </c>
      <c r="B1555" s="156" t="s">
        <v>1753</v>
      </c>
      <c r="C1555" s="156" t="s">
        <v>407</v>
      </c>
      <c r="D1555" s="156" t="s">
        <v>410</v>
      </c>
      <c r="E1555" s="176">
        <v>15.68</v>
      </c>
    </row>
    <row r="1556" spans="1:5">
      <c r="A1556" s="156">
        <v>12718</v>
      </c>
      <c r="B1556" s="156" t="s">
        <v>1754</v>
      </c>
      <c r="C1556" s="156" t="s">
        <v>407</v>
      </c>
      <c r="D1556" s="156" t="s">
        <v>410</v>
      </c>
      <c r="E1556" s="176">
        <v>24.06</v>
      </c>
    </row>
    <row r="1557" spans="1:5">
      <c r="A1557" s="156">
        <v>12719</v>
      </c>
      <c r="B1557" s="156" t="s">
        <v>1755</v>
      </c>
      <c r="C1557" s="156" t="s">
        <v>407</v>
      </c>
      <c r="D1557" s="156" t="s">
        <v>410</v>
      </c>
      <c r="E1557" s="176">
        <v>38.200000000000003</v>
      </c>
    </row>
    <row r="1558" spans="1:5">
      <c r="A1558" s="156">
        <v>12720</v>
      </c>
      <c r="B1558" s="156" t="s">
        <v>1756</v>
      </c>
      <c r="C1558" s="156" t="s">
        <v>407</v>
      </c>
      <c r="D1558" s="156" t="s">
        <v>410</v>
      </c>
      <c r="E1558" s="176">
        <v>133.01</v>
      </c>
    </row>
    <row r="1559" spans="1:5">
      <c r="A1559" s="156">
        <v>12721</v>
      </c>
      <c r="B1559" s="156" t="s">
        <v>1757</v>
      </c>
      <c r="C1559" s="156" t="s">
        <v>407</v>
      </c>
      <c r="D1559" s="156" t="s">
        <v>410</v>
      </c>
      <c r="E1559" s="176">
        <v>127.55</v>
      </c>
    </row>
    <row r="1560" spans="1:5">
      <c r="A1560" s="156">
        <v>3468</v>
      </c>
      <c r="B1560" s="156" t="s">
        <v>1758</v>
      </c>
      <c r="C1560" s="156" t="s">
        <v>407</v>
      </c>
      <c r="D1560" s="156" t="s">
        <v>410</v>
      </c>
      <c r="E1560" s="176">
        <v>23.46</v>
      </c>
    </row>
    <row r="1561" spans="1:5">
      <c r="A1561" s="156">
        <v>3465</v>
      </c>
      <c r="B1561" s="156" t="s">
        <v>1759</v>
      </c>
      <c r="C1561" s="156" t="s">
        <v>407</v>
      </c>
      <c r="D1561" s="156" t="s">
        <v>410</v>
      </c>
      <c r="E1561" s="176">
        <v>23.45</v>
      </c>
    </row>
    <row r="1562" spans="1:5">
      <c r="A1562" s="156">
        <v>12403</v>
      </c>
      <c r="B1562" s="156" t="s">
        <v>1760</v>
      </c>
      <c r="C1562" s="156" t="s">
        <v>407</v>
      </c>
      <c r="D1562" s="156" t="s">
        <v>410</v>
      </c>
      <c r="E1562" s="176">
        <v>16.71</v>
      </c>
    </row>
    <row r="1563" spans="1:5">
      <c r="A1563" s="156">
        <v>3463</v>
      </c>
      <c r="B1563" s="156" t="s">
        <v>1761</v>
      </c>
      <c r="C1563" s="156" t="s">
        <v>407</v>
      </c>
      <c r="D1563" s="156" t="s">
        <v>410</v>
      </c>
      <c r="E1563" s="176">
        <v>9.76</v>
      </c>
    </row>
    <row r="1564" spans="1:5">
      <c r="A1564" s="156">
        <v>3464</v>
      </c>
      <c r="B1564" s="156" t="s">
        <v>1762</v>
      </c>
      <c r="C1564" s="156" t="s">
        <v>407</v>
      </c>
      <c r="D1564" s="156" t="s">
        <v>410</v>
      </c>
      <c r="E1564" s="176">
        <v>9.76</v>
      </c>
    </row>
    <row r="1565" spans="1:5">
      <c r="A1565" s="156">
        <v>3466</v>
      </c>
      <c r="B1565" s="156" t="s">
        <v>1763</v>
      </c>
      <c r="C1565" s="156" t="s">
        <v>407</v>
      </c>
      <c r="D1565" s="156" t="s">
        <v>410</v>
      </c>
      <c r="E1565" s="176">
        <v>59.56</v>
      </c>
    </row>
    <row r="1566" spans="1:5">
      <c r="A1566" s="156">
        <v>3467</v>
      </c>
      <c r="B1566" s="156" t="s">
        <v>1764</v>
      </c>
      <c r="C1566" s="156" t="s">
        <v>407</v>
      </c>
      <c r="D1566" s="156" t="s">
        <v>410</v>
      </c>
      <c r="E1566" s="176">
        <v>33.64</v>
      </c>
    </row>
    <row r="1567" spans="1:5">
      <c r="A1567" s="156">
        <v>3462</v>
      </c>
      <c r="B1567" s="156" t="s">
        <v>1765</v>
      </c>
      <c r="C1567" s="156" t="s">
        <v>407</v>
      </c>
      <c r="D1567" s="156" t="s">
        <v>410</v>
      </c>
      <c r="E1567" s="176">
        <v>6.44</v>
      </c>
    </row>
    <row r="1568" spans="1:5">
      <c r="A1568" s="156">
        <v>3446</v>
      </c>
      <c r="B1568" s="156" t="s">
        <v>1766</v>
      </c>
      <c r="C1568" s="156" t="s">
        <v>407</v>
      </c>
      <c r="D1568" s="156" t="s">
        <v>410</v>
      </c>
      <c r="E1568" s="176">
        <v>19.829999999999998</v>
      </c>
    </row>
    <row r="1569" spans="1:5">
      <c r="A1569" s="156">
        <v>3445</v>
      </c>
      <c r="B1569" s="156" t="s">
        <v>1767</v>
      </c>
      <c r="C1569" s="156" t="s">
        <v>407</v>
      </c>
      <c r="D1569" s="156" t="s">
        <v>410</v>
      </c>
      <c r="E1569" s="176">
        <v>16.190000000000001</v>
      </c>
    </row>
    <row r="1570" spans="1:5">
      <c r="A1570" s="156">
        <v>3441</v>
      </c>
      <c r="B1570" s="156" t="s">
        <v>1768</v>
      </c>
      <c r="C1570" s="156" t="s">
        <v>407</v>
      </c>
      <c r="D1570" s="156" t="s">
        <v>410</v>
      </c>
      <c r="E1570" s="176">
        <v>4.57</v>
      </c>
    </row>
    <row r="1571" spans="1:5">
      <c r="A1571" s="156">
        <v>3444</v>
      </c>
      <c r="B1571" s="156" t="s">
        <v>1769</v>
      </c>
      <c r="C1571" s="156" t="s">
        <v>407</v>
      </c>
      <c r="D1571" s="156" t="s">
        <v>410</v>
      </c>
      <c r="E1571" s="176">
        <v>9.9600000000000009</v>
      </c>
    </row>
    <row r="1572" spans="1:5">
      <c r="A1572" s="156">
        <v>12402</v>
      </c>
      <c r="B1572" s="156" t="s">
        <v>1770</v>
      </c>
      <c r="C1572" s="156" t="s">
        <v>407</v>
      </c>
      <c r="D1572" s="156" t="s">
        <v>410</v>
      </c>
      <c r="E1572" s="176">
        <v>55.74</v>
      </c>
    </row>
    <row r="1573" spans="1:5">
      <c r="A1573" s="156">
        <v>3447</v>
      </c>
      <c r="B1573" s="156" t="s">
        <v>1771</v>
      </c>
      <c r="C1573" s="156" t="s">
        <v>407</v>
      </c>
      <c r="D1573" s="156" t="s">
        <v>410</v>
      </c>
      <c r="E1573" s="176">
        <v>28.84</v>
      </c>
    </row>
    <row r="1574" spans="1:5">
      <c r="A1574" s="156">
        <v>3442</v>
      </c>
      <c r="B1574" s="156" t="s">
        <v>1772</v>
      </c>
      <c r="C1574" s="156" t="s">
        <v>407</v>
      </c>
      <c r="D1574" s="156" t="s">
        <v>410</v>
      </c>
      <c r="E1574" s="176">
        <v>6.83</v>
      </c>
    </row>
    <row r="1575" spans="1:5">
      <c r="A1575" s="156">
        <v>3448</v>
      </c>
      <c r="B1575" s="156" t="s">
        <v>1773</v>
      </c>
      <c r="C1575" s="156" t="s">
        <v>407</v>
      </c>
      <c r="D1575" s="156" t="s">
        <v>410</v>
      </c>
      <c r="E1575" s="176">
        <v>81.5</v>
      </c>
    </row>
    <row r="1576" spans="1:5">
      <c r="A1576" s="156">
        <v>3449</v>
      </c>
      <c r="B1576" s="156" t="s">
        <v>1774</v>
      </c>
      <c r="C1576" s="156" t="s">
        <v>407</v>
      </c>
      <c r="D1576" s="156" t="s">
        <v>410</v>
      </c>
      <c r="E1576" s="176">
        <v>142.80000000000001</v>
      </c>
    </row>
    <row r="1577" spans="1:5">
      <c r="A1577" s="156">
        <v>37438</v>
      </c>
      <c r="B1577" s="156" t="s">
        <v>1775</v>
      </c>
      <c r="C1577" s="156" t="s">
        <v>407</v>
      </c>
      <c r="D1577" s="156" t="s">
        <v>410</v>
      </c>
      <c r="E1577" s="176">
        <v>141.12</v>
      </c>
    </row>
    <row r="1578" spans="1:5">
      <c r="A1578" s="156">
        <v>37439</v>
      </c>
      <c r="B1578" s="156" t="s">
        <v>1776</v>
      </c>
      <c r="C1578" s="156" t="s">
        <v>407</v>
      </c>
      <c r="D1578" s="156" t="s">
        <v>410</v>
      </c>
      <c r="E1578" s="176">
        <v>922.67</v>
      </c>
    </row>
    <row r="1579" spans="1:5">
      <c r="A1579" s="156">
        <v>37435</v>
      </c>
      <c r="B1579" s="156" t="s">
        <v>1777</v>
      </c>
      <c r="C1579" s="156" t="s">
        <v>407</v>
      </c>
      <c r="D1579" s="156" t="s">
        <v>410</v>
      </c>
      <c r="E1579" s="176">
        <v>16.579999999999998</v>
      </c>
    </row>
    <row r="1580" spans="1:5">
      <c r="A1580" s="156">
        <v>37436</v>
      </c>
      <c r="B1580" s="156" t="s">
        <v>1778</v>
      </c>
      <c r="C1580" s="156" t="s">
        <v>407</v>
      </c>
      <c r="D1580" s="156" t="s">
        <v>410</v>
      </c>
      <c r="E1580" s="176">
        <v>19.57</v>
      </c>
    </row>
    <row r="1581" spans="1:5">
      <c r="A1581" s="156">
        <v>37437</v>
      </c>
      <c r="B1581" s="156" t="s">
        <v>1779</v>
      </c>
      <c r="C1581" s="156" t="s">
        <v>407</v>
      </c>
      <c r="D1581" s="156" t="s">
        <v>410</v>
      </c>
      <c r="E1581" s="176">
        <v>28.31</v>
      </c>
    </row>
    <row r="1582" spans="1:5">
      <c r="A1582" s="156">
        <v>3473</v>
      </c>
      <c r="B1582" s="156" t="s">
        <v>1780</v>
      </c>
      <c r="C1582" s="156" t="s">
        <v>407</v>
      </c>
      <c r="D1582" s="156" t="s">
        <v>410</v>
      </c>
      <c r="E1582" s="176">
        <v>22.42</v>
      </c>
    </row>
    <row r="1583" spans="1:5">
      <c r="A1583" s="156">
        <v>3474</v>
      </c>
      <c r="B1583" s="156" t="s">
        <v>1781</v>
      </c>
      <c r="C1583" s="156" t="s">
        <v>407</v>
      </c>
      <c r="D1583" s="156" t="s">
        <v>410</v>
      </c>
      <c r="E1583" s="176">
        <v>18.48</v>
      </c>
    </row>
    <row r="1584" spans="1:5">
      <c r="A1584" s="156">
        <v>3450</v>
      </c>
      <c r="B1584" s="156" t="s">
        <v>1782</v>
      </c>
      <c r="C1584" s="156" t="s">
        <v>407</v>
      </c>
      <c r="D1584" s="156" t="s">
        <v>410</v>
      </c>
      <c r="E1584" s="176">
        <v>5.35</v>
      </c>
    </row>
    <row r="1585" spans="1:5">
      <c r="A1585" s="156">
        <v>3443</v>
      </c>
      <c r="B1585" s="156" t="s">
        <v>1783</v>
      </c>
      <c r="C1585" s="156" t="s">
        <v>407</v>
      </c>
      <c r="D1585" s="156" t="s">
        <v>410</v>
      </c>
      <c r="E1585" s="176">
        <v>11.5</v>
      </c>
    </row>
    <row r="1586" spans="1:5">
      <c r="A1586" s="156">
        <v>3453</v>
      </c>
      <c r="B1586" s="156" t="s">
        <v>1784</v>
      </c>
      <c r="C1586" s="156" t="s">
        <v>407</v>
      </c>
      <c r="D1586" s="156" t="s">
        <v>410</v>
      </c>
      <c r="E1586" s="176">
        <v>65.45</v>
      </c>
    </row>
    <row r="1587" spans="1:5">
      <c r="A1587" s="156">
        <v>3452</v>
      </c>
      <c r="B1587" s="156" t="s">
        <v>1785</v>
      </c>
      <c r="C1587" s="156" t="s">
        <v>407</v>
      </c>
      <c r="D1587" s="156" t="s">
        <v>410</v>
      </c>
      <c r="E1587" s="176">
        <v>32.299999999999997</v>
      </c>
    </row>
    <row r="1588" spans="1:5">
      <c r="A1588" s="156">
        <v>3451</v>
      </c>
      <c r="B1588" s="156" t="s">
        <v>1786</v>
      </c>
      <c r="C1588" s="156" t="s">
        <v>407</v>
      </c>
      <c r="D1588" s="156" t="s">
        <v>410</v>
      </c>
      <c r="E1588" s="176">
        <v>6.41</v>
      </c>
    </row>
    <row r="1589" spans="1:5">
      <c r="A1589" s="156">
        <v>3454</v>
      </c>
      <c r="B1589" s="156" t="s">
        <v>1787</v>
      </c>
      <c r="C1589" s="156" t="s">
        <v>407</v>
      </c>
      <c r="D1589" s="156" t="s">
        <v>410</v>
      </c>
      <c r="E1589" s="176">
        <v>99.54</v>
      </c>
    </row>
    <row r="1590" spans="1:5">
      <c r="A1590" s="156">
        <v>3458</v>
      </c>
      <c r="B1590" s="156" t="s">
        <v>1788</v>
      </c>
      <c r="C1590" s="156" t="s">
        <v>407</v>
      </c>
      <c r="D1590" s="156" t="s">
        <v>410</v>
      </c>
      <c r="E1590" s="176">
        <v>17.97</v>
      </c>
    </row>
    <row r="1591" spans="1:5">
      <c r="A1591" s="156">
        <v>3457</v>
      </c>
      <c r="B1591" s="156" t="s">
        <v>1789</v>
      </c>
      <c r="C1591" s="156" t="s">
        <v>407</v>
      </c>
      <c r="D1591" s="156" t="s">
        <v>410</v>
      </c>
      <c r="E1591" s="176">
        <v>13.49</v>
      </c>
    </row>
    <row r="1592" spans="1:5">
      <c r="A1592" s="156">
        <v>3455</v>
      </c>
      <c r="B1592" s="156" t="s">
        <v>1790</v>
      </c>
      <c r="C1592" s="156" t="s">
        <v>407</v>
      </c>
      <c r="D1592" s="156" t="s">
        <v>410</v>
      </c>
      <c r="E1592" s="176">
        <v>3.83</v>
      </c>
    </row>
    <row r="1593" spans="1:5">
      <c r="A1593" s="156">
        <v>3472</v>
      </c>
      <c r="B1593" s="156" t="s">
        <v>1791</v>
      </c>
      <c r="C1593" s="156" t="s">
        <v>407</v>
      </c>
      <c r="D1593" s="156" t="s">
        <v>410</v>
      </c>
      <c r="E1593" s="176">
        <v>8.61</v>
      </c>
    </row>
    <row r="1594" spans="1:5">
      <c r="A1594" s="156">
        <v>3470</v>
      </c>
      <c r="B1594" s="156" t="s">
        <v>1792</v>
      </c>
      <c r="C1594" s="156" t="s">
        <v>407</v>
      </c>
      <c r="D1594" s="156" t="s">
        <v>410</v>
      </c>
      <c r="E1594" s="176">
        <v>50.18</v>
      </c>
    </row>
    <row r="1595" spans="1:5">
      <c r="A1595" s="156">
        <v>3471</v>
      </c>
      <c r="B1595" s="156" t="s">
        <v>1793</v>
      </c>
      <c r="C1595" s="156" t="s">
        <v>407</v>
      </c>
      <c r="D1595" s="156" t="s">
        <v>410</v>
      </c>
      <c r="E1595" s="176">
        <v>27.57</v>
      </c>
    </row>
    <row r="1596" spans="1:5">
      <c r="A1596" s="156">
        <v>3456</v>
      </c>
      <c r="B1596" s="156" t="s">
        <v>1794</v>
      </c>
      <c r="C1596" s="156" t="s">
        <v>407</v>
      </c>
      <c r="D1596" s="156" t="s">
        <v>410</v>
      </c>
      <c r="E1596" s="176">
        <v>5.73</v>
      </c>
    </row>
    <row r="1597" spans="1:5">
      <c r="A1597" s="156">
        <v>3459</v>
      </c>
      <c r="B1597" s="156" t="s">
        <v>1795</v>
      </c>
      <c r="C1597" s="156" t="s">
        <v>407</v>
      </c>
      <c r="D1597" s="156" t="s">
        <v>410</v>
      </c>
      <c r="E1597" s="176">
        <v>70.78</v>
      </c>
    </row>
    <row r="1598" spans="1:5">
      <c r="A1598" s="156">
        <v>3469</v>
      </c>
      <c r="B1598" s="156" t="s">
        <v>1796</v>
      </c>
      <c r="C1598" s="156" t="s">
        <v>407</v>
      </c>
      <c r="D1598" s="156" t="s">
        <v>410</v>
      </c>
      <c r="E1598" s="176">
        <v>134.62</v>
      </c>
    </row>
    <row r="1599" spans="1:5">
      <c r="A1599" s="156">
        <v>3460</v>
      </c>
      <c r="B1599" s="156" t="s">
        <v>1797</v>
      </c>
      <c r="C1599" s="156" t="s">
        <v>407</v>
      </c>
      <c r="D1599" s="156" t="s">
        <v>410</v>
      </c>
      <c r="E1599" s="176">
        <v>196.43</v>
      </c>
    </row>
    <row r="1600" spans="1:5">
      <c r="A1600" s="156">
        <v>3461</v>
      </c>
      <c r="B1600" s="156" t="s">
        <v>1798</v>
      </c>
      <c r="C1600" s="156" t="s">
        <v>407</v>
      </c>
      <c r="D1600" s="156" t="s">
        <v>410</v>
      </c>
      <c r="E1600" s="176">
        <v>502.06</v>
      </c>
    </row>
    <row r="1601" spans="1:5">
      <c r="A1601" s="156">
        <v>37433</v>
      </c>
      <c r="B1601" s="156" t="s">
        <v>1799</v>
      </c>
      <c r="C1601" s="156" t="s">
        <v>407</v>
      </c>
      <c r="D1601" s="156" t="s">
        <v>410</v>
      </c>
      <c r="E1601" s="176">
        <v>141.12</v>
      </c>
    </row>
    <row r="1602" spans="1:5">
      <c r="A1602" s="156">
        <v>37430</v>
      </c>
      <c r="B1602" s="156" t="s">
        <v>1800</v>
      </c>
      <c r="C1602" s="156" t="s">
        <v>407</v>
      </c>
      <c r="D1602" s="156" t="s">
        <v>410</v>
      </c>
      <c r="E1602" s="176">
        <v>17.68</v>
      </c>
    </row>
    <row r="1603" spans="1:5">
      <c r="A1603" s="156">
        <v>37434</v>
      </c>
      <c r="B1603" s="156" t="s">
        <v>1801</v>
      </c>
      <c r="C1603" s="156" t="s">
        <v>407</v>
      </c>
      <c r="D1603" s="156" t="s">
        <v>410</v>
      </c>
      <c r="E1603" s="378">
        <v>1315.86</v>
      </c>
    </row>
    <row r="1604" spans="1:5">
      <c r="A1604" s="156">
        <v>37431</v>
      </c>
      <c r="B1604" s="156" t="s">
        <v>1802</v>
      </c>
      <c r="C1604" s="156" t="s">
        <v>407</v>
      </c>
      <c r="D1604" s="156" t="s">
        <v>410</v>
      </c>
      <c r="E1604" s="176">
        <v>23.99</v>
      </c>
    </row>
    <row r="1605" spans="1:5">
      <c r="A1605" s="156">
        <v>37432</v>
      </c>
      <c r="B1605" s="156" t="s">
        <v>1803</v>
      </c>
      <c r="C1605" s="156" t="s">
        <v>407</v>
      </c>
      <c r="D1605" s="156" t="s">
        <v>410</v>
      </c>
      <c r="E1605" s="176">
        <v>44.25</v>
      </c>
    </row>
    <row r="1606" spans="1:5">
      <c r="A1606" s="156">
        <v>37413</v>
      </c>
      <c r="B1606" s="156" t="s">
        <v>1804</v>
      </c>
      <c r="C1606" s="156" t="s">
        <v>407</v>
      </c>
      <c r="D1606" s="156" t="s">
        <v>410</v>
      </c>
      <c r="E1606" s="176">
        <v>2.84</v>
      </c>
    </row>
    <row r="1607" spans="1:5">
      <c r="A1607" s="156">
        <v>37414</v>
      </c>
      <c r="B1607" s="156" t="s">
        <v>1805</v>
      </c>
      <c r="C1607" s="156" t="s">
        <v>407</v>
      </c>
      <c r="D1607" s="156" t="s">
        <v>410</v>
      </c>
      <c r="E1607" s="176">
        <v>3.23</v>
      </c>
    </row>
    <row r="1608" spans="1:5">
      <c r="A1608" s="156">
        <v>37415</v>
      </c>
      <c r="B1608" s="156" t="s">
        <v>1806</v>
      </c>
      <c r="C1608" s="156" t="s">
        <v>407</v>
      </c>
      <c r="D1608" s="156" t="s">
        <v>410</v>
      </c>
      <c r="E1608" s="176">
        <v>5.87</v>
      </c>
    </row>
    <row r="1609" spans="1:5">
      <c r="A1609" s="156">
        <v>37416</v>
      </c>
      <c r="B1609" s="156" t="s">
        <v>1807</v>
      </c>
      <c r="C1609" s="156" t="s">
        <v>407</v>
      </c>
      <c r="D1609" s="156" t="s">
        <v>410</v>
      </c>
      <c r="E1609" s="176">
        <v>2.66</v>
      </c>
    </row>
    <row r="1610" spans="1:5">
      <c r="A1610" s="156">
        <v>37417</v>
      </c>
      <c r="B1610" s="156" t="s">
        <v>1808</v>
      </c>
      <c r="C1610" s="156" t="s">
        <v>407</v>
      </c>
      <c r="D1610" s="156" t="s">
        <v>410</v>
      </c>
      <c r="E1610" s="176">
        <v>3.82</v>
      </c>
    </row>
    <row r="1611" spans="1:5">
      <c r="A1611" s="156">
        <v>3112</v>
      </c>
      <c r="B1611" s="156" t="s">
        <v>1809</v>
      </c>
      <c r="C1611" s="156" t="s">
        <v>1703</v>
      </c>
      <c r="D1611" s="156" t="s">
        <v>408</v>
      </c>
      <c r="E1611" s="176">
        <v>39.659999999999997</v>
      </c>
    </row>
    <row r="1612" spans="1:5">
      <c r="A1612" s="156">
        <v>3113</v>
      </c>
      <c r="B1612" s="156" t="s">
        <v>1810</v>
      </c>
      <c r="C1612" s="156" t="s">
        <v>1703</v>
      </c>
      <c r="D1612" s="156" t="s">
        <v>408</v>
      </c>
      <c r="E1612" s="176">
        <v>45.7</v>
      </c>
    </row>
    <row r="1613" spans="1:5">
      <c r="A1613" s="156">
        <v>3114</v>
      </c>
      <c r="B1613" s="156" t="s">
        <v>1811</v>
      </c>
      <c r="C1613" s="156" t="s">
        <v>407</v>
      </c>
      <c r="D1613" s="156" t="s">
        <v>408</v>
      </c>
      <c r="E1613" s="176">
        <v>20.64</v>
      </c>
    </row>
    <row r="1614" spans="1:5">
      <c r="A1614" s="156">
        <v>34519</v>
      </c>
      <c r="B1614" s="156" t="s">
        <v>1812</v>
      </c>
      <c r="C1614" s="156" t="s">
        <v>407</v>
      </c>
      <c r="D1614" s="156" t="s">
        <v>408</v>
      </c>
      <c r="E1614" s="176">
        <v>57.92</v>
      </c>
    </row>
    <row r="1615" spans="1:5">
      <c r="A1615" s="156">
        <v>10510</v>
      </c>
      <c r="B1615" s="156" t="s">
        <v>1813</v>
      </c>
      <c r="C1615" s="156" t="s">
        <v>407</v>
      </c>
      <c r="D1615" s="156" t="s">
        <v>408</v>
      </c>
      <c r="E1615" s="176">
        <v>81.510000000000005</v>
      </c>
    </row>
    <row r="1616" spans="1:5">
      <c r="A1616" s="156">
        <v>1649</v>
      </c>
      <c r="B1616" s="156" t="s">
        <v>1814</v>
      </c>
      <c r="C1616" s="156" t="s">
        <v>407</v>
      </c>
      <c r="D1616" s="156" t="s">
        <v>410</v>
      </c>
      <c r="E1616" s="176">
        <v>42.38</v>
      </c>
    </row>
    <row r="1617" spans="1:5">
      <c r="A1617" s="156">
        <v>1653</v>
      </c>
      <c r="B1617" s="156" t="s">
        <v>1815</v>
      </c>
      <c r="C1617" s="156" t="s">
        <v>407</v>
      </c>
      <c r="D1617" s="156" t="s">
        <v>410</v>
      </c>
      <c r="E1617" s="176">
        <v>33.200000000000003</v>
      </c>
    </row>
    <row r="1618" spans="1:5">
      <c r="A1618" s="156">
        <v>1647</v>
      </c>
      <c r="B1618" s="156" t="s">
        <v>1816</v>
      </c>
      <c r="C1618" s="156" t="s">
        <v>407</v>
      </c>
      <c r="D1618" s="156" t="s">
        <v>410</v>
      </c>
      <c r="E1618" s="176">
        <v>11.89</v>
      </c>
    </row>
    <row r="1619" spans="1:5">
      <c r="A1619" s="156">
        <v>1648</v>
      </c>
      <c r="B1619" s="156" t="s">
        <v>1817</v>
      </c>
      <c r="C1619" s="156" t="s">
        <v>407</v>
      </c>
      <c r="D1619" s="156" t="s">
        <v>410</v>
      </c>
      <c r="E1619" s="176">
        <v>22.82</v>
      </c>
    </row>
    <row r="1620" spans="1:5">
      <c r="A1620" s="156">
        <v>1651</v>
      </c>
      <c r="B1620" s="156" t="s">
        <v>1818</v>
      </c>
      <c r="C1620" s="156" t="s">
        <v>407</v>
      </c>
      <c r="D1620" s="156" t="s">
        <v>410</v>
      </c>
      <c r="E1620" s="176">
        <v>105.9</v>
      </c>
    </row>
    <row r="1621" spans="1:5">
      <c r="A1621" s="156">
        <v>1650</v>
      </c>
      <c r="B1621" s="156" t="s">
        <v>1819</v>
      </c>
      <c r="C1621" s="156" t="s">
        <v>407</v>
      </c>
      <c r="D1621" s="156" t="s">
        <v>410</v>
      </c>
      <c r="E1621" s="176">
        <v>58.53</v>
      </c>
    </row>
    <row r="1622" spans="1:5">
      <c r="A1622" s="156">
        <v>1654</v>
      </c>
      <c r="B1622" s="156" t="s">
        <v>1820</v>
      </c>
      <c r="C1622" s="156" t="s">
        <v>407</v>
      </c>
      <c r="D1622" s="156" t="s">
        <v>410</v>
      </c>
      <c r="E1622" s="176">
        <v>16.32</v>
      </c>
    </row>
    <row r="1623" spans="1:5">
      <c r="A1623" s="156">
        <v>1652</v>
      </c>
      <c r="B1623" s="156" t="s">
        <v>1821</v>
      </c>
      <c r="C1623" s="156" t="s">
        <v>407</v>
      </c>
      <c r="D1623" s="156" t="s">
        <v>410</v>
      </c>
      <c r="E1623" s="176">
        <v>151.99</v>
      </c>
    </row>
    <row r="1624" spans="1:5">
      <c r="A1624" s="156">
        <v>1727</v>
      </c>
      <c r="B1624" s="156" t="s">
        <v>1822</v>
      </c>
      <c r="C1624" s="156" t="s">
        <v>407</v>
      </c>
      <c r="D1624" s="156" t="s">
        <v>410</v>
      </c>
      <c r="E1624" s="176">
        <v>63.48</v>
      </c>
    </row>
    <row r="1625" spans="1:5">
      <c r="A1625" s="156">
        <v>12920</v>
      </c>
      <c r="B1625" s="156" t="s">
        <v>1823</v>
      </c>
      <c r="C1625" s="156" t="s">
        <v>407</v>
      </c>
      <c r="D1625" s="156" t="s">
        <v>410</v>
      </c>
      <c r="E1625" s="176">
        <v>83.88</v>
      </c>
    </row>
    <row r="1626" spans="1:5">
      <c r="A1626" s="156">
        <v>1725</v>
      </c>
      <c r="B1626" s="156" t="s">
        <v>1824</v>
      </c>
      <c r="C1626" s="156" t="s">
        <v>407</v>
      </c>
      <c r="D1626" s="156" t="s">
        <v>410</v>
      </c>
      <c r="E1626" s="176">
        <v>18.309999999999999</v>
      </c>
    </row>
    <row r="1627" spans="1:5">
      <c r="A1627" s="156">
        <v>12943</v>
      </c>
      <c r="B1627" s="156" t="s">
        <v>1825</v>
      </c>
      <c r="C1627" s="156" t="s">
        <v>407</v>
      </c>
      <c r="D1627" s="156" t="s">
        <v>410</v>
      </c>
      <c r="E1627" s="176">
        <v>45.19</v>
      </c>
    </row>
    <row r="1628" spans="1:5">
      <c r="A1628" s="156">
        <v>1747</v>
      </c>
      <c r="B1628" s="156" t="s">
        <v>1826</v>
      </c>
      <c r="C1628" s="156" t="s">
        <v>407</v>
      </c>
      <c r="D1628" s="156" t="s">
        <v>408</v>
      </c>
      <c r="E1628" s="176">
        <v>107.6</v>
      </c>
    </row>
    <row r="1629" spans="1:5">
      <c r="A1629" s="156">
        <v>1744</v>
      </c>
      <c r="B1629" s="156" t="s">
        <v>1827</v>
      </c>
      <c r="C1629" s="156" t="s">
        <v>407</v>
      </c>
      <c r="D1629" s="156" t="s">
        <v>408</v>
      </c>
      <c r="E1629" s="176">
        <v>74.53</v>
      </c>
    </row>
    <row r="1630" spans="1:5">
      <c r="A1630" s="156">
        <v>1743</v>
      </c>
      <c r="B1630" s="156" t="s">
        <v>261</v>
      </c>
      <c r="C1630" s="156" t="s">
        <v>407</v>
      </c>
      <c r="D1630" s="156" t="s">
        <v>408</v>
      </c>
      <c r="E1630" s="176">
        <v>97.87</v>
      </c>
    </row>
    <row r="1631" spans="1:5">
      <c r="A1631" s="156">
        <v>7241</v>
      </c>
      <c r="B1631" s="156" t="s">
        <v>1828</v>
      </c>
      <c r="C1631" s="156" t="s">
        <v>412</v>
      </c>
      <c r="D1631" s="156" t="s">
        <v>410</v>
      </c>
      <c r="E1631" s="176">
        <v>35.14</v>
      </c>
    </row>
    <row r="1632" spans="1:5">
      <c r="A1632" s="156">
        <v>39640</v>
      </c>
      <c r="B1632" s="156" t="s">
        <v>1829</v>
      </c>
      <c r="C1632" s="156" t="s">
        <v>407</v>
      </c>
      <c r="D1632" s="156" t="s">
        <v>408</v>
      </c>
      <c r="E1632" s="176">
        <v>5.32</v>
      </c>
    </row>
    <row r="1633" spans="1:5">
      <c r="A1633" s="156">
        <v>11013</v>
      </c>
      <c r="B1633" s="156" t="s">
        <v>1830</v>
      </c>
      <c r="C1633" s="156" t="s">
        <v>407</v>
      </c>
      <c r="D1633" s="156" t="s">
        <v>408</v>
      </c>
      <c r="E1633" s="176">
        <v>10.96</v>
      </c>
    </row>
    <row r="1634" spans="1:5">
      <c r="A1634" s="156">
        <v>11017</v>
      </c>
      <c r="B1634" s="156" t="s">
        <v>1831</v>
      </c>
      <c r="C1634" s="156" t="s">
        <v>407</v>
      </c>
      <c r="D1634" s="156" t="s">
        <v>408</v>
      </c>
      <c r="E1634" s="176">
        <v>4.68</v>
      </c>
    </row>
    <row r="1635" spans="1:5">
      <c r="A1635" s="156">
        <v>20236</v>
      </c>
      <c r="B1635" s="156" t="s">
        <v>1832</v>
      </c>
      <c r="C1635" s="156" t="s">
        <v>407</v>
      </c>
      <c r="D1635" s="156" t="s">
        <v>408</v>
      </c>
      <c r="E1635" s="176">
        <v>20.6</v>
      </c>
    </row>
    <row r="1636" spans="1:5">
      <c r="A1636" s="156">
        <v>7215</v>
      </c>
      <c r="B1636" s="156" t="s">
        <v>1833</v>
      </c>
      <c r="C1636" s="156" t="s">
        <v>407</v>
      </c>
      <c r="D1636" s="156" t="s">
        <v>408</v>
      </c>
      <c r="E1636" s="176">
        <v>17.64</v>
      </c>
    </row>
    <row r="1637" spans="1:5">
      <c r="A1637" s="156">
        <v>7216</v>
      </c>
      <c r="B1637" s="156" t="s">
        <v>1834</v>
      </c>
      <c r="C1637" s="156" t="s">
        <v>407</v>
      </c>
      <c r="D1637" s="156" t="s">
        <v>408</v>
      </c>
      <c r="E1637" s="176">
        <v>73.739999999999995</v>
      </c>
    </row>
    <row r="1638" spans="1:5">
      <c r="A1638" s="156">
        <v>20235</v>
      </c>
      <c r="B1638" s="156" t="s">
        <v>1835</v>
      </c>
      <c r="C1638" s="156" t="s">
        <v>407</v>
      </c>
      <c r="D1638" s="156" t="s">
        <v>408</v>
      </c>
      <c r="E1638" s="176">
        <v>37.28</v>
      </c>
    </row>
    <row r="1639" spans="1:5">
      <c r="A1639" s="156">
        <v>7181</v>
      </c>
      <c r="B1639" s="156" t="s">
        <v>1836</v>
      </c>
      <c r="C1639" s="156" t="s">
        <v>407</v>
      </c>
      <c r="D1639" s="156" t="s">
        <v>410</v>
      </c>
      <c r="E1639" s="176">
        <v>3.02</v>
      </c>
    </row>
    <row r="1640" spans="1:5">
      <c r="A1640" s="156">
        <v>40866</v>
      </c>
      <c r="B1640" s="156" t="s">
        <v>1837</v>
      </c>
      <c r="C1640" s="156" t="s">
        <v>407</v>
      </c>
      <c r="D1640" s="156" t="s">
        <v>408</v>
      </c>
      <c r="E1640" s="176">
        <v>8.8699999999999992</v>
      </c>
    </row>
    <row r="1641" spans="1:5">
      <c r="A1641" s="156">
        <v>7214</v>
      </c>
      <c r="B1641" s="156" t="s">
        <v>1838</v>
      </c>
      <c r="C1641" s="156" t="s">
        <v>407</v>
      </c>
      <c r="D1641" s="156" t="s">
        <v>408</v>
      </c>
      <c r="E1641" s="176">
        <v>25.26</v>
      </c>
    </row>
    <row r="1642" spans="1:5">
      <c r="A1642" s="156">
        <v>7219</v>
      </c>
      <c r="B1642" s="156" t="s">
        <v>1839</v>
      </c>
      <c r="C1642" s="156" t="s">
        <v>407</v>
      </c>
      <c r="D1642" s="156" t="s">
        <v>408</v>
      </c>
      <c r="E1642" s="176">
        <v>26.15</v>
      </c>
    </row>
    <row r="1643" spans="1:5">
      <c r="A1643" s="156">
        <v>37972</v>
      </c>
      <c r="B1643" s="156" t="s">
        <v>1840</v>
      </c>
      <c r="C1643" s="156" t="s">
        <v>407</v>
      </c>
      <c r="D1643" s="156" t="s">
        <v>408</v>
      </c>
      <c r="E1643" s="176">
        <v>4.92</v>
      </c>
    </row>
    <row r="1644" spans="1:5">
      <c r="A1644" s="156">
        <v>37973</v>
      </c>
      <c r="B1644" s="156" t="s">
        <v>1841</v>
      </c>
      <c r="C1644" s="156" t="s">
        <v>407</v>
      </c>
      <c r="D1644" s="156" t="s">
        <v>408</v>
      </c>
      <c r="E1644" s="176">
        <v>7.88</v>
      </c>
    </row>
    <row r="1645" spans="1:5">
      <c r="A1645" s="156">
        <v>37971</v>
      </c>
      <c r="B1645" s="156" t="s">
        <v>1842</v>
      </c>
      <c r="C1645" s="156" t="s">
        <v>407</v>
      </c>
      <c r="D1645" s="156" t="s">
        <v>408</v>
      </c>
      <c r="E1645" s="176">
        <v>2.95</v>
      </c>
    </row>
    <row r="1646" spans="1:5">
      <c r="A1646" s="156">
        <v>20094</v>
      </c>
      <c r="B1646" s="156" t="s">
        <v>1843</v>
      </c>
      <c r="C1646" s="156" t="s">
        <v>407</v>
      </c>
      <c r="D1646" s="156" t="s">
        <v>410</v>
      </c>
      <c r="E1646" s="176">
        <v>10.65</v>
      </c>
    </row>
    <row r="1647" spans="1:5">
      <c r="A1647" s="156">
        <v>20095</v>
      </c>
      <c r="B1647" s="156" t="s">
        <v>1844</v>
      </c>
      <c r="C1647" s="156" t="s">
        <v>407</v>
      </c>
      <c r="D1647" s="156" t="s">
        <v>410</v>
      </c>
      <c r="E1647" s="176">
        <v>18.04</v>
      </c>
    </row>
    <row r="1648" spans="1:5">
      <c r="A1648" s="156">
        <v>1954</v>
      </c>
      <c r="B1648" s="156" t="s">
        <v>1845</v>
      </c>
      <c r="C1648" s="156" t="s">
        <v>407</v>
      </c>
      <c r="D1648" s="156" t="s">
        <v>408</v>
      </c>
      <c r="E1648" s="176">
        <v>87.43</v>
      </c>
    </row>
    <row r="1649" spans="1:5">
      <c r="A1649" s="156">
        <v>1926</v>
      </c>
      <c r="B1649" s="156" t="s">
        <v>1846</v>
      </c>
      <c r="C1649" s="156" t="s">
        <v>407</v>
      </c>
      <c r="D1649" s="156" t="s">
        <v>405</v>
      </c>
      <c r="E1649" s="176">
        <v>1.54</v>
      </c>
    </row>
    <row r="1650" spans="1:5">
      <c r="A1650" s="156">
        <v>1927</v>
      </c>
      <c r="B1650" s="156" t="s">
        <v>1847</v>
      </c>
      <c r="C1650" s="156" t="s">
        <v>407</v>
      </c>
      <c r="D1650" s="156" t="s">
        <v>408</v>
      </c>
      <c r="E1650" s="176">
        <v>1.87</v>
      </c>
    </row>
    <row r="1651" spans="1:5">
      <c r="A1651" s="156">
        <v>1923</v>
      </c>
      <c r="B1651" s="156" t="s">
        <v>1848</v>
      </c>
      <c r="C1651" s="156" t="s">
        <v>407</v>
      </c>
      <c r="D1651" s="156" t="s">
        <v>408</v>
      </c>
      <c r="E1651" s="176">
        <v>3.03</v>
      </c>
    </row>
    <row r="1652" spans="1:5">
      <c r="A1652" s="156">
        <v>1929</v>
      </c>
      <c r="B1652" s="156" t="s">
        <v>1849</v>
      </c>
      <c r="C1652" s="156" t="s">
        <v>407</v>
      </c>
      <c r="D1652" s="156" t="s">
        <v>408</v>
      </c>
      <c r="E1652" s="176">
        <v>3.84</v>
      </c>
    </row>
    <row r="1653" spans="1:5">
      <c r="A1653" s="156">
        <v>1930</v>
      </c>
      <c r="B1653" s="156" t="s">
        <v>1850</v>
      </c>
      <c r="C1653" s="156" t="s">
        <v>407</v>
      </c>
      <c r="D1653" s="156" t="s">
        <v>408</v>
      </c>
      <c r="E1653" s="176">
        <v>7.98</v>
      </c>
    </row>
    <row r="1654" spans="1:5">
      <c r="A1654" s="156">
        <v>1924</v>
      </c>
      <c r="B1654" s="156" t="s">
        <v>1851</v>
      </c>
      <c r="C1654" s="156" t="s">
        <v>407</v>
      </c>
      <c r="D1654" s="156" t="s">
        <v>408</v>
      </c>
      <c r="E1654" s="176">
        <v>13.52</v>
      </c>
    </row>
    <row r="1655" spans="1:5">
      <c r="A1655" s="156">
        <v>1922</v>
      </c>
      <c r="B1655" s="156" t="s">
        <v>1852</v>
      </c>
      <c r="C1655" s="156" t="s">
        <v>407</v>
      </c>
      <c r="D1655" s="156" t="s">
        <v>408</v>
      </c>
      <c r="E1655" s="176">
        <v>27.43</v>
      </c>
    </row>
    <row r="1656" spans="1:5">
      <c r="A1656" s="156">
        <v>1953</v>
      </c>
      <c r="B1656" s="156" t="s">
        <v>1853</v>
      </c>
      <c r="C1656" s="156" t="s">
        <v>407</v>
      </c>
      <c r="D1656" s="156" t="s">
        <v>408</v>
      </c>
      <c r="E1656" s="176">
        <v>32.770000000000003</v>
      </c>
    </row>
    <row r="1657" spans="1:5">
      <c r="A1657" s="156">
        <v>1962</v>
      </c>
      <c r="B1657" s="156" t="s">
        <v>1854</v>
      </c>
      <c r="C1657" s="156" t="s">
        <v>407</v>
      </c>
      <c r="D1657" s="156" t="s">
        <v>408</v>
      </c>
      <c r="E1657" s="176">
        <v>95.43</v>
      </c>
    </row>
    <row r="1658" spans="1:5">
      <c r="A1658" s="156">
        <v>1955</v>
      </c>
      <c r="B1658" s="156" t="s">
        <v>1855</v>
      </c>
      <c r="C1658" s="156" t="s">
        <v>407</v>
      </c>
      <c r="D1658" s="156" t="s">
        <v>408</v>
      </c>
      <c r="E1658" s="176">
        <v>1.62</v>
      </c>
    </row>
    <row r="1659" spans="1:5">
      <c r="A1659" s="156">
        <v>1956</v>
      </c>
      <c r="B1659" s="156" t="s">
        <v>1856</v>
      </c>
      <c r="C1659" s="156" t="s">
        <v>407</v>
      </c>
      <c r="D1659" s="156" t="s">
        <v>408</v>
      </c>
      <c r="E1659" s="176">
        <v>2.33</v>
      </c>
    </row>
    <row r="1660" spans="1:5">
      <c r="A1660" s="156">
        <v>1957</v>
      </c>
      <c r="B1660" s="156" t="s">
        <v>1857</v>
      </c>
      <c r="C1660" s="156" t="s">
        <v>407</v>
      </c>
      <c r="D1660" s="156" t="s">
        <v>408</v>
      </c>
      <c r="E1660" s="176">
        <v>4.72</v>
      </c>
    </row>
    <row r="1661" spans="1:5">
      <c r="A1661" s="156">
        <v>1958</v>
      </c>
      <c r="B1661" s="156" t="s">
        <v>1858</v>
      </c>
      <c r="C1661" s="156" t="s">
        <v>407</v>
      </c>
      <c r="D1661" s="156" t="s">
        <v>408</v>
      </c>
      <c r="E1661" s="176">
        <v>8.57</v>
      </c>
    </row>
    <row r="1662" spans="1:5">
      <c r="A1662" s="156">
        <v>1959</v>
      </c>
      <c r="B1662" s="156" t="s">
        <v>1859</v>
      </c>
      <c r="C1662" s="156" t="s">
        <v>407</v>
      </c>
      <c r="D1662" s="156" t="s">
        <v>408</v>
      </c>
      <c r="E1662" s="176">
        <v>9.4499999999999993</v>
      </c>
    </row>
    <row r="1663" spans="1:5">
      <c r="A1663" s="156">
        <v>1925</v>
      </c>
      <c r="B1663" s="156" t="s">
        <v>1860</v>
      </c>
      <c r="C1663" s="156" t="s">
        <v>407</v>
      </c>
      <c r="D1663" s="156" t="s">
        <v>408</v>
      </c>
      <c r="E1663" s="176">
        <v>21.84</v>
      </c>
    </row>
    <row r="1664" spans="1:5">
      <c r="A1664" s="156">
        <v>1960</v>
      </c>
      <c r="B1664" s="156" t="s">
        <v>1861</v>
      </c>
      <c r="C1664" s="156" t="s">
        <v>407</v>
      </c>
      <c r="D1664" s="156" t="s">
        <v>408</v>
      </c>
      <c r="E1664" s="176">
        <v>37.700000000000003</v>
      </c>
    </row>
    <row r="1665" spans="1:5">
      <c r="A1665" s="156">
        <v>1961</v>
      </c>
      <c r="B1665" s="156" t="s">
        <v>1862</v>
      </c>
      <c r="C1665" s="156" t="s">
        <v>407</v>
      </c>
      <c r="D1665" s="156" t="s">
        <v>408</v>
      </c>
      <c r="E1665" s="176">
        <v>45.26</v>
      </c>
    </row>
    <row r="1666" spans="1:5">
      <c r="A1666" s="156">
        <v>38426</v>
      </c>
      <c r="B1666" s="156" t="s">
        <v>1863</v>
      </c>
      <c r="C1666" s="156" t="s">
        <v>407</v>
      </c>
      <c r="D1666" s="156" t="s">
        <v>410</v>
      </c>
      <c r="E1666" s="176">
        <v>18.23</v>
      </c>
    </row>
    <row r="1667" spans="1:5">
      <c r="A1667" s="156">
        <v>38427</v>
      </c>
      <c r="B1667" s="156" t="s">
        <v>1864</v>
      </c>
      <c r="C1667" s="156" t="s">
        <v>407</v>
      </c>
      <c r="D1667" s="156" t="s">
        <v>410</v>
      </c>
      <c r="E1667" s="176">
        <v>37.409999999999997</v>
      </c>
    </row>
    <row r="1668" spans="1:5">
      <c r="A1668" s="156">
        <v>38425</v>
      </c>
      <c r="B1668" s="156" t="s">
        <v>1865</v>
      </c>
      <c r="C1668" s="156" t="s">
        <v>407</v>
      </c>
      <c r="D1668" s="156" t="s">
        <v>410</v>
      </c>
      <c r="E1668" s="176">
        <v>9.5</v>
      </c>
    </row>
    <row r="1669" spans="1:5">
      <c r="A1669" s="156">
        <v>38423</v>
      </c>
      <c r="B1669" s="156" t="s">
        <v>1866</v>
      </c>
      <c r="C1669" s="156" t="s">
        <v>407</v>
      </c>
      <c r="D1669" s="156" t="s">
        <v>410</v>
      </c>
      <c r="E1669" s="176">
        <v>31.21</v>
      </c>
    </row>
    <row r="1670" spans="1:5">
      <c r="A1670" s="156">
        <v>38424</v>
      </c>
      <c r="B1670" s="156" t="s">
        <v>1867</v>
      </c>
      <c r="C1670" s="156" t="s">
        <v>407</v>
      </c>
      <c r="D1670" s="156" t="s">
        <v>410</v>
      </c>
      <c r="E1670" s="176">
        <v>46.77</v>
      </c>
    </row>
    <row r="1671" spans="1:5">
      <c r="A1671" s="156">
        <v>38421</v>
      </c>
      <c r="B1671" s="156" t="s">
        <v>1868</v>
      </c>
      <c r="C1671" s="156" t="s">
        <v>407</v>
      </c>
      <c r="D1671" s="156" t="s">
        <v>410</v>
      </c>
      <c r="E1671" s="176">
        <v>17.73</v>
      </c>
    </row>
    <row r="1672" spans="1:5">
      <c r="A1672" s="156">
        <v>38422</v>
      </c>
      <c r="B1672" s="156" t="s">
        <v>1869</v>
      </c>
      <c r="C1672" s="156" t="s">
        <v>407</v>
      </c>
      <c r="D1672" s="156" t="s">
        <v>410</v>
      </c>
      <c r="E1672" s="176">
        <v>19.96</v>
      </c>
    </row>
    <row r="1673" spans="1:5">
      <c r="A1673" s="156">
        <v>39866</v>
      </c>
      <c r="B1673" s="156" t="s">
        <v>1870</v>
      </c>
      <c r="C1673" s="156" t="s">
        <v>407</v>
      </c>
      <c r="D1673" s="156" t="s">
        <v>410</v>
      </c>
      <c r="E1673" s="176">
        <v>7.27</v>
      </c>
    </row>
    <row r="1674" spans="1:5">
      <c r="A1674" s="156">
        <v>39867</v>
      </c>
      <c r="B1674" s="156" t="s">
        <v>1871</v>
      </c>
      <c r="C1674" s="156" t="s">
        <v>407</v>
      </c>
      <c r="D1674" s="156" t="s">
        <v>410</v>
      </c>
      <c r="E1674" s="176">
        <v>16.170000000000002</v>
      </c>
    </row>
    <row r="1675" spans="1:5">
      <c r="A1675" s="156">
        <v>39868</v>
      </c>
      <c r="B1675" s="156" t="s">
        <v>1872</v>
      </c>
      <c r="C1675" s="156" t="s">
        <v>407</v>
      </c>
      <c r="D1675" s="156" t="s">
        <v>410</v>
      </c>
      <c r="E1675" s="176">
        <v>29.14</v>
      </c>
    </row>
    <row r="1676" spans="1:5">
      <c r="A1676" s="156">
        <v>37999</v>
      </c>
      <c r="B1676" s="156" t="s">
        <v>1873</v>
      </c>
      <c r="C1676" s="156" t="s">
        <v>407</v>
      </c>
      <c r="D1676" s="156" t="s">
        <v>408</v>
      </c>
      <c r="E1676" s="176">
        <v>4.72</v>
      </c>
    </row>
    <row r="1677" spans="1:5">
      <c r="A1677" s="156">
        <v>38000</v>
      </c>
      <c r="B1677" s="156" t="s">
        <v>1874</v>
      </c>
      <c r="C1677" s="156" t="s">
        <v>407</v>
      </c>
      <c r="D1677" s="156" t="s">
        <v>408</v>
      </c>
      <c r="E1677" s="176">
        <v>6.24</v>
      </c>
    </row>
    <row r="1678" spans="1:5">
      <c r="A1678" s="156">
        <v>38129</v>
      </c>
      <c r="B1678" s="156" t="s">
        <v>1875</v>
      </c>
      <c r="C1678" s="156" t="s">
        <v>407</v>
      </c>
      <c r="D1678" s="156" t="s">
        <v>408</v>
      </c>
      <c r="E1678" s="176">
        <v>2.2799999999999998</v>
      </c>
    </row>
    <row r="1679" spans="1:5">
      <c r="A1679" s="156">
        <v>38025</v>
      </c>
      <c r="B1679" s="156" t="s">
        <v>1876</v>
      </c>
      <c r="C1679" s="156" t="s">
        <v>407</v>
      </c>
      <c r="D1679" s="156" t="s">
        <v>408</v>
      </c>
      <c r="E1679" s="176">
        <v>3.73</v>
      </c>
    </row>
    <row r="1680" spans="1:5">
      <c r="A1680" s="156">
        <v>38026</v>
      </c>
      <c r="B1680" s="156" t="s">
        <v>1877</v>
      </c>
      <c r="C1680" s="156" t="s">
        <v>407</v>
      </c>
      <c r="D1680" s="156" t="s">
        <v>408</v>
      </c>
      <c r="E1680" s="176">
        <v>9.66</v>
      </c>
    </row>
    <row r="1681" spans="1:5">
      <c r="A1681" s="156">
        <v>1858</v>
      </c>
      <c r="B1681" s="156" t="s">
        <v>1878</v>
      </c>
      <c r="C1681" s="156" t="s">
        <v>407</v>
      </c>
      <c r="D1681" s="156" t="s">
        <v>410</v>
      </c>
      <c r="E1681" s="176">
        <v>20.38</v>
      </c>
    </row>
    <row r="1682" spans="1:5">
      <c r="A1682" s="156">
        <v>1844</v>
      </c>
      <c r="B1682" s="156" t="s">
        <v>1879</v>
      </c>
      <c r="C1682" s="156" t="s">
        <v>407</v>
      </c>
      <c r="D1682" s="156" t="s">
        <v>410</v>
      </c>
      <c r="E1682" s="176">
        <v>87.38</v>
      </c>
    </row>
    <row r="1683" spans="1:5">
      <c r="A1683" s="156">
        <v>1837</v>
      </c>
      <c r="B1683" s="156" t="s">
        <v>1880</v>
      </c>
      <c r="C1683" s="156" t="s">
        <v>407</v>
      </c>
      <c r="D1683" s="156" t="s">
        <v>410</v>
      </c>
      <c r="E1683" s="176">
        <v>316.62</v>
      </c>
    </row>
    <row r="1684" spans="1:5">
      <c r="A1684" s="156">
        <v>1860</v>
      </c>
      <c r="B1684" s="156" t="s">
        <v>1881</v>
      </c>
      <c r="C1684" s="156" t="s">
        <v>407</v>
      </c>
      <c r="D1684" s="156" t="s">
        <v>410</v>
      </c>
      <c r="E1684" s="176">
        <v>623.52</v>
      </c>
    </row>
    <row r="1685" spans="1:5">
      <c r="A1685" s="156">
        <v>1862</v>
      </c>
      <c r="B1685" s="156" t="s">
        <v>1882</v>
      </c>
      <c r="C1685" s="156" t="s">
        <v>407</v>
      </c>
      <c r="D1685" s="156" t="s">
        <v>410</v>
      </c>
      <c r="E1685" s="378">
        <v>1001.78</v>
      </c>
    </row>
    <row r="1686" spans="1:5">
      <c r="A1686" s="156">
        <v>1863</v>
      </c>
      <c r="B1686" s="156" t="s">
        <v>1883</v>
      </c>
      <c r="C1686" s="156" t="s">
        <v>407</v>
      </c>
      <c r="D1686" s="156" t="s">
        <v>410</v>
      </c>
      <c r="E1686" s="176">
        <v>19.59</v>
      </c>
    </row>
    <row r="1687" spans="1:5">
      <c r="A1687" s="156">
        <v>1865</v>
      </c>
      <c r="B1687" s="156" t="s">
        <v>1884</v>
      </c>
      <c r="C1687" s="156" t="s">
        <v>407</v>
      </c>
      <c r="D1687" s="156" t="s">
        <v>410</v>
      </c>
      <c r="E1687" s="176">
        <v>87.99</v>
      </c>
    </row>
    <row r="1688" spans="1:5">
      <c r="A1688" s="156">
        <v>1866</v>
      </c>
      <c r="B1688" s="156" t="s">
        <v>1885</v>
      </c>
      <c r="C1688" s="156" t="s">
        <v>407</v>
      </c>
      <c r="D1688" s="156" t="s">
        <v>410</v>
      </c>
      <c r="E1688" s="176">
        <v>240.72</v>
      </c>
    </row>
    <row r="1689" spans="1:5">
      <c r="A1689" s="156">
        <v>1853</v>
      </c>
      <c r="B1689" s="156" t="s">
        <v>1886</v>
      </c>
      <c r="C1689" s="156" t="s">
        <v>407</v>
      </c>
      <c r="D1689" s="156" t="s">
        <v>410</v>
      </c>
      <c r="E1689" s="176">
        <v>355.88</v>
      </c>
    </row>
    <row r="1690" spans="1:5">
      <c r="A1690" s="156">
        <v>1867</v>
      </c>
      <c r="B1690" s="156" t="s">
        <v>1887</v>
      </c>
      <c r="C1690" s="156" t="s">
        <v>407</v>
      </c>
      <c r="D1690" s="156" t="s">
        <v>410</v>
      </c>
      <c r="E1690" s="176">
        <v>787.84</v>
      </c>
    </row>
    <row r="1691" spans="1:5">
      <c r="A1691" s="156">
        <v>1868</v>
      </c>
      <c r="B1691" s="156" t="s">
        <v>1888</v>
      </c>
      <c r="C1691" s="156" t="s">
        <v>407</v>
      </c>
      <c r="D1691" s="156" t="s">
        <v>410</v>
      </c>
      <c r="E1691" s="378">
        <v>1136.8699999999999</v>
      </c>
    </row>
    <row r="1692" spans="1:5">
      <c r="A1692" s="156">
        <v>1859</v>
      </c>
      <c r="B1692" s="156" t="s">
        <v>1889</v>
      </c>
      <c r="C1692" s="156" t="s">
        <v>407</v>
      </c>
      <c r="D1692" s="156" t="s">
        <v>410</v>
      </c>
      <c r="E1692" s="378">
        <v>1487.92</v>
      </c>
    </row>
    <row r="1693" spans="1:5">
      <c r="A1693" s="156">
        <v>1836</v>
      </c>
      <c r="B1693" s="156" t="s">
        <v>1890</v>
      </c>
      <c r="C1693" s="156" t="s">
        <v>407</v>
      </c>
      <c r="D1693" s="156" t="s">
        <v>410</v>
      </c>
      <c r="E1693" s="176">
        <v>192.48</v>
      </c>
    </row>
    <row r="1694" spans="1:5">
      <c r="A1694" s="156">
        <v>36355</v>
      </c>
      <c r="B1694" s="156" t="s">
        <v>5371</v>
      </c>
      <c r="C1694" s="156" t="s">
        <v>407</v>
      </c>
      <c r="D1694" s="156" t="s">
        <v>410</v>
      </c>
      <c r="E1694" s="176">
        <v>3.76</v>
      </c>
    </row>
    <row r="1695" spans="1:5">
      <c r="A1695" s="156">
        <v>36356</v>
      </c>
      <c r="B1695" s="156" t="s">
        <v>5372</v>
      </c>
      <c r="C1695" s="156" t="s">
        <v>407</v>
      </c>
      <c r="D1695" s="156" t="s">
        <v>410</v>
      </c>
      <c r="E1695" s="176">
        <v>6.32</v>
      </c>
    </row>
    <row r="1696" spans="1:5">
      <c r="A1696" s="156">
        <v>1932</v>
      </c>
      <c r="B1696" s="156" t="s">
        <v>1891</v>
      </c>
      <c r="C1696" s="156" t="s">
        <v>407</v>
      </c>
      <c r="D1696" s="156" t="s">
        <v>408</v>
      </c>
      <c r="E1696" s="176">
        <v>7.46</v>
      </c>
    </row>
    <row r="1697" spans="1:5">
      <c r="A1697" s="156">
        <v>1933</v>
      </c>
      <c r="B1697" s="156" t="s">
        <v>1892</v>
      </c>
      <c r="C1697" s="156" t="s">
        <v>407</v>
      </c>
      <c r="D1697" s="156" t="s">
        <v>408</v>
      </c>
      <c r="E1697" s="176">
        <v>3.28</v>
      </c>
    </row>
    <row r="1698" spans="1:5">
      <c r="A1698" s="156">
        <v>1951</v>
      </c>
      <c r="B1698" s="156" t="s">
        <v>1893</v>
      </c>
      <c r="C1698" s="156" t="s">
        <v>407</v>
      </c>
      <c r="D1698" s="156" t="s">
        <v>408</v>
      </c>
      <c r="E1698" s="176">
        <v>15.06</v>
      </c>
    </row>
    <row r="1699" spans="1:5">
      <c r="A1699" s="156">
        <v>1966</v>
      </c>
      <c r="B1699" s="156" t="s">
        <v>1894</v>
      </c>
      <c r="C1699" s="156" t="s">
        <v>407</v>
      </c>
      <c r="D1699" s="156" t="s">
        <v>408</v>
      </c>
      <c r="E1699" s="176">
        <v>15.98</v>
      </c>
    </row>
    <row r="1700" spans="1:5">
      <c r="A1700" s="156">
        <v>1952</v>
      </c>
      <c r="B1700" s="156" t="s">
        <v>1895</v>
      </c>
      <c r="C1700" s="156" t="s">
        <v>407</v>
      </c>
      <c r="D1700" s="156" t="s">
        <v>408</v>
      </c>
      <c r="E1700" s="176">
        <v>98.24</v>
      </c>
    </row>
    <row r="1701" spans="1:5">
      <c r="A1701" s="156">
        <v>20104</v>
      </c>
      <c r="B1701" s="156" t="s">
        <v>1896</v>
      </c>
      <c r="C1701" s="156" t="s">
        <v>407</v>
      </c>
      <c r="D1701" s="156" t="s">
        <v>408</v>
      </c>
      <c r="E1701" s="176">
        <v>373.37</v>
      </c>
    </row>
    <row r="1702" spans="1:5">
      <c r="A1702" s="156">
        <v>20105</v>
      </c>
      <c r="B1702" s="156" t="s">
        <v>1897</v>
      </c>
      <c r="C1702" s="156" t="s">
        <v>407</v>
      </c>
      <c r="D1702" s="156" t="s">
        <v>408</v>
      </c>
      <c r="E1702" s="176">
        <v>581.58000000000004</v>
      </c>
    </row>
    <row r="1703" spans="1:5">
      <c r="A1703" s="156">
        <v>1965</v>
      </c>
      <c r="B1703" s="156" t="s">
        <v>1898</v>
      </c>
      <c r="C1703" s="156" t="s">
        <v>407</v>
      </c>
      <c r="D1703" s="156" t="s">
        <v>408</v>
      </c>
      <c r="E1703" s="176">
        <v>29.32</v>
      </c>
    </row>
    <row r="1704" spans="1:5">
      <c r="A1704" s="156">
        <v>10765</v>
      </c>
      <c r="B1704" s="156" t="s">
        <v>1899</v>
      </c>
      <c r="C1704" s="156" t="s">
        <v>407</v>
      </c>
      <c r="D1704" s="156" t="s">
        <v>408</v>
      </c>
      <c r="E1704" s="176">
        <v>7.42</v>
      </c>
    </row>
    <row r="1705" spans="1:5">
      <c r="A1705" s="156">
        <v>10767</v>
      </c>
      <c r="B1705" s="156" t="s">
        <v>1900</v>
      </c>
      <c r="C1705" s="156" t="s">
        <v>407</v>
      </c>
      <c r="D1705" s="156" t="s">
        <v>408</v>
      </c>
      <c r="E1705" s="176">
        <v>20.41</v>
      </c>
    </row>
    <row r="1706" spans="1:5">
      <c r="A1706" s="156">
        <v>1970</v>
      </c>
      <c r="B1706" s="156" t="s">
        <v>1901</v>
      </c>
      <c r="C1706" s="156" t="s">
        <v>407</v>
      </c>
      <c r="D1706" s="156" t="s">
        <v>408</v>
      </c>
      <c r="E1706" s="176">
        <v>36.72</v>
      </c>
    </row>
    <row r="1707" spans="1:5">
      <c r="A1707" s="156">
        <v>1967</v>
      </c>
      <c r="B1707" s="156" t="s">
        <v>1902</v>
      </c>
      <c r="C1707" s="156" t="s">
        <v>407</v>
      </c>
      <c r="D1707" s="156" t="s">
        <v>408</v>
      </c>
      <c r="E1707" s="176">
        <v>3.39</v>
      </c>
    </row>
    <row r="1708" spans="1:5">
      <c r="A1708" s="156">
        <v>1968</v>
      </c>
      <c r="B1708" s="156" t="s">
        <v>1903</v>
      </c>
      <c r="C1708" s="156" t="s">
        <v>407</v>
      </c>
      <c r="D1708" s="156" t="s">
        <v>408</v>
      </c>
      <c r="E1708" s="176">
        <v>7.35</v>
      </c>
    </row>
    <row r="1709" spans="1:5">
      <c r="A1709" s="156">
        <v>1969</v>
      </c>
      <c r="B1709" s="156" t="s">
        <v>1904</v>
      </c>
      <c r="C1709" s="156" t="s">
        <v>407</v>
      </c>
      <c r="D1709" s="156" t="s">
        <v>408</v>
      </c>
      <c r="E1709" s="176">
        <v>22.97</v>
      </c>
    </row>
    <row r="1710" spans="1:5">
      <c r="A1710" s="156">
        <v>1839</v>
      </c>
      <c r="B1710" s="156" t="s">
        <v>1905</v>
      </c>
      <c r="C1710" s="156" t="s">
        <v>407</v>
      </c>
      <c r="D1710" s="156" t="s">
        <v>410</v>
      </c>
      <c r="E1710" s="176">
        <v>50.06</v>
      </c>
    </row>
    <row r="1711" spans="1:5">
      <c r="A1711" s="156">
        <v>1835</v>
      </c>
      <c r="B1711" s="156" t="s">
        <v>1906</v>
      </c>
      <c r="C1711" s="156" t="s">
        <v>407</v>
      </c>
      <c r="D1711" s="156" t="s">
        <v>410</v>
      </c>
      <c r="E1711" s="176">
        <v>12.26</v>
      </c>
    </row>
    <row r="1712" spans="1:5">
      <c r="A1712" s="156">
        <v>1823</v>
      </c>
      <c r="B1712" s="156" t="s">
        <v>1907</v>
      </c>
      <c r="C1712" s="156" t="s">
        <v>407</v>
      </c>
      <c r="D1712" s="156" t="s">
        <v>410</v>
      </c>
      <c r="E1712" s="176">
        <v>28.63</v>
      </c>
    </row>
    <row r="1713" spans="1:5">
      <c r="A1713" s="156">
        <v>1827</v>
      </c>
      <c r="B1713" s="156" t="s">
        <v>1908</v>
      </c>
      <c r="C1713" s="156" t="s">
        <v>407</v>
      </c>
      <c r="D1713" s="156" t="s">
        <v>410</v>
      </c>
      <c r="E1713" s="176">
        <v>51.51</v>
      </c>
    </row>
    <row r="1714" spans="1:5">
      <c r="A1714" s="156">
        <v>1831</v>
      </c>
      <c r="B1714" s="156" t="s">
        <v>1909</v>
      </c>
      <c r="C1714" s="156" t="s">
        <v>407</v>
      </c>
      <c r="D1714" s="156" t="s">
        <v>410</v>
      </c>
      <c r="E1714" s="176">
        <v>12.74</v>
      </c>
    </row>
    <row r="1715" spans="1:5">
      <c r="A1715" s="156">
        <v>1825</v>
      </c>
      <c r="B1715" s="156" t="s">
        <v>1910</v>
      </c>
      <c r="C1715" s="156" t="s">
        <v>407</v>
      </c>
      <c r="D1715" s="156" t="s">
        <v>410</v>
      </c>
      <c r="E1715" s="176">
        <v>28.58</v>
      </c>
    </row>
    <row r="1716" spans="1:5">
      <c r="A1716" s="156">
        <v>1828</v>
      </c>
      <c r="B1716" s="156" t="s">
        <v>1911</v>
      </c>
      <c r="C1716" s="156" t="s">
        <v>407</v>
      </c>
      <c r="D1716" s="156" t="s">
        <v>410</v>
      </c>
      <c r="E1716" s="176">
        <v>58.36</v>
      </c>
    </row>
    <row r="1717" spans="1:5">
      <c r="A1717" s="156">
        <v>1845</v>
      </c>
      <c r="B1717" s="156" t="s">
        <v>1912</v>
      </c>
      <c r="C1717" s="156" t="s">
        <v>407</v>
      </c>
      <c r="D1717" s="156" t="s">
        <v>410</v>
      </c>
      <c r="E1717" s="176">
        <v>13.95</v>
      </c>
    </row>
    <row r="1718" spans="1:5">
      <c r="A1718" s="156">
        <v>1824</v>
      </c>
      <c r="B1718" s="156" t="s">
        <v>1913</v>
      </c>
      <c r="C1718" s="156" t="s">
        <v>407</v>
      </c>
      <c r="D1718" s="156" t="s">
        <v>410</v>
      </c>
      <c r="E1718" s="176">
        <v>32.57</v>
      </c>
    </row>
    <row r="1719" spans="1:5">
      <c r="A1719" s="156">
        <v>1941</v>
      </c>
      <c r="B1719" s="156" t="s">
        <v>1914</v>
      </c>
      <c r="C1719" s="156" t="s">
        <v>407</v>
      </c>
      <c r="D1719" s="156" t="s">
        <v>410</v>
      </c>
      <c r="E1719" s="176">
        <v>12.53</v>
      </c>
    </row>
    <row r="1720" spans="1:5">
      <c r="A1720" s="156">
        <v>1940</v>
      </c>
      <c r="B1720" s="156" t="s">
        <v>1915</v>
      </c>
      <c r="C1720" s="156" t="s">
        <v>407</v>
      </c>
      <c r="D1720" s="156" t="s">
        <v>410</v>
      </c>
      <c r="E1720" s="176">
        <v>12.48</v>
      </c>
    </row>
    <row r="1721" spans="1:5">
      <c r="A1721" s="156">
        <v>1937</v>
      </c>
      <c r="B1721" s="156" t="s">
        <v>1916</v>
      </c>
      <c r="C1721" s="156" t="s">
        <v>407</v>
      </c>
      <c r="D1721" s="156" t="s">
        <v>408</v>
      </c>
      <c r="E1721" s="176">
        <v>2.2400000000000002</v>
      </c>
    </row>
    <row r="1722" spans="1:5">
      <c r="A1722" s="156">
        <v>1939</v>
      </c>
      <c r="B1722" s="156" t="s">
        <v>1917</v>
      </c>
      <c r="C1722" s="156" t="s">
        <v>407</v>
      </c>
      <c r="D1722" s="156" t="s">
        <v>408</v>
      </c>
      <c r="E1722" s="176">
        <v>5.14</v>
      </c>
    </row>
    <row r="1723" spans="1:5">
      <c r="A1723" s="156">
        <v>1942</v>
      </c>
      <c r="B1723" s="156" t="s">
        <v>1918</v>
      </c>
      <c r="C1723" s="156" t="s">
        <v>407</v>
      </c>
      <c r="D1723" s="156" t="s">
        <v>410</v>
      </c>
      <c r="E1723" s="176">
        <v>23.72</v>
      </c>
    </row>
    <row r="1724" spans="1:5">
      <c r="A1724" s="156">
        <v>1938</v>
      </c>
      <c r="B1724" s="156" t="s">
        <v>1919</v>
      </c>
      <c r="C1724" s="156" t="s">
        <v>407</v>
      </c>
      <c r="D1724" s="156" t="s">
        <v>408</v>
      </c>
      <c r="E1724" s="176">
        <v>2.83</v>
      </c>
    </row>
    <row r="1725" spans="1:5">
      <c r="A1725" s="156">
        <v>20097</v>
      </c>
      <c r="B1725" s="156" t="s">
        <v>1920</v>
      </c>
      <c r="C1725" s="156" t="s">
        <v>407</v>
      </c>
      <c r="D1725" s="156" t="s">
        <v>408</v>
      </c>
      <c r="E1725" s="176">
        <v>30.39</v>
      </c>
    </row>
    <row r="1726" spans="1:5">
      <c r="A1726" s="156">
        <v>20098</v>
      </c>
      <c r="B1726" s="156" t="s">
        <v>1921</v>
      </c>
      <c r="C1726" s="156" t="s">
        <v>407</v>
      </c>
      <c r="D1726" s="156" t="s">
        <v>408</v>
      </c>
      <c r="E1726" s="176">
        <v>219.12</v>
      </c>
    </row>
    <row r="1727" spans="1:5">
      <c r="A1727" s="156">
        <v>20096</v>
      </c>
      <c r="B1727" s="156" t="s">
        <v>1922</v>
      </c>
      <c r="C1727" s="156" t="s">
        <v>407</v>
      </c>
      <c r="D1727" s="156" t="s">
        <v>408</v>
      </c>
      <c r="E1727" s="176">
        <v>17.52</v>
      </c>
    </row>
    <row r="1728" spans="1:5">
      <c r="A1728" s="156">
        <v>1964</v>
      </c>
      <c r="B1728" s="156" t="s">
        <v>1923</v>
      </c>
      <c r="C1728" s="156" t="s">
        <v>407</v>
      </c>
      <c r="D1728" s="156" t="s">
        <v>408</v>
      </c>
      <c r="E1728" s="176">
        <v>22.35</v>
      </c>
    </row>
    <row r="1729" spans="1:5">
      <c r="A1729" s="156">
        <v>1880</v>
      </c>
      <c r="B1729" s="156" t="s">
        <v>1924</v>
      </c>
      <c r="C1729" s="156" t="s">
        <v>407</v>
      </c>
      <c r="D1729" s="156" t="s">
        <v>408</v>
      </c>
      <c r="E1729" s="176">
        <v>1.79</v>
      </c>
    </row>
    <row r="1730" spans="1:5">
      <c r="A1730" s="156">
        <v>39274</v>
      </c>
      <c r="B1730" s="156" t="s">
        <v>5119</v>
      </c>
      <c r="C1730" s="156" t="s">
        <v>407</v>
      </c>
      <c r="D1730" s="156" t="s">
        <v>408</v>
      </c>
      <c r="E1730" s="176">
        <v>1.39</v>
      </c>
    </row>
    <row r="1731" spans="1:5">
      <c r="A1731" s="156">
        <v>2628</v>
      </c>
      <c r="B1731" s="156" t="s">
        <v>1925</v>
      </c>
      <c r="C1731" s="156" t="s">
        <v>407</v>
      </c>
      <c r="D1731" s="156" t="s">
        <v>408</v>
      </c>
      <c r="E1731" s="176">
        <v>100.46</v>
      </c>
    </row>
    <row r="1732" spans="1:5">
      <c r="A1732" s="156">
        <v>2622</v>
      </c>
      <c r="B1732" s="156" t="s">
        <v>1926</v>
      </c>
      <c r="C1732" s="156" t="s">
        <v>407</v>
      </c>
      <c r="D1732" s="156" t="s">
        <v>408</v>
      </c>
      <c r="E1732" s="176">
        <v>2.38</v>
      </c>
    </row>
    <row r="1733" spans="1:5">
      <c r="A1733" s="156">
        <v>2623</v>
      </c>
      <c r="B1733" s="156" t="s">
        <v>1927</v>
      </c>
      <c r="C1733" s="156" t="s">
        <v>407</v>
      </c>
      <c r="D1733" s="156" t="s">
        <v>408</v>
      </c>
      <c r="E1733" s="176">
        <v>2.87</v>
      </c>
    </row>
    <row r="1734" spans="1:5">
      <c r="A1734" s="156">
        <v>2624</v>
      </c>
      <c r="B1734" s="156" t="s">
        <v>1928</v>
      </c>
      <c r="C1734" s="156" t="s">
        <v>407</v>
      </c>
      <c r="D1734" s="156" t="s">
        <v>408</v>
      </c>
      <c r="E1734" s="176">
        <v>4.5599999999999996</v>
      </c>
    </row>
    <row r="1735" spans="1:5">
      <c r="A1735" s="156">
        <v>2625</v>
      </c>
      <c r="B1735" s="156" t="s">
        <v>1929</v>
      </c>
      <c r="C1735" s="156" t="s">
        <v>407</v>
      </c>
      <c r="D1735" s="156" t="s">
        <v>408</v>
      </c>
      <c r="E1735" s="176">
        <v>9.64</v>
      </c>
    </row>
    <row r="1736" spans="1:5">
      <c r="A1736" s="156">
        <v>2626</v>
      </c>
      <c r="B1736" s="156" t="s">
        <v>1930</v>
      </c>
      <c r="C1736" s="156" t="s">
        <v>407</v>
      </c>
      <c r="D1736" s="156" t="s">
        <v>408</v>
      </c>
      <c r="E1736" s="176">
        <v>14.12</v>
      </c>
    </row>
    <row r="1737" spans="1:5">
      <c r="A1737" s="156">
        <v>2630</v>
      </c>
      <c r="B1737" s="156" t="s">
        <v>1931</v>
      </c>
      <c r="C1737" s="156" t="s">
        <v>407</v>
      </c>
      <c r="D1737" s="156" t="s">
        <v>408</v>
      </c>
      <c r="E1737" s="176">
        <v>21.48</v>
      </c>
    </row>
    <row r="1738" spans="1:5">
      <c r="A1738" s="156">
        <v>2627</v>
      </c>
      <c r="B1738" s="156" t="s">
        <v>1932</v>
      </c>
      <c r="C1738" s="156" t="s">
        <v>407</v>
      </c>
      <c r="D1738" s="156" t="s">
        <v>408</v>
      </c>
      <c r="E1738" s="176">
        <v>37.840000000000003</v>
      </c>
    </row>
    <row r="1739" spans="1:5">
      <c r="A1739" s="156">
        <v>2629</v>
      </c>
      <c r="B1739" s="156" t="s">
        <v>1933</v>
      </c>
      <c r="C1739" s="156" t="s">
        <v>407</v>
      </c>
      <c r="D1739" s="156" t="s">
        <v>408</v>
      </c>
      <c r="E1739" s="176">
        <v>51.18</v>
      </c>
    </row>
    <row r="1740" spans="1:5">
      <c r="A1740" s="156">
        <v>12033</v>
      </c>
      <c r="B1740" s="156" t="s">
        <v>1934</v>
      </c>
      <c r="C1740" s="156" t="s">
        <v>407</v>
      </c>
      <c r="D1740" s="156" t="s">
        <v>408</v>
      </c>
      <c r="E1740" s="176">
        <v>5.71</v>
      </c>
    </row>
    <row r="1741" spans="1:5">
      <c r="A1741" s="156">
        <v>40408</v>
      </c>
      <c r="B1741" s="156" t="s">
        <v>1935</v>
      </c>
      <c r="C1741" s="156" t="s">
        <v>407</v>
      </c>
      <c r="D1741" s="156" t="s">
        <v>408</v>
      </c>
      <c r="E1741" s="176">
        <v>3.75</v>
      </c>
    </row>
    <row r="1742" spans="1:5">
      <c r="A1742" s="156">
        <v>40409</v>
      </c>
      <c r="B1742" s="156" t="s">
        <v>1936</v>
      </c>
      <c r="C1742" s="156" t="s">
        <v>407</v>
      </c>
      <c r="D1742" s="156" t="s">
        <v>408</v>
      </c>
      <c r="E1742" s="176">
        <v>1.33</v>
      </c>
    </row>
    <row r="1743" spans="1:5">
      <c r="A1743" s="156">
        <v>39276</v>
      </c>
      <c r="B1743" s="156" t="s">
        <v>1937</v>
      </c>
      <c r="C1743" s="156" t="s">
        <v>407</v>
      </c>
      <c r="D1743" s="156" t="s">
        <v>408</v>
      </c>
      <c r="E1743" s="176">
        <v>3.38</v>
      </c>
    </row>
    <row r="1744" spans="1:5">
      <c r="A1744" s="156">
        <v>39277</v>
      </c>
      <c r="B1744" s="156" t="s">
        <v>1938</v>
      </c>
      <c r="C1744" s="156" t="s">
        <v>407</v>
      </c>
      <c r="D1744" s="156" t="s">
        <v>408</v>
      </c>
      <c r="E1744" s="176">
        <v>9.1300000000000008</v>
      </c>
    </row>
    <row r="1745" spans="1:5">
      <c r="A1745" s="156">
        <v>12034</v>
      </c>
      <c r="B1745" s="156" t="s">
        <v>310</v>
      </c>
      <c r="C1745" s="156" t="s">
        <v>407</v>
      </c>
      <c r="D1745" s="156" t="s">
        <v>408</v>
      </c>
      <c r="E1745" s="176">
        <v>2.59</v>
      </c>
    </row>
    <row r="1746" spans="1:5">
      <c r="A1746" s="156">
        <v>39879</v>
      </c>
      <c r="B1746" s="156" t="s">
        <v>1939</v>
      </c>
      <c r="C1746" s="156" t="s">
        <v>407</v>
      </c>
      <c r="D1746" s="156" t="s">
        <v>410</v>
      </c>
      <c r="E1746" s="176">
        <v>2.04</v>
      </c>
    </row>
    <row r="1747" spans="1:5">
      <c r="A1747" s="156">
        <v>39880</v>
      </c>
      <c r="B1747" s="156" t="s">
        <v>1940</v>
      </c>
      <c r="C1747" s="156" t="s">
        <v>407</v>
      </c>
      <c r="D1747" s="156" t="s">
        <v>410</v>
      </c>
      <c r="E1747" s="176">
        <v>4.5199999999999996</v>
      </c>
    </row>
    <row r="1748" spans="1:5">
      <c r="A1748" s="156">
        <v>39881</v>
      </c>
      <c r="B1748" s="156" t="s">
        <v>1941</v>
      </c>
      <c r="C1748" s="156" t="s">
        <v>407</v>
      </c>
      <c r="D1748" s="156" t="s">
        <v>410</v>
      </c>
      <c r="E1748" s="176">
        <v>7.27</v>
      </c>
    </row>
    <row r="1749" spans="1:5">
      <c r="A1749" s="156">
        <v>39882</v>
      </c>
      <c r="B1749" s="156" t="s">
        <v>1942</v>
      </c>
      <c r="C1749" s="156" t="s">
        <v>407</v>
      </c>
      <c r="D1749" s="156" t="s">
        <v>410</v>
      </c>
      <c r="E1749" s="176">
        <v>19.14</v>
      </c>
    </row>
    <row r="1750" spans="1:5">
      <c r="A1750" s="156">
        <v>39883</v>
      </c>
      <c r="B1750" s="156" t="s">
        <v>1943</v>
      </c>
      <c r="C1750" s="156" t="s">
        <v>407</v>
      </c>
      <c r="D1750" s="156" t="s">
        <v>410</v>
      </c>
      <c r="E1750" s="176">
        <v>30.57</v>
      </c>
    </row>
    <row r="1751" spans="1:5">
      <c r="A1751" s="156">
        <v>39884</v>
      </c>
      <c r="B1751" s="156" t="s">
        <v>1944</v>
      </c>
      <c r="C1751" s="156" t="s">
        <v>407</v>
      </c>
      <c r="D1751" s="156" t="s">
        <v>410</v>
      </c>
      <c r="E1751" s="176">
        <v>45.41</v>
      </c>
    </row>
    <row r="1752" spans="1:5">
      <c r="A1752" s="156">
        <v>39885</v>
      </c>
      <c r="B1752" s="156" t="s">
        <v>1945</v>
      </c>
      <c r="C1752" s="156" t="s">
        <v>407</v>
      </c>
      <c r="D1752" s="156" t="s">
        <v>410</v>
      </c>
      <c r="E1752" s="176">
        <v>107.93</v>
      </c>
    </row>
    <row r="1753" spans="1:5">
      <c r="A1753" s="156">
        <v>1777</v>
      </c>
      <c r="B1753" s="156" t="s">
        <v>1946</v>
      </c>
      <c r="C1753" s="156" t="s">
        <v>407</v>
      </c>
      <c r="D1753" s="156" t="s">
        <v>410</v>
      </c>
      <c r="E1753" s="176">
        <v>45.7</v>
      </c>
    </row>
    <row r="1754" spans="1:5">
      <c r="A1754" s="156">
        <v>1819</v>
      </c>
      <c r="B1754" s="156" t="s">
        <v>1947</v>
      </c>
      <c r="C1754" s="156" t="s">
        <v>407</v>
      </c>
      <c r="D1754" s="156" t="s">
        <v>410</v>
      </c>
      <c r="E1754" s="176">
        <v>33.25</v>
      </c>
    </row>
    <row r="1755" spans="1:5">
      <c r="A1755" s="156">
        <v>1775</v>
      </c>
      <c r="B1755" s="156" t="s">
        <v>1948</v>
      </c>
      <c r="C1755" s="156" t="s">
        <v>407</v>
      </c>
      <c r="D1755" s="156" t="s">
        <v>410</v>
      </c>
      <c r="E1755" s="176">
        <v>9.94</v>
      </c>
    </row>
    <row r="1756" spans="1:5">
      <c r="A1756" s="156">
        <v>1776</v>
      </c>
      <c r="B1756" s="156" t="s">
        <v>1949</v>
      </c>
      <c r="C1756" s="156" t="s">
        <v>407</v>
      </c>
      <c r="D1756" s="156" t="s">
        <v>410</v>
      </c>
      <c r="E1756" s="176">
        <v>27.05</v>
      </c>
    </row>
    <row r="1757" spans="1:5">
      <c r="A1757" s="156">
        <v>1778</v>
      </c>
      <c r="B1757" s="156" t="s">
        <v>1950</v>
      </c>
      <c r="C1757" s="156" t="s">
        <v>407</v>
      </c>
      <c r="D1757" s="156" t="s">
        <v>410</v>
      </c>
      <c r="E1757" s="176">
        <v>110.62</v>
      </c>
    </row>
    <row r="1758" spans="1:5">
      <c r="A1758" s="156">
        <v>1818</v>
      </c>
      <c r="B1758" s="156" t="s">
        <v>1951</v>
      </c>
      <c r="C1758" s="156" t="s">
        <v>407</v>
      </c>
      <c r="D1758" s="156" t="s">
        <v>410</v>
      </c>
      <c r="E1758" s="176">
        <v>73.430000000000007</v>
      </c>
    </row>
    <row r="1759" spans="1:5">
      <c r="A1759" s="156">
        <v>1820</v>
      </c>
      <c r="B1759" s="156" t="s">
        <v>1952</v>
      </c>
      <c r="C1759" s="156" t="s">
        <v>407</v>
      </c>
      <c r="D1759" s="156" t="s">
        <v>410</v>
      </c>
      <c r="E1759" s="176">
        <v>14.36</v>
      </c>
    </row>
    <row r="1760" spans="1:5">
      <c r="A1760" s="156">
        <v>1779</v>
      </c>
      <c r="B1760" s="156" t="s">
        <v>1953</v>
      </c>
      <c r="C1760" s="156" t="s">
        <v>407</v>
      </c>
      <c r="D1760" s="156" t="s">
        <v>410</v>
      </c>
      <c r="E1760" s="176">
        <v>160.88</v>
      </c>
    </row>
    <row r="1761" spans="1:5">
      <c r="A1761" s="156">
        <v>1780</v>
      </c>
      <c r="B1761" s="156" t="s">
        <v>1954</v>
      </c>
      <c r="C1761" s="156" t="s">
        <v>407</v>
      </c>
      <c r="D1761" s="156" t="s">
        <v>410</v>
      </c>
      <c r="E1761" s="176">
        <v>331.65</v>
      </c>
    </row>
    <row r="1762" spans="1:5">
      <c r="A1762" s="156">
        <v>1783</v>
      </c>
      <c r="B1762" s="156" t="s">
        <v>1955</v>
      </c>
      <c r="C1762" s="156" t="s">
        <v>407</v>
      </c>
      <c r="D1762" s="156" t="s">
        <v>410</v>
      </c>
      <c r="E1762" s="176">
        <v>35.06</v>
      </c>
    </row>
    <row r="1763" spans="1:5">
      <c r="A1763" s="156">
        <v>1782</v>
      </c>
      <c r="B1763" s="156" t="s">
        <v>1956</v>
      </c>
      <c r="C1763" s="156" t="s">
        <v>407</v>
      </c>
      <c r="D1763" s="156" t="s">
        <v>410</v>
      </c>
      <c r="E1763" s="176">
        <v>27.72</v>
      </c>
    </row>
    <row r="1764" spans="1:5">
      <c r="A1764" s="156">
        <v>1817</v>
      </c>
      <c r="B1764" s="156" t="s">
        <v>1957</v>
      </c>
      <c r="C1764" s="156" t="s">
        <v>407</v>
      </c>
      <c r="D1764" s="156" t="s">
        <v>410</v>
      </c>
      <c r="E1764" s="176">
        <v>8.26</v>
      </c>
    </row>
    <row r="1765" spans="1:5">
      <c r="A1765" s="156">
        <v>1781</v>
      </c>
      <c r="B1765" s="156" t="s">
        <v>1958</v>
      </c>
      <c r="C1765" s="156" t="s">
        <v>407</v>
      </c>
      <c r="D1765" s="156" t="s">
        <v>410</v>
      </c>
      <c r="E1765" s="176">
        <v>18.059999999999999</v>
      </c>
    </row>
    <row r="1766" spans="1:5">
      <c r="A1766" s="156">
        <v>1784</v>
      </c>
      <c r="B1766" s="156" t="s">
        <v>1959</v>
      </c>
      <c r="C1766" s="156" t="s">
        <v>407</v>
      </c>
      <c r="D1766" s="156" t="s">
        <v>410</v>
      </c>
      <c r="E1766" s="176">
        <v>99.02</v>
      </c>
    </row>
    <row r="1767" spans="1:5">
      <c r="A1767" s="156">
        <v>1810</v>
      </c>
      <c r="B1767" s="156" t="s">
        <v>1960</v>
      </c>
      <c r="C1767" s="156" t="s">
        <v>407</v>
      </c>
      <c r="D1767" s="156" t="s">
        <v>410</v>
      </c>
      <c r="E1767" s="176">
        <v>54.92</v>
      </c>
    </row>
    <row r="1768" spans="1:5">
      <c r="A1768" s="156">
        <v>1811</v>
      </c>
      <c r="B1768" s="156" t="s">
        <v>1961</v>
      </c>
      <c r="C1768" s="156" t="s">
        <v>407</v>
      </c>
      <c r="D1768" s="156" t="s">
        <v>410</v>
      </c>
      <c r="E1768" s="176">
        <v>11.88</v>
      </c>
    </row>
    <row r="1769" spans="1:5">
      <c r="A1769" s="156">
        <v>1812</v>
      </c>
      <c r="B1769" s="156" t="s">
        <v>1962</v>
      </c>
      <c r="C1769" s="156" t="s">
        <v>407</v>
      </c>
      <c r="D1769" s="156" t="s">
        <v>410</v>
      </c>
      <c r="E1769" s="176">
        <v>138.63999999999999</v>
      </c>
    </row>
    <row r="1770" spans="1:5">
      <c r="A1770" s="156">
        <v>40379</v>
      </c>
      <c r="B1770" s="156" t="s">
        <v>1963</v>
      </c>
      <c r="C1770" s="156" t="s">
        <v>407</v>
      </c>
      <c r="D1770" s="156" t="s">
        <v>410</v>
      </c>
      <c r="E1770" s="176">
        <v>8.0299999999999994</v>
      </c>
    </row>
    <row r="1771" spans="1:5">
      <c r="A1771" s="156">
        <v>40381</v>
      </c>
      <c r="B1771" s="156" t="s">
        <v>1964</v>
      </c>
      <c r="C1771" s="156" t="s">
        <v>407</v>
      </c>
      <c r="D1771" s="156" t="s">
        <v>410</v>
      </c>
      <c r="E1771" s="176">
        <v>10.71</v>
      </c>
    </row>
    <row r="1772" spans="1:5">
      <c r="A1772" s="156">
        <v>40423</v>
      </c>
      <c r="B1772" s="156" t="s">
        <v>1965</v>
      </c>
      <c r="C1772" s="156" t="s">
        <v>407</v>
      </c>
      <c r="D1772" s="156" t="s">
        <v>410</v>
      </c>
      <c r="E1772" s="176">
        <v>15.21</v>
      </c>
    </row>
    <row r="1773" spans="1:5">
      <c r="A1773" s="156">
        <v>40384</v>
      </c>
      <c r="B1773" s="156" t="s">
        <v>1966</v>
      </c>
      <c r="C1773" s="156" t="s">
        <v>407</v>
      </c>
      <c r="D1773" s="156" t="s">
        <v>410</v>
      </c>
      <c r="E1773" s="176">
        <v>23.24</v>
      </c>
    </row>
    <row r="1774" spans="1:5">
      <c r="A1774" s="156">
        <v>40386</v>
      </c>
      <c r="B1774" s="156" t="s">
        <v>1967</v>
      </c>
      <c r="C1774" s="156" t="s">
        <v>407</v>
      </c>
      <c r="D1774" s="156" t="s">
        <v>410</v>
      </c>
      <c r="E1774" s="176">
        <v>33.950000000000003</v>
      </c>
    </row>
    <row r="1775" spans="1:5">
      <c r="A1775" s="156">
        <v>40388</v>
      </c>
      <c r="B1775" s="156" t="s">
        <v>1968</v>
      </c>
      <c r="C1775" s="156" t="s">
        <v>407</v>
      </c>
      <c r="D1775" s="156" t="s">
        <v>410</v>
      </c>
      <c r="E1775" s="176">
        <v>48.27</v>
      </c>
    </row>
    <row r="1776" spans="1:5">
      <c r="A1776" s="156">
        <v>40389</v>
      </c>
      <c r="B1776" s="156" t="s">
        <v>1969</v>
      </c>
      <c r="C1776" s="156" t="s">
        <v>407</v>
      </c>
      <c r="D1776" s="156" t="s">
        <v>410</v>
      </c>
      <c r="E1776" s="176">
        <v>96.44</v>
      </c>
    </row>
    <row r="1777" spans="1:5">
      <c r="A1777" s="156">
        <v>40391</v>
      </c>
      <c r="B1777" s="156" t="s">
        <v>1970</v>
      </c>
      <c r="C1777" s="156" t="s">
        <v>407</v>
      </c>
      <c r="D1777" s="156" t="s">
        <v>410</v>
      </c>
      <c r="E1777" s="176">
        <v>250.32</v>
      </c>
    </row>
    <row r="1778" spans="1:5">
      <c r="A1778" s="156">
        <v>40414</v>
      </c>
      <c r="B1778" s="156" t="s">
        <v>1971</v>
      </c>
      <c r="C1778" s="156" t="s">
        <v>407</v>
      </c>
      <c r="D1778" s="156" t="s">
        <v>410</v>
      </c>
      <c r="E1778" s="176">
        <v>14.15</v>
      </c>
    </row>
    <row r="1779" spans="1:5">
      <c r="A1779" s="156">
        <v>40416</v>
      </c>
      <c r="B1779" s="156" t="s">
        <v>1972</v>
      </c>
      <c r="C1779" s="156" t="s">
        <v>407</v>
      </c>
      <c r="D1779" s="156" t="s">
        <v>410</v>
      </c>
      <c r="E1779" s="176">
        <v>19.57</v>
      </c>
    </row>
    <row r="1780" spans="1:5">
      <c r="A1780" s="156">
        <v>40418</v>
      </c>
      <c r="B1780" s="156" t="s">
        <v>1973</v>
      </c>
      <c r="C1780" s="156" t="s">
        <v>407</v>
      </c>
      <c r="D1780" s="156" t="s">
        <v>410</v>
      </c>
      <c r="E1780" s="176">
        <v>23.34</v>
      </c>
    </row>
    <row r="1781" spans="1:5">
      <c r="A1781" s="156">
        <v>2615</v>
      </c>
      <c r="B1781" s="156" t="s">
        <v>1974</v>
      </c>
      <c r="C1781" s="156" t="s">
        <v>407</v>
      </c>
      <c r="D1781" s="156" t="s">
        <v>408</v>
      </c>
      <c r="E1781" s="176">
        <v>66.73</v>
      </c>
    </row>
    <row r="1782" spans="1:5">
      <c r="A1782" s="156">
        <v>2635</v>
      </c>
      <c r="B1782" s="156" t="s">
        <v>1975</v>
      </c>
      <c r="C1782" s="156" t="s">
        <v>407</v>
      </c>
      <c r="D1782" s="156" t="s">
        <v>408</v>
      </c>
      <c r="E1782" s="176">
        <v>1.99</v>
      </c>
    </row>
    <row r="1783" spans="1:5">
      <c r="A1783" s="156">
        <v>2609</v>
      </c>
      <c r="B1783" s="156" t="s">
        <v>1976</v>
      </c>
      <c r="C1783" s="156" t="s">
        <v>407</v>
      </c>
      <c r="D1783" s="156" t="s">
        <v>408</v>
      </c>
      <c r="E1783" s="176">
        <v>2.2400000000000002</v>
      </c>
    </row>
    <row r="1784" spans="1:5">
      <c r="A1784" s="156">
        <v>2634</v>
      </c>
      <c r="B1784" s="156" t="s">
        <v>1977</v>
      </c>
      <c r="C1784" s="156" t="s">
        <v>407</v>
      </c>
      <c r="D1784" s="156" t="s">
        <v>408</v>
      </c>
      <c r="E1784" s="176">
        <v>2.94</v>
      </c>
    </row>
    <row r="1785" spans="1:5">
      <c r="A1785" s="156">
        <v>2611</v>
      </c>
      <c r="B1785" s="156" t="s">
        <v>1978</v>
      </c>
      <c r="C1785" s="156" t="s">
        <v>407</v>
      </c>
      <c r="D1785" s="156" t="s">
        <v>408</v>
      </c>
      <c r="E1785" s="176">
        <v>8.2899999999999991</v>
      </c>
    </row>
    <row r="1786" spans="1:5">
      <c r="A1786" s="156">
        <v>2612</v>
      </c>
      <c r="B1786" s="156" t="s">
        <v>1979</v>
      </c>
      <c r="C1786" s="156" t="s">
        <v>407</v>
      </c>
      <c r="D1786" s="156" t="s">
        <v>408</v>
      </c>
      <c r="E1786" s="176">
        <v>12.06</v>
      </c>
    </row>
    <row r="1787" spans="1:5">
      <c r="A1787" s="156">
        <v>2613</v>
      </c>
      <c r="B1787" s="156" t="s">
        <v>1980</v>
      </c>
      <c r="C1787" s="156" t="s">
        <v>407</v>
      </c>
      <c r="D1787" s="156" t="s">
        <v>408</v>
      </c>
      <c r="E1787" s="176">
        <v>29.12</v>
      </c>
    </row>
    <row r="1788" spans="1:5">
      <c r="A1788" s="156">
        <v>2614</v>
      </c>
      <c r="B1788" s="156" t="s">
        <v>1981</v>
      </c>
      <c r="C1788" s="156" t="s">
        <v>407</v>
      </c>
      <c r="D1788" s="156" t="s">
        <v>408</v>
      </c>
      <c r="E1788" s="176">
        <v>40.5</v>
      </c>
    </row>
    <row r="1789" spans="1:5">
      <c r="A1789" s="156">
        <v>34359</v>
      </c>
      <c r="B1789" s="156" t="s">
        <v>1982</v>
      </c>
      <c r="C1789" s="156" t="s">
        <v>407</v>
      </c>
      <c r="D1789" s="156" t="s">
        <v>410</v>
      </c>
      <c r="E1789" s="176">
        <v>5.16</v>
      </c>
    </row>
    <row r="1790" spans="1:5">
      <c r="A1790" s="156">
        <v>1789</v>
      </c>
      <c r="B1790" s="156" t="s">
        <v>1983</v>
      </c>
      <c r="C1790" s="156" t="s">
        <v>407</v>
      </c>
      <c r="D1790" s="156" t="s">
        <v>410</v>
      </c>
      <c r="E1790" s="176">
        <v>43.86</v>
      </c>
    </row>
    <row r="1791" spans="1:5">
      <c r="A1791" s="156">
        <v>1788</v>
      </c>
      <c r="B1791" s="156" t="s">
        <v>1984</v>
      </c>
      <c r="C1791" s="156" t="s">
        <v>407</v>
      </c>
      <c r="D1791" s="156" t="s">
        <v>410</v>
      </c>
      <c r="E1791" s="176">
        <v>35.159999999999997</v>
      </c>
    </row>
    <row r="1792" spans="1:5">
      <c r="A1792" s="156">
        <v>1786</v>
      </c>
      <c r="B1792" s="156" t="s">
        <v>1985</v>
      </c>
      <c r="C1792" s="156" t="s">
        <v>407</v>
      </c>
      <c r="D1792" s="156" t="s">
        <v>410</v>
      </c>
      <c r="E1792" s="176">
        <v>8.73</v>
      </c>
    </row>
    <row r="1793" spans="1:5">
      <c r="A1793" s="156">
        <v>1787</v>
      </c>
      <c r="B1793" s="156" t="s">
        <v>1986</v>
      </c>
      <c r="C1793" s="156" t="s">
        <v>407</v>
      </c>
      <c r="D1793" s="156" t="s">
        <v>410</v>
      </c>
      <c r="E1793" s="176">
        <v>20.9</v>
      </c>
    </row>
    <row r="1794" spans="1:5">
      <c r="A1794" s="156">
        <v>1791</v>
      </c>
      <c r="B1794" s="156" t="s">
        <v>1987</v>
      </c>
      <c r="C1794" s="156" t="s">
        <v>407</v>
      </c>
      <c r="D1794" s="156" t="s">
        <v>410</v>
      </c>
      <c r="E1794" s="176">
        <v>126.76</v>
      </c>
    </row>
    <row r="1795" spans="1:5">
      <c r="A1795" s="156">
        <v>1790</v>
      </c>
      <c r="B1795" s="156" t="s">
        <v>1988</v>
      </c>
      <c r="C1795" s="156" t="s">
        <v>407</v>
      </c>
      <c r="D1795" s="156" t="s">
        <v>410</v>
      </c>
      <c r="E1795" s="176">
        <v>73.040000000000006</v>
      </c>
    </row>
    <row r="1796" spans="1:5">
      <c r="A1796" s="156">
        <v>1813</v>
      </c>
      <c r="B1796" s="156" t="s">
        <v>1989</v>
      </c>
      <c r="C1796" s="156" t="s">
        <v>407</v>
      </c>
      <c r="D1796" s="156" t="s">
        <v>410</v>
      </c>
      <c r="E1796" s="176">
        <v>13.85</v>
      </c>
    </row>
    <row r="1797" spans="1:5">
      <c r="A1797" s="156">
        <v>1792</v>
      </c>
      <c r="B1797" s="156" t="s">
        <v>1990</v>
      </c>
      <c r="C1797" s="156" t="s">
        <v>407</v>
      </c>
      <c r="D1797" s="156" t="s">
        <v>410</v>
      </c>
      <c r="E1797" s="176">
        <v>171.11</v>
      </c>
    </row>
    <row r="1798" spans="1:5">
      <c r="A1798" s="156">
        <v>1793</v>
      </c>
      <c r="B1798" s="156" t="s">
        <v>1991</v>
      </c>
      <c r="C1798" s="156" t="s">
        <v>407</v>
      </c>
      <c r="D1798" s="156" t="s">
        <v>410</v>
      </c>
      <c r="E1798" s="176">
        <v>345.75</v>
      </c>
    </row>
    <row r="1799" spans="1:5">
      <c r="A1799" s="156">
        <v>1809</v>
      </c>
      <c r="B1799" s="156" t="s">
        <v>1992</v>
      </c>
      <c r="C1799" s="156" t="s">
        <v>407</v>
      </c>
      <c r="D1799" s="156" t="s">
        <v>410</v>
      </c>
      <c r="E1799" s="176">
        <v>41.12</v>
      </c>
    </row>
    <row r="1800" spans="1:5">
      <c r="A1800" s="156">
        <v>1814</v>
      </c>
      <c r="B1800" s="156" t="s">
        <v>1993</v>
      </c>
      <c r="C1800" s="156" t="s">
        <v>407</v>
      </c>
      <c r="D1800" s="156" t="s">
        <v>410</v>
      </c>
      <c r="E1800" s="176">
        <v>33.78</v>
      </c>
    </row>
    <row r="1801" spans="1:5">
      <c r="A1801" s="156">
        <v>1803</v>
      </c>
      <c r="B1801" s="156" t="s">
        <v>1994</v>
      </c>
      <c r="C1801" s="156" t="s">
        <v>407</v>
      </c>
      <c r="D1801" s="156" t="s">
        <v>410</v>
      </c>
      <c r="E1801" s="176">
        <v>8.5299999999999994</v>
      </c>
    </row>
    <row r="1802" spans="1:5">
      <c r="A1802" s="156">
        <v>1805</v>
      </c>
      <c r="B1802" s="156" t="s">
        <v>1995</v>
      </c>
      <c r="C1802" s="156" t="s">
        <v>407</v>
      </c>
      <c r="D1802" s="156" t="s">
        <v>410</v>
      </c>
      <c r="E1802" s="176">
        <v>19.600000000000001</v>
      </c>
    </row>
    <row r="1803" spans="1:5">
      <c r="A1803" s="156">
        <v>1821</v>
      </c>
      <c r="B1803" s="156" t="s">
        <v>1996</v>
      </c>
      <c r="C1803" s="156" t="s">
        <v>407</v>
      </c>
      <c r="D1803" s="156" t="s">
        <v>410</v>
      </c>
      <c r="E1803" s="176">
        <v>115.81</v>
      </c>
    </row>
    <row r="1804" spans="1:5">
      <c r="A1804" s="156">
        <v>1806</v>
      </c>
      <c r="B1804" s="156" t="s">
        <v>1997</v>
      </c>
      <c r="C1804" s="156" t="s">
        <v>407</v>
      </c>
      <c r="D1804" s="156" t="s">
        <v>410</v>
      </c>
      <c r="E1804" s="176">
        <v>68.930000000000007</v>
      </c>
    </row>
    <row r="1805" spans="1:5">
      <c r="A1805" s="156">
        <v>1804</v>
      </c>
      <c r="B1805" s="156" t="s">
        <v>1998</v>
      </c>
      <c r="C1805" s="156" t="s">
        <v>407</v>
      </c>
      <c r="D1805" s="156" t="s">
        <v>410</v>
      </c>
      <c r="E1805" s="176">
        <v>12.15</v>
      </c>
    </row>
    <row r="1806" spans="1:5">
      <c r="A1806" s="156">
        <v>1807</v>
      </c>
      <c r="B1806" s="156" t="s">
        <v>1999</v>
      </c>
      <c r="C1806" s="156" t="s">
        <v>407</v>
      </c>
      <c r="D1806" s="156" t="s">
        <v>410</v>
      </c>
      <c r="E1806" s="176">
        <v>165.63</v>
      </c>
    </row>
    <row r="1807" spans="1:5">
      <c r="A1807" s="156">
        <v>1808</v>
      </c>
      <c r="B1807" s="156" t="s">
        <v>2000</v>
      </c>
      <c r="C1807" s="156" t="s">
        <v>407</v>
      </c>
      <c r="D1807" s="156" t="s">
        <v>410</v>
      </c>
      <c r="E1807" s="176">
        <v>332.06</v>
      </c>
    </row>
    <row r="1808" spans="1:5">
      <c r="A1808" s="156">
        <v>1797</v>
      </c>
      <c r="B1808" s="156" t="s">
        <v>2001</v>
      </c>
      <c r="C1808" s="156" t="s">
        <v>407</v>
      </c>
      <c r="D1808" s="156" t="s">
        <v>410</v>
      </c>
      <c r="E1808" s="176">
        <v>49.8</v>
      </c>
    </row>
    <row r="1809" spans="1:5">
      <c r="A1809" s="156">
        <v>1796</v>
      </c>
      <c r="B1809" s="156" t="s">
        <v>2002</v>
      </c>
      <c r="C1809" s="156" t="s">
        <v>407</v>
      </c>
      <c r="D1809" s="156" t="s">
        <v>410</v>
      </c>
      <c r="E1809" s="176">
        <v>38.200000000000003</v>
      </c>
    </row>
    <row r="1810" spans="1:5">
      <c r="A1810" s="156">
        <v>1794</v>
      </c>
      <c r="B1810" s="156" t="s">
        <v>2003</v>
      </c>
      <c r="C1810" s="156" t="s">
        <v>407</v>
      </c>
      <c r="D1810" s="156" t="s">
        <v>410</v>
      </c>
      <c r="E1810" s="176">
        <v>9.1199999999999992</v>
      </c>
    </row>
    <row r="1811" spans="1:5">
      <c r="A1811" s="156">
        <v>1816</v>
      </c>
      <c r="B1811" s="156" t="s">
        <v>2004</v>
      </c>
      <c r="C1811" s="156" t="s">
        <v>407</v>
      </c>
      <c r="D1811" s="156" t="s">
        <v>410</v>
      </c>
      <c r="E1811" s="176">
        <v>20.56</v>
      </c>
    </row>
    <row r="1812" spans="1:5">
      <c r="A1812" s="156">
        <v>1815</v>
      </c>
      <c r="B1812" s="156" t="s">
        <v>2005</v>
      </c>
      <c r="C1812" s="156" t="s">
        <v>407</v>
      </c>
      <c r="D1812" s="156" t="s">
        <v>410</v>
      </c>
      <c r="E1812" s="176">
        <v>157.91</v>
      </c>
    </row>
    <row r="1813" spans="1:5">
      <c r="A1813" s="156">
        <v>1798</v>
      </c>
      <c r="B1813" s="156" t="s">
        <v>2006</v>
      </c>
      <c r="C1813" s="156" t="s">
        <v>407</v>
      </c>
      <c r="D1813" s="156" t="s">
        <v>410</v>
      </c>
      <c r="E1813" s="176">
        <v>70.66</v>
      </c>
    </row>
    <row r="1814" spans="1:5">
      <c r="A1814" s="156">
        <v>1795</v>
      </c>
      <c r="B1814" s="156" t="s">
        <v>2007</v>
      </c>
      <c r="C1814" s="156" t="s">
        <v>407</v>
      </c>
      <c r="D1814" s="156" t="s">
        <v>410</v>
      </c>
      <c r="E1814" s="176">
        <v>12.63</v>
      </c>
    </row>
    <row r="1815" spans="1:5">
      <c r="A1815" s="156">
        <v>1799</v>
      </c>
      <c r="B1815" s="156" t="s">
        <v>2008</v>
      </c>
      <c r="C1815" s="156" t="s">
        <v>407</v>
      </c>
      <c r="D1815" s="156" t="s">
        <v>410</v>
      </c>
      <c r="E1815" s="176">
        <v>205.66</v>
      </c>
    </row>
    <row r="1816" spans="1:5">
      <c r="A1816" s="156">
        <v>1800</v>
      </c>
      <c r="B1816" s="156" t="s">
        <v>2009</v>
      </c>
      <c r="C1816" s="156" t="s">
        <v>407</v>
      </c>
      <c r="D1816" s="156" t="s">
        <v>410</v>
      </c>
      <c r="E1816" s="176">
        <v>392.65</v>
      </c>
    </row>
    <row r="1817" spans="1:5">
      <c r="A1817" s="156">
        <v>1802</v>
      </c>
      <c r="B1817" s="156" t="s">
        <v>2010</v>
      </c>
      <c r="C1817" s="156" t="s">
        <v>407</v>
      </c>
      <c r="D1817" s="156" t="s">
        <v>410</v>
      </c>
      <c r="E1817" s="176">
        <v>982.17</v>
      </c>
    </row>
    <row r="1818" spans="1:5">
      <c r="A1818" s="156">
        <v>40378</v>
      </c>
      <c r="B1818" s="156" t="s">
        <v>2011</v>
      </c>
      <c r="C1818" s="156" t="s">
        <v>407</v>
      </c>
      <c r="D1818" s="156" t="s">
        <v>410</v>
      </c>
      <c r="E1818" s="176">
        <v>8.0299999999999994</v>
      </c>
    </row>
    <row r="1819" spans="1:5">
      <c r="A1819" s="156">
        <v>40380</v>
      </c>
      <c r="B1819" s="156" t="s">
        <v>2012</v>
      </c>
      <c r="C1819" s="156" t="s">
        <v>407</v>
      </c>
      <c r="D1819" s="156" t="s">
        <v>410</v>
      </c>
      <c r="E1819" s="176">
        <v>10.71</v>
      </c>
    </row>
    <row r="1820" spans="1:5">
      <c r="A1820" s="156">
        <v>40382</v>
      </c>
      <c r="B1820" s="156" t="s">
        <v>2013</v>
      </c>
      <c r="C1820" s="156" t="s">
        <v>407</v>
      </c>
      <c r="D1820" s="156" t="s">
        <v>410</v>
      </c>
      <c r="E1820" s="176">
        <v>15.21</v>
      </c>
    </row>
    <row r="1821" spans="1:5">
      <c r="A1821" s="156">
        <v>40383</v>
      </c>
      <c r="B1821" s="156" t="s">
        <v>2014</v>
      </c>
      <c r="C1821" s="156" t="s">
        <v>407</v>
      </c>
      <c r="D1821" s="156" t="s">
        <v>410</v>
      </c>
      <c r="E1821" s="176">
        <v>23.24</v>
      </c>
    </row>
    <row r="1822" spans="1:5">
      <c r="A1822" s="156">
        <v>40385</v>
      </c>
      <c r="B1822" s="156" t="s">
        <v>2015</v>
      </c>
      <c r="C1822" s="156" t="s">
        <v>407</v>
      </c>
      <c r="D1822" s="156" t="s">
        <v>410</v>
      </c>
      <c r="E1822" s="176">
        <v>33.950000000000003</v>
      </c>
    </row>
    <row r="1823" spans="1:5">
      <c r="A1823" s="156">
        <v>40387</v>
      </c>
      <c r="B1823" s="156" t="s">
        <v>2016</v>
      </c>
      <c r="C1823" s="156" t="s">
        <v>407</v>
      </c>
      <c r="D1823" s="156" t="s">
        <v>410</v>
      </c>
      <c r="E1823" s="176">
        <v>52.75</v>
      </c>
    </row>
    <row r="1824" spans="1:5">
      <c r="A1824" s="156">
        <v>40422</v>
      </c>
      <c r="B1824" s="156" t="s">
        <v>2017</v>
      </c>
      <c r="C1824" s="156" t="s">
        <v>407</v>
      </c>
      <c r="D1824" s="156" t="s">
        <v>410</v>
      </c>
      <c r="E1824" s="176">
        <v>103.6</v>
      </c>
    </row>
    <row r="1825" spans="1:5">
      <c r="A1825" s="156">
        <v>40390</v>
      </c>
      <c r="B1825" s="156" t="s">
        <v>2018</v>
      </c>
      <c r="C1825" s="156" t="s">
        <v>407</v>
      </c>
      <c r="D1825" s="156" t="s">
        <v>410</v>
      </c>
      <c r="E1825" s="176">
        <v>218.2</v>
      </c>
    </row>
    <row r="1826" spans="1:5">
      <c r="A1826" s="156">
        <v>40413</v>
      </c>
      <c r="B1826" s="156" t="s">
        <v>2019</v>
      </c>
      <c r="C1826" s="156" t="s">
        <v>407</v>
      </c>
      <c r="D1826" s="156" t="s">
        <v>410</v>
      </c>
      <c r="E1826" s="176">
        <v>15.38</v>
      </c>
    </row>
    <row r="1827" spans="1:5">
      <c r="A1827" s="156">
        <v>40415</v>
      </c>
      <c r="B1827" s="156" t="s">
        <v>2020</v>
      </c>
      <c r="C1827" s="156" t="s">
        <v>407</v>
      </c>
      <c r="D1827" s="156" t="s">
        <v>410</v>
      </c>
      <c r="E1827" s="176">
        <v>21.91</v>
      </c>
    </row>
    <row r="1828" spans="1:5">
      <c r="A1828" s="156">
        <v>40417</v>
      </c>
      <c r="B1828" s="156" t="s">
        <v>2021</v>
      </c>
      <c r="C1828" s="156" t="s">
        <v>407</v>
      </c>
      <c r="D1828" s="156" t="s">
        <v>410</v>
      </c>
      <c r="E1828" s="176">
        <v>25.85</v>
      </c>
    </row>
    <row r="1829" spans="1:5">
      <c r="A1829" s="156">
        <v>39271</v>
      </c>
      <c r="B1829" s="156" t="s">
        <v>2022</v>
      </c>
      <c r="C1829" s="156" t="s">
        <v>407</v>
      </c>
      <c r="D1829" s="156" t="s">
        <v>408</v>
      </c>
      <c r="E1829" s="176">
        <v>1.1499999999999999</v>
      </c>
    </row>
    <row r="1830" spans="1:5">
      <c r="A1830" s="156">
        <v>39273</v>
      </c>
      <c r="B1830" s="156" t="s">
        <v>2023</v>
      </c>
      <c r="C1830" s="156" t="s">
        <v>407</v>
      </c>
      <c r="D1830" s="156" t="s">
        <v>408</v>
      </c>
      <c r="E1830" s="176">
        <v>1.95</v>
      </c>
    </row>
    <row r="1831" spans="1:5">
      <c r="A1831" s="156">
        <v>39272</v>
      </c>
      <c r="B1831" s="156" t="s">
        <v>2024</v>
      </c>
      <c r="C1831" s="156" t="s">
        <v>407</v>
      </c>
      <c r="D1831" s="156" t="s">
        <v>408</v>
      </c>
      <c r="E1831" s="176">
        <v>1.41</v>
      </c>
    </row>
    <row r="1832" spans="1:5">
      <c r="A1832" s="156">
        <v>1875</v>
      </c>
      <c r="B1832" s="156" t="s">
        <v>2025</v>
      </c>
      <c r="C1832" s="156" t="s">
        <v>407</v>
      </c>
      <c r="D1832" s="156" t="s">
        <v>408</v>
      </c>
      <c r="E1832" s="176">
        <v>3.12</v>
      </c>
    </row>
    <row r="1833" spans="1:5">
      <c r="A1833" s="156">
        <v>1874</v>
      </c>
      <c r="B1833" s="156" t="s">
        <v>2026</v>
      </c>
      <c r="C1833" s="156" t="s">
        <v>407</v>
      </c>
      <c r="D1833" s="156" t="s">
        <v>408</v>
      </c>
      <c r="E1833" s="176">
        <v>2.58</v>
      </c>
    </row>
    <row r="1834" spans="1:5">
      <c r="A1834" s="156">
        <v>1870</v>
      </c>
      <c r="B1834" s="156" t="s">
        <v>2027</v>
      </c>
      <c r="C1834" s="156" t="s">
        <v>407</v>
      </c>
      <c r="D1834" s="156" t="s">
        <v>405</v>
      </c>
      <c r="E1834" s="176">
        <v>1.49</v>
      </c>
    </row>
    <row r="1835" spans="1:5">
      <c r="A1835" s="156">
        <v>1884</v>
      </c>
      <c r="B1835" s="156" t="s">
        <v>2028</v>
      </c>
      <c r="C1835" s="156" t="s">
        <v>407</v>
      </c>
      <c r="D1835" s="156" t="s">
        <v>408</v>
      </c>
      <c r="E1835" s="176">
        <v>2.2799999999999998</v>
      </c>
    </row>
    <row r="1836" spans="1:5">
      <c r="A1836" s="156">
        <v>1887</v>
      </c>
      <c r="B1836" s="156" t="s">
        <v>2029</v>
      </c>
      <c r="C1836" s="156" t="s">
        <v>407</v>
      </c>
      <c r="D1836" s="156" t="s">
        <v>408</v>
      </c>
      <c r="E1836" s="176">
        <v>12.95</v>
      </c>
    </row>
    <row r="1837" spans="1:5">
      <c r="A1837" s="156">
        <v>1876</v>
      </c>
      <c r="B1837" s="156" t="s">
        <v>2030</v>
      </c>
      <c r="C1837" s="156" t="s">
        <v>407</v>
      </c>
      <c r="D1837" s="156" t="s">
        <v>408</v>
      </c>
      <c r="E1837" s="176">
        <v>5.07</v>
      </c>
    </row>
    <row r="1838" spans="1:5">
      <c r="A1838" s="156">
        <v>1879</v>
      </c>
      <c r="B1838" s="156" t="s">
        <v>376</v>
      </c>
      <c r="C1838" s="156" t="s">
        <v>407</v>
      </c>
      <c r="D1838" s="156" t="s">
        <v>408</v>
      </c>
      <c r="E1838" s="176">
        <v>1.51</v>
      </c>
    </row>
    <row r="1839" spans="1:5">
      <c r="A1839" s="156">
        <v>1877</v>
      </c>
      <c r="B1839" s="156" t="s">
        <v>2031</v>
      </c>
      <c r="C1839" s="156" t="s">
        <v>407</v>
      </c>
      <c r="D1839" s="156" t="s">
        <v>408</v>
      </c>
      <c r="E1839" s="176">
        <v>12.97</v>
      </c>
    </row>
    <row r="1840" spans="1:5">
      <c r="A1840" s="156">
        <v>1878</v>
      </c>
      <c r="B1840" s="156" t="s">
        <v>2032</v>
      </c>
      <c r="C1840" s="156" t="s">
        <v>407</v>
      </c>
      <c r="D1840" s="156" t="s">
        <v>408</v>
      </c>
      <c r="E1840" s="176">
        <v>26.06</v>
      </c>
    </row>
    <row r="1841" spans="1:5">
      <c r="A1841" s="156">
        <v>2621</v>
      </c>
      <c r="B1841" s="156" t="s">
        <v>2033</v>
      </c>
      <c r="C1841" s="156" t="s">
        <v>407</v>
      </c>
      <c r="D1841" s="156" t="s">
        <v>408</v>
      </c>
      <c r="E1841" s="176">
        <v>70.98</v>
      </c>
    </row>
    <row r="1842" spans="1:5">
      <c r="A1842" s="156">
        <v>2616</v>
      </c>
      <c r="B1842" s="156" t="s">
        <v>2034</v>
      </c>
      <c r="C1842" s="156" t="s">
        <v>407</v>
      </c>
      <c r="D1842" s="156" t="s">
        <v>408</v>
      </c>
      <c r="E1842" s="176">
        <v>2</v>
      </c>
    </row>
    <row r="1843" spans="1:5">
      <c r="A1843" s="156">
        <v>2633</v>
      </c>
      <c r="B1843" s="156" t="s">
        <v>2035</v>
      </c>
      <c r="C1843" s="156" t="s">
        <v>407</v>
      </c>
      <c r="D1843" s="156" t="s">
        <v>408</v>
      </c>
      <c r="E1843" s="176">
        <v>2.27</v>
      </c>
    </row>
    <row r="1844" spans="1:5">
      <c r="A1844" s="156">
        <v>2617</v>
      </c>
      <c r="B1844" s="156" t="s">
        <v>2036</v>
      </c>
      <c r="C1844" s="156" t="s">
        <v>407</v>
      </c>
      <c r="D1844" s="156" t="s">
        <v>408</v>
      </c>
      <c r="E1844" s="176">
        <v>3.08</v>
      </c>
    </row>
    <row r="1845" spans="1:5">
      <c r="A1845" s="156">
        <v>2618</v>
      </c>
      <c r="B1845" s="156" t="s">
        <v>2037</v>
      </c>
      <c r="C1845" s="156" t="s">
        <v>407</v>
      </c>
      <c r="D1845" s="156" t="s">
        <v>408</v>
      </c>
      <c r="E1845" s="176">
        <v>7.03</v>
      </c>
    </row>
    <row r="1846" spans="1:5">
      <c r="A1846" s="156">
        <v>2632</v>
      </c>
      <c r="B1846" s="156" t="s">
        <v>2038</v>
      </c>
      <c r="C1846" s="156" t="s">
        <v>407</v>
      </c>
      <c r="D1846" s="156" t="s">
        <v>408</v>
      </c>
      <c r="E1846" s="176">
        <v>8.57</v>
      </c>
    </row>
    <row r="1847" spans="1:5">
      <c r="A1847" s="156">
        <v>2631</v>
      </c>
      <c r="B1847" s="156" t="s">
        <v>2039</v>
      </c>
      <c r="C1847" s="156" t="s">
        <v>407</v>
      </c>
      <c r="D1847" s="156" t="s">
        <v>408</v>
      </c>
      <c r="E1847" s="176">
        <v>12.59</v>
      </c>
    </row>
    <row r="1848" spans="1:5">
      <c r="A1848" s="156">
        <v>2619</v>
      </c>
      <c r="B1848" s="156" t="s">
        <v>2040</v>
      </c>
      <c r="C1848" s="156" t="s">
        <v>407</v>
      </c>
      <c r="D1848" s="156" t="s">
        <v>408</v>
      </c>
      <c r="E1848" s="176">
        <v>31.87</v>
      </c>
    </row>
    <row r="1849" spans="1:5">
      <c r="A1849" s="156">
        <v>2620</v>
      </c>
      <c r="B1849" s="156" t="s">
        <v>2041</v>
      </c>
      <c r="C1849" s="156" t="s">
        <v>407</v>
      </c>
      <c r="D1849" s="156" t="s">
        <v>408</v>
      </c>
      <c r="E1849" s="176">
        <v>41.85</v>
      </c>
    </row>
    <row r="1850" spans="1:5">
      <c r="A1850" s="156">
        <v>25968</v>
      </c>
      <c r="B1850" s="156" t="s">
        <v>2042</v>
      </c>
      <c r="C1850" s="156" t="s">
        <v>407</v>
      </c>
      <c r="D1850" s="156" t="s">
        <v>408</v>
      </c>
      <c r="E1850" s="176">
        <v>22.46</v>
      </c>
    </row>
    <row r="1851" spans="1:5">
      <c r="A1851" s="156">
        <v>38369</v>
      </c>
      <c r="B1851" s="156" t="s">
        <v>2043</v>
      </c>
      <c r="C1851" s="156" t="s">
        <v>407</v>
      </c>
      <c r="D1851" s="156" t="s">
        <v>408</v>
      </c>
      <c r="E1851" s="176">
        <v>10.029999999999999</v>
      </c>
    </row>
    <row r="1852" spans="1:5">
      <c r="A1852" s="156">
        <v>38370</v>
      </c>
      <c r="B1852" s="156" t="s">
        <v>2044</v>
      </c>
      <c r="C1852" s="156" t="s">
        <v>407</v>
      </c>
      <c r="D1852" s="156" t="s">
        <v>408</v>
      </c>
      <c r="E1852" s="176">
        <v>10.029999999999999</v>
      </c>
    </row>
    <row r="1853" spans="1:5">
      <c r="A1853" s="156">
        <v>38372</v>
      </c>
      <c r="B1853" s="156" t="s">
        <v>2045</v>
      </c>
      <c r="C1853" s="156" t="s">
        <v>407</v>
      </c>
      <c r="D1853" s="156" t="s">
        <v>408</v>
      </c>
      <c r="E1853" s="176">
        <v>12.74</v>
      </c>
    </row>
    <row r="1854" spans="1:5">
      <c r="A1854" s="156">
        <v>2357</v>
      </c>
      <c r="B1854" s="156" t="s">
        <v>2046</v>
      </c>
      <c r="C1854" s="156" t="s">
        <v>404</v>
      </c>
      <c r="D1854" s="156" t="s">
        <v>408</v>
      </c>
      <c r="E1854" s="176">
        <v>17.62</v>
      </c>
    </row>
    <row r="1855" spans="1:5">
      <c r="A1855" s="156">
        <v>40806</v>
      </c>
      <c r="B1855" s="156" t="s">
        <v>2047</v>
      </c>
      <c r="C1855" s="156" t="s">
        <v>577</v>
      </c>
      <c r="D1855" s="156" t="s">
        <v>408</v>
      </c>
      <c r="E1855" s="378">
        <v>3107.75</v>
      </c>
    </row>
    <row r="1856" spans="1:5">
      <c r="A1856" s="156">
        <v>2355</v>
      </c>
      <c r="B1856" s="156" t="s">
        <v>194</v>
      </c>
      <c r="C1856" s="156" t="s">
        <v>404</v>
      </c>
      <c r="D1856" s="156" t="s">
        <v>405</v>
      </c>
      <c r="E1856" s="176">
        <v>21.44</v>
      </c>
    </row>
    <row r="1857" spans="1:5">
      <c r="A1857" s="156">
        <v>40805</v>
      </c>
      <c r="B1857" s="156" t="s">
        <v>2048</v>
      </c>
      <c r="C1857" s="156" t="s">
        <v>577</v>
      </c>
      <c r="D1857" s="156" t="s">
        <v>408</v>
      </c>
      <c r="E1857" s="378">
        <v>3779.74</v>
      </c>
    </row>
    <row r="1858" spans="1:5">
      <c r="A1858" s="156">
        <v>2358</v>
      </c>
      <c r="B1858" s="156" t="s">
        <v>198</v>
      </c>
      <c r="C1858" s="156" t="s">
        <v>404</v>
      </c>
      <c r="D1858" s="156" t="s">
        <v>408</v>
      </c>
      <c r="E1858" s="176">
        <v>32.04</v>
      </c>
    </row>
    <row r="1859" spans="1:5">
      <c r="A1859" s="156">
        <v>40807</v>
      </c>
      <c r="B1859" s="156" t="s">
        <v>2049</v>
      </c>
      <c r="C1859" s="156" t="s">
        <v>577</v>
      </c>
      <c r="D1859" s="156" t="s">
        <v>408</v>
      </c>
      <c r="E1859" s="378">
        <v>5649.96</v>
      </c>
    </row>
    <row r="1860" spans="1:5">
      <c r="A1860" s="156">
        <v>40808</v>
      </c>
      <c r="B1860" s="156" t="s">
        <v>2050</v>
      </c>
      <c r="C1860" s="156" t="s">
        <v>577</v>
      </c>
      <c r="D1860" s="156" t="s">
        <v>408</v>
      </c>
      <c r="E1860" s="378">
        <v>3069.27</v>
      </c>
    </row>
    <row r="1861" spans="1:5">
      <c r="A1861" s="156">
        <v>39397</v>
      </c>
      <c r="B1861" s="156" t="s">
        <v>2051</v>
      </c>
      <c r="C1861" s="156" t="s">
        <v>465</v>
      </c>
      <c r="D1861" s="156" t="s">
        <v>408</v>
      </c>
      <c r="E1861" s="176">
        <v>13.1</v>
      </c>
    </row>
    <row r="1862" spans="1:5">
      <c r="A1862" s="156">
        <v>2692</v>
      </c>
      <c r="B1862" s="156" t="s">
        <v>2052</v>
      </c>
      <c r="C1862" s="156" t="s">
        <v>465</v>
      </c>
      <c r="D1862" s="156" t="s">
        <v>408</v>
      </c>
      <c r="E1862" s="176">
        <v>6.2</v>
      </c>
    </row>
    <row r="1863" spans="1:5">
      <c r="A1863" s="156">
        <v>6</v>
      </c>
      <c r="B1863" s="156" t="s">
        <v>2053</v>
      </c>
      <c r="C1863" s="156" t="s">
        <v>465</v>
      </c>
      <c r="D1863" s="156" t="s">
        <v>408</v>
      </c>
      <c r="E1863" s="176">
        <v>2.5499999999999998</v>
      </c>
    </row>
    <row r="1864" spans="1:5">
      <c r="A1864" s="156">
        <v>5330</v>
      </c>
      <c r="B1864" s="156" t="s">
        <v>2054</v>
      </c>
      <c r="C1864" s="156" t="s">
        <v>465</v>
      </c>
      <c r="D1864" s="156" t="s">
        <v>408</v>
      </c>
      <c r="E1864" s="176">
        <v>29.99</v>
      </c>
    </row>
    <row r="1865" spans="1:5">
      <c r="A1865" s="156">
        <v>26017</v>
      </c>
      <c r="B1865" s="156" t="s">
        <v>2055</v>
      </c>
      <c r="C1865" s="156" t="s">
        <v>407</v>
      </c>
      <c r="D1865" s="156" t="s">
        <v>408</v>
      </c>
      <c r="E1865" s="176">
        <v>32.43</v>
      </c>
    </row>
    <row r="1866" spans="1:5">
      <c r="A1866" s="156">
        <v>25931</v>
      </c>
      <c r="B1866" s="156" t="s">
        <v>238</v>
      </c>
      <c r="C1866" s="156" t="s">
        <v>407</v>
      </c>
      <c r="D1866" s="156" t="s">
        <v>408</v>
      </c>
      <c r="E1866" s="176">
        <v>103.09</v>
      </c>
    </row>
    <row r="1867" spans="1:5">
      <c r="A1867" s="156">
        <v>38140</v>
      </c>
      <c r="B1867" s="156" t="s">
        <v>197</v>
      </c>
      <c r="C1867" s="156" t="s">
        <v>407</v>
      </c>
      <c r="D1867" s="156" t="s">
        <v>405</v>
      </c>
      <c r="E1867" s="176">
        <v>25</v>
      </c>
    </row>
    <row r="1868" spans="1:5">
      <c r="A1868" s="156">
        <v>13887</v>
      </c>
      <c r="B1868" s="156" t="s">
        <v>204</v>
      </c>
      <c r="C1868" s="156" t="s">
        <v>407</v>
      </c>
      <c r="D1868" s="156" t="s">
        <v>408</v>
      </c>
      <c r="E1868" s="176">
        <v>591.89</v>
      </c>
    </row>
    <row r="1869" spans="1:5">
      <c r="A1869" s="156">
        <v>26018</v>
      </c>
      <c r="B1869" s="156" t="s">
        <v>2056</v>
      </c>
      <c r="C1869" s="156" t="s">
        <v>407</v>
      </c>
      <c r="D1869" s="156" t="s">
        <v>408</v>
      </c>
      <c r="E1869" s="176">
        <v>26.35</v>
      </c>
    </row>
    <row r="1870" spans="1:5">
      <c r="A1870" s="156">
        <v>26019</v>
      </c>
      <c r="B1870" s="156" t="s">
        <v>2057</v>
      </c>
      <c r="C1870" s="156" t="s">
        <v>407</v>
      </c>
      <c r="D1870" s="156" t="s">
        <v>408</v>
      </c>
      <c r="E1870" s="176">
        <v>24.88</v>
      </c>
    </row>
    <row r="1871" spans="1:5">
      <c r="A1871" s="156">
        <v>26020</v>
      </c>
      <c r="B1871" s="156" t="s">
        <v>2058</v>
      </c>
      <c r="C1871" s="156" t="s">
        <v>407</v>
      </c>
      <c r="D1871" s="156" t="s">
        <v>408</v>
      </c>
      <c r="E1871" s="176">
        <v>6.48</v>
      </c>
    </row>
    <row r="1872" spans="1:5">
      <c r="A1872" s="156">
        <v>34544</v>
      </c>
      <c r="B1872" s="156" t="s">
        <v>2059</v>
      </c>
      <c r="C1872" s="156" t="s">
        <v>407</v>
      </c>
      <c r="D1872" s="156" t="s">
        <v>408</v>
      </c>
      <c r="E1872" s="378">
        <v>1386.6</v>
      </c>
    </row>
    <row r="1873" spans="1:5">
      <c r="A1873" s="156">
        <v>34729</v>
      </c>
      <c r="B1873" s="156" t="s">
        <v>2060</v>
      </c>
      <c r="C1873" s="156" t="s">
        <v>407</v>
      </c>
      <c r="D1873" s="156" t="s">
        <v>408</v>
      </c>
      <c r="E1873" s="378">
        <v>1090.77</v>
      </c>
    </row>
    <row r="1874" spans="1:5">
      <c r="A1874" s="156">
        <v>34734</v>
      </c>
      <c r="B1874" s="156" t="s">
        <v>2061</v>
      </c>
      <c r="C1874" s="156" t="s">
        <v>407</v>
      </c>
      <c r="D1874" s="156" t="s">
        <v>408</v>
      </c>
      <c r="E1874" s="378">
        <v>1688.87</v>
      </c>
    </row>
    <row r="1875" spans="1:5">
      <c r="A1875" s="156">
        <v>34738</v>
      </c>
      <c r="B1875" s="156" t="s">
        <v>2062</v>
      </c>
      <c r="C1875" s="156" t="s">
        <v>407</v>
      </c>
      <c r="D1875" s="156" t="s">
        <v>408</v>
      </c>
      <c r="E1875" s="378">
        <v>3945.73</v>
      </c>
    </row>
    <row r="1876" spans="1:5">
      <c r="A1876" s="156">
        <v>2391</v>
      </c>
      <c r="B1876" s="156" t="s">
        <v>2063</v>
      </c>
      <c r="C1876" s="156" t="s">
        <v>407</v>
      </c>
      <c r="D1876" s="156" t="s">
        <v>408</v>
      </c>
      <c r="E1876" s="176">
        <v>320.92</v>
      </c>
    </row>
    <row r="1877" spans="1:5">
      <c r="A1877" s="156">
        <v>2374</v>
      </c>
      <c r="B1877" s="156" t="s">
        <v>2064</v>
      </c>
      <c r="C1877" s="156" t="s">
        <v>407</v>
      </c>
      <c r="D1877" s="156" t="s">
        <v>408</v>
      </c>
      <c r="E1877" s="176">
        <v>364.07</v>
      </c>
    </row>
    <row r="1878" spans="1:5">
      <c r="A1878" s="156">
        <v>2377</v>
      </c>
      <c r="B1878" s="156" t="s">
        <v>2065</v>
      </c>
      <c r="C1878" s="156" t="s">
        <v>407</v>
      </c>
      <c r="D1878" s="156" t="s">
        <v>408</v>
      </c>
      <c r="E1878" s="176">
        <v>510.93</v>
      </c>
    </row>
    <row r="1879" spans="1:5">
      <c r="A1879" s="156">
        <v>2393</v>
      </c>
      <c r="B1879" s="156" t="s">
        <v>2066</v>
      </c>
      <c r="C1879" s="156" t="s">
        <v>407</v>
      </c>
      <c r="D1879" s="156" t="s">
        <v>408</v>
      </c>
      <c r="E1879" s="176">
        <v>855.63</v>
      </c>
    </row>
    <row r="1880" spans="1:5">
      <c r="A1880" s="156">
        <v>34705</v>
      </c>
      <c r="B1880" s="156" t="s">
        <v>2067</v>
      </c>
      <c r="C1880" s="156" t="s">
        <v>407</v>
      </c>
      <c r="D1880" s="156" t="s">
        <v>408</v>
      </c>
      <c r="E1880" s="176">
        <v>748.37</v>
      </c>
    </row>
    <row r="1881" spans="1:5">
      <c r="A1881" s="156">
        <v>34707</v>
      </c>
      <c r="B1881" s="156" t="s">
        <v>2068</v>
      </c>
      <c r="C1881" s="156" t="s">
        <v>407</v>
      </c>
      <c r="D1881" s="156" t="s">
        <v>408</v>
      </c>
      <c r="E1881" s="378">
        <v>1386.74</v>
      </c>
    </row>
    <row r="1882" spans="1:5">
      <c r="A1882" s="156">
        <v>2378</v>
      </c>
      <c r="B1882" s="156" t="s">
        <v>2069</v>
      </c>
      <c r="C1882" s="156" t="s">
        <v>407</v>
      </c>
      <c r="D1882" s="156" t="s">
        <v>408</v>
      </c>
      <c r="E1882" s="378">
        <v>1175.32</v>
      </c>
    </row>
    <row r="1883" spans="1:5">
      <c r="A1883" s="156">
        <v>2379</v>
      </c>
      <c r="B1883" s="156" t="s">
        <v>2070</v>
      </c>
      <c r="C1883" s="156" t="s">
        <v>407</v>
      </c>
      <c r="D1883" s="156" t="s">
        <v>408</v>
      </c>
      <c r="E1883" s="378">
        <v>1175.32</v>
      </c>
    </row>
    <row r="1884" spans="1:5">
      <c r="A1884" s="156">
        <v>2376</v>
      </c>
      <c r="B1884" s="156" t="s">
        <v>2071</v>
      </c>
      <c r="C1884" s="156" t="s">
        <v>407</v>
      </c>
      <c r="D1884" s="156" t="s">
        <v>408</v>
      </c>
      <c r="E1884" s="378">
        <v>1935.74</v>
      </c>
    </row>
    <row r="1885" spans="1:5">
      <c r="A1885" s="156">
        <v>2394</v>
      </c>
      <c r="B1885" s="156" t="s">
        <v>2072</v>
      </c>
      <c r="C1885" s="156" t="s">
        <v>407</v>
      </c>
      <c r="D1885" s="156" t="s">
        <v>408</v>
      </c>
      <c r="E1885" s="378">
        <v>4138.2700000000004</v>
      </c>
    </row>
    <row r="1886" spans="1:5">
      <c r="A1886" s="156">
        <v>34686</v>
      </c>
      <c r="B1886" s="156" t="s">
        <v>2073</v>
      </c>
      <c r="C1886" s="156" t="s">
        <v>407</v>
      </c>
      <c r="D1886" s="156" t="s">
        <v>408</v>
      </c>
      <c r="E1886" s="176">
        <v>12.42</v>
      </c>
    </row>
    <row r="1887" spans="1:5">
      <c r="A1887" s="156">
        <v>34616</v>
      </c>
      <c r="B1887" s="156" t="s">
        <v>2074</v>
      </c>
      <c r="C1887" s="156" t="s">
        <v>407</v>
      </c>
      <c r="D1887" s="156" t="s">
        <v>408</v>
      </c>
      <c r="E1887" s="176">
        <v>48.02</v>
      </c>
    </row>
    <row r="1888" spans="1:5">
      <c r="A1888" s="156">
        <v>34623</v>
      </c>
      <c r="B1888" s="156" t="s">
        <v>384</v>
      </c>
      <c r="C1888" s="156" t="s">
        <v>407</v>
      </c>
      <c r="D1888" s="156" t="s">
        <v>408</v>
      </c>
      <c r="E1888" s="176">
        <v>47.28</v>
      </c>
    </row>
    <row r="1889" spans="1:5">
      <c r="A1889" s="156">
        <v>34628</v>
      </c>
      <c r="B1889" s="156" t="s">
        <v>2075</v>
      </c>
      <c r="C1889" s="156" t="s">
        <v>407</v>
      </c>
      <c r="D1889" s="156" t="s">
        <v>408</v>
      </c>
      <c r="E1889" s="176">
        <v>67.72</v>
      </c>
    </row>
    <row r="1890" spans="1:5">
      <c r="A1890" s="156">
        <v>34653</v>
      </c>
      <c r="B1890" s="156" t="s">
        <v>2076</v>
      </c>
      <c r="C1890" s="156" t="s">
        <v>407</v>
      </c>
      <c r="D1890" s="156" t="s">
        <v>408</v>
      </c>
      <c r="E1890" s="176">
        <v>8.3699999999999992</v>
      </c>
    </row>
    <row r="1891" spans="1:5">
      <c r="A1891" s="156">
        <v>34688</v>
      </c>
      <c r="B1891" s="156" t="s">
        <v>2077</v>
      </c>
      <c r="C1891" s="156" t="s">
        <v>407</v>
      </c>
      <c r="D1891" s="156" t="s">
        <v>408</v>
      </c>
      <c r="E1891" s="176">
        <v>15.18</v>
      </c>
    </row>
    <row r="1892" spans="1:5">
      <c r="A1892" s="156">
        <v>34709</v>
      </c>
      <c r="B1892" s="156" t="s">
        <v>371</v>
      </c>
      <c r="C1892" s="156" t="s">
        <v>407</v>
      </c>
      <c r="D1892" s="156" t="s">
        <v>408</v>
      </c>
      <c r="E1892" s="176">
        <v>58.83</v>
      </c>
    </row>
    <row r="1893" spans="1:5">
      <c r="A1893" s="156">
        <v>34714</v>
      </c>
      <c r="B1893" s="156" t="s">
        <v>2078</v>
      </c>
      <c r="C1893" s="156" t="s">
        <v>407</v>
      </c>
      <c r="D1893" s="156" t="s">
        <v>408</v>
      </c>
      <c r="E1893" s="176">
        <v>70.27</v>
      </c>
    </row>
    <row r="1894" spans="1:5">
      <c r="A1894" s="156">
        <v>2388</v>
      </c>
      <c r="B1894" s="156" t="s">
        <v>2079</v>
      </c>
      <c r="C1894" s="156" t="s">
        <v>407</v>
      </c>
      <c r="D1894" s="156" t="s">
        <v>408</v>
      </c>
      <c r="E1894" s="176">
        <v>58.39</v>
      </c>
    </row>
    <row r="1895" spans="1:5">
      <c r="A1895" s="156">
        <v>34606</v>
      </c>
      <c r="B1895" s="156" t="s">
        <v>2080</v>
      </c>
      <c r="C1895" s="156" t="s">
        <v>407</v>
      </c>
      <c r="D1895" s="156" t="s">
        <v>408</v>
      </c>
      <c r="E1895" s="176">
        <v>89.57</v>
      </c>
    </row>
    <row r="1896" spans="1:5">
      <c r="A1896" s="156">
        <v>34689</v>
      </c>
      <c r="B1896" s="156" t="s">
        <v>2081</v>
      </c>
      <c r="C1896" s="156" t="s">
        <v>407</v>
      </c>
      <c r="D1896" s="156" t="s">
        <v>408</v>
      </c>
      <c r="E1896" s="176">
        <v>28.51</v>
      </c>
    </row>
    <row r="1897" spans="1:5">
      <c r="A1897" s="156">
        <v>2370</v>
      </c>
      <c r="B1897" s="156" t="s">
        <v>2082</v>
      </c>
      <c r="C1897" s="156" t="s">
        <v>407</v>
      </c>
      <c r="D1897" s="156" t="s">
        <v>405</v>
      </c>
      <c r="E1897" s="176">
        <v>10.85</v>
      </c>
    </row>
    <row r="1898" spans="1:5">
      <c r="A1898" s="156">
        <v>2386</v>
      </c>
      <c r="B1898" s="156" t="s">
        <v>2083</v>
      </c>
      <c r="C1898" s="156" t="s">
        <v>407</v>
      </c>
      <c r="D1898" s="156" t="s">
        <v>408</v>
      </c>
      <c r="E1898" s="176">
        <v>18.2</v>
      </c>
    </row>
    <row r="1899" spans="1:5">
      <c r="A1899" s="156">
        <v>2392</v>
      </c>
      <c r="B1899" s="156" t="s">
        <v>2084</v>
      </c>
      <c r="C1899" s="156" t="s">
        <v>407</v>
      </c>
      <c r="D1899" s="156" t="s">
        <v>408</v>
      </c>
      <c r="E1899" s="176">
        <v>72.83</v>
      </c>
    </row>
    <row r="1900" spans="1:5">
      <c r="A1900" s="156">
        <v>2373</v>
      </c>
      <c r="B1900" s="156" t="s">
        <v>2085</v>
      </c>
      <c r="C1900" s="156" t="s">
        <v>407</v>
      </c>
      <c r="D1900" s="156" t="s">
        <v>408</v>
      </c>
      <c r="E1900" s="176">
        <v>102.61</v>
      </c>
    </row>
    <row r="1901" spans="1:5">
      <c r="A1901" s="156">
        <v>39465</v>
      </c>
      <c r="B1901" s="156" t="s">
        <v>2086</v>
      </c>
      <c r="C1901" s="156" t="s">
        <v>407</v>
      </c>
      <c r="D1901" s="156" t="s">
        <v>408</v>
      </c>
      <c r="E1901" s="176">
        <v>62.68</v>
      </c>
    </row>
    <row r="1902" spans="1:5">
      <c r="A1902" s="156">
        <v>39466</v>
      </c>
      <c r="B1902" s="156" t="s">
        <v>2087</v>
      </c>
      <c r="C1902" s="156" t="s">
        <v>407</v>
      </c>
      <c r="D1902" s="156" t="s">
        <v>408</v>
      </c>
      <c r="E1902" s="176">
        <v>70.52</v>
      </c>
    </row>
    <row r="1903" spans="1:5">
      <c r="A1903" s="156">
        <v>39467</v>
      </c>
      <c r="B1903" s="156" t="s">
        <v>2088</v>
      </c>
      <c r="C1903" s="156" t="s">
        <v>407</v>
      </c>
      <c r="D1903" s="156" t="s">
        <v>408</v>
      </c>
      <c r="E1903" s="176">
        <v>90.21</v>
      </c>
    </row>
    <row r="1904" spans="1:5">
      <c r="A1904" s="156">
        <v>39468</v>
      </c>
      <c r="B1904" s="156" t="s">
        <v>2089</v>
      </c>
      <c r="C1904" s="156" t="s">
        <v>407</v>
      </c>
      <c r="D1904" s="156" t="s">
        <v>408</v>
      </c>
      <c r="E1904" s="176">
        <v>160.34</v>
      </c>
    </row>
    <row r="1905" spans="1:5">
      <c r="A1905" s="156">
        <v>39469</v>
      </c>
      <c r="B1905" s="156" t="s">
        <v>2090</v>
      </c>
      <c r="C1905" s="156" t="s">
        <v>407</v>
      </c>
      <c r="D1905" s="156" t="s">
        <v>408</v>
      </c>
      <c r="E1905" s="176">
        <v>65.31</v>
      </c>
    </row>
    <row r="1906" spans="1:5">
      <c r="A1906" s="156">
        <v>39470</v>
      </c>
      <c r="B1906" s="156" t="s">
        <v>2091</v>
      </c>
      <c r="C1906" s="156" t="s">
        <v>407</v>
      </c>
      <c r="D1906" s="156" t="s">
        <v>408</v>
      </c>
      <c r="E1906" s="176">
        <v>80.25</v>
      </c>
    </row>
    <row r="1907" spans="1:5">
      <c r="A1907" s="156">
        <v>39471</v>
      </c>
      <c r="B1907" s="156" t="s">
        <v>2092</v>
      </c>
      <c r="C1907" s="156" t="s">
        <v>407</v>
      </c>
      <c r="D1907" s="156" t="s">
        <v>408</v>
      </c>
      <c r="E1907" s="176">
        <v>96.44</v>
      </c>
    </row>
    <row r="1908" spans="1:5">
      <c r="A1908" s="156">
        <v>39472</v>
      </c>
      <c r="B1908" s="156" t="s">
        <v>2093</v>
      </c>
      <c r="C1908" s="156" t="s">
        <v>407</v>
      </c>
      <c r="D1908" s="156" t="s">
        <v>408</v>
      </c>
      <c r="E1908" s="176">
        <v>167.57</v>
      </c>
    </row>
    <row r="1909" spans="1:5">
      <c r="A1909" s="156">
        <v>39473</v>
      </c>
      <c r="B1909" s="156" t="s">
        <v>2094</v>
      </c>
      <c r="C1909" s="156" t="s">
        <v>407</v>
      </c>
      <c r="D1909" s="156" t="s">
        <v>408</v>
      </c>
      <c r="E1909" s="176">
        <v>108.25</v>
      </c>
    </row>
    <row r="1910" spans="1:5">
      <c r="A1910" s="156">
        <v>39474</v>
      </c>
      <c r="B1910" s="156" t="s">
        <v>2095</v>
      </c>
      <c r="C1910" s="156" t="s">
        <v>407</v>
      </c>
      <c r="D1910" s="156" t="s">
        <v>408</v>
      </c>
      <c r="E1910" s="176">
        <v>115.4</v>
      </c>
    </row>
    <row r="1911" spans="1:5">
      <c r="A1911" s="156">
        <v>39475</v>
      </c>
      <c r="B1911" s="156" t="s">
        <v>2096</v>
      </c>
      <c r="C1911" s="156" t="s">
        <v>407</v>
      </c>
      <c r="D1911" s="156" t="s">
        <v>408</v>
      </c>
      <c r="E1911" s="176">
        <v>130.93</v>
      </c>
    </row>
    <row r="1912" spans="1:5">
      <c r="A1912" s="156">
        <v>39476</v>
      </c>
      <c r="B1912" s="156" t="s">
        <v>2097</v>
      </c>
      <c r="C1912" s="156" t="s">
        <v>407</v>
      </c>
      <c r="D1912" s="156" t="s">
        <v>408</v>
      </c>
      <c r="E1912" s="176">
        <v>246.47</v>
      </c>
    </row>
    <row r="1913" spans="1:5">
      <c r="A1913" s="156">
        <v>39477</v>
      </c>
      <c r="B1913" s="156" t="s">
        <v>2098</v>
      </c>
      <c r="C1913" s="156" t="s">
        <v>407</v>
      </c>
      <c r="D1913" s="156" t="s">
        <v>408</v>
      </c>
      <c r="E1913" s="176">
        <v>120.76</v>
      </c>
    </row>
    <row r="1914" spans="1:5">
      <c r="A1914" s="156">
        <v>39478</v>
      </c>
      <c r="B1914" s="156" t="s">
        <v>2099</v>
      </c>
      <c r="C1914" s="156" t="s">
        <v>407</v>
      </c>
      <c r="D1914" s="156" t="s">
        <v>408</v>
      </c>
      <c r="E1914" s="176">
        <v>124.5</v>
      </c>
    </row>
    <row r="1915" spans="1:5">
      <c r="A1915" s="156">
        <v>39479</v>
      </c>
      <c r="B1915" s="156" t="s">
        <v>2100</v>
      </c>
      <c r="C1915" s="156" t="s">
        <v>407</v>
      </c>
      <c r="D1915" s="156" t="s">
        <v>408</v>
      </c>
      <c r="E1915" s="176">
        <v>146.69</v>
      </c>
    </row>
    <row r="1916" spans="1:5">
      <c r="A1916" s="156">
        <v>39480</v>
      </c>
      <c r="B1916" s="156" t="s">
        <v>2101</v>
      </c>
      <c r="C1916" s="156" t="s">
        <v>407</v>
      </c>
      <c r="D1916" s="156" t="s">
        <v>408</v>
      </c>
      <c r="E1916" s="176">
        <v>302.69</v>
      </c>
    </row>
    <row r="1917" spans="1:5">
      <c r="A1917" s="156">
        <v>39459</v>
      </c>
      <c r="B1917" s="156" t="s">
        <v>2102</v>
      </c>
      <c r="C1917" s="156" t="s">
        <v>407</v>
      </c>
      <c r="D1917" s="156" t="s">
        <v>408</v>
      </c>
      <c r="E1917" s="176">
        <v>256.89999999999998</v>
      </c>
    </row>
    <row r="1918" spans="1:5">
      <c r="A1918" s="156">
        <v>39445</v>
      </c>
      <c r="B1918" s="156" t="s">
        <v>2103</v>
      </c>
      <c r="C1918" s="156" t="s">
        <v>407</v>
      </c>
      <c r="D1918" s="156" t="s">
        <v>408</v>
      </c>
      <c r="E1918" s="176">
        <v>128.99</v>
      </c>
    </row>
    <row r="1919" spans="1:5">
      <c r="A1919" s="156">
        <v>39446</v>
      </c>
      <c r="B1919" s="156" t="s">
        <v>2104</v>
      </c>
      <c r="C1919" s="156" t="s">
        <v>407</v>
      </c>
      <c r="D1919" s="156" t="s">
        <v>408</v>
      </c>
      <c r="E1919" s="176">
        <v>131.29</v>
      </c>
    </row>
    <row r="1920" spans="1:5">
      <c r="A1920" s="156">
        <v>39447</v>
      </c>
      <c r="B1920" s="156" t="s">
        <v>2105</v>
      </c>
      <c r="C1920" s="156" t="s">
        <v>407</v>
      </c>
      <c r="D1920" s="156" t="s">
        <v>408</v>
      </c>
      <c r="E1920" s="176">
        <v>140.38999999999999</v>
      </c>
    </row>
    <row r="1921" spans="1:5">
      <c r="A1921" s="156">
        <v>39448</v>
      </c>
      <c r="B1921" s="156" t="s">
        <v>2106</v>
      </c>
      <c r="C1921" s="156" t="s">
        <v>407</v>
      </c>
      <c r="D1921" s="156" t="s">
        <v>408</v>
      </c>
      <c r="E1921" s="176">
        <v>239.4</v>
      </c>
    </row>
    <row r="1922" spans="1:5">
      <c r="A1922" s="156">
        <v>39450</v>
      </c>
      <c r="B1922" s="156" t="s">
        <v>2107</v>
      </c>
      <c r="C1922" s="156" t="s">
        <v>407</v>
      </c>
      <c r="D1922" s="156" t="s">
        <v>408</v>
      </c>
      <c r="E1922" s="176">
        <v>146.06</v>
      </c>
    </row>
    <row r="1923" spans="1:5">
      <c r="A1923" s="156">
        <v>39451</v>
      </c>
      <c r="B1923" s="156" t="s">
        <v>2108</v>
      </c>
      <c r="C1923" s="156" t="s">
        <v>407</v>
      </c>
      <c r="D1923" s="156" t="s">
        <v>408</v>
      </c>
      <c r="E1923" s="176">
        <v>159.31</v>
      </c>
    </row>
    <row r="1924" spans="1:5">
      <c r="A1924" s="156">
        <v>39452</v>
      </c>
      <c r="B1924" s="156" t="s">
        <v>2109</v>
      </c>
      <c r="C1924" s="156" t="s">
        <v>407</v>
      </c>
      <c r="D1924" s="156" t="s">
        <v>408</v>
      </c>
      <c r="E1924" s="176">
        <v>160.26</v>
      </c>
    </row>
    <row r="1925" spans="1:5">
      <c r="A1925" s="156">
        <v>39523</v>
      </c>
      <c r="B1925" s="156" t="s">
        <v>2110</v>
      </c>
      <c r="C1925" s="156" t="s">
        <v>407</v>
      </c>
      <c r="D1925" s="156" t="s">
        <v>408</v>
      </c>
      <c r="E1925" s="176">
        <v>268.19</v>
      </c>
    </row>
    <row r="1926" spans="1:5">
      <c r="A1926" s="156">
        <v>39449</v>
      </c>
      <c r="B1926" s="156" t="s">
        <v>2111</v>
      </c>
      <c r="C1926" s="156" t="s">
        <v>407</v>
      </c>
      <c r="D1926" s="156" t="s">
        <v>408</v>
      </c>
      <c r="E1926" s="176">
        <v>297.01</v>
      </c>
    </row>
    <row r="1927" spans="1:5">
      <c r="A1927" s="156">
        <v>39455</v>
      </c>
      <c r="B1927" s="156" t="s">
        <v>2112</v>
      </c>
      <c r="C1927" s="156" t="s">
        <v>407</v>
      </c>
      <c r="D1927" s="156" t="s">
        <v>408</v>
      </c>
      <c r="E1927" s="176">
        <v>146.96</v>
      </c>
    </row>
    <row r="1928" spans="1:5">
      <c r="A1928" s="156">
        <v>39456</v>
      </c>
      <c r="B1928" s="156" t="s">
        <v>2113</v>
      </c>
      <c r="C1928" s="156" t="s">
        <v>407</v>
      </c>
      <c r="D1928" s="156" t="s">
        <v>408</v>
      </c>
      <c r="E1928" s="176">
        <v>147.07</v>
      </c>
    </row>
    <row r="1929" spans="1:5">
      <c r="A1929" s="156">
        <v>39457</v>
      </c>
      <c r="B1929" s="156" t="s">
        <v>2114</v>
      </c>
      <c r="C1929" s="156" t="s">
        <v>407</v>
      </c>
      <c r="D1929" s="156" t="s">
        <v>408</v>
      </c>
      <c r="E1929" s="176">
        <v>160.33000000000001</v>
      </c>
    </row>
    <row r="1930" spans="1:5">
      <c r="A1930" s="156">
        <v>39458</v>
      </c>
      <c r="B1930" s="156" t="s">
        <v>2115</v>
      </c>
      <c r="C1930" s="156" t="s">
        <v>407</v>
      </c>
      <c r="D1930" s="156" t="s">
        <v>408</v>
      </c>
      <c r="E1930" s="176">
        <v>299.2</v>
      </c>
    </row>
    <row r="1931" spans="1:5">
      <c r="A1931" s="156">
        <v>39464</v>
      </c>
      <c r="B1931" s="156" t="s">
        <v>2116</v>
      </c>
      <c r="C1931" s="156" t="s">
        <v>407</v>
      </c>
      <c r="D1931" s="156" t="s">
        <v>408</v>
      </c>
      <c r="E1931" s="176">
        <v>481.13</v>
      </c>
    </row>
    <row r="1932" spans="1:5">
      <c r="A1932" s="156">
        <v>39460</v>
      </c>
      <c r="B1932" s="156" t="s">
        <v>2117</v>
      </c>
      <c r="C1932" s="156" t="s">
        <v>407</v>
      </c>
      <c r="D1932" s="156" t="s">
        <v>408</v>
      </c>
      <c r="E1932" s="176">
        <v>182.48</v>
      </c>
    </row>
    <row r="1933" spans="1:5">
      <c r="A1933" s="156">
        <v>39461</v>
      </c>
      <c r="B1933" s="156" t="s">
        <v>2118</v>
      </c>
      <c r="C1933" s="156" t="s">
        <v>407</v>
      </c>
      <c r="D1933" s="156" t="s">
        <v>408</v>
      </c>
      <c r="E1933" s="176">
        <v>213.82</v>
      </c>
    </row>
    <row r="1934" spans="1:5">
      <c r="A1934" s="156">
        <v>39462</v>
      </c>
      <c r="B1934" s="156" t="s">
        <v>2119</v>
      </c>
      <c r="C1934" s="156" t="s">
        <v>407</v>
      </c>
      <c r="D1934" s="156" t="s">
        <v>408</v>
      </c>
      <c r="E1934" s="176">
        <v>206.07</v>
      </c>
    </row>
    <row r="1935" spans="1:5">
      <c r="A1935" s="156">
        <v>39463</v>
      </c>
      <c r="B1935" s="156" t="s">
        <v>2120</v>
      </c>
      <c r="C1935" s="156" t="s">
        <v>407</v>
      </c>
      <c r="D1935" s="156" t="s">
        <v>408</v>
      </c>
      <c r="E1935" s="176">
        <v>477.4</v>
      </c>
    </row>
    <row r="1936" spans="1:5">
      <c r="A1936" s="156">
        <v>26039</v>
      </c>
      <c r="B1936" s="156" t="s">
        <v>2121</v>
      </c>
      <c r="C1936" s="156" t="s">
        <v>407</v>
      </c>
      <c r="D1936" s="156" t="s">
        <v>410</v>
      </c>
      <c r="E1936" s="378">
        <v>219233.16</v>
      </c>
    </row>
    <row r="1937" spans="1:5">
      <c r="A1937" s="156">
        <v>2401</v>
      </c>
      <c r="B1937" s="156" t="s">
        <v>2122</v>
      </c>
      <c r="C1937" s="156" t="s">
        <v>407</v>
      </c>
      <c r="D1937" s="156" t="s">
        <v>410</v>
      </c>
      <c r="E1937" s="378">
        <v>50426.05</v>
      </c>
    </row>
    <row r="1938" spans="1:5">
      <c r="A1938" s="156">
        <v>38870</v>
      </c>
      <c r="B1938" s="156" t="s">
        <v>5373</v>
      </c>
      <c r="C1938" s="156" t="s">
        <v>407</v>
      </c>
      <c r="D1938" s="156" t="s">
        <v>410</v>
      </c>
      <c r="E1938" s="176">
        <v>30.51</v>
      </c>
    </row>
    <row r="1939" spans="1:5">
      <c r="A1939" s="156">
        <v>38869</v>
      </c>
      <c r="B1939" s="156" t="s">
        <v>5374</v>
      </c>
      <c r="C1939" s="156" t="s">
        <v>407</v>
      </c>
      <c r="D1939" s="156" t="s">
        <v>410</v>
      </c>
      <c r="E1939" s="176">
        <v>26.91</v>
      </c>
    </row>
    <row r="1940" spans="1:5">
      <c r="A1940" s="156">
        <v>38872</v>
      </c>
      <c r="B1940" s="156" t="s">
        <v>5375</v>
      </c>
      <c r="C1940" s="156" t="s">
        <v>407</v>
      </c>
      <c r="D1940" s="156" t="s">
        <v>410</v>
      </c>
      <c r="E1940" s="176">
        <v>41.67</v>
      </c>
    </row>
    <row r="1941" spans="1:5">
      <c r="A1941" s="156">
        <v>38871</v>
      </c>
      <c r="B1941" s="156" t="s">
        <v>5376</v>
      </c>
      <c r="C1941" s="156" t="s">
        <v>407</v>
      </c>
      <c r="D1941" s="156" t="s">
        <v>410</v>
      </c>
      <c r="E1941" s="176">
        <v>33.520000000000003</v>
      </c>
    </row>
    <row r="1942" spans="1:5">
      <c r="A1942" s="156">
        <v>39283</v>
      </c>
      <c r="B1942" s="156" t="s">
        <v>5377</v>
      </c>
      <c r="C1942" s="156" t="s">
        <v>407</v>
      </c>
      <c r="D1942" s="156" t="s">
        <v>410</v>
      </c>
      <c r="E1942" s="176">
        <v>104.42</v>
      </c>
    </row>
    <row r="1943" spans="1:5">
      <c r="A1943" s="156">
        <v>39284</v>
      </c>
      <c r="B1943" s="156" t="s">
        <v>5378</v>
      </c>
      <c r="C1943" s="156" t="s">
        <v>407</v>
      </c>
      <c r="D1943" s="156" t="s">
        <v>410</v>
      </c>
      <c r="E1943" s="176">
        <v>113.15</v>
      </c>
    </row>
    <row r="1944" spans="1:5">
      <c r="A1944" s="156">
        <v>39285</v>
      </c>
      <c r="B1944" s="156" t="s">
        <v>5379</v>
      </c>
      <c r="C1944" s="156" t="s">
        <v>407</v>
      </c>
      <c r="D1944" s="156" t="s">
        <v>410</v>
      </c>
      <c r="E1944" s="176">
        <v>114.79</v>
      </c>
    </row>
    <row r="1945" spans="1:5">
      <c r="A1945" s="156">
        <v>39286</v>
      </c>
      <c r="B1945" s="156" t="s">
        <v>5380</v>
      </c>
      <c r="C1945" s="156" t="s">
        <v>407</v>
      </c>
      <c r="D1945" s="156" t="s">
        <v>410</v>
      </c>
      <c r="E1945" s="176">
        <v>112.28</v>
      </c>
    </row>
    <row r="1946" spans="1:5">
      <c r="A1946" s="156">
        <v>39287</v>
      </c>
      <c r="B1946" s="156" t="s">
        <v>5381</v>
      </c>
      <c r="C1946" s="156" t="s">
        <v>407</v>
      </c>
      <c r="D1946" s="156" t="s">
        <v>410</v>
      </c>
      <c r="E1946" s="176">
        <v>131.84</v>
      </c>
    </row>
    <row r="1947" spans="1:5">
      <c r="A1947" s="156">
        <v>39288</v>
      </c>
      <c r="B1947" s="156" t="s">
        <v>5382</v>
      </c>
      <c r="C1947" s="156" t="s">
        <v>407</v>
      </c>
      <c r="D1947" s="156" t="s">
        <v>410</v>
      </c>
      <c r="E1947" s="176">
        <v>140.71</v>
      </c>
    </row>
    <row r="1948" spans="1:5">
      <c r="A1948" s="156">
        <v>2414</v>
      </c>
      <c r="B1948" s="156" t="s">
        <v>2123</v>
      </c>
      <c r="C1948" s="156" t="s">
        <v>412</v>
      </c>
      <c r="D1948" s="156" t="s">
        <v>410</v>
      </c>
      <c r="E1948" s="176">
        <v>90.28</v>
      </c>
    </row>
    <row r="1949" spans="1:5">
      <c r="A1949" s="156">
        <v>2413</v>
      </c>
      <c r="B1949" s="156" t="s">
        <v>2124</v>
      </c>
      <c r="C1949" s="156" t="s">
        <v>412</v>
      </c>
      <c r="D1949" s="156" t="s">
        <v>410</v>
      </c>
      <c r="E1949" s="176">
        <v>86.85</v>
      </c>
    </row>
    <row r="1950" spans="1:5">
      <c r="A1950" s="156">
        <v>2405</v>
      </c>
      <c r="B1950" s="156" t="s">
        <v>2125</v>
      </c>
      <c r="C1950" s="156" t="s">
        <v>412</v>
      </c>
      <c r="D1950" s="156" t="s">
        <v>410</v>
      </c>
      <c r="E1950" s="176">
        <v>101.09</v>
      </c>
    </row>
    <row r="1951" spans="1:5">
      <c r="A1951" s="156">
        <v>13361</v>
      </c>
      <c r="B1951" s="156" t="s">
        <v>2126</v>
      </c>
      <c r="C1951" s="156" t="s">
        <v>412</v>
      </c>
      <c r="D1951" s="156" t="s">
        <v>410</v>
      </c>
      <c r="E1951" s="176">
        <v>84.57</v>
      </c>
    </row>
    <row r="1952" spans="1:5">
      <c r="A1952" s="156">
        <v>11987</v>
      </c>
      <c r="B1952" s="156" t="s">
        <v>2127</v>
      </c>
      <c r="C1952" s="156" t="s">
        <v>412</v>
      </c>
      <c r="D1952" s="156" t="s">
        <v>410</v>
      </c>
      <c r="E1952" s="176">
        <v>226.28</v>
      </c>
    </row>
    <row r="1953" spans="1:5">
      <c r="A1953" s="156">
        <v>2416</v>
      </c>
      <c r="B1953" s="156" t="s">
        <v>2128</v>
      </c>
      <c r="C1953" s="156" t="s">
        <v>412</v>
      </c>
      <c r="D1953" s="156" t="s">
        <v>410</v>
      </c>
      <c r="E1953" s="176">
        <v>100.11</v>
      </c>
    </row>
    <row r="1954" spans="1:5">
      <c r="A1954" s="156">
        <v>2412</v>
      </c>
      <c r="B1954" s="156" t="s">
        <v>2129</v>
      </c>
      <c r="C1954" s="156" t="s">
        <v>412</v>
      </c>
      <c r="D1954" s="156" t="s">
        <v>410</v>
      </c>
      <c r="E1954" s="176">
        <v>96.68</v>
      </c>
    </row>
    <row r="1955" spans="1:5">
      <c r="A1955" s="156">
        <v>2411</v>
      </c>
      <c r="B1955" s="156" t="s">
        <v>2130</v>
      </c>
      <c r="C1955" s="156" t="s">
        <v>412</v>
      </c>
      <c r="D1955" s="156" t="s">
        <v>410</v>
      </c>
      <c r="E1955" s="176">
        <v>84.57</v>
      </c>
    </row>
    <row r="1956" spans="1:5">
      <c r="A1956" s="156">
        <v>2406</v>
      </c>
      <c r="B1956" s="156" t="s">
        <v>2131</v>
      </c>
      <c r="C1956" s="156" t="s">
        <v>412</v>
      </c>
      <c r="D1956" s="156" t="s">
        <v>410</v>
      </c>
      <c r="E1956" s="176">
        <v>82.28</v>
      </c>
    </row>
    <row r="1957" spans="1:5">
      <c r="A1957" s="156">
        <v>10571</v>
      </c>
      <c r="B1957" s="156" t="s">
        <v>2132</v>
      </c>
      <c r="C1957" s="156" t="s">
        <v>412</v>
      </c>
      <c r="D1957" s="156" t="s">
        <v>410</v>
      </c>
      <c r="E1957" s="176">
        <v>201.14</v>
      </c>
    </row>
    <row r="1958" spans="1:5">
      <c r="A1958" s="156">
        <v>11985</v>
      </c>
      <c r="B1958" s="156" t="s">
        <v>2133</v>
      </c>
      <c r="C1958" s="156" t="s">
        <v>412</v>
      </c>
      <c r="D1958" s="156" t="s">
        <v>410</v>
      </c>
      <c r="E1958" s="176">
        <v>194.28</v>
      </c>
    </row>
    <row r="1959" spans="1:5">
      <c r="A1959" s="156">
        <v>2410</v>
      </c>
      <c r="B1959" s="156" t="s">
        <v>2134</v>
      </c>
      <c r="C1959" s="156" t="s">
        <v>412</v>
      </c>
      <c r="D1959" s="156" t="s">
        <v>410</v>
      </c>
      <c r="E1959" s="176">
        <v>85.71</v>
      </c>
    </row>
    <row r="1960" spans="1:5">
      <c r="A1960" s="156">
        <v>2417</v>
      </c>
      <c r="B1960" s="156" t="s">
        <v>2135</v>
      </c>
      <c r="C1960" s="156" t="s">
        <v>412</v>
      </c>
      <c r="D1960" s="156" t="s">
        <v>410</v>
      </c>
      <c r="E1960" s="176">
        <v>91.42</v>
      </c>
    </row>
    <row r="1961" spans="1:5">
      <c r="A1961" s="156">
        <v>2415</v>
      </c>
      <c r="B1961" s="156" t="s">
        <v>2136</v>
      </c>
      <c r="C1961" s="156" t="s">
        <v>412</v>
      </c>
      <c r="D1961" s="156" t="s">
        <v>410</v>
      </c>
      <c r="E1961" s="176">
        <v>73.14</v>
      </c>
    </row>
    <row r="1962" spans="1:5">
      <c r="A1962" s="156">
        <v>13360</v>
      </c>
      <c r="B1962" s="156" t="s">
        <v>2137</v>
      </c>
      <c r="C1962" s="156" t="s">
        <v>412</v>
      </c>
      <c r="D1962" s="156" t="s">
        <v>410</v>
      </c>
      <c r="E1962" s="176">
        <v>73.14</v>
      </c>
    </row>
    <row r="1963" spans="1:5">
      <c r="A1963" s="156">
        <v>11983</v>
      </c>
      <c r="B1963" s="156" t="s">
        <v>2138</v>
      </c>
      <c r="C1963" s="156" t="s">
        <v>412</v>
      </c>
      <c r="D1963" s="156" t="s">
        <v>410</v>
      </c>
      <c r="E1963" s="176">
        <v>178.28</v>
      </c>
    </row>
    <row r="1964" spans="1:5">
      <c r="A1964" s="156">
        <v>11986</v>
      </c>
      <c r="B1964" s="156" t="s">
        <v>2139</v>
      </c>
      <c r="C1964" s="156" t="s">
        <v>412</v>
      </c>
      <c r="D1964" s="156" t="s">
        <v>410</v>
      </c>
      <c r="E1964" s="176">
        <v>217.14</v>
      </c>
    </row>
    <row r="1965" spans="1:5">
      <c r="A1965" s="156">
        <v>25976</v>
      </c>
      <c r="B1965" s="156" t="s">
        <v>2140</v>
      </c>
      <c r="C1965" s="156" t="s">
        <v>412</v>
      </c>
      <c r="D1965" s="156" t="s">
        <v>408</v>
      </c>
      <c r="E1965" s="176">
        <v>342.95</v>
      </c>
    </row>
    <row r="1966" spans="1:5">
      <c r="A1966" s="156">
        <v>10629</v>
      </c>
      <c r="B1966" s="156" t="s">
        <v>2141</v>
      </c>
      <c r="C1966" s="156" t="s">
        <v>412</v>
      </c>
      <c r="D1966" s="156" t="s">
        <v>410</v>
      </c>
      <c r="E1966" s="176">
        <v>495.39</v>
      </c>
    </row>
    <row r="1967" spans="1:5">
      <c r="A1967" s="156">
        <v>10698</v>
      </c>
      <c r="B1967" s="156" t="s">
        <v>2142</v>
      </c>
      <c r="C1967" s="156" t="s">
        <v>412</v>
      </c>
      <c r="D1967" s="156" t="s">
        <v>408</v>
      </c>
      <c r="E1967" s="176">
        <v>68.86</v>
      </c>
    </row>
    <row r="1968" spans="1:5">
      <c r="A1968" s="156">
        <v>40521</v>
      </c>
      <c r="B1968" s="156" t="s">
        <v>5120</v>
      </c>
      <c r="C1968" s="156" t="s">
        <v>407</v>
      </c>
      <c r="D1968" s="156" t="s">
        <v>408</v>
      </c>
      <c r="E1968" s="378">
        <v>72960.67</v>
      </c>
    </row>
    <row r="1969" spans="1:5">
      <c r="A1969" s="156">
        <v>2432</v>
      </c>
      <c r="B1969" s="156" t="s">
        <v>2143</v>
      </c>
      <c r="C1969" s="156" t="s">
        <v>407</v>
      </c>
      <c r="D1969" s="156" t="s">
        <v>410</v>
      </c>
      <c r="E1969" s="176">
        <v>36.86</v>
      </c>
    </row>
    <row r="1970" spans="1:5">
      <c r="A1970" s="156">
        <v>2418</v>
      </c>
      <c r="B1970" s="156" t="s">
        <v>2144</v>
      </c>
      <c r="C1970" s="156" t="s">
        <v>407</v>
      </c>
      <c r="D1970" s="156" t="s">
        <v>410</v>
      </c>
      <c r="E1970" s="176">
        <v>17.100000000000001</v>
      </c>
    </row>
    <row r="1971" spans="1:5">
      <c r="A1971" s="156">
        <v>2433</v>
      </c>
      <c r="B1971" s="156" t="s">
        <v>2145</v>
      </c>
      <c r="C1971" s="156" t="s">
        <v>407</v>
      </c>
      <c r="D1971" s="156" t="s">
        <v>410</v>
      </c>
      <c r="E1971" s="176">
        <v>12.49</v>
      </c>
    </row>
    <row r="1972" spans="1:5">
      <c r="A1972" s="156">
        <v>2420</v>
      </c>
      <c r="B1972" s="156" t="s">
        <v>2146</v>
      </c>
      <c r="C1972" s="156" t="s">
        <v>407</v>
      </c>
      <c r="D1972" s="156" t="s">
        <v>410</v>
      </c>
      <c r="E1972" s="176">
        <v>21.45</v>
      </c>
    </row>
    <row r="1973" spans="1:5">
      <c r="A1973" s="156">
        <v>2421</v>
      </c>
      <c r="B1973" s="156" t="s">
        <v>2147</v>
      </c>
      <c r="C1973" s="156" t="s">
        <v>407</v>
      </c>
      <c r="D1973" s="156" t="s">
        <v>410</v>
      </c>
      <c r="E1973" s="176">
        <v>46.79</v>
      </c>
    </row>
    <row r="1974" spans="1:5">
      <c r="A1974" s="156">
        <v>11447</v>
      </c>
      <c r="B1974" s="156" t="s">
        <v>2148</v>
      </c>
      <c r="C1974" s="156" t="s">
        <v>407</v>
      </c>
      <c r="D1974" s="156" t="s">
        <v>410</v>
      </c>
      <c r="E1974" s="176">
        <v>42.38</v>
      </c>
    </row>
    <row r="1975" spans="1:5">
      <c r="A1975" s="156">
        <v>2429</v>
      </c>
      <c r="B1975" s="156" t="s">
        <v>2149</v>
      </c>
      <c r="C1975" s="156" t="s">
        <v>407</v>
      </c>
      <c r="D1975" s="156" t="s">
        <v>410</v>
      </c>
      <c r="E1975" s="176">
        <v>107.27</v>
      </c>
    </row>
    <row r="1976" spans="1:5">
      <c r="A1976" s="156">
        <v>11449</v>
      </c>
      <c r="B1976" s="156" t="s">
        <v>2150</v>
      </c>
      <c r="C1976" s="156" t="s">
        <v>407</v>
      </c>
      <c r="D1976" s="156" t="s">
        <v>410</v>
      </c>
      <c r="E1976" s="176">
        <v>115.56</v>
      </c>
    </row>
    <row r="1977" spans="1:5">
      <c r="A1977" s="156">
        <v>11451</v>
      </c>
      <c r="B1977" s="156" t="s">
        <v>2151</v>
      </c>
      <c r="C1977" s="156" t="s">
        <v>407</v>
      </c>
      <c r="D1977" s="156" t="s">
        <v>410</v>
      </c>
      <c r="E1977" s="176">
        <v>113.63</v>
      </c>
    </row>
    <row r="1978" spans="1:5">
      <c r="A1978" s="156">
        <v>11116</v>
      </c>
      <c r="B1978" s="156" t="s">
        <v>2152</v>
      </c>
      <c r="C1978" s="156" t="s">
        <v>407</v>
      </c>
      <c r="D1978" s="156" t="s">
        <v>410</v>
      </c>
      <c r="E1978" s="176">
        <v>446.66</v>
      </c>
    </row>
    <row r="1979" spans="1:5">
      <c r="A1979" s="156">
        <v>38411</v>
      </c>
      <c r="B1979" s="156" t="s">
        <v>2153</v>
      </c>
      <c r="C1979" s="156" t="s">
        <v>407</v>
      </c>
      <c r="D1979" s="156" t="s">
        <v>410</v>
      </c>
      <c r="E1979" s="176">
        <v>993.92</v>
      </c>
    </row>
    <row r="1980" spans="1:5">
      <c r="A1980" s="156">
        <v>1370</v>
      </c>
      <c r="B1980" s="156" t="s">
        <v>144</v>
      </c>
      <c r="C1980" s="156" t="s">
        <v>407</v>
      </c>
      <c r="D1980" s="156" t="s">
        <v>408</v>
      </c>
      <c r="E1980" s="176">
        <v>64.540000000000006</v>
      </c>
    </row>
    <row r="1981" spans="1:5">
      <c r="A1981" s="156">
        <v>38189</v>
      </c>
      <c r="B1981" s="156" t="s">
        <v>2154</v>
      </c>
      <c r="C1981" s="156" t="s">
        <v>407</v>
      </c>
      <c r="D1981" s="156" t="s">
        <v>408</v>
      </c>
      <c r="E1981" s="176">
        <v>174.25</v>
      </c>
    </row>
    <row r="1982" spans="1:5">
      <c r="A1982" s="156">
        <v>38190</v>
      </c>
      <c r="B1982" s="156" t="s">
        <v>2155</v>
      </c>
      <c r="C1982" s="156" t="s">
        <v>407</v>
      </c>
      <c r="D1982" s="156" t="s">
        <v>408</v>
      </c>
      <c r="E1982" s="176">
        <v>391.85</v>
      </c>
    </row>
    <row r="1983" spans="1:5">
      <c r="A1983" s="156">
        <v>36516</v>
      </c>
      <c r="B1983" s="156" t="s">
        <v>2156</v>
      </c>
      <c r="C1983" s="156" t="s">
        <v>407</v>
      </c>
      <c r="D1983" s="156" t="s">
        <v>410</v>
      </c>
      <c r="E1983" s="378">
        <v>63364.47</v>
      </c>
    </row>
    <row r="1984" spans="1:5">
      <c r="A1984" s="156">
        <v>34777</v>
      </c>
      <c r="B1984" s="156" t="s">
        <v>2157</v>
      </c>
      <c r="C1984" s="156" t="s">
        <v>407</v>
      </c>
      <c r="D1984" s="156" t="s">
        <v>408</v>
      </c>
      <c r="E1984" s="176">
        <v>1.44</v>
      </c>
    </row>
    <row r="1985" spans="1:5">
      <c r="A1985" s="156">
        <v>7273</v>
      </c>
      <c r="B1985" s="156" t="s">
        <v>2158</v>
      </c>
      <c r="C1985" s="156" t="s">
        <v>407</v>
      </c>
      <c r="D1985" s="156" t="s">
        <v>408</v>
      </c>
      <c r="E1985" s="176">
        <v>2.37</v>
      </c>
    </row>
    <row r="1986" spans="1:5">
      <c r="A1986" s="156">
        <v>7272</v>
      </c>
      <c r="B1986" s="156" t="s">
        <v>2159</v>
      </c>
      <c r="C1986" s="156" t="s">
        <v>407</v>
      </c>
      <c r="D1986" s="156" t="s">
        <v>408</v>
      </c>
      <c r="E1986" s="176">
        <v>3.3</v>
      </c>
    </row>
    <row r="1987" spans="1:5">
      <c r="A1987" s="156">
        <v>10605</v>
      </c>
      <c r="B1987" s="156" t="s">
        <v>2160</v>
      </c>
      <c r="C1987" s="156" t="s">
        <v>407</v>
      </c>
      <c r="D1987" s="156" t="s">
        <v>408</v>
      </c>
      <c r="E1987" s="176">
        <v>1.77</v>
      </c>
    </row>
    <row r="1988" spans="1:5">
      <c r="A1988" s="156">
        <v>10604</v>
      </c>
      <c r="B1988" s="156" t="s">
        <v>2161</v>
      </c>
      <c r="C1988" s="156" t="s">
        <v>407</v>
      </c>
      <c r="D1988" s="156" t="s">
        <v>408</v>
      </c>
      <c r="E1988" s="176">
        <v>3.54</v>
      </c>
    </row>
    <row r="1989" spans="1:5">
      <c r="A1989" s="156">
        <v>672</v>
      </c>
      <c r="B1989" s="156" t="s">
        <v>2162</v>
      </c>
      <c r="C1989" s="156" t="s">
        <v>407</v>
      </c>
      <c r="D1989" s="156" t="s">
        <v>408</v>
      </c>
      <c r="E1989" s="176">
        <v>3.57</v>
      </c>
    </row>
    <row r="1990" spans="1:5">
      <c r="A1990" s="156">
        <v>668</v>
      </c>
      <c r="B1990" s="156" t="s">
        <v>2163</v>
      </c>
      <c r="C1990" s="156" t="s">
        <v>407</v>
      </c>
      <c r="D1990" s="156" t="s">
        <v>408</v>
      </c>
      <c r="E1990" s="176">
        <v>5.63</v>
      </c>
    </row>
    <row r="1991" spans="1:5">
      <c r="A1991" s="156">
        <v>10578</v>
      </c>
      <c r="B1991" s="156" t="s">
        <v>2164</v>
      </c>
      <c r="C1991" s="156" t="s">
        <v>407</v>
      </c>
      <c r="D1991" s="156" t="s">
        <v>408</v>
      </c>
      <c r="E1991" s="176">
        <v>9.82</v>
      </c>
    </row>
    <row r="1992" spans="1:5">
      <c r="A1992" s="156">
        <v>666</v>
      </c>
      <c r="B1992" s="156" t="s">
        <v>2165</v>
      </c>
      <c r="C1992" s="156" t="s">
        <v>407</v>
      </c>
      <c r="D1992" s="156" t="s">
        <v>408</v>
      </c>
      <c r="E1992" s="176">
        <v>9.75</v>
      </c>
    </row>
    <row r="1993" spans="1:5">
      <c r="A1993" s="156">
        <v>665</v>
      </c>
      <c r="B1993" s="156" t="s">
        <v>2166</v>
      </c>
      <c r="C1993" s="156" t="s">
        <v>407</v>
      </c>
      <c r="D1993" s="156" t="s">
        <v>408</v>
      </c>
      <c r="E1993" s="176">
        <v>18.260000000000002</v>
      </c>
    </row>
    <row r="1994" spans="1:5">
      <c r="A1994" s="156">
        <v>10577</v>
      </c>
      <c r="B1994" s="156" t="s">
        <v>2167</v>
      </c>
      <c r="C1994" s="156" t="s">
        <v>407</v>
      </c>
      <c r="D1994" s="156" t="s">
        <v>408</v>
      </c>
      <c r="E1994" s="176">
        <v>14.3</v>
      </c>
    </row>
    <row r="1995" spans="1:5">
      <c r="A1995" s="156">
        <v>10583</v>
      </c>
      <c r="B1995" s="156" t="s">
        <v>2168</v>
      </c>
      <c r="C1995" s="156" t="s">
        <v>407</v>
      </c>
      <c r="D1995" s="156" t="s">
        <v>408</v>
      </c>
      <c r="E1995" s="176">
        <v>8.01</v>
      </c>
    </row>
    <row r="1996" spans="1:5">
      <c r="A1996" s="156">
        <v>10579</v>
      </c>
      <c r="B1996" s="156" t="s">
        <v>2169</v>
      </c>
      <c r="C1996" s="156" t="s">
        <v>407</v>
      </c>
      <c r="D1996" s="156" t="s">
        <v>408</v>
      </c>
      <c r="E1996" s="176">
        <v>13.07</v>
      </c>
    </row>
    <row r="1997" spans="1:5">
      <c r="A1997" s="156">
        <v>10582</v>
      </c>
      <c r="B1997" s="156" t="s">
        <v>2170</v>
      </c>
      <c r="C1997" s="156" t="s">
        <v>407</v>
      </c>
      <c r="D1997" s="156" t="s">
        <v>408</v>
      </c>
      <c r="E1997" s="176">
        <v>4.57</v>
      </c>
    </row>
    <row r="1998" spans="1:5">
      <c r="A1998" s="156">
        <v>2436</v>
      </c>
      <c r="B1998" s="156" t="s">
        <v>333</v>
      </c>
      <c r="C1998" s="156" t="s">
        <v>404</v>
      </c>
      <c r="D1998" s="156" t="s">
        <v>405</v>
      </c>
      <c r="E1998" s="176">
        <v>13.35</v>
      </c>
    </row>
    <row r="1999" spans="1:5">
      <c r="A1999" s="156">
        <v>40918</v>
      </c>
      <c r="B1999" s="156" t="s">
        <v>2171</v>
      </c>
      <c r="C1999" s="156" t="s">
        <v>577</v>
      </c>
      <c r="D1999" s="156" t="s">
        <v>408</v>
      </c>
      <c r="E1999" s="378">
        <v>2352.8000000000002</v>
      </c>
    </row>
    <row r="2000" spans="1:5">
      <c r="A2000" s="156">
        <v>40923</v>
      </c>
      <c r="B2000" s="156" t="s">
        <v>2172</v>
      </c>
      <c r="C2000" s="156" t="s">
        <v>577</v>
      </c>
      <c r="D2000" s="156" t="s">
        <v>408</v>
      </c>
      <c r="E2000" s="378">
        <v>3031.23</v>
      </c>
    </row>
    <row r="2001" spans="1:5">
      <c r="A2001" s="156">
        <v>2439</v>
      </c>
      <c r="B2001" s="156" t="s">
        <v>2173</v>
      </c>
      <c r="C2001" s="156" t="s">
        <v>404</v>
      </c>
      <c r="D2001" s="156" t="s">
        <v>408</v>
      </c>
      <c r="E2001" s="176">
        <v>17.190000000000001</v>
      </c>
    </row>
    <row r="2002" spans="1:5">
      <c r="A2002" s="156">
        <v>10998</v>
      </c>
      <c r="B2002" s="156" t="s">
        <v>2174</v>
      </c>
      <c r="C2002" s="156" t="s">
        <v>463</v>
      </c>
      <c r="D2002" s="156" t="s">
        <v>408</v>
      </c>
      <c r="E2002" s="176">
        <v>23.62</v>
      </c>
    </row>
    <row r="2003" spans="1:5">
      <c r="A2003" s="156">
        <v>11002</v>
      </c>
      <c r="B2003" s="156" t="s">
        <v>320</v>
      </c>
      <c r="C2003" s="156" t="s">
        <v>463</v>
      </c>
      <c r="D2003" s="156" t="s">
        <v>408</v>
      </c>
      <c r="E2003" s="176">
        <v>21.64</v>
      </c>
    </row>
    <row r="2004" spans="1:5">
      <c r="A2004" s="156">
        <v>10999</v>
      </c>
      <c r="B2004" s="156" t="s">
        <v>2175</v>
      </c>
      <c r="C2004" s="156" t="s">
        <v>463</v>
      </c>
      <c r="D2004" s="156" t="s">
        <v>408</v>
      </c>
      <c r="E2004" s="176">
        <v>20.79</v>
      </c>
    </row>
    <row r="2005" spans="1:5">
      <c r="A2005" s="156">
        <v>10997</v>
      </c>
      <c r="B2005" s="156" t="s">
        <v>2176</v>
      </c>
      <c r="C2005" s="156" t="s">
        <v>463</v>
      </c>
      <c r="D2005" s="156" t="s">
        <v>405</v>
      </c>
      <c r="E2005" s="176">
        <v>22.54</v>
      </c>
    </row>
    <row r="2006" spans="1:5">
      <c r="A2006" s="156">
        <v>2685</v>
      </c>
      <c r="B2006" s="156" t="s">
        <v>164</v>
      </c>
      <c r="C2006" s="156" t="s">
        <v>459</v>
      </c>
      <c r="D2006" s="156" t="s">
        <v>408</v>
      </c>
      <c r="E2006" s="176">
        <v>3.38</v>
      </c>
    </row>
    <row r="2007" spans="1:5">
      <c r="A2007" s="156">
        <v>2680</v>
      </c>
      <c r="B2007" s="156" t="s">
        <v>2177</v>
      </c>
      <c r="C2007" s="156" t="s">
        <v>459</v>
      </c>
      <c r="D2007" s="156" t="s">
        <v>408</v>
      </c>
      <c r="E2007" s="176">
        <v>4.95</v>
      </c>
    </row>
    <row r="2008" spans="1:5">
      <c r="A2008" s="156">
        <v>2684</v>
      </c>
      <c r="B2008" s="156" t="s">
        <v>2178</v>
      </c>
      <c r="C2008" s="156" t="s">
        <v>459</v>
      </c>
      <c r="D2008" s="156" t="s">
        <v>408</v>
      </c>
      <c r="E2008" s="176">
        <v>4.5</v>
      </c>
    </row>
    <row r="2009" spans="1:5">
      <c r="A2009" s="156">
        <v>2673</v>
      </c>
      <c r="B2009" s="156" t="s">
        <v>2179</v>
      </c>
      <c r="C2009" s="156" t="s">
        <v>459</v>
      </c>
      <c r="D2009" s="156" t="s">
        <v>405</v>
      </c>
      <c r="E2009" s="176">
        <v>1.74</v>
      </c>
    </row>
    <row r="2010" spans="1:5">
      <c r="A2010" s="156">
        <v>2681</v>
      </c>
      <c r="B2010" s="156" t="s">
        <v>386</v>
      </c>
      <c r="C2010" s="156" t="s">
        <v>459</v>
      </c>
      <c r="D2010" s="156" t="s">
        <v>408</v>
      </c>
      <c r="E2010" s="176">
        <v>8.09</v>
      </c>
    </row>
    <row r="2011" spans="1:5">
      <c r="A2011" s="156">
        <v>2682</v>
      </c>
      <c r="B2011" s="156" t="s">
        <v>2180</v>
      </c>
      <c r="C2011" s="156" t="s">
        <v>459</v>
      </c>
      <c r="D2011" s="156" t="s">
        <v>408</v>
      </c>
      <c r="E2011" s="176">
        <v>11.81</v>
      </c>
    </row>
    <row r="2012" spans="1:5">
      <c r="A2012" s="156">
        <v>2686</v>
      </c>
      <c r="B2012" s="156" t="s">
        <v>2181</v>
      </c>
      <c r="C2012" s="156" t="s">
        <v>459</v>
      </c>
      <c r="D2012" s="156" t="s">
        <v>408</v>
      </c>
      <c r="E2012" s="176">
        <v>14.81</v>
      </c>
    </row>
    <row r="2013" spans="1:5">
      <c r="A2013" s="156">
        <v>2674</v>
      </c>
      <c r="B2013" s="156" t="s">
        <v>375</v>
      </c>
      <c r="C2013" s="156" t="s">
        <v>459</v>
      </c>
      <c r="D2013" s="156" t="s">
        <v>408</v>
      </c>
      <c r="E2013" s="176">
        <v>2.16</v>
      </c>
    </row>
    <row r="2014" spans="1:5">
      <c r="A2014" s="156">
        <v>2683</v>
      </c>
      <c r="B2014" s="156" t="s">
        <v>355</v>
      </c>
      <c r="C2014" s="156" t="s">
        <v>459</v>
      </c>
      <c r="D2014" s="156" t="s">
        <v>408</v>
      </c>
      <c r="E2014" s="176">
        <v>23.34</v>
      </c>
    </row>
    <row r="2015" spans="1:5">
      <c r="A2015" s="156">
        <v>2676</v>
      </c>
      <c r="B2015" s="156" t="s">
        <v>2182</v>
      </c>
      <c r="C2015" s="156" t="s">
        <v>459</v>
      </c>
      <c r="D2015" s="156" t="s">
        <v>408</v>
      </c>
      <c r="E2015" s="176">
        <v>1.01</v>
      </c>
    </row>
    <row r="2016" spans="1:5">
      <c r="A2016" s="156">
        <v>2678</v>
      </c>
      <c r="B2016" s="156" t="s">
        <v>2183</v>
      </c>
      <c r="C2016" s="156" t="s">
        <v>459</v>
      </c>
      <c r="D2016" s="156" t="s">
        <v>408</v>
      </c>
      <c r="E2016" s="176">
        <v>1.26</v>
      </c>
    </row>
    <row r="2017" spans="1:5">
      <c r="A2017" s="156">
        <v>2679</v>
      </c>
      <c r="B2017" s="156" t="s">
        <v>2184</v>
      </c>
      <c r="C2017" s="156" t="s">
        <v>459</v>
      </c>
      <c r="D2017" s="156" t="s">
        <v>408</v>
      </c>
      <c r="E2017" s="176">
        <v>1.95</v>
      </c>
    </row>
    <row r="2018" spans="1:5">
      <c r="A2018" s="156">
        <v>12070</v>
      </c>
      <c r="B2018" s="156" t="s">
        <v>2185</v>
      </c>
      <c r="C2018" s="156" t="s">
        <v>459</v>
      </c>
      <c r="D2018" s="156" t="s">
        <v>408</v>
      </c>
      <c r="E2018" s="176">
        <v>2.72</v>
      </c>
    </row>
    <row r="2019" spans="1:5">
      <c r="A2019" s="156">
        <v>2675</v>
      </c>
      <c r="B2019" s="156" t="s">
        <v>2186</v>
      </c>
      <c r="C2019" s="156" t="s">
        <v>459</v>
      </c>
      <c r="D2019" s="156" t="s">
        <v>408</v>
      </c>
      <c r="E2019" s="176">
        <v>3.53</v>
      </c>
    </row>
    <row r="2020" spans="1:5">
      <c r="A2020" s="156">
        <v>12067</v>
      </c>
      <c r="B2020" s="156" t="s">
        <v>2187</v>
      </c>
      <c r="C2020" s="156" t="s">
        <v>459</v>
      </c>
      <c r="D2020" s="156" t="s">
        <v>408</v>
      </c>
      <c r="E2020" s="176">
        <v>4.79</v>
      </c>
    </row>
    <row r="2021" spans="1:5">
      <c r="A2021" s="156">
        <v>21129</v>
      </c>
      <c r="B2021" s="156" t="s">
        <v>2188</v>
      </c>
      <c r="C2021" s="156" t="s">
        <v>459</v>
      </c>
      <c r="D2021" s="156" t="s">
        <v>408</v>
      </c>
      <c r="E2021" s="176">
        <v>3.91</v>
      </c>
    </row>
    <row r="2022" spans="1:5">
      <c r="A2022" s="156">
        <v>21136</v>
      </c>
      <c r="B2022" s="156" t="s">
        <v>2189</v>
      </c>
      <c r="C2022" s="156" t="s">
        <v>459</v>
      </c>
      <c r="D2022" s="156" t="s">
        <v>408</v>
      </c>
      <c r="E2022" s="176">
        <v>6.01</v>
      </c>
    </row>
    <row r="2023" spans="1:5">
      <c r="A2023" s="156">
        <v>21128</v>
      </c>
      <c r="B2023" s="156" t="s">
        <v>359</v>
      </c>
      <c r="C2023" s="156" t="s">
        <v>459</v>
      </c>
      <c r="D2023" s="156" t="s">
        <v>405</v>
      </c>
      <c r="E2023" s="176">
        <v>4.6500000000000004</v>
      </c>
    </row>
    <row r="2024" spans="1:5">
      <c r="A2024" s="156">
        <v>21132</v>
      </c>
      <c r="B2024" s="156" t="s">
        <v>2190</v>
      </c>
      <c r="C2024" s="156" t="s">
        <v>459</v>
      </c>
      <c r="D2024" s="156" t="s">
        <v>408</v>
      </c>
      <c r="E2024" s="176">
        <v>50.5</v>
      </c>
    </row>
    <row r="2025" spans="1:5">
      <c r="A2025" s="156">
        <v>21130</v>
      </c>
      <c r="B2025" s="156" t="s">
        <v>2191</v>
      </c>
      <c r="C2025" s="156" t="s">
        <v>459</v>
      </c>
      <c r="D2025" s="156" t="s">
        <v>408</v>
      </c>
      <c r="E2025" s="176">
        <v>11.74</v>
      </c>
    </row>
    <row r="2026" spans="1:5">
      <c r="A2026" s="156">
        <v>21135</v>
      </c>
      <c r="B2026" s="156" t="s">
        <v>2192</v>
      </c>
      <c r="C2026" s="156" t="s">
        <v>459</v>
      </c>
      <c r="D2026" s="156" t="s">
        <v>408</v>
      </c>
      <c r="E2026" s="176">
        <v>11.56</v>
      </c>
    </row>
    <row r="2027" spans="1:5">
      <c r="A2027" s="156">
        <v>21131</v>
      </c>
      <c r="B2027" s="156" t="s">
        <v>2193</v>
      </c>
      <c r="C2027" s="156" t="s">
        <v>459</v>
      </c>
      <c r="D2027" s="156" t="s">
        <v>408</v>
      </c>
      <c r="E2027" s="176">
        <v>28.75</v>
      </c>
    </row>
    <row r="2028" spans="1:5">
      <c r="A2028" s="156">
        <v>21134</v>
      </c>
      <c r="B2028" s="156" t="s">
        <v>2194</v>
      </c>
      <c r="C2028" s="156" t="s">
        <v>459</v>
      </c>
      <c r="D2028" s="156" t="s">
        <v>408</v>
      </c>
      <c r="E2028" s="176">
        <v>16.88</v>
      </c>
    </row>
    <row r="2029" spans="1:5">
      <c r="A2029" s="156">
        <v>21133</v>
      </c>
      <c r="B2029" s="156" t="s">
        <v>2195</v>
      </c>
      <c r="C2029" s="156" t="s">
        <v>459</v>
      </c>
      <c r="D2029" s="156" t="s">
        <v>408</v>
      </c>
      <c r="E2029" s="176">
        <v>33.74</v>
      </c>
    </row>
    <row r="2030" spans="1:5">
      <c r="A2030" s="156">
        <v>40401</v>
      </c>
      <c r="B2030" s="156" t="s">
        <v>5121</v>
      </c>
      <c r="C2030" s="156" t="s">
        <v>459</v>
      </c>
      <c r="D2030" s="156" t="s">
        <v>410</v>
      </c>
      <c r="E2030" s="176">
        <v>1.44</v>
      </c>
    </row>
    <row r="2031" spans="1:5">
      <c r="A2031" s="156">
        <v>40402</v>
      </c>
      <c r="B2031" s="156" t="s">
        <v>5122</v>
      </c>
      <c r="C2031" s="156" t="s">
        <v>459</v>
      </c>
      <c r="D2031" s="156" t="s">
        <v>410</v>
      </c>
      <c r="E2031" s="176">
        <v>1.85</v>
      </c>
    </row>
    <row r="2032" spans="1:5">
      <c r="A2032" s="156">
        <v>40400</v>
      </c>
      <c r="B2032" s="156" t="s">
        <v>5123</v>
      </c>
      <c r="C2032" s="156" t="s">
        <v>459</v>
      </c>
      <c r="D2032" s="156" t="s">
        <v>410</v>
      </c>
      <c r="E2032" s="176">
        <v>0.98</v>
      </c>
    </row>
    <row r="2033" spans="1:5">
      <c r="A2033" s="156">
        <v>2504</v>
      </c>
      <c r="B2033" s="156" t="s">
        <v>2196</v>
      </c>
      <c r="C2033" s="156" t="s">
        <v>459</v>
      </c>
      <c r="D2033" s="156" t="s">
        <v>408</v>
      </c>
      <c r="E2033" s="176">
        <v>5.16</v>
      </c>
    </row>
    <row r="2034" spans="1:5">
      <c r="A2034" s="156">
        <v>2501</v>
      </c>
      <c r="B2034" s="156" t="s">
        <v>2197</v>
      </c>
      <c r="C2034" s="156" t="s">
        <v>459</v>
      </c>
      <c r="D2034" s="156" t="s">
        <v>408</v>
      </c>
      <c r="E2034" s="176">
        <v>6.76</v>
      </c>
    </row>
    <row r="2035" spans="1:5">
      <c r="A2035" s="156">
        <v>2502</v>
      </c>
      <c r="B2035" s="156" t="s">
        <v>2198</v>
      </c>
      <c r="C2035" s="156" t="s">
        <v>459</v>
      </c>
      <c r="D2035" s="156" t="s">
        <v>408</v>
      </c>
      <c r="E2035" s="176">
        <v>10.210000000000001</v>
      </c>
    </row>
    <row r="2036" spans="1:5">
      <c r="A2036" s="156">
        <v>2503</v>
      </c>
      <c r="B2036" s="156" t="s">
        <v>2199</v>
      </c>
      <c r="C2036" s="156" t="s">
        <v>459</v>
      </c>
      <c r="D2036" s="156" t="s">
        <v>408</v>
      </c>
      <c r="E2036" s="176">
        <v>13.14</v>
      </c>
    </row>
    <row r="2037" spans="1:5">
      <c r="A2037" s="156">
        <v>2500</v>
      </c>
      <c r="B2037" s="156" t="s">
        <v>2200</v>
      </c>
      <c r="C2037" s="156" t="s">
        <v>459</v>
      </c>
      <c r="D2037" s="156" t="s">
        <v>408</v>
      </c>
      <c r="E2037" s="176">
        <v>17.5</v>
      </c>
    </row>
    <row r="2038" spans="1:5">
      <c r="A2038" s="156">
        <v>2505</v>
      </c>
      <c r="B2038" s="156" t="s">
        <v>2201</v>
      </c>
      <c r="C2038" s="156" t="s">
        <v>459</v>
      </c>
      <c r="D2038" s="156" t="s">
        <v>408</v>
      </c>
      <c r="E2038" s="176">
        <v>27.27</v>
      </c>
    </row>
    <row r="2039" spans="1:5">
      <c r="A2039" s="156">
        <v>12056</v>
      </c>
      <c r="B2039" s="156" t="s">
        <v>2202</v>
      </c>
      <c r="C2039" s="156" t="s">
        <v>459</v>
      </c>
      <c r="D2039" s="156" t="s">
        <v>408</v>
      </c>
      <c r="E2039" s="176">
        <v>11.02</v>
      </c>
    </row>
    <row r="2040" spans="1:5">
      <c r="A2040" s="156">
        <v>12057</v>
      </c>
      <c r="B2040" s="156" t="s">
        <v>2203</v>
      </c>
      <c r="C2040" s="156" t="s">
        <v>459</v>
      </c>
      <c r="D2040" s="156" t="s">
        <v>408</v>
      </c>
      <c r="E2040" s="176">
        <v>9.36</v>
      </c>
    </row>
    <row r="2041" spans="1:5">
      <c r="A2041" s="156">
        <v>12059</v>
      </c>
      <c r="B2041" s="156" t="s">
        <v>2204</v>
      </c>
      <c r="C2041" s="156" t="s">
        <v>459</v>
      </c>
      <c r="D2041" s="156" t="s">
        <v>408</v>
      </c>
      <c r="E2041" s="176">
        <v>3.28</v>
      </c>
    </row>
    <row r="2042" spans="1:5">
      <c r="A2042" s="156">
        <v>12058</v>
      </c>
      <c r="B2042" s="156" t="s">
        <v>2205</v>
      </c>
      <c r="C2042" s="156" t="s">
        <v>459</v>
      </c>
      <c r="D2042" s="156" t="s">
        <v>408</v>
      </c>
      <c r="E2042" s="176">
        <v>5.83</v>
      </c>
    </row>
    <row r="2043" spans="1:5">
      <c r="A2043" s="156">
        <v>12060</v>
      </c>
      <c r="B2043" s="156" t="s">
        <v>2206</v>
      </c>
      <c r="C2043" s="156" t="s">
        <v>459</v>
      </c>
      <c r="D2043" s="156" t="s">
        <v>408</v>
      </c>
      <c r="E2043" s="176">
        <v>24.32</v>
      </c>
    </row>
    <row r="2044" spans="1:5">
      <c r="A2044" s="156">
        <v>12061</v>
      </c>
      <c r="B2044" s="156" t="s">
        <v>2207</v>
      </c>
      <c r="C2044" s="156" t="s">
        <v>459</v>
      </c>
      <c r="D2044" s="156" t="s">
        <v>408</v>
      </c>
      <c r="E2044" s="176">
        <v>14.85</v>
      </c>
    </row>
    <row r="2045" spans="1:5">
      <c r="A2045" s="156">
        <v>12062</v>
      </c>
      <c r="B2045" s="156" t="s">
        <v>2208</v>
      </c>
      <c r="C2045" s="156" t="s">
        <v>459</v>
      </c>
      <c r="D2045" s="156" t="s">
        <v>408</v>
      </c>
      <c r="E2045" s="176">
        <v>27.38</v>
      </c>
    </row>
    <row r="2046" spans="1:5">
      <c r="A2046" s="156">
        <v>21137</v>
      </c>
      <c r="B2046" s="156" t="s">
        <v>2209</v>
      </c>
      <c r="C2046" s="156" t="s">
        <v>459</v>
      </c>
      <c r="D2046" s="156" t="s">
        <v>408</v>
      </c>
      <c r="E2046" s="176">
        <v>4.76</v>
      </c>
    </row>
    <row r="2047" spans="1:5">
      <c r="A2047" s="156">
        <v>2687</v>
      </c>
      <c r="B2047" s="156" t="s">
        <v>2210</v>
      </c>
      <c r="C2047" s="156" t="s">
        <v>459</v>
      </c>
      <c r="D2047" s="156" t="s">
        <v>408</v>
      </c>
      <c r="E2047" s="176">
        <v>0.88</v>
      </c>
    </row>
    <row r="2048" spans="1:5">
      <c r="A2048" s="156">
        <v>2689</v>
      </c>
      <c r="B2048" s="156" t="s">
        <v>2211</v>
      </c>
      <c r="C2048" s="156" t="s">
        <v>459</v>
      </c>
      <c r="D2048" s="156" t="s">
        <v>408</v>
      </c>
      <c r="E2048" s="176">
        <v>1.05</v>
      </c>
    </row>
    <row r="2049" spans="1:5">
      <c r="A2049" s="156">
        <v>2688</v>
      </c>
      <c r="B2049" s="156" t="s">
        <v>361</v>
      </c>
      <c r="C2049" s="156" t="s">
        <v>459</v>
      </c>
      <c r="D2049" s="156" t="s">
        <v>408</v>
      </c>
      <c r="E2049" s="176">
        <v>1.1399999999999999</v>
      </c>
    </row>
    <row r="2050" spans="1:5">
      <c r="A2050" s="156">
        <v>2690</v>
      </c>
      <c r="B2050" s="156" t="s">
        <v>358</v>
      </c>
      <c r="C2050" s="156" t="s">
        <v>459</v>
      </c>
      <c r="D2050" s="156" t="s">
        <v>408</v>
      </c>
      <c r="E2050" s="176">
        <v>1.95</v>
      </c>
    </row>
    <row r="2051" spans="1:5">
      <c r="A2051" s="156">
        <v>39243</v>
      </c>
      <c r="B2051" s="156" t="s">
        <v>2212</v>
      </c>
      <c r="C2051" s="156" t="s">
        <v>459</v>
      </c>
      <c r="D2051" s="156" t="s">
        <v>408</v>
      </c>
      <c r="E2051" s="176">
        <v>1.28</v>
      </c>
    </row>
    <row r="2052" spans="1:5">
      <c r="A2052" s="156">
        <v>39244</v>
      </c>
      <c r="B2052" s="156" t="s">
        <v>2213</v>
      </c>
      <c r="C2052" s="156" t="s">
        <v>459</v>
      </c>
      <c r="D2052" s="156" t="s">
        <v>408</v>
      </c>
      <c r="E2052" s="176">
        <v>1.73</v>
      </c>
    </row>
    <row r="2053" spans="1:5">
      <c r="A2053" s="156">
        <v>39245</v>
      </c>
      <c r="B2053" s="156" t="s">
        <v>2214</v>
      </c>
      <c r="C2053" s="156" t="s">
        <v>459</v>
      </c>
      <c r="D2053" s="156" t="s">
        <v>408</v>
      </c>
      <c r="E2053" s="176">
        <v>3.34</v>
      </c>
    </row>
    <row r="2054" spans="1:5">
      <c r="A2054" s="156">
        <v>39254</v>
      </c>
      <c r="B2054" s="156" t="s">
        <v>2215</v>
      </c>
      <c r="C2054" s="156" t="s">
        <v>459</v>
      </c>
      <c r="D2054" s="156" t="s">
        <v>408</v>
      </c>
      <c r="E2054" s="176">
        <v>4.99</v>
      </c>
    </row>
    <row r="2055" spans="1:5">
      <c r="A2055" s="156">
        <v>39255</v>
      </c>
      <c r="B2055" s="156" t="s">
        <v>2216</v>
      </c>
      <c r="C2055" s="156" t="s">
        <v>459</v>
      </c>
      <c r="D2055" s="156" t="s">
        <v>408</v>
      </c>
      <c r="E2055" s="176">
        <v>9.24</v>
      </c>
    </row>
    <row r="2056" spans="1:5">
      <c r="A2056" s="156">
        <v>39253</v>
      </c>
      <c r="B2056" s="156" t="s">
        <v>2217</v>
      </c>
      <c r="C2056" s="156" t="s">
        <v>459</v>
      </c>
      <c r="D2056" s="156" t="s">
        <v>408</v>
      </c>
      <c r="E2056" s="176">
        <v>6.37</v>
      </c>
    </row>
    <row r="2057" spans="1:5">
      <c r="A2057" s="156">
        <v>2446</v>
      </c>
      <c r="B2057" s="156" t="s">
        <v>2218</v>
      </c>
      <c r="C2057" s="156" t="s">
        <v>459</v>
      </c>
      <c r="D2057" s="156" t="s">
        <v>410</v>
      </c>
      <c r="E2057" s="176">
        <v>3.6</v>
      </c>
    </row>
    <row r="2058" spans="1:5">
      <c r="A2058" s="156">
        <v>2442</v>
      </c>
      <c r="B2058" s="156" t="s">
        <v>2219</v>
      </c>
      <c r="C2058" s="156" t="s">
        <v>459</v>
      </c>
      <c r="D2058" s="156" t="s">
        <v>410</v>
      </c>
      <c r="E2058" s="176">
        <v>5.04</v>
      </c>
    </row>
    <row r="2059" spans="1:5">
      <c r="A2059" s="156">
        <v>39246</v>
      </c>
      <c r="B2059" s="156" t="s">
        <v>5124</v>
      </c>
      <c r="C2059" s="156" t="s">
        <v>459</v>
      </c>
      <c r="D2059" s="156" t="s">
        <v>410</v>
      </c>
      <c r="E2059" s="176">
        <v>2.5</v>
      </c>
    </row>
    <row r="2060" spans="1:5">
      <c r="A2060" s="156">
        <v>39247</v>
      </c>
      <c r="B2060" s="156" t="s">
        <v>5125</v>
      </c>
      <c r="C2060" s="156" t="s">
        <v>459</v>
      </c>
      <c r="D2060" s="156" t="s">
        <v>410</v>
      </c>
      <c r="E2060" s="176">
        <v>2.1800000000000002</v>
      </c>
    </row>
    <row r="2061" spans="1:5">
      <c r="A2061" s="156">
        <v>39248</v>
      </c>
      <c r="B2061" s="156" t="s">
        <v>5126</v>
      </c>
      <c r="C2061" s="156" t="s">
        <v>459</v>
      </c>
      <c r="D2061" s="156" t="s">
        <v>410</v>
      </c>
      <c r="E2061" s="176">
        <v>7.03</v>
      </c>
    </row>
    <row r="2062" spans="1:5">
      <c r="A2062" s="156">
        <v>2438</v>
      </c>
      <c r="B2062" s="156" t="s">
        <v>2220</v>
      </c>
      <c r="C2062" s="156" t="s">
        <v>404</v>
      </c>
      <c r="D2062" s="156" t="s">
        <v>408</v>
      </c>
      <c r="E2062" s="176">
        <v>20.46</v>
      </c>
    </row>
    <row r="2063" spans="1:5">
      <c r="A2063" s="156">
        <v>40922</v>
      </c>
      <c r="B2063" s="156" t="s">
        <v>2221</v>
      </c>
      <c r="C2063" s="156" t="s">
        <v>577</v>
      </c>
      <c r="D2063" s="156" t="s">
        <v>408</v>
      </c>
      <c r="E2063" s="378">
        <v>3609.43</v>
      </c>
    </row>
    <row r="2064" spans="1:5">
      <c r="A2064" s="156">
        <v>36486</v>
      </c>
      <c r="B2064" s="156" t="s">
        <v>2222</v>
      </c>
      <c r="C2064" s="156" t="s">
        <v>407</v>
      </c>
      <c r="D2064" s="156" t="s">
        <v>408</v>
      </c>
      <c r="E2064" s="378">
        <v>34153.26</v>
      </c>
    </row>
    <row r="2065" spans="1:5">
      <c r="A2065" s="156">
        <v>37777</v>
      </c>
      <c r="B2065" s="156" t="s">
        <v>2223</v>
      </c>
      <c r="C2065" s="156" t="s">
        <v>407</v>
      </c>
      <c r="D2065" s="156" t="s">
        <v>408</v>
      </c>
      <c r="E2065" s="378">
        <v>160792.9</v>
      </c>
    </row>
    <row r="2066" spans="1:5">
      <c r="A2066" s="156">
        <v>12624</v>
      </c>
      <c r="B2066" s="156" t="s">
        <v>2224</v>
      </c>
      <c r="C2066" s="156" t="s">
        <v>407</v>
      </c>
      <c r="D2066" s="156" t="s">
        <v>410</v>
      </c>
      <c r="E2066" s="176">
        <v>6.31</v>
      </c>
    </row>
    <row r="2067" spans="1:5">
      <c r="A2067" s="156">
        <v>10638</v>
      </c>
      <c r="B2067" s="156" t="s">
        <v>2225</v>
      </c>
      <c r="C2067" s="156" t="s">
        <v>407</v>
      </c>
      <c r="D2067" s="156" t="s">
        <v>410</v>
      </c>
      <c r="E2067" s="378">
        <v>319274.99</v>
      </c>
    </row>
    <row r="2068" spans="1:5">
      <c r="A2068" s="156">
        <v>10635</v>
      </c>
      <c r="B2068" s="156" t="s">
        <v>2226</v>
      </c>
      <c r="C2068" s="156" t="s">
        <v>407</v>
      </c>
      <c r="D2068" s="156" t="s">
        <v>410</v>
      </c>
      <c r="E2068" s="378">
        <v>110357.67</v>
      </c>
    </row>
    <row r="2069" spans="1:5">
      <c r="A2069" s="156">
        <v>10634</v>
      </c>
      <c r="B2069" s="156" t="s">
        <v>2227</v>
      </c>
      <c r="C2069" s="156" t="s">
        <v>407</v>
      </c>
      <c r="D2069" s="156" t="s">
        <v>410</v>
      </c>
      <c r="E2069" s="378">
        <v>94500</v>
      </c>
    </row>
    <row r="2070" spans="1:5">
      <c r="A2070" s="156">
        <v>10636</v>
      </c>
      <c r="B2070" s="156" t="s">
        <v>2228</v>
      </c>
      <c r="C2070" s="156" t="s">
        <v>407</v>
      </c>
      <c r="D2070" s="156" t="s">
        <v>410</v>
      </c>
      <c r="E2070" s="378">
        <v>208112.14</v>
      </c>
    </row>
    <row r="2071" spans="1:5">
      <c r="A2071" s="156">
        <v>10637</v>
      </c>
      <c r="B2071" s="156" t="s">
        <v>2229</v>
      </c>
      <c r="C2071" s="156" t="s">
        <v>407</v>
      </c>
      <c r="D2071" s="156" t="s">
        <v>410</v>
      </c>
      <c r="E2071" s="378">
        <v>217687.49</v>
      </c>
    </row>
    <row r="2072" spans="1:5">
      <c r="A2072" s="156">
        <v>517</v>
      </c>
      <c r="B2072" s="156" t="s">
        <v>2230</v>
      </c>
      <c r="C2072" s="156" t="s">
        <v>465</v>
      </c>
      <c r="D2072" s="156" t="s">
        <v>408</v>
      </c>
      <c r="E2072" s="176">
        <v>6.9</v>
      </c>
    </row>
    <row r="2073" spans="1:5">
      <c r="A2073" s="156">
        <v>41904</v>
      </c>
      <c r="B2073" s="156" t="s">
        <v>2231</v>
      </c>
      <c r="C2073" s="156" t="s">
        <v>1525</v>
      </c>
      <c r="D2073" s="156" t="s">
        <v>405</v>
      </c>
      <c r="E2073" s="378">
        <v>2175.34</v>
      </c>
    </row>
    <row r="2074" spans="1:5">
      <c r="A2074" s="156">
        <v>41902</v>
      </c>
      <c r="B2074" s="156" t="s">
        <v>2232</v>
      </c>
      <c r="C2074" s="156" t="s">
        <v>463</v>
      </c>
      <c r="D2074" s="156" t="s">
        <v>405</v>
      </c>
      <c r="E2074" s="176">
        <v>2.16</v>
      </c>
    </row>
    <row r="2075" spans="1:5">
      <c r="A2075" s="156">
        <v>41905</v>
      </c>
      <c r="B2075" s="156" t="s">
        <v>2233</v>
      </c>
      <c r="C2075" s="156" t="s">
        <v>463</v>
      </c>
      <c r="D2075" s="156" t="s">
        <v>410</v>
      </c>
      <c r="E2075" s="176">
        <v>1.41</v>
      </c>
    </row>
    <row r="2076" spans="1:5">
      <c r="A2076" s="156">
        <v>41903</v>
      </c>
      <c r="B2076" s="156" t="s">
        <v>2234</v>
      </c>
      <c r="C2076" s="156" t="s">
        <v>463</v>
      </c>
      <c r="D2076" s="156" t="s">
        <v>410</v>
      </c>
      <c r="E2076" s="176">
        <v>1.76</v>
      </c>
    </row>
    <row r="2077" spans="1:5">
      <c r="A2077" s="156">
        <v>37534</v>
      </c>
      <c r="B2077" s="156" t="s">
        <v>2235</v>
      </c>
      <c r="C2077" s="156" t="s">
        <v>463</v>
      </c>
      <c r="D2077" s="156" t="s">
        <v>410</v>
      </c>
      <c r="E2077" s="176">
        <v>12.25</v>
      </c>
    </row>
    <row r="2078" spans="1:5">
      <c r="A2078" s="156">
        <v>37535</v>
      </c>
      <c r="B2078" s="156" t="s">
        <v>2236</v>
      </c>
      <c r="C2078" s="156" t="s">
        <v>463</v>
      </c>
      <c r="D2078" s="156" t="s">
        <v>410</v>
      </c>
      <c r="E2078" s="176">
        <v>12.25</v>
      </c>
    </row>
    <row r="2079" spans="1:5">
      <c r="A2079" s="156">
        <v>37533</v>
      </c>
      <c r="B2079" s="156" t="s">
        <v>2237</v>
      </c>
      <c r="C2079" s="156" t="s">
        <v>463</v>
      </c>
      <c r="D2079" s="156" t="s">
        <v>410</v>
      </c>
      <c r="E2079" s="176">
        <v>12.25</v>
      </c>
    </row>
    <row r="2080" spans="1:5">
      <c r="A2080" s="156">
        <v>37537</v>
      </c>
      <c r="B2080" s="156" t="s">
        <v>2238</v>
      </c>
      <c r="C2080" s="156" t="s">
        <v>463</v>
      </c>
      <c r="D2080" s="156" t="s">
        <v>410</v>
      </c>
      <c r="E2080" s="176">
        <v>9.27</v>
      </c>
    </row>
    <row r="2081" spans="1:5">
      <c r="A2081" s="156">
        <v>37536</v>
      </c>
      <c r="B2081" s="156" t="s">
        <v>2239</v>
      </c>
      <c r="C2081" s="156" t="s">
        <v>463</v>
      </c>
      <c r="D2081" s="156" t="s">
        <v>410</v>
      </c>
      <c r="E2081" s="176">
        <v>9.27</v>
      </c>
    </row>
    <row r="2082" spans="1:5">
      <c r="A2082" s="156">
        <v>37532</v>
      </c>
      <c r="B2082" s="156" t="s">
        <v>2240</v>
      </c>
      <c r="C2082" s="156" t="s">
        <v>463</v>
      </c>
      <c r="D2082" s="156" t="s">
        <v>410</v>
      </c>
      <c r="E2082" s="176">
        <v>9.27</v>
      </c>
    </row>
    <row r="2083" spans="1:5">
      <c r="A2083" s="156">
        <v>2696</v>
      </c>
      <c r="B2083" s="156" t="s">
        <v>129</v>
      </c>
      <c r="C2083" s="156" t="s">
        <v>404</v>
      </c>
      <c r="D2083" s="156" t="s">
        <v>405</v>
      </c>
      <c r="E2083" s="176">
        <v>13.35</v>
      </c>
    </row>
    <row r="2084" spans="1:5">
      <c r="A2084" s="156">
        <v>40928</v>
      </c>
      <c r="B2084" s="156" t="s">
        <v>2241</v>
      </c>
      <c r="C2084" s="156" t="s">
        <v>577</v>
      </c>
      <c r="D2084" s="156" t="s">
        <v>408</v>
      </c>
      <c r="E2084" s="378">
        <v>2352.8000000000002</v>
      </c>
    </row>
    <row r="2085" spans="1:5">
      <c r="A2085" s="156">
        <v>4083</v>
      </c>
      <c r="B2085" s="156" t="s">
        <v>2242</v>
      </c>
      <c r="C2085" s="156" t="s">
        <v>404</v>
      </c>
      <c r="D2085" s="156" t="s">
        <v>405</v>
      </c>
      <c r="E2085" s="176">
        <v>25.62</v>
      </c>
    </row>
    <row r="2086" spans="1:5">
      <c r="A2086" s="156">
        <v>40818</v>
      </c>
      <c r="B2086" s="156" t="s">
        <v>2243</v>
      </c>
      <c r="C2086" s="156" t="s">
        <v>577</v>
      </c>
      <c r="D2086" s="156" t="s">
        <v>408</v>
      </c>
      <c r="E2086" s="378">
        <v>4516.45</v>
      </c>
    </row>
    <row r="2087" spans="1:5">
      <c r="A2087" s="156">
        <v>2705</v>
      </c>
      <c r="B2087" s="156" t="s">
        <v>99</v>
      </c>
      <c r="C2087" s="156" t="s">
        <v>2244</v>
      </c>
      <c r="D2087" s="156" t="s">
        <v>410</v>
      </c>
      <c r="E2087" s="176">
        <v>0.46</v>
      </c>
    </row>
    <row r="2088" spans="1:5">
      <c r="A2088" s="156">
        <v>14250</v>
      </c>
      <c r="B2088" s="156" t="s">
        <v>5127</v>
      </c>
      <c r="C2088" s="156" t="s">
        <v>2244</v>
      </c>
      <c r="D2088" s="156" t="s">
        <v>410</v>
      </c>
      <c r="E2088" s="176">
        <v>0.47</v>
      </c>
    </row>
    <row r="2089" spans="1:5">
      <c r="A2089" s="156">
        <v>11683</v>
      </c>
      <c r="B2089" s="156" t="s">
        <v>2245</v>
      </c>
      <c r="C2089" s="156" t="s">
        <v>407</v>
      </c>
      <c r="D2089" s="156" t="s">
        <v>408</v>
      </c>
      <c r="E2089" s="176">
        <v>22.37</v>
      </c>
    </row>
    <row r="2090" spans="1:5">
      <c r="A2090" s="156">
        <v>11684</v>
      </c>
      <c r="B2090" s="156" t="s">
        <v>2246</v>
      </c>
      <c r="C2090" s="156" t="s">
        <v>407</v>
      </c>
      <c r="D2090" s="156" t="s">
        <v>408</v>
      </c>
      <c r="E2090" s="176">
        <v>24.48</v>
      </c>
    </row>
    <row r="2091" spans="1:5">
      <c r="A2091" s="156">
        <v>6141</v>
      </c>
      <c r="B2091" s="156" t="s">
        <v>2247</v>
      </c>
      <c r="C2091" s="156" t="s">
        <v>407</v>
      </c>
      <c r="D2091" s="156" t="s">
        <v>408</v>
      </c>
      <c r="E2091" s="176">
        <v>3.05</v>
      </c>
    </row>
    <row r="2092" spans="1:5">
      <c r="A2092" s="156">
        <v>11681</v>
      </c>
      <c r="B2092" s="156" t="s">
        <v>2248</v>
      </c>
      <c r="C2092" s="156" t="s">
        <v>407</v>
      </c>
      <c r="D2092" s="156" t="s">
        <v>408</v>
      </c>
      <c r="E2092" s="176">
        <v>4.97</v>
      </c>
    </row>
    <row r="2093" spans="1:5">
      <c r="A2093" s="156">
        <v>2706</v>
      </c>
      <c r="B2093" s="156" t="s">
        <v>2249</v>
      </c>
      <c r="C2093" s="156" t="s">
        <v>404</v>
      </c>
      <c r="D2093" s="156" t="s">
        <v>405</v>
      </c>
      <c r="E2093" s="176">
        <v>69.400000000000006</v>
      </c>
    </row>
    <row r="2094" spans="1:5">
      <c r="A2094" s="156">
        <v>40811</v>
      </c>
      <c r="B2094" s="156" t="s">
        <v>112</v>
      </c>
      <c r="C2094" s="156" t="s">
        <v>577</v>
      </c>
      <c r="D2094" s="156" t="s">
        <v>408</v>
      </c>
      <c r="E2094" s="378">
        <v>12231.91</v>
      </c>
    </row>
    <row r="2095" spans="1:5">
      <c r="A2095" s="156">
        <v>2707</v>
      </c>
      <c r="B2095" s="156" t="s">
        <v>2250</v>
      </c>
      <c r="C2095" s="156" t="s">
        <v>404</v>
      </c>
      <c r="D2095" s="156" t="s">
        <v>408</v>
      </c>
      <c r="E2095" s="176">
        <v>87.4</v>
      </c>
    </row>
    <row r="2096" spans="1:5">
      <c r="A2096" s="156">
        <v>40813</v>
      </c>
      <c r="B2096" s="156" t="s">
        <v>2251</v>
      </c>
      <c r="C2096" s="156" t="s">
        <v>577</v>
      </c>
      <c r="D2096" s="156" t="s">
        <v>408</v>
      </c>
      <c r="E2096" s="378">
        <v>15405.51</v>
      </c>
    </row>
    <row r="2097" spans="1:5">
      <c r="A2097" s="156">
        <v>2708</v>
      </c>
      <c r="B2097" s="156" t="s">
        <v>2252</v>
      </c>
      <c r="C2097" s="156" t="s">
        <v>404</v>
      </c>
      <c r="D2097" s="156" t="s">
        <v>408</v>
      </c>
      <c r="E2097" s="176">
        <v>114.82</v>
      </c>
    </row>
    <row r="2098" spans="1:5">
      <c r="A2098" s="156">
        <v>40814</v>
      </c>
      <c r="B2098" s="156" t="s">
        <v>2253</v>
      </c>
      <c r="C2098" s="156" t="s">
        <v>577</v>
      </c>
      <c r="D2098" s="156" t="s">
        <v>408</v>
      </c>
      <c r="E2098" s="378">
        <v>20237.16</v>
      </c>
    </row>
    <row r="2099" spans="1:5">
      <c r="A2099" s="156">
        <v>34779</v>
      </c>
      <c r="B2099" s="156" t="s">
        <v>2254</v>
      </c>
      <c r="C2099" s="156" t="s">
        <v>404</v>
      </c>
      <c r="D2099" s="156" t="s">
        <v>408</v>
      </c>
      <c r="E2099" s="176">
        <v>69.400000000000006</v>
      </c>
    </row>
    <row r="2100" spans="1:5">
      <c r="A2100" s="156">
        <v>40936</v>
      </c>
      <c r="B2100" s="156" t="s">
        <v>2255</v>
      </c>
      <c r="C2100" s="156" t="s">
        <v>577</v>
      </c>
      <c r="D2100" s="156" t="s">
        <v>408</v>
      </c>
      <c r="E2100" s="378">
        <v>12231.91</v>
      </c>
    </row>
    <row r="2101" spans="1:5">
      <c r="A2101" s="156">
        <v>34780</v>
      </c>
      <c r="B2101" s="156" t="s">
        <v>2256</v>
      </c>
      <c r="C2101" s="156" t="s">
        <v>404</v>
      </c>
      <c r="D2101" s="156" t="s">
        <v>408</v>
      </c>
      <c r="E2101" s="176">
        <v>87.69</v>
      </c>
    </row>
    <row r="2102" spans="1:5">
      <c r="A2102" s="156">
        <v>40937</v>
      </c>
      <c r="B2102" s="156" t="s">
        <v>2257</v>
      </c>
      <c r="C2102" s="156" t="s">
        <v>577</v>
      </c>
      <c r="D2102" s="156" t="s">
        <v>408</v>
      </c>
      <c r="E2102" s="378">
        <v>15457.13</v>
      </c>
    </row>
    <row r="2103" spans="1:5">
      <c r="A2103" s="156">
        <v>34782</v>
      </c>
      <c r="B2103" s="156" t="s">
        <v>2258</v>
      </c>
      <c r="C2103" s="156" t="s">
        <v>404</v>
      </c>
      <c r="D2103" s="156" t="s">
        <v>408</v>
      </c>
      <c r="E2103" s="176">
        <v>114.82</v>
      </c>
    </row>
    <row r="2104" spans="1:5">
      <c r="A2104" s="156">
        <v>40938</v>
      </c>
      <c r="B2104" s="156" t="s">
        <v>2259</v>
      </c>
      <c r="C2104" s="156" t="s">
        <v>577</v>
      </c>
      <c r="D2104" s="156" t="s">
        <v>408</v>
      </c>
      <c r="E2104" s="378">
        <v>20237.16</v>
      </c>
    </row>
    <row r="2105" spans="1:5">
      <c r="A2105" s="156">
        <v>34783</v>
      </c>
      <c r="B2105" s="156" t="s">
        <v>2260</v>
      </c>
      <c r="C2105" s="156" t="s">
        <v>404</v>
      </c>
      <c r="D2105" s="156" t="s">
        <v>408</v>
      </c>
      <c r="E2105" s="176">
        <v>80.14</v>
      </c>
    </row>
    <row r="2106" spans="1:5">
      <c r="A2106" s="156">
        <v>40939</v>
      </c>
      <c r="B2106" s="156" t="s">
        <v>216</v>
      </c>
      <c r="C2106" s="156" t="s">
        <v>577</v>
      </c>
      <c r="D2106" s="156" t="s">
        <v>408</v>
      </c>
      <c r="E2106" s="378">
        <v>14125.33</v>
      </c>
    </row>
    <row r="2107" spans="1:5">
      <c r="A2107" s="156">
        <v>34785</v>
      </c>
      <c r="B2107" s="156" t="s">
        <v>2261</v>
      </c>
      <c r="C2107" s="156" t="s">
        <v>404</v>
      </c>
      <c r="D2107" s="156" t="s">
        <v>408</v>
      </c>
      <c r="E2107" s="176">
        <v>69.38</v>
      </c>
    </row>
    <row r="2108" spans="1:5">
      <c r="A2108" s="156">
        <v>40940</v>
      </c>
      <c r="B2108" s="156" t="s">
        <v>2262</v>
      </c>
      <c r="C2108" s="156" t="s">
        <v>577</v>
      </c>
      <c r="D2108" s="156" t="s">
        <v>408</v>
      </c>
      <c r="E2108" s="378">
        <v>12229.85</v>
      </c>
    </row>
    <row r="2109" spans="1:5">
      <c r="A2109" s="156">
        <v>38403</v>
      </c>
      <c r="B2109" s="156" t="s">
        <v>108</v>
      </c>
      <c r="C2109" s="156" t="s">
        <v>407</v>
      </c>
      <c r="D2109" s="156" t="s">
        <v>408</v>
      </c>
      <c r="E2109" s="176">
        <v>24.83</v>
      </c>
    </row>
    <row r="2110" spans="1:5">
      <c r="A2110" s="156">
        <v>37774</v>
      </c>
      <c r="B2110" s="156" t="s">
        <v>2263</v>
      </c>
      <c r="C2110" s="156" t="s">
        <v>407</v>
      </c>
      <c r="D2110" s="156" t="s">
        <v>410</v>
      </c>
      <c r="E2110" s="378">
        <v>134097.39000000001</v>
      </c>
    </row>
    <row r="2111" spans="1:5">
      <c r="A2111" s="156">
        <v>38630</v>
      </c>
      <c r="B2111" s="156" t="s">
        <v>2264</v>
      </c>
      <c r="C2111" s="156" t="s">
        <v>407</v>
      </c>
      <c r="D2111" s="156" t="s">
        <v>410</v>
      </c>
      <c r="E2111" s="378">
        <v>869921.87</v>
      </c>
    </row>
    <row r="2112" spans="1:5">
      <c r="A2112" s="156">
        <v>38629</v>
      </c>
      <c r="B2112" s="156" t="s">
        <v>2265</v>
      </c>
      <c r="C2112" s="156" t="s">
        <v>407</v>
      </c>
      <c r="D2112" s="156" t="s">
        <v>410</v>
      </c>
      <c r="E2112" s="378">
        <v>1294921.8700000001</v>
      </c>
    </row>
    <row r="2113" spans="1:5">
      <c r="A2113" s="156">
        <v>38476</v>
      </c>
      <c r="B2113" s="156" t="s">
        <v>2266</v>
      </c>
      <c r="C2113" s="156" t="s">
        <v>407</v>
      </c>
      <c r="D2113" s="156" t="s">
        <v>408</v>
      </c>
      <c r="E2113" s="176">
        <v>186.63</v>
      </c>
    </row>
    <row r="2114" spans="1:5">
      <c r="A2114" s="156">
        <v>38477</v>
      </c>
      <c r="B2114" s="156" t="s">
        <v>2267</v>
      </c>
      <c r="C2114" s="156" t="s">
        <v>407</v>
      </c>
      <c r="D2114" s="156" t="s">
        <v>408</v>
      </c>
      <c r="E2114" s="176">
        <v>528.54</v>
      </c>
    </row>
    <row r="2115" spans="1:5">
      <c r="A2115" s="156">
        <v>40635</v>
      </c>
      <c r="B2115" s="156" t="s">
        <v>2268</v>
      </c>
      <c r="C2115" s="156" t="s">
        <v>407</v>
      </c>
      <c r="D2115" s="156" t="s">
        <v>408</v>
      </c>
      <c r="E2115" s="378">
        <v>466666.94</v>
      </c>
    </row>
    <row r="2116" spans="1:5">
      <c r="A2116" s="156">
        <v>36483</v>
      </c>
      <c r="B2116" s="156" t="s">
        <v>2269</v>
      </c>
      <c r="C2116" s="156" t="s">
        <v>407</v>
      </c>
      <c r="D2116" s="156" t="s">
        <v>408</v>
      </c>
      <c r="E2116" s="378">
        <v>422875</v>
      </c>
    </row>
    <row r="2117" spans="1:5">
      <c r="A2117" s="156">
        <v>14525</v>
      </c>
      <c r="B2117" s="156" t="s">
        <v>2270</v>
      </c>
      <c r="C2117" s="156" t="s">
        <v>407</v>
      </c>
      <c r="D2117" s="156" t="s">
        <v>408</v>
      </c>
      <c r="E2117" s="378">
        <v>442775</v>
      </c>
    </row>
    <row r="2118" spans="1:5">
      <c r="A2118" s="156">
        <v>36482</v>
      </c>
      <c r="B2118" s="156" t="s">
        <v>2271</v>
      </c>
      <c r="C2118" s="156" t="s">
        <v>407</v>
      </c>
      <c r="D2118" s="156" t="s">
        <v>408</v>
      </c>
      <c r="E2118" s="378">
        <v>379741.23</v>
      </c>
    </row>
    <row r="2119" spans="1:5">
      <c r="A2119" s="156">
        <v>36408</v>
      </c>
      <c r="B2119" s="156" t="s">
        <v>2272</v>
      </c>
      <c r="C2119" s="156" t="s">
        <v>407</v>
      </c>
      <c r="D2119" s="156" t="s">
        <v>408</v>
      </c>
      <c r="E2119" s="378">
        <v>453720</v>
      </c>
    </row>
    <row r="2120" spans="1:5">
      <c r="A2120" s="156">
        <v>2723</v>
      </c>
      <c r="B2120" s="156" t="s">
        <v>2273</v>
      </c>
      <c r="C2120" s="156" t="s">
        <v>407</v>
      </c>
      <c r="D2120" s="156" t="s">
        <v>408</v>
      </c>
      <c r="E2120" s="378">
        <v>348250</v>
      </c>
    </row>
    <row r="2121" spans="1:5">
      <c r="A2121" s="156">
        <v>36481</v>
      </c>
      <c r="B2121" s="156" t="s">
        <v>2274</v>
      </c>
      <c r="C2121" s="156" t="s">
        <v>407</v>
      </c>
      <c r="D2121" s="156" t="s">
        <v>408</v>
      </c>
      <c r="E2121" s="378">
        <v>415412.5</v>
      </c>
    </row>
    <row r="2122" spans="1:5">
      <c r="A2122" s="156">
        <v>10685</v>
      </c>
      <c r="B2122" s="156" t="s">
        <v>2275</v>
      </c>
      <c r="C2122" s="156" t="s">
        <v>407</v>
      </c>
      <c r="D2122" s="156" t="s">
        <v>405</v>
      </c>
      <c r="E2122" s="378">
        <v>398000</v>
      </c>
    </row>
    <row r="2123" spans="1:5">
      <c r="A2123" s="156">
        <v>40636</v>
      </c>
      <c r="B2123" s="156" t="s">
        <v>2276</v>
      </c>
      <c r="C2123" s="156" t="s">
        <v>407</v>
      </c>
      <c r="D2123" s="156" t="s">
        <v>408</v>
      </c>
      <c r="E2123" s="378">
        <v>449254.44</v>
      </c>
    </row>
    <row r="2124" spans="1:5">
      <c r="A2124" s="156">
        <v>4111</v>
      </c>
      <c r="B2124" s="156" t="s">
        <v>2277</v>
      </c>
      <c r="C2124" s="156" t="s">
        <v>407</v>
      </c>
      <c r="D2124" s="156" t="s">
        <v>410</v>
      </c>
      <c r="E2124" s="176">
        <v>27.4</v>
      </c>
    </row>
    <row r="2125" spans="1:5">
      <c r="A2125" s="156">
        <v>26021</v>
      </c>
      <c r="B2125" s="156" t="s">
        <v>2278</v>
      </c>
      <c r="C2125" s="156" t="s">
        <v>407</v>
      </c>
      <c r="D2125" s="156" t="s">
        <v>408</v>
      </c>
      <c r="E2125" s="176">
        <v>59.9</v>
      </c>
    </row>
    <row r="2126" spans="1:5">
      <c r="A2126" s="156">
        <v>12</v>
      </c>
      <c r="B2126" s="156" t="s">
        <v>2279</v>
      </c>
      <c r="C2126" s="156" t="s">
        <v>407</v>
      </c>
      <c r="D2126" s="156" t="s">
        <v>405</v>
      </c>
      <c r="E2126" s="176">
        <v>6</v>
      </c>
    </row>
    <row r="2127" spans="1:5">
      <c r="A2127" s="156">
        <v>37554</v>
      </c>
      <c r="B2127" s="156" t="s">
        <v>2280</v>
      </c>
      <c r="C2127" s="156" t="s">
        <v>407</v>
      </c>
      <c r="D2127" s="156" t="s">
        <v>408</v>
      </c>
      <c r="E2127" s="176">
        <v>172.64</v>
      </c>
    </row>
    <row r="2128" spans="1:5">
      <c r="A2128" s="156">
        <v>37555</v>
      </c>
      <c r="B2128" s="156" t="s">
        <v>2281</v>
      </c>
      <c r="C2128" s="156" t="s">
        <v>407</v>
      </c>
      <c r="D2128" s="156" t="s">
        <v>408</v>
      </c>
      <c r="E2128" s="176">
        <v>210.01</v>
      </c>
    </row>
    <row r="2129" spans="1:5">
      <c r="A2129" s="156">
        <v>10902</v>
      </c>
      <c r="B2129" s="156" t="s">
        <v>2282</v>
      </c>
      <c r="C2129" s="156" t="s">
        <v>407</v>
      </c>
      <c r="D2129" s="156" t="s">
        <v>408</v>
      </c>
      <c r="E2129" s="176">
        <v>52.69</v>
      </c>
    </row>
    <row r="2130" spans="1:5">
      <c r="A2130" s="156">
        <v>20965</v>
      </c>
      <c r="B2130" s="156" t="s">
        <v>2283</v>
      </c>
      <c r="C2130" s="156" t="s">
        <v>407</v>
      </c>
      <c r="D2130" s="156" t="s">
        <v>408</v>
      </c>
      <c r="E2130" s="176">
        <v>53.18</v>
      </c>
    </row>
    <row r="2131" spans="1:5">
      <c r="A2131" s="156">
        <v>20966</v>
      </c>
      <c r="B2131" s="156" t="s">
        <v>2284</v>
      </c>
      <c r="C2131" s="156" t="s">
        <v>407</v>
      </c>
      <c r="D2131" s="156" t="s">
        <v>408</v>
      </c>
      <c r="E2131" s="176">
        <v>57.27</v>
      </c>
    </row>
    <row r="2132" spans="1:5">
      <c r="A2132" s="156">
        <v>10903</v>
      </c>
      <c r="B2132" s="156" t="s">
        <v>2285</v>
      </c>
      <c r="C2132" s="156" t="s">
        <v>407</v>
      </c>
      <c r="D2132" s="156" t="s">
        <v>408</v>
      </c>
      <c r="E2132" s="176">
        <v>86.8</v>
      </c>
    </row>
    <row r="2133" spans="1:5">
      <c r="A2133" s="156">
        <v>20967</v>
      </c>
      <c r="B2133" s="156" t="s">
        <v>2286</v>
      </c>
      <c r="C2133" s="156" t="s">
        <v>407</v>
      </c>
      <c r="D2133" s="156" t="s">
        <v>408</v>
      </c>
      <c r="E2133" s="176">
        <v>86.8</v>
      </c>
    </row>
    <row r="2134" spans="1:5">
      <c r="A2134" s="156">
        <v>20968</v>
      </c>
      <c r="B2134" s="156" t="s">
        <v>2287</v>
      </c>
      <c r="C2134" s="156" t="s">
        <v>407</v>
      </c>
      <c r="D2134" s="156" t="s">
        <v>408</v>
      </c>
      <c r="E2134" s="176">
        <v>95.2</v>
      </c>
    </row>
    <row r="2135" spans="1:5">
      <c r="A2135" s="156">
        <v>11359</v>
      </c>
      <c r="B2135" s="156" t="s">
        <v>2288</v>
      </c>
      <c r="C2135" s="156" t="s">
        <v>407</v>
      </c>
      <c r="D2135" s="156" t="s">
        <v>405</v>
      </c>
      <c r="E2135" s="176">
        <v>604.45000000000005</v>
      </c>
    </row>
    <row r="2136" spans="1:5">
      <c r="A2136" s="156">
        <v>39017</v>
      </c>
      <c r="B2136" s="156" t="s">
        <v>298</v>
      </c>
      <c r="C2136" s="156" t="s">
        <v>407</v>
      </c>
      <c r="D2136" s="156" t="s">
        <v>408</v>
      </c>
      <c r="E2136" s="176">
        <v>0.08</v>
      </c>
    </row>
    <row r="2137" spans="1:5">
      <c r="A2137" s="156">
        <v>39315</v>
      </c>
      <c r="B2137" s="156" t="s">
        <v>2289</v>
      </c>
      <c r="C2137" s="156" t="s">
        <v>407</v>
      </c>
      <c r="D2137" s="156" t="s">
        <v>408</v>
      </c>
      <c r="E2137" s="176">
        <v>0.12</v>
      </c>
    </row>
    <row r="2138" spans="1:5">
      <c r="A2138" s="156">
        <v>39016</v>
      </c>
      <c r="B2138" s="156" t="s">
        <v>2290</v>
      </c>
      <c r="C2138" s="156" t="s">
        <v>407</v>
      </c>
      <c r="D2138" s="156" t="s">
        <v>408</v>
      </c>
      <c r="E2138" s="176">
        <v>0.13</v>
      </c>
    </row>
    <row r="2139" spans="1:5">
      <c r="A2139" s="156">
        <v>40432</v>
      </c>
      <c r="B2139" s="156" t="s">
        <v>2291</v>
      </c>
      <c r="C2139" s="156" t="s">
        <v>407</v>
      </c>
      <c r="D2139" s="156" t="s">
        <v>408</v>
      </c>
      <c r="E2139" s="176">
        <v>1</v>
      </c>
    </row>
    <row r="2140" spans="1:5">
      <c r="A2140" s="156">
        <v>39481</v>
      </c>
      <c r="B2140" s="156" t="s">
        <v>2292</v>
      </c>
      <c r="C2140" s="156" t="s">
        <v>407</v>
      </c>
      <c r="D2140" s="156" t="s">
        <v>408</v>
      </c>
      <c r="E2140" s="176">
        <v>0.62</v>
      </c>
    </row>
    <row r="2141" spans="1:5">
      <c r="A2141" s="156">
        <v>40433</v>
      </c>
      <c r="B2141" s="156" t="s">
        <v>2293</v>
      </c>
      <c r="C2141" s="156" t="s">
        <v>407</v>
      </c>
      <c r="D2141" s="156" t="s">
        <v>408</v>
      </c>
      <c r="E2141" s="176">
        <v>0.55000000000000004</v>
      </c>
    </row>
    <row r="2142" spans="1:5">
      <c r="A2142" s="156">
        <v>20219</v>
      </c>
      <c r="B2142" s="156" t="s">
        <v>2294</v>
      </c>
      <c r="C2142" s="156" t="s">
        <v>407</v>
      </c>
      <c r="D2142" s="156" t="s">
        <v>410</v>
      </c>
      <c r="E2142" s="378">
        <v>65000</v>
      </c>
    </row>
    <row r="2143" spans="1:5">
      <c r="A2143" s="156">
        <v>36484</v>
      </c>
      <c r="B2143" s="156" t="s">
        <v>2295</v>
      </c>
      <c r="C2143" s="156" t="s">
        <v>407</v>
      </c>
      <c r="D2143" s="156" t="s">
        <v>410</v>
      </c>
      <c r="E2143" s="378">
        <v>137983.16</v>
      </c>
    </row>
    <row r="2144" spans="1:5">
      <c r="A2144" s="156">
        <v>38367</v>
      </c>
      <c r="B2144" s="156" t="s">
        <v>2296</v>
      </c>
      <c r="C2144" s="156" t="s">
        <v>407</v>
      </c>
      <c r="D2144" s="156" t="s">
        <v>408</v>
      </c>
      <c r="E2144" s="176">
        <v>10.02</v>
      </c>
    </row>
    <row r="2145" spans="1:5">
      <c r="A2145" s="156">
        <v>38368</v>
      </c>
      <c r="B2145" s="156" t="s">
        <v>2297</v>
      </c>
      <c r="C2145" s="156" t="s">
        <v>407</v>
      </c>
      <c r="D2145" s="156" t="s">
        <v>408</v>
      </c>
      <c r="E2145" s="176">
        <v>4.95</v>
      </c>
    </row>
    <row r="2146" spans="1:5">
      <c r="A2146" s="156">
        <v>38091</v>
      </c>
      <c r="B2146" s="156" t="s">
        <v>2298</v>
      </c>
      <c r="C2146" s="156" t="s">
        <v>407</v>
      </c>
      <c r="D2146" s="156" t="s">
        <v>408</v>
      </c>
      <c r="E2146" s="176">
        <v>1.58</v>
      </c>
    </row>
    <row r="2147" spans="1:5">
      <c r="A2147" s="156">
        <v>38095</v>
      </c>
      <c r="B2147" s="156" t="s">
        <v>2299</v>
      </c>
      <c r="C2147" s="156" t="s">
        <v>407</v>
      </c>
      <c r="D2147" s="156" t="s">
        <v>408</v>
      </c>
      <c r="E2147" s="176">
        <v>3.35</v>
      </c>
    </row>
    <row r="2148" spans="1:5">
      <c r="A2148" s="156">
        <v>38092</v>
      </c>
      <c r="B2148" s="156" t="s">
        <v>2300</v>
      </c>
      <c r="C2148" s="156" t="s">
        <v>407</v>
      </c>
      <c r="D2148" s="156" t="s">
        <v>408</v>
      </c>
      <c r="E2148" s="176">
        <v>1.5</v>
      </c>
    </row>
    <row r="2149" spans="1:5">
      <c r="A2149" s="156">
        <v>38093</v>
      </c>
      <c r="B2149" s="156" t="s">
        <v>2301</v>
      </c>
      <c r="C2149" s="156" t="s">
        <v>407</v>
      </c>
      <c r="D2149" s="156" t="s">
        <v>408</v>
      </c>
      <c r="E2149" s="176">
        <v>1.55</v>
      </c>
    </row>
    <row r="2150" spans="1:5">
      <c r="A2150" s="156">
        <v>38096</v>
      </c>
      <c r="B2150" s="156" t="s">
        <v>2302</v>
      </c>
      <c r="C2150" s="156" t="s">
        <v>407</v>
      </c>
      <c r="D2150" s="156" t="s">
        <v>408</v>
      </c>
      <c r="E2150" s="176">
        <v>3.6</v>
      </c>
    </row>
    <row r="2151" spans="1:5">
      <c r="A2151" s="156">
        <v>38094</v>
      </c>
      <c r="B2151" s="156" t="s">
        <v>367</v>
      </c>
      <c r="C2151" s="156" t="s">
        <v>407</v>
      </c>
      <c r="D2151" s="156" t="s">
        <v>408</v>
      </c>
      <c r="E2151" s="176">
        <v>1.9</v>
      </c>
    </row>
    <row r="2152" spans="1:5">
      <c r="A2152" s="156">
        <v>38097</v>
      </c>
      <c r="B2152" s="156" t="s">
        <v>2303</v>
      </c>
      <c r="C2152" s="156" t="s">
        <v>407</v>
      </c>
      <c r="D2152" s="156" t="s">
        <v>408</v>
      </c>
      <c r="E2152" s="176">
        <v>3.86</v>
      </c>
    </row>
    <row r="2153" spans="1:5">
      <c r="A2153" s="156">
        <v>38098</v>
      </c>
      <c r="B2153" s="156" t="s">
        <v>2304</v>
      </c>
      <c r="C2153" s="156" t="s">
        <v>407</v>
      </c>
      <c r="D2153" s="156" t="s">
        <v>408</v>
      </c>
      <c r="E2153" s="176">
        <v>3.86</v>
      </c>
    </row>
    <row r="2154" spans="1:5">
      <c r="A2154" s="156">
        <v>11186</v>
      </c>
      <c r="B2154" s="156" t="s">
        <v>130</v>
      </c>
      <c r="C2154" s="156" t="s">
        <v>412</v>
      </c>
      <c r="D2154" s="156" t="s">
        <v>408</v>
      </c>
      <c r="E2154" s="176">
        <v>238.88</v>
      </c>
    </row>
    <row r="2155" spans="1:5">
      <c r="A2155" s="156">
        <v>11558</v>
      </c>
      <c r="B2155" s="156" t="s">
        <v>2305</v>
      </c>
      <c r="C2155" s="156" t="s">
        <v>604</v>
      </c>
      <c r="D2155" s="156" t="s">
        <v>408</v>
      </c>
      <c r="E2155" s="176">
        <v>8.6</v>
      </c>
    </row>
    <row r="2156" spans="1:5">
      <c r="A2156" s="156">
        <v>11557</v>
      </c>
      <c r="B2156" s="156" t="s">
        <v>2306</v>
      </c>
      <c r="C2156" s="156" t="s">
        <v>604</v>
      </c>
      <c r="D2156" s="156" t="s">
        <v>408</v>
      </c>
      <c r="E2156" s="176">
        <v>21.77</v>
      </c>
    </row>
    <row r="2157" spans="1:5">
      <c r="A2157" s="156">
        <v>2759</v>
      </c>
      <c r="B2157" s="156" t="s">
        <v>2307</v>
      </c>
      <c r="C2157" s="156" t="s">
        <v>407</v>
      </c>
      <c r="D2157" s="156" t="s">
        <v>410</v>
      </c>
      <c r="E2157" s="176">
        <v>4.43</v>
      </c>
    </row>
    <row r="2158" spans="1:5">
      <c r="A2158" s="156">
        <v>38124</v>
      </c>
      <c r="B2158" s="156" t="s">
        <v>2308</v>
      </c>
      <c r="C2158" s="156" t="s">
        <v>407</v>
      </c>
      <c r="D2158" s="156" t="s">
        <v>405</v>
      </c>
      <c r="E2158" s="176">
        <v>21</v>
      </c>
    </row>
    <row r="2159" spans="1:5">
      <c r="A2159" s="156">
        <v>38380</v>
      </c>
      <c r="B2159" s="156" t="s">
        <v>2309</v>
      </c>
      <c r="C2159" s="156" t="s">
        <v>407</v>
      </c>
      <c r="D2159" s="156" t="s">
        <v>408</v>
      </c>
      <c r="E2159" s="176">
        <v>15.93</v>
      </c>
    </row>
    <row r="2160" spans="1:5">
      <c r="A2160" s="156">
        <v>20059</v>
      </c>
      <c r="B2160" s="156" t="s">
        <v>2310</v>
      </c>
      <c r="C2160" s="156" t="s">
        <v>407</v>
      </c>
      <c r="D2160" s="156" t="s">
        <v>410</v>
      </c>
      <c r="E2160" s="176">
        <v>8.94</v>
      </c>
    </row>
    <row r="2161" spans="1:5">
      <c r="A2161" s="156">
        <v>38538</v>
      </c>
      <c r="B2161" s="156" t="s">
        <v>2311</v>
      </c>
      <c r="C2161" s="156" t="s">
        <v>459</v>
      </c>
      <c r="D2161" s="156" t="s">
        <v>410</v>
      </c>
      <c r="E2161" s="176">
        <v>30</v>
      </c>
    </row>
    <row r="2162" spans="1:5">
      <c r="A2162" s="156">
        <v>38539</v>
      </c>
      <c r="B2162" s="156" t="s">
        <v>2312</v>
      </c>
      <c r="C2162" s="156" t="s">
        <v>459</v>
      </c>
      <c r="D2162" s="156" t="s">
        <v>410</v>
      </c>
      <c r="E2162" s="176">
        <v>40.79</v>
      </c>
    </row>
    <row r="2163" spans="1:5">
      <c r="A2163" s="156">
        <v>38540</v>
      </c>
      <c r="B2163" s="156" t="s">
        <v>2313</v>
      </c>
      <c r="C2163" s="156" t="s">
        <v>459</v>
      </c>
      <c r="D2163" s="156" t="s">
        <v>410</v>
      </c>
      <c r="E2163" s="176">
        <v>104.55</v>
      </c>
    </row>
    <row r="2164" spans="1:5">
      <c r="A2164" s="156">
        <v>42006</v>
      </c>
      <c r="B2164" s="156" t="s">
        <v>2314</v>
      </c>
      <c r="C2164" s="156" t="s">
        <v>407</v>
      </c>
      <c r="D2164" s="156" t="s">
        <v>408</v>
      </c>
      <c r="E2164" s="176">
        <v>10.23</v>
      </c>
    </row>
    <row r="2165" spans="1:5">
      <c r="A2165" s="156">
        <v>42007</v>
      </c>
      <c r="B2165" s="156" t="s">
        <v>2315</v>
      </c>
      <c r="C2165" s="156" t="s">
        <v>407</v>
      </c>
      <c r="D2165" s="156" t="s">
        <v>408</v>
      </c>
      <c r="E2165" s="176">
        <v>7.2</v>
      </c>
    </row>
    <row r="2166" spans="1:5">
      <c r="A2166" s="156">
        <v>38384</v>
      </c>
      <c r="B2166" s="156" t="s">
        <v>2316</v>
      </c>
      <c r="C2166" s="156" t="s">
        <v>407</v>
      </c>
      <c r="D2166" s="156" t="s">
        <v>408</v>
      </c>
      <c r="E2166" s="176">
        <v>12.84</v>
      </c>
    </row>
    <row r="2167" spans="1:5">
      <c r="A2167" s="156">
        <v>13</v>
      </c>
      <c r="B2167" s="156" t="s">
        <v>190</v>
      </c>
      <c r="C2167" s="156" t="s">
        <v>463</v>
      </c>
      <c r="D2167" s="156" t="s">
        <v>408</v>
      </c>
      <c r="E2167" s="176">
        <v>9.23</v>
      </c>
    </row>
    <row r="2168" spans="1:5">
      <c r="A2168" s="156">
        <v>2762</v>
      </c>
      <c r="B2168" s="156" t="s">
        <v>2317</v>
      </c>
      <c r="C2168" s="156" t="s">
        <v>459</v>
      </c>
      <c r="D2168" s="156" t="s">
        <v>410</v>
      </c>
      <c r="E2168" s="176">
        <v>5.53</v>
      </c>
    </row>
    <row r="2169" spans="1:5">
      <c r="A2169" s="156">
        <v>21142</v>
      </c>
      <c r="B2169" s="156" t="s">
        <v>2318</v>
      </c>
      <c r="C2169" s="156" t="s">
        <v>407</v>
      </c>
      <c r="D2169" s="156" t="s">
        <v>408</v>
      </c>
      <c r="E2169" s="176">
        <v>16.5</v>
      </c>
    </row>
    <row r="2170" spans="1:5">
      <c r="A2170" s="156">
        <v>12865</v>
      </c>
      <c r="B2170" s="156" t="s">
        <v>2319</v>
      </c>
      <c r="C2170" s="156" t="s">
        <v>404</v>
      </c>
      <c r="D2170" s="156" t="s">
        <v>408</v>
      </c>
      <c r="E2170" s="176">
        <v>11.76</v>
      </c>
    </row>
    <row r="2171" spans="1:5">
      <c r="A2171" s="156">
        <v>41074</v>
      </c>
      <c r="B2171" s="156" t="s">
        <v>2320</v>
      </c>
      <c r="C2171" s="156" t="s">
        <v>577</v>
      </c>
      <c r="D2171" s="156" t="s">
        <v>408</v>
      </c>
      <c r="E2171" s="378">
        <v>2075.63</v>
      </c>
    </row>
    <row r="2172" spans="1:5">
      <c r="A2172" s="156">
        <v>4223</v>
      </c>
      <c r="B2172" s="156" t="s">
        <v>2321</v>
      </c>
      <c r="C2172" s="156" t="s">
        <v>465</v>
      </c>
      <c r="D2172" s="156" t="s">
        <v>405</v>
      </c>
      <c r="E2172" s="176">
        <v>3</v>
      </c>
    </row>
    <row r="2173" spans="1:5">
      <c r="A2173" s="156">
        <v>37372</v>
      </c>
      <c r="B2173" s="156" t="s">
        <v>106</v>
      </c>
      <c r="C2173" s="156" t="s">
        <v>404</v>
      </c>
      <c r="D2173" s="156" t="s">
        <v>405</v>
      </c>
      <c r="E2173" s="176">
        <v>0.37</v>
      </c>
    </row>
    <row r="2174" spans="1:5">
      <c r="A2174" s="156">
        <v>40863</v>
      </c>
      <c r="B2174" s="156" t="s">
        <v>2322</v>
      </c>
      <c r="C2174" s="156" t="s">
        <v>577</v>
      </c>
      <c r="D2174" s="156" t="s">
        <v>405</v>
      </c>
      <c r="E2174" s="176">
        <v>69.239999999999995</v>
      </c>
    </row>
    <row r="2175" spans="1:5">
      <c r="A2175" s="156">
        <v>38475</v>
      </c>
      <c r="B2175" s="156" t="s">
        <v>2323</v>
      </c>
      <c r="C2175" s="156" t="s">
        <v>407</v>
      </c>
      <c r="D2175" s="156" t="s">
        <v>408</v>
      </c>
      <c r="E2175" s="176">
        <v>18.09</v>
      </c>
    </row>
    <row r="2176" spans="1:5">
      <c r="A2176" s="156">
        <v>38474</v>
      </c>
      <c r="B2176" s="156" t="s">
        <v>2324</v>
      </c>
      <c r="C2176" s="156" t="s">
        <v>407</v>
      </c>
      <c r="D2176" s="156" t="s">
        <v>408</v>
      </c>
      <c r="E2176" s="176">
        <v>22.37</v>
      </c>
    </row>
    <row r="2177" spans="1:5">
      <c r="A2177" s="156">
        <v>10886</v>
      </c>
      <c r="B2177" s="156" t="s">
        <v>2325</v>
      </c>
      <c r="C2177" s="156" t="s">
        <v>407</v>
      </c>
      <c r="D2177" s="156" t="s">
        <v>408</v>
      </c>
      <c r="E2177" s="176">
        <v>131.25</v>
      </c>
    </row>
    <row r="2178" spans="1:5">
      <c r="A2178" s="156">
        <v>10888</v>
      </c>
      <c r="B2178" s="156" t="s">
        <v>2326</v>
      </c>
      <c r="C2178" s="156" t="s">
        <v>407</v>
      </c>
      <c r="D2178" s="156" t="s">
        <v>408</v>
      </c>
      <c r="E2178" s="176">
        <v>415.38</v>
      </c>
    </row>
    <row r="2179" spans="1:5">
      <c r="A2179" s="156">
        <v>10889</v>
      </c>
      <c r="B2179" s="156" t="s">
        <v>2327</v>
      </c>
      <c r="C2179" s="156" t="s">
        <v>407</v>
      </c>
      <c r="D2179" s="156" t="s">
        <v>408</v>
      </c>
      <c r="E2179" s="176">
        <v>450</v>
      </c>
    </row>
    <row r="2180" spans="1:5">
      <c r="A2180" s="156">
        <v>10890</v>
      </c>
      <c r="B2180" s="156" t="s">
        <v>2328</v>
      </c>
      <c r="C2180" s="156" t="s">
        <v>407</v>
      </c>
      <c r="D2180" s="156" t="s">
        <v>408</v>
      </c>
      <c r="E2180" s="176">
        <v>207.69</v>
      </c>
    </row>
    <row r="2181" spans="1:5">
      <c r="A2181" s="156">
        <v>10891</v>
      </c>
      <c r="B2181" s="156" t="s">
        <v>2329</v>
      </c>
      <c r="C2181" s="156" t="s">
        <v>407</v>
      </c>
      <c r="D2181" s="156" t="s">
        <v>408</v>
      </c>
      <c r="E2181" s="176">
        <v>126.92</v>
      </c>
    </row>
    <row r="2182" spans="1:5">
      <c r="A2182" s="156">
        <v>10892</v>
      </c>
      <c r="B2182" s="156" t="s">
        <v>139</v>
      </c>
      <c r="C2182" s="156" t="s">
        <v>407</v>
      </c>
      <c r="D2182" s="156" t="s">
        <v>405</v>
      </c>
      <c r="E2182" s="176">
        <v>150</v>
      </c>
    </row>
    <row r="2183" spans="1:5">
      <c r="A2183" s="156">
        <v>20977</v>
      </c>
      <c r="B2183" s="156" t="s">
        <v>2330</v>
      </c>
      <c r="C2183" s="156" t="s">
        <v>407</v>
      </c>
      <c r="D2183" s="156" t="s">
        <v>408</v>
      </c>
      <c r="E2183" s="176">
        <v>178.84</v>
      </c>
    </row>
    <row r="2184" spans="1:5">
      <c r="A2184" s="156">
        <v>3073</v>
      </c>
      <c r="B2184" s="156" t="s">
        <v>2331</v>
      </c>
      <c r="C2184" s="156" t="s">
        <v>407</v>
      </c>
      <c r="D2184" s="156" t="s">
        <v>410</v>
      </c>
      <c r="E2184" s="176">
        <v>112.86</v>
      </c>
    </row>
    <row r="2185" spans="1:5">
      <c r="A2185" s="156">
        <v>3068</v>
      </c>
      <c r="B2185" s="156" t="s">
        <v>2332</v>
      </c>
      <c r="C2185" s="156" t="s">
        <v>407</v>
      </c>
      <c r="D2185" s="156" t="s">
        <v>410</v>
      </c>
      <c r="E2185" s="176">
        <v>53.13</v>
      </c>
    </row>
    <row r="2186" spans="1:5">
      <c r="A2186" s="156">
        <v>3074</v>
      </c>
      <c r="B2186" s="156" t="s">
        <v>2333</v>
      </c>
      <c r="C2186" s="156" t="s">
        <v>407</v>
      </c>
      <c r="D2186" s="156" t="s">
        <v>410</v>
      </c>
      <c r="E2186" s="176">
        <v>89.83</v>
      </c>
    </row>
    <row r="2187" spans="1:5">
      <c r="A2187" s="156">
        <v>3076</v>
      </c>
      <c r="B2187" s="156" t="s">
        <v>2334</v>
      </c>
      <c r="C2187" s="156" t="s">
        <v>407</v>
      </c>
      <c r="D2187" s="156" t="s">
        <v>410</v>
      </c>
      <c r="E2187" s="176">
        <v>101.16</v>
      </c>
    </row>
    <row r="2188" spans="1:5">
      <c r="A2188" s="156">
        <v>3072</v>
      </c>
      <c r="B2188" s="156" t="s">
        <v>2335</v>
      </c>
      <c r="C2188" s="156" t="s">
        <v>407</v>
      </c>
      <c r="D2188" s="156" t="s">
        <v>410</v>
      </c>
      <c r="E2188" s="176">
        <v>44.89</v>
      </c>
    </row>
    <row r="2189" spans="1:5">
      <c r="A2189" s="156">
        <v>3075</v>
      </c>
      <c r="B2189" s="156" t="s">
        <v>2336</v>
      </c>
      <c r="C2189" s="156" t="s">
        <v>407</v>
      </c>
      <c r="D2189" s="156" t="s">
        <v>410</v>
      </c>
      <c r="E2189" s="176">
        <v>80.97</v>
      </c>
    </row>
    <row r="2190" spans="1:5">
      <c r="A2190" s="156">
        <v>10780</v>
      </c>
      <c r="B2190" s="156" t="s">
        <v>2337</v>
      </c>
      <c r="C2190" s="156" t="s">
        <v>407</v>
      </c>
      <c r="D2190" s="156" t="s">
        <v>410</v>
      </c>
      <c r="E2190" s="176">
        <v>4.88</v>
      </c>
    </row>
    <row r="2191" spans="1:5">
      <c r="A2191" s="156">
        <v>10781</v>
      </c>
      <c r="B2191" s="156" t="s">
        <v>2338</v>
      </c>
      <c r="C2191" s="156" t="s">
        <v>407</v>
      </c>
      <c r="D2191" s="156" t="s">
        <v>410</v>
      </c>
      <c r="E2191" s="176">
        <v>6.06</v>
      </c>
    </row>
    <row r="2192" spans="1:5">
      <c r="A2192" s="156">
        <v>20106</v>
      </c>
      <c r="B2192" s="156" t="s">
        <v>2339</v>
      </c>
      <c r="C2192" s="156" t="s">
        <v>407</v>
      </c>
      <c r="D2192" s="156" t="s">
        <v>410</v>
      </c>
      <c r="E2192" s="176">
        <v>2.87</v>
      </c>
    </row>
    <row r="2193" spans="1:5">
      <c r="A2193" s="156">
        <v>20107</v>
      </c>
      <c r="B2193" s="156" t="s">
        <v>2340</v>
      </c>
      <c r="C2193" s="156" t="s">
        <v>407</v>
      </c>
      <c r="D2193" s="156" t="s">
        <v>410</v>
      </c>
      <c r="E2193" s="176">
        <v>3.08</v>
      </c>
    </row>
    <row r="2194" spans="1:5">
      <c r="A2194" s="156">
        <v>20108</v>
      </c>
      <c r="B2194" s="156" t="s">
        <v>2341</v>
      </c>
      <c r="C2194" s="156" t="s">
        <v>407</v>
      </c>
      <c r="D2194" s="156" t="s">
        <v>410</v>
      </c>
      <c r="E2194" s="176">
        <v>2.75</v>
      </c>
    </row>
    <row r="2195" spans="1:5">
      <c r="A2195" s="156">
        <v>20109</v>
      </c>
      <c r="B2195" s="156" t="s">
        <v>2342</v>
      </c>
      <c r="C2195" s="156" t="s">
        <v>407</v>
      </c>
      <c r="D2195" s="156" t="s">
        <v>410</v>
      </c>
      <c r="E2195" s="176">
        <v>4.34</v>
      </c>
    </row>
    <row r="2196" spans="1:5">
      <c r="A2196" s="156">
        <v>34795</v>
      </c>
      <c r="B2196" s="156" t="s">
        <v>2343</v>
      </c>
      <c r="C2196" s="156" t="s">
        <v>412</v>
      </c>
      <c r="D2196" s="156" t="s">
        <v>408</v>
      </c>
      <c r="E2196" s="176">
        <v>189.74</v>
      </c>
    </row>
    <row r="2197" spans="1:5">
      <c r="A2197" s="156">
        <v>34796</v>
      </c>
      <c r="B2197" s="156" t="s">
        <v>2344</v>
      </c>
      <c r="C2197" s="156" t="s">
        <v>459</v>
      </c>
      <c r="D2197" s="156" t="s">
        <v>408</v>
      </c>
      <c r="E2197" s="176">
        <v>8.33</v>
      </c>
    </row>
    <row r="2198" spans="1:5">
      <c r="A2198" s="156">
        <v>11474</v>
      </c>
      <c r="B2198" s="156" t="s">
        <v>2345</v>
      </c>
      <c r="C2198" s="156" t="s">
        <v>407</v>
      </c>
      <c r="D2198" s="156" t="s">
        <v>408</v>
      </c>
      <c r="E2198" s="176">
        <v>33.909999999999997</v>
      </c>
    </row>
    <row r="2199" spans="1:5">
      <c r="A2199" s="156">
        <v>11470</v>
      </c>
      <c r="B2199" s="156" t="s">
        <v>2346</v>
      </c>
      <c r="C2199" s="156" t="s">
        <v>407</v>
      </c>
      <c r="D2199" s="156" t="s">
        <v>408</v>
      </c>
      <c r="E2199" s="176">
        <v>22.22</v>
      </c>
    </row>
    <row r="2200" spans="1:5">
      <c r="A2200" s="156">
        <v>11480</v>
      </c>
      <c r="B2200" s="156" t="s">
        <v>2347</v>
      </c>
      <c r="C2200" s="156" t="s">
        <v>1703</v>
      </c>
      <c r="D2200" s="156" t="s">
        <v>408</v>
      </c>
      <c r="E2200" s="176">
        <v>55.46</v>
      </c>
    </row>
    <row r="2201" spans="1:5">
      <c r="A2201" s="156">
        <v>38154</v>
      </c>
      <c r="B2201" s="156" t="s">
        <v>2348</v>
      </c>
      <c r="C2201" s="156" t="s">
        <v>1703</v>
      </c>
      <c r="D2201" s="156" t="s">
        <v>408</v>
      </c>
      <c r="E2201" s="176">
        <v>34.72</v>
      </c>
    </row>
    <row r="2202" spans="1:5">
      <c r="A2202" s="156">
        <v>11482</v>
      </c>
      <c r="B2202" s="156" t="s">
        <v>2349</v>
      </c>
      <c r="C2202" s="156" t="s">
        <v>1703</v>
      </c>
      <c r="D2202" s="156" t="s">
        <v>408</v>
      </c>
      <c r="E2202" s="176">
        <v>50.38</v>
      </c>
    </row>
    <row r="2203" spans="1:5">
      <c r="A2203" s="156">
        <v>3084</v>
      </c>
      <c r="B2203" s="156" t="s">
        <v>2350</v>
      </c>
      <c r="C2203" s="156" t="s">
        <v>1703</v>
      </c>
      <c r="D2203" s="156" t="s">
        <v>408</v>
      </c>
      <c r="E2203" s="176">
        <v>64.77</v>
      </c>
    </row>
    <row r="2204" spans="1:5">
      <c r="A2204" s="156">
        <v>3103</v>
      </c>
      <c r="B2204" s="156" t="s">
        <v>2351</v>
      </c>
      <c r="C2204" s="156" t="s">
        <v>407</v>
      </c>
      <c r="D2204" s="156" t="s">
        <v>408</v>
      </c>
      <c r="E2204" s="176">
        <v>57.89</v>
      </c>
    </row>
    <row r="2205" spans="1:5">
      <c r="A2205" s="156">
        <v>11481</v>
      </c>
      <c r="B2205" s="156" t="s">
        <v>2352</v>
      </c>
      <c r="C2205" s="156" t="s">
        <v>407</v>
      </c>
      <c r="D2205" s="156" t="s">
        <v>408</v>
      </c>
      <c r="E2205" s="176">
        <v>17.47</v>
      </c>
    </row>
    <row r="2206" spans="1:5">
      <c r="A2206" s="156">
        <v>3097</v>
      </c>
      <c r="B2206" s="156" t="s">
        <v>2353</v>
      </c>
      <c r="C2206" s="156" t="s">
        <v>1703</v>
      </c>
      <c r="D2206" s="156" t="s">
        <v>408</v>
      </c>
      <c r="E2206" s="176">
        <v>35.880000000000003</v>
      </c>
    </row>
    <row r="2207" spans="1:5">
      <c r="A2207" s="156">
        <v>38153</v>
      </c>
      <c r="B2207" s="156" t="s">
        <v>2354</v>
      </c>
      <c r="C2207" s="156" t="s">
        <v>1703</v>
      </c>
      <c r="D2207" s="156" t="s">
        <v>408</v>
      </c>
      <c r="E2207" s="176">
        <v>32.909999999999997</v>
      </c>
    </row>
    <row r="2208" spans="1:5">
      <c r="A2208" s="156">
        <v>3099</v>
      </c>
      <c r="B2208" s="156" t="s">
        <v>160</v>
      </c>
      <c r="C2208" s="156" t="s">
        <v>1703</v>
      </c>
      <c r="D2208" s="156" t="s">
        <v>408</v>
      </c>
      <c r="E2208" s="176">
        <v>57.39</v>
      </c>
    </row>
    <row r="2209" spans="1:5">
      <c r="A2209" s="156">
        <v>3080</v>
      </c>
      <c r="B2209" s="156" t="s">
        <v>2355</v>
      </c>
      <c r="C2209" s="156" t="s">
        <v>1703</v>
      </c>
      <c r="D2209" s="156" t="s">
        <v>405</v>
      </c>
      <c r="E2209" s="176">
        <v>47.95</v>
      </c>
    </row>
    <row r="2210" spans="1:5">
      <c r="A2210" s="156">
        <v>3081</v>
      </c>
      <c r="B2210" s="156" t="s">
        <v>271</v>
      </c>
      <c r="C2210" s="156" t="s">
        <v>1703</v>
      </c>
      <c r="D2210" s="156" t="s">
        <v>408</v>
      </c>
      <c r="E2210" s="176">
        <v>72.569999999999993</v>
      </c>
    </row>
    <row r="2211" spans="1:5">
      <c r="A2211" s="156">
        <v>38151</v>
      </c>
      <c r="B2211" s="156" t="s">
        <v>2356</v>
      </c>
      <c r="C2211" s="156" t="s">
        <v>1703</v>
      </c>
      <c r="D2211" s="156" t="s">
        <v>408</v>
      </c>
      <c r="E2211" s="176">
        <v>45.43</v>
      </c>
    </row>
    <row r="2212" spans="1:5">
      <c r="A2212" s="156">
        <v>11479</v>
      </c>
      <c r="B2212" s="156" t="s">
        <v>2357</v>
      </c>
      <c r="C2212" s="156" t="s">
        <v>407</v>
      </c>
      <c r="D2212" s="156" t="s">
        <v>408</v>
      </c>
      <c r="E2212" s="176">
        <v>26.41</v>
      </c>
    </row>
    <row r="2213" spans="1:5">
      <c r="A2213" s="156">
        <v>38152</v>
      </c>
      <c r="B2213" s="156" t="s">
        <v>2358</v>
      </c>
      <c r="C2213" s="156" t="s">
        <v>1703</v>
      </c>
      <c r="D2213" s="156" t="s">
        <v>408</v>
      </c>
      <c r="E2213" s="176">
        <v>65.75</v>
      </c>
    </row>
    <row r="2214" spans="1:5">
      <c r="A2214" s="156">
        <v>11478</v>
      </c>
      <c r="B2214" s="156" t="s">
        <v>2359</v>
      </c>
      <c r="C2214" s="156" t="s">
        <v>407</v>
      </c>
      <c r="D2214" s="156" t="s">
        <v>408</v>
      </c>
      <c r="E2214" s="176">
        <v>46.34</v>
      </c>
    </row>
    <row r="2215" spans="1:5">
      <c r="A2215" s="156">
        <v>3090</v>
      </c>
      <c r="B2215" s="156" t="s">
        <v>2360</v>
      </c>
      <c r="C2215" s="156" t="s">
        <v>1703</v>
      </c>
      <c r="D2215" s="156" t="s">
        <v>408</v>
      </c>
      <c r="E2215" s="176">
        <v>38.770000000000003</v>
      </c>
    </row>
    <row r="2216" spans="1:5">
      <c r="A2216" s="156">
        <v>3093</v>
      </c>
      <c r="B2216" s="156" t="s">
        <v>237</v>
      </c>
      <c r="C2216" s="156" t="s">
        <v>1703</v>
      </c>
      <c r="D2216" s="156" t="s">
        <v>408</v>
      </c>
      <c r="E2216" s="176">
        <v>64.430000000000007</v>
      </c>
    </row>
    <row r="2217" spans="1:5">
      <c r="A2217" s="156">
        <v>11476</v>
      </c>
      <c r="B2217" s="156" t="s">
        <v>2361</v>
      </c>
      <c r="C2217" s="156" t="s">
        <v>407</v>
      </c>
      <c r="D2217" s="156" t="s">
        <v>408</v>
      </c>
      <c r="E2217" s="176">
        <v>27.77</v>
      </c>
    </row>
    <row r="2218" spans="1:5">
      <c r="A2218" s="156">
        <v>3082</v>
      </c>
      <c r="B2218" s="156" t="s">
        <v>2362</v>
      </c>
      <c r="C2218" s="156" t="s">
        <v>1703</v>
      </c>
      <c r="D2218" s="156" t="s">
        <v>408</v>
      </c>
      <c r="E2218" s="176">
        <v>44.85</v>
      </c>
    </row>
    <row r="2219" spans="1:5">
      <c r="A2219" s="156">
        <v>11484</v>
      </c>
      <c r="B2219" s="156" t="s">
        <v>2363</v>
      </c>
      <c r="C2219" s="156" t="s">
        <v>407</v>
      </c>
      <c r="D2219" s="156" t="s">
        <v>408</v>
      </c>
      <c r="E2219" s="176">
        <v>31.99</v>
      </c>
    </row>
    <row r="2220" spans="1:5">
      <c r="A2220" s="156">
        <v>38155</v>
      </c>
      <c r="B2220" s="156" t="s">
        <v>2364</v>
      </c>
      <c r="C2220" s="156" t="s">
        <v>407</v>
      </c>
      <c r="D2220" s="156" t="s">
        <v>408</v>
      </c>
      <c r="E2220" s="176">
        <v>43.62</v>
      </c>
    </row>
    <row r="2221" spans="1:5">
      <c r="A2221" s="156">
        <v>11468</v>
      </c>
      <c r="B2221" s="156" t="s">
        <v>2365</v>
      </c>
      <c r="C2221" s="156" t="s">
        <v>407</v>
      </c>
      <c r="D2221" s="156" t="s">
        <v>408</v>
      </c>
      <c r="E2221" s="176">
        <v>9.7899999999999991</v>
      </c>
    </row>
    <row r="2222" spans="1:5">
      <c r="A2222" s="156">
        <v>11469</v>
      </c>
      <c r="B2222" s="156" t="s">
        <v>2366</v>
      </c>
      <c r="C2222" s="156" t="s">
        <v>407</v>
      </c>
      <c r="D2222" s="156" t="s">
        <v>408</v>
      </c>
      <c r="E2222" s="176">
        <v>11.69</v>
      </c>
    </row>
    <row r="2223" spans="1:5">
      <c r="A2223" s="156">
        <v>11477</v>
      </c>
      <c r="B2223" s="156" t="s">
        <v>2367</v>
      </c>
      <c r="C2223" s="156" t="s">
        <v>1703</v>
      </c>
      <c r="D2223" s="156" t="s">
        <v>408</v>
      </c>
      <c r="E2223" s="176">
        <v>53.13</v>
      </c>
    </row>
    <row r="2224" spans="1:5">
      <c r="A2224" s="156">
        <v>40311</v>
      </c>
      <c r="B2224" s="156" t="s">
        <v>2368</v>
      </c>
      <c r="C2224" s="156" t="s">
        <v>1703</v>
      </c>
      <c r="D2224" s="156" t="s">
        <v>408</v>
      </c>
      <c r="E2224" s="176">
        <v>51.31</v>
      </c>
    </row>
    <row r="2225" spans="1:5">
      <c r="A2225" s="156">
        <v>38165</v>
      </c>
      <c r="B2225" s="156" t="s">
        <v>2369</v>
      </c>
      <c r="C2225" s="156" t="s">
        <v>1703</v>
      </c>
      <c r="D2225" s="156" t="s">
        <v>408</v>
      </c>
      <c r="E2225" s="176">
        <v>41.38</v>
      </c>
    </row>
    <row r="2226" spans="1:5">
      <c r="A2226" s="156">
        <v>3096</v>
      </c>
      <c r="B2226" s="156" t="s">
        <v>2370</v>
      </c>
      <c r="C2226" s="156" t="s">
        <v>1703</v>
      </c>
      <c r="D2226" s="156" t="s">
        <v>408</v>
      </c>
      <c r="E2226" s="176">
        <v>29.5</v>
      </c>
    </row>
    <row r="2227" spans="1:5">
      <c r="A2227" s="156">
        <v>11456</v>
      </c>
      <c r="B2227" s="156" t="s">
        <v>2371</v>
      </c>
      <c r="C2227" s="156" t="s">
        <v>407</v>
      </c>
      <c r="D2227" s="156" t="s">
        <v>408</v>
      </c>
      <c r="E2227" s="176">
        <v>9.17</v>
      </c>
    </row>
    <row r="2228" spans="1:5">
      <c r="A2228" s="156">
        <v>3119</v>
      </c>
      <c r="B2228" s="156" t="s">
        <v>2372</v>
      </c>
      <c r="C2228" s="156" t="s">
        <v>407</v>
      </c>
      <c r="D2228" s="156" t="s">
        <v>408</v>
      </c>
      <c r="E2228" s="176">
        <v>1.36</v>
      </c>
    </row>
    <row r="2229" spans="1:5">
      <c r="A2229" s="156">
        <v>3122</v>
      </c>
      <c r="B2229" s="156" t="s">
        <v>2373</v>
      </c>
      <c r="C2229" s="156" t="s">
        <v>407</v>
      </c>
      <c r="D2229" s="156" t="s">
        <v>408</v>
      </c>
      <c r="E2229" s="176">
        <v>1.91</v>
      </c>
    </row>
    <row r="2230" spans="1:5">
      <c r="A2230" s="156">
        <v>3121</v>
      </c>
      <c r="B2230" s="156" t="s">
        <v>2374</v>
      </c>
      <c r="C2230" s="156" t="s">
        <v>407</v>
      </c>
      <c r="D2230" s="156" t="s">
        <v>408</v>
      </c>
      <c r="E2230" s="176">
        <v>2.97</v>
      </c>
    </row>
    <row r="2231" spans="1:5">
      <c r="A2231" s="156">
        <v>3120</v>
      </c>
      <c r="B2231" s="156" t="s">
        <v>2375</v>
      </c>
      <c r="C2231" s="156" t="s">
        <v>407</v>
      </c>
      <c r="D2231" s="156" t="s">
        <v>408</v>
      </c>
      <c r="E2231" s="176">
        <v>4.68</v>
      </c>
    </row>
    <row r="2232" spans="1:5">
      <c r="A2232" s="156">
        <v>11455</v>
      </c>
      <c r="B2232" s="156" t="s">
        <v>2376</v>
      </c>
      <c r="C2232" s="156" t="s">
        <v>407</v>
      </c>
      <c r="D2232" s="156" t="s">
        <v>408</v>
      </c>
      <c r="E2232" s="176">
        <v>6.57</v>
      </c>
    </row>
    <row r="2233" spans="1:5">
      <c r="A2233" s="156">
        <v>3111</v>
      </c>
      <c r="B2233" s="156" t="s">
        <v>2377</v>
      </c>
      <c r="C2233" s="156" t="s">
        <v>407</v>
      </c>
      <c r="D2233" s="156" t="s">
        <v>408</v>
      </c>
      <c r="E2233" s="176">
        <v>15.73</v>
      </c>
    </row>
    <row r="2234" spans="1:5">
      <c r="A2234" s="156">
        <v>3108</v>
      </c>
      <c r="B2234" s="156" t="s">
        <v>2378</v>
      </c>
      <c r="C2234" s="156" t="s">
        <v>407</v>
      </c>
      <c r="D2234" s="156" t="s">
        <v>408</v>
      </c>
      <c r="E2234" s="176">
        <v>16.5</v>
      </c>
    </row>
    <row r="2235" spans="1:5">
      <c r="A2235" s="156">
        <v>3105</v>
      </c>
      <c r="B2235" s="156" t="s">
        <v>2379</v>
      </c>
      <c r="C2235" s="156" t="s">
        <v>407</v>
      </c>
      <c r="D2235" s="156" t="s">
        <v>408</v>
      </c>
      <c r="E2235" s="176">
        <v>25.64</v>
      </c>
    </row>
    <row r="2236" spans="1:5">
      <c r="A2236" s="156">
        <v>38178</v>
      </c>
      <c r="B2236" s="156" t="s">
        <v>2380</v>
      </c>
      <c r="C2236" s="156" t="s">
        <v>407</v>
      </c>
      <c r="D2236" s="156" t="s">
        <v>408</v>
      </c>
      <c r="E2236" s="176">
        <v>16.75</v>
      </c>
    </row>
    <row r="2237" spans="1:5">
      <c r="A2237" s="156">
        <v>11458</v>
      </c>
      <c r="B2237" s="156" t="s">
        <v>2381</v>
      </c>
      <c r="C2237" s="156" t="s">
        <v>407</v>
      </c>
      <c r="D2237" s="156" t="s">
        <v>408</v>
      </c>
      <c r="E2237" s="176">
        <v>14.68</v>
      </c>
    </row>
    <row r="2238" spans="1:5">
      <c r="A2238" s="156">
        <v>40868</v>
      </c>
      <c r="B2238" s="156" t="s">
        <v>2382</v>
      </c>
      <c r="C2238" s="156" t="s">
        <v>412</v>
      </c>
      <c r="D2238" s="156" t="s">
        <v>410</v>
      </c>
      <c r="E2238" s="176">
        <v>41.2</v>
      </c>
    </row>
    <row r="2239" spans="1:5">
      <c r="A2239" s="156">
        <v>11461</v>
      </c>
      <c r="B2239" s="156" t="s">
        <v>2383</v>
      </c>
      <c r="C2239" s="156" t="s">
        <v>407</v>
      </c>
      <c r="D2239" s="156" t="s">
        <v>408</v>
      </c>
      <c r="E2239" s="176">
        <v>3.72</v>
      </c>
    </row>
    <row r="2240" spans="1:5">
      <c r="A2240" s="156">
        <v>3106</v>
      </c>
      <c r="B2240" s="156" t="s">
        <v>2384</v>
      </c>
      <c r="C2240" s="156" t="s">
        <v>407</v>
      </c>
      <c r="D2240" s="156" t="s">
        <v>408</v>
      </c>
      <c r="E2240" s="176">
        <v>2.83</v>
      </c>
    </row>
    <row r="2241" spans="1:5">
      <c r="A2241" s="156">
        <v>3107</v>
      </c>
      <c r="B2241" s="156" t="s">
        <v>2385</v>
      </c>
      <c r="C2241" s="156" t="s">
        <v>407</v>
      </c>
      <c r="D2241" s="156" t="s">
        <v>408</v>
      </c>
      <c r="E2241" s="176">
        <v>2.38</v>
      </c>
    </row>
    <row r="2242" spans="1:5">
      <c r="A2242" s="156">
        <v>25951</v>
      </c>
      <c r="B2242" s="156" t="s">
        <v>161</v>
      </c>
      <c r="C2242" s="156" t="s">
        <v>463</v>
      </c>
      <c r="D2242" s="156" t="s">
        <v>408</v>
      </c>
      <c r="E2242" s="176">
        <v>1.99</v>
      </c>
    </row>
    <row r="2243" spans="1:5">
      <c r="A2243" s="156">
        <v>3123</v>
      </c>
      <c r="B2243" s="156" t="s">
        <v>2386</v>
      </c>
      <c r="C2243" s="156" t="s">
        <v>463</v>
      </c>
      <c r="D2243" s="156" t="s">
        <v>405</v>
      </c>
      <c r="E2243" s="176">
        <v>1.86</v>
      </c>
    </row>
    <row r="2244" spans="1:5">
      <c r="A2244" s="156">
        <v>38125</v>
      </c>
      <c r="B2244" s="156" t="s">
        <v>220</v>
      </c>
      <c r="C2244" s="156" t="s">
        <v>463</v>
      </c>
      <c r="D2244" s="156" t="s">
        <v>408</v>
      </c>
      <c r="E2244" s="176">
        <v>0.95</v>
      </c>
    </row>
    <row r="2245" spans="1:5">
      <c r="A2245" s="156">
        <v>39014</v>
      </c>
      <c r="B2245" s="156" t="s">
        <v>2387</v>
      </c>
      <c r="C2245" s="156" t="s">
        <v>463</v>
      </c>
      <c r="D2245" s="156" t="s">
        <v>408</v>
      </c>
      <c r="E2245" s="176">
        <v>9.82</v>
      </c>
    </row>
    <row r="2246" spans="1:5">
      <c r="A2246" s="156">
        <v>11894</v>
      </c>
      <c r="B2246" s="156" t="s">
        <v>2388</v>
      </c>
      <c r="C2246" s="156" t="s">
        <v>407</v>
      </c>
      <c r="D2246" s="156" t="s">
        <v>410</v>
      </c>
      <c r="E2246" s="176">
        <v>455.13</v>
      </c>
    </row>
    <row r="2247" spans="1:5">
      <c r="A2247" s="156">
        <v>39365</v>
      </c>
      <c r="B2247" s="156" t="s">
        <v>2389</v>
      </c>
      <c r="C2247" s="156" t="s">
        <v>407</v>
      </c>
      <c r="D2247" s="156" t="s">
        <v>408</v>
      </c>
      <c r="E2247" s="176">
        <v>782.32</v>
      </c>
    </row>
    <row r="2248" spans="1:5">
      <c r="A2248" s="156">
        <v>39366</v>
      </c>
      <c r="B2248" s="156" t="s">
        <v>2390</v>
      </c>
      <c r="C2248" s="156" t="s">
        <v>407</v>
      </c>
      <c r="D2248" s="156" t="s">
        <v>408</v>
      </c>
      <c r="E2248" s="378">
        <v>2003.06</v>
      </c>
    </row>
    <row r="2249" spans="1:5">
      <c r="A2249" s="156">
        <v>39367</v>
      </c>
      <c r="B2249" s="156" t="s">
        <v>2391</v>
      </c>
      <c r="C2249" s="156" t="s">
        <v>407</v>
      </c>
      <c r="D2249" s="156" t="s">
        <v>408</v>
      </c>
      <c r="E2249" s="378">
        <v>2737.82</v>
      </c>
    </row>
    <row r="2250" spans="1:5">
      <c r="A2250" s="156">
        <v>37394</v>
      </c>
      <c r="B2250" s="156" t="s">
        <v>2392</v>
      </c>
      <c r="C2250" s="156" t="s">
        <v>2393</v>
      </c>
      <c r="D2250" s="156" t="s">
        <v>410</v>
      </c>
      <c r="E2250" s="176">
        <v>45.58</v>
      </c>
    </row>
    <row r="2251" spans="1:5">
      <c r="A2251" s="156">
        <v>14146</v>
      </c>
      <c r="B2251" s="156" t="s">
        <v>2394</v>
      </c>
      <c r="C2251" s="156" t="s">
        <v>2393</v>
      </c>
      <c r="D2251" s="156" t="s">
        <v>410</v>
      </c>
      <c r="E2251" s="176">
        <v>73.3</v>
      </c>
    </row>
    <row r="2252" spans="1:5">
      <c r="A2252" s="156">
        <v>38134</v>
      </c>
      <c r="B2252" s="156" t="s">
        <v>2395</v>
      </c>
      <c r="C2252" s="156" t="s">
        <v>463</v>
      </c>
      <c r="D2252" s="156" t="s">
        <v>408</v>
      </c>
      <c r="E2252" s="176">
        <v>41.52</v>
      </c>
    </row>
    <row r="2253" spans="1:5">
      <c r="A2253" s="156">
        <v>38132</v>
      </c>
      <c r="B2253" s="156" t="s">
        <v>2396</v>
      </c>
      <c r="C2253" s="156" t="s">
        <v>463</v>
      </c>
      <c r="D2253" s="156" t="s">
        <v>408</v>
      </c>
      <c r="E2253" s="176">
        <v>42.35</v>
      </c>
    </row>
    <row r="2254" spans="1:5">
      <c r="A2254" s="156">
        <v>38133</v>
      </c>
      <c r="B2254" s="156" t="s">
        <v>2397</v>
      </c>
      <c r="C2254" s="156" t="s">
        <v>463</v>
      </c>
      <c r="D2254" s="156" t="s">
        <v>408</v>
      </c>
      <c r="E2254" s="176">
        <v>40.97</v>
      </c>
    </row>
    <row r="2255" spans="1:5">
      <c r="A2255" s="156">
        <v>938</v>
      </c>
      <c r="B2255" s="156" t="s">
        <v>2398</v>
      </c>
      <c r="C2255" s="156" t="s">
        <v>459</v>
      </c>
      <c r="D2255" s="156" t="s">
        <v>408</v>
      </c>
      <c r="E2255" s="176">
        <v>0.83</v>
      </c>
    </row>
    <row r="2256" spans="1:5">
      <c r="A2256" s="156">
        <v>937</v>
      </c>
      <c r="B2256" s="156" t="s">
        <v>258</v>
      </c>
      <c r="C2256" s="156" t="s">
        <v>459</v>
      </c>
      <c r="D2256" s="156" t="s">
        <v>408</v>
      </c>
      <c r="E2256" s="176">
        <v>5.12</v>
      </c>
    </row>
    <row r="2257" spans="1:5">
      <c r="A2257" s="156">
        <v>939</v>
      </c>
      <c r="B2257" s="156" t="s">
        <v>2399</v>
      </c>
      <c r="C2257" s="156" t="s">
        <v>459</v>
      </c>
      <c r="D2257" s="156" t="s">
        <v>408</v>
      </c>
      <c r="E2257" s="176">
        <v>1.32</v>
      </c>
    </row>
    <row r="2258" spans="1:5">
      <c r="A2258" s="156">
        <v>944</v>
      </c>
      <c r="B2258" s="156" t="s">
        <v>2400</v>
      </c>
      <c r="C2258" s="156" t="s">
        <v>459</v>
      </c>
      <c r="D2258" s="156" t="s">
        <v>408</v>
      </c>
      <c r="E2258" s="176">
        <v>2.27</v>
      </c>
    </row>
    <row r="2259" spans="1:5">
      <c r="A2259" s="156">
        <v>940</v>
      </c>
      <c r="B2259" s="156" t="s">
        <v>2401</v>
      </c>
      <c r="C2259" s="156" t="s">
        <v>459</v>
      </c>
      <c r="D2259" s="156" t="s">
        <v>408</v>
      </c>
      <c r="E2259" s="176">
        <v>3.13</v>
      </c>
    </row>
    <row r="2260" spans="1:5">
      <c r="A2260" s="156">
        <v>936</v>
      </c>
      <c r="B2260" s="156" t="s">
        <v>5128</v>
      </c>
      <c r="C2260" s="156" t="s">
        <v>459</v>
      </c>
      <c r="D2260" s="156" t="s">
        <v>408</v>
      </c>
      <c r="E2260" s="176">
        <v>0.96</v>
      </c>
    </row>
    <row r="2261" spans="1:5">
      <c r="A2261" s="156">
        <v>935</v>
      </c>
      <c r="B2261" s="156" t="s">
        <v>2402</v>
      </c>
      <c r="C2261" s="156" t="s">
        <v>459</v>
      </c>
      <c r="D2261" s="156" t="s">
        <v>408</v>
      </c>
      <c r="E2261" s="176">
        <v>0.73</v>
      </c>
    </row>
    <row r="2262" spans="1:5">
      <c r="A2262" s="156">
        <v>406</v>
      </c>
      <c r="B2262" s="156" t="s">
        <v>299</v>
      </c>
      <c r="C2262" s="156" t="s">
        <v>407</v>
      </c>
      <c r="D2262" s="156" t="s">
        <v>408</v>
      </c>
      <c r="E2262" s="176">
        <v>46.5</v>
      </c>
    </row>
    <row r="2263" spans="1:5">
      <c r="A2263" s="156">
        <v>40879</v>
      </c>
      <c r="B2263" s="156" t="s">
        <v>2403</v>
      </c>
      <c r="C2263" s="156" t="s">
        <v>459</v>
      </c>
      <c r="D2263" s="156" t="s">
        <v>408</v>
      </c>
      <c r="E2263" s="176">
        <v>0.05</v>
      </c>
    </row>
    <row r="2264" spans="1:5">
      <c r="A2264" s="156">
        <v>39634</v>
      </c>
      <c r="B2264" s="156" t="s">
        <v>2404</v>
      </c>
      <c r="C2264" s="156" t="s">
        <v>459</v>
      </c>
      <c r="D2264" s="156" t="s">
        <v>408</v>
      </c>
      <c r="E2264" s="176">
        <v>5.49</v>
      </c>
    </row>
    <row r="2265" spans="1:5">
      <c r="A2265" s="156">
        <v>39701</v>
      </c>
      <c r="B2265" s="156" t="s">
        <v>2405</v>
      </c>
      <c r="C2265" s="156" t="s">
        <v>407</v>
      </c>
      <c r="D2265" s="156" t="s">
        <v>410</v>
      </c>
      <c r="E2265" s="176">
        <v>66.58</v>
      </c>
    </row>
    <row r="2266" spans="1:5">
      <c r="A2266" s="156">
        <v>12815</v>
      </c>
      <c r="B2266" s="156" t="s">
        <v>2406</v>
      </c>
      <c r="C2266" s="156" t="s">
        <v>407</v>
      </c>
      <c r="D2266" s="156" t="s">
        <v>408</v>
      </c>
      <c r="E2266" s="176">
        <v>5.65</v>
      </c>
    </row>
    <row r="2267" spans="1:5">
      <c r="A2267" s="156">
        <v>407</v>
      </c>
      <c r="B2267" s="156" t="s">
        <v>2407</v>
      </c>
      <c r="C2267" s="156" t="s">
        <v>463</v>
      </c>
      <c r="D2267" s="156" t="s">
        <v>410</v>
      </c>
      <c r="E2267" s="176">
        <v>27.84</v>
      </c>
    </row>
    <row r="2268" spans="1:5">
      <c r="A2268" s="156">
        <v>39431</v>
      </c>
      <c r="B2268" s="156" t="s">
        <v>2408</v>
      </c>
      <c r="C2268" s="156" t="s">
        <v>459</v>
      </c>
      <c r="D2268" s="156" t="s">
        <v>408</v>
      </c>
      <c r="E2268" s="176">
        <v>0.18</v>
      </c>
    </row>
    <row r="2269" spans="1:5">
      <c r="A2269" s="156">
        <v>39432</v>
      </c>
      <c r="B2269" s="156" t="s">
        <v>2409</v>
      </c>
      <c r="C2269" s="156" t="s">
        <v>459</v>
      </c>
      <c r="D2269" s="156" t="s">
        <v>408</v>
      </c>
      <c r="E2269" s="176">
        <v>2.39</v>
      </c>
    </row>
    <row r="2270" spans="1:5">
      <c r="A2270" s="156">
        <v>20111</v>
      </c>
      <c r="B2270" s="156" t="s">
        <v>387</v>
      </c>
      <c r="C2270" s="156" t="s">
        <v>407</v>
      </c>
      <c r="D2270" s="156" t="s">
        <v>405</v>
      </c>
      <c r="E2270" s="176">
        <v>8.5</v>
      </c>
    </row>
    <row r="2271" spans="1:5">
      <c r="A2271" s="156">
        <v>21127</v>
      </c>
      <c r="B2271" s="156" t="s">
        <v>353</v>
      </c>
      <c r="C2271" s="156" t="s">
        <v>407</v>
      </c>
      <c r="D2271" s="156" t="s">
        <v>408</v>
      </c>
      <c r="E2271" s="176">
        <v>3.21</v>
      </c>
    </row>
    <row r="2272" spans="1:5">
      <c r="A2272" s="156">
        <v>404</v>
      </c>
      <c r="B2272" s="156" t="s">
        <v>2410</v>
      </c>
      <c r="C2272" s="156" t="s">
        <v>459</v>
      </c>
      <c r="D2272" s="156" t="s">
        <v>408</v>
      </c>
      <c r="E2272" s="176">
        <v>1.1499999999999999</v>
      </c>
    </row>
    <row r="2273" spans="1:5">
      <c r="A2273" s="156">
        <v>14151</v>
      </c>
      <c r="B2273" s="156" t="s">
        <v>2411</v>
      </c>
      <c r="C2273" s="156" t="s">
        <v>407</v>
      </c>
      <c r="D2273" s="156" t="s">
        <v>410</v>
      </c>
      <c r="E2273" s="176">
        <v>52.68</v>
      </c>
    </row>
    <row r="2274" spans="1:5">
      <c r="A2274" s="156">
        <v>14153</v>
      </c>
      <c r="B2274" s="156" t="s">
        <v>2412</v>
      </c>
      <c r="C2274" s="156" t="s">
        <v>407</v>
      </c>
      <c r="D2274" s="156" t="s">
        <v>410</v>
      </c>
      <c r="E2274" s="176">
        <v>59.55</v>
      </c>
    </row>
    <row r="2275" spans="1:5">
      <c r="A2275" s="156">
        <v>14152</v>
      </c>
      <c r="B2275" s="156" t="s">
        <v>2413</v>
      </c>
      <c r="C2275" s="156" t="s">
        <v>407</v>
      </c>
      <c r="D2275" s="156" t="s">
        <v>410</v>
      </c>
      <c r="E2275" s="176">
        <v>45.72</v>
      </c>
    </row>
    <row r="2276" spans="1:5">
      <c r="A2276" s="156">
        <v>14154</v>
      </c>
      <c r="B2276" s="156" t="s">
        <v>2414</v>
      </c>
      <c r="C2276" s="156" t="s">
        <v>407</v>
      </c>
      <c r="D2276" s="156" t="s">
        <v>410</v>
      </c>
      <c r="E2276" s="176">
        <v>160.02000000000001</v>
      </c>
    </row>
    <row r="2277" spans="1:5">
      <c r="A2277" s="156">
        <v>42015</v>
      </c>
      <c r="B2277" s="156" t="s">
        <v>2415</v>
      </c>
      <c r="C2277" s="156" t="s">
        <v>459</v>
      </c>
      <c r="D2277" s="156" t="s">
        <v>410</v>
      </c>
      <c r="E2277" s="176">
        <v>0.09</v>
      </c>
    </row>
    <row r="2278" spans="1:5">
      <c r="A2278" s="156">
        <v>3146</v>
      </c>
      <c r="B2278" s="156" t="s">
        <v>2416</v>
      </c>
      <c r="C2278" s="156" t="s">
        <v>407</v>
      </c>
      <c r="D2278" s="156" t="s">
        <v>405</v>
      </c>
      <c r="E2278" s="176">
        <v>2.82</v>
      </c>
    </row>
    <row r="2279" spans="1:5">
      <c r="A2279" s="156">
        <v>3143</v>
      </c>
      <c r="B2279" s="156" t="s">
        <v>2417</v>
      </c>
      <c r="C2279" s="156" t="s">
        <v>407</v>
      </c>
      <c r="D2279" s="156" t="s">
        <v>408</v>
      </c>
      <c r="E2279" s="176">
        <v>6.41</v>
      </c>
    </row>
    <row r="2280" spans="1:5">
      <c r="A2280" s="156">
        <v>3148</v>
      </c>
      <c r="B2280" s="156" t="s">
        <v>203</v>
      </c>
      <c r="C2280" s="156" t="s">
        <v>407</v>
      </c>
      <c r="D2280" s="156" t="s">
        <v>408</v>
      </c>
      <c r="E2280" s="176">
        <v>10.4</v>
      </c>
    </row>
    <row r="2281" spans="1:5">
      <c r="A2281" s="156">
        <v>4310</v>
      </c>
      <c r="B2281" s="156" t="s">
        <v>2418</v>
      </c>
      <c r="C2281" s="156" t="s">
        <v>407</v>
      </c>
      <c r="D2281" s="156" t="s">
        <v>408</v>
      </c>
      <c r="E2281" s="176">
        <v>1.57</v>
      </c>
    </row>
    <row r="2282" spans="1:5">
      <c r="A2282" s="156">
        <v>4311</v>
      </c>
      <c r="B2282" s="156" t="s">
        <v>2419</v>
      </c>
      <c r="C2282" s="156" t="s">
        <v>407</v>
      </c>
      <c r="D2282" s="156" t="s">
        <v>408</v>
      </c>
      <c r="E2282" s="176">
        <v>1.1100000000000001</v>
      </c>
    </row>
    <row r="2283" spans="1:5">
      <c r="A2283" s="156">
        <v>4312</v>
      </c>
      <c r="B2283" s="156" t="s">
        <v>2420</v>
      </c>
      <c r="C2283" s="156" t="s">
        <v>407</v>
      </c>
      <c r="D2283" s="156" t="s">
        <v>408</v>
      </c>
      <c r="E2283" s="176">
        <v>1.55</v>
      </c>
    </row>
    <row r="2284" spans="1:5">
      <c r="A2284" s="156">
        <v>11162</v>
      </c>
      <c r="B2284" s="156" t="s">
        <v>2421</v>
      </c>
      <c r="C2284" s="156" t="s">
        <v>407</v>
      </c>
      <c r="D2284" s="156" t="s">
        <v>408</v>
      </c>
      <c r="E2284" s="176">
        <v>1.1299999999999999</v>
      </c>
    </row>
    <row r="2285" spans="1:5">
      <c r="A2285" s="156">
        <v>13261</v>
      </c>
      <c r="B2285" s="156" t="s">
        <v>2422</v>
      </c>
      <c r="C2285" s="156" t="s">
        <v>407</v>
      </c>
      <c r="D2285" s="156" t="s">
        <v>408</v>
      </c>
      <c r="E2285" s="176">
        <v>1.42</v>
      </c>
    </row>
    <row r="2286" spans="1:5">
      <c r="A2286" s="156">
        <v>3255</v>
      </c>
      <c r="B2286" s="156" t="s">
        <v>2423</v>
      </c>
      <c r="C2286" s="156" t="s">
        <v>407</v>
      </c>
      <c r="D2286" s="156" t="s">
        <v>410</v>
      </c>
      <c r="E2286" s="176">
        <v>4.32</v>
      </c>
    </row>
    <row r="2287" spans="1:5">
      <c r="A2287" s="156">
        <v>3254</v>
      </c>
      <c r="B2287" s="156" t="s">
        <v>2424</v>
      </c>
      <c r="C2287" s="156" t="s">
        <v>407</v>
      </c>
      <c r="D2287" s="156" t="s">
        <v>410</v>
      </c>
      <c r="E2287" s="176">
        <v>77.09</v>
      </c>
    </row>
    <row r="2288" spans="1:5">
      <c r="A2288" s="156">
        <v>3259</v>
      </c>
      <c r="B2288" s="156" t="s">
        <v>2425</v>
      </c>
      <c r="C2288" s="156" t="s">
        <v>407</v>
      </c>
      <c r="D2288" s="156" t="s">
        <v>410</v>
      </c>
      <c r="E2288" s="176">
        <v>8.0399999999999991</v>
      </c>
    </row>
    <row r="2289" spans="1:5">
      <c r="A2289" s="156">
        <v>3258</v>
      </c>
      <c r="B2289" s="156" t="s">
        <v>2426</v>
      </c>
      <c r="C2289" s="156" t="s">
        <v>407</v>
      </c>
      <c r="D2289" s="156" t="s">
        <v>410</v>
      </c>
      <c r="E2289" s="176">
        <v>6.1</v>
      </c>
    </row>
    <row r="2290" spans="1:5">
      <c r="A2290" s="156">
        <v>3251</v>
      </c>
      <c r="B2290" s="156" t="s">
        <v>2427</v>
      </c>
      <c r="C2290" s="156" t="s">
        <v>407</v>
      </c>
      <c r="D2290" s="156" t="s">
        <v>410</v>
      </c>
      <c r="E2290" s="176">
        <v>3.25</v>
      </c>
    </row>
    <row r="2291" spans="1:5">
      <c r="A2291" s="156">
        <v>3256</v>
      </c>
      <c r="B2291" s="156" t="s">
        <v>2428</v>
      </c>
      <c r="C2291" s="156" t="s">
        <v>407</v>
      </c>
      <c r="D2291" s="156" t="s">
        <v>410</v>
      </c>
      <c r="E2291" s="176">
        <v>5.58</v>
      </c>
    </row>
    <row r="2292" spans="1:5">
      <c r="A2292" s="156">
        <v>3261</v>
      </c>
      <c r="B2292" s="156" t="s">
        <v>2429</v>
      </c>
      <c r="C2292" s="156" t="s">
        <v>407</v>
      </c>
      <c r="D2292" s="156" t="s">
        <v>410</v>
      </c>
      <c r="E2292" s="176">
        <v>66.56</v>
      </c>
    </row>
    <row r="2293" spans="1:5">
      <c r="A2293" s="156">
        <v>3260</v>
      </c>
      <c r="B2293" s="156" t="s">
        <v>2430</v>
      </c>
      <c r="C2293" s="156" t="s">
        <v>407</v>
      </c>
      <c r="D2293" s="156" t="s">
        <v>410</v>
      </c>
      <c r="E2293" s="176">
        <v>10.74</v>
      </c>
    </row>
    <row r="2294" spans="1:5">
      <c r="A2294" s="156">
        <v>3272</v>
      </c>
      <c r="B2294" s="156" t="s">
        <v>2431</v>
      </c>
      <c r="C2294" s="156" t="s">
        <v>407</v>
      </c>
      <c r="D2294" s="156" t="s">
        <v>410</v>
      </c>
      <c r="E2294" s="176">
        <v>29.22</v>
      </c>
    </row>
    <row r="2295" spans="1:5">
      <c r="A2295" s="156">
        <v>3265</v>
      </c>
      <c r="B2295" s="156" t="s">
        <v>2432</v>
      </c>
      <c r="C2295" s="156" t="s">
        <v>407</v>
      </c>
      <c r="D2295" s="156" t="s">
        <v>410</v>
      </c>
      <c r="E2295" s="176">
        <v>23.22</v>
      </c>
    </row>
    <row r="2296" spans="1:5">
      <c r="A2296" s="156">
        <v>3262</v>
      </c>
      <c r="B2296" s="156" t="s">
        <v>2433</v>
      </c>
      <c r="C2296" s="156" t="s">
        <v>407</v>
      </c>
      <c r="D2296" s="156" t="s">
        <v>410</v>
      </c>
      <c r="E2296" s="176">
        <v>10.16</v>
      </c>
    </row>
    <row r="2297" spans="1:5">
      <c r="A2297" s="156">
        <v>3264</v>
      </c>
      <c r="B2297" s="156" t="s">
        <v>2434</v>
      </c>
      <c r="C2297" s="156" t="s">
        <v>407</v>
      </c>
      <c r="D2297" s="156" t="s">
        <v>410</v>
      </c>
      <c r="E2297" s="176">
        <v>16.690000000000001</v>
      </c>
    </row>
    <row r="2298" spans="1:5">
      <c r="A2298" s="156">
        <v>3267</v>
      </c>
      <c r="B2298" s="156" t="s">
        <v>2435</v>
      </c>
      <c r="C2298" s="156" t="s">
        <v>407</v>
      </c>
      <c r="D2298" s="156" t="s">
        <v>410</v>
      </c>
      <c r="E2298" s="176">
        <v>54.52</v>
      </c>
    </row>
    <row r="2299" spans="1:5">
      <c r="A2299" s="156">
        <v>3266</v>
      </c>
      <c r="B2299" s="156" t="s">
        <v>2436</v>
      </c>
      <c r="C2299" s="156" t="s">
        <v>407</v>
      </c>
      <c r="D2299" s="156" t="s">
        <v>410</v>
      </c>
      <c r="E2299" s="176">
        <v>34.69</v>
      </c>
    </row>
    <row r="2300" spans="1:5">
      <c r="A2300" s="156">
        <v>3263</v>
      </c>
      <c r="B2300" s="156" t="s">
        <v>2437</v>
      </c>
      <c r="C2300" s="156" t="s">
        <v>407</v>
      </c>
      <c r="D2300" s="156" t="s">
        <v>410</v>
      </c>
      <c r="E2300" s="176">
        <v>13.88</v>
      </c>
    </row>
    <row r="2301" spans="1:5">
      <c r="A2301" s="156">
        <v>3268</v>
      </c>
      <c r="B2301" s="156" t="s">
        <v>2438</v>
      </c>
      <c r="C2301" s="156" t="s">
        <v>407</v>
      </c>
      <c r="D2301" s="156" t="s">
        <v>410</v>
      </c>
      <c r="E2301" s="176">
        <v>73.72</v>
      </c>
    </row>
    <row r="2302" spans="1:5">
      <c r="A2302" s="156">
        <v>3271</v>
      </c>
      <c r="B2302" s="156" t="s">
        <v>2439</v>
      </c>
      <c r="C2302" s="156" t="s">
        <v>407</v>
      </c>
      <c r="D2302" s="156" t="s">
        <v>410</v>
      </c>
      <c r="E2302" s="176">
        <v>108.98</v>
      </c>
    </row>
    <row r="2303" spans="1:5">
      <c r="A2303" s="156">
        <v>3270</v>
      </c>
      <c r="B2303" s="156" t="s">
        <v>2440</v>
      </c>
      <c r="C2303" s="156" t="s">
        <v>407</v>
      </c>
      <c r="D2303" s="156" t="s">
        <v>410</v>
      </c>
      <c r="E2303" s="176">
        <v>183.1</v>
      </c>
    </row>
    <row r="2304" spans="1:5">
      <c r="A2304" s="156">
        <v>3275</v>
      </c>
      <c r="B2304" s="156" t="s">
        <v>2441</v>
      </c>
      <c r="C2304" s="156" t="s">
        <v>412</v>
      </c>
      <c r="D2304" s="156" t="s">
        <v>410</v>
      </c>
      <c r="E2304" s="176">
        <v>72.069999999999993</v>
      </c>
    </row>
    <row r="2305" spans="1:5">
      <c r="A2305" s="156">
        <v>39512</v>
      </c>
      <c r="B2305" s="156" t="s">
        <v>2442</v>
      </c>
      <c r="C2305" s="156" t="s">
        <v>412</v>
      </c>
      <c r="D2305" s="156" t="s">
        <v>410</v>
      </c>
      <c r="E2305" s="176">
        <v>69.959999999999994</v>
      </c>
    </row>
    <row r="2306" spans="1:5">
      <c r="A2306" s="156">
        <v>39511</v>
      </c>
      <c r="B2306" s="156" t="s">
        <v>2443</v>
      </c>
      <c r="C2306" s="156" t="s">
        <v>412</v>
      </c>
      <c r="D2306" s="156" t="s">
        <v>410</v>
      </c>
      <c r="E2306" s="176">
        <v>76.31</v>
      </c>
    </row>
    <row r="2307" spans="1:5">
      <c r="A2307" s="156">
        <v>39513</v>
      </c>
      <c r="B2307" s="156" t="s">
        <v>2444</v>
      </c>
      <c r="C2307" s="156" t="s">
        <v>412</v>
      </c>
      <c r="D2307" s="156" t="s">
        <v>410</v>
      </c>
      <c r="E2307" s="176">
        <v>81.849999999999994</v>
      </c>
    </row>
    <row r="2308" spans="1:5">
      <c r="A2308" s="156">
        <v>3286</v>
      </c>
      <c r="B2308" s="156" t="s">
        <v>2445</v>
      </c>
      <c r="C2308" s="156" t="s">
        <v>412</v>
      </c>
      <c r="D2308" s="156" t="s">
        <v>408</v>
      </c>
      <c r="E2308" s="176">
        <v>66.17</v>
      </c>
    </row>
    <row r="2309" spans="1:5">
      <c r="A2309" s="156">
        <v>3287</v>
      </c>
      <c r="B2309" s="156" t="s">
        <v>2446</v>
      </c>
      <c r="C2309" s="156" t="s">
        <v>412</v>
      </c>
      <c r="D2309" s="156" t="s">
        <v>408</v>
      </c>
      <c r="E2309" s="176">
        <v>100</v>
      </c>
    </row>
    <row r="2310" spans="1:5">
      <c r="A2310" s="156">
        <v>3283</v>
      </c>
      <c r="B2310" s="156" t="s">
        <v>2447</v>
      </c>
      <c r="C2310" s="156" t="s">
        <v>412</v>
      </c>
      <c r="D2310" s="156" t="s">
        <v>408</v>
      </c>
      <c r="E2310" s="176">
        <v>21</v>
      </c>
    </row>
    <row r="2311" spans="1:5">
      <c r="A2311" s="156">
        <v>11587</v>
      </c>
      <c r="B2311" s="156" t="s">
        <v>2448</v>
      </c>
      <c r="C2311" s="156" t="s">
        <v>412</v>
      </c>
      <c r="D2311" s="156" t="s">
        <v>410</v>
      </c>
      <c r="E2311" s="176">
        <v>49.42</v>
      </c>
    </row>
    <row r="2312" spans="1:5">
      <c r="A2312" s="156">
        <v>36225</v>
      </c>
      <c r="B2312" s="156" t="s">
        <v>2449</v>
      </c>
      <c r="C2312" s="156" t="s">
        <v>412</v>
      </c>
      <c r="D2312" s="156" t="s">
        <v>410</v>
      </c>
      <c r="E2312" s="176">
        <v>20.07</v>
      </c>
    </row>
    <row r="2313" spans="1:5">
      <c r="A2313" s="156">
        <v>36230</v>
      </c>
      <c r="B2313" s="156" t="s">
        <v>2450</v>
      </c>
      <c r="C2313" s="156" t="s">
        <v>412</v>
      </c>
      <c r="D2313" s="156" t="s">
        <v>410</v>
      </c>
      <c r="E2313" s="176">
        <v>14.75</v>
      </c>
    </row>
    <row r="2314" spans="1:5">
      <c r="A2314" s="156">
        <v>36238</v>
      </c>
      <c r="B2314" s="156" t="s">
        <v>2451</v>
      </c>
      <c r="C2314" s="156" t="s">
        <v>412</v>
      </c>
      <c r="D2314" s="156" t="s">
        <v>410</v>
      </c>
      <c r="E2314" s="176">
        <v>14.41</v>
      </c>
    </row>
    <row r="2315" spans="1:5">
      <c r="A2315" s="156">
        <v>11887</v>
      </c>
      <c r="B2315" s="156" t="s">
        <v>2452</v>
      </c>
      <c r="C2315" s="156" t="s">
        <v>407</v>
      </c>
      <c r="D2315" s="156" t="s">
        <v>410</v>
      </c>
      <c r="E2315" s="378">
        <v>2144.0300000000002</v>
      </c>
    </row>
    <row r="2316" spans="1:5">
      <c r="A2316" s="156">
        <v>11883</v>
      </c>
      <c r="B2316" s="156" t="s">
        <v>2453</v>
      </c>
      <c r="C2316" s="156" t="s">
        <v>407</v>
      </c>
      <c r="D2316" s="156" t="s">
        <v>410</v>
      </c>
      <c r="E2316" s="378">
        <v>3152.11</v>
      </c>
    </row>
    <row r="2317" spans="1:5">
      <c r="A2317" s="156">
        <v>11884</v>
      </c>
      <c r="B2317" s="156" t="s">
        <v>2454</v>
      </c>
      <c r="C2317" s="156" t="s">
        <v>407</v>
      </c>
      <c r="D2317" s="156" t="s">
        <v>410</v>
      </c>
      <c r="E2317" s="378">
        <v>3381.93</v>
      </c>
    </row>
    <row r="2318" spans="1:5">
      <c r="A2318" s="156">
        <v>11885</v>
      </c>
      <c r="B2318" s="156" t="s">
        <v>2455</v>
      </c>
      <c r="C2318" s="156" t="s">
        <v>407</v>
      </c>
      <c r="D2318" s="156" t="s">
        <v>410</v>
      </c>
      <c r="E2318" s="378">
        <v>3772</v>
      </c>
    </row>
    <row r="2319" spans="1:5">
      <c r="A2319" s="156">
        <v>11886</v>
      </c>
      <c r="B2319" s="156" t="s">
        <v>2456</v>
      </c>
      <c r="C2319" s="156" t="s">
        <v>407</v>
      </c>
      <c r="D2319" s="156" t="s">
        <v>410</v>
      </c>
      <c r="E2319" s="378">
        <v>1215.7</v>
      </c>
    </row>
    <row r="2320" spans="1:5">
      <c r="A2320" s="156">
        <v>11888</v>
      </c>
      <c r="B2320" s="156" t="s">
        <v>2457</v>
      </c>
      <c r="C2320" s="156" t="s">
        <v>407</v>
      </c>
      <c r="D2320" s="156" t="s">
        <v>410</v>
      </c>
      <c r="E2320" s="378">
        <v>2854.95</v>
      </c>
    </row>
    <row r="2321" spans="1:5">
      <c r="A2321" s="156">
        <v>3277</v>
      </c>
      <c r="B2321" s="156" t="s">
        <v>2458</v>
      </c>
      <c r="C2321" s="156" t="s">
        <v>407</v>
      </c>
      <c r="D2321" s="156" t="s">
        <v>410</v>
      </c>
      <c r="E2321" s="176">
        <v>481.46</v>
      </c>
    </row>
    <row r="2322" spans="1:5">
      <c r="A2322" s="156">
        <v>3281</v>
      </c>
      <c r="B2322" s="156" t="s">
        <v>2459</v>
      </c>
      <c r="C2322" s="156" t="s">
        <v>407</v>
      </c>
      <c r="D2322" s="156" t="s">
        <v>410</v>
      </c>
      <c r="E2322" s="176">
        <v>398.71</v>
      </c>
    </row>
    <row r="2323" spans="1:5">
      <c r="A2323" s="156">
        <v>39363</v>
      </c>
      <c r="B2323" s="156" t="s">
        <v>2460</v>
      </c>
      <c r="C2323" s="156" t="s">
        <v>407</v>
      </c>
      <c r="D2323" s="156" t="s">
        <v>408</v>
      </c>
      <c r="E2323" s="378">
        <v>3186.69</v>
      </c>
    </row>
    <row r="2324" spans="1:5">
      <c r="A2324" s="156">
        <v>39361</v>
      </c>
      <c r="B2324" s="156" t="s">
        <v>2461</v>
      </c>
      <c r="C2324" s="156" t="s">
        <v>407</v>
      </c>
      <c r="D2324" s="156" t="s">
        <v>408</v>
      </c>
      <c r="E2324" s="176">
        <v>819.43</v>
      </c>
    </row>
    <row r="2325" spans="1:5">
      <c r="A2325" s="156">
        <v>39362</v>
      </c>
      <c r="B2325" s="156" t="s">
        <v>2462</v>
      </c>
      <c r="C2325" s="156" t="s">
        <v>407</v>
      </c>
      <c r="D2325" s="156" t="s">
        <v>408</v>
      </c>
      <c r="E2325" s="378">
        <v>2521.61</v>
      </c>
    </row>
    <row r="2326" spans="1:5">
      <c r="A2326" s="156">
        <v>39364</v>
      </c>
      <c r="B2326" s="156" t="s">
        <v>2463</v>
      </c>
      <c r="C2326" s="156" t="s">
        <v>407</v>
      </c>
      <c r="D2326" s="156" t="s">
        <v>408</v>
      </c>
      <c r="E2326" s="378">
        <v>7283.87</v>
      </c>
    </row>
    <row r="2327" spans="1:5">
      <c r="A2327" s="156">
        <v>14576</v>
      </c>
      <c r="B2327" s="156" t="s">
        <v>2464</v>
      </c>
      <c r="C2327" s="156" t="s">
        <v>407</v>
      </c>
      <c r="D2327" s="156" t="s">
        <v>408</v>
      </c>
      <c r="E2327" s="378">
        <v>2458289.81</v>
      </c>
    </row>
    <row r="2328" spans="1:5">
      <c r="A2328" s="156">
        <v>13877</v>
      </c>
      <c r="B2328" s="156" t="s">
        <v>2465</v>
      </c>
      <c r="C2328" s="156" t="s">
        <v>407</v>
      </c>
      <c r="D2328" s="156" t="s">
        <v>408</v>
      </c>
      <c r="E2328" s="378">
        <v>1052357.2</v>
      </c>
    </row>
    <row r="2329" spans="1:5">
      <c r="A2329" s="156">
        <v>7307</v>
      </c>
      <c r="B2329" s="156" t="s">
        <v>2466</v>
      </c>
      <c r="C2329" s="156" t="s">
        <v>465</v>
      </c>
      <c r="D2329" s="156" t="s">
        <v>408</v>
      </c>
      <c r="E2329" s="176">
        <v>23.89</v>
      </c>
    </row>
    <row r="2330" spans="1:5">
      <c r="A2330" s="156">
        <v>38122</v>
      </c>
      <c r="B2330" s="156" t="s">
        <v>2467</v>
      </c>
      <c r="C2330" s="156" t="s">
        <v>465</v>
      </c>
      <c r="D2330" s="156" t="s">
        <v>408</v>
      </c>
      <c r="E2330" s="176">
        <v>9.23</v>
      </c>
    </row>
    <row r="2331" spans="1:5">
      <c r="A2331" s="156">
        <v>6086</v>
      </c>
      <c r="B2331" s="156" t="s">
        <v>2468</v>
      </c>
      <c r="C2331" s="156" t="s">
        <v>2469</v>
      </c>
      <c r="D2331" s="156" t="s">
        <v>408</v>
      </c>
      <c r="E2331" s="176">
        <v>66.27</v>
      </c>
    </row>
    <row r="2332" spans="1:5">
      <c r="A2332" s="156">
        <v>38633</v>
      </c>
      <c r="B2332" s="156" t="s">
        <v>2470</v>
      </c>
      <c r="C2332" s="156" t="s">
        <v>407</v>
      </c>
      <c r="D2332" s="156" t="s">
        <v>410</v>
      </c>
      <c r="E2332" s="176">
        <v>17.32</v>
      </c>
    </row>
    <row r="2333" spans="1:5">
      <c r="A2333" s="156">
        <v>12344</v>
      </c>
      <c r="B2333" s="156" t="s">
        <v>2471</v>
      </c>
      <c r="C2333" s="156" t="s">
        <v>407</v>
      </c>
      <c r="D2333" s="156" t="s">
        <v>408</v>
      </c>
      <c r="E2333" s="176">
        <v>2.06</v>
      </c>
    </row>
    <row r="2334" spans="1:5">
      <c r="A2334" s="156">
        <v>12343</v>
      </c>
      <c r="B2334" s="156" t="s">
        <v>2472</v>
      </c>
      <c r="C2334" s="156" t="s">
        <v>407</v>
      </c>
      <c r="D2334" s="156" t="s">
        <v>408</v>
      </c>
      <c r="E2334" s="176">
        <v>3.2</v>
      </c>
    </row>
    <row r="2335" spans="1:5">
      <c r="A2335" s="156">
        <v>3295</v>
      </c>
      <c r="B2335" s="156" t="s">
        <v>2473</v>
      </c>
      <c r="C2335" s="156" t="s">
        <v>407</v>
      </c>
      <c r="D2335" s="156" t="s">
        <v>408</v>
      </c>
      <c r="E2335" s="176">
        <v>11.19</v>
      </c>
    </row>
    <row r="2336" spans="1:5">
      <c r="A2336" s="156">
        <v>3302</v>
      </c>
      <c r="B2336" s="156" t="s">
        <v>2474</v>
      </c>
      <c r="C2336" s="156" t="s">
        <v>407</v>
      </c>
      <c r="D2336" s="156" t="s">
        <v>408</v>
      </c>
      <c r="E2336" s="176">
        <v>11.69</v>
      </c>
    </row>
    <row r="2337" spans="1:5">
      <c r="A2337" s="156">
        <v>3297</v>
      </c>
      <c r="B2337" s="156" t="s">
        <v>2475</v>
      </c>
      <c r="C2337" s="156" t="s">
        <v>407</v>
      </c>
      <c r="D2337" s="156" t="s">
        <v>408</v>
      </c>
      <c r="E2337" s="176">
        <v>12.48</v>
      </c>
    </row>
    <row r="2338" spans="1:5">
      <c r="A2338" s="156">
        <v>3294</v>
      </c>
      <c r="B2338" s="156" t="s">
        <v>2476</v>
      </c>
      <c r="C2338" s="156" t="s">
        <v>407</v>
      </c>
      <c r="D2338" s="156" t="s">
        <v>408</v>
      </c>
      <c r="E2338" s="176">
        <v>12.67</v>
      </c>
    </row>
    <row r="2339" spans="1:5">
      <c r="A2339" s="156">
        <v>3292</v>
      </c>
      <c r="B2339" s="156" t="s">
        <v>2477</v>
      </c>
      <c r="C2339" s="156" t="s">
        <v>407</v>
      </c>
      <c r="D2339" s="156" t="s">
        <v>405</v>
      </c>
      <c r="E2339" s="176">
        <v>11.91</v>
      </c>
    </row>
    <row r="2340" spans="1:5">
      <c r="A2340" s="156">
        <v>3298</v>
      </c>
      <c r="B2340" s="156" t="s">
        <v>2478</v>
      </c>
      <c r="C2340" s="156" t="s">
        <v>407</v>
      </c>
      <c r="D2340" s="156" t="s">
        <v>408</v>
      </c>
      <c r="E2340" s="176">
        <v>27.91</v>
      </c>
    </row>
    <row r="2341" spans="1:5">
      <c r="A2341" s="156">
        <v>11596</v>
      </c>
      <c r="B2341" s="156" t="s">
        <v>2479</v>
      </c>
      <c r="C2341" s="156" t="s">
        <v>407</v>
      </c>
      <c r="D2341" s="156" t="s">
        <v>410</v>
      </c>
      <c r="E2341" s="176">
        <v>347.53</v>
      </c>
    </row>
    <row r="2342" spans="1:5">
      <c r="A2342" s="156">
        <v>34802</v>
      </c>
      <c r="B2342" s="156" t="s">
        <v>2480</v>
      </c>
      <c r="C2342" s="156" t="s">
        <v>407</v>
      </c>
      <c r="D2342" s="156" t="s">
        <v>410</v>
      </c>
      <c r="E2342" s="176">
        <v>954.43</v>
      </c>
    </row>
    <row r="2343" spans="1:5">
      <c r="A2343" s="156">
        <v>11588</v>
      </c>
      <c r="B2343" s="156" t="s">
        <v>2481</v>
      </c>
      <c r="C2343" s="156" t="s">
        <v>407</v>
      </c>
      <c r="D2343" s="156" t="s">
        <v>410</v>
      </c>
      <c r="E2343" s="378">
        <v>1029.67</v>
      </c>
    </row>
    <row r="2344" spans="1:5">
      <c r="A2344" s="156">
        <v>34383</v>
      </c>
      <c r="B2344" s="156" t="s">
        <v>2482</v>
      </c>
      <c r="C2344" s="156" t="s">
        <v>407</v>
      </c>
      <c r="D2344" s="156" t="s">
        <v>410</v>
      </c>
      <c r="E2344" s="378">
        <v>1132.71</v>
      </c>
    </row>
    <row r="2345" spans="1:5">
      <c r="A2345" s="156">
        <v>40451</v>
      </c>
      <c r="B2345" s="156" t="s">
        <v>2483</v>
      </c>
      <c r="C2345" s="156" t="s">
        <v>412</v>
      </c>
      <c r="D2345" s="156" t="s">
        <v>410</v>
      </c>
      <c r="E2345" s="176">
        <v>91.56</v>
      </c>
    </row>
    <row r="2346" spans="1:5">
      <c r="A2346" s="156">
        <v>40453</v>
      </c>
      <c r="B2346" s="156" t="s">
        <v>2484</v>
      </c>
      <c r="C2346" s="156" t="s">
        <v>412</v>
      </c>
      <c r="D2346" s="156" t="s">
        <v>410</v>
      </c>
      <c r="E2346" s="176">
        <v>99.07</v>
      </c>
    </row>
    <row r="2347" spans="1:5">
      <c r="A2347" s="156">
        <v>40452</v>
      </c>
      <c r="B2347" s="156" t="s">
        <v>2485</v>
      </c>
      <c r="C2347" s="156" t="s">
        <v>412</v>
      </c>
      <c r="D2347" s="156" t="s">
        <v>410</v>
      </c>
      <c r="E2347" s="176">
        <v>108.66</v>
      </c>
    </row>
    <row r="2348" spans="1:5">
      <c r="A2348" s="156">
        <v>11594</v>
      </c>
      <c r="B2348" s="156" t="s">
        <v>2486</v>
      </c>
      <c r="C2348" s="156" t="s">
        <v>407</v>
      </c>
      <c r="D2348" s="156" t="s">
        <v>410</v>
      </c>
      <c r="E2348" s="176">
        <v>328.18</v>
      </c>
    </row>
    <row r="2349" spans="1:5">
      <c r="A2349" s="156">
        <v>3311</v>
      </c>
      <c r="B2349" s="156" t="s">
        <v>2487</v>
      </c>
      <c r="C2349" s="156" t="s">
        <v>409</v>
      </c>
      <c r="D2349" s="156" t="s">
        <v>410</v>
      </c>
      <c r="E2349" s="176">
        <v>328.18</v>
      </c>
    </row>
    <row r="2350" spans="1:5">
      <c r="A2350" s="156">
        <v>11599</v>
      </c>
      <c r="B2350" s="156" t="s">
        <v>2488</v>
      </c>
      <c r="C2350" s="156" t="s">
        <v>407</v>
      </c>
      <c r="D2350" s="156" t="s">
        <v>410</v>
      </c>
      <c r="E2350" s="176">
        <v>436.45</v>
      </c>
    </row>
    <row r="2351" spans="1:5">
      <c r="A2351" s="156">
        <v>11593</v>
      </c>
      <c r="B2351" s="156" t="s">
        <v>2489</v>
      </c>
      <c r="C2351" s="156" t="s">
        <v>407</v>
      </c>
      <c r="D2351" s="156" t="s">
        <v>410</v>
      </c>
      <c r="E2351" s="176">
        <v>611.87</v>
      </c>
    </row>
    <row r="2352" spans="1:5">
      <c r="A2352" s="156">
        <v>3314</v>
      </c>
      <c r="B2352" s="156" t="s">
        <v>2490</v>
      </c>
      <c r="C2352" s="156" t="s">
        <v>409</v>
      </c>
      <c r="D2352" s="156" t="s">
        <v>410</v>
      </c>
      <c r="E2352" s="176">
        <v>437.61</v>
      </c>
    </row>
    <row r="2353" spans="1:5">
      <c r="A2353" s="156">
        <v>11597</v>
      </c>
      <c r="B2353" s="156" t="s">
        <v>2491</v>
      </c>
      <c r="C2353" s="156" t="s">
        <v>407</v>
      </c>
      <c r="D2353" s="156" t="s">
        <v>410</v>
      </c>
      <c r="E2353" s="176">
        <v>508.89</v>
      </c>
    </row>
    <row r="2354" spans="1:5">
      <c r="A2354" s="156">
        <v>3309</v>
      </c>
      <c r="B2354" s="156" t="s">
        <v>2492</v>
      </c>
      <c r="C2354" s="156" t="s">
        <v>409</v>
      </c>
      <c r="D2354" s="156" t="s">
        <v>410</v>
      </c>
      <c r="E2354" s="176">
        <v>347.53</v>
      </c>
    </row>
    <row r="2355" spans="1:5">
      <c r="A2355" s="156">
        <v>34612</v>
      </c>
      <c r="B2355" s="156" t="s">
        <v>2493</v>
      </c>
      <c r="C2355" s="156" t="s">
        <v>407</v>
      </c>
      <c r="D2355" s="156" t="s">
        <v>410</v>
      </c>
      <c r="E2355" s="176">
        <v>629.41</v>
      </c>
    </row>
    <row r="2356" spans="1:5">
      <c r="A2356" s="156">
        <v>34635</v>
      </c>
      <c r="B2356" s="156" t="s">
        <v>2494</v>
      </c>
      <c r="C2356" s="156" t="s">
        <v>407</v>
      </c>
      <c r="D2356" s="156" t="s">
        <v>410</v>
      </c>
      <c r="E2356" s="176">
        <v>809.39</v>
      </c>
    </row>
    <row r="2357" spans="1:5">
      <c r="A2357" s="156">
        <v>34633</v>
      </c>
      <c r="B2357" s="156" t="s">
        <v>2495</v>
      </c>
      <c r="C2357" s="156" t="s">
        <v>407</v>
      </c>
      <c r="D2357" s="156" t="s">
        <v>410</v>
      </c>
      <c r="E2357" s="176">
        <v>892.16</v>
      </c>
    </row>
    <row r="2358" spans="1:5">
      <c r="A2358" s="156">
        <v>40440</v>
      </c>
      <c r="B2358" s="156" t="s">
        <v>2496</v>
      </c>
      <c r="C2358" s="156" t="s">
        <v>409</v>
      </c>
      <c r="D2358" s="156" t="s">
        <v>410</v>
      </c>
      <c r="E2358" s="176">
        <v>455.82</v>
      </c>
    </row>
    <row r="2359" spans="1:5">
      <c r="A2359" s="156">
        <v>40441</v>
      </c>
      <c r="B2359" s="156" t="s">
        <v>2497</v>
      </c>
      <c r="C2359" s="156" t="s">
        <v>409</v>
      </c>
      <c r="D2359" s="156" t="s">
        <v>410</v>
      </c>
      <c r="E2359" s="176">
        <v>291.01</v>
      </c>
    </row>
    <row r="2360" spans="1:5">
      <c r="A2360" s="156">
        <v>40449</v>
      </c>
      <c r="B2360" s="156" t="s">
        <v>2498</v>
      </c>
      <c r="C2360" s="156" t="s">
        <v>409</v>
      </c>
      <c r="D2360" s="156" t="s">
        <v>410</v>
      </c>
      <c r="E2360" s="176">
        <v>244.65</v>
      </c>
    </row>
    <row r="2361" spans="1:5">
      <c r="A2361" s="156">
        <v>34800</v>
      </c>
      <c r="B2361" s="156" t="s">
        <v>2499</v>
      </c>
      <c r="C2361" s="156" t="s">
        <v>409</v>
      </c>
      <c r="D2361" s="156" t="s">
        <v>410</v>
      </c>
      <c r="E2361" s="176">
        <v>305.93</v>
      </c>
    </row>
    <row r="2362" spans="1:5">
      <c r="A2362" s="156">
        <v>11592</v>
      </c>
      <c r="B2362" s="156" t="s">
        <v>2500</v>
      </c>
      <c r="C2362" s="156" t="s">
        <v>407</v>
      </c>
      <c r="D2362" s="156" t="s">
        <v>410</v>
      </c>
      <c r="E2362" s="176">
        <v>437.61</v>
      </c>
    </row>
    <row r="2363" spans="1:5">
      <c r="A2363" s="156">
        <v>40438</v>
      </c>
      <c r="B2363" s="156" t="s">
        <v>2501</v>
      </c>
      <c r="C2363" s="156" t="s">
        <v>409</v>
      </c>
      <c r="D2363" s="156" t="s">
        <v>410</v>
      </c>
      <c r="E2363" s="176">
        <v>203.82</v>
      </c>
    </row>
    <row r="2364" spans="1:5">
      <c r="A2364" s="156">
        <v>40436</v>
      </c>
      <c r="B2364" s="156" t="s">
        <v>2502</v>
      </c>
      <c r="C2364" s="156" t="s">
        <v>409</v>
      </c>
      <c r="D2364" s="156" t="s">
        <v>410</v>
      </c>
      <c r="E2364" s="176">
        <v>254.14</v>
      </c>
    </row>
    <row r="2365" spans="1:5">
      <c r="A2365" s="156">
        <v>4315</v>
      </c>
      <c r="B2365" s="156" t="s">
        <v>2503</v>
      </c>
      <c r="C2365" s="156" t="s">
        <v>407</v>
      </c>
      <c r="D2365" s="156" t="s">
        <v>408</v>
      </c>
      <c r="E2365" s="176">
        <v>1.1399999999999999</v>
      </c>
    </row>
    <row r="2366" spans="1:5">
      <c r="A2366" s="156">
        <v>40874</v>
      </c>
      <c r="B2366" s="156" t="s">
        <v>2504</v>
      </c>
      <c r="C2366" s="156" t="s">
        <v>407</v>
      </c>
      <c r="D2366" s="156" t="s">
        <v>408</v>
      </c>
      <c r="E2366" s="176">
        <v>1.35</v>
      </c>
    </row>
    <row r="2367" spans="1:5">
      <c r="A2367" s="156">
        <v>402</v>
      </c>
      <c r="B2367" s="156" t="s">
        <v>2505</v>
      </c>
      <c r="C2367" s="156" t="s">
        <v>407</v>
      </c>
      <c r="D2367" s="156" t="s">
        <v>408</v>
      </c>
      <c r="E2367" s="176">
        <v>8.9600000000000009</v>
      </c>
    </row>
    <row r="2368" spans="1:5">
      <c r="A2368" s="156">
        <v>4226</v>
      </c>
      <c r="B2368" s="156" t="s">
        <v>2506</v>
      </c>
      <c r="C2368" s="156" t="s">
        <v>463</v>
      </c>
      <c r="D2368" s="156" t="s">
        <v>405</v>
      </c>
      <c r="E2368" s="176">
        <v>5.59</v>
      </c>
    </row>
    <row r="2369" spans="1:5">
      <c r="A2369" s="156">
        <v>4222</v>
      </c>
      <c r="B2369" s="156" t="s">
        <v>187</v>
      </c>
      <c r="C2369" s="156" t="s">
        <v>465</v>
      </c>
      <c r="D2369" s="156" t="s">
        <v>405</v>
      </c>
      <c r="E2369" s="176">
        <v>4.41</v>
      </c>
    </row>
    <row r="2370" spans="1:5">
      <c r="A2370" s="156">
        <v>34804</v>
      </c>
      <c r="B2370" s="156" t="s">
        <v>5383</v>
      </c>
      <c r="C2370" s="156" t="s">
        <v>412</v>
      </c>
      <c r="D2370" s="156" t="s">
        <v>410</v>
      </c>
      <c r="E2370" s="176">
        <v>36.94</v>
      </c>
    </row>
    <row r="2371" spans="1:5">
      <c r="A2371" s="156">
        <v>4013</v>
      </c>
      <c r="B2371" s="156" t="s">
        <v>2507</v>
      </c>
      <c r="C2371" s="156" t="s">
        <v>412</v>
      </c>
      <c r="D2371" s="156" t="s">
        <v>410</v>
      </c>
      <c r="E2371" s="176">
        <v>4.6900000000000004</v>
      </c>
    </row>
    <row r="2372" spans="1:5">
      <c r="A2372" s="156">
        <v>4011</v>
      </c>
      <c r="B2372" s="156" t="s">
        <v>2508</v>
      </c>
      <c r="C2372" s="156" t="s">
        <v>412</v>
      </c>
      <c r="D2372" s="156" t="s">
        <v>410</v>
      </c>
      <c r="E2372" s="176">
        <v>5.24</v>
      </c>
    </row>
    <row r="2373" spans="1:5">
      <c r="A2373" s="156">
        <v>4021</v>
      </c>
      <c r="B2373" s="156" t="s">
        <v>2509</v>
      </c>
      <c r="C2373" s="156" t="s">
        <v>412</v>
      </c>
      <c r="D2373" s="156" t="s">
        <v>410</v>
      </c>
      <c r="E2373" s="176">
        <v>6.54</v>
      </c>
    </row>
    <row r="2374" spans="1:5">
      <c r="A2374" s="156">
        <v>4019</v>
      </c>
      <c r="B2374" s="156" t="s">
        <v>2510</v>
      </c>
      <c r="C2374" s="156" t="s">
        <v>412</v>
      </c>
      <c r="D2374" s="156" t="s">
        <v>410</v>
      </c>
      <c r="E2374" s="176">
        <v>7.85</v>
      </c>
    </row>
    <row r="2375" spans="1:5">
      <c r="A2375" s="156">
        <v>4012</v>
      </c>
      <c r="B2375" s="156" t="s">
        <v>2511</v>
      </c>
      <c r="C2375" s="156" t="s">
        <v>412</v>
      </c>
      <c r="D2375" s="156" t="s">
        <v>410</v>
      </c>
      <c r="E2375" s="176">
        <v>10.52</v>
      </c>
    </row>
    <row r="2376" spans="1:5">
      <c r="A2376" s="156">
        <v>4020</v>
      </c>
      <c r="B2376" s="156" t="s">
        <v>2512</v>
      </c>
      <c r="C2376" s="156" t="s">
        <v>412</v>
      </c>
      <c r="D2376" s="156" t="s">
        <v>410</v>
      </c>
      <c r="E2376" s="176">
        <v>13.17</v>
      </c>
    </row>
    <row r="2377" spans="1:5">
      <c r="A2377" s="156">
        <v>4018</v>
      </c>
      <c r="B2377" s="156" t="s">
        <v>2513</v>
      </c>
      <c r="C2377" s="156" t="s">
        <v>412</v>
      </c>
      <c r="D2377" s="156" t="s">
        <v>410</v>
      </c>
      <c r="E2377" s="176">
        <v>15.78</v>
      </c>
    </row>
    <row r="2378" spans="1:5">
      <c r="A2378" s="156">
        <v>36498</v>
      </c>
      <c r="B2378" s="156" t="s">
        <v>2514</v>
      </c>
      <c r="C2378" s="156" t="s">
        <v>407</v>
      </c>
      <c r="D2378" s="156" t="s">
        <v>408</v>
      </c>
      <c r="E2378" s="378">
        <v>3856.79</v>
      </c>
    </row>
    <row r="2379" spans="1:5">
      <c r="A2379" s="156">
        <v>12872</v>
      </c>
      <c r="B2379" s="156" t="s">
        <v>206</v>
      </c>
      <c r="C2379" s="156" t="s">
        <v>404</v>
      </c>
      <c r="D2379" s="156" t="s">
        <v>408</v>
      </c>
      <c r="E2379" s="176">
        <v>11.76</v>
      </c>
    </row>
    <row r="2380" spans="1:5">
      <c r="A2380" s="156">
        <v>41075</v>
      </c>
      <c r="B2380" s="156" t="s">
        <v>2515</v>
      </c>
      <c r="C2380" s="156" t="s">
        <v>577</v>
      </c>
      <c r="D2380" s="156" t="s">
        <v>408</v>
      </c>
      <c r="E2380" s="378">
        <v>2075.63</v>
      </c>
    </row>
    <row r="2381" spans="1:5">
      <c r="A2381" s="156">
        <v>3315</v>
      </c>
      <c r="B2381" s="156" t="s">
        <v>2516</v>
      </c>
      <c r="C2381" s="156" t="s">
        <v>463</v>
      </c>
      <c r="D2381" s="156" t="s">
        <v>408</v>
      </c>
      <c r="E2381" s="176">
        <v>0.46</v>
      </c>
    </row>
    <row r="2382" spans="1:5">
      <c r="A2382" s="156">
        <v>36870</v>
      </c>
      <c r="B2382" s="156" t="s">
        <v>2517</v>
      </c>
      <c r="C2382" s="156" t="s">
        <v>463</v>
      </c>
      <c r="D2382" s="156" t="s">
        <v>408</v>
      </c>
      <c r="E2382" s="176">
        <v>0.46</v>
      </c>
    </row>
    <row r="2383" spans="1:5">
      <c r="A2383" s="156">
        <v>5092</v>
      </c>
      <c r="B2383" s="156" t="s">
        <v>2518</v>
      </c>
      <c r="C2383" s="156" t="s">
        <v>604</v>
      </c>
      <c r="D2383" s="156" t="s">
        <v>408</v>
      </c>
      <c r="E2383" s="176">
        <v>10.53</v>
      </c>
    </row>
    <row r="2384" spans="1:5">
      <c r="A2384" s="156">
        <v>11462</v>
      </c>
      <c r="B2384" s="156" t="s">
        <v>2519</v>
      </c>
      <c r="C2384" s="156" t="s">
        <v>604</v>
      </c>
      <c r="D2384" s="156" t="s">
        <v>408</v>
      </c>
      <c r="E2384" s="176">
        <v>10.76</v>
      </c>
    </row>
    <row r="2385" spans="1:5">
      <c r="A2385" s="156">
        <v>36529</v>
      </c>
      <c r="B2385" s="156" t="s">
        <v>2520</v>
      </c>
      <c r="C2385" s="156" t="s">
        <v>407</v>
      </c>
      <c r="D2385" s="156" t="s">
        <v>410</v>
      </c>
      <c r="E2385" s="378">
        <v>29190.47</v>
      </c>
    </row>
    <row r="2386" spans="1:5">
      <c r="A2386" s="156">
        <v>3318</v>
      </c>
      <c r="B2386" s="156" t="s">
        <v>2521</v>
      </c>
      <c r="C2386" s="156" t="s">
        <v>407</v>
      </c>
      <c r="D2386" s="156" t="s">
        <v>410</v>
      </c>
      <c r="E2386" s="378">
        <v>22885.33</v>
      </c>
    </row>
    <row r="2387" spans="1:5">
      <c r="A2387" s="156">
        <v>38968</v>
      </c>
      <c r="B2387" s="156" t="s">
        <v>2522</v>
      </c>
      <c r="C2387" s="156" t="s">
        <v>412</v>
      </c>
      <c r="D2387" s="156" t="s">
        <v>410</v>
      </c>
      <c r="E2387" s="176">
        <v>246.39</v>
      </c>
    </row>
    <row r="2388" spans="1:5">
      <c r="A2388" s="156">
        <v>3324</v>
      </c>
      <c r="B2388" s="156" t="s">
        <v>2523</v>
      </c>
      <c r="C2388" s="156" t="s">
        <v>412</v>
      </c>
      <c r="D2388" s="156" t="s">
        <v>408</v>
      </c>
      <c r="E2388" s="176">
        <v>4.28</v>
      </c>
    </row>
    <row r="2389" spans="1:5">
      <c r="A2389" s="156">
        <v>3322</v>
      </c>
      <c r="B2389" s="156" t="s">
        <v>2524</v>
      </c>
      <c r="C2389" s="156" t="s">
        <v>412</v>
      </c>
      <c r="D2389" s="156" t="s">
        <v>405</v>
      </c>
      <c r="E2389" s="176">
        <v>6</v>
      </c>
    </row>
    <row r="2390" spans="1:5">
      <c r="A2390" s="156">
        <v>5076</v>
      </c>
      <c r="B2390" s="156" t="s">
        <v>2525</v>
      </c>
      <c r="C2390" s="156" t="s">
        <v>463</v>
      </c>
      <c r="D2390" s="156" t="s">
        <v>408</v>
      </c>
      <c r="E2390" s="176">
        <v>9.7200000000000006</v>
      </c>
    </row>
    <row r="2391" spans="1:5">
      <c r="A2391" s="156">
        <v>5077</v>
      </c>
      <c r="B2391" s="156" t="s">
        <v>2526</v>
      </c>
      <c r="C2391" s="156" t="s">
        <v>463</v>
      </c>
      <c r="D2391" s="156" t="s">
        <v>408</v>
      </c>
      <c r="E2391" s="176">
        <v>10.74</v>
      </c>
    </row>
    <row r="2392" spans="1:5">
      <c r="A2392" s="156">
        <v>42008</v>
      </c>
      <c r="B2392" s="156" t="s">
        <v>2527</v>
      </c>
      <c r="C2392" s="156" t="s">
        <v>407</v>
      </c>
      <c r="D2392" s="156" t="s">
        <v>408</v>
      </c>
      <c r="E2392" s="176">
        <v>0.96</v>
      </c>
    </row>
    <row r="2393" spans="1:5">
      <c r="A2393" s="156">
        <v>11837</v>
      </c>
      <c r="B2393" s="156" t="s">
        <v>2528</v>
      </c>
      <c r="C2393" s="156" t="s">
        <v>407</v>
      </c>
      <c r="D2393" s="156" t="s">
        <v>408</v>
      </c>
      <c r="E2393" s="176">
        <v>31.98</v>
      </c>
    </row>
    <row r="2394" spans="1:5">
      <c r="A2394" s="156">
        <v>38055</v>
      </c>
      <c r="B2394" s="156" t="s">
        <v>2529</v>
      </c>
      <c r="C2394" s="156" t="s">
        <v>407</v>
      </c>
      <c r="D2394" s="156" t="s">
        <v>408</v>
      </c>
      <c r="E2394" s="176">
        <v>2.9</v>
      </c>
    </row>
    <row r="2395" spans="1:5">
      <c r="A2395" s="156">
        <v>415</v>
      </c>
      <c r="B2395" s="156" t="s">
        <v>2530</v>
      </c>
      <c r="C2395" s="156" t="s">
        <v>407</v>
      </c>
      <c r="D2395" s="156" t="s">
        <v>408</v>
      </c>
      <c r="E2395" s="176">
        <v>13.11</v>
      </c>
    </row>
    <row r="2396" spans="1:5">
      <c r="A2396" s="156">
        <v>416</v>
      </c>
      <c r="B2396" s="156" t="s">
        <v>2531</v>
      </c>
      <c r="C2396" s="156" t="s">
        <v>407</v>
      </c>
      <c r="D2396" s="156" t="s">
        <v>408</v>
      </c>
      <c r="E2396" s="176">
        <v>4.8</v>
      </c>
    </row>
    <row r="2397" spans="1:5">
      <c r="A2397" s="156">
        <v>425</v>
      </c>
      <c r="B2397" s="156" t="s">
        <v>2532</v>
      </c>
      <c r="C2397" s="156" t="s">
        <v>407</v>
      </c>
      <c r="D2397" s="156" t="s">
        <v>408</v>
      </c>
      <c r="E2397" s="176">
        <v>2.97</v>
      </c>
    </row>
    <row r="2398" spans="1:5">
      <c r="A2398" s="156">
        <v>426</v>
      </c>
      <c r="B2398" s="156" t="s">
        <v>2533</v>
      </c>
      <c r="C2398" s="156" t="s">
        <v>407</v>
      </c>
      <c r="D2398" s="156" t="s">
        <v>408</v>
      </c>
      <c r="E2398" s="176">
        <v>16.39</v>
      </c>
    </row>
    <row r="2399" spans="1:5">
      <c r="A2399" s="156">
        <v>38056</v>
      </c>
      <c r="B2399" s="156" t="s">
        <v>2534</v>
      </c>
      <c r="C2399" s="156" t="s">
        <v>407</v>
      </c>
      <c r="D2399" s="156" t="s">
        <v>408</v>
      </c>
      <c r="E2399" s="176">
        <v>16</v>
      </c>
    </row>
    <row r="2400" spans="1:5">
      <c r="A2400" s="156">
        <v>1564</v>
      </c>
      <c r="B2400" s="156" t="s">
        <v>2535</v>
      </c>
      <c r="C2400" s="156" t="s">
        <v>407</v>
      </c>
      <c r="D2400" s="156" t="s">
        <v>408</v>
      </c>
      <c r="E2400" s="176">
        <v>6.11</v>
      </c>
    </row>
    <row r="2401" spans="1:5">
      <c r="A2401" s="156">
        <v>42009</v>
      </c>
      <c r="B2401" s="156" t="s">
        <v>2536</v>
      </c>
      <c r="C2401" s="156" t="s">
        <v>407</v>
      </c>
      <c r="D2401" s="156" t="s">
        <v>408</v>
      </c>
      <c r="E2401" s="176">
        <v>7.4</v>
      </c>
    </row>
    <row r="2402" spans="1:5">
      <c r="A2402" s="156">
        <v>42010</v>
      </c>
      <c r="B2402" s="156" t="s">
        <v>2537</v>
      </c>
      <c r="C2402" s="156" t="s">
        <v>407</v>
      </c>
      <c r="D2402" s="156" t="s">
        <v>408</v>
      </c>
      <c r="E2402" s="176">
        <v>5.28</v>
      </c>
    </row>
    <row r="2403" spans="1:5">
      <c r="A2403" s="156">
        <v>11032</v>
      </c>
      <c r="B2403" s="156" t="s">
        <v>2538</v>
      </c>
      <c r="C2403" s="156" t="s">
        <v>407</v>
      </c>
      <c r="D2403" s="156" t="s">
        <v>408</v>
      </c>
      <c r="E2403" s="176">
        <v>6.44</v>
      </c>
    </row>
    <row r="2404" spans="1:5">
      <c r="A2404" s="156">
        <v>36786</v>
      </c>
      <c r="B2404" s="156" t="s">
        <v>2539</v>
      </c>
      <c r="C2404" s="156" t="s">
        <v>2540</v>
      </c>
      <c r="D2404" s="156" t="s">
        <v>410</v>
      </c>
      <c r="E2404" s="176">
        <v>92.01</v>
      </c>
    </row>
    <row r="2405" spans="1:5">
      <c r="A2405" s="156">
        <v>36785</v>
      </c>
      <c r="B2405" s="156" t="s">
        <v>2541</v>
      </c>
      <c r="C2405" s="156" t="s">
        <v>2540</v>
      </c>
      <c r="D2405" s="156" t="s">
        <v>410</v>
      </c>
      <c r="E2405" s="176">
        <v>79.95</v>
      </c>
    </row>
    <row r="2406" spans="1:5">
      <c r="A2406" s="156">
        <v>36782</v>
      </c>
      <c r="B2406" s="156" t="s">
        <v>2542</v>
      </c>
      <c r="C2406" s="156" t="s">
        <v>2540</v>
      </c>
      <c r="D2406" s="156" t="s">
        <v>410</v>
      </c>
      <c r="E2406" s="176">
        <v>95.44</v>
      </c>
    </row>
    <row r="2407" spans="1:5">
      <c r="A2407" s="156">
        <v>25930</v>
      </c>
      <c r="B2407" s="156" t="s">
        <v>2543</v>
      </c>
      <c r="C2407" s="156" t="s">
        <v>2540</v>
      </c>
      <c r="D2407" s="156" t="s">
        <v>410</v>
      </c>
      <c r="E2407" s="176">
        <v>107.5</v>
      </c>
    </row>
    <row r="2408" spans="1:5">
      <c r="A2408" s="156">
        <v>4824</v>
      </c>
      <c r="B2408" s="156" t="s">
        <v>2544</v>
      </c>
      <c r="C2408" s="156" t="s">
        <v>463</v>
      </c>
      <c r="D2408" s="156" t="s">
        <v>410</v>
      </c>
      <c r="E2408" s="176">
        <v>0.46</v>
      </c>
    </row>
    <row r="2409" spans="1:5">
      <c r="A2409" s="156">
        <v>11795</v>
      </c>
      <c r="B2409" s="156" t="s">
        <v>2545</v>
      </c>
      <c r="C2409" s="156" t="s">
        <v>412</v>
      </c>
      <c r="D2409" s="156" t="s">
        <v>408</v>
      </c>
      <c r="E2409" s="176">
        <v>309.43</v>
      </c>
    </row>
    <row r="2410" spans="1:5">
      <c r="A2410" s="156">
        <v>134</v>
      </c>
      <c r="B2410" s="156" t="s">
        <v>2546</v>
      </c>
      <c r="C2410" s="156" t="s">
        <v>463</v>
      </c>
      <c r="D2410" s="156" t="s">
        <v>408</v>
      </c>
      <c r="E2410" s="176">
        <v>1.6</v>
      </c>
    </row>
    <row r="2411" spans="1:5">
      <c r="A2411" s="156">
        <v>4229</v>
      </c>
      <c r="B2411" s="156" t="s">
        <v>2547</v>
      </c>
      <c r="C2411" s="156" t="s">
        <v>463</v>
      </c>
      <c r="D2411" s="156" t="s">
        <v>408</v>
      </c>
      <c r="E2411" s="176">
        <v>17.54</v>
      </c>
    </row>
    <row r="2412" spans="1:5">
      <c r="A2412" s="156">
        <v>37402</v>
      </c>
      <c r="B2412" s="156" t="s">
        <v>233</v>
      </c>
      <c r="C2412" s="156" t="s">
        <v>407</v>
      </c>
      <c r="D2412" s="156" t="s">
        <v>410</v>
      </c>
      <c r="E2412" s="176">
        <v>39.29</v>
      </c>
    </row>
    <row r="2413" spans="1:5">
      <c r="A2413" s="156">
        <v>11244</v>
      </c>
      <c r="B2413" s="156" t="s">
        <v>217</v>
      </c>
      <c r="C2413" s="156" t="s">
        <v>407</v>
      </c>
      <c r="D2413" s="156" t="s">
        <v>410</v>
      </c>
      <c r="E2413" s="176">
        <v>158.22</v>
      </c>
    </row>
    <row r="2414" spans="1:5">
      <c r="A2414" s="156">
        <v>11245</v>
      </c>
      <c r="B2414" s="156" t="s">
        <v>2548</v>
      </c>
      <c r="C2414" s="156" t="s">
        <v>407</v>
      </c>
      <c r="D2414" s="156" t="s">
        <v>410</v>
      </c>
      <c r="E2414" s="176">
        <v>218.84</v>
      </c>
    </row>
    <row r="2415" spans="1:5">
      <c r="A2415" s="156">
        <v>11235</v>
      </c>
      <c r="B2415" s="156" t="s">
        <v>2549</v>
      </c>
      <c r="C2415" s="156" t="s">
        <v>407</v>
      </c>
      <c r="D2415" s="156" t="s">
        <v>410</v>
      </c>
      <c r="E2415" s="176">
        <v>120.74</v>
      </c>
    </row>
    <row r="2416" spans="1:5">
      <c r="A2416" s="156">
        <v>11236</v>
      </c>
      <c r="B2416" s="156" t="s">
        <v>2550</v>
      </c>
      <c r="C2416" s="156" t="s">
        <v>407</v>
      </c>
      <c r="D2416" s="156" t="s">
        <v>410</v>
      </c>
      <c r="E2416" s="176">
        <v>153.44</v>
      </c>
    </row>
    <row r="2417" spans="1:5">
      <c r="A2417" s="156">
        <v>11731</v>
      </c>
      <c r="B2417" s="156" t="s">
        <v>2551</v>
      </c>
      <c r="C2417" s="156" t="s">
        <v>407</v>
      </c>
      <c r="D2417" s="156" t="s">
        <v>408</v>
      </c>
      <c r="E2417" s="176">
        <v>3.2</v>
      </c>
    </row>
    <row r="2418" spans="1:5">
      <c r="A2418" s="156">
        <v>11732</v>
      </c>
      <c r="B2418" s="156" t="s">
        <v>2552</v>
      </c>
      <c r="C2418" s="156" t="s">
        <v>407</v>
      </c>
      <c r="D2418" s="156" t="s">
        <v>408</v>
      </c>
      <c r="E2418" s="176">
        <v>16.29</v>
      </c>
    </row>
    <row r="2419" spans="1:5">
      <c r="A2419" s="156">
        <v>36494</v>
      </c>
      <c r="B2419" s="156" t="s">
        <v>2553</v>
      </c>
      <c r="C2419" s="156" t="s">
        <v>407</v>
      </c>
      <c r="D2419" s="156" t="s">
        <v>408</v>
      </c>
      <c r="E2419" s="378">
        <v>350412.5</v>
      </c>
    </row>
    <row r="2420" spans="1:5">
      <c r="A2420" s="156">
        <v>36493</v>
      </c>
      <c r="B2420" s="156" t="s">
        <v>2554</v>
      </c>
      <c r="C2420" s="156" t="s">
        <v>407</v>
      </c>
      <c r="D2420" s="156" t="s">
        <v>408</v>
      </c>
      <c r="E2420" s="378">
        <v>397003.12</v>
      </c>
    </row>
    <row r="2421" spans="1:5">
      <c r="A2421" s="156">
        <v>36492</v>
      </c>
      <c r="B2421" s="156" t="s">
        <v>2555</v>
      </c>
      <c r="C2421" s="156" t="s">
        <v>407</v>
      </c>
      <c r="D2421" s="156" t="s">
        <v>408</v>
      </c>
      <c r="E2421" s="378">
        <v>737481.25</v>
      </c>
    </row>
    <row r="2422" spans="1:5">
      <c r="A2422" s="156">
        <v>13333</v>
      </c>
      <c r="B2422" s="156" t="s">
        <v>2556</v>
      </c>
      <c r="C2422" s="156" t="s">
        <v>407</v>
      </c>
      <c r="D2422" s="156" t="s">
        <v>408</v>
      </c>
      <c r="E2422" s="378">
        <v>106803.41</v>
      </c>
    </row>
    <row r="2423" spans="1:5">
      <c r="A2423" s="156">
        <v>13533</v>
      </c>
      <c r="B2423" s="156" t="s">
        <v>2557</v>
      </c>
      <c r="C2423" s="156" t="s">
        <v>407</v>
      </c>
      <c r="D2423" s="156" t="s">
        <v>408</v>
      </c>
      <c r="E2423" s="378">
        <v>95470.39</v>
      </c>
    </row>
    <row r="2424" spans="1:5">
      <c r="A2424" s="156">
        <v>36499</v>
      </c>
      <c r="B2424" s="156" t="s">
        <v>2558</v>
      </c>
      <c r="C2424" s="156" t="s">
        <v>407</v>
      </c>
      <c r="D2424" s="156" t="s">
        <v>408</v>
      </c>
      <c r="E2424" s="378">
        <v>2082.66</v>
      </c>
    </row>
    <row r="2425" spans="1:5">
      <c r="A2425" s="156">
        <v>39585</v>
      </c>
      <c r="B2425" s="156" t="s">
        <v>2559</v>
      </c>
      <c r="C2425" s="156" t="s">
        <v>407</v>
      </c>
      <c r="D2425" s="156" t="s">
        <v>408</v>
      </c>
      <c r="E2425" s="378">
        <v>68962.960000000006</v>
      </c>
    </row>
    <row r="2426" spans="1:5">
      <c r="A2426" s="156">
        <v>39586</v>
      </c>
      <c r="B2426" s="156" t="s">
        <v>2560</v>
      </c>
      <c r="C2426" s="156" t="s">
        <v>407</v>
      </c>
      <c r="D2426" s="156" t="s">
        <v>408</v>
      </c>
      <c r="E2426" s="378">
        <v>80888.88</v>
      </c>
    </row>
    <row r="2427" spans="1:5">
      <c r="A2427" s="156">
        <v>39587</v>
      </c>
      <c r="B2427" s="156" t="s">
        <v>2561</v>
      </c>
      <c r="C2427" s="156" t="s">
        <v>407</v>
      </c>
      <c r="D2427" s="156" t="s">
        <v>408</v>
      </c>
      <c r="E2427" s="378">
        <v>98518.52</v>
      </c>
    </row>
    <row r="2428" spans="1:5">
      <c r="A2428" s="156">
        <v>39588</v>
      </c>
      <c r="B2428" s="156" t="s">
        <v>2562</v>
      </c>
      <c r="C2428" s="156" t="s">
        <v>407</v>
      </c>
      <c r="D2428" s="156" t="s">
        <v>408</v>
      </c>
      <c r="E2428" s="378">
        <v>114074.07</v>
      </c>
    </row>
    <row r="2429" spans="1:5">
      <c r="A2429" s="156">
        <v>39584</v>
      </c>
      <c r="B2429" s="156" t="s">
        <v>2563</v>
      </c>
      <c r="C2429" s="156" t="s">
        <v>407</v>
      </c>
      <c r="D2429" s="156" t="s">
        <v>408</v>
      </c>
      <c r="E2429" s="378">
        <v>61413.33</v>
      </c>
    </row>
    <row r="2430" spans="1:5">
      <c r="A2430" s="156">
        <v>39590</v>
      </c>
      <c r="B2430" s="156" t="s">
        <v>2564</v>
      </c>
      <c r="C2430" s="156" t="s">
        <v>407</v>
      </c>
      <c r="D2430" s="156" t="s">
        <v>408</v>
      </c>
      <c r="E2430" s="378">
        <v>59940.74</v>
      </c>
    </row>
    <row r="2431" spans="1:5">
      <c r="A2431" s="156">
        <v>39592</v>
      </c>
      <c r="B2431" s="156" t="s">
        <v>2565</v>
      </c>
      <c r="C2431" s="156" t="s">
        <v>407</v>
      </c>
      <c r="D2431" s="156" t="s">
        <v>408</v>
      </c>
      <c r="E2431" s="378">
        <v>86136.29</v>
      </c>
    </row>
    <row r="2432" spans="1:5">
      <c r="A2432" s="156">
        <v>39593</v>
      </c>
      <c r="B2432" s="156" t="s">
        <v>2566</v>
      </c>
      <c r="C2432" s="156" t="s">
        <v>407</v>
      </c>
      <c r="D2432" s="156" t="s">
        <v>408</v>
      </c>
      <c r="E2432" s="378">
        <v>98518.52</v>
      </c>
    </row>
    <row r="2433" spans="1:5">
      <c r="A2433" s="156">
        <v>14254</v>
      </c>
      <c r="B2433" s="156" t="s">
        <v>2567</v>
      </c>
      <c r="C2433" s="156" t="s">
        <v>407</v>
      </c>
      <c r="D2433" s="156" t="s">
        <v>405</v>
      </c>
      <c r="E2433" s="378">
        <v>56000</v>
      </c>
    </row>
    <row r="2434" spans="1:5">
      <c r="A2434" s="156">
        <v>25987</v>
      </c>
      <c r="B2434" s="156" t="s">
        <v>2568</v>
      </c>
      <c r="C2434" s="156" t="s">
        <v>407</v>
      </c>
      <c r="D2434" s="156" t="s">
        <v>408</v>
      </c>
      <c r="E2434" s="378">
        <v>46764.46</v>
      </c>
    </row>
    <row r="2435" spans="1:5">
      <c r="A2435" s="156">
        <v>25019</v>
      </c>
      <c r="B2435" s="156" t="s">
        <v>2569</v>
      </c>
      <c r="C2435" s="156" t="s">
        <v>407</v>
      </c>
      <c r="D2435" s="156" t="s">
        <v>408</v>
      </c>
      <c r="E2435" s="378">
        <v>80159.520000000004</v>
      </c>
    </row>
    <row r="2436" spans="1:5">
      <c r="A2436" s="156">
        <v>36501</v>
      </c>
      <c r="B2436" s="156" t="s">
        <v>2570</v>
      </c>
      <c r="C2436" s="156" t="s">
        <v>407</v>
      </c>
      <c r="D2436" s="156" t="s">
        <v>408</v>
      </c>
      <c r="E2436" s="378">
        <v>71369.600000000006</v>
      </c>
    </row>
    <row r="2437" spans="1:5">
      <c r="A2437" s="156">
        <v>25986</v>
      </c>
      <c r="B2437" s="156" t="s">
        <v>2571</v>
      </c>
      <c r="C2437" s="156" t="s">
        <v>407</v>
      </c>
      <c r="D2437" s="156" t="s">
        <v>408</v>
      </c>
      <c r="E2437" s="378">
        <v>85799.93</v>
      </c>
    </row>
    <row r="2438" spans="1:5">
      <c r="A2438" s="156">
        <v>36500</v>
      </c>
      <c r="B2438" s="156" t="s">
        <v>2572</v>
      </c>
      <c r="C2438" s="156" t="s">
        <v>407</v>
      </c>
      <c r="D2438" s="156" t="s">
        <v>408</v>
      </c>
      <c r="E2438" s="378">
        <v>50434.94</v>
      </c>
    </row>
    <row r="2439" spans="1:5">
      <c r="A2439" s="156">
        <v>20017</v>
      </c>
      <c r="B2439" s="156" t="s">
        <v>2573</v>
      </c>
      <c r="C2439" s="156" t="s">
        <v>459</v>
      </c>
      <c r="D2439" s="156" t="s">
        <v>408</v>
      </c>
      <c r="E2439" s="176">
        <v>2.72</v>
      </c>
    </row>
    <row r="2440" spans="1:5">
      <c r="A2440" s="156">
        <v>20007</v>
      </c>
      <c r="B2440" s="156" t="s">
        <v>253</v>
      </c>
      <c r="C2440" s="156" t="s">
        <v>459</v>
      </c>
      <c r="D2440" s="156" t="s">
        <v>408</v>
      </c>
      <c r="E2440" s="176">
        <v>2.09</v>
      </c>
    </row>
    <row r="2441" spans="1:5">
      <c r="A2441" s="156">
        <v>39836</v>
      </c>
      <c r="B2441" s="156" t="s">
        <v>2574</v>
      </c>
      <c r="C2441" s="156" t="s">
        <v>833</v>
      </c>
      <c r="D2441" s="156" t="s">
        <v>410</v>
      </c>
      <c r="E2441" s="176">
        <v>95.13</v>
      </c>
    </row>
    <row r="2442" spans="1:5">
      <c r="A2442" s="156">
        <v>39830</v>
      </c>
      <c r="B2442" s="156" t="s">
        <v>2575</v>
      </c>
      <c r="C2442" s="156" t="s">
        <v>833</v>
      </c>
      <c r="D2442" s="156" t="s">
        <v>410</v>
      </c>
      <c r="E2442" s="176">
        <v>108.49</v>
      </c>
    </row>
    <row r="2443" spans="1:5">
      <c r="A2443" s="156">
        <v>39831</v>
      </c>
      <c r="B2443" s="156" t="s">
        <v>2576</v>
      </c>
      <c r="C2443" s="156" t="s">
        <v>833</v>
      </c>
      <c r="D2443" s="156" t="s">
        <v>410</v>
      </c>
      <c r="E2443" s="176">
        <v>108.26</v>
      </c>
    </row>
    <row r="2444" spans="1:5">
      <c r="A2444" s="156">
        <v>36888</v>
      </c>
      <c r="B2444" s="156" t="s">
        <v>5384</v>
      </c>
      <c r="C2444" s="156" t="s">
        <v>459</v>
      </c>
      <c r="D2444" s="156" t="s">
        <v>410</v>
      </c>
      <c r="E2444" s="176">
        <v>13.56</v>
      </c>
    </row>
    <row r="2445" spans="1:5">
      <c r="A2445" s="156">
        <v>40527</v>
      </c>
      <c r="B2445" s="156" t="s">
        <v>2577</v>
      </c>
      <c r="C2445" s="156" t="s">
        <v>407</v>
      </c>
      <c r="D2445" s="156" t="s">
        <v>408</v>
      </c>
      <c r="E2445" s="378">
        <v>1960.58</v>
      </c>
    </row>
    <row r="2446" spans="1:5">
      <c r="A2446" s="156">
        <v>36497</v>
      </c>
      <c r="B2446" s="156" t="s">
        <v>2578</v>
      </c>
      <c r="C2446" s="156" t="s">
        <v>407</v>
      </c>
      <c r="D2446" s="156" t="s">
        <v>408</v>
      </c>
      <c r="E2446" s="378">
        <v>2238.2199999999998</v>
      </c>
    </row>
    <row r="2447" spans="1:5">
      <c r="A2447" s="156">
        <v>36487</v>
      </c>
      <c r="B2447" s="156" t="s">
        <v>200</v>
      </c>
      <c r="C2447" s="156" t="s">
        <v>407</v>
      </c>
      <c r="D2447" s="156" t="s">
        <v>408</v>
      </c>
      <c r="E2447" s="378">
        <v>3897.08</v>
      </c>
    </row>
    <row r="2448" spans="1:5">
      <c r="A2448" s="156">
        <v>25952</v>
      </c>
      <c r="B2448" s="156" t="s">
        <v>2579</v>
      </c>
      <c r="C2448" s="156" t="s">
        <v>407</v>
      </c>
      <c r="D2448" s="156" t="s">
        <v>408</v>
      </c>
      <c r="E2448" s="378">
        <v>612750.12</v>
      </c>
    </row>
    <row r="2449" spans="1:5">
      <c r="A2449" s="156">
        <v>25954</v>
      </c>
      <c r="B2449" s="156" t="s">
        <v>163</v>
      </c>
      <c r="C2449" s="156" t="s">
        <v>407</v>
      </c>
      <c r="D2449" s="156" t="s">
        <v>408</v>
      </c>
      <c r="E2449" s="378">
        <v>1178365.6200000001</v>
      </c>
    </row>
    <row r="2450" spans="1:5">
      <c r="A2450" s="156">
        <v>25953</v>
      </c>
      <c r="B2450" s="156" t="s">
        <v>2580</v>
      </c>
      <c r="C2450" s="156" t="s">
        <v>407</v>
      </c>
      <c r="D2450" s="156" t="s">
        <v>408</v>
      </c>
      <c r="E2450" s="378">
        <v>2003221.56</v>
      </c>
    </row>
    <row r="2451" spans="1:5">
      <c r="A2451" s="156">
        <v>37776</v>
      </c>
      <c r="B2451" s="156" t="s">
        <v>2581</v>
      </c>
      <c r="C2451" s="156" t="s">
        <v>407</v>
      </c>
      <c r="D2451" s="156" t="s">
        <v>408</v>
      </c>
      <c r="E2451" s="378">
        <v>122771.87</v>
      </c>
    </row>
    <row r="2452" spans="1:5">
      <c r="A2452" s="156">
        <v>37775</v>
      </c>
      <c r="B2452" s="156" t="s">
        <v>2582</v>
      </c>
      <c r="C2452" s="156" t="s">
        <v>407</v>
      </c>
      <c r="D2452" s="156" t="s">
        <v>408</v>
      </c>
      <c r="E2452" s="378">
        <v>193375</v>
      </c>
    </row>
    <row r="2453" spans="1:5">
      <c r="A2453" s="156">
        <v>36491</v>
      </c>
      <c r="B2453" s="156" t="s">
        <v>2583</v>
      </c>
      <c r="C2453" s="156" t="s">
        <v>407</v>
      </c>
      <c r="D2453" s="156" t="s">
        <v>408</v>
      </c>
      <c r="E2453" s="378">
        <v>716125</v>
      </c>
    </row>
    <row r="2454" spans="1:5">
      <c r="A2454" s="156">
        <v>10712</v>
      </c>
      <c r="B2454" s="156" t="s">
        <v>2584</v>
      </c>
      <c r="C2454" s="156" t="s">
        <v>407</v>
      </c>
      <c r="D2454" s="156" t="s">
        <v>408</v>
      </c>
      <c r="E2454" s="378">
        <v>48343.75</v>
      </c>
    </row>
    <row r="2455" spans="1:5">
      <c r="A2455" s="156">
        <v>3363</v>
      </c>
      <c r="B2455" s="156" t="s">
        <v>2585</v>
      </c>
      <c r="C2455" s="156" t="s">
        <v>407</v>
      </c>
      <c r="D2455" s="156" t="s">
        <v>405</v>
      </c>
      <c r="E2455" s="378">
        <v>68000</v>
      </c>
    </row>
    <row r="2456" spans="1:5">
      <c r="A2456" s="156">
        <v>3365</v>
      </c>
      <c r="B2456" s="156" t="s">
        <v>2586</v>
      </c>
      <c r="C2456" s="156" t="s">
        <v>407</v>
      </c>
      <c r="D2456" s="156" t="s">
        <v>408</v>
      </c>
      <c r="E2456" s="378">
        <v>158950</v>
      </c>
    </row>
    <row r="2457" spans="1:5">
      <c r="A2457" s="156">
        <v>7569</v>
      </c>
      <c r="B2457" s="156" t="s">
        <v>2587</v>
      </c>
      <c r="C2457" s="156" t="s">
        <v>407</v>
      </c>
      <c r="D2457" s="156" t="s">
        <v>408</v>
      </c>
      <c r="E2457" s="176">
        <v>41.87</v>
      </c>
    </row>
    <row r="2458" spans="1:5">
      <c r="A2458" s="156">
        <v>34349</v>
      </c>
      <c r="B2458" s="156" t="s">
        <v>2588</v>
      </c>
      <c r="C2458" s="156" t="s">
        <v>407</v>
      </c>
      <c r="D2458" s="156" t="s">
        <v>408</v>
      </c>
      <c r="E2458" s="176">
        <v>9.77</v>
      </c>
    </row>
    <row r="2459" spans="1:5">
      <c r="A2459" s="156">
        <v>3383</v>
      </c>
      <c r="B2459" s="156" t="s">
        <v>2589</v>
      </c>
      <c r="C2459" s="156" t="s">
        <v>407</v>
      </c>
      <c r="D2459" s="156" t="s">
        <v>408</v>
      </c>
      <c r="E2459" s="176">
        <v>24.12</v>
      </c>
    </row>
    <row r="2460" spans="1:5">
      <c r="A2460" s="156">
        <v>38057</v>
      </c>
      <c r="B2460" s="156" t="s">
        <v>2590</v>
      </c>
      <c r="C2460" s="156" t="s">
        <v>407</v>
      </c>
      <c r="D2460" s="156" t="s">
        <v>408</v>
      </c>
      <c r="E2460" s="176">
        <v>34.68</v>
      </c>
    </row>
    <row r="2461" spans="1:5">
      <c r="A2461" s="156">
        <v>3373</v>
      </c>
      <c r="B2461" s="156" t="s">
        <v>2591</v>
      </c>
      <c r="C2461" s="156" t="s">
        <v>407</v>
      </c>
      <c r="D2461" s="156" t="s">
        <v>408</v>
      </c>
      <c r="E2461" s="176">
        <v>27.52</v>
      </c>
    </row>
    <row r="2462" spans="1:5">
      <c r="A2462" s="156">
        <v>38059</v>
      </c>
      <c r="B2462" s="156" t="s">
        <v>2592</v>
      </c>
      <c r="C2462" s="156" t="s">
        <v>407</v>
      </c>
      <c r="D2462" s="156" t="s">
        <v>408</v>
      </c>
      <c r="E2462" s="176">
        <v>172.05</v>
      </c>
    </row>
    <row r="2463" spans="1:5">
      <c r="A2463" s="156">
        <v>38058</v>
      </c>
      <c r="B2463" s="156" t="s">
        <v>2593</v>
      </c>
      <c r="C2463" s="156" t="s">
        <v>407</v>
      </c>
      <c r="D2463" s="156" t="s">
        <v>408</v>
      </c>
      <c r="E2463" s="176">
        <v>149.41999999999999</v>
      </c>
    </row>
    <row r="2464" spans="1:5">
      <c r="A2464" s="156">
        <v>3376</v>
      </c>
      <c r="B2464" s="156" t="s">
        <v>2594</v>
      </c>
      <c r="C2464" s="156" t="s">
        <v>407</v>
      </c>
      <c r="D2464" s="156" t="s">
        <v>408</v>
      </c>
      <c r="E2464" s="176">
        <v>46.96</v>
      </c>
    </row>
    <row r="2465" spans="1:5">
      <c r="A2465" s="156">
        <v>3378</v>
      </c>
      <c r="B2465" s="156" t="s">
        <v>2595</v>
      </c>
      <c r="C2465" s="156" t="s">
        <v>407</v>
      </c>
      <c r="D2465" s="156" t="s">
        <v>408</v>
      </c>
      <c r="E2465" s="176">
        <v>46.42</v>
      </c>
    </row>
    <row r="2466" spans="1:5">
      <c r="A2466" s="156">
        <v>3380</v>
      </c>
      <c r="B2466" s="156" t="s">
        <v>349</v>
      </c>
      <c r="C2466" s="156" t="s">
        <v>407</v>
      </c>
      <c r="D2466" s="156" t="s">
        <v>405</v>
      </c>
      <c r="E2466" s="176">
        <v>32.5</v>
      </c>
    </row>
    <row r="2467" spans="1:5">
      <c r="A2467" s="156">
        <v>3379</v>
      </c>
      <c r="B2467" s="156" t="s">
        <v>287</v>
      </c>
      <c r="C2467" s="156" t="s">
        <v>407</v>
      </c>
      <c r="D2467" s="156" t="s">
        <v>408</v>
      </c>
      <c r="E2467" s="176">
        <v>31.37</v>
      </c>
    </row>
    <row r="2468" spans="1:5">
      <c r="A2468" s="156">
        <v>11991</v>
      </c>
      <c r="B2468" s="156" t="s">
        <v>2596</v>
      </c>
      <c r="C2468" s="156" t="s">
        <v>407</v>
      </c>
      <c r="D2468" s="156" t="s">
        <v>408</v>
      </c>
      <c r="E2468" s="176">
        <v>36.43</v>
      </c>
    </row>
    <row r="2469" spans="1:5">
      <c r="A2469" s="156">
        <v>20062</v>
      </c>
      <c r="B2469" s="156" t="s">
        <v>2597</v>
      </c>
      <c r="C2469" s="156" t="s">
        <v>407</v>
      </c>
      <c r="D2469" s="156" t="s">
        <v>410</v>
      </c>
      <c r="E2469" s="176">
        <v>7.83</v>
      </c>
    </row>
    <row r="2470" spans="1:5">
      <c r="A2470" s="156">
        <v>11029</v>
      </c>
      <c r="B2470" s="156" t="s">
        <v>2598</v>
      </c>
      <c r="C2470" s="156" t="s">
        <v>1703</v>
      </c>
      <c r="D2470" s="156" t="s">
        <v>408</v>
      </c>
      <c r="E2470" s="176">
        <v>0.98</v>
      </c>
    </row>
    <row r="2471" spans="1:5">
      <c r="A2471" s="156">
        <v>4316</v>
      </c>
      <c r="B2471" s="156" t="s">
        <v>2599</v>
      </c>
      <c r="C2471" s="156" t="s">
        <v>407</v>
      </c>
      <c r="D2471" s="156" t="s">
        <v>408</v>
      </c>
      <c r="E2471" s="176">
        <v>0.99</v>
      </c>
    </row>
    <row r="2472" spans="1:5">
      <c r="A2472" s="156">
        <v>4313</v>
      </c>
      <c r="B2472" s="156" t="s">
        <v>2600</v>
      </c>
      <c r="C2472" s="156" t="s">
        <v>1703</v>
      </c>
      <c r="D2472" s="156" t="s">
        <v>408</v>
      </c>
      <c r="E2472" s="176">
        <v>1.43</v>
      </c>
    </row>
    <row r="2473" spans="1:5">
      <c r="A2473" s="156">
        <v>4317</v>
      </c>
      <c r="B2473" s="156" t="s">
        <v>2601</v>
      </c>
      <c r="C2473" s="156" t="s">
        <v>407</v>
      </c>
      <c r="D2473" s="156" t="s">
        <v>408</v>
      </c>
      <c r="E2473" s="176">
        <v>1.63</v>
      </c>
    </row>
    <row r="2474" spans="1:5">
      <c r="A2474" s="156">
        <v>4314</v>
      </c>
      <c r="B2474" s="156" t="s">
        <v>2602</v>
      </c>
      <c r="C2474" s="156" t="s">
        <v>1703</v>
      </c>
      <c r="D2474" s="156" t="s">
        <v>408</v>
      </c>
      <c r="E2474" s="176">
        <v>1.91</v>
      </c>
    </row>
    <row r="2475" spans="1:5">
      <c r="A2475" s="156">
        <v>10561</v>
      </c>
      <c r="B2475" s="156" t="s">
        <v>2603</v>
      </c>
      <c r="C2475" s="156" t="s">
        <v>463</v>
      </c>
      <c r="D2475" s="156" t="s">
        <v>408</v>
      </c>
      <c r="E2475" s="176">
        <v>0.35</v>
      </c>
    </row>
    <row r="2476" spans="1:5">
      <c r="A2476" s="156">
        <v>10921</v>
      </c>
      <c r="B2476" s="156" t="s">
        <v>2604</v>
      </c>
      <c r="C2476" s="156" t="s">
        <v>407</v>
      </c>
      <c r="D2476" s="156" t="s">
        <v>410</v>
      </c>
      <c r="E2476" s="378">
        <v>3021</v>
      </c>
    </row>
    <row r="2477" spans="1:5">
      <c r="A2477" s="156">
        <v>10922</v>
      </c>
      <c r="B2477" s="156" t="s">
        <v>2605</v>
      </c>
      <c r="C2477" s="156" t="s">
        <v>407</v>
      </c>
      <c r="D2477" s="156" t="s">
        <v>410</v>
      </c>
      <c r="E2477" s="378">
        <v>2736.34</v>
      </c>
    </row>
    <row r="2478" spans="1:5">
      <c r="A2478" s="156">
        <v>10923</v>
      </c>
      <c r="B2478" s="156" t="s">
        <v>2606</v>
      </c>
      <c r="C2478" s="156" t="s">
        <v>407</v>
      </c>
      <c r="D2478" s="156" t="s">
        <v>410</v>
      </c>
      <c r="E2478" s="378">
        <v>1617.29</v>
      </c>
    </row>
    <row r="2479" spans="1:5">
      <c r="A2479" s="156">
        <v>10924</v>
      </c>
      <c r="B2479" s="156" t="s">
        <v>2607</v>
      </c>
      <c r="C2479" s="156" t="s">
        <v>407</v>
      </c>
      <c r="D2479" s="156" t="s">
        <v>410</v>
      </c>
      <c r="E2479" s="378">
        <v>1703.32</v>
      </c>
    </row>
    <row r="2480" spans="1:5">
      <c r="A2480" s="156">
        <v>37772</v>
      </c>
      <c r="B2480" s="156" t="s">
        <v>2608</v>
      </c>
      <c r="C2480" s="156" t="s">
        <v>407</v>
      </c>
      <c r="D2480" s="156" t="s">
        <v>410</v>
      </c>
      <c r="E2480" s="378">
        <v>81389.539999999994</v>
      </c>
    </row>
    <row r="2481" spans="1:5">
      <c r="A2481" s="156">
        <v>37771</v>
      </c>
      <c r="B2481" s="156" t="s">
        <v>2609</v>
      </c>
      <c r="C2481" s="156" t="s">
        <v>407</v>
      </c>
      <c r="D2481" s="156" t="s">
        <v>410</v>
      </c>
      <c r="E2481" s="378">
        <v>86585.51</v>
      </c>
    </row>
    <row r="2482" spans="1:5">
      <c r="A2482" s="156">
        <v>12770</v>
      </c>
      <c r="B2482" s="156" t="s">
        <v>2610</v>
      </c>
      <c r="C2482" s="156" t="s">
        <v>407</v>
      </c>
      <c r="D2482" s="156" t="s">
        <v>410</v>
      </c>
      <c r="E2482" s="176">
        <v>397.28</v>
      </c>
    </row>
    <row r="2483" spans="1:5">
      <c r="A2483" s="156">
        <v>12772</v>
      </c>
      <c r="B2483" s="156" t="s">
        <v>2611</v>
      </c>
      <c r="C2483" s="156" t="s">
        <v>407</v>
      </c>
      <c r="D2483" s="156" t="s">
        <v>410</v>
      </c>
      <c r="E2483" s="176">
        <v>660.27</v>
      </c>
    </row>
    <row r="2484" spans="1:5">
      <c r="A2484" s="156">
        <v>12768</v>
      </c>
      <c r="B2484" s="156" t="s">
        <v>2612</v>
      </c>
      <c r="C2484" s="156" t="s">
        <v>407</v>
      </c>
      <c r="D2484" s="156" t="s">
        <v>410</v>
      </c>
      <c r="E2484" s="176">
        <v>928.86</v>
      </c>
    </row>
    <row r="2485" spans="1:5">
      <c r="A2485" s="156">
        <v>12775</v>
      </c>
      <c r="B2485" s="156" t="s">
        <v>2613</v>
      </c>
      <c r="C2485" s="156" t="s">
        <v>407</v>
      </c>
      <c r="D2485" s="156" t="s">
        <v>410</v>
      </c>
      <c r="E2485" s="176">
        <v>290.97000000000003</v>
      </c>
    </row>
    <row r="2486" spans="1:5">
      <c r="A2486" s="156">
        <v>12769</v>
      </c>
      <c r="B2486" s="156" t="s">
        <v>2614</v>
      </c>
      <c r="C2486" s="156" t="s">
        <v>407</v>
      </c>
      <c r="D2486" s="156" t="s">
        <v>410</v>
      </c>
      <c r="E2486" s="176">
        <v>76.099999999999994</v>
      </c>
    </row>
    <row r="2487" spans="1:5">
      <c r="A2487" s="156">
        <v>12773</v>
      </c>
      <c r="B2487" s="156" t="s">
        <v>2615</v>
      </c>
      <c r="C2487" s="156" t="s">
        <v>407</v>
      </c>
      <c r="D2487" s="156" t="s">
        <v>410</v>
      </c>
      <c r="E2487" s="176">
        <v>81.69</v>
      </c>
    </row>
    <row r="2488" spans="1:5">
      <c r="A2488" s="156">
        <v>12774</v>
      </c>
      <c r="B2488" s="156" t="s">
        <v>2616</v>
      </c>
      <c r="C2488" s="156" t="s">
        <v>407</v>
      </c>
      <c r="D2488" s="156" t="s">
        <v>410</v>
      </c>
      <c r="E2488" s="176">
        <v>100.72</v>
      </c>
    </row>
    <row r="2489" spans="1:5">
      <c r="A2489" s="156">
        <v>12776</v>
      </c>
      <c r="B2489" s="156" t="s">
        <v>2617</v>
      </c>
      <c r="C2489" s="156" t="s">
        <v>407</v>
      </c>
      <c r="D2489" s="156" t="s">
        <v>410</v>
      </c>
      <c r="E2489" s="378">
        <v>1499.61</v>
      </c>
    </row>
    <row r="2490" spans="1:5">
      <c r="A2490" s="156">
        <v>12777</v>
      </c>
      <c r="B2490" s="156" t="s">
        <v>2618</v>
      </c>
      <c r="C2490" s="156" t="s">
        <v>407</v>
      </c>
      <c r="D2490" s="156" t="s">
        <v>410</v>
      </c>
      <c r="E2490" s="378">
        <v>1958.45</v>
      </c>
    </row>
    <row r="2491" spans="1:5">
      <c r="A2491" s="156">
        <v>3391</v>
      </c>
      <c r="B2491" s="156" t="s">
        <v>2619</v>
      </c>
      <c r="C2491" s="156" t="s">
        <v>407</v>
      </c>
      <c r="D2491" s="156" t="s">
        <v>410</v>
      </c>
      <c r="E2491" s="176">
        <v>65.44</v>
      </c>
    </row>
    <row r="2492" spans="1:5">
      <c r="A2492" s="156">
        <v>3389</v>
      </c>
      <c r="B2492" s="156" t="s">
        <v>2620</v>
      </c>
      <c r="C2492" s="156" t="s">
        <v>407</v>
      </c>
      <c r="D2492" s="156" t="s">
        <v>410</v>
      </c>
      <c r="E2492" s="176">
        <v>33.950000000000003</v>
      </c>
    </row>
    <row r="2493" spans="1:5">
      <c r="A2493" s="156">
        <v>3390</v>
      </c>
      <c r="B2493" s="156" t="s">
        <v>2621</v>
      </c>
      <c r="C2493" s="156" t="s">
        <v>407</v>
      </c>
      <c r="D2493" s="156" t="s">
        <v>410</v>
      </c>
      <c r="E2493" s="176">
        <v>38.21</v>
      </c>
    </row>
    <row r="2494" spans="1:5">
      <c r="A2494" s="156">
        <v>12873</v>
      </c>
      <c r="B2494" s="156" t="s">
        <v>149</v>
      </c>
      <c r="C2494" s="156" t="s">
        <v>404</v>
      </c>
      <c r="D2494" s="156" t="s">
        <v>408</v>
      </c>
      <c r="E2494" s="176">
        <v>14.02</v>
      </c>
    </row>
    <row r="2495" spans="1:5">
      <c r="A2495" s="156">
        <v>41076</v>
      </c>
      <c r="B2495" s="156" t="s">
        <v>2622</v>
      </c>
      <c r="C2495" s="156" t="s">
        <v>577</v>
      </c>
      <c r="D2495" s="156" t="s">
        <v>408</v>
      </c>
      <c r="E2495" s="378">
        <v>2474.27</v>
      </c>
    </row>
    <row r="2496" spans="1:5">
      <c r="A2496" s="156">
        <v>1371</v>
      </c>
      <c r="B2496" s="156" t="s">
        <v>2623</v>
      </c>
      <c r="C2496" s="156" t="s">
        <v>463</v>
      </c>
      <c r="D2496" s="156" t="s">
        <v>408</v>
      </c>
      <c r="E2496" s="176">
        <v>5.25</v>
      </c>
    </row>
    <row r="2497" spans="1:5">
      <c r="A2497" s="156">
        <v>140</v>
      </c>
      <c r="B2497" s="156" t="s">
        <v>2624</v>
      </c>
      <c r="C2497" s="156" t="s">
        <v>463</v>
      </c>
      <c r="D2497" s="156" t="s">
        <v>408</v>
      </c>
      <c r="E2497" s="176">
        <v>15.85</v>
      </c>
    </row>
    <row r="2498" spans="1:5">
      <c r="A2498" s="156">
        <v>151</v>
      </c>
      <c r="B2498" s="156" t="s">
        <v>2625</v>
      </c>
      <c r="C2498" s="156" t="s">
        <v>465</v>
      </c>
      <c r="D2498" s="156" t="s">
        <v>408</v>
      </c>
      <c r="E2498" s="176">
        <v>19.93</v>
      </c>
    </row>
    <row r="2499" spans="1:5">
      <c r="A2499" s="156">
        <v>7340</v>
      </c>
      <c r="B2499" s="156" t="s">
        <v>2626</v>
      </c>
      <c r="C2499" s="156" t="s">
        <v>465</v>
      </c>
      <c r="D2499" s="156" t="s">
        <v>408</v>
      </c>
      <c r="E2499" s="176">
        <v>16.52</v>
      </c>
    </row>
    <row r="2500" spans="1:5">
      <c r="A2500" s="156">
        <v>2701</v>
      </c>
      <c r="B2500" s="156" t="s">
        <v>2627</v>
      </c>
      <c r="C2500" s="156" t="s">
        <v>404</v>
      </c>
      <c r="D2500" s="156" t="s">
        <v>408</v>
      </c>
      <c r="E2500" s="176">
        <v>19.350000000000001</v>
      </c>
    </row>
    <row r="2501" spans="1:5">
      <c r="A2501" s="156">
        <v>40929</v>
      </c>
      <c r="B2501" s="156" t="s">
        <v>2628</v>
      </c>
      <c r="C2501" s="156" t="s">
        <v>577</v>
      </c>
      <c r="D2501" s="156" t="s">
        <v>408</v>
      </c>
      <c r="E2501" s="378">
        <v>3414.71</v>
      </c>
    </row>
    <row r="2502" spans="1:5">
      <c r="A2502" s="156">
        <v>38114</v>
      </c>
      <c r="B2502" s="156" t="s">
        <v>2629</v>
      </c>
      <c r="C2502" s="156" t="s">
        <v>407</v>
      </c>
      <c r="D2502" s="156" t="s">
        <v>408</v>
      </c>
      <c r="E2502" s="176">
        <v>11.62</v>
      </c>
    </row>
    <row r="2503" spans="1:5">
      <c r="A2503" s="156">
        <v>38064</v>
      </c>
      <c r="B2503" s="156" t="s">
        <v>2630</v>
      </c>
      <c r="C2503" s="156" t="s">
        <v>407</v>
      </c>
      <c r="D2503" s="156" t="s">
        <v>408</v>
      </c>
      <c r="E2503" s="176">
        <v>13</v>
      </c>
    </row>
    <row r="2504" spans="1:5">
      <c r="A2504" s="156">
        <v>38115</v>
      </c>
      <c r="B2504" s="156" t="s">
        <v>2631</v>
      </c>
      <c r="C2504" s="156" t="s">
        <v>407</v>
      </c>
      <c r="D2504" s="156" t="s">
        <v>408</v>
      </c>
      <c r="E2504" s="176">
        <v>12.41</v>
      </c>
    </row>
    <row r="2505" spans="1:5">
      <c r="A2505" s="156">
        <v>38065</v>
      </c>
      <c r="B2505" s="156" t="s">
        <v>2632</v>
      </c>
      <c r="C2505" s="156" t="s">
        <v>407</v>
      </c>
      <c r="D2505" s="156" t="s">
        <v>408</v>
      </c>
      <c r="E2505" s="176">
        <v>18.440000000000001</v>
      </c>
    </row>
    <row r="2506" spans="1:5">
      <c r="A2506" s="156">
        <v>38078</v>
      </c>
      <c r="B2506" s="156" t="s">
        <v>2633</v>
      </c>
      <c r="C2506" s="156" t="s">
        <v>407</v>
      </c>
      <c r="D2506" s="156" t="s">
        <v>408</v>
      </c>
      <c r="E2506" s="176">
        <v>10.76</v>
      </c>
    </row>
    <row r="2507" spans="1:5">
      <c r="A2507" s="156">
        <v>38113</v>
      </c>
      <c r="B2507" s="156" t="s">
        <v>380</v>
      </c>
      <c r="C2507" s="156" t="s">
        <v>407</v>
      </c>
      <c r="D2507" s="156" t="s">
        <v>408</v>
      </c>
      <c r="E2507" s="176">
        <v>5.84</v>
      </c>
    </row>
    <row r="2508" spans="1:5">
      <c r="A2508" s="156">
        <v>38063</v>
      </c>
      <c r="B2508" s="156" t="s">
        <v>2634</v>
      </c>
      <c r="C2508" s="156" t="s">
        <v>407</v>
      </c>
      <c r="D2508" s="156" t="s">
        <v>408</v>
      </c>
      <c r="E2508" s="176">
        <v>6.27</v>
      </c>
    </row>
    <row r="2509" spans="1:5">
      <c r="A2509" s="156">
        <v>38080</v>
      </c>
      <c r="B2509" s="156" t="s">
        <v>2635</v>
      </c>
      <c r="C2509" s="156" t="s">
        <v>407</v>
      </c>
      <c r="D2509" s="156" t="s">
        <v>408</v>
      </c>
      <c r="E2509" s="176">
        <v>18.68</v>
      </c>
    </row>
    <row r="2510" spans="1:5">
      <c r="A2510" s="156">
        <v>38069</v>
      </c>
      <c r="B2510" s="156" t="s">
        <v>2636</v>
      </c>
      <c r="C2510" s="156" t="s">
        <v>407</v>
      </c>
      <c r="D2510" s="156" t="s">
        <v>408</v>
      </c>
      <c r="E2510" s="176">
        <v>10.220000000000001</v>
      </c>
    </row>
    <row r="2511" spans="1:5">
      <c r="A2511" s="156">
        <v>38077</v>
      </c>
      <c r="B2511" s="156" t="s">
        <v>2637</v>
      </c>
      <c r="C2511" s="156" t="s">
        <v>407</v>
      </c>
      <c r="D2511" s="156" t="s">
        <v>408</v>
      </c>
      <c r="E2511" s="176">
        <v>9.98</v>
      </c>
    </row>
    <row r="2512" spans="1:5">
      <c r="A2512" s="156">
        <v>38073</v>
      </c>
      <c r="B2512" s="156" t="s">
        <v>2638</v>
      </c>
      <c r="C2512" s="156" t="s">
        <v>407</v>
      </c>
      <c r="D2512" s="156" t="s">
        <v>408</v>
      </c>
      <c r="E2512" s="176">
        <v>15.21</v>
      </c>
    </row>
    <row r="2513" spans="1:5">
      <c r="A2513" s="156">
        <v>38112</v>
      </c>
      <c r="B2513" s="156" t="s">
        <v>379</v>
      </c>
      <c r="C2513" s="156" t="s">
        <v>407</v>
      </c>
      <c r="D2513" s="156" t="s">
        <v>408</v>
      </c>
      <c r="E2513" s="176">
        <v>4.4800000000000004</v>
      </c>
    </row>
    <row r="2514" spans="1:5">
      <c r="A2514" s="156">
        <v>38062</v>
      </c>
      <c r="B2514" s="156" t="s">
        <v>2639</v>
      </c>
      <c r="C2514" s="156" t="s">
        <v>407</v>
      </c>
      <c r="D2514" s="156" t="s">
        <v>408</v>
      </c>
      <c r="E2514" s="176">
        <v>4.5999999999999996</v>
      </c>
    </row>
    <row r="2515" spans="1:5">
      <c r="A2515" s="156">
        <v>12128</v>
      </c>
      <c r="B2515" s="156" t="s">
        <v>2640</v>
      </c>
      <c r="C2515" s="156" t="s">
        <v>407</v>
      </c>
      <c r="D2515" s="156" t="s">
        <v>408</v>
      </c>
      <c r="E2515" s="176">
        <v>6.15</v>
      </c>
    </row>
    <row r="2516" spans="1:5">
      <c r="A2516" s="156">
        <v>12129</v>
      </c>
      <c r="B2516" s="156" t="s">
        <v>2641</v>
      </c>
      <c r="C2516" s="156" t="s">
        <v>407</v>
      </c>
      <c r="D2516" s="156" t="s">
        <v>408</v>
      </c>
      <c r="E2516" s="176">
        <v>8.1300000000000008</v>
      </c>
    </row>
    <row r="2517" spans="1:5">
      <c r="A2517" s="156">
        <v>38081</v>
      </c>
      <c r="B2517" s="156" t="s">
        <v>2642</v>
      </c>
      <c r="C2517" s="156" t="s">
        <v>407</v>
      </c>
      <c r="D2517" s="156" t="s">
        <v>408</v>
      </c>
      <c r="E2517" s="176">
        <v>15.85</v>
      </c>
    </row>
    <row r="2518" spans="1:5">
      <c r="A2518" s="156">
        <v>38070</v>
      </c>
      <c r="B2518" s="156" t="s">
        <v>2643</v>
      </c>
      <c r="C2518" s="156" t="s">
        <v>407</v>
      </c>
      <c r="D2518" s="156" t="s">
        <v>408</v>
      </c>
      <c r="E2518" s="176">
        <v>10.92</v>
      </c>
    </row>
    <row r="2519" spans="1:5">
      <c r="A2519" s="156">
        <v>38074</v>
      </c>
      <c r="B2519" s="156" t="s">
        <v>2644</v>
      </c>
      <c r="C2519" s="156" t="s">
        <v>407</v>
      </c>
      <c r="D2519" s="156" t="s">
        <v>408</v>
      </c>
      <c r="E2519" s="176">
        <v>16.600000000000001</v>
      </c>
    </row>
    <row r="2520" spans="1:5">
      <c r="A2520" s="156">
        <v>38079</v>
      </c>
      <c r="B2520" s="156" t="s">
        <v>2645</v>
      </c>
      <c r="C2520" s="156" t="s">
        <v>407</v>
      </c>
      <c r="D2520" s="156" t="s">
        <v>408</v>
      </c>
      <c r="E2520" s="176">
        <v>14.25</v>
      </c>
    </row>
    <row r="2521" spans="1:5">
      <c r="A2521" s="156">
        <v>38072</v>
      </c>
      <c r="B2521" s="156" t="s">
        <v>2646</v>
      </c>
      <c r="C2521" s="156" t="s">
        <v>407</v>
      </c>
      <c r="D2521" s="156" t="s">
        <v>408</v>
      </c>
      <c r="E2521" s="176">
        <v>13.69</v>
      </c>
    </row>
    <row r="2522" spans="1:5">
      <c r="A2522" s="156">
        <v>38068</v>
      </c>
      <c r="B2522" s="156" t="s">
        <v>2647</v>
      </c>
      <c r="C2522" s="156" t="s">
        <v>407</v>
      </c>
      <c r="D2522" s="156" t="s">
        <v>408</v>
      </c>
      <c r="E2522" s="176">
        <v>9.4499999999999993</v>
      </c>
    </row>
    <row r="2523" spans="1:5">
      <c r="A2523" s="156">
        <v>38071</v>
      </c>
      <c r="B2523" s="156" t="s">
        <v>2648</v>
      </c>
      <c r="C2523" s="156" t="s">
        <v>407</v>
      </c>
      <c r="D2523" s="156" t="s">
        <v>408</v>
      </c>
      <c r="E2523" s="176">
        <v>11.3</v>
      </c>
    </row>
    <row r="2524" spans="1:5">
      <c r="A2524" s="156">
        <v>38412</v>
      </c>
      <c r="B2524" s="156" t="s">
        <v>2649</v>
      </c>
      <c r="C2524" s="156" t="s">
        <v>407</v>
      </c>
      <c r="D2524" s="156" t="s">
        <v>408</v>
      </c>
      <c r="E2524" s="176">
        <v>852.39</v>
      </c>
    </row>
    <row r="2525" spans="1:5">
      <c r="A2525" s="156">
        <v>3405</v>
      </c>
      <c r="B2525" s="156" t="s">
        <v>2650</v>
      </c>
      <c r="C2525" s="156" t="s">
        <v>407</v>
      </c>
      <c r="D2525" s="156" t="s">
        <v>408</v>
      </c>
      <c r="E2525" s="176">
        <v>88.08</v>
      </c>
    </row>
    <row r="2526" spans="1:5">
      <c r="A2526" s="156">
        <v>3394</v>
      </c>
      <c r="B2526" s="156" t="s">
        <v>2651</v>
      </c>
      <c r="C2526" s="156" t="s">
        <v>407</v>
      </c>
      <c r="D2526" s="156" t="s">
        <v>408</v>
      </c>
      <c r="E2526" s="176">
        <v>464.93</v>
      </c>
    </row>
    <row r="2527" spans="1:5">
      <c r="A2527" s="156">
        <v>3393</v>
      </c>
      <c r="B2527" s="156" t="s">
        <v>2652</v>
      </c>
      <c r="C2527" s="156" t="s">
        <v>407</v>
      </c>
      <c r="D2527" s="156" t="s">
        <v>408</v>
      </c>
      <c r="E2527" s="176">
        <v>791.6</v>
      </c>
    </row>
    <row r="2528" spans="1:5">
      <c r="A2528" s="156">
        <v>3406</v>
      </c>
      <c r="B2528" s="156" t="s">
        <v>2653</v>
      </c>
      <c r="C2528" s="156" t="s">
        <v>407</v>
      </c>
      <c r="D2528" s="156" t="s">
        <v>405</v>
      </c>
      <c r="E2528" s="176">
        <v>26.96</v>
      </c>
    </row>
    <row r="2529" spans="1:5">
      <c r="A2529" s="156">
        <v>3395</v>
      </c>
      <c r="B2529" s="156" t="s">
        <v>2654</v>
      </c>
      <c r="C2529" s="156" t="s">
        <v>407</v>
      </c>
      <c r="D2529" s="156" t="s">
        <v>408</v>
      </c>
      <c r="E2529" s="176">
        <v>113.73</v>
      </c>
    </row>
    <row r="2530" spans="1:5">
      <c r="A2530" s="156">
        <v>3398</v>
      </c>
      <c r="B2530" s="156" t="s">
        <v>2655</v>
      </c>
      <c r="C2530" s="156" t="s">
        <v>407</v>
      </c>
      <c r="D2530" s="156" t="s">
        <v>408</v>
      </c>
      <c r="E2530" s="176">
        <v>5.4</v>
      </c>
    </row>
    <row r="2531" spans="1:5">
      <c r="A2531" s="156">
        <v>34379</v>
      </c>
      <c r="B2531" s="156" t="s">
        <v>5385</v>
      </c>
      <c r="C2531" s="156" t="s">
        <v>407</v>
      </c>
      <c r="D2531" s="156" t="s">
        <v>410</v>
      </c>
      <c r="E2531" s="176">
        <v>413.5</v>
      </c>
    </row>
    <row r="2532" spans="1:5">
      <c r="A2532" s="156">
        <v>34378</v>
      </c>
      <c r="B2532" s="156" t="s">
        <v>5386</v>
      </c>
      <c r="C2532" s="156" t="s">
        <v>407</v>
      </c>
      <c r="D2532" s="156" t="s">
        <v>410</v>
      </c>
      <c r="E2532" s="176">
        <v>333.05</v>
      </c>
    </row>
    <row r="2533" spans="1:5">
      <c r="A2533" s="156">
        <v>34377</v>
      </c>
      <c r="B2533" s="156" t="s">
        <v>5387</v>
      </c>
      <c r="C2533" s="156" t="s">
        <v>407</v>
      </c>
      <c r="D2533" s="156" t="s">
        <v>410</v>
      </c>
      <c r="E2533" s="176">
        <v>307.14</v>
      </c>
    </row>
    <row r="2534" spans="1:5">
      <c r="A2534" s="156">
        <v>581</v>
      </c>
      <c r="B2534" s="156" t="s">
        <v>5388</v>
      </c>
      <c r="C2534" s="156" t="s">
        <v>412</v>
      </c>
      <c r="D2534" s="156" t="s">
        <v>410</v>
      </c>
      <c r="E2534" s="176">
        <v>583.36</v>
      </c>
    </row>
    <row r="2535" spans="1:5">
      <c r="A2535" s="156">
        <v>40662</v>
      </c>
      <c r="B2535" s="156" t="s">
        <v>2656</v>
      </c>
      <c r="C2535" s="156" t="s">
        <v>407</v>
      </c>
      <c r="D2535" s="156" t="s">
        <v>410</v>
      </c>
      <c r="E2535" s="176">
        <v>122.27</v>
      </c>
    </row>
    <row r="2536" spans="1:5">
      <c r="A2536" s="156">
        <v>3437</v>
      </c>
      <c r="B2536" s="156" t="s">
        <v>2657</v>
      </c>
      <c r="C2536" s="156" t="s">
        <v>412</v>
      </c>
      <c r="D2536" s="156" t="s">
        <v>410</v>
      </c>
      <c r="E2536" s="176">
        <v>339.65</v>
      </c>
    </row>
    <row r="2537" spans="1:5">
      <c r="A2537" s="156">
        <v>11183</v>
      </c>
      <c r="B2537" s="156" t="s">
        <v>2658</v>
      </c>
      <c r="C2537" s="156" t="s">
        <v>407</v>
      </c>
      <c r="D2537" s="156" t="s">
        <v>410</v>
      </c>
      <c r="E2537" s="176">
        <v>256.31</v>
      </c>
    </row>
    <row r="2538" spans="1:5">
      <c r="A2538" s="156">
        <v>11190</v>
      </c>
      <c r="B2538" s="156" t="s">
        <v>2659</v>
      </c>
      <c r="C2538" s="156" t="s">
        <v>407</v>
      </c>
      <c r="D2538" s="156" t="s">
        <v>410</v>
      </c>
      <c r="E2538" s="176">
        <v>118.9</v>
      </c>
    </row>
    <row r="2539" spans="1:5">
      <c r="A2539" s="156">
        <v>616</v>
      </c>
      <c r="B2539" s="156" t="s">
        <v>2660</v>
      </c>
      <c r="C2539" s="156" t="s">
        <v>407</v>
      </c>
      <c r="D2539" s="156" t="s">
        <v>410</v>
      </c>
      <c r="E2539" s="176">
        <v>139.83000000000001</v>
      </c>
    </row>
    <row r="2540" spans="1:5">
      <c r="A2540" s="156">
        <v>615</v>
      </c>
      <c r="B2540" s="156" t="s">
        <v>2660</v>
      </c>
      <c r="C2540" s="156" t="s">
        <v>412</v>
      </c>
      <c r="D2540" s="156" t="s">
        <v>410</v>
      </c>
      <c r="E2540" s="176">
        <v>291.32</v>
      </c>
    </row>
    <row r="2541" spans="1:5">
      <c r="A2541" s="156">
        <v>11231</v>
      </c>
      <c r="B2541" s="156" t="s">
        <v>2661</v>
      </c>
      <c r="C2541" s="156" t="s">
        <v>412</v>
      </c>
      <c r="D2541" s="156" t="s">
        <v>410</v>
      </c>
      <c r="E2541" s="176">
        <v>341.82</v>
      </c>
    </row>
    <row r="2542" spans="1:5">
      <c r="A2542" s="156">
        <v>11192</v>
      </c>
      <c r="B2542" s="156" t="s">
        <v>2661</v>
      </c>
      <c r="C2542" s="156" t="s">
        <v>407</v>
      </c>
      <c r="D2542" s="156" t="s">
        <v>410</v>
      </c>
      <c r="E2542" s="176">
        <v>218.77</v>
      </c>
    </row>
    <row r="2543" spans="1:5">
      <c r="A2543" s="156">
        <v>3428</v>
      </c>
      <c r="B2543" s="156" t="s">
        <v>2662</v>
      </c>
      <c r="C2543" s="156" t="s">
        <v>412</v>
      </c>
      <c r="D2543" s="156" t="s">
        <v>410</v>
      </c>
      <c r="E2543" s="176">
        <v>503.82</v>
      </c>
    </row>
    <row r="2544" spans="1:5">
      <c r="A2544" s="156">
        <v>3429</v>
      </c>
      <c r="B2544" s="156" t="s">
        <v>2663</v>
      </c>
      <c r="C2544" s="156" t="s">
        <v>412</v>
      </c>
      <c r="D2544" s="156" t="s">
        <v>410</v>
      </c>
      <c r="E2544" s="176">
        <v>287.85000000000002</v>
      </c>
    </row>
    <row r="2545" spans="1:5">
      <c r="A2545" s="156">
        <v>34371</v>
      </c>
      <c r="B2545" s="156" t="s">
        <v>5389</v>
      </c>
      <c r="C2545" s="156" t="s">
        <v>407</v>
      </c>
      <c r="D2545" s="156" t="s">
        <v>410</v>
      </c>
      <c r="E2545" s="378">
        <v>1124.22</v>
      </c>
    </row>
    <row r="2546" spans="1:5">
      <c r="A2546" s="156">
        <v>34370</v>
      </c>
      <c r="B2546" s="156" t="s">
        <v>5390</v>
      </c>
      <c r="C2546" s="156" t="s">
        <v>407</v>
      </c>
      <c r="D2546" s="156" t="s">
        <v>410</v>
      </c>
      <c r="E2546" s="176">
        <v>932.32</v>
      </c>
    </row>
    <row r="2547" spans="1:5">
      <c r="A2547" s="156">
        <v>34372</v>
      </c>
      <c r="B2547" s="156" t="s">
        <v>5391</v>
      </c>
      <c r="C2547" s="156" t="s">
        <v>407</v>
      </c>
      <c r="D2547" s="156" t="s">
        <v>410</v>
      </c>
      <c r="E2547" s="378">
        <v>1296.99</v>
      </c>
    </row>
    <row r="2548" spans="1:5">
      <c r="A2548" s="156">
        <v>34373</v>
      </c>
      <c r="B2548" s="156" t="s">
        <v>5392</v>
      </c>
      <c r="C2548" s="156" t="s">
        <v>407</v>
      </c>
      <c r="D2548" s="156" t="s">
        <v>410</v>
      </c>
      <c r="E2548" s="378">
        <v>1605.48</v>
      </c>
    </row>
    <row r="2549" spans="1:5">
      <c r="A2549" s="156">
        <v>36896</v>
      </c>
      <c r="B2549" s="156" t="s">
        <v>5393</v>
      </c>
      <c r="C2549" s="156" t="s">
        <v>407</v>
      </c>
      <c r="D2549" s="156" t="s">
        <v>410</v>
      </c>
      <c r="E2549" s="176">
        <v>534.95000000000005</v>
      </c>
    </row>
    <row r="2550" spans="1:5">
      <c r="A2550" s="156">
        <v>34367</v>
      </c>
      <c r="B2550" s="156" t="s">
        <v>5394</v>
      </c>
      <c r="C2550" s="156" t="s">
        <v>407</v>
      </c>
      <c r="D2550" s="156" t="s">
        <v>410</v>
      </c>
      <c r="E2550" s="176">
        <v>628.37</v>
      </c>
    </row>
    <row r="2551" spans="1:5">
      <c r="A2551" s="156">
        <v>36897</v>
      </c>
      <c r="B2551" s="156" t="s">
        <v>5395</v>
      </c>
      <c r="C2551" s="156" t="s">
        <v>407</v>
      </c>
      <c r="D2551" s="156" t="s">
        <v>410</v>
      </c>
      <c r="E2551" s="176">
        <v>740.99</v>
      </c>
    </row>
    <row r="2552" spans="1:5">
      <c r="A2552" s="156">
        <v>36884</v>
      </c>
      <c r="B2552" s="156" t="s">
        <v>5395</v>
      </c>
      <c r="C2552" s="156" t="s">
        <v>412</v>
      </c>
      <c r="D2552" s="156" t="s">
        <v>410</v>
      </c>
      <c r="E2552" s="176">
        <v>520.44000000000005</v>
      </c>
    </row>
    <row r="2553" spans="1:5">
      <c r="A2553" s="156">
        <v>597</v>
      </c>
      <c r="B2553" s="156" t="s">
        <v>5396</v>
      </c>
      <c r="C2553" s="156" t="s">
        <v>412</v>
      </c>
      <c r="D2553" s="156" t="s">
        <v>410</v>
      </c>
      <c r="E2553" s="176">
        <v>547.32000000000005</v>
      </c>
    </row>
    <row r="2554" spans="1:5">
      <c r="A2554" s="156">
        <v>34369</v>
      </c>
      <c r="B2554" s="156" t="s">
        <v>5397</v>
      </c>
      <c r="C2554" s="156" t="s">
        <v>407</v>
      </c>
      <c r="D2554" s="156" t="s">
        <v>410</v>
      </c>
      <c r="E2554" s="176">
        <v>877.93</v>
      </c>
    </row>
    <row r="2555" spans="1:5">
      <c r="A2555" s="156">
        <v>34362</v>
      </c>
      <c r="B2555" s="156" t="s">
        <v>5398</v>
      </c>
      <c r="C2555" s="156" t="s">
        <v>407</v>
      </c>
      <c r="D2555" s="156" t="s">
        <v>410</v>
      </c>
      <c r="E2555" s="176">
        <v>609.16999999999996</v>
      </c>
    </row>
    <row r="2556" spans="1:5">
      <c r="A2556" s="156">
        <v>34363</v>
      </c>
      <c r="B2556" s="156" t="s">
        <v>5399</v>
      </c>
      <c r="C2556" s="156" t="s">
        <v>407</v>
      </c>
      <c r="D2556" s="156" t="s">
        <v>410</v>
      </c>
      <c r="E2556" s="176">
        <v>688.52</v>
      </c>
    </row>
    <row r="2557" spans="1:5">
      <c r="A2557" s="156">
        <v>34364</v>
      </c>
      <c r="B2557" s="156" t="s">
        <v>5400</v>
      </c>
      <c r="C2557" s="156" t="s">
        <v>407</v>
      </c>
      <c r="D2557" s="156" t="s">
        <v>410</v>
      </c>
      <c r="E2557" s="176">
        <v>858.73</v>
      </c>
    </row>
    <row r="2558" spans="1:5">
      <c r="A2558" s="156">
        <v>34365</v>
      </c>
      <c r="B2558" s="156" t="s">
        <v>5401</v>
      </c>
      <c r="C2558" s="156" t="s">
        <v>407</v>
      </c>
      <c r="D2558" s="156" t="s">
        <v>410</v>
      </c>
      <c r="E2558" s="176">
        <v>967.51</v>
      </c>
    </row>
    <row r="2559" spans="1:5">
      <c r="A2559" s="156">
        <v>11199</v>
      </c>
      <c r="B2559" s="156" t="s">
        <v>2664</v>
      </c>
      <c r="C2559" s="156" t="s">
        <v>407</v>
      </c>
      <c r="D2559" s="156" t="s">
        <v>410</v>
      </c>
      <c r="E2559" s="176">
        <v>656.66</v>
      </c>
    </row>
    <row r="2560" spans="1:5">
      <c r="A2560" s="156">
        <v>34801</v>
      </c>
      <c r="B2560" s="156" t="s">
        <v>2665</v>
      </c>
      <c r="C2560" s="156" t="s">
        <v>407</v>
      </c>
      <c r="D2560" s="156" t="s">
        <v>410</v>
      </c>
      <c r="E2560" s="176">
        <v>823.74</v>
      </c>
    </row>
    <row r="2561" spans="1:5">
      <c r="A2561" s="156">
        <v>34799</v>
      </c>
      <c r="B2561" s="156" t="s">
        <v>2666</v>
      </c>
      <c r="C2561" s="156" t="s">
        <v>407</v>
      </c>
      <c r="D2561" s="156" t="s">
        <v>410</v>
      </c>
      <c r="E2561" s="378">
        <v>1015.84</v>
      </c>
    </row>
    <row r="2562" spans="1:5">
      <c r="A2562" s="156">
        <v>622</v>
      </c>
      <c r="B2562" s="156" t="s">
        <v>2667</v>
      </c>
      <c r="C2562" s="156" t="s">
        <v>407</v>
      </c>
      <c r="D2562" s="156" t="s">
        <v>410</v>
      </c>
      <c r="E2562" s="176">
        <v>457.33</v>
      </c>
    </row>
    <row r="2563" spans="1:5">
      <c r="A2563" s="156">
        <v>34805</v>
      </c>
      <c r="B2563" s="156" t="s">
        <v>2668</v>
      </c>
      <c r="C2563" s="156" t="s">
        <v>412</v>
      </c>
      <c r="D2563" s="156" t="s">
        <v>410</v>
      </c>
      <c r="E2563" s="176">
        <v>342.28</v>
      </c>
    </row>
    <row r="2564" spans="1:5">
      <c r="A2564" s="156">
        <v>34803</v>
      </c>
      <c r="B2564" s="156" t="s">
        <v>2669</v>
      </c>
      <c r="C2564" s="156" t="s">
        <v>407</v>
      </c>
      <c r="D2564" s="156" t="s">
        <v>410</v>
      </c>
      <c r="E2564" s="176">
        <v>413.89</v>
      </c>
    </row>
    <row r="2565" spans="1:5">
      <c r="A2565" s="156">
        <v>606</v>
      </c>
      <c r="B2565" s="156" t="s">
        <v>2670</v>
      </c>
      <c r="C2565" s="156" t="s">
        <v>412</v>
      </c>
      <c r="D2565" s="156" t="s">
        <v>410</v>
      </c>
      <c r="E2565" s="176">
        <v>457.63</v>
      </c>
    </row>
    <row r="2566" spans="1:5">
      <c r="A2566" s="156">
        <v>11227</v>
      </c>
      <c r="B2566" s="156" t="s">
        <v>2671</v>
      </c>
      <c r="C2566" s="156" t="s">
        <v>407</v>
      </c>
      <c r="D2566" s="156" t="s">
        <v>410</v>
      </c>
      <c r="E2566" s="176">
        <v>484.7</v>
      </c>
    </row>
    <row r="2567" spans="1:5">
      <c r="A2567" s="156">
        <v>11193</v>
      </c>
      <c r="B2567" s="156" t="s">
        <v>2672</v>
      </c>
      <c r="C2567" s="156" t="s">
        <v>412</v>
      </c>
      <c r="D2567" s="156" t="s">
        <v>410</v>
      </c>
      <c r="E2567" s="176">
        <v>463.99</v>
      </c>
    </row>
    <row r="2568" spans="1:5">
      <c r="A2568" s="156">
        <v>11194</v>
      </c>
      <c r="B2568" s="156" t="s">
        <v>2673</v>
      </c>
      <c r="C2568" s="156" t="s">
        <v>412</v>
      </c>
      <c r="D2568" s="156" t="s">
        <v>410</v>
      </c>
      <c r="E2568" s="176">
        <v>417.77</v>
      </c>
    </row>
    <row r="2569" spans="1:5">
      <c r="A2569" s="156">
        <v>605</v>
      </c>
      <c r="B2569" s="156" t="s">
        <v>2674</v>
      </c>
      <c r="C2569" s="156" t="s">
        <v>412</v>
      </c>
      <c r="D2569" s="156" t="s">
        <v>410</v>
      </c>
      <c r="E2569" s="176">
        <v>524.66999999999996</v>
      </c>
    </row>
    <row r="2570" spans="1:5">
      <c r="A2570" s="156">
        <v>11197</v>
      </c>
      <c r="B2570" s="156" t="s">
        <v>2675</v>
      </c>
      <c r="C2570" s="156" t="s">
        <v>407</v>
      </c>
      <c r="D2570" s="156" t="s">
        <v>410</v>
      </c>
      <c r="E2570" s="176">
        <v>635.44000000000005</v>
      </c>
    </row>
    <row r="2571" spans="1:5">
      <c r="A2571" s="156">
        <v>40659</v>
      </c>
      <c r="B2571" s="156" t="s">
        <v>2676</v>
      </c>
      <c r="C2571" s="156" t="s">
        <v>412</v>
      </c>
      <c r="D2571" s="156" t="s">
        <v>410</v>
      </c>
      <c r="E2571" s="176">
        <v>480.56</v>
      </c>
    </row>
    <row r="2572" spans="1:5">
      <c r="A2572" s="156">
        <v>40660</v>
      </c>
      <c r="B2572" s="156" t="s">
        <v>2677</v>
      </c>
      <c r="C2572" s="156" t="s">
        <v>412</v>
      </c>
      <c r="D2572" s="156" t="s">
        <v>410</v>
      </c>
      <c r="E2572" s="176">
        <v>609.04999999999995</v>
      </c>
    </row>
    <row r="2573" spans="1:5">
      <c r="A2573" s="156">
        <v>40661</v>
      </c>
      <c r="B2573" s="156" t="s">
        <v>2678</v>
      </c>
      <c r="C2573" s="156" t="s">
        <v>412</v>
      </c>
      <c r="D2573" s="156" t="s">
        <v>410</v>
      </c>
      <c r="E2573" s="176">
        <v>374.46</v>
      </c>
    </row>
    <row r="2574" spans="1:5">
      <c r="A2574" s="156">
        <v>3421</v>
      </c>
      <c r="B2574" s="156" t="s">
        <v>2679</v>
      </c>
      <c r="C2574" s="156" t="s">
        <v>412</v>
      </c>
      <c r="D2574" s="156" t="s">
        <v>410</v>
      </c>
      <c r="E2574" s="176">
        <v>377.33</v>
      </c>
    </row>
    <row r="2575" spans="1:5">
      <c r="A2575" s="156">
        <v>599</v>
      </c>
      <c r="B2575" s="156" t="s">
        <v>5402</v>
      </c>
      <c r="C2575" s="156" t="s">
        <v>412</v>
      </c>
      <c r="D2575" s="156" t="s">
        <v>410</v>
      </c>
      <c r="E2575" s="176">
        <v>463.92</v>
      </c>
    </row>
    <row r="2576" spans="1:5">
      <c r="A2576" s="156">
        <v>34380</v>
      </c>
      <c r="B2576" s="156" t="s">
        <v>5403</v>
      </c>
      <c r="C2576" s="156" t="s">
        <v>407</v>
      </c>
      <c r="D2576" s="156" t="s">
        <v>410</v>
      </c>
      <c r="E2576" s="176">
        <v>240.59</v>
      </c>
    </row>
    <row r="2577" spans="1:5">
      <c r="A2577" s="156">
        <v>34381</v>
      </c>
      <c r="B2577" s="156" t="s">
        <v>5404</v>
      </c>
      <c r="C2577" s="156" t="s">
        <v>407</v>
      </c>
      <c r="D2577" s="156" t="s">
        <v>410</v>
      </c>
      <c r="E2577" s="176">
        <v>313.54000000000002</v>
      </c>
    </row>
    <row r="2578" spans="1:5">
      <c r="A2578" s="156">
        <v>601</v>
      </c>
      <c r="B2578" s="156" t="s">
        <v>5404</v>
      </c>
      <c r="C2578" s="156" t="s">
        <v>412</v>
      </c>
      <c r="D2578" s="156" t="s">
        <v>410</v>
      </c>
      <c r="E2578" s="176">
        <v>625.82000000000005</v>
      </c>
    </row>
    <row r="2579" spans="1:5">
      <c r="A2579" s="156">
        <v>3423</v>
      </c>
      <c r="B2579" s="156" t="s">
        <v>2680</v>
      </c>
      <c r="C2579" s="156" t="s">
        <v>412</v>
      </c>
      <c r="D2579" s="156" t="s">
        <v>410</v>
      </c>
      <c r="E2579" s="176">
        <v>532.12</v>
      </c>
    </row>
    <row r="2580" spans="1:5">
      <c r="A2580" s="156">
        <v>34797</v>
      </c>
      <c r="B2580" s="156" t="s">
        <v>2681</v>
      </c>
      <c r="C2580" s="156" t="s">
        <v>407</v>
      </c>
      <c r="D2580" s="156" t="s">
        <v>410</v>
      </c>
      <c r="E2580" s="176">
        <v>258.98</v>
      </c>
    </row>
    <row r="2581" spans="1:5">
      <c r="A2581" s="156">
        <v>624</v>
      </c>
      <c r="B2581" s="156" t="s">
        <v>2682</v>
      </c>
      <c r="C2581" s="156" t="s">
        <v>412</v>
      </c>
      <c r="D2581" s="156" t="s">
        <v>410</v>
      </c>
      <c r="E2581" s="176">
        <v>539.54999999999995</v>
      </c>
    </row>
    <row r="2582" spans="1:5">
      <c r="A2582" s="156">
        <v>623</v>
      </c>
      <c r="B2582" s="156" t="s">
        <v>2683</v>
      </c>
      <c r="C2582" s="156" t="s">
        <v>412</v>
      </c>
      <c r="D2582" s="156" t="s">
        <v>410</v>
      </c>
      <c r="E2582" s="176">
        <v>202.6</v>
      </c>
    </row>
    <row r="2583" spans="1:5">
      <c r="A2583" s="156">
        <v>25964</v>
      </c>
      <c r="B2583" s="156" t="s">
        <v>142</v>
      </c>
      <c r="C2583" s="156" t="s">
        <v>404</v>
      </c>
      <c r="D2583" s="156" t="s">
        <v>408</v>
      </c>
      <c r="E2583" s="176">
        <v>10.11</v>
      </c>
    </row>
    <row r="2584" spans="1:5">
      <c r="A2584" s="156">
        <v>41077</v>
      </c>
      <c r="B2584" s="156" t="s">
        <v>2684</v>
      </c>
      <c r="C2584" s="156" t="s">
        <v>577</v>
      </c>
      <c r="D2584" s="156" t="s">
        <v>408</v>
      </c>
      <c r="E2584" s="378">
        <v>1783.23</v>
      </c>
    </row>
    <row r="2585" spans="1:5">
      <c r="A2585" s="156">
        <v>20159</v>
      </c>
      <c r="B2585" s="156" t="s">
        <v>2685</v>
      </c>
      <c r="C2585" s="156" t="s">
        <v>407</v>
      </c>
      <c r="D2585" s="156" t="s">
        <v>410</v>
      </c>
      <c r="E2585" s="176">
        <v>20.67</v>
      </c>
    </row>
    <row r="2586" spans="1:5">
      <c r="A2586" s="156">
        <v>37963</v>
      </c>
      <c r="B2586" s="156" t="s">
        <v>2686</v>
      </c>
      <c r="C2586" s="156" t="s">
        <v>407</v>
      </c>
      <c r="D2586" s="156" t="s">
        <v>408</v>
      </c>
      <c r="E2586" s="176">
        <v>2.7</v>
      </c>
    </row>
    <row r="2587" spans="1:5">
      <c r="A2587" s="156">
        <v>37964</v>
      </c>
      <c r="B2587" s="156" t="s">
        <v>2687</v>
      </c>
      <c r="C2587" s="156" t="s">
        <v>407</v>
      </c>
      <c r="D2587" s="156" t="s">
        <v>408</v>
      </c>
      <c r="E2587" s="176">
        <v>4.5</v>
      </c>
    </row>
    <row r="2588" spans="1:5">
      <c r="A2588" s="156">
        <v>37965</v>
      </c>
      <c r="B2588" s="156" t="s">
        <v>2688</v>
      </c>
      <c r="C2588" s="156" t="s">
        <v>407</v>
      </c>
      <c r="D2588" s="156" t="s">
        <v>408</v>
      </c>
      <c r="E2588" s="176">
        <v>6.52</v>
      </c>
    </row>
    <row r="2589" spans="1:5">
      <c r="A2589" s="156">
        <v>37966</v>
      </c>
      <c r="B2589" s="156" t="s">
        <v>2689</v>
      </c>
      <c r="C2589" s="156" t="s">
        <v>407</v>
      </c>
      <c r="D2589" s="156" t="s">
        <v>408</v>
      </c>
      <c r="E2589" s="176">
        <v>11.81</v>
      </c>
    </row>
    <row r="2590" spans="1:5">
      <c r="A2590" s="156">
        <v>37967</v>
      </c>
      <c r="B2590" s="156" t="s">
        <v>2690</v>
      </c>
      <c r="C2590" s="156" t="s">
        <v>407</v>
      </c>
      <c r="D2590" s="156" t="s">
        <v>408</v>
      </c>
      <c r="E2590" s="176">
        <v>18.940000000000001</v>
      </c>
    </row>
    <row r="2591" spans="1:5">
      <c r="A2591" s="156">
        <v>37968</v>
      </c>
      <c r="B2591" s="156" t="s">
        <v>2691</v>
      </c>
      <c r="C2591" s="156" t="s">
        <v>407</v>
      </c>
      <c r="D2591" s="156" t="s">
        <v>408</v>
      </c>
      <c r="E2591" s="176">
        <v>41.55</v>
      </c>
    </row>
    <row r="2592" spans="1:5">
      <c r="A2592" s="156">
        <v>37969</v>
      </c>
      <c r="B2592" s="156" t="s">
        <v>2692</v>
      </c>
      <c r="C2592" s="156" t="s">
        <v>407</v>
      </c>
      <c r="D2592" s="156" t="s">
        <v>408</v>
      </c>
      <c r="E2592" s="176">
        <v>111</v>
      </c>
    </row>
    <row r="2593" spans="1:5">
      <c r="A2593" s="156">
        <v>37970</v>
      </c>
      <c r="B2593" s="156" t="s">
        <v>2693</v>
      </c>
      <c r="C2593" s="156" t="s">
        <v>407</v>
      </c>
      <c r="D2593" s="156" t="s">
        <v>408</v>
      </c>
      <c r="E2593" s="176">
        <v>129.49</v>
      </c>
    </row>
    <row r="2594" spans="1:5">
      <c r="A2594" s="156">
        <v>21118</v>
      </c>
      <c r="B2594" s="156" t="s">
        <v>2694</v>
      </c>
      <c r="C2594" s="156" t="s">
        <v>407</v>
      </c>
      <c r="D2594" s="156" t="s">
        <v>405</v>
      </c>
      <c r="E2594" s="176">
        <v>2.04</v>
      </c>
    </row>
    <row r="2595" spans="1:5">
      <c r="A2595" s="156">
        <v>37956</v>
      </c>
      <c r="B2595" s="156" t="s">
        <v>2695</v>
      </c>
      <c r="C2595" s="156" t="s">
        <v>407</v>
      </c>
      <c r="D2595" s="156" t="s">
        <v>408</v>
      </c>
      <c r="E2595" s="176">
        <v>3.23</v>
      </c>
    </row>
    <row r="2596" spans="1:5">
      <c r="A2596" s="156">
        <v>37957</v>
      </c>
      <c r="B2596" s="156" t="s">
        <v>2696</v>
      </c>
      <c r="C2596" s="156" t="s">
        <v>407</v>
      </c>
      <c r="D2596" s="156" t="s">
        <v>408</v>
      </c>
      <c r="E2596" s="176">
        <v>6.81</v>
      </c>
    </row>
    <row r="2597" spans="1:5">
      <c r="A2597" s="156">
        <v>37958</v>
      </c>
      <c r="B2597" s="156" t="s">
        <v>2697</v>
      </c>
      <c r="C2597" s="156" t="s">
        <v>407</v>
      </c>
      <c r="D2597" s="156" t="s">
        <v>408</v>
      </c>
      <c r="E2597" s="176">
        <v>11.81</v>
      </c>
    </row>
    <row r="2598" spans="1:5">
      <c r="A2598" s="156">
        <v>37959</v>
      </c>
      <c r="B2598" s="156" t="s">
        <v>2698</v>
      </c>
      <c r="C2598" s="156" t="s">
        <v>407</v>
      </c>
      <c r="D2598" s="156" t="s">
        <v>408</v>
      </c>
      <c r="E2598" s="176">
        <v>18.940000000000001</v>
      </c>
    </row>
    <row r="2599" spans="1:5">
      <c r="A2599" s="156">
        <v>37960</v>
      </c>
      <c r="B2599" s="156" t="s">
        <v>2699</v>
      </c>
      <c r="C2599" s="156" t="s">
        <v>407</v>
      </c>
      <c r="D2599" s="156" t="s">
        <v>408</v>
      </c>
      <c r="E2599" s="176">
        <v>40.799999999999997</v>
      </c>
    </row>
    <row r="2600" spans="1:5">
      <c r="A2600" s="156">
        <v>37961</v>
      </c>
      <c r="B2600" s="156" t="s">
        <v>2700</v>
      </c>
      <c r="C2600" s="156" t="s">
        <v>407</v>
      </c>
      <c r="D2600" s="156" t="s">
        <v>408</v>
      </c>
      <c r="E2600" s="176">
        <v>108.24</v>
      </c>
    </row>
    <row r="2601" spans="1:5">
      <c r="A2601" s="156">
        <v>37962</v>
      </c>
      <c r="B2601" s="156" t="s">
        <v>2701</v>
      </c>
      <c r="C2601" s="156" t="s">
        <v>407</v>
      </c>
      <c r="D2601" s="156" t="s">
        <v>408</v>
      </c>
      <c r="E2601" s="176">
        <v>125.78</v>
      </c>
    </row>
    <row r="2602" spans="1:5">
      <c r="A2602" s="156">
        <v>3533</v>
      </c>
      <c r="B2602" s="156" t="s">
        <v>2702</v>
      </c>
      <c r="C2602" s="156" t="s">
        <v>407</v>
      </c>
      <c r="D2602" s="156" t="s">
        <v>408</v>
      </c>
      <c r="E2602" s="176">
        <v>1.53</v>
      </c>
    </row>
    <row r="2603" spans="1:5">
      <c r="A2603" s="156">
        <v>3538</v>
      </c>
      <c r="B2603" s="156" t="s">
        <v>2703</v>
      </c>
      <c r="C2603" s="156" t="s">
        <v>407</v>
      </c>
      <c r="D2603" s="156" t="s">
        <v>408</v>
      </c>
      <c r="E2603" s="176">
        <v>2.1</v>
      </c>
    </row>
    <row r="2604" spans="1:5">
      <c r="A2604" s="156">
        <v>3497</v>
      </c>
      <c r="B2604" s="156" t="s">
        <v>2704</v>
      </c>
      <c r="C2604" s="156" t="s">
        <v>407</v>
      </c>
      <c r="D2604" s="156" t="s">
        <v>408</v>
      </c>
      <c r="E2604" s="176">
        <v>9.2899999999999991</v>
      </c>
    </row>
    <row r="2605" spans="1:5">
      <c r="A2605" s="156">
        <v>3498</v>
      </c>
      <c r="B2605" s="156" t="s">
        <v>2705</v>
      </c>
      <c r="C2605" s="156" t="s">
        <v>407</v>
      </c>
      <c r="D2605" s="156" t="s">
        <v>408</v>
      </c>
      <c r="E2605" s="176">
        <v>2.94</v>
      </c>
    </row>
    <row r="2606" spans="1:5">
      <c r="A2606" s="156">
        <v>3496</v>
      </c>
      <c r="B2606" s="156" t="s">
        <v>2706</v>
      </c>
      <c r="C2606" s="156" t="s">
        <v>407</v>
      </c>
      <c r="D2606" s="156" t="s">
        <v>408</v>
      </c>
      <c r="E2606" s="176">
        <v>1.83</v>
      </c>
    </row>
    <row r="2607" spans="1:5">
      <c r="A2607" s="156">
        <v>38429</v>
      </c>
      <c r="B2607" s="156" t="s">
        <v>2707</v>
      </c>
      <c r="C2607" s="156" t="s">
        <v>407</v>
      </c>
      <c r="D2607" s="156" t="s">
        <v>408</v>
      </c>
      <c r="E2607" s="176">
        <v>6.89</v>
      </c>
    </row>
    <row r="2608" spans="1:5">
      <c r="A2608" s="156">
        <v>38431</v>
      </c>
      <c r="B2608" s="156" t="s">
        <v>2708</v>
      </c>
      <c r="C2608" s="156" t="s">
        <v>407</v>
      </c>
      <c r="D2608" s="156" t="s">
        <v>408</v>
      </c>
      <c r="E2608" s="176">
        <v>10.91</v>
      </c>
    </row>
    <row r="2609" spans="1:5">
      <c r="A2609" s="156">
        <v>38430</v>
      </c>
      <c r="B2609" s="156" t="s">
        <v>2709</v>
      </c>
      <c r="C2609" s="156" t="s">
        <v>407</v>
      </c>
      <c r="D2609" s="156" t="s">
        <v>408</v>
      </c>
      <c r="E2609" s="176">
        <v>13.94</v>
      </c>
    </row>
    <row r="2610" spans="1:5">
      <c r="A2610" s="156">
        <v>38449</v>
      </c>
      <c r="B2610" s="156" t="s">
        <v>2710</v>
      </c>
      <c r="C2610" s="156" t="s">
        <v>407</v>
      </c>
      <c r="D2610" s="156" t="s">
        <v>410</v>
      </c>
      <c r="E2610" s="176">
        <v>20.36</v>
      </c>
    </row>
    <row r="2611" spans="1:5">
      <c r="A2611" s="156">
        <v>36348</v>
      </c>
      <c r="B2611" s="156" t="s">
        <v>5405</v>
      </c>
      <c r="C2611" s="156" t="s">
        <v>407</v>
      </c>
      <c r="D2611" s="156" t="s">
        <v>410</v>
      </c>
      <c r="E2611" s="176">
        <v>0.89</v>
      </c>
    </row>
    <row r="2612" spans="1:5">
      <c r="A2612" s="156">
        <v>36349</v>
      </c>
      <c r="B2612" s="156" t="s">
        <v>5406</v>
      </c>
      <c r="C2612" s="156" t="s">
        <v>407</v>
      </c>
      <c r="D2612" s="156" t="s">
        <v>410</v>
      </c>
      <c r="E2612" s="176">
        <v>1.34</v>
      </c>
    </row>
    <row r="2613" spans="1:5">
      <c r="A2613" s="156">
        <v>38433</v>
      </c>
      <c r="B2613" s="156" t="s">
        <v>5407</v>
      </c>
      <c r="C2613" s="156" t="s">
        <v>407</v>
      </c>
      <c r="D2613" s="156" t="s">
        <v>410</v>
      </c>
      <c r="E2613" s="176">
        <v>2.4900000000000002</v>
      </c>
    </row>
    <row r="2614" spans="1:5">
      <c r="A2614" s="156">
        <v>38440</v>
      </c>
      <c r="B2614" s="156" t="s">
        <v>5408</v>
      </c>
      <c r="C2614" s="156" t="s">
        <v>407</v>
      </c>
      <c r="D2614" s="156" t="s">
        <v>410</v>
      </c>
      <c r="E2614" s="176">
        <v>86.01</v>
      </c>
    </row>
    <row r="2615" spans="1:5">
      <c r="A2615" s="156">
        <v>36359</v>
      </c>
      <c r="B2615" s="156" t="s">
        <v>5409</v>
      </c>
      <c r="C2615" s="156" t="s">
        <v>407</v>
      </c>
      <c r="D2615" s="156" t="s">
        <v>410</v>
      </c>
      <c r="E2615" s="176">
        <v>1.07</v>
      </c>
    </row>
    <row r="2616" spans="1:5">
      <c r="A2616" s="156">
        <v>36360</v>
      </c>
      <c r="B2616" s="156" t="s">
        <v>5410</v>
      </c>
      <c r="C2616" s="156" t="s">
        <v>407</v>
      </c>
      <c r="D2616" s="156" t="s">
        <v>410</v>
      </c>
      <c r="E2616" s="176">
        <v>1.65</v>
      </c>
    </row>
    <row r="2617" spans="1:5">
      <c r="A2617" s="156">
        <v>38434</v>
      </c>
      <c r="B2617" s="156" t="s">
        <v>5411</v>
      </c>
      <c r="C2617" s="156" t="s">
        <v>407</v>
      </c>
      <c r="D2617" s="156" t="s">
        <v>410</v>
      </c>
      <c r="E2617" s="176">
        <v>2.52</v>
      </c>
    </row>
    <row r="2618" spans="1:5">
      <c r="A2618" s="156">
        <v>38435</v>
      </c>
      <c r="B2618" s="156" t="s">
        <v>5412</v>
      </c>
      <c r="C2618" s="156" t="s">
        <v>407</v>
      </c>
      <c r="D2618" s="156" t="s">
        <v>410</v>
      </c>
      <c r="E2618" s="176">
        <v>4.79</v>
      </c>
    </row>
    <row r="2619" spans="1:5">
      <c r="A2619" s="156">
        <v>38436</v>
      </c>
      <c r="B2619" s="156" t="s">
        <v>5413</v>
      </c>
      <c r="C2619" s="156" t="s">
        <v>407</v>
      </c>
      <c r="D2619" s="156" t="s">
        <v>410</v>
      </c>
      <c r="E2619" s="176">
        <v>9.91</v>
      </c>
    </row>
    <row r="2620" spans="1:5">
      <c r="A2620" s="156">
        <v>38437</v>
      </c>
      <c r="B2620" s="156" t="s">
        <v>5414</v>
      </c>
      <c r="C2620" s="156" t="s">
        <v>407</v>
      </c>
      <c r="D2620" s="156" t="s">
        <v>410</v>
      </c>
      <c r="E2620" s="176">
        <v>14.89</v>
      </c>
    </row>
    <row r="2621" spans="1:5">
      <c r="A2621" s="156">
        <v>38438</v>
      </c>
      <c r="B2621" s="156" t="s">
        <v>5415</v>
      </c>
      <c r="C2621" s="156" t="s">
        <v>407</v>
      </c>
      <c r="D2621" s="156" t="s">
        <v>410</v>
      </c>
      <c r="E2621" s="176">
        <v>37.630000000000003</v>
      </c>
    </row>
    <row r="2622" spans="1:5">
      <c r="A2622" s="156">
        <v>38439</v>
      </c>
      <c r="B2622" s="156" t="s">
        <v>5416</v>
      </c>
      <c r="C2622" s="156" t="s">
        <v>407</v>
      </c>
      <c r="D2622" s="156" t="s">
        <v>410</v>
      </c>
      <c r="E2622" s="176">
        <v>57.35</v>
      </c>
    </row>
    <row r="2623" spans="1:5">
      <c r="A2623" s="156">
        <v>10836</v>
      </c>
      <c r="B2623" s="156" t="s">
        <v>2711</v>
      </c>
      <c r="C2623" s="156" t="s">
        <v>407</v>
      </c>
      <c r="D2623" s="156" t="s">
        <v>408</v>
      </c>
      <c r="E2623" s="176">
        <v>11.73</v>
      </c>
    </row>
    <row r="2624" spans="1:5">
      <c r="A2624" s="156">
        <v>20128</v>
      </c>
      <c r="B2624" s="156" t="s">
        <v>2712</v>
      </c>
      <c r="C2624" s="156" t="s">
        <v>407</v>
      </c>
      <c r="D2624" s="156" t="s">
        <v>408</v>
      </c>
      <c r="E2624" s="176">
        <v>29.19</v>
      </c>
    </row>
    <row r="2625" spans="1:5">
      <c r="A2625" s="156">
        <v>20131</v>
      </c>
      <c r="B2625" s="156" t="s">
        <v>2713</v>
      </c>
      <c r="C2625" s="156" t="s">
        <v>407</v>
      </c>
      <c r="D2625" s="156" t="s">
        <v>408</v>
      </c>
      <c r="E2625" s="176">
        <v>26.29</v>
      </c>
    </row>
    <row r="2626" spans="1:5">
      <c r="A2626" s="156">
        <v>3521</v>
      </c>
      <c r="B2626" s="156" t="s">
        <v>2714</v>
      </c>
      <c r="C2626" s="156" t="s">
        <v>407</v>
      </c>
      <c r="D2626" s="156" t="s">
        <v>408</v>
      </c>
      <c r="E2626" s="176">
        <v>1.1100000000000001</v>
      </c>
    </row>
    <row r="2627" spans="1:5">
      <c r="A2627" s="156">
        <v>3531</v>
      </c>
      <c r="B2627" s="156" t="s">
        <v>2715</v>
      </c>
      <c r="C2627" s="156" t="s">
        <v>407</v>
      </c>
      <c r="D2627" s="156" t="s">
        <v>408</v>
      </c>
      <c r="E2627" s="176">
        <v>1.21</v>
      </c>
    </row>
    <row r="2628" spans="1:5">
      <c r="A2628" s="156">
        <v>3522</v>
      </c>
      <c r="B2628" s="156" t="s">
        <v>2716</v>
      </c>
      <c r="C2628" s="156" t="s">
        <v>407</v>
      </c>
      <c r="D2628" s="156" t="s">
        <v>408</v>
      </c>
      <c r="E2628" s="176">
        <v>1.97</v>
      </c>
    </row>
    <row r="2629" spans="1:5">
      <c r="A2629" s="156">
        <v>3527</v>
      </c>
      <c r="B2629" s="156" t="s">
        <v>2717</v>
      </c>
      <c r="C2629" s="156" t="s">
        <v>407</v>
      </c>
      <c r="D2629" s="156" t="s">
        <v>408</v>
      </c>
      <c r="E2629" s="176">
        <v>6.21</v>
      </c>
    </row>
    <row r="2630" spans="1:5">
      <c r="A2630" s="156">
        <v>10835</v>
      </c>
      <c r="B2630" s="156" t="s">
        <v>2718</v>
      </c>
      <c r="C2630" s="156" t="s">
        <v>407</v>
      </c>
      <c r="D2630" s="156" t="s">
        <v>408</v>
      </c>
      <c r="E2630" s="176">
        <v>2.61</v>
      </c>
    </row>
    <row r="2631" spans="1:5">
      <c r="A2631" s="156">
        <v>3475</v>
      </c>
      <c r="B2631" s="156" t="s">
        <v>2719</v>
      </c>
      <c r="C2631" s="156" t="s">
        <v>407</v>
      </c>
      <c r="D2631" s="156" t="s">
        <v>408</v>
      </c>
      <c r="E2631" s="176">
        <v>1.95</v>
      </c>
    </row>
    <row r="2632" spans="1:5">
      <c r="A2632" s="156">
        <v>3485</v>
      </c>
      <c r="B2632" s="156" t="s">
        <v>2720</v>
      </c>
      <c r="C2632" s="156" t="s">
        <v>407</v>
      </c>
      <c r="D2632" s="156" t="s">
        <v>408</v>
      </c>
      <c r="E2632" s="176">
        <v>5.96</v>
      </c>
    </row>
    <row r="2633" spans="1:5">
      <c r="A2633" s="156">
        <v>3534</v>
      </c>
      <c r="B2633" s="156" t="s">
        <v>2721</v>
      </c>
      <c r="C2633" s="156" t="s">
        <v>407</v>
      </c>
      <c r="D2633" s="156" t="s">
        <v>408</v>
      </c>
      <c r="E2633" s="176">
        <v>2.5299999999999998</v>
      </c>
    </row>
    <row r="2634" spans="1:5">
      <c r="A2634" s="156">
        <v>3543</v>
      </c>
      <c r="B2634" s="156" t="s">
        <v>2722</v>
      </c>
      <c r="C2634" s="156" t="s">
        <v>407</v>
      </c>
      <c r="D2634" s="156" t="s">
        <v>408</v>
      </c>
      <c r="E2634" s="176">
        <v>1.26</v>
      </c>
    </row>
    <row r="2635" spans="1:5">
      <c r="A2635" s="156">
        <v>3482</v>
      </c>
      <c r="B2635" s="156" t="s">
        <v>2723</v>
      </c>
      <c r="C2635" s="156" t="s">
        <v>407</v>
      </c>
      <c r="D2635" s="156" t="s">
        <v>408</v>
      </c>
      <c r="E2635" s="176">
        <v>3.04</v>
      </c>
    </row>
    <row r="2636" spans="1:5">
      <c r="A2636" s="156">
        <v>3505</v>
      </c>
      <c r="B2636" s="156" t="s">
        <v>2724</v>
      </c>
      <c r="C2636" s="156" t="s">
        <v>407</v>
      </c>
      <c r="D2636" s="156" t="s">
        <v>408</v>
      </c>
      <c r="E2636" s="176">
        <v>1.81</v>
      </c>
    </row>
    <row r="2637" spans="1:5">
      <c r="A2637" s="156">
        <v>3516</v>
      </c>
      <c r="B2637" s="156" t="s">
        <v>2725</v>
      </c>
      <c r="C2637" s="156" t="s">
        <v>407</v>
      </c>
      <c r="D2637" s="156" t="s">
        <v>408</v>
      </c>
      <c r="E2637" s="176">
        <v>1.68</v>
      </c>
    </row>
    <row r="2638" spans="1:5">
      <c r="A2638" s="156">
        <v>3517</v>
      </c>
      <c r="B2638" s="156" t="s">
        <v>2726</v>
      </c>
      <c r="C2638" s="156" t="s">
        <v>407</v>
      </c>
      <c r="D2638" s="156" t="s">
        <v>408</v>
      </c>
      <c r="E2638" s="176">
        <v>1.02</v>
      </c>
    </row>
    <row r="2639" spans="1:5">
      <c r="A2639" s="156">
        <v>3515</v>
      </c>
      <c r="B2639" s="156" t="s">
        <v>2727</v>
      </c>
      <c r="C2639" s="156" t="s">
        <v>407</v>
      </c>
      <c r="D2639" s="156" t="s">
        <v>408</v>
      </c>
      <c r="E2639" s="176">
        <v>3.8</v>
      </c>
    </row>
    <row r="2640" spans="1:5">
      <c r="A2640" s="156">
        <v>20147</v>
      </c>
      <c r="B2640" s="156" t="s">
        <v>2728</v>
      </c>
      <c r="C2640" s="156" t="s">
        <v>407</v>
      </c>
      <c r="D2640" s="156" t="s">
        <v>408</v>
      </c>
      <c r="E2640" s="176">
        <v>3.9</v>
      </c>
    </row>
    <row r="2641" spans="1:5">
      <c r="A2641" s="156">
        <v>3524</v>
      </c>
      <c r="B2641" s="156" t="s">
        <v>2729</v>
      </c>
      <c r="C2641" s="156" t="s">
        <v>407</v>
      </c>
      <c r="D2641" s="156" t="s">
        <v>408</v>
      </c>
      <c r="E2641" s="176">
        <v>4.6399999999999997</v>
      </c>
    </row>
    <row r="2642" spans="1:5">
      <c r="A2642" s="156">
        <v>3532</v>
      </c>
      <c r="B2642" s="156" t="s">
        <v>2730</v>
      </c>
      <c r="C2642" s="156" t="s">
        <v>407</v>
      </c>
      <c r="D2642" s="156" t="s">
        <v>408</v>
      </c>
      <c r="E2642" s="176">
        <v>8.65</v>
      </c>
    </row>
    <row r="2643" spans="1:5">
      <c r="A2643" s="156">
        <v>3528</v>
      </c>
      <c r="B2643" s="156" t="s">
        <v>2731</v>
      </c>
      <c r="C2643" s="156" t="s">
        <v>407</v>
      </c>
      <c r="D2643" s="156" t="s">
        <v>408</v>
      </c>
      <c r="E2643" s="176">
        <v>5.3</v>
      </c>
    </row>
    <row r="2644" spans="1:5">
      <c r="A2644" s="156">
        <v>37952</v>
      </c>
      <c r="B2644" s="156" t="s">
        <v>2732</v>
      </c>
      <c r="C2644" s="156" t="s">
        <v>407</v>
      </c>
      <c r="D2644" s="156" t="s">
        <v>408</v>
      </c>
      <c r="E2644" s="176">
        <v>32.72</v>
      </c>
    </row>
    <row r="2645" spans="1:5">
      <c r="A2645" s="156">
        <v>37951</v>
      </c>
      <c r="B2645" s="156" t="s">
        <v>2733</v>
      </c>
      <c r="C2645" s="156" t="s">
        <v>407</v>
      </c>
      <c r="D2645" s="156" t="s">
        <v>408</v>
      </c>
      <c r="E2645" s="176">
        <v>1.41</v>
      </c>
    </row>
    <row r="2646" spans="1:5">
      <c r="A2646" s="156">
        <v>3518</v>
      </c>
      <c r="B2646" s="156" t="s">
        <v>2734</v>
      </c>
      <c r="C2646" s="156" t="s">
        <v>407</v>
      </c>
      <c r="D2646" s="156" t="s">
        <v>408</v>
      </c>
      <c r="E2646" s="176">
        <v>2.04</v>
      </c>
    </row>
    <row r="2647" spans="1:5">
      <c r="A2647" s="156">
        <v>3519</v>
      </c>
      <c r="B2647" s="156" t="s">
        <v>2735</v>
      </c>
      <c r="C2647" s="156" t="s">
        <v>407</v>
      </c>
      <c r="D2647" s="156" t="s">
        <v>408</v>
      </c>
      <c r="E2647" s="176">
        <v>4.68</v>
      </c>
    </row>
    <row r="2648" spans="1:5">
      <c r="A2648" s="156">
        <v>3520</v>
      </c>
      <c r="B2648" s="156" t="s">
        <v>2736</v>
      </c>
      <c r="C2648" s="156" t="s">
        <v>407</v>
      </c>
      <c r="D2648" s="156" t="s">
        <v>408</v>
      </c>
      <c r="E2648" s="176">
        <v>5.25</v>
      </c>
    </row>
    <row r="2649" spans="1:5">
      <c r="A2649" s="156">
        <v>37950</v>
      </c>
      <c r="B2649" s="156" t="s">
        <v>2737</v>
      </c>
      <c r="C2649" s="156" t="s">
        <v>407</v>
      </c>
      <c r="D2649" s="156" t="s">
        <v>408</v>
      </c>
      <c r="E2649" s="176">
        <v>31.56</v>
      </c>
    </row>
    <row r="2650" spans="1:5">
      <c r="A2650" s="156">
        <v>37949</v>
      </c>
      <c r="B2650" s="156" t="s">
        <v>2738</v>
      </c>
      <c r="C2650" s="156" t="s">
        <v>407</v>
      </c>
      <c r="D2650" s="156" t="s">
        <v>408</v>
      </c>
      <c r="E2650" s="176">
        <v>1.1499999999999999</v>
      </c>
    </row>
    <row r="2651" spans="1:5">
      <c r="A2651" s="156">
        <v>3526</v>
      </c>
      <c r="B2651" s="156" t="s">
        <v>2739</v>
      </c>
      <c r="C2651" s="156" t="s">
        <v>407</v>
      </c>
      <c r="D2651" s="156" t="s">
        <v>408</v>
      </c>
      <c r="E2651" s="176">
        <v>1.57</v>
      </c>
    </row>
    <row r="2652" spans="1:5">
      <c r="A2652" s="156">
        <v>3509</v>
      </c>
      <c r="B2652" s="156" t="s">
        <v>2740</v>
      </c>
      <c r="C2652" s="156" t="s">
        <v>407</v>
      </c>
      <c r="D2652" s="156" t="s">
        <v>408</v>
      </c>
      <c r="E2652" s="176">
        <v>3.99</v>
      </c>
    </row>
    <row r="2653" spans="1:5">
      <c r="A2653" s="156">
        <v>3530</v>
      </c>
      <c r="B2653" s="156" t="s">
        <v>2741</v>
      </c>
      <c r="C2653" s="156" t="s">
        <v>407</v>
      </c>
      <c r="D2653" s="156" t="s">
        <v>408</v>
      </c>
      <c r="E2653" s="176">
        <v>136</v>
      </c>
    </row>
    <row r="2654" spans="1:5">
      <c r="A2654" s="156">
        <v>3542</v>
      </c>
      <c r="B2654" s="156" t="s">
        <v>2742</v>
      </c>
      <c r="C2654" s="156" t="s">
        <v>407</v>
      </c>
      <c r="D2654" s="156" t="s">
        <v>408</v>
      </c>
      <c r="E2654" s="176">
        <v>0.34</v>
      </c>
    </row>
    <row r="2655" spans="1:5">
      <c r="A2655" s="156">
        <v>3529</v>
      </c>
      <c r="B2655" s="156" t="s">
        <v>2743</v>
      </c>
      <c r="C2655" s="156" t="s">
        <v>407</v>
      </c>
      <c r="D2655" s="156" t="s">
        <v>405</v>
      </c>
      <c r="E2655" s="176">
        <v>0.51</v>
      </c>
    </row>
    <row r="2656" spans="1:5">
      <c r="A2656" s="156">
        <v>3536</v>
      </c>
      <c r="B2656" s="156" t="s">
        <v>312</v>
      </c>
      <c r="C2656" s="156" t="s">
        <v>407</v>
      </c>
      <c r="D2656" s="156" t="s">
        <v>408</v>
      </c>
      <c r="E2656" s="176">
        <v>1.32</v>
      </c>
    </row>
    <row r="2657" spans="1:5">
      <c r="A2657" s="156">
        <v>3535</v>
      </c>
      <c r="B2657" s="156" t="s">
        <v>2744</v>
      </c>
      <c r="C2657" s="156" t="s">
        <v>407</v>
      </c>
      <c r="D2657" s="156" t="s">
        <v>408</v>
      </c>
      <c r="E2657" s="176">
        <v>3.22</v>
      </c>
    </row>
    <row r="2658" spans="1:5">
      <c r="A2658" s="156">
        <v>3540</v>
      </c>
      <c r="B2658" s="156" t="s">
        <v>268</v>
      </c>
      <c r="C2658" s="156" t="s">
        <v>407</v>
      </c>
      <c r="D2658" s="156" t="s">
        <v>408</v>
      </c>
      <c r="E2658" s="176">
        <v>3.58</v>
      </c>
    </row>
    <row r="2659" spans="1:5">
      <c r="A2659" s="156">
        <v>3539</v>
      </c>
      <c r="B2659" s="156" t="s">
        <v>2745</v>
      </c>
      <c r="C2659" s="156" t="s">
        <v>407</v>
      </c>
      <c r="D2659" s="156" t="s">
        <v>408</v>
      </c>
      <c r="E2659" s="176">
        <v>16.37</v>
      </c>
    </row>
    <row r="2660" spans="1:5">
      <c r="A2660" s="156">
        <v>3513</v>
      </c>
      <c r="B2660" s="156" t="s">
        <v>2746</v>
      </c>
      <c r="C2660" s="156" t="s">
        <v>407</v>
      </c>
      <c r="D2660" s="156" t="s">
        <v>408</v>
      </c>
      <c r="E2660" s="176">
        <v>58.45</v>
      </c>
    </row>
    <row r="2661" spans="1:5">
      <c r="A2661" s="156">
        <v>3492</v>
      </c>
      <c r="B2661" s="156" t="s">
        <v>2747</v>
      </c>
      <c r="C2661" s="156" t="s">
        <v>407</v>
      </c>
      <c r="D2661" s="156" t="s">
        <v>410</v>
      </c>
      <c r="E2661" s="176">
        <v>8.9700000000000006</v>
      </c>
    </row>
    <row r="2662" spans="1:5">
      <c r="A2662" s="156">
        <v>3491</v>
      </c>
      <c r="B2662" s="156" t="s">
        <v>2748</v>
      </c>
      <c r="C2662" s="156" t="s">
        <v>407</v>
      </c>
      <c r="D2662" s="156" t="s">
        <v>410</v>
      </c>
      <c r="E2662" s="176">
        <v>7.45</v>
      </c>
    </row>
    <row r="2663" spans="1:5">
      <c r="A2663" s="156">
        <v>3493</v>
      </c>
      <c r="B2663" s="156" t="s">
        <v>2749</v>
      </c>
      <c r="C2663" s="156" t="s">
        <v>407</v>
      </c>
      <c r="D2663" s="156" t="s">
        <v>410</v>
      </c>
      <c r="E2663" s="176">
        <v>17.420000000000002</v>
      </c>
    </row>
    <row r="2664" spans="1:5">
      <c r="A2664" s="156">
        <v>12628</v>
      </c>
      <c r="B2664" s="156" t="s">
        <v>2750</v>
      </c>
      <c r="C2664" s="156" t="s">
        <v>407</v>
      </c>
      <c r="D2664" s="156" t="s">
        <v>410</v>
      </c>
      <c r="E2664" s="176">
        <v>3.97</v>
      </c>
    </row>
    <row r="2665" spans="1:5">
      <c r="A2665" s="156">
        <v>12629</v>
      </c>
      <c r="B2665" s="156" t="s">
        <v>2751</v>
      </c>
      <c r="C2665" s="156" t="s">
        <v>407</v>
      </c>
      <c r="D2665" s="156" t="s">
        <v>410</v>
      </c>
      <c r="E2665" s="176">
        <v>4.3</v>
      </c>
    </row>
    <row r="2666" spans="1:5">
      <c r="A2666" s="156">
        <v>3481</v>
      </c>
      <c r="B2666" s="156" t="s">
        <v>2752</v>
      </c>
      <c r="C2666" s="156" t="s">
        <v>407</v>
      </c>
      <c r="D2666" s="156" t="s">
        <v>410</v>
      </c>
      <c r="E2666" s="176">
        <v>9.09</v>
      </c>
    </row>
    <row r="2667" spans="1:5">
      <c r="A2667" s="156">
        <v>3510</v>
      </c>
      <c r="B2667" s="156" t="s">
        <v>2753</v>
      </c>
      <c r="C2667" s="156" t="s">
        <v>407</v>
      </c>
      <c r="D2667" s="156" t="s">
        <v>410</v>
      </c>
      <c r="E2667" s="176">
        <v>7.97</v>
      </c>
    </row>
    <row r="2668" spans="1:5">
      <c r="A2668" s="156">
        <v>3508</v>
      </c>
      <c r="B2668" s="156" t="s">
        <v>2754</v>
      </c>
      <c r="C2668" s="156" t="s">
        <v>407</v>
      </c>
      <c r="D2668" s="156" t="s">
        <v>410</v>
      </c>
      <c r="E2668" s="176">
        <v>18.149999999999999</v>
      </c>
    </row>
    <row r="2669" spans="1:5">
      <c r="A2669" s="156">
        <v>38939</v>
      </c>
      <c r="B2669" s="156" t="s">
        <v>5417</v>
      </c>
      <c r="C2669" s="156" t="s">
        <v>407</v>
      </c>
      <c r="D2669" s="156" t="s">
        <v>410</v>
      </c>
      <c r="E2669" s="176">
        <v>10.8</v>
      </c>
    </row>
    <row r="2670" spans="1:5">
      <c r="A2670" s="156">
        <v>38940</v>
      </c>
      <c r="B2670" s="156" t="s">
        <v>5418</v>
      </c>
      <c r="C2670" s="156" t="s">
        <v>407</v>
      </c>
      <c r="D2670" s="156" t="s">
        <v>410</v>
      </c>
      <c r="E2670" s="176">
        <v>16.489999999999998</v>
      </c>
    </row>
    <row r="2671" spans="1:5">
      <c r="A2671" s="156">
        <v>38941</v>
      </c>
      <c r="B2671" s="156" t="s">
        <v>5419</v>
      </c>
      <c r="C2671" s="156" t="s">
        <v>407</v>
      </c>
      <c r="D2671" s="156" t="s">
        <v>410</v>
      </c>
      <c r="E2671" s="176">
        <v>19.48</v>
      </c>
    </row>
    <row r="2672" spans="1:5">
      <c r="A2672" s="156">
        <v>38942</v>
      </c>
      <c r="B2672" s="156" t="s">
        <v>5420</v>
      </c>
      <c r="C2672" s="156" t="s">
        <v>407</v>
      </c>
      <c r="D2672" s="156" t="s">
        <v>410</v>
      </c>
      <c r="E2672" s="176">
        <v>21.82</v>
      </c>
    </row>
    <row r="2673" spans="1:5">
      <c r="A2673" s="156">
        <v>38987</v>
      </c>
      <c r="B2673" s="156" t="s">
        <v>5421</v>
      </c>
      <c r="C2673" s="156" t="s">
        <v>407</v>
      </c>
      <c r="D2673" s="156" t="s">
        <v>410</v>
      </c>
      <c r="E2673" s="176">
        <v>4.46</v>
      </c>
    </row>
    <row r="2674" spans="1:5">
      <c r="A2674" s="156">
        <v>38988</v>
      </c>
      <c r="B2674" s="156" t="s">
        <v>5422</v>
      </c>
      <c r="C2674" s="156" t="s">
        <v>407</v>
      </c>
      <c r="D2674" s="156" t="s">
        <v>410</v>
      </c>
      <c r="E2674" s="176">
        <v>10.37</v>
      </c>
    </row>
    <row r="2675" spans="1:5">
      <c r="A2675" s="156">
        <v>38989</v>
      </c>
      <c r="B2675" s="156" t="s">
        <v>5423</v>
      </c>
      <c r="C2675" s="156" t="s">
        <v>407</v>
      </c>
      <c r="D2675" s="156" t="s">
        <v>410</v>
      </c>
      <c r="E2675" s="176">
        <v>13.78</v>
      </c>
    </row>
    <row r="2676" spans="1:5">
      <c r="A2676" s="156">
        <v>38990</v>
      </c>
      <c r="B2676" s="156" t="s">
        <v>5424</v>
      </c>
      <c r="C2676" s="156" t="s">
        <v>407</v>
      </c>
      <c r="D2676" s="156" t="s">
        <v>410</v>
      </c>
      <c r="E2676" s="176">
        <v>36.32</v>
      </c>
    </row>
    <row r="2677" spans="1:5">
      <c r="A2677" s="156">
        <v>38991</v>
      </c>
      <c r="B2677" s="156" t="s">
        <v>5425</v>
      </c>
      <c r="C2677" s="156" t="s">
        <v>407</v>
      </c>
      <c r="D2677" s="156" t="s">
        <v>410</v>
      </c>
      <c r="E2677" s="176">
        <v>73.38</v>
      </c>
    </row>
    <row r="2678" spans="1:5">
      <c r="A2678" s="156">
        <v>38913</v>
      </c>
      <c r="B2678" s="156" t="s">
        <v>5426</v>
      </c>
      <c r="C2678" s="156" t="s">
        <v>407</v>
      </c>
      <c r="D2678" s="156" t="s">
        <v>410</v>
      </c>
      <c r="E2678" s="176">
        <v>10.02</v>
      </c>
    </row>
    <row r="2679" spans="1:5">
      <c r="A2679" s="156">
        <v>38914</v>
      </c>
      <c r="B2679" s="156" t="s">
        <v>5427</v>
      </c>
      <c r="C2679" s="156" t="s">
        <v>407</v>
      </c>
      <c r="D2679" s="156" t="s">
        <v>410</v>
      </c>
      <c r="E2679" s="176">
        <v>11.63</v>
      </c>
    </row>
    <row r="2680" spans="1:5">
      <c r="A2680" s="156">
        <v>38915</v>
      </c>
      <c r="B2680" s="156" t="s">
        <v>5428</v>
      </c>
      <c r="C2680" s="156" t="s">
        <v>407</v>
      </c>
      <c r="D2680" s="156" t="s">
        <v>410</v>
      </c>
      <c r="E2680" s="176">
        <v>20.190000000000001</v>
      </c>
    </row>
    <row r="2681" spans="1:5">
      <c r="A2681" s="156">
        <v>38916</v>
      </c>
      <c r="B2681" s="156" t="s">
        <v>5429</v>
      </c>
      <c r="C2681" s="156" t="s">
        <v>407</v>
      </c>
      <c r="D2681" s="156" t="s">
        <v>410</v>
      </c>
      <c r="E2681" s="176">
        <v>26.63</v>
      </c>
    </row>
    <row r="2682" spans="1:5">
      <c r="A2682" s="156">
        <v>39300</v>
      </c>
      <c r="B2682" s="156" t="s">
        <v>5430</v>
      </c>
      <c r="C2682" s="156" t="s">
        <v>407</v>
      </c>
      <c r="D2682" s="156" t="s">
        <v>410</v>
      </c>
      <c r="E2682" s="176">
        <v>9.06</v>
      </c>
    </row>
    <row r="2683" spans="1:5">
      <c r="A2683" s="156">
        <v>39301</v>
      </c>
      <c r="B2683" s="156" t="s">
        <v>5431</v>
      </c>
      <c r="C2683" s="156" t="s">
        <v>407</v>
      </c>
      <c r="D2683" s="156" t="s">
        <v>410</v>
      </c>
      <c r="E2683" s="176">
        <v>12.56</v>
      </c>
    </row>
    <row r="2684" spans="1:5">
      <c r="A2684" s="156">
        <v>39302</v>
      </c>
      <c r="B2684" s="156" t="s">
        <v>5432</v>
      </c>
      <c r="C2684" s="156" t="s">
        <v>407</v>
      </c>
      <c r="D2684" s="156" t="s">
        <v>410</v>
      </c>
      <c r="E2684" s="176">
        <v>15.79</v>
      </c>
    </row>
    <row r="2685" spans="1:5">
      <c r="A2685" s="156">
        <v>39303</v>
      </c>
      <c r="B2685" s="156" t="s">
        <v>5433</v>
      </c>
      <c r="C2685" s="156" t="s">
        <v>407</v>
      </c>
      <c r="D2685" s="156" t="s">
        <v>410</v>
      </c>
      <c r="E2685" s="176">
        <v>27.76</v>
      </c>
    </row>
    <row r="2686" spans="1:5">
      <c r="A2686" s="156">
        <v>38923</v>
      </c>
      <c r="B2686" s="156" t="s">
        <v>5434</v>
      </c>
      <c r="C2686" s="156" t="s">
        <v>407</v>
      </c>
      <c r="D2686" s="156" t="s">
        <v>410</v>
      </c>
      <c r="E2686" s="176">
        <v>8.84</v>
      </c>
    </row>
    <row r="2687" spans="1:5">
      <c r="A2687" s="156">
        <v>38925</v>
      </c>
      <c r="B2687" s="156" t="s">
        <v>5435</v>
      </c>
      <c r="C2687" s="156" t="s">
        <v>407</v>
      </c>
      <c r="D2687" s="156" t="s">
        <v>410</v>
      </c>
      <c r="E2687" s="176">
        <v>9.5</v>
      </c>
    </row>
    <row r="2688" spans="1:5">
      <c r="A2688" s="156">
        <v>38926</v>
      </c>
      <c r="B2688" s="156" t="s">
        <v>5436</v>
      </c>
      <c r="C2688" s="156" t="s">
        <v>407</v>
      </c>
      <c r="D2688" s="156" t="s">
        <v>410</v>
      </c>
      <c r="E2688" s="176">
        <v>13.57</v>
      </c>
    </row>
    <row r="2689" spans="1:5">
      <c r="A2689" s="156">
        <v>38927</v>
      </c>
      <c r="B2689" s="156" t="s">
        <v>5437</v>
      </c>
      <c r="C2689" s="156" t="s">
        <v>407</v>
      </c>
      <c r="D2689" s="156" t="s">
        <v>410</v>
      </c>
      <c r="E2689" s="176">
        <v>14.51</v>
      </c>
    </row>
    <row r="2690" spans="1:5">
      <c r="A2690" s="156">
        <v>39304</v>
      </c>
      <c r="B2690" s="156" t="s">
        <v>5438</v>
      </c>
      <c r="C2690" s="156" t="s">
        <v>407</v>
      </c>
      <c r="D2690" s="156" t="s">
        <v>410</v>
      </c>
      <c r="E2690" s="176">
        <v>11.18</v>
      </c>
    </row>
    <row r="2691" spans="1:5">
      <c r="A2691" s="156">
        <v>38924</v>
      </c>
      <c r="B2691" s="156" t="s">
        <v>5439</v>
      </c>
      <c r="C2691" s="156" t="s">
        <v>407</v>
      </c>
      <c r="D2691" s="156" t="s">
        <v>410</v>
      </c>
      <c r="E2691" s="176">
        <v>15.93</v>
      </c>
    </row>
    <row r="2692" spans="1:5">
      <c r="A2692" s="156">
        <v>39305</v>
      </c>
      <c r="B2692" s="156" t="s">
        <v>5440</v>
      </c>
      <c r="C2692" s="156" t="s">
        <v>407</v>
      </c>
      <c r="D2692" s="156" t="s">
        <v>410</v>
      </c>
      <c r="E2692" s="176">
        <v>14.64</v>
      </c>
    </row>
    <row r="2693" spans="1:5">
      <c r="A2693" s="156">
        <v>39306</v>
      </c>
      <c r="B2693" s="156" t="s">
        <v>5441</v>
      </c>
      <c r="C2693" s="156" t="s">
        <v>407</v>
      </c>
      <c r="D2693" s="156" t="s">
        <v>410</v>
      </c>
      <c r="E2693" s="176">
        <v>18.32</v>
      </c>
    </row>
    <row r="2694" spans="1:5">
      <c r="A2694" s="156">
        <v>38928</v>
      </c>
      <c r="B2694" s="156" t="s">
        <v>5442</v>
      </c>
      <c r="C2694" s="156" t="s">
        <v>407</v>
      </c>
      <c r="D2694" s="156" t="s">
        <v>410</v>
      </c>
      <c r="E2694" s="176">
        <v>16.09</v>
      </c>
    </row>
    <row r="2695" spans="1:5">
      <c r="A2695" s="156">
        <v>38929</v>
      </c>
      <c r="B2695" s="156" t="s">
        <v>5443</v>
      </c>
      <c r="C2695" s="156" t="s">
        <v>407</v>
      </c>
      <c r="D2695" s="156" t="s">
        <v>410</v>
      </c>
      <c r="E2695" s="176">
        <v>28.52</v>
      </c>
    </row>
    <row r="2696" spans="1:5">
      <c r="A2696" s="156">
        <v>39307</v>
      </c>
      <c r="B2696" s="156" t="s">
        <v>5444</v>
      </c>
      <c r="C2696" s="156" t="s">
        <v>407</v>
      </c>
      <c r="D2696" s="156" t="s">
        <v>410</v>
      </c>
      <c r="E2696" s="176">
        <v>21.08</v>
      </c>
    </row>
    <row r="2697" spans="1:5">
      <c r="A2697" s="156">
        <v>38930</v>
      </c>
      <c r="B2697" s="156" t="s">
        <v>5445</v>
      </c>
      <c r="C2697" s="156" t="s">
        <v>407</v>
      </c>
      <c r="D2697" s="156" t="s">
        <v>410</v>
      </c>
      <c r="E2697" s="176">
        <v>35.840000000000003</v>
      </c>
    </row>
    <row r="2698" spans="1:5">
      <c r="A2698" s="156">
        <v>38931</v>
      </c>
      <c r="B2698" s="156" t="s">
        <v>5446</v>
      </c>
      <c r="C2698" s="156" t="s">
        <v>407</v>
      </c>
      <c r="D2698" s="156" t="s">
        <v>410</v>
      </c>
      <c r="E2698" s="176">
        <v>9.02</v>
      </c>
    </row>
    <row r="2699" spans="1:5">
      <c r="A2699" s="156">
        <v>38932</v>
      </c>
      <c r="B2699" s="156" t="s">
        <v>5447</v>
      </c>
      <c r="C2699" s="156" t="s">
        <v>407</v>
      </c>
      <c r="D2699" s="156" t="s">
        <v>410</v>
      </c>
      <c r="E2699" s="176">
        <v>9.11</v>
      </c>
    </row>
    <row r="2700" spans="1:5">
      <c r="A2700" s="156">
        <v>38934</v>
      </c>
      <c r="B2700" s="156" t="s">
        <v>5448</v>
      </c>
      <c r="C2700" s="156" t="s">
        <v>407</v>
      </c>
      <c r="D2700" s="156" t="s">
        <v>410</v>
      </c>
      <c r="E2700" s="176">
        <v>13.47</v>
      </c>
    </row>
    <row r="2701" spans="1:5">
      <c r="A2701" s="156">
        <v>38935</v>
      </c>
      <c r="B2701" s="156" t="s">
        <v>5449</v>
      </c>
      <c r="C2701" s="156" t="s">
        <v>407</v>
      </c>
      <c r="D2701" s="156" t="s">
        <v>410</v>
      </c>
      <c r="E2701" s="176">
        <v>14.41</v>
      </c>
    </row>
    <row r="2702" spans="1:5">
      <c r="A2702" s="156">
        <v>38936</v>
      </c>
      <c r="B2702" s="156" t="s">
        <v>5450</v>
      </c>
      <c r="C2702" s="156" t="s">
        <v>407</v>
      </c>
      <c r="D2702" s="156" t="s">
        <v>410</v>
      </c>
      <c r="E2702" s="176">
        <v>15.43</v>
      </c>
    </row>
    <row r="2703" spans="1:5">
      <c r="A2703" s="156">
        <v>38937</v>
      </c>
      <c r="B2703" s="156" t="s">
        <v>5451</v>
      </c>
      <c r="C2703" s="156" t="s">
        <v>407</v>
      </c>
      <c r="D2703" s="156" t="s">
        <v>410</v>
      </c>
      <c r="E2703" s="176">
        <v>18.809999999999999</v>
      </c>
    </row>
    <row r="2704" spans="1:5">
      <c r="A2704" s="156">
        <v>38938</v>
      </c>
      <c r="B2704" s="156" t="s">
        <v>5452</v>
      </c>
      <c r="C2704" s="156" t="s">
        <v>407</v>
      </c>
      <c r="D2704" s="156" t="s">
        <v>410</v>
      </c>
      <c r="E2704" s="176">
        <v>27.97</v>
      </c>
    </row>
    <row r="2705" spans="1:5">
      <c r="A2705" s="156">
        <v>3489</v>
      </c>
      <c r="B2705" s="156" t="s">
        <v>2755</v>
      </c>
      <c r="C2705" s="156" t="s">
        <v>407</v>
      </c>
      <c r="D2705" s="156" t="s">
        <v>408</v>
      </c>
      <c r="E2705" s="176">
        <v>8.49</v>
      </c>
    </row>
    <row r="2706" spans="1:5">
      <c r="A2706" s="156">
        <v>20151</v>
      </c>
      <c r="B2706" s="156" t="s">
        <v>2756</v>
      </c>
      <c r="C2706" s="156" t="s">
        <v>407</v>
      </c>
      <c r="D2706" s="156" t="s">
        <v>410</v>
      </c>
      <c r="E2706" s="176">
        <v>14.53</v>
      </c>
    </row>
    <row r="2707" spans="1:5">
      <c r="A2707" s="156">
        <v>20152</v>
      </c>
      <c r="B2707" s="156" t="s">
        <v>2757</v>
      </c>
      <c r="C2707" s="156" t="s">
        <v>407</v>
      </c>
      <c r="D2707" s="156" t="s">
        <v>410</v>
      </c>
      <c r="E2707" s="176">
        <v>46.08</v>
      </c>
    </row>
    <row r="2708" spans="1:5">
      <c r="A2708" s="156">
        <v>20148</v>
      </c>
      <c r="B2708" s="156" t="s">
        <v>2758</v>
      </c>
      <c r="C2708" s="156" t="s">
        <v>407</v>
      </c>
      <c r="D2708" s="156" t="s">
        <v>410</v>
      </c>
      <c r="E2708" s="176">
        <v>2.67</v>
      </c>
    </row>
    <row r="2709" spans="1:5">
      <c r="A2709" s="156">
        <v>20149</v>
      </c>
      <c r="B2709" s="156" t="s">
        <v>2759</v>
      </c>
      <c r="C2709" s="156" t="s">
        <v>407</v>
      </c>
      <c r="D2709" s="156" t="s">
        <v>410</v>
      </c>
      <c r="E2709" s="176">
        <v>4.0199999999999996</v>
      </c>
    </row>
    <row r="2710" spans="1:5">
      <c r="A2710" s="156">
        <v>20150</v>
      </c>
      <c r="B2710" s="156" t="s">
        <v>2760</v>
      </c>
      <c r="C2710" s="156" t="s">
        <v>407</v>
      </c>
      <c r="D2710" s="156" t="s">
        <v>410</v>
      </c>
      <c r="E2710" s="176">
        <v>10.57</v>
      </c>
    </row>
    <row r="2711" spans="1:5">
      <c r="A2711" s="156">
        <v>20157</v>
      </c>
      <c r="B2711" s="156" t="s">
        <v>232</v>
      </c>
      <c r="C2711" s="156" t="s">
        <v>407</v>
      </c>
      <c r="D2711" s="156" t="s">
        <v>410</v>
      </c>
      <c r="E2711" s="176">
        <v>18.07</v>
      </c>
    </row>
    <row r="2712" spans="1:5">
      <c r="A2712" s="156">
        <v>20158</v>
      </c>
      <c r="B2712" s="156" t="s">
        <v>2761</v>
      </c>
      <c r="C2712" s="156" t="s">
        <v>407</v>
      </c>
      <c r="D2712" s="156" t="s">
        <v>410</v>
      </c>
      <c r="E2712" s="176">
        <v>59.28</v>
      </c>
    </row>
    <row r="2713" spans="1:5">
      <c r="A2713" s="156">
        <v>20154</v>
      </c>
      <c r="B2713" s="156" t="s">
        <v>2762</v>
      </c>
      <c r="C2713" s="156" t="s">
        <v>407</v>
      </c>
      <c r="D2713" s="156" t="s">
        <v>410</v>
      </c>
      <c r="E2713" s="176">
        <v>2.94</v>
      </c>
    </row>
    <row r="2714" spans="1:5">
      <c r="A2714" s="156">
        <v>20155</v>
      </c>
      <c r="B2714" s="156" t="s">
        <v>2763</v>
      </c>
      <c r="C2714" s="156" t="s">
        <v>407</v>
      </c>
      <c r="D2714" s="156" t="s">
        <v>410</v>
      </c>
      <c r="E2714" s="176">
        <v>4.6100000000000003</v>
      </c>
    </row>
    <row r="2715" spans="1:5">
      <c r="A2715" s="156">
        <v>20156</v>
      </c>
      <c r="B2715" s="156" t="s">
        <v>249</v>
      </c>
      <c r="C2715" s="156" t="s">
        <v>407</v>
      </c>
      <c r="D2715" s="156" t="s">
        <v>410</v>
      </c>
      <c r="E2715" s="176">
        <v>10.95</v>
      </c>
    </row>
    <row r="2716" spans="1:5">
      <c r="A2716" s="156">
        <v>3512</v>
      </c>
      <c r="B2716" s="156" t="s">
        <v>2764</v>
      </c>
      <c r="C2716" s="156" t="s">
        <v>407</v>
      </c>
      <c r="D2716" s="156" t="s">
        <v>408</v>
      </c>
      <c r="E2716" s="176">
        <v>124.34</v>
      </c>
    </row>
    <row r="2717" spans="1:5">
      <c r="A2717" s="156">
        <v>3499</v>
      </c>
      <c r="B2717" s="156" t="s">
        <v>2765</v>
      </c>
      <c r="C2717" s="156" t="s">
        <v>407</v>
      </c>
      <c r="D2717" s="156" t="s">
        <v>408</v>
      </c>
      <c r="E2717" s="176">
        <v>0.52</v>
      </c>
    </row>
    <row r="2718" spans="1:5">
      <c r="A2718" s="156">
        <v>3500</v>
      </c>
      <c r="B2718" s="156" t="s">
        <v>2766</v>
      </c>
      <c r="C2718" s="156" t="s">
        <v>407</v>
      </c>
      <c r="D2718" s="156" t="s">
        <v>408</v>
      </c>
      <c r="E2718" s="176">
        <v>0.9</v>
      </c>
    </row>
    <row r="2719" spans="1:5">
      <c r="A2719" s="156">
        <v>3501</v>
      </c>
      <c r="B2719" s="156" t="s">
        <v>2767</v>
      </c>
      <c r="C2719" s="156" t="s">
        <v>407</v>
      </c>
      <c r="D2719" s="156" t="s">
        <v>408</v>
      </c>
      <c r="E2719" s="176">
        <v>2.42</v>
      </c>
    </row>
    <row r="2720" spans="1:5">
      <c r="A2720" s="156">
        <v>3502</v>
      </c>
      <c r="B2720" s="156" t="s">
        <v>2768</v>
      </c>
      <c r="C2720" s="156" t="s">
        <v>407</v>
      </c>
      <c r="D2720" s="156" t="s">
        <v>408</v>
      </c>
      <c r="E2720" s="176">
        <v>3.52</v>
      </c>
    </row>
    <row r="2721" spans="1:5">
      <c r="A2721" s="156">
        <v>3503</v>
      </c>
      <c r="B2721" s="156" t="s">
        <v>2769</v>
      </c>
      <c r="C2721" s="156" t="s">
        <v>407</v>
      </c>
      <c r="D2721" s="156" t="s">
        <v>408</v>
      </c>
      <c r="E2721" s="176">
        <v>4.3899999999999997</v>
      </c>
    </row>
    <row r="2722" spans="1:5">
      <c r="A2722" s="156">
        <v>3477</v>
      </c>
      <c r="B2722" s="156" t="s">
        <v>2770</v>
      </c>
      <c r="C2722" s="156" t="s">
        <v>407</v>
      </c>
      <c r="D2722" s="156" t="s">
        <v>408</v>
      </c>
      <c r="E2722" s="176">
        <v>15.79</v>
      </c>
    </row>
    <row r="2723" spans="1:5">
      <c r="A2723" s="156">
        <v>3478</v>
      </c>
      <c r="B2723" s="156" t="s">
        <v>2771</v>
      </c>
      <c r="C2723" s="156" t="s">
        <v>407</v>
      </c>
      <c r="D2723" s="156" t="s">
        <v>408</v>
      </c>
      <c r="E2723" s="176">
        <v>38.270000000000003</v>
      </c>
    </row>
    <row r="2724" spans="1:5">
      <c r="A2724" s="156">
        <v>3525</v>
      </c>
      <c r="B2724" s="156" t="s">
        <v>2772</v>
      </c>
      <c r="C2724" s="156" t="s">
        <v>407</v>
      </c>
      <c r="D2724" s="156" t="s">
        <v>408</v>
      </c>
      <c r="E2724" s="176">
        <v>43.35</v>
      </c>
    </row>
    <row r="2725" spans="1:5">
      <c r="A2725" s="156">
        <v>3511</v>
      </c>
      <c r="B2725" s="156" t="s">
        <v>2773</v>
      </c>
      <c r="C2725" s="156" t="s">
        <v>407</v>
      </c>
      <c r="D2725" s="156" t="s">
        <v>408</v>
      </c>
      <c r="E2725" s="176">
        <v>51.85</v>
      </c>
    </row>
    <row r="2726" spans="1:5">
      <c r="A2726" s="156">
        <v>38917</v>
      </c>
      <c r="B2726" s="156" t="s">
        <v>5453</v>
      </c>
      <c r="C2726" s="156" t="s">
        <v>407</v>
      </c>
      <c r="D2726" s="156" t="s">
        <v>410</v>
      </c>
      <c r="E2726" s="176">
        <v>8.6300000000000008</v>
      </c>
    </row>
    <row r="2727" spans="1:5">
      <c r="A2727" s="156">
        <v>38919</v>
      </c>
      <c r="B2727" s="156" t="s">
        <v>5454</v>
      </c>
      <c r="C2727" s="156" t="s">
        <v>407</v>
      </c>
      <c r="D2727" s="156" t="s">
        <v>410</v>
      </c>
      <c r="E2727" s="176">
        <v>12.84</v>
      </c>
    </row>
    <row r="2728" spans="1:5">
      <c r="A2728" s="156">
        <v>38922</v>
      </c>
      <c r="B2728" s="156" t="s">
        <v>5455</v>
      </c>
      <c r="C2728" s="156" t="s">
        <v>407</v>
      </c>
      <c r="D2728" s="156" t="s">
        <v>410</v>
      </c>
      <c r="E2728" s="176">
        <v>16.59</v>
      </c>
    </row>
    <row r="2729" spans="1:5">
      <c r="A2729" s="156">
        <v>38921</v>
      </c>
      <c r="B2729" s="156" t="s">
        <v>5456</v>
      </c>
      <c r="C2729" s="156" t="s">
        <v>407</v>
      </c>
      <c r="D2729" s="156" t="s">
        <v>410</v>
      </c>
      <c r="E2729" s="176">
        <v>20.52</v>
      </c>
    </row>
    <row r="2730" spans="1:5">
      <c r="A2730" s="156">
        <v>38918</v>
      </c>
      <c r="B2730" s="156" t="s">
        <v>5457</v>
      </c>
      <c r="C2730" s="156" t="s">
        <v>407</v>
      </c>
      <c r="D2730" s="156" t="s">
        <v>410</v>
      </c>
      <c r="E2730" s="176">
        <v>19.5</v>
      </c>
    </row>
    <row r="2731" spans="1:5">
      <c r="A2731" s="156">
        <v>38920</v>
      </c>
      <c r="B2731" s="156" t="s">
        <v>5458</v>
      </c>
      <c r="C2731" s="156" t="s">
        <v>407</v>
      </c>
      <c r="D2731" s="156" t="s">
        <v>410</v>
      </c>
      <c r="E2731" s="176">
        <v>24.38</v>
      </c>
    </row>
    <row r="2732" spans="1:5">
      <c r="A2732" s="156">
        <v>3104</v>
      </c>
      <c r="B2732" s="156" t="s">
        <v>2774</v>
      </c>
      <c r="C2732" s="156" t="s">
        <v>1703</v>
      </c>
      <c r="D2732" s="156" t="s">
        <v>408</v>
      </c>
      <c r="E2732" s="176">
        <v>405.3</v>
      </c>
    </row>
    <row r="2733" spans="1:5">
      <c r="A2733" s="156">
        <v>12032</v>
      </c>
      <c r="B2733" s="156" t="s">
        <v>2775</v>
      </c>
      <c r="C2733" s="156" t="s">
        <v>833</v>
      </c>
      <c r="D2733" s="156" t="s">
        <v>408</v>
      </c>
      <c r="E2733" s="176">
        <v>32.770000000000003</v>
      </c>
    </row>
    <row r="2734" spans="1:5">
      <c r="A2734" s="156">
        <v>12030</v>
      </c>
      <c r="B2734" s="156" t="s">
        <v>2776</v>
      </c>
      <c r="C2734" s="156" t="s">
        <v>833</v>
      </c>
      <c r="D2734" s="156" t="s">
        <v>408</v>
      </c>
      <c r="E2734" s="176">
        <v>30.79</v>
      </c>
    </row>
    <row r="2735" spans="1:5">
      <c r="A2735" s="156">
        <v>10908</v>
      </c>
      <c r="B2735" s="156" t="s">
        <v>2777</v>
      </c>
      <c r="C2735" s="156" t="s">
        <v>407</v>
      </c>
      <c r="D2735" s="156" t="s">
        <v>408</v>
      </c>
      <c r="E2735" s="176">
        <v>9.75</v>
      </c>
    </row>
    <row r="2736" spans="1:5">
      <c r="A2736" s="156">
        <v>10909</v>
      </c>
      <c r="B2736" s="156" t="s">
        <v>2778</v>
      </c>
      <c r="C2736" s="156" t="s">
        <v>407</v>
      </c>
      <c r="D2736" s="156" t="s">
        <v>408</v>
      </c>
      <c r="E2736" s="176">
        <v>11.85</v>
      </c>
    </row>
    <row r="2737" spans="1:5">
      <c r="A2737" s="156">
        <v>3669</v>
      </c>
      <c r="B2737" s="156" t="s">
        <v>2779</v>
      </c>
      <c r="C2737" s="156" t="s">
        <v>407</v>
      </c>
      <c r="D2737" s="156" t="s">
        <v>408</v>
      </c>
      <c r="E2737" s="176">
        <v>7.14</v>
      </c>
    </row>
    <row r="2738" spans="1:5">
      <c r="A2738" s="156">
        <v>20138</v>
      </c>
      <c r="B2738" s="156" t="s">
        <v>2780</v>
      </c>
      <c r="C2738" s="156" t="s">
        <v>407</v>
      </c>
      <c r="D2738" s="156" t="s">
        <v>408</v>
      </c>
      <c r="E2738" s="176">
        <v>58.45</v>
      </c>
    </row>
    <row r="2739" spans="1:5">
      <c r="A2739" s="156">
        <v>20139</v>
      </c>
      <c r="B2739" s="156" t="s">
        <v>2781</v>
      </c>
      <c r="C2739" s="156" t="s">
        <v>407</v>
      </c>
      <c r="D2739" s="156" t="s">
        <v>410</v>
      </c>
      <c r="E2739" s="176">
        <v>41.19</v>
      </c>
    </row>
    <row r="2740" spans="1:5">
      <c r="A2740" s="156">
        <v>3668</v>
      </c>
      <c r="B2740" s="156" t="s">
        <v>2782</v>
      </c>
      <c r="C2740" s="156" t="s">
        <v>407</v>
      </c>
      <c r="D2740" s="156" t="s">
        <v>408</v>
      </c>
      <c r="E2740" s="176">
        <v>23.48</v>
      </c>
    </row>
    <row r="2741" spans="1:5">
      <c r="A2741" s="156">
        <v>3656</v>
      </c>
      <c r="B2741" s="156" t="s">
        <v>2783</v>
      </c>
      <c r="C2741" s="156" t="s">
        <v>407</v>
      </c>
      <c r="D2741" s="156" t="s">
        <v>408</v>
      </c>
      <c r="E2741" s="176">
        <v>11.85</v>
      </c>
    </row>
    <row r="2742" spans="1:5">
      <c r="A2742" s="156">
        <v>10911</v>
      </c>
      <c r="B2742" s="156" t="s">
        <v>2784</v>
      </c>
      <c r="C2742" s="156" t="s">
        <v>407</v>
      </c>
      <c r="D2742" s="156" t="s">
        <v>408</v>
      </c>
      <c r="E2742" s="176">
        <v>11.23</v>
      </c>
    </row>
    <row r="2743" spans="1:5">
      <c r="A2743" s="156">
        <v>3654</v>
      </c>
      <c r="B2743" s="156" t="s">
        <v>2785</v>
      </c>
      <c r="C2743" s="156" t="s">
        <v>407</v>
      </c>
      <c r="D2743" s="156" t="s">
        <v>408</v>
      </c>
      <c r="E2743" s="176">
        <v>7.37</v>
      </c>
    </row>
    <row r="2744" spans="1:5">
      <c r="A2744" s="156">
        <v>3663</v>
      </c>
      <c r="B2744" s="156" t="s">
        <v>2786</v>
      </c>
      <c r="C2744" s="156" t="s">
        <v>407</v>
      </c>
      <c r="D2744" s="156" t="s">
        <v>408</v>
      </c>
      <c r="E2744" s="176">
        <v>14.85</v>
      </c>
    </row>
    <row r="2745" spans="1:5">
      <c r="A2745" s="156">
        <v>3664</v>
      </c>
      <c r="B2745" s="156" t="s">
        <v>2787</v>
      </c>
      <c r="C2745" s="156" t="s">
        <v>407</v>
      </c>
      <c r="D2745" s="156" t="s">
        <v>408</v>
      </c>
      <c r="E2745" s="176">
        <v>8.5</v>
      </c>
    </row>
    <row r="2746" spans="1:5">
      <c r="A2746" s="156">
        <v>3655</v>
      </c>
      <c r="B2746" s="156" t="s">
        <v>2788</v>
      </c>
      <c r="C2746" s="156" t="s">
        <v>407</v>
      </c>
      <c r="D2746" s="156" t="s">
        <v>410</v>
      </c>
      <c r="E2746" s="176">
        <v>27.83</v>
      </c>
    </row>
    <row r="2747" spans="1:5">
      <c r="A2747" s="156">
        <v>3657</v>
      </c>
      <c r="B2747" s="156" t="s">
        <v>2789</v>
      </c>
      <c r="C2747" s="156" t="s">
        <v>407</v>
      </c>
      <c r="D2747" s="156" t="s">
        <v>410</v>
      </c>
      <c r="E2747" s="176">
        <v>20.49</v>
      </c>
    </row>
    <row r="2748" spans="1:5">
      <c r="A2748" s="156">
        <v>3665</v>
      </c>
      <c r="B2748" s="156" t="s">
        <v>2790</v>
      </c>
      <c r="C2748" s="156" t="s">
        <v>407</v>
      </c>
      <c r="D2748" s="156" t="s">
        <v>410</v>
      </c>
      <c r="E2748" s="176">
        <v>41.88</v>
      </c>
    </row>
    <row r="2749" spans="1:5">
      <c r="A2749" s="156">
        <v>12625</v>
      </c>
      <c r="B2749" s="156" t="s">
        <v>2791</v>
      </c>
      <c r="C2749" s="156" t="s">
        <v>407</v>
      </c>
      <c r="D2749" s="156" t="s">
        <v>410</v>
      </c>
      <c r="E2749" s="176">
        <v>5.44</v>
      </c>
    </row>
    <row r="2750" spans="1:5">
      <c r="A2750" s="156">
        <v>20136</v>
      </c>
      <c r="B2750" s="156" t="s">
        <v>2792</v>
      </c>
      <c r="C2750" s="156" t="s">
        <v>407</v>
      </c>
      <c r="D2750" s="156" t="s">
        <v>408</v>
      </c>
      <c r="E2750" s="176">
        <v>87.23</v>
      </c>
    </row>
    <row r="2751" spans="1:5">
      <c r="A2751" s="156">
        <v>20144</v>
      </c>
      <c r="B2751" s="156" t="s">
        <v>259</v>
      </c>
      <c r="C2751" s="156" t="s">
        <v>407</v>
      </c>
      <c r="D2751" s="156" t="s">
        <v>410</v>
      </c>
      <c r="E2751" s="176">
        <v>33.200000000000003</v>
      </c>
    </row>
    <row r="2752" spans="1:5">
      <c r="A2752" s="156">
        <v>20143</v>
      </c>
      <c r="B2752" s="156" t="s">
        <v>270</v>
      </c>
      <c r="C2752" s="156" t="s">
        <v>407</v>
      </c>
      <c r="D2752" s="156" t="s">
        <v>410</v>
      </c>
      <c r="E2752" s="176">
        <v>31.95</v>
      </c>
    </row>
    <row r="2753" spans="1:5">
      <c r="A2753" s="156">
        <v>20145</v>
      </c>
      <c r="B2753" s="156" t="s">
        <v>2793</v>
      </c>
      <c r="C2753" s="156" t="s">
        <v>407</v>
      </c>
      <c r="D2753" s="156" t="s">
        <v>410</v>
      </c>
      <c r="E2753" s="176">
        <v>76.56</v>
      </c>
    </row>
    <row r="2754" spans="1:5">
      <c r="A2754" s="156">
        <v>20146</v>
      </c>
      <c r="B2754" s="156" t="s">
        <v>2794</v>
      </c>
      <c r="C2754" s="156" t="s">
        <v>407</v>
      </c>
      <c r="D2754" s="156" t="s">
        <v>410</v>
      </c>
      <c r="E2754" s="176">
        <v>93.1</v>
      </c>
    </row>
    <row r="2755" spans="1:5">
      <c r="A2755" s="156">
        <v>20140</v>
      </c>
      <c r="B2755" s="156" t="s">
        <v>2795</v>
      </c>
      <c r="C2755" s="156" t="s">
        <v>407</v>
      </c>
      <c r="D2755" s="156" t="s">
        <v>410</v>
      </c>
      <c r="E2755" s="176">
        <v>5.51</v>
      </c>
    </row>
    <row r="2756" spans="1:5">
      <c r="A2756" s="156">
        <v>20141</v>
      </c>
      <c r="B2756" s="156" t="s">
        <v>2796</v>
      </c>
      <c r="C2756" s="156" t="s">
        <v>407</v>
      </c>
      <c r="D2756" s="156" t="s">
        <v>410</v>
      </c>
      <c r="E2756" s="176">
        <v>8.2899999999999991</v>
      </c>
    </row>
    <row r="2757" spans="1:5">
      <c r="A2757" s="156">
        <v>20142</v>
      </c>
      <c r="B2757" s="156" t="s">
        <v>2797</v>
      </c>
      <c r="C2757" s="156" t="s">
        <v>407</v>
      </c>
      <c r="D2757" s="156" t="s">
        <v>410</v>
      </c>
      <c r="E2757" s="176">
        <v>21.05</v>
      </c>
    </row>
    <row r="2758" spans="1:5">
      <c r="A2758" s="156">
        <v>3659</v>
      </c>
      <c r="B2758" s="156" t="s">
        <v>2798</v>
      </c>
      <c r="C2758" s="156" t="s">
        <v>407</v>
      </c>
      <c r="D2758" s="156" t="s">
        <v>408</v>
      </c>
      <c r="E2758" s="176">
        <v>9.9600000000000009</v>
      </c>
    </row>
    <row r="2759" spans="1:5">
      <c r="A2759" s="156">
        <v>3660</v>
      </c>
      <c r="B2759" s="156" t="s">
        <v>2799</v>
      </c>
      <c r="C2759" s="156" t="s">
        <v>407</v>
      </c>
      <c r="D2759" s="156" t="s">
        <v>408</v>
      </c>
      <c r="E2759" s="176">
        <v>13.6</v>
      </c>
    </row>
    <row r="2760" spans="1:5">
      <c r="A2760" s="156">
        <v>3662</v>
      </c>
      <c r="B2760" s="156" t="s">
        <v>2800</v>
      </c>
      <c r="C2760" s="156" t="s">
        <v>407</v>
      </c>
      <c r="D2760" s="156" t="s">
        <v>408</v>
      </c>
      <c r="E2760" s="176">
        <v>5.15</v>
      </c>
    </row>
    <row r="2761" spans="1:5">
      <c r="A2761" s="156">
        <v>3661</v>
      </c>
      <c r="B2761" s="156" t="s">
        <v>2801</v>
      </c>
      <c r="C2761" s="156" t="s">
        <v>407</v>
      </c>
      <c r="D2761" s="156" t="s">
        <v>408</v>
      </c>
      <c r="E2761" s="176">
        <v>7.65</v>
      </c>
    </row>
    <row r="2762" spans="1:5">
      <c r="A2762" s="156">
        <v>3658</v>
      </c>
      <c r="B2762" s="156" t="s">
        <v>2802</v>
      </c>
      <c r="C2762" s="156" t="s">
        <v>407</v>
      </c>
      <c r="D2762" s="156" t="s">
        <v>408</v>
      </c>
      <c r="E2762" s="176">
        <v>9.75</v>
      </c>
    </row>
    <row r="2763" spans="1:5">
      <c r="A2763" s="156">
        <v>3670</v>
      </c>
      <c r="B2763" s="156" t="s">
        <v>2803</v>
      </c>
      <c r="C2763" s="156" t="s">
        <v>407</v>
      </c>
      <c r="D2763" s="156" t="s">
        <v>408</v>
      </c>
      <c r="E2763" s="176">
        <v>13.79</v>
      </c>
    </row>
    <row r="2764" spans="1:5">
      <c r="A2764" s="156">
        <v>3666</v>
      </c>
      <c r="B2764" s="156" t="s">
        <v>2804</v>
      </c>
      <c r="C2764" s="156" t="s">
        <v>407</v>
      </c>
      <c r="D2764" s="156" t="s">
        <v>408</v>
      </c>
      <c r="E2764" s="176">
        <v>2.16</v>
      </c>
    </row>
    <row r="2765" spans="1:5">
      <c r="A2765" s="156">
        <v>14157</v>
      </c>
      <c r="B2765" s="156" t="s">
        <v>2805</v>
      </c>
      <c r="C2765" s="156" t="s">
        <v>407</v>
      </c>
      <c r="D2765" s="156" t="s">
        <v>410</v>
      </c>
      <c r="E2765" s="176">
        <v>1.36</v>
      </c>
    </row>
    <row r="2766" spans="1:5">
      <c r="A2766" s="156">
        <v>10865</v>
      </c>
      <c r="B2766" s="156" t="s">
        <v>2806</v>
      </c>
      <c r="C2766" s="156" t="s">
        <v>407</v>
      </c>
      <c r="D2766" s="156" t="s">
        <v>410</v>
      </c>
      <c r="E2766" s="176">
        <v>10.4</v>
      </c>
    </row>
    <row r="2767" spans="1:5">
      <c r="A2767" s="156">
        <v>3653</v>
      </c>
      <c r="B2767" s="156" t="s">
        <v>2807</v>
      </c>
      <c r="C2767" s="156" t="s">
        <v>407</v>
      </c>
      <c r="D2767" s="156" t="s">
        <v>410</v>
      </c>
      <c r="E2767" s="176">
        <v>21</v>
      </c>
    </row>
    <row r="2768" spans="1:5">
      <c r="A2768" s="156">
        <v>3649</v>
      </c>
      <c r="B2768" s="156" t="s">
        <v>2808</v>
      </c>
      <c r="C2768" s="156" t="s">
        <v>407</v>
      </c>
      <c r="D2768" s="156" t="s">
        <v>410</v>
      </c>
      <c r="E2768" s="176">
        <v>53.77</v>
      </c>
    </row>
    <row r="2769" spans="1:5">
      <c r="A2769" s="156">
        <v>3651</v>
      </c>
      <c r="B2769" s="156" t="s">
        <v>2809</v>
      </c>
      <c r="C2769" s="156" t="s">
        <v>407</v>
      </c>
      <c r="D2769" s="156" t="s">
        <v>410</v>
      </c>
      <c r="E2769" s="176">
        <v>80.98</v>
      </c>
    </row>
    <row r="2770" spans="1:5">
      <c r="A2770" s="156">
        <v>3650</v>
      </c>
      <c r="B2770" s="156" t="s">
        <v>2810</v>
      </c>
      <c r="C2770" s="156" t="s">
        <v>407</v>
      </c>
      <c r="D2770" s="156" t="s">
        <v>410</v>
      </c>
      <c r="E2770" s="176">
        <v>112.8</v>
      </c>
    </row>
    <row r="2771" spans="1:5">
      <c r="A2771" s="156">
        <v>3645</v>
      </c>
      <c r="B2771" s="156" t="s">
        <v>2811</v>
      </c>
      <c r="C2771" s="156" t="s">
        <v>407</v>
      </c>
      <c r="D2771" s="156" t="s">
        <v>410</v>
      </c>
      <c r="E2771" s="176">
        <v>246.08</v>
      </c>
    </row>
    <row r="2772" spans="1:5">
      <c r="A2772" s="156">
        <v>3646</v>
      </c>
      <c r="B2772" s="156" t="s">
        <v>2812</v>
      </c>
      <c r="C2772" s="156" t="s">
        <v>407</v>
      </c>
      <c r="D2772" s="156" t="s">
        <v>410</v>
      </c>
      <c r="E2772" s="176">
        <v>400.64</v>
      </c>
    </row>
    <row r="2773" spans="1:5">
      <c r="A2773" s="156">
        <v>3647</v>
      </c>
      <c r="B2773" s="156" t="s">
        <v>2813</v>
      </c>
      <c r="C2773" s="156" t="s">
        <v>407</v>
      </c>
      <c r="D2773" s="156" t="s">
        <v>410</v>
      </c>
      <c r="E2773" s="176">
        <v>460.06</v>
      </c>
    </row>
    <row r="2774" spans="1:5">
      <c r="A2774" s="156">
        <v>39875</v>
      </c>
      <c r="B2774" s="156" t="s">
        <v>2814</v>
      </c>
      <c r="C2774" s="156" t="s">
        <v>407</v>
      </c>
      <c r="D2774" s="156" t="s">
        <v>410</v>
      </c>
      <c r="E2774" s="176">
        <v>258.70999999999998</v>
      </c>
    </row>
    <row r="2775" spans="1:5">
      <c r="A2775" s="156">
        <v>39876</v>
      </c>
      <c r="B2775" s="156" t="s">
        <v>2815</v>
      </c>
      <c r="C2775" s="156" t="s">
        <v>407</v>
      </c>
      <c r="D2775" s="156" t="s">
        <v>410</v>
      </c>
      <c r="E2775" s="176">
        <v>323.89999999999998</v>
      </c>
    </row>
    <row r="2776" spans="1:5">
      <c r="A2776" s="156">
        <v>39877</v>
      </c>
      <c r="B2776" s="156" t="s">
        <v>2816</v>
      </c>
      <c r="C2776" s="156" t="s">
        <v>407</v>
      </c>
      <c r="D2776" s="156" t="s">
        <v>410</v>
      </c>
      <c r="E2776" s="176">
        <v>449.24</v>
      </c>
    </row>
    <row r="2777" spans="1:5">
      <c r="A2777" s="156">
        <v>39878</v>
      </c>
      <c r="B2777" s="156" t="s">
        <v>2817</v>
      </c>
      <c r="C2777" s="156" t="s">
        <v>407</v>
      </c>
      <c r="D2777" s="156" t="s">
        <v>410</v>
      </c>
      <c r="E2777" s="176">
        <v>593.37</v>
      </c>
    </row>
    <row r="2778" spans="1:5">
      <c r="A2778" s="156">
        <v>39872</v>
      </c>
      <c r="B2778" s="156" t="s">
        <v>2818</v>
      </c>
      <c r="C2778" s="156" t="s">
        <v>407</v>
      </c>
      <c r="D2778" s="156" t="s">
        <v>410</v>
      </c>
      <c r="E2778" s="176">
        <v>177.41</v>
      </c>
    </row>
    <row r="2779" spans="1:5">
      <c r="A2779" s="156">
        <v>39873</v>
      </c>
      <c r="B2779" s="156" t="s">
        <v>2819</v>
      </c>
      <c r="C2779" s="156" t="s">
        <v>407</v>
      </c>
      <c r="D2779" s="156" t="s">
        <v>410</v>
      </c>
      <c r="E2779" s="176">
        <v>205.79</v>
      </c>
    </row>
    <row r="2780" spans="1:5">
      <c r="A2780" s="156">
        <v>39874</v>
      </c>
      <c r="B2780" s="156" t="s">
        <v>2820</v>
      </c>
      <c r="C2780" s="156" t="s">
        <v>407</v>
      </c>
      <c r="D2780" s="156" t="s">
        <v>410</v>
      </c>
      <c r="E2780" s="176">
        <v>226.03</v>
      </c>
    </row>
    <row r="2781" spans="1:5">
      <c r="A2781" s="156">
        <v>3674</v>
      </c>
      <c r="B2781" s="156" t="s">
        <v>2821</v>
      </c>
      <c r="C2781" s="156" t="s">
        <v>459</v>
      </c>
      <c r="D2781" s="156" t="s">
        <v>410</v>
      </c>
      <c r="E2781" s="176">
        <v>58.37</v>
      </c>
    </row>
    <row r="2782" spans="1:5">
      <c r="A2782" s="156">
        <v>3681</v>
      </c>
      <c r="B2782" s="156" t="s">
        <v>2822</v>
      </c>
      <c r="C2782" s="156" t="s">
        <v>459</v>
      </c>
      <c r="D2782" s="156" t="s">
        <v>410</v>
      </c>
      <c r="E2782" s="176">
        <v>86.85</v>
      </c>
    </row>
    <row r="2783" spans="1:5">
      <c r="A2783" s="156">
        <v>3676</v>
      </c>
      <c r="B2783" s="156" t="s">
        <v>2823</v>
      </c>
      <c r="C2783" s="156" t="s">
        <v>459</v>
      </c>
      <c r="D2783" s="156" t="s">
        <v>410</v>
      </c>
      <c r="E2783" s="176">
        <v>326.87</v>
      </c>
    </row>
    <row r="2784" spans="1:5">
      <c r="A2784" s="156">
        <v>3679</v>
      </c>
      <c r="B2784" s="156" t="s">
        <v>2824</v>
      </c>
      <c r="C2784" s="156" t="s">
        <v>459</v>
      </c>
      <c r="D2784" s="156" t="s">
        <v>410</v>
      </c>
      <c r="E2784" s="176">
        <v>270.42</v>
      </c>
    </row>
    <row r="2785" spans="1:5">
      <c r="A2785" s="156">
        <v>3672</v>
      </c>
      <c r="B2785" s="156" t="s">
        <v>2825</v>
      </c>
      <c r="C2785" s="156" t="s">
        <v>459</v>
      </c>
      <c r="D2785" s="156" t="s">
        <v>410</v>
      </c>
      <c r="E2785" s="176">
        <v>0.92</v>
      </c>
    </row>
    <row r="2786" spans="1:5">
      <c r="A2786" s="156">
        <v>3671</v>
      </c>
      <c r="B2786" s="156" t="s">
        <v>2826</v>
      </c>
      <c r="C2786" s="156" t="s">
        <v>459</v>
      </c>
      <c r="D2786" s="156" t="s">
        <v>410</v>
      </c>
      <c r="E2786" s="176">
        <v>0.87</v>
      </c>
    </row>
    <row r="2787" spans="1:5">
      <c r="A2787" s="156">
        <v>3673</v>
      </c>
      <c r="B2787" s="156" t="s">
        <v>2827</v>
      </c>
      <c r="C2787" s="156" t="s">
        <v>459</v>
      </c>
      <c r="D2787" s="156" t="s">
        <v>410</v>
      </c>
      <c r="E2787" s="176">
        <v>1.36</v>
      </c>
    </row>
    <row r="2788" spans="1:5">
      <c r="A2788" s="156">
        <v>38394</v>
      </c>
      <c r="B2788" s="156" t="s">
        <v>2828</v>
      </c>
      <c r="C2788" s="156" t="s">
        <v>407</v>
      </c>
      <c r="D2788" s="156" t="s">
        <v>408</v>
      </c>
      <c r="E2788" s="176">
        <v>202.65</v>
      </c>
    </row>
    <row r="2789" spans="1:5">
      <c r="A2789" s="156">
        <v>3729</v>
      </c>
      <c r="B2789" s="156" t="s">
        <v>2829</v>
      </c>
      <c r="C2789" s="156" t="s">
        <v>407</v>
      </c>
      <c r="D2789" s="156" t="s">
        <v>405</v>
      </c>
      <c r="E2789" s="176">
        <v>60.83</v>
      </c>
    </row>
    <row r="2790" spans="1:5">
      <c r="A2790" s="156">
        <v>63</v>
      </c>
      <c r="B2790" s="156" t="s">
        <v>286</v>
      </c>
      <c r="C2790" s="156" t="s">
        <v>407</v>
      </c>
      <c r="D2790" s="156" t="s">
        <v>408</v>
      </c>
      <c r="E2790" s="176">
        <v>57.61</v>
      </c>
    </row>
    <row r="2791" spans="1:5">
      <c r="A2791" s="156">
        <v>39357</v>
      </c>
      <c r="B2791" s="156" t="s">
        <v>5459</v>
      </c>
      <c r="C2791" s="156" t="s">
        <v>407</v>
      </c>
      <c r="D2791" s="156" t="s">
        <v>410</v>
      </c>
      <c r="E2791" s="176">
        <v>78.430000000000007</v>
      </c>
    </row>
    <row r="2792" spans="1:5">
      <c r="A2792" s="156">
        <v>39358</v>
      </c>
      <c r="B2792" s="156" t="s">
        <v>5460</v>
      </c>
      <c r="C2792" s="156" t="s">
        <v>407</v>
      </c>
      <c r="D2792" s="156" t="s">
        <v>410</v>
      </c>
      <c r="E2792" s="176">
        <v>86</v>
      </c>
    </row>
    <row r="2793" spans="1:5">
      <c r="A2793" s="156">
        <v>39356</v>
      </c>
      <c r="B2793" s="156" t="s">
        <v>5461</v>
      </c>
      <c r="C2793" s="156" t="s">
        <v>407</v>
      </c>
      <c r="D2793" s="156" t="s">
        <v>410</v>
      </c>
      <c r="E2793" s="176">
        <v>146.72</v>
      </c>
    </row>
    <row r="2794" spans="1:5">
      <c r="A2794" s="156">
        <v>39355</v>
      </c>
      <c r="B2794" s="156" t="s">
        <v>5462</v>
      </c>
      <c r="C2794" s="156" t="s">
        <v>407</v>
      </c>
      <c r="D2794" s="156" t="s">
        <v>410</v>
      </c>
      <c r="E2794" s="176">
        <v>126.26</v>
      </c>
    </row>
    <row r="2795" spans="1:5">
      <c r="A2795" s="156">
        <v>39353</v>
      </c>
      <c r="B2795" s="156" t="s">
        <v>5463</v>
      </c>
      <c r="C2795" s="156" t="s">
        <v>407</v>
      </c>
      <c r="D2795" s="156" t="s">
        <v>410</v>
      </c>
      <c r="E2795" s="176">
        <v>173.14</v>
      </c>
    </row>
    <row r="2796" spans="1:5">
      <c r="A2796" s="156">
        <v>39354</v>
      </c>
      <c r="B2796" s="156" t="s">
        <v>5464</v>
      </c>
      <c r="C2796" s="156" t="s">
        <v>407</v>
      </c>
      <c r="D2796" s="156" t="s">
        <v>410</v>
      </c>
      <c r="E2796" s="176">
        <v>172.56</v>
      </c>
    </row>
    <row r="2797" spans="1:5">
      <c r="A2797" s="156">
        <v>39398</v>
      </c>
      <c r="B2797" s="156" t="s">
        <v>2830</v>
      </c>
      <c r="C2797" s="156" t="s">
        <v>407</v>
      </c>
      <c r="D2797" s="156" t="s">
        <v>408</v>
      </c>
      <c r="E2797" s="176">
        <v>41.78</v>
      </c>
    </row>
    <row r="2798" spans="1:5">
      <c r="A2798" s="156">
        <v>13343</v>
      </c>
      <c r="B2798" s="156" t="s">
        <v>2831</v>
      </c>
      <c r="C2798" s="156" t="s">
        <v>407</v>
      </c>
      <c r="D2798" s="156" t="s">
        <v>410</v>
      </c>
      <c r="E2798" s="176">
        <v>26.79</v>
      </c>
    </row>
    <row r="2799" spans="1:5">
      <c r="A2799" s="156">
        <v>12118</v>
      </c>
      <c r="B2799" s="156" t="s">
        <v>2832</v>
      </c>
      <c r="C2799" s="156" t="s">
        <v>407</v>
      </c>
      <c r="D2799" s="156" t="s">
        <v>408</v>
      </c>
      <c r="E2799" s="176">
        <v>14.77</v>
      </c>
    </row>
    <row r="2800" spans="1:5">
      <c r="A2800" s="156">
        <v>39482</v>
      </c>
      <c r="B2800" s="156" t="s">
        <v>2833</v>
      </c>
      <c r="C2800" s="156" t="s">
        <v>407</v>
      </c>
      <c r="D2800" s="156" t="s">
        <v>408</v>
      </c>
      <c r="E2800" s="176">
        <v>336.66</v>
      </c>
    </row>
    <row r="2801" spans="1:5">
      <c r="A2801" s="156">
        <v>39486</v>
      </c>
      <c r="B2801" s="156" t="s">
        <v>2834</v>
      </c>
      <c r="C2801" s="156" t="s">
        <v>407</v>
      </c>
      <c r="D2801" s="156" t="s">
        <v>408</v>
      </c>
      <c r="E2801" s="176">
        <v>296.61</v>
      </c>
    </row>
    <row r="2802" spans="1:5">
      <c r="A2802" s="156">
        <v>39483</v>
      </c>
      <c r="B2802" s="156" t="s">
        <v>2835</v>
      </c>
      <c r="C2802" s="156" t="s">
        <v>407</v>
      </c>
      <c r="D2802" s="156" t="s">
        <v>408</v>
      </c>
      <c r="E2802" s="176">
        <v>321.10000000000002</v>
      </c>
    </row>
    <row r="2803" spans="1:5">
      <c r="A2803" s="156">
        <v>39487</v>
      </c>
      <c r="B2803" s="156" t="s">
        <v>2836</v>
      </c>
      <c r="C2803" s="156" t="s">
        <v>407</v>
      </c>
      <c r="D2803" s="156" t="s">
        <v>408</v>
      </c>
      <c r="E2803" s="176">
        <v>299.67</v>
      </c>
    </row>
    <row r="2804" spans="1:5">
      <c r="A2804" s="156">
        <v>39484</v>
      </c>
      <c r="B2804" s="156" t="s">
        <v>2837</v>
      </c>
      <c r="C2804" s="156" t="s">
        <v>407</v>
      </c>
      <c r="D2804" s="156" t="s">
        <v>408</v>
      </c>
      <c r="E2804" s="176">
        <v>324.16000000000003</v>
      </c>
    </row>
    <row r="2805" spans="1:5">
      <c r="A2805" s="156">
        <v>39488</v>
      </c>
      <c r="B2805" s="156" t="s">
        <v>2838</v>
      </c>
      <c r="C2805" s="156" t="s">
        <v>407</v>
      </c>
      <c r="D2805" s="156" t="s">
        <v>408</v>
      </c>
      <c r="E2805" s="176">
        <v>302.73</v>
      </c>
    </row>
    <row r="2806" spans="1:5">
      <c r="A2806" s="156">
        <v>39485</v>
      </c>
      <c r="B2806" s="156" t="s">
        <v>2839</v>
      </c>
      <c r="C2806" s="156" t="s">
        <v>407</v>
      </c>
      <c r="D2806" s="156" t="s">
        <v>408</v>
      </c>
      <c r="E2806" s="176">
        <v>339.48</v>
      </c>
    </row>
    <row r="2807" spans="1:5">
      <c r="A2807" s="156">
        <v>39489</v>
      </c>
      <c r="B2807" s="156" t="s">
        <v>2840</v>
      </c>
      <c r="C2807" s="156" t="s">
        <v>407</v>
      </c>
      <c r="D2807" s="156" t="s">
        <v>408</v>
      </c>
      <c r="E2807" s="176">
        <v>318.05</v>
      </c>
    </row>
    <row r="2808" spans="1:5">
      <c r="A2808" s="156">
        <v>39494</v>
      </c>
      <c r="B2808" s="156" t="s">
        <v>2841</v>
      </c>
      <c r="C2808" s="156" t="s">
        <v>407</v>
      </c>
      <c r="D2808" s="156" t="s">
        <v>408</v>
      </c>
      <c r="E2808" s="176">
        <v>324.42</v>
      </c>
    </row>
    <row r="2809" spans="1:5">
      <c r="A2809" s="156">
        <v>39490</v>
      </c>
      <c r="B2809" s="156" t="s">
        <v>2842</v>
      </c>
      <c r="C2809" s="156" t="s">
        <v>407</v>
      </c>
      <c r="D2809" s="156" t="s">
        <v>408</v>
      </c>
      <c r="E2809" s="176">
        <v>367.76</v>
      </c>
    </row>
    <row r="2810" spans="1:5">
      <c r="A2810" s="156">
        <v>39495</v>
      </c>
      <c r="B2810" s="156" t="s">
        <v>2843</v>
      </c>
      <c r="C2810" s="156" t="s">
        <v>407</v>
      </c>
      <c r="D2810" s="156" t="s">
        <v>408</v>
      </c>
      <c r="E2810" s="176">
        <v>336.66</v>
      </c>
    </row>
    <row r="2811" spans="1:5">
      <c r="A2811" s="156">
        <v>39491</v>
      </c>
      <c r="B2811" s="156" t="s">
        <v>2844</v>
      </c>
      <c r="C2811" s="156" t="s">
        <v>407</v>
      </c>
      <c r="D2811" s="156" t="s">
        <v>408</v>
      </c>
      <c r="E2811" s="176">
        <v>379.51</v>
      </c>
    </row>
    <row r="2812" spans="1:5">
      <c r="A2812" s="156">
        <v>39496</v>
      </c>
      <c r="B2812" s="156" t="s">
        <v>2845</v>
      </c>
      <c r="C2812" s="156" t="s">
        <v>407</v>
      </c>
      <c r="D2812" s="156" t="s">
        <v>408</v>
      </c>
      <c r="E2812" s="176">
        <v>348.78</v>
      </c>
    </row>
    <row r="2813" spans="1:5">
      <c r="A2813" s="156">
        <v>39492</v>
      </c>
      <c r="B2813" s="156" t="s">
        <v>2846</v>
      </c>
      <c r="C2813" s="156" t="s">
        <v>407</v>
      </c>
      <c r="D2813" s="156" t="s">
        <v>408</v>
      </c>
      <c r="E2813" s="176">
        <v>381.84</v>
      </c>
    </row>
    <row r="2814" spans="1:5">
      <c r="A2814" s="156">
        <v>39497</v>
      </c>
      <c r="B2814" s="156" t="s">
        <v>2847</v>
      </c>
      <c r="C2814" s="156" t="s">
        <v>407</v>
      </c>
      <c r="D2814" s="156" t="s">
        <v>408</v>
      </c>
      <c r="E2814" s="176">
        <v>361.02</v>
      </c>
    </row>
    <row r="2815" spans="1:5">
      <c r="A2815" s="156">
        <v>39493</v>
      </c>
      <c r="B2815" s="156" t="s">
        <v>2848</v>
      </c>
      <c r="C2815" s="156" t="s">
        <v>407</v>
      </c>
      <c r="D2815" s="156" t="s">
        <v>408</v>
      </c>
      <c r="E2815" s="176">
        <v>403.99</v>
      </c>
    </row>
    <row r="2816" spans="1:5">
      <c r="A2816" s="156">
        <v>39500</v>
      </c>
      <c r="B2816" s="156" t="s">
        <v>2849</v>
      </c>
      <c r="C2816" s="156" t="s">
        <v>407</v>
      </c>
      <c r="D2816" s="156" t="s">
        <v>408</v>
      </c>
      <c r="E2816" s="176">
        <v>405.32</v>
      </c>
    </row>
    <row r="2817" spans="1:5">
      <c r="A2817" s="156">
        <v>39498</v>
      </c>
      <c r="B2817" s="156" t="s">
        <v>2850</v>
      </c>
      <c r="C2817" s="156" t="s">
        <v>407</v>
      </c>
      <c r="D2817" s="156" t="s">
        <v>408</v>
      </c>
      <c r="E2817" s="176">
        <v>450.7</v>
      </c>
    </row>
    <row r="2818" spans="1:5">
      <c r="A2818" s="156">
        <v>39501</v>
      </c>
      <c r="B2818" s="156" t="s">
        <v>2851</v>
      </c>
      <c r="C2818" s="156" t="s">
        <v>407</v>
      </c>
      <c r="D2818" s="156" t="s">
        <v>408</v>
      </c>
      <c r="E2818" s="176">
        <v>415.87</v>
      </c>
    </row>
    <row r="2819" spans="1:5">
      <c r="A2819" s="156">
        <v>39499</v>
      </c>
      <c r="B2819" s="156" t="s">
        <v>2852</v>
      </c>
      <c r="C2819" s="156" t="s">
        <v>407</v>
      </c>
      <c r="D2819" s="156" t="s">
        <v>408</v>
      </c>
      <c r="E2819" s="176">
        <v>488.93</v>
      </c>
    </row>
    <row r="2820" spans="1:5">
      <c r="A2820" s="156">
        <v>3733</v>
      </c>
      <c r="B2820" s="156" t="s">
        <v>2853</v>
      </c>
      <c r="C2820" s="156" t="s">
        <v>412</v>
      </c>
      <c r="D2820" s="156" t="s">
        <v>410</v>
      </c>
      <c r="E2820" s="176">
        <v>45.24</v>
      </c>
    </row>
    <row r="2821" spans="1:5">
      <c r="A2821" s="156">
        <v>3731</v>
      </c>
      <c r="B2821" s="156" t="s">
        <v>5465</v>
      </c>
      <c r="C2821" s="156" t="s">
        <v>412</v>
      </c>
      <c r="D2821" s="156" t="s">
        <v>410</v>
      </c>
      <c r="E2821" s="176">
        <v>42</v>
      </c>
    </row>
    <row r="2822" spans="1:5">
      <c r="A2822" s="156">
        <v>38137</v>
      </c>
      <c r="B2822" s="156" t="s">
        <v>2854</v>
      </c>
      <c r="C2822" s="156" t="s">
        <v>412</v>
      </c>
      <c r="D2822" s="156" t="s">
        <v>410</v>
      </c>
      <c r="E2822" s="176">
        <v>42.24</v>
      </c>
    </row>
    <row r="2823" spans="1:5">
      <c r="A2823" s="156">
        <v>38135</v>
      </c>
      <c r="B2823" s="156" t="s">
        <v>2855</v>
      </c>
      <c r="C2823" s="156" t="s">
        <v>412</v>
      </c>
      <c r="D2823" s="156" t="s">
        <v>410</v>
      </c>
      <c r="E2823" s="176">
        <v>53.55</v>
      </c>
    </row>
    <row r="2824" spans="1:5">
      <c r="A2824" s="156">
        <v>38138</v>
      </c>
      <c r="B2824" s="156" t="s">
        <v>2856</v>
      </c>
      <c r="C2824" s="156" t="s">
        <v>412</v>
      </c>
      <c r="D2824" s="156" t="s">
        <v>410</v>
      </c>
      <c r="E2824" s="176">
        <v>41.48</v>
      </c>
    </row>
    <row r="2825" spans="1:5">
      <c r="A2825" s="156">
        <v>3736</v>
      </c>
      <c r="B2825" s="156" t="s">
        <v>2857</v>
      </c>
      <c r="C2825" s="156" t="s">
        <v>412</v>
      </c>
      <c r="D2825" s="156" t="s">
        <v>405</v>
      </c>
      <c r="E2825" s="176">
        <v>25</v>
      </c>
    </row>
    <row r="2826" spans="1:5">
      <c r="A2826" s="156">
        <v>3741</v>
      </c>
      <c r="B2826" s="156" t="s">
        <v>2858</v>
      </c>
      <c r="C2826" s="156" t="s">
        <v>412</v>
      </c>
      <c r="D2826" s="156" t="s">
        <v>408</v>
      </c>
      <c r="E2826" s="176">
        <v>26.06</v>
      </c>
    </row>
    <row r="2827" spans="1:5">
      <c r="A2827" s="156">
        <v>3745</v>
      </c>
      <c r="B2827" s="156" t="s">
        <v>2859</v>
      </c>
      <c r="C2827" s="156" t="s">
        <v>412</v>
      </c>
      <c r="D2827" s="156" t="s">
        <v>408</v>
      </c>
      <c r="E2827" s="176">
        <v>28.1</v>
      </c>
    </row>
    <row r="2828" spans="1:5">
      <c r="A2828" s="156">
        <v>3743</v>
      </c>
      <c r="B2828" s="156" t="s">
        <v>2860</v>
      </c>
      <c r="C2828" s="156" t="s">
        <v>412</v>
      </c>
      <c r="D2828" s="156" t="s">
        <v>408</v>
      </c>
      <c r="E2828" s="176">
        <v>25.96</v>
      </c>
    </row>
    <row r="2829" spans="1:5">
      <c r="A2829" s="156">
        <v>3744</v>
      </c>
      <c r="B2829" s="156" t="s">
        <v>2861</v>
      </c>
      <c r="C2829" s="156" t="s">
        <v>412</v>
      </c>
      <c r="D2829" s="156" t="s">
        <v>408</v>
      </c>
      <c r="E2829" s="176">
        <v>28.58</v>
      </c>
    </row>
    <row r="2830" spans="1:5">
      <c r="A2830" s="156">
        <v>3739</v>
      </c>
      <c r="B2830" s="156" t="s">
        <v>2862</v>
      </c>
      <c r="C2830" s="156" t="s">
        <v>412</v>
      </c>
      <c r="D2830" s="156" t="s">
        <v>408</v>
      </c>
      <c r="E2830" s="176">
        <v>30.03</v>
      </c>
    </row>
    <row r="2831" spans="1:5">
      <c r="A2831" s="156">
        <v>3737</v>
      </c>
      <c r="B2831" s="156" t="s">
        <v>2863</v>
      </c>
      <c r="C2831" s="156" t="s">
        <v>412</v>
      </c>
      <c r="D2831" s="156" t="s">
        <v>408</v>
      </c>
      <c r="E2831" s="176">
        <v>31.49</v>
      </c>
    </row>
    <row r="2832" spans="1:5">
      <c r="A2832" s="156">
        <v>3738</v>
      </c>
      <c r="B2832" s="156" t="s">
        <v>2864</v>
      </c>
      <c r="C2832" s="156" t="s">
        <v>412</v>
      </c>
      <c r="D2832" s="156" t="s">
        <v>408</v>
      </c>
      <c r="E2832" s="176">
        <v>36.33</v>
      </c>
    </row>
    <row r="2833" spans="1:5">
      <c r="A2833" s="156">
        <v>3747</v>
      </c>
      <c r="B2833" s="156" t="s">
        <v>2865</v>
      </c>
      <c r="C2833" s="156" t="s">
        <v>412</v>
      </c>
      <c r="D2833" s="156" t="s">
        <v>408</v>
      </c>
      <c r="E2833" s="176">
        <v>28.58</v>
      </c>
    </row>
    <row r="2834" spans="1:5">
      <c r="A2834" s="156">
        <v>11649</v>
      </c>
      <c r="B2834" s="156" t="s">
        <v>2866</v>
      </c>
      <c r="C2834" s="156" t="s">
        <v>407</v>
      </c>
      <c r="D2834" s="156" t="s">
        <v>408</v>
      </c>
      <c r="E2834" s="176">
        <v>207.36</v>
      </c>
    </row>
    <row r="2835" spans="1:5">
      <c r="A2835" s="156">
        <v>11650</v>
      </c>
      <c r="B2835" s="156" t="s">
        <v>2867</v>
      </c>
      <c r="C2835" s="156" t="s">
        <v>407</v>
      </c>
      <c r="D2835" s="156" t="s">
        <v>408</v>
      </c>
      <c r="E2835" s="176">
        <v>353.43</v>
      </c>
    </row>
    <row r="2836" spans="1:5">
      <c r="A2836" s="156">
        <v>3742</v>
      </c>
      <c r="B2836" s="156" t="s">
        <v>218</v>
      </c>
      <c r="C2836" s="156" t="s">
        <v>412</v>
      </c>
      <c r="D2836" s="156" t="s">
        <v>408</v>
      </c>
      <c r="E2836" s="176">
        <v>37.69</v>
      </c>
    </row>
    <row r="2837" spans="1:5">
      <c r="A2837" s="156">
        <v>3746</v>
      </c>
      <c r="B2837" s="156" t="s">
        <v>2868</v>
      </c>
      <c r="C2837" s="156" t="s">
        <v>412</v>
      </c>
      <c r="D2837" s="156" t="s">
        <v>408</v>
      </c>
      <c r="E2837" s="176">
        <v>44.01</v>
      </c>
    </row>
    <row r="2838" spans="1:5">
      <c r="A2838" s="156">
        <v>13250</v>
      </c>
      <c r="B2838" s="156" t="s">
        <v>2869</v>
      </c>
      <c r="C2838" s="156" t="s">
        <v>407</v>
      </c>
      <c r="D2838" s="156" t="s">
        <v>408</v>
      </c>
      <c r="E2838" s="176">
        <v>0.56999999999999995</v>
      </c>
    </row>
    <row r="2839" spans="1:5">
      <c r="A2839" s="156">
        <v>11641</v>
      </c>
      <c r="B2839" s="156" t="s">
        <v>2870</v>
      </c>
      <c r="C2839" s="156" t="s">
        <v>412</v>
      </c>
      <c r="D2839" s="156" t="s">
        <v>408</v>
      </c>
      <c r="E2839" s="176">
        <v>9.58</v>
      </c>
    </row>
    <row r="2840" spans="1:5">
      <c r="A2840" s="156">
        <v>21106</v>
      </c>
      <c r="B2840" s="156" t="s">
        <v>2871</v>
      </c>
      <c r="C2840" s="156" t="s">
        <v>463</v>
      </c>
      <c r="D2840" s="156" t="s">
        <v>410</v>
      </c>
      <c r="E2840" s="176">
        <v>18.32</v>
      </c>
    </row>
    <row r="2841" spans="1:5">
      <c r="A2841" s="156">
        <v>3755</v>
      </c>
      <c r="B2841" s="156" t="s">
        <v>2872</v>
      </c>
      <c r="C2841" s="156" t="s">
        <v>407</v>
      </c>
      <c r="D2841" s="156" t="s">
        <v>408</v>
      </c>
      <c r="E2841" s="176">
        <v>23.28</v>
      </c>
    </row>
    <row r="2842" spans="1:5">
      <c r="A2842" s="156">
        <v>3750</v>
      </c>
      <c r="B2842" s="156" t="s">
        <v>2873</v>
      </c>
      <c r="C2842" s="156" t="s">
        <v>407</v>
      </c>
      <c r="D2842" s="156" t="s">
        <v>408</v>
      </c>
      <c r="E2842" s="176">
        <v>31.3</v>
      </c>
    </row>
    <row r="2843" spans="1:5">
      <c r="A2843" s="156">
        <v>3756</v>
      </c>
      <c r="B2843" s="156" t="s">
        <v>2874</v>
      </c>
      <c r="C2843" s="156" t="s">
        <v>407</v>
      </c>
      <c r="D2843" s="156" t="s">
        <v>408</v>
      </c>
      <c r="E2843" s="176">
        <v>58.48</v>
      </c>
    </row>
    <row r="2844" spans="1:5">
      <c r="A2844" s="156">
        <v>39377</v>
      </c>
      <c r="B2844" s="156" t="s">
        <v>2875</v>
      </c>
      <c r="C2844" s="156" t="s">
        <v>407</v>
      </c>
      <c r="D2844" s="156" t="s">
        <v>408</v>
      </c>
      <c r="E2844" s="176">
        <v>173.25</v>
      </c>
    </row>
    <row r="2845" spans="1:5">
      <c r="A2845" s="156">
        <v>38191</v>
      </c>
      <c r="B2845" s="156" t="s">
        <v>2876</v>
      </c>
      <c r="C2845" s="156" t="s">
        <v>407</v>
      </c>
      <c r="D2845" s="156" t="s">
        <v>408</v>
      </c>
      <c r="E2845" s="176">
        <v>12.9</v>
      </c>
    </row>
    <row r="2846" spans="1:5">
      <c r="A2846" s="156">
        <v>39381</v>
      </c>
      <c r="B2846" s="156" t="s">
        <v>2877</v>
      </c>
      <c r="C2846" s="156" t="s">
        <v>407</v>
      </c>
      <c r="D2846" s="156" t="s">
        <v>408</v>
      </c>
      <c r="E2846" s="176">
        <v>12.03</v>
      </c>
    </row>
    <row r="2847" spans="1:5">
      <c r="A2847" s="156">
        <v>38780</v>
      </c>
      <c r="B2847" s="156" t="s">
        <v>2878</v>
      </c>
      <c r="C2847" s="156" t="s">
        <v>407</v>
      </c>
      <c r="D2847" s="156" t="s">
        <v>408</v>
      </c>
      <c r="E2847" s="176">
        <v>14.72</v>
      </c>
    </row>
    <row r="2848" spans="1:5">
      <c r="A2848" s="156">
        <v>38781</v>
      </c>
      <c r="B2848" s="156" t="s">
        <v>2879</v>
      </c>
      <c r="C2848" s="156" t="s">
        <v>407</v>
      </c>
      <c r="D2848" s="156" t="s">
        <v>408</v>
      </c>
      <c r="E2848" s="176">
        <v>49.69</v>
      </c>
    </row>
    <row r="2849" spans="1:5">
      <c r="A2849" s="156">
        <v>38192</v>
      </c>
      <c r="B2849" s="156" t="s">
        <v>2880</v>
      </c>
      <c r="C2849" s="156" t="s">
        <v>407</v>
      </c>
      <c r="D2849" s="156" t="s">
        <v>408</v>
      </c>
      <c r="E2849" s="176">
        <v>89.91</v>
      </c>
    </row>
    <row r="2850" spans="1:5">
      <c r="A2850" s="156">
        <v>3753</v>
      </c>
      <c r="B2850" s="156" t="s">
        <v>2881</v>
      </c>
      <c r="C2850" s="156" t="s">
        <v>407</v>
      </c>
      <c r="D2850" s="156" t="s">
        <v>408</v>
      </c>
      <c r="E2850" s="176">
        <v>7.87</v>
      </c>
    </row>
    <row r="2851" spans="1:5">
      <c r="A2851" s="156">
        <v>38782</v>
      </c>
      <c r="B2851" s="156" t="s">
        <v>2882</v>
      </c>
      <c r="C2851" s="156" t="s">
        <v>407</v>
      </c>
      <c r="D2851" s="156" t="s">
        <v>408</v>
      </c>
      <c r="E2851" s="176">
        <v>10.25</v>
      </c>
    </row>
    <row r="2852" spans="1:5">
      <c r="A2852" s="156">
        <v>38778</v>
      </c>
      <c r="B2852" s="156" t="s">
        <v>2883</v>
      </c>
      <c r="C2852" s="156" t="s">
        <v>407</v>
      </c>
      <c r="D2852" s="156" t="s">
        <v>408</v>
      </c>
      <c r="E2852" s="176">
        <v>7.69</v>
      </c>
    </row>
    <row r="2853" spans="1:5">
      <c r="A2853" s="156">
        <v>38779</v>
      </c>
      <c r="B2853" s="156" t="s">
        <v>2884</v>
      </c>
      <c r="C2853" s="156" t="s">
        <v>407</v>
      </c>
      <c r="D2853" s="156" t="s">
        <v>408</v>
      </c>
      <c r="E2853" s="176">
        <v>8.15</v>
      </c>
    </row>
    <row r="2854" spans="1:5">
      <c r="A2854" s="156">
        <v>39388</v>
      </c>
      <c r="B2854" s="156" t="s">
        <v>2885</v>
      </c>
      <c r="C2854" s="156" t="s">
        <v>407</v>
      </c>
      <c r="D2854" s="156" t="s">
        <v>408</v>
      </c>
      <c r="E2854" s="176">
        <v>39.72</v>
      </c>
    </row>
    <row r="2855" spans="1:5">
      <c r="A2855" s="156">
        <v>39387</v>
      </c>
      <c r="B2855" s="156" t="s">
        <v>2886</v>
      </c>
      <c r="C2855" s="156" t="s">
        <v>407</v>
      </c>
      <c r="D2855" s="156" t="s">
        <v>408</v>
      </c>
      <c r="E2855" s="176">
        <v>67</v>
      </c>
    </row>
    <row r="2856" spans="1:5">
      <c r="A2856" s="156">
        <v>39386</v>
      </c>
      <c r="B2856" s="156" t="s">
        <v>2887</v>
      </c>
      <c r="C2856" s="156" t="s">
        <v>407</v>
      </c>
      <c r="D2856" s="156" t="s">
        <v>408</v>
      </c>
      <c r="E2856" s="176">
        <v>44.31</v>
      </c>
    </row>
    <row r="2857" spans="1:5">
      <c r="A2857" s="156">
        <v>38194</v>
      </c>
      <c r="B2857" s="156" t="s">
        <v>2888</v>
      </c>
      <c r="C2857" s="156" t="s">
        <v>407</v>
      </c>
      <c r="D2857" s="156" t="s">
        <v>408</v>
      </c>
      <c r="E2857" s="176">
        <v>37.770000000000003</v>
      </c>
    </row>
    <row r="2858" spans="1:5">
      <c r="A2858" s="156">
        <v>38193</v>
      </c>
      <c r="B2858" s="156" t="s">
        <v>2889</v>
      </c>
      <c r="C2858" s="156" t="s">
        <v>407</v>
      </c>
      <c r="D2858" s="156" t="s">
        <v>408</v>
      </c>
      <c r="E2858" s="176">
        <v>27.94</v>
      </c>
    </row>
    <row r="2859" spans="1:5">
      <c r="A2859" s="156">
        <v>12216</v>
      </c>
      <c r="B2859" s="156" t="s">
        <v>2890</v>
      </c>
      <c r="C2859" s="156" t="s">
        <v>407</v>
      </c>
      <c r="D2859" s="156" t="s">
        <v>408</v>
      </c>
      <c r="E2859" s="176">
        <v>44.97</v>
      </c>
    </row>
    <row r="2860" spans="1:5">
      <c r="A2860" s="156">
        <v>3757</v>
      </c>
      <c r="B2860" s="156" t="s">
        <v>2891</v>
      </c>
      <c r="C2860" s="156" t="s">
        <v>407</v>
      </c>
      <c r="D2860" s="156" t="s">
        <v>408</v>
      </c>
      <c r="E2860" s="176">
        <v>51.99</v>
      </c>
    </row>
    <row r="2861" spans="1:5">
      <c r="A2861" s="156">
        <v>3758</v>
      </c>
      <c r="B2861" s="156" t="s">
        <v>2892</v>
      </c>
      <c r="C2861" s="156" t="s">
        <v>407</v>
      </c>
      <c r="D2861" s="156" t="s">
        <v>408</v>
      </c>
      <c r="E2861" s="176">
        <v>60.62</v>
      </c>
    </row>
    <row r="2862" spans="1:5">
      <c r="A2862" s="156">
        <v>12214</v>
      </c>
      <c r="B2862" s="156" t="s">
        <v>2893</v>
      </c>
      <c r="C2862" s="156" t="s">
        <v>407</v>
      </c>
      <c r="D2862" s="156" t="s">
        <v>408</v>
      </c>
      <c r="E2862" s="176">
        <v>20.76</v>
      </c>
    </row>
    <row r="2863" spans="1:5">
      <c r="A2863" s="156">
        <v>3749</v>
      </c>
      <c r="B2863" s="156" t="s">
        <v>2894</v>
      </c>
      <c r="C2863" s="156" t="s">
        <v>407</v>
      </c>
      <c r="D2863" s="156" t="s">
        <v>405</v>
      </c>
      <c r="E2863" s="176">
        <v>37</v>
      </c>
    </row>
    <row r="2864" spans="1:5">
      <c r="A2864" s="156">
        <v>3751</v>
      </c>
      <c r="B2864" s="156" t="s">
        <v>2895</v>
      </c>
      <c r="C2864" s="156" t="s">
        <v>407</v>
      </c>
      <c r="D2864" s="156" t="s">
        <v>408</v>
      </c>
      <c r="E2864" s="176">
        <v>50.49</v>
      </c>
    </row>
    <row r="2865" spans="1:5">
      <c r="A2865" s="156">
        <v>39376</v>
      </c>
      <c r="B2865" s="156" t="s">
        <v>2896</v>
      </c>
      <c r="C2865" s="156" t="s">
        <v>407</v>
      </c>
      <c r="D2865" s="156" t="s">
        <v>408</v>
      </c>
      <c r="E2865" s="176">
        <v>42.57</v>
      </c>
    </row>
    <row r="2866" spans="1:5">
      <c r="A2866" s="156">
        <v>3752</v>
      </c>
      <c r="B2866" s="156" t="s">
        <v>2897</v>
      </c>
      <c r="C2866" s="156" t="s">
        <v>407</v>
      </c>
      <c r="D2866" s="156" t="s">
        <v>408</v>
      </c>
      <c r="E2866" s="176">
        <v>83.3</v>
      </c>
    </row>
    <row r="2867" spans="1:5">
      <c r="A2867" s="156">
        <v>746</v>
      </c>
      <c r="B2867" s="156" t="s">
        <v>2898</v>
      </c>
      <c r="C2867" s="156" t="s">
        <v>407</v>
      </c>
      <c r="D2867" s="156" t="s">
        <v>410</v>
      </c>
      <c r="E2867" s="378">
        <v>1895</v>
      </c>
    </row>
    <row r="2868" spans="1:5">
      <c r="A2868" s="156">
        <v>36521</v>
      </c>
      <c r="B2868" s="156" t="s">
        <v>2899</v>
      </c>
      <c r="C2868" s="156" t="s">
        <v>407</v>
      </c>
      <c r="D2868" s="156" t="s">
        <v>408</v>
      </c>
      <c r="E2868" s="176">
        <v>118.94</v>
      </c>
    </row>
    <row r="2869" spans="1:5">
      <c r="A2869" s="156">
        <v>36794</v>
      </c>
      <c r="B2869" s="156" t="s">
        <v>2900</v>
      </c>
      <c r="C2869" s="156" t="s">
        <v>407</v>
      </c>
      <c r="D2869" s="156" t="s">
        <v>408</v>
      </c>
      <c r="E2869" s="176">
        <v>121.24</v>
      </c>
    </row>
    <row r="2870" spans="1:5">
      <c r="A2870" s="156">
        <v>10426</v>
      </c>
      <c r="B2870" s="156" t="s">
        <v>2901</v>
      </c>
      <c r="C2870" s="156" t="s">
        <v>407</v>
      </c>
      <c r="D2870" s="156" t="s">
        <v>408</v>
      </c>
      <c r="E2870" s="176">
        <v>174.62</v>
      </c>
    </row>
    <row r="2871" spans="1:5">
      <c r="A2871" s="156">
        <v>10425</v>
      </c>
      <c r="B2871" s="156" t="s">
        <v>2902</v>
      </c>
      <c r="C2871" s="156" t="s">
        <v>407</v>
      </c>
      <c r="D2871" s="156" t="s">
        <v>408</v>
      </c>
      <c r="E2871" s="176">
        <v>77</v>
      </c>
    </row>
    <row r="2872" spans="1:5">
      <c r="A2872" s="156">
        <v>10431</v>
      </c>
      <c r="B2872" s="156" t="s">
        <v>207</v>
      </c>
      <c r="C2872" s="156" t="s">
        <v>407</v>
      </c>
      <c r="D2872" s="156" t="s">
        <v>408</v>
      </c>
      <c r="E2872" s="176">
        <v>191.57</v>
      </c>
    </row>
    <row r="2873" spans="1:5">
      <c r="A2873" s="156">
        <v>10429</v>
      </c>
      <c r="B2873" s="156" t="s">
        <v>2903</v>
      </c>
      <c r="C2873" s="156" t="s">
        <v>407</v>
      </c>
      <c r="D2873" s="156" t="s">
        <v>408</v>
      </c>
      <c r="E2873" s="176">
        <v>91.84</v>
      </c>
    </row>
    <row r="2874" spans="1:5">
      <c r="A2874" s="156">
        <v>20269</v>
      </c>
      <c r="B2874" s="156" t="s">
        <v>2904</v>
      </c>
      <c r="C2874" s="156" t="s">
        <v>407</v>
      </c>
      <c r="D2874" s="156" t="s">
        <v>408</v>
      </c>
      <c r="E2874" s="176">
        <v>75.69</v>
      </c>
    </row>
    <row r="2875" spans="1:5">
      <c r="A2875" s="156">
        <v>20270</v>
      </c>
      <c r="B2875" s="156" t="s">
        <v>2905</v>
      </c>
      <c r="C2875" s="156" t="s">
        <v>407</v>
      </c>
      <c r="D2875" s="156" t="s">
        <v>408</v>
      </c>
      <c r="E2875" s="176">
        <v>82.42</v>
      </c>
    </row>
    <row r="2876" spans="1:5">
      <c r="A2876" s="156">
        <v>11696</v>
      </c>
      <c r="B2876" s="156" t="s">
        <v>2906</v>
      </c>
      <c r="C2876" s="156" t="s">
        <v>407</v>
      </c>
      <c r="D2876" s="156" t="s">
        <v>408</v>
      </c>
      <c r="E2876" s="176">
        <v>120.41</v>
      </c>
    </row>
    <row r="2877" spans="1:5">
      <c r="A2877" s="156">
        <v>10427</v>
      </c>
      <c r="B2877" s="156" t="s">
        <v>2907</v>
      </c>
      <c r="C2877" s="156" t="s">
        <v>407</v>
      </c>
      <c r="D2877" s="156" t="s">
        <v>408</v>
      </c>
      <c r="E2877" s="176">
        <v>215.91</v>
      </c>
    </row>
    <row r="2878" spans="1:5">
      <c r="A2878" s="156">
        <v>10428</v>
      </c>
      <c r="B2878" s="156" t="s">
        <v>2908</v>
      </c>
      <c r="C2878" s="156" t="s">
        <v>407</v>
      </c>
      <c r="D2878" s="156" t="s">
        <v>408</v>
      </c>
      <c r="E2878" s="176">
        <v>219.13</v>
      </c>
    </row>
    <row r="2879" spans="1:5">
      <c r="A2879" s="156">
        <v>40932</v>
      </c>
      <c r="B2879" s="156" t="s">
        <v>2909</v>
      </c>
      <c r="C2879" s="156" t="s">
        <v>577</v>
      </c>
      <c r="D2879" s="156" t="s">
        <v>408</v>
      </c>
      <c r="E2879" s="378">
        <v>4145.7</v>
      </c>
    </row>
    <row r="2880" spans="1:5">
      <c r="A2880" s="156">
        <v>10853</v>
      </c>
      <c r="B2880" s="156" t="s">
        <v>128</v>
      </c>
      <c r="C2880" s="156" t="s">
        <v>407</v>
      </c>
      <c r="D2880" s="156" t="s">
        <v>408</v>
      </c>
      <c r="E2880" s="176">
        <v>54.94</v>
      </c>
    </row>
    <row r="2881" spans="1:5">
      <c r="A2881" s="156">
        <v>5093</v>
      </c>
      <c r="B2881" s="156" t="s">
        <v>2910</v>
      </c>
      <c r="C2881" s="156" t="s">
        <v>604</v>
      </c>
      <c r="D2881" s="156" t="s">
        <v>408</v>
      </c>
      <c r="E2881" s="176">
        <v>10.41</v>
      </c>
    </row>
    <row r="2882" spans="1:5">
      <c r="A2882" s="156">
        <v>37768</v>
      </c>
      <c r="B2882" s="156" t="s">
        <v>2911</v>
      </c>
      <c r="C2882" s="156" t="s">
        <v>407</v>
      </c>
      <c r="D2882" s="156" t="s">
        <v>410</v>
      </c>
      <c r="E2882" s="378">
        <v>70000</v>
      </c>
    </row>
    <row r="2883" spans="1:5">
      <c r="A2883" s="156">
        <v>37773</v>
      </c>
      <c r="B2883" s="156" t="s">
        <v>2912</v>
      </c>
      <c r="C2883" s="156" t="s">
        <v>407</v>
      </c>
      <c r="D2883" s="156" t="s">
        <v>410</v>
      </c>
      <c r="E2883" s="378">
        <v>59441.8</v>
      </c>
    </row>
    <row r="2884" spans="1:5">
      <c r="A2884" s="156">
        <v>37769</v>
      </c>
      <c r="B2884" s="156" t="s">
        <v>2913</v>
      </c>
      <c r="C2884" s="156" t="s">
        <v>407</v>
      </c>
      <c r="D2884" s="156" t="s">
        <v>410</v>
      </c>
      <c r="E2884" s="378">
        <v>99513.06</v>
      </c>
    </row>
    <row r="2885" spans="1:5">
      <c r="A2885" s="156">
        <v>37770</v>
      </c>
      <c r="B2885" s="156" t="s">
        <v>2914</v>
      </c>
      <c r="C2885" s="156" t="s">
        <v>407</v>
      </c>
      <c r="D2885" s="156" t="s">
        <v>410</v>
      </c>
      <c r="E2885" s="378">
        <v>168889.54</v>
      </c>
    </row>
    <row r="2886" spans="1:5">
      <c r="A2886" s="156">
        <v>38382</v>
      </c>
      <c r="B2886" s="156" t="s">
        <v>2915</v>
      </c>
      <c r="C2886" s="156" t="s">
        <v>407</v>
      </c>
      <c r="D2886" s="156" t="s">
        <v>408</v>
      </c>
      <c r="E2886" s="176">
        <v>7.37</v>
      </c>
    </row>
    <row r="2887" spans="1:5">
      <c r="A2887" s="156">
        <v>6091</v>
      </c>
      <c r="B2887" s="156" t="s">
        <v>2916</v>
      </c>
      <c r="C2887" s="156" t="s">
        <v>465</v>
      </c>
      <c r="D2887" s="156" t="s">
        <v>408</v>
      </c>
      <c r="E2887" s="176">
        <v>14.83</v>
      </c>
    </row>
    <row r="2888" spans="1:5">
      <c r="A2888" s="156">
        <v>38383</v>
      </c>
      <c r="B2888" s="156" t="s">
        <v>2917</v>
      </c>
      <c r="C2888" s="156" t="s">
        <v>407</v>
      </c>
      <c r="D2888" s="156" t="s">
        <v>408</v>
      </c>
      <c r="E2888" s="176">
        <v>1.38</v>
      </c>
    </row>
    <row r="2889" spans="1:5">
      <c r="A2889" s="156">
        <v>3768</v>
      </c>
      <c r="B2889" s="156" t="s">
        <v>2918</v>
      </c>
      <c r="C2889" s="156" t="s">
        <v>407</v>
      </c>
      <c r="D2889" s="156" t="s">
        <v>408</v>
      </c>
      <c r="E2889" s="176">
        <v>2.46</v>
      </c>
    </row>
    <row r="2890" spans="1:5">
      <c r="A2890" s="156">
        <v>3767</v>
      </c>
      <c r="B2890" s="156" t="s">
        <v>2919</v>
      </c>
      <c r="C2890" s="156" t="s">
        <v>407</v>
      </c>
      <c r="D2890" s="156" t="s">
        <v>408</v>
      </c>
      <c r="E2890" s="176">
        <v>0.57999999999999996</v>
      </c>
    </row>
    <row r="2891" spans="1:5">
      <c r="A2891" s="156">
        <v>13192</v>
      </c>
      <c r="B2891" s="156" t="s">
        <v>2920</v>
      </c>
      <c r="C2891" s="156" t="s">
        <v>407</v>
      </c>
      <c r="D2891" s="156" t="s">
        <v>408</v>
      </c>
      <c r="E2891" s="378">
        <v>3768.06</v>
      </c>
    </row>
    <row r="2892" spans="1:5">
      <c r="A2892" s="156">
        <v>38413</v>
      </c>
      <c r="B2892" s="156" t="s">
        <v>2921</v>
      </c>
      <c r="C2892" s="156" t="s">
        <v>407</v>
      </c>
      <c r="D2892" s="156" t="s">
        <v>408</v>
      </c>
      <c r="E2892" s="176">
        <v>623.17999999999995</v>
      </c>
    </row>
    <row r="2893" spans="1:5">
      <c r="A2893" s="156">
        <v>20193</v>
      </c>
      <c r="B2893" s="156" t="s">
        <v>5466</v>
      </c>
      <c r="C2893" s="156" t="s">
        <v>2922</v>
      </c>
      <c r="D2893" s="156" t="s">
        <v>408</v>
      </c>
      <c r="E2893" s="176">
        <v>3.33</v>
      </c>
    </row>
    <row r="2894" spans="1:5">
      <c r="A2894" s="156">
        <v>10527</v>
      </c>
      <c r="B2894" s="156" t="s">
        <v>2923</v>
      </c>
      <c r="C2894" s="156" t="s">
        <v>2924</v>
      </c>
      <c r="D2894" s="156" t="s">
        <v>405</v>
      </c>
      <c r="E2894" s="176">
        <v>10</v>
      </c>
    </row>
    <row r="2895" spans="1:5">
      <c r="A2895" s="156">
        <v>41805</v>
      </c>
      <c r="B2895" s="156" t="s">
        <v>2925</v>
      </c>
      <c r="C2895" s="156" t="s">
        <v>577</v>
      </c>
      <c r="D2895" s="156" t="s">
        <v>410</v>
      </c>
      <c r="E2895" s="176">
        <v>430</v>
      </c>
    </row>
    <row r="2896" spans="1:5">
      <c r="A2896" s="156">
        <v>40271</v>
      </c>
      <c r="B2896" s="156" t="s">
        <v>256</v>
      </c>
      <c r="C2896" s="156" t="s">
        <v>577</v>
      </c>
      <c r="D2896" s="156" t="s">
        <v>408</v>
      </c>
      <c r="E2896" s="176">
        <v>6.5</v>
      </c>
    </row>
    <row r="2897" spans="1:5">
      <c r="A2897" s="156">
        <v>40287</v>
      </c>
      <c r="B2897" s="156" t="s">
        <v>252</v>
      </c>
      <c r="C2897" s="156" t="s">
        <v>577</v>
      </c>
      <c r="D2897" s="156" t="s">
        <v>408</v>
      </c>
      <c r="E2897" s="176">
        <v>2.5</v>
      </c>
    </row>
    <row r="2898" spans="1:5">
      <c r="A2898" s="156">
        <v>40295</v>
      </c>
      <c r="B2898" s="156" t="s">
        <v>2926</v>
      </c>
      <c r="C2898" s="156" t="s">
        <v>404</v>
      </c>
      <c r="D2898" s="156" t="s">
        <v>410</v>
      </c>
      <c r="E2898" s="176">
        <v>2.4500000000000002</v>
      </c>
    </row>
    <row r="2899" spans="1:5">
      <c r="A2899" s="156">
        <v>745</v>
      </c>
      <c r="B2899" s="156" t="s">
        <v>2927</v>
      </c>
      <c r="C2899" s="156" t="s">
        <v>404</v>
      </c>
      <c r="D2899" s="156" t="s">
        <v>410</v>
      </c>
      <c r="E2899" s="176">
        <v>2.59</v>
      </c>
    </row>
    <row r="2900" spans="1:5">
      <c r="A2900" s="156">
        <v>4084</v>
      </c>
      <c r="B2900" s="156" t="s">
        <v>2928</v>
      </c>
      <c r="C2900" s="156" t="s">
        <v>404</v>
      </c>
      <c r="D2900" s="156" t="s">
        <v>410</v>
      </c>
      <c r="E2900" s="176">
        <v>1.35</v>
      </c>
    </row>
    <row r="2901" spans="1:5">
      <c r="A2901" s="156">
        <v>743</v>
      </c>
      <c r="B2901" s="156" t="s">
        <v>2929</v>
      </c>
      <c r="C2901" s="156" t="s">
        <v>404</v>
      </c>
      <c r="D2901" s="156" t="s">
        <v>410</v>
      </c>
      <c r="E2901" s="176">
        <v>1.35</v>
      </c>
    </row>
    <row r="2902" spans="1:5">
      <c r="A2902" s="156">
        <v>40293</v>
      </c>
      <c r="B2902" s="156" t="s">
        <v>2930</v>
      </c>
      <c r="C2902" s="156" t="s">
        <v>404</v>
      </c>
      <c r="D2902" s="156" t="s">
        <v>410</v>
      </c>
      <c r="E2902" s="176">
        <v>1.62</v>
      </c>
    </row>
    <row r="2903" spans="1:5">
      <c r="A2903" s="156">
        <v>40294</v>
      </c>
      <c r="B2903" s="156" t="s">
        <v>2931</v>
      </c>
      <c r="C2903" s="156" t="s">
        <v>404</v>
      </c>
      <c r="D2903" s="156" t="s">
        <v>410</v>
      </c>
      <c r="E2903" s="176">
        <v>1.35</v>
      </c>
    </row>
    <row r="2904" spans="1:5">
      <c r="A2904" s="156">
        <v>4085</v>
      </c>
      <c r="B2904" s="156" t="s">
        <v>2932</v>
      </c>
      <c r="C2904" s="156" t="s">
        <v>404</v>
      </c>
      <c r="D2904" s="156" t="s">
        <v>410</v>
      </c>
      <c r="E2904" s="176">
        <v>1.89</v>
      </c>
    </row>
    <row r="2905" spans="1:5">
      <c r="A2905" s="156">
        <v>1383</v>
      </c>
      <c r="B2905" s="156" t="s">
        <v>2933</v>
      </c>
      <c r="C2905" s="156" t="s">
        <v>404</v>
      </c>
      <c r="D2905" s="156" t="s">
        <v>410</v>
      </c>
      <c r="E2905" s="176">
        <v>2.79</v>
      </c>
    </row>
    <row r="2906" spans="1:5">
      <c r="A2906" s="156">
        <v>10775</v>
      </c>
      <c r="B2906" s="156" t="s">
        <v>2934</v>
      </c>
      <c r="C2906" s="156" t="s">
        <v>577</v>
      </c>
      <c r="D2906" s="156" t="s">
        <v>410</v>
      </c>
      <c r="E2906" s="176">
        <v>505</v>
      </c>
    </row>
    <row r="2907" spans="1:5">
      <c r="A2907" s="156">
        <v>10776</v>
      </c>
      <c r="B2907" s="156" t="s">
        <v>2935</v>
      </c>
      <c r="C2907" s="156" t="s">
        <v>577</v>
      </c>
      <c r="D2907" s="156" t="s">
        <v>410</v>
      </c>
      <c r="E2907" s="176">
        <v>394.53</v>
      </c>
    </row>
    <row r="2908" spans="1:5">
      <c r="A2908" s="156">
        <v>10779</v>
      </c>
      <c r="B2908" s="156" t="s">
        <v>2936</v>
      </c>
      <c r="C2908" s="156" t="s">
        <v>577</v>
      </c>
      <c r="D2908" s="156" t="s">
        <v>410</v>
      </c>
      <c r="E2908" s="176">
        <v>631.25</v>
      </c>
    </row>
    <row r="2909" spans="1:5">
      <c r="A2909" s="156">
        <v>10777</v>
      </c>
      <c r="B2909" s="156" t="s">
        <v>2937</v>
      </c>
      <c r="C2909" s="156" t="s">
        <v>577</v>
      </c>
      <c r="D2909" s="156" t="s">
        <v>410</v>
      </c>
      <c r="E2909" s="176">
        <v>573.38</v>
      </c>
    </row>
    <row r="2910" spans="1:5">
      <c r="A2910" s="156">
        <v>10778</v>
      </c>
      <c r="B2910" s="156" t="s">
        <v>2938</v>
      </c>
      <c r="C2910" s="156" t="s">
        <v>577</v>
      </c>
      <c r="D2910" s="156" t="s">
        <v>410</v>
      </c>
      <c r="E2910" s="176">
        <v>631.25</v>
      </c>
    </row>
    <row r="2911" spans="1:5">
      <c r="A2911" s="156">
        <v>40339</v>
      </c>
      <c r="B2911" s="156" t="s">
        <v>2939</v>
      </c>
      <c r="C2911" s="156" t="s">
        <v>577</v>
      </c>
      <c r="D2911" s="156" t="s">
        <v>408</v>
      </c>
      <c r="E2911" s="176">
        <v>2.5</v>
      </c>
    </row>
    <row r="2912" spans="1:5">
      <c r="A2912" s="156">
        <v>3355</v>
      </c>
      <c r="B2912" s="156" t="s">
        <v>2940</v>
      </c>
      <c r="C2912" s="156" t="s">
        <v>404</v>
      </c>
      <c r="D2912" s="156" t="s">
        <v>410</v>
      </c>
      <c r="E2912" s="176">
        <v>26.55</v>
      </c>
    </row>
    <row r="2913" spans="1:5">
      <c r="A2913" s="156">
        <v>39814</v>
      </c>
      <c r="B2913" s="156" t="s">
        <v>2941</v>
      </c>
      <c r="C2913" s="156" t="s">
        <v>404</v>
      </c>
      <c r="D2913" s="156" t="s">
        <v>410</v>
      </c>
      <c r="E2913" s="176">
        <v>49.78</v>
      </c>
    </row>
    <row r="2914" spans="1:5">
      <c r="A2914" s="156">
        <v>10749</v>
      </c>
      <c r="B2914" s="156" t="s">
        <v>2942</v>
      </c>
      <c r="C2914" s="156" t="s">
        <v>577</v>
      </c>
      <c r="D2914" s="156" t="s">
        <v>408</v>
      </c>
      <c r="E2914" s="176">
        <v>4.58</v>
      </c>
    </row>
    <row r="2915" spans="1:5">
      <c r="A2915" s="156">
        <v>40290</v>
      </c>
      <c r="B2915" s="156" t="s">
        <v>2943</v>
      </c>
      <c r="C2915" s="156" t="s">
        <v>577</v>
      </c>
      <c r="D2915" s="156" t="s">
        <v>408</v>
      </c>
      <c r="E2915" s="176">
        <v>6.6</v>
      </c>
    </row>
    <row r="2916" spans="1:5">
      <c r="A2916" s="156">
        <v>3346</v>
      </c>
      <c r="B2916" s="156" t="s">
        <v>2944</v>
      </c>
      <c r="C2916" s="156" t="s">
        <v>404</v>
      </c>
      <c r="D2916" s="156" t="s">
        <v>405</v>
      </c>
      <c r="E2916" s="176">
        <v>13.05</v>
      </c>
    </row>
    <row r="2917" spans="1:5">
      <c r="A2917" s="156">
        <v>3348</v>
      </c>
      <c r="B2917" s="156" t="s">
        <v>2945</v>
      </c>
      <c r="C2917" s="156" t="s">
        <v>404</v>
      </c>
      <c r="D2917" s="156" t="s">
        <v>408</v>
      </c>
      <c r="E2917" s="176">
        <v>15.61</v>
      </c>
    </row>
    <row r="2918" spans="1:5">
      <c r="A2918" s="156">
        <v>3345</v>
      </c>
      <c r="B2918" s="156" t="s">
        <v>2946</v>
      </c>
      <c r="C2918" s="156" t="s">
        <v>404</v>
      </c>
      <c r="D2918" s="156" t="s">
        <v>408</v>
      </c>
      <c r="E2918" s="176">
        <v>10.09</v>
      </c>
    </row>
    <row r="2919" spans="1:5">
      <c r="A2919" s="156">
        <v>39833</v>
      </c>
      <c r="B2919" s="156" t="s">
        <v>2947</v>
      </c>
      <c r="C2919" s="156" t="s">
        <v>404</v>
      </c>
      <c r="D2919" s="156" t="s">
        <v>408</v>
      </c>
      <c r="E2919" s="176">
        <v>21.38</v>
      </c>
    </row>
    <row r="2920" spans="1:5">
      <c r="A2920" s="156">
        <v>39834</v>
      </c>
      <c r="B2920" s="156" t="s">
        <v>2948</v>
      </c>
      <c r="C2920" s="156" t="s">
        <v>404</v>
      </c>
      <c r="D2920" s="156" t="s">
        <v>408</v>
      </c>
      <c r="E2920" s="176">
        <v>36.700000000000003</v>
      </c>
    </row>
    <row r="2921" spans="1:5">
      <c r="A2921" s="156">
        <v>39835</v>
      </c>
      <c r="B2921" s="156" t="s">
        <v>2949</v>
      </c>
      <c r="C2921" s="156" t="s">
        <v>404</v>
      </c>
      <c r="D2921" s="156" t="s">
        <v>408</v>
      </c>
      <c r="E2921" s="176">
        <v>44.74</v>
      </c>
    </row>
    <row r="2922" spans="1:5">
      <c r="A2922" s="156">
        <v>7252</v>
      </c>
      <c r="B2922" s="156" t="s">
        <v>2950</v>
      </c>
      <c r="C2922" s="156" t="s">
        <v>404</v>
      </c>
      <c r="D2922" s="156" t="s">
        <v>408</v>
      </c>
      <c r="E2922" s="176">
        <v>1.58</v>
      </c>
    </row>
    <row r="2923" spans="1:5">
      <c r="A2923" s="156">
        <v>4778</v>
      </c>
      <c r="B2923" s="156" t="s">
        <v>2951</v>
      </c>
      <c r="C2923" s="156" t="s">
        <v>404</v>
      </c>
      <c r="D2923" s="156" t="s">
        <v>405</v>
      </c>
      <c r="E2923" s="176">
        <v>2.7</v>
      </c>
    </row>
    <row r="2924" spans="1:5">
      <c r="A2924" s="156">
        <v>4780</v>
      </c>
      <c r="B2924" s="156" t="s">
        <v>2952</v>
      </c>
      <c r="C2924" s="156" t="s">
        <v>404</v>
      </c>
      <c r="D2924" s="156" t="s">
        <v>408</v>
      </c>
      <c r="E2924" s="176">
        <v>2.92</v>
      </c>
    </row>
    <row r="2925" spans="1:5">
      <c r="A2925" s="156">
        <v>10809</v>
      </c>
      <c r="B2925" s="156" t="s">
        <v>2953</v>
      </c>
      <c r="C2925" s="156" t="s">
        <v>404</v>
      </c>
      <c r="D2925" s="156" t="s">
        <v>408</v>
      </c>
      <c r="E2925" s="176">
        <v>0.9</v>
      </c>
    </row>
    <row r="2926" spans="1:5">
      <c r="A2926" s="156">
        <v>10811</v>
      </c>
      <c r="B2926" s="156" t="s">
        <v>2954</v>
      </c>
      <c r="C2926" s="156" t="s">
        <v>404</v>
      </c>
      <c r="D2926" s="156" t="s">
        <v>405</v>
      </c>
      <c r="E2926" s="176">
        <v>0.77</v>
      </c>
    </row>
    <row r="2927" spans="1:5">
      <c r="A2927" s="156">
        <v>7247</v>
      </c>
      <c r="B2927" s="156" t="s">
        <v>2955</v>
      </c>
      <c r="C2927" s="156" t="s">
        <v>404</v>
      </c>
      <c r="D2927" s="156" t="s">
        <v>405</v>
      </c>
      <c r="E2927" s="176">
        <v>1.58</v>
      </c>
    </row>
    <row r="2928" spans="1:5">
      <c r="A2928" s="156">
        <v>40291</v>
      </c>
      <c r="B2928" s="156" t="s">
        <v>5129</v>
      </c>
      <c r="C2928" s="156" t="s">
        <v>577</v>
      </c>
      <c r="D2928" s="156" t="s">
        <v>408</v>
      </c>
      <c r="E2928" s="176">
        <v>348.84</v>
      </c>
    </row>
    <row r="2929" spans="1:5">
      <c r="A2929" s="156">
        <v>40275</v>
      </c>
      <c r="B2929" s="156" t="s">
        <v>244</v>
      </c>
      <c r="C2929" s="156" t="s">
        <v>577</v>
      </c>
      <c r="D2929" s="156" t="s">
        <v>408</v>
      </c>
      <c r="E2929" s="176">
        <v>10</v>
      </c>
    </row>
    <row r="2930" spans="1:5">
      <c r="A2930" s="156">
        <v>3777</v>
      </c>
      <c r="B2930" s="156" t="s">
        <v>2956</v>
      </c>
      <c r="C2930" s="156" t="s">
        <v>412</v>
      </c>
      <c r="D2930" s="156" t="s">
        <v>405</v>
      </c>
      <c r="E2930" s="176">
        <v>1</v>
      </c>
    </row>
    <row r="2931" spans="1:5">
      <c r="A2931" s="156">
        <v>3779</v>
      </c>
      <c r="B2931" s="156" t="s">
        <v>2957</v>
      </c>
      <c r="C2931" s="156" t="s">
        <v>459</v>
      </c>
      <c r="D2931" s="156" t="s">
        <v>408</v>
      </c>
      <c r="E2931" s="176">
        <v>8.33</v>
      </c>
    </row>
    <row r="2932" spans="1:5">
      <c r="A2932" s="156">
        <v>3798</v>
      </c>
      <c r="B2932" s="156" t="s">
        <v>2958</v>
      </c>
      <c r="C2932" s="156" t="s">
        <v>407</v>
      </c>
      <c r="D2932" s="156" t="s">
        <v>408</v>
      </c>
      <c r="E2932" s="176">
        <v>32.92</v>
      </c>
    </row>
    <row r="2933" spans="1:5">
      <c r="A2933" s="156">
        <v>38769</v>
      </c>
      <c r="B2933" s="156" t="s">
        <v>2959</v>
      </c>
      <c r="C2933" s="156" t="s">
        <v>407</v>
      </c>
      <c r="D2933" s="156" t="s">
        <v>408</v>
      </c>
      <c r="E2933" s="176">
        <v>25.71</v>
      </c>
    </row>
    <row r="2934" spans="1:5">
      <c r="A2934" s="156">
        <v>39510</v>
      </c>
      <c r="B2934" s="156" t="s">
        <v>2960</v>
      </c>
      <c r="C2934" s="156" t="s">
        <v>407</v>
      </c>
      <c r="D2934" s="156" t="s">
        <v>408</v>
      </c>
      <c r="E2934" s="176">
        <v>104.06</v>
      </c>
    </row>
    <row r="2935" spans="1:5">
      <c r="A2935" s="156">
        <v>38776</v>
      </c>
      <c r="B2935" s="156" t="s">
        <v>2961</v>
      </c>
      <c r="C2935" s="156" t="s">
        <v>407</v>
      </c>
      <c r="D2935" s="156" t="s">
        <v>408</v>
      </c>
      <c r="E2935" s="176">
        <v>110.44</v>
      </c>
    </row>
    <row r="2936" spans="1:5">
      <c r="A2936" s="156">
        <v>38774</v>
      </c>
      <c r="B2936" s="156" t="s">
        <v>327</v>
      </c>
      <c r="C2936" s="156" t="s">
        <v>407</v>
      </c>
      <c r="D2936" s="156" t="s">
        <v>408</v>
      </c>
      <c r="E2936" s="176">
        <v>26.06</v>
      </c>
    </row>
    <row r="2937" spans="1:5">
      <c r="A2937" s="156">
        <v>38889</v>
      </c>
      <c r="B2937" s="156" t="s">
        <v>2962</v>
      </c>
      <c r="C2937" s="156" t="s">
        <v>407</v>
      </c>
      <c r="D2937" s="156" t="s">
        <v>408</v>
      </c>
      <c r="E2937" s="176">
        <v>19.71</v>
      </c>
    </row>
    <row r="2938" spans="1:5">
      <c r="A2938" s="156">
        <v>38784</v>
      </c>
      <c r="B2938" s="156" t="s">
        <v>2963</v>
      </c>
      <c r="C2938" s="156" t="s">
        <v>407</v>
      </c>
      <c r="D2938" s="156" t="s">
        <v>408</v>
      </c>
      <c r="E2938" s="176">
        <v>26.36</v>
      </c>
    </row>
    <row r="2939" spans="1:5">
      <c r="A2939" s="156">
        <v>3788</v>
      </c>
      <c r="B2939" s="156" t="s">
        <v>2964</v>
      </c>
      <c r="C2939" s="156" t="s">
        <v>407</v>
      </c>
      <c r="D2939" s="156" t="s">
        <v>408</v>
      </c>
      <c r="E2939" s="176">
        <v>27.47</v>
      </c>
    </row>
    <row r="2940" spans="1:5">
      <c r="A2940" s="156">
        <v>12230</v>
      </c>
      <c r="B2940" s="156" t="s">
        <v>2965</v>
      </c>
      <c r="C2940" s="156" t="s">
        <v>407</v>
      </c>
      <c r="D2940" s="156" t="s">
        <v>408</v>
      </c>
      <c r="E2940" s="176">
        <v>7.06</v>
      </c>
    </row>
    <row r="2941" spans="1:5">
      <c r="A2941" s="156">
        <v>3780</v>
      </c>
      <c r="B2941" s="156" t="s">
        <v>2966</v>
      </c>
      <c r="C2941" s="156" t="s">
        <v>407</v>
      </c>
      <c r="D2941" s="156" t="s">
        <v>405</v>
      </c>
      <c r="E2941" s="176">
        <v>40.54</v>
      </c>
    </row>
    <row r="2942" spans="1:5">
      <c r="A2942" s="156">
        <v>12231</v>
      </c>
      <c r="B2942" s="156" t="s">
        <v>2967</v>
      </c>
      <c r="C2942" s="156" t="s">
        <v>407</v>
      </c>
      <c r="D2942" s="156" t="s">
        <v>408</v>
      </c>
      <c r="E2942" s="176">
        <v>11.75</v>
      </c>
    </row>
    <row r="2943" spans="1:5">
      <c r="A2943" s="156">
        <v>3811</v>
      </c>
      <c r="B2943" s="156" t="s">
        <v>2968</v>
      </c>
      <c r="C2943" s="156" t="s">
        <v>407</v>
      </c>
      <c r="D2943" s="156" t="s">
        <v>408</v>
      </c>
      <c r="E2943" s="176">
        <v>38.08</v>
      </c>
    </row>
    <row r="2944" spans="1:5">
      <c r="A2944" s="156">
        <v>12232</v>
      </c>
      <c r="B2944" s="156" t="s">
        <v>2969</v>
      </c>
      <c r="C2944" s="156" t="s">
        <v>407</v>
      </c>
      <c r="D2944" s="156" t="s">
        <v>408</v>
      </c>
      <c r="E2944" s="176">
        <v>12.31</v>
      </c>
    </row>
    <row r="2945" spans="1:5">
      <c r="A2945" s="156">
        <v>3799</v>
      </c>
      <c r="B2945" s="156" t="s">
        <v>372</v>
      </c>
      <c r="C2945" s="156" t="s">
        <v>407</v>
      </c>
      <c r="D2945" s="156" t="s">
        <v>408</v>
      </c>
      <c r="E2945" s="176">
        <v>53.85</v>
      </c>
    </row>
    <row r="2946" spans="1:5">
      <c r="A2946" s="156">
        <v>12239</v>
      </c>
      <c r="B2946" s="156" t="s">
        <v>2970</v>
      </c>
      <c r="C2946" s="156" t="s">
        <v>407</v>
      </c>
      <c r="D2946" s="156" t="s">
        <v>408</v>
      </c>
      <c r="E2946" s="176">
        <v>16.12</v>
      </c>
    </row>
    <row r="2947" spans="1:5">
      <c r="A2947" s="156">
        <v>38773</v>
      </c>
      <c r="B2947" s="156" t="s">
        <v>2971</v>
      </c>
      <c r="C2947" s="156" t="s">
        <v>407</v>
      </c>
      <c r="D2947" s="156" t="s">
        <v>408</v>
      </c>
      <c r="E2947" s="176">
        <v>2.58</v>
      </c>
    </row>
    <row r="2948" spans="1:5">
      <c r="A2948" s="156">
        <v>12271</v>
      </c>
      <c r="B2948" s="156" t="s">
        <v>2972</v>
      </c>
      <c r="C2948" s="156" t="s">
        <v>407</v>
      </c>
      <c r="D2948" s="156" t="s">
        <v>408</v>
      </c>
      <c r="E2948" s="176">
        <v>144.19</v>
      </c>
    </row>
    <row r="2949" spans="1:5">
      <c r="A2949" s="156">
        <v>12245</v>
      </c>
      <c r="B2949" s="156" t="s">
        <v>2973</v>
      </c>
      <c r="C2949" s="156" t="s">
        <v>407</v>
      </c>
      <c r="D2949" s="156" t="s">
        <v>408</v>
      </c>
      <c r="E2949" s="176">
        <v>62.54</v>
      </c>
    </row>
    <row r="2950" spans="1:5">
      <c r="A2950" s="156">
        <v>38785</v>
      </c>
      <c r="B2950" s="156" t="s">
        <v>2974</v>
      </c>
      <c r="C2950" s="156" t="s">
        <v>407</v>
      </c>
      <c r="D2950" s="156" t="s">
        <v>408</v>
      </c>
      <c r="E2950" s="176">
        <v>68.260000000000005</v>
      </c>
    </row>
    <row r="2951" spans="1:5">
      <c r="A2951" s="156">
        <v>38786</v>
      </c>
      <c r="B2951" s="156" t="s">
        <v>2975</v>
      </c>
      <c r="C2951" s="156" t="s">
        <v>407</v>
      </c>
      <c r="D2951" s="156" t="s">
        <v>408</v>
      </c>
      <c r="E2951" s="176">
        <v>84.09</v>
      </c>
    </row>
    <row r="2952" spans="1:5">
      <c r="A2952" s="156">
        <v>39385</v>
      </c>
      <c r="B2952" s="156" t="s">
        <v>2976</v>
      </c>
      <c r="C2952" s="156" t="s">
        <v>407</v>
      </c>
      <c r="D2952" s="156" t="s">
        <v>408</v>
      </c>
      <c r="E2952" s="176">
        <v>63.6</v>
      </c>
    </row>
    <row r="2953" spans="1:5">
      <c r="A2953" s="156">
        <v>39389</v>
      </c>
      <c r="B2953" s="156" t="s">
        <v>2977</v>
      </c>
      <c r="C2953" s="156" t="s">
        <v>407</v>
      </c>
      <c r="D2953" s="156" t="s">
        <v>408</v>
      </c>
      <c r="E2953" s="176">
        <v>52.76</v>
      </c>
    </row>
    <row r="2954" spans="1:5">
      <c r="A2954" s="156">
        <v>39390</v>
      </c>
      <c r="B2954" s="156" t="s">
        <v>2978</v>
      </c>
      <c r="C2954" s="156" t="s">
        <v>407</v>
      </c>
      <c r="D2954" s="156" t="s">
        <v>408</v>
      </c>
      <c r="E2954" s="176">
        <v>102.18</v>
      </c>
    </row>
    <row r="2955" spans="1:5">
      <c r="A2955" s="156">
        <v>39391</v>
      </c>
      <c r="B2955" s="156" t="s">
        <v>2979</v>
      </c>
      <c r="C2955" s="156" t="s">
        <v>407</v>
      </c>
      <c r="D2955" s="156" t="s">
        <v>408</v>
      </c>
      <c r="E2955" s="176">
        <v>189.12</v>
      </c>
    </row>
    <row r="2956" spans="1:5">
      <c r="A2956" s="156">
        <v>3803</v>
      </c>
      <c r="B2956" s="156" t="s">
        <v>2980</v>
      </c>
      <c r="C2956" s="156" t="s">
        <v>407</v>
      </c>
      <c r="D2956" s="156" t="s">
        <v>408</v>
      </c>
      <c r="E2956" s="176">
        <v>24.38</v>
      </c>
    </row>
    <row r="2957" spans="1:5">
      <c r="A2957" s="156">
        <v>38770</v>
      </c>
      <c r="B2957" s="156" t="s">
        <v>2981</v>
      </c>
      <c r="C2957" s="156" t="s">
        <v>407</v>
      </c>
      <c r="D2957" s="156" t="s">
        <v>408</v>
      </c>
      <c r="E2957" s="176">
        <v>28.23</v>
      </c>
    </row>
    <row r="2958" spans="1:5">
      <c r="A2958" s="156">
        <v>12267</v>
      </c>
      <c r="B2958" s="156" t="s">
        <v>2982</v>
      </c>
      <c r="C2958" s="156" t="s">
        <v>407</v>
      </c>
      <c r="D2958" s="156" t="s">
        <v>408</v>
      </c>
      <c r="E2958" s="176">
        <v>82.73</v>
      </c>
    </row>
    <row r="2959" spans="1:5">
      <c r="A2959" s="156">
        <v>12266</v>
      </c>
      <c r="B2959" s="156" t="s">
        <v>2983</v>
      </c>
      <c r="C2959" s="156" t="s">
        <v>407</v>
      </c>
      <c r="D2959" s="156" t="s">
        <v>408</v>
      </c>
      <c r="E2959" s="176">
        <v>42.34</v>
      </c>
    </row>
    <row r="2960" spans="1:5">
      <c r="A2960" s="156">
        <v>39378</v>
      </c>
      <c r="B2960" s="156" t="s">
        <v>2984</v>
      </c>
      <c r="C2960" s="156" t="s">
        <v>407</v>
      </c>
      <c r="D2960" s="156" t="s">
        <v>408</v>
      </c>
      <c r="E2960" s="176">
        <v>30.02</v>
      </c>
    </row>
    <row r="2961" spans="1:5">
      <c r="A2961" s="156">
        <v>38775</v>
      </c>
      <c r="B2961" s="156" t="s">
        <v>2985</v>
      </c>
      <c r="C2961" s="156" t="s">
        <v>407</v>
      </c>
      <c r="D2961" s="156" t="s">
        <v>408</v>
      </c>
      <c r="E2961" s="176">
        <v>31.82</v>
      </c>
    </row>
    <row r="2962" spans="1:5">
      <c r="A2962" s="156">
        <v>21119</v>
      </c>
      <c r="B2962" s="156" t="s">
        <v>2986</v>
      </c>
      <c r="C2962" s="156" t="s">
        <v>407</v>
      </c>
      <c r="D2962" s="156" t="s">
        <v>408</v>
      </c>
      <c r="E2962" s="176">
        <v>1.21</v>
      </c>
    </row>
    <row r="2963" spans="1:5">
      <c r="A2963" s="156">
        <v>37974</v>
      </c>
      <c r="B2963" s="156" t="s">
        <v>2987</v>
      </c>
      <c r="C2963" s="156" t="s">
        <v>407</v>
      </c>
      <c r="D2963" s="156" t="s">
        <v>408</v>
      </c>
      <c r="E2963" s="176">
        <v>1.8</v>
      </c>
    </row>
    <row r="2964" spans="1:5">
      <c r="A2964" s="156">
        <v>37975</v>
      </c>
      <c r="B2964" s="156" t="s">
        <v>2988</v>
      </c>
      <c r="C2964" s="156" t="s">
        <v>407</v>
      </c>
      <c r="D2964" s="156" t="s">
        <v>408</v>
      </c>
      <c r="E2964" s="176">
        <v>3.65</v>
      </c>
    </row>
    <row r="2965" spans="1:5">
      <c r="A2965" s="156">
        <v>37976</v>
      </c>
      <c r="B2965" s="156" t="s">
        <v>2989</v>
      </c>
      <c r="C2965" s="156" t="s">
        <v>407</v>
      </c>
      <c r="D2965" s="156" t="s">
        <v>408</v>
      </c>
      <c r="E2965" s="176">
        <v>7.49</v>
      </c>
    </row>
    <row r="2966" spans="1:5">
      <c r="A2966" s="156">
        <v>37977</v>
      </c>
      <c r="B2966" s="156" t="s">
        <v>2990</v>
      </c>
      <c r="C2966" s="156" t="s">
        <v>407</v>
      </c>
      <c r="D2966" s="156" t="s">
        <v>408</v>
      </c>
      <c r="E2966" s="176">
        <v>10.31</v>
      </c>
    </row>
    <row r="2967" spans="1:5">
      <c r="A2967" s="156">
        <v>37978</v>
      </c>
      <c r="B2967" s="156" t="s">
        <v>2991</v>
      </c>
      <c r="C2967" s="156" t="s">
        <v>407</v>
      </c>
      <c r="D2967" s="156" t="s">
        <v>408</v>
      </c>
      <c r="E2967" s="176">
        <v>20.89</v>
      </c>
    </row>
    <row r="2968" spans="1:5">
      <c r="A2968" s="156">
        <v>37979</v>
      </c>
      <c r="B2968" s="156" t="s">
        <v>2992</v>
      </c>
      <c r="C2968" s="156" t="s">
        <v>407</v>
      </c>
      <c r="D2968" s="156" t="s">
        <v>408</v>
      </c>
      <c r="E2968" s="176">
        <v>89.76</v>
      </c>
    </row>
    <row r="2969" spans="1:5">
      <c r="A2969" s="156">
        <v>37980</v>
      </c>
      <c r="B2969" s="156" t="s">
        <v>2993</v>
      </c>
      <c r="C2969" s="156" t="s">
        <v>407</v>
      </c>
      <c r="D2969" s="156" t="s">
        <v>408</v>
      </c>
      <c r="E2969" s="176">
        <v>100.87</v>
      </c>
    </row>
    <row r="2970" spans="1:5">
      <c r="A2970" s="156">
        <v>36147</v>
      </c>
      <c r="B2970" s="156" t="s">
        <v>2994</v>
      </c>
      <c r="C2970" s="156" t="s">
        <v>604</v>
      </c>
      <c r="D2970" s="156" t="s">
        <v>408</v>
      </c>
      <c r="E2970" s="176">
        <v>258.76</v>
      </c>
    </row>
    <row r="2971" spans="1:5">
      <c r="A2971" s="156">
        <v>12731</v>
      </c>
      <c r="B2971" s="156" t="s">
        <v>2995</v>
      </c>
      <c r="C2971" s="156" t="s">
        <v>407</v>
      </c>
      <c r="D2971" s="156" t="s">
        <v>410</v>
      </c>
      <c r="E2971" s="176">
        <v>147.63999999999999</v>
      </c>
    </row>
    <row r="2972" spans="1:5">
      <c r="A2972" s="156">
        <v>12723</v>
      </c>
      <c r="B2972" s="156" t="s">
        <v>2996</v>
      </c>
      <c r="C2972" s="156" t="s">
        <v>407</v>
      </c>
      <c r="D2972" s="156" t="s">
        <v>410</v>
      </c>
      <c r="E2972" s="176">
        <v>1.1399999999999999</v>
      </c>
    </row>
    <row r="2973" spans="1:5">
      <c r="A2973" s="156">
        <v>12724</v>
      </c>
      <c r="B2973" s="156" t="s">
        <v>2997</v>
      </c>
      <c r="C2973" s="156" t="s">
        <v>407</v>
      </c>
      <c r="D2973" s="156" t="s">
        <v>410</v>
      </c>
      <c r="E2973" s="176">
        <v>2.2000000000000002</v>
      </c>
    </row>
    <row r="2974" spans="1:5">
      <c r="A2974" s="156">
        <v>12725</v>
      </c>
      <c r="B2974" s="156" t="s">
        <v>2998</v>
      </c>
      <c r="C2974" s="156" t="s">
        <v>407</v>
      </c>
      <c r="D2974" s="156" t="s">
        <v>410</v>
      </c>
      <c r="E2974" s="176">
        <v>4.41</v>
      </c>
    </row>
    <row r="2975" spans="1:5">
      <c r="A2975" s="156">
        <v>12726</v>
      </c>
      <c r="B2975" s="156" t="s">
        <v>2999</v>
      </c>
      <c r="C2975" s="156" t="s">
        <v>407</v>
      </c>
      <c r="D2975" s="156" t="s">
        <v>410</v>
      </c>
      <c r="E2975" s="176">
        <v>9.74</v>
      </c>
    </row>
    <row r="2976" spans="1:5">
      <c r="A2976" s="156">
        <v>12727</v>
      </c>
      <c r="B2976" s="156" t="s">
        <v>3000</v>
      </c>
      <c r="C2976" s="156" t="s">
        <v>407</v>
      </c>
      <c r="D2976" s="156" t="s">
        <v>410</v>
      </c>
      <c r="E2976" s="176">
        <v>12.35</v>
      </c>
    </row>
    <row r="2977" spans="1:5">
      <c r="A2977" s="156">
        <v>12728</v>
      </c>
      <c r="B2977" s="156" t="s">
        <v>3001</v>
      </c>
      <c r="C2977" s="156" t="s">
        <v>407</v>
      </c>
      <c r="D2977" s="156" t="s">
        <v>410</v>
      </c>
      <c r="E2977" s="176">
        <v>20.170000000000002</v>
      </c>
    </row>
    <row r="2978" spans="1:5">
      <c r="A2978" s="156">
        <v>12729</v>
      </c>
      <c r="B2978" s="156" t="s">
        <v>3002</v>
      </c>
      <c r="C2978" s="156" t="s">
        <v>407</v>
      </c>
      <c r="D2978" s="156" t="s">
        <v>410</v>
      </c>
      <c r="E2978" s="176">
        <v>66.13</v>
      </c>
    </row>
    <row r="2979" spans="1:5">
      <c r="A2979" s="156">
        <v>12730</v>
      </c>
      <c r="B2979" s="156" t="s">
        <v>3003</v>
      </c>
      <c r="C2979" s="156" t="s">
        <v>407</v>
      </c>
      <c r="D2979" s="156" t="s">
        <v>410</v>
      </c>
      <c r="E2979" s="176">
        <v>101.25</v>
      </c>
    </row>
    <row r="2980" spans="1:5">
      <c r="A2980" s="156">
        <v>3840</v>
      </c>
      <c r="B2980" s="156" t="s">
        <v>3004</v>
      </c>
      <c r="C2980" s="156" t="s">
        <v>407</v>
      </c>
      <c r="D2980" s="156" t="s">
        <v>410</v>
      </c>
      <c r="E2980" s="176">
        <v>28.33</v>
      </c>
    </row>
    <row r="2981" spans="1:5">
      <c r="A2981" s="156">
        <v>3838</v>
      </c>
      <c r="B2981" s="156" t="s">
        <v>3005</v>
      </c>
      <c r="C2981" s="156" t="s">
        <v>407</v>
      </c>
      <c r="D2981" s="156" t="s">
        <v>410</v>
      </c>
      <c r="E2981" s="176">
        <v>67.540000000000006</v>
      </c>
    </row>
    <row r="2982" spans="1:5">
      <c r="A2982" s="156">
        <v>3844</v>
      </c>
      <c r="B2982" s="156" t="s">
        <v>3006</v>
      </c>
      <c r="C2982" s="156" t="s">
        <v>407</v>
      </c>
      <c r="D2982" s="156" t="s">
        <v>410</v>
      </c>
      <c r="E2982" s="176">
        <v>191.01</v>
      </c>
    </row>
    <row r="2983" spans="1:5">
      <c r="A2983" s="156">
        <v>3839</v>
      </c>
      <c r="B2983" s="156" t="s">
        <v>3007</v>
      </c>
      <c r="C2983" s="156" t="s">
        <v>407</v>
      </c>
      <c r="D2983" s="156" t="s">
        <v>410</v>
      </c>
      <c r="E2983" s="176">
        <v>234.52</v>
      </c>
    </row>
    <row r="2984" spans="1:5">
      <c r="A2984" s="156">
        <v>3843</v>
      </c>
      <c r="B2984" s="156" t="s">
        <v>3008</v>
      </c>
      <c r="C2984" s="156" t="s">
        <v>407</v>
      </c>
      <c r="D2984" s="156" t="s">
        <v>410</v>
      </c>
      <c r="E2984" s="176">
        <v>399.97</v>
      </c>
    </row>
    <row r="2985" spans="1:5">
      <c r="A2985" s="156">
        <v>3900</v>
      </c>
      <c r="B2985" s="156" t="s">
        <v>3009</v>
      </c>
      <c r="C2985" s="156" t="s">
        <v>407</v>
      </c>
      <c r="D2985" s="156" t="s">
        <v>410</v>
      </c>
      <c r="E2985" s="176">
        <v>19.649999999999999</v>
      </c>
    </row>
    <row r="2986" spans="1:5">
      <c r="A2986" s="156">
        <v>3846</v>
      </c>
      <c r="B2986" s="156" t="s">
        <v>3010</v>
      </c>
      <c r="C2986" s="156" t="s">
        <v>407</v>
      </c>
      <c r="D2986" s="156" t="s">
        <v>410</v>
      </c>
      <c r="E2986" s="176">
        <v>6.12</v>
      </c>
    </row>
    <row r="2987" spans="1:5">
      <c r="A2987" s="156">
        <v>3886</v>
      </c>
      <c r="B2987" s="156" t="s">
        <v>3011</v>
      </c>
      <c r="C2987" s="156" t="s">
        <v>407</v>
      </c>
      <c r="D2987" s="156" t="s">
        <v>410</v>
      </c>
      <c r="E2987" s="176">
        <v>8.61</v>
      </c>
    </row>
    <row r="2988" spans="1:5">
      <c r="A2988" s="156">
        <v>3854</v>
      </c>
      <c r="B2988" s="156" t="s">
        <v>3012</v>
      </c>
      <c r="C2988" s="156" t="s">
        <v>407</v>
      </c>
      <c r="D2988" s="156" t="s">
        <v>410</v>
      </c>
      <c r="E2988" s="176">
        <v>5.25</v>
      </c>
    </row>
    <row r="2989" spans="1:5">
      <c r="A2989" s="156">
        <v>3873</v>
      </c>
      <c r="B2989" s="156" t="s">
        <v>3013</v>
      </c>
      <c r="C2989" s="156" t="s">
        <v>407</v>
      </c>
      <c r="D2989" s="156" t="s">
        <v>410</v>
      </c>
      <c r="E2989" s="176">
        <v>7.41</v>
      </c>
    </row>
    <row r="2990" spans="1:5">
      <c r="A2990" s="156">
        <v>38021</v>
      </c>
      <c r="B2990" s="156" t="s">
        <v>3014</v>
      </c>
      <c r="C2990" s="156" t="s">
        <v>407</v>
      </c>
      <c r="D2990" s="156" t="s">
        <v>410</v>
      </c>
      <c r="E2990" s="176">
        <v>12.57</v>
      </c>
    </row>
    <row r="2991" spans="1:5">
      <c r="A2991" s="156">
        <v>3847</v>
      </c>
      <c r="B2991" s="156" t="s">
        <v>3015</v>
      </c>
      <c r="C2991" s="156" t="s">
        <v>407</v>
      </c>
      <c r="D2991" s="156" t="s">
        <v>410</v>
      </c>
      <c r="E2991" s="176">
        <v>16.899999999999999</v>
      </c>
    </row>
    <row r="2992" spans="1:5">
      <c r="A2992" s="156">
        <v>38022</v>
      </c>
      <c r="B2992" s="156" t="s">
        <v>3016</v>
      </c>
      <c r="C2992" s="156" t="s">
        <v>407</v>
      </c>
      <c r="D2992" s="156" t="s">
        <v>410</v>
      </c>
      <c r="E2992" s="176">
        <v>22.52</v>
      </c>
    </row>
    <row r="2993" spans="1:5">
      <c r="A2993" s="156">
        <v>3833</v>
      </c>
      <c r="B2993" s="156" t="s">
        <v>3017</v>
      </c>
      <c r="C2993" s="156" t="s">
        <v>407</v>
      </c>
      <c r="D2993" s="156" t="s">
        <v>410</v>
      </c>
      <c r="E2993" s="176">
        <v>12.81</v>
      </c>
    </row>
    <row r="2994" spans="1:5">
      <c r="A2994" s="156">
        <v>3835</v>
      </c>
      <c r="B2994" s="156" t="s">
        <v>3018</v>
      </c>
      <c r="C2994" s="156" t="s">
        <v>407</v>
      </c>
      <c r="D2994" s="156" t="s">
        <v>410</v>
      </c>
      <c r="E2994" s="176">
        <v>28.76</v>
      </c>
    </row>
    <row r="2995" spans="1:5">
      <c r="A2995" s="156">
        <v>3836</v>
      </c>
      <c r="B2995" s="156" t="s">
        <v>3019</v>
      </c>
      <c r="C2995" s="156" t="s">
        <v>407</v>
      </c>
      <c r="D2995" s="156" t="s">
        <v>410</v>
      </c>
      <c r="E2995" s="176">
        <v>74.36</v>
      </c>
    </row>
    <row r="2996" spans="1:5">
      <c r="A2996" s="156">
        <v>3830</v>
      </c>
      <c r="B2996" s="156" t="s">
        <v>3020</v>
      </c>
      <c r="C2996" s="156" t="s">
        <v>407</v>
      </c>
      <c r="D2996" s="156" t="s">
        <v>410</v>
      </c>
      <c r="E2996" s="176">
        <v>122.41</v>
      </c>
    </row>
    <row r="2997" spans="1:5">
      <c r="A2997" s="156">
        <v>3831</v>
      </c>
      <c r="B2997" s="156" t="s">
        <v>3021</v>
      </c>
      <c r="C2997" s="156" t="s">
        <v>407</v>
      </c>
      <c r="D2997" s="156" t="s">
        <v>410</v>
      </c>
      <c r="E2997" s="176">
        <v>189.64</v>
      </c>
    </row>
    <row r="2998" spans="1:5">
      <c r="A2998" s="156">
        <v>3841</v>
      </c>
      <c r="B2998" s="156" t="s">
        <v>3022</v>
      </c>
      <c r="C2998" s="156" t="s">
        <v>407</v>
      </c>
      <c r="D2998" s="156" t="s">
        <v>410</v>
      </c>
      <c r="E2998" s="176">
        <v>370.56</v>
      </c>
    </row>
    <row r="2999" spans="1:5">
      <c r="A2999" s="156">
        <v>3842</v>
      </c>
      <c r="B2999" s="156" t="s">
        <v>3023</v>
      </c>
      <c r="C2999" s="156" t="s">
        <v>407</v>
      </c>
      <c r="D2999" s="156" t="s">
        <v>410</v>
      </c>
      <c r="E2999" s="176">
        <v>501.11</v>
      </c>
    </row>
    <row r="3000" spans="1:5">
      <c r="A3000" s="156">
        <v>37981</v>
      </c>
      <c r="B3000" s="156" t="s">
        <v>3024</v>
      </c>
      <c r="C3000" s="156" t="s">
        <v>407</v>
      </c>
      <c r="D3000" s="156" t="s">
        <v>408</v>
      </c>
      <c r="E3000" s="176">
        <v>4.1100000000000003</v>
      </c>
    </row>
    <row r="3001" spans="1:5">
      <c r="A3001" s="156">
        <v>37982</v>
      </c>
      <c r="B3001" s="156" t="s">
        <v>3025</v>
      </c>
      <c r="C3001" s="156" t="s">
        <v>407</v>
      </c>
      <c r="D3001" s="156" t="s">
        <v>408</v>
      </c>
      <c r="E3001" s="176">
        <v>6.24</v>
      </c>
    </row>
    <row r="3002" spans="1:5">
      <c r="A3002" s="156">
        <v>37983</v>
      </c>
      <c r="B3002" s="156" t="s">
        <v>3026</v>
      </c>
      <c r="C3002" s="156" t="s">
        <v>407</v>
      </c>
      <c r="D3002" s="156" t="s">
        <v>408</v>
      </c>
      <c r="E3002" s="176">
        <v>8.74</v>
      </c>
    </row>
    <row r="3003" spans="1:5">
      <c r="A3003" s="156">
        <v>37984</v>
      </c>
      <c r="B3003" s="156" t="s">
        <v>3027</v>
      </c>
      <c r="C3003" s="156" t="s">
        <v>407</v>
      </c>
      <c r="D3003" s="156" t="s">
        <v>408</v>
      </c>
      <c r="E3003" s="176">
        <v>15.1</v>
      </c>
    </row>
    <row r="3004" spans="1:5">
      <c r="A3004" s="156">
        <v>37985</v>
      </c>
      <c r="B3004" s="156" t="s">
        <v>3028</v>
      </c>
      <c r="C3004" s="156" t="s">
        <v>407</v>
      </c>
      <c r="D3004" s="156" t="s">
        <v>408</v>
      </c>
      <c r="E3004" s="176">
        <v>21.15</v>
      </c>
    </row>
    <row r="3005" spans="1:5">
      <c r="A3005" s="156">
        <v>3826</v>
      </c>
      <c r="B3005" s="156" t="s">
        <v>3029</v>
      </c>
      <c r="C3005" s="156" t="s">
        <v>407</v>
      </c>
      <c r="D3005" s="156" t="s">
        <v>410</v>
      </c>
      <c r="E3005" s="176">
        <v>42.38</v>
      </c>
    </row>
    <row r="3006" spans="1:5">
      <c r="A3006" s="156">
        <v>3825</v>
      </c>
      <c r="B3006" s="156" t="s">
        <v>3030</v>
      </c>
      <c r="C3006" s="156" t="s">
        <v>407</v>
      </c>
      <c r="D3006" s="156" t="s">
        <v>410</v>
      </c>
      <c r="E3006" s="176">
        <v>11.04</v>
      </c>
    </row>
    <row r="3007" spans="1:5">
      <c r="A3007" s="156">
        <v>3827</v>
      </c>
      <c r="B3007" s="156" t="s">
        <v>3031</v>
      </c>
      <c r="C3007" s="156" t="s">
        <v>407</v>
      </c>
      <c r="D3007" s="156" t="s">
        <v>410</v>
      </c>
      <c r="E3007" s="176">
        <v>23.37</v>
      </c>
    </row>
    <row r="3008" spans="1:5">
      <c r="A3008" s="156">
        <v>20165</v>
      </c>
      <c r="B3008" s="156" t="s">
        <v>3032</v>
      </c>
      <c r="C3008" s="156" t="s">
        <v>407</v>
      </c>
      <c r="D3008" s="156" t="s">
        <v>410</v>
      </c>
      <c r="E3008" s="176">
        <v>13.59</v>
      </c>
    </row>
    <row r="3009" spans="1:5">
      <c r="A3009" s="156">
        <v>20166</v>
      </c>
      <c r="B3009" s="156" t="s">
        <v>3033</v>
      </c>
      <c r="C3009" s="156" t="s">
        <v>407</v>
      </c>
      <c r="D3009" s="156" t="s">
        <v>410</v>
      </c>
      <c r="E3009" s="176">
        <v>47.43</v>
      </c>
    </row>
    <row r="3010" spans="1:5">
      <c r="A3010" s="156">
        <v>20164</v>
      </c>
      <c r="B3010" s="156" t="s">
        <v>3034</v>
      </c>
      <c r="C3010" s="156" t="s">
        <v>407</v>
      </c>
      <c r="D3010" s="156" t="s">
        <v>410</v>
      </c>
      <c r="E3010" s="176">
        <v>7.67</v>
      </c>
    </row>
    <row r="3011" spans="1:5">
      <c r="A3011" s="156">
        <v>3893</v>
      </c>
      <c r="B3011" s="156" t="s">
        <v>3035</v>
      </c>
      <c r="C3011" s="156" t="s">
        <v>407</v>
      </c>
      <c r="D3011" s="156" t="s">
        <v>410</v>
      </c>
      <c r="E3011" s="176">
        <v>9.44</v>
      </c>
    </row>
    <row r="3012" spans="1:5">
      <c r="A3012" s="156">
        <v>3848</v>
      </c>
      <c r="B3012" s="156" t="s">
        <v>3036</v>
      </c>
      <c r="C3012" s="156" t="s">
        <v>407</v>
      </c>
      <c r="D3012" s="156" t="s">
        <v>410</v>
      </c>
      <c r="E3012" s="176">
        <v>5.74</v>
      </c>
    </row>
    <row r="3013" spans="1:5">
      <c r="A3013" s="156">
        <v>3895</v>
      </c>
      <c r="B3013" s="156" t="s">
        <v>3037</v>
      </c>
      <c r="C3013" s="156" t="s">
        <v>407</v>
      </c>
      <c r="D3013" s="156" t="s">
        <v>410</v>
      </c>
      <c r="E3013" s="176">
        <v>6.14</v>
      </c>
    </row>
    <row r="3014" spans="1:5">
      <c r="A3014" s="156">
        <v>12404</v>
      </c>
      <c r="B3014" s="156" t="s">
        <v>3038</v>
      </c>
      <c r="C3014" s="156" t="s">
        <v>407</v>
      </c>
      <c r="D3014" s="156" t="s">
        <v>410</v>
      </c>
      <c r="E3014" s="176">
        <v>6.15</v>
      </c>
    </row>
    <row r="3015" spans="1:5">
      <c r="A3015" s="156">
        <v>3939</v>
      </c>
      <c r="B3015" s="156" t="s">
        <v>3039</v>
      </c>
      <c r="C3015" s="156" t="s">
        <v>407</v>
      </c>
      <c r="D3015" s="156" t="s">
        <v>410</v>
      </c>
      <c r="E3015" s="176">
        <v>12.67</v>
      </c>
    </row>
    <row r="3016" spans="1:5">
      <c r="A3016" s="156">
        <v>3911</v>
      </c>
      <c r="B3016" s="156" t="s">
        <v>3040</v>
      </c>
      <c r="C3016" s="156" t="s">
        <v>407</v>
      </c>
      <c r="D3016" s="156" t="s">
        <v>410</v>
      </c>
      <c r="E3016" s="176">
        <v>10.35</v>
      </c>
    </row>
    <row r="3017" spans="1:5">
      <c r="A3017" s="156">
        <v>3908</v>
      </c>
      <c r="B3017" s="156" t="s">
        <v>3041</v>
      </c>
      <c r="C3017" s="156" t="s">
        <v>407</v>
      </c>
      <c r="D3017" s="156" t="s">
        <v>410</v>
      </c>
      <c r="E3017" s="176">
        <v>3.35</v>
      </c>
    </row>
    <row r="3018" spans="1:5">
      <c r="A3018" s="156">
        <v>3910</v>
      </c>
      <c r="B3018" s="156" t="s">
        <v>3042</v>
      </c>
      <c r="C3018" s="156" t="s">
        <v>407</v>
      </c>
      <c r="D3018" s="156" t="s">
        <v>410</v>
      </c>
      <c r="E3018" s="176">
        <v>7.41</v>
      </c>
    </row>
    <row r="3019" spans="1:5">
      <c r="A3019" s="156">
        <v>3913</v>
      </c>
      <c r="B3019" s="156" t="s">
        <v>3043</v>
      </c>
      <c r="C3019" s="156" t="s">
        <v>407</v>
      </c>
      <c r="D3019" s="156" t="s">
        <v>410</v>
      </c>
      <c r="E3019" s="176">
        <v>35.409999999999997</v>
      </c>
    </row>
    <row r="3020" spans="1:5">
      <c r="A3020" s="156">
        <v>3912</v>
      </c>
      <c r="B3020" s="156" t="s">
        <v>3044</v>
      </c>
      <c r="C3020" s="156" t="s">
        <v>407</v>
      </c>
      <c r="D3020" s="156" t="s">
        <v>410</v>
      </c>
      <c r="E3020" s="176">
        <v>19.41</v>
      </c>
    </row>
    <row r="3021" spans="1:5">
      <c r="A3021" s="156">
        <v>3909</v>
      </c>
      <c r="B3021" s="156" t="s">
        <v>3045</v>
      </c>
      <c r="C3021" s="156" t="s">
        <v>407</v>
      </c>
      <c r="D3021" s="156" t="s">
        <v>410</v>
      </c>
      <c r="E3021" s="176">
        <v>4.55</v>
      </c>
    </row>
    <row r="3022" spans="1:5">
      <c r="A3022" s="156">
        <v>3914</v>
      </c>
      <c r="B3022" s="156" t="s">
        <v>3046</v>
      </c>
      <c r="C3022" s="156" t="s">
        <v>407</v>
      </c>
      <c r="D3022" s="156" t="s">
        <v>410</v>
      </c>
      <c r="E3022" s="176">
        <v>53.42</v>
      </c>
    </row>
    <row r="3023" spans="1:5">
      <c r="A3023" s="156">
        <v>3915</v>
      </c>
      <c r="B3023" s="156" t="s">
        <v>3047</v>
      </c>
      <c r="C3023" s="156" t="s">
        <v>407</v>
      </c>
      <c r="D3023" s="156" t="s">
        <v>410</v>
      </c>
      <c r="E3023" s="176">
        <v>84.24</v>
      </c>
    </row>
    <row r="3024" spans="1:5">
      <c r="A3024" s="156">
        <v>3916</v>
      </c>
      <c r="B3024" s="156" t="s">
        <v>3048</v>
      </c>
      <c r="C3024" s="156" t="s">
        <v>407</v>
      </c>
      <c r="D3024" s="156" t="s">
        <v>410</v>
      </c>
      <c r="E3024" s="176">
        <v>153.47999999999999</v>
      </c>
    </row>
    <row r="3025" spans="1:5">
      <c r="A3025" s="156">
        <v>3917</v>
      </c>
      <c r="B3025" s="156" t="s">
        <v>3049</v>
      </c>
      <c r="C3025" s="156" t="s">
        <v>407</v>
      </c>
      <c r="D3025" s="156" t="s">
        <v>410</v>
      </c>
      <c r="E3025" s="176">
        <v>253.15</v>
      </c>
    </row>
    <row r="3026" spans="1:5">
      <c r="A3026" s="156">
        <v>1904</v>
      </c>
      <c r="B3026" s="156" t="s">
        <v>3050</v>
      </c>
      <c r="C3026" s="156" t="s">
        <v>407</v>
      </c>
      <c r="D3026" s="156" t="s">
        <v>408</v>
      </c>
      <c r="E3026" s="176">
        <v>0.51</v>
      </c>
    </row>
    <row r="3027" spans="1:5">
      <c r="A3027" s="156">
        <v>1899</v>
      </c>
      <c r="B3027" s="156" t="s">
        <v>3051</v>
      </c>
      <c r="C3027" s="156" t="s">
        <v>407</v>
      </c>
      <c r="D3027" s="156" t="s">
        <v>408</v>
      </c>
      <c r="E3027" s="176">
        <v>0.57999999999999996</v>
      </c>
    </row>
    <row r="3028" spans="1:5">
      <c r="A3028" s="156">
        <v>1900</v>
      </c>
      <c r="B3028" s="156" t="s">
        <v>3052</v>
      </c>
      <c r="C3028" s="156" t="s">
        <v>407</v>
      </c>
      <c r="D3028" s="156" t="s">
        <v>408</v>
      </c>
      <c r="E3028" s="176">
        <v>0.95</v>
      </c>
    </row>
    <row r="3029" spans="1:5">
      <c r="A3029" s="156">
        <v>12407</v>
      </c>
      <c r="B3029" s="156" t="s">
        <v>3053</v>
      </c>
      <c r="C3029" s="156" t="s">
        <v>407</v>
      </c>
      <c r="D3029" s="156" t="s">
        <v>410</v>
      </c>
      <c r="E3029" s="176">
        <v>19.16</v>
      </c>
    </row>
    <row r="3030" spans="1:5">
      <c r="A3030" s="156">
        <v>12408</v>
      </c>
      <c r="B3030" s="156" t="s">
        <v>3054</v>
      </c>
      <c r="C3030" s="156" t="s">
        <v>407</v>
      </c>
      <c r="D3030" s="156" t="s">
        <v>410</v>
      </c>
      <c r="E3030" s="176">
        <v>10.81</v>
      </c>
    </row>
    <row r="3031" spans="1:5">
      <c r="A3031" s="156">
        <v>12409</v>
      </c>
      <c r="B3031" s="156" t="s">
        <v>3055</v>
      </c>
      <c r="C3031" s="156" t="s">
        <v>407</v>
      </c>
      <c r="D3031" s="156" t="s">
        <v>410</v>
      </c>
      <c r="E3031" s="176">
        <v>10.81</v>
      </c>
    </row>
    <row r="3032" spans="1:5">
      <c r="A3032" s="156">
        <v>12410</v>
      </c>
      <c r="B3032" s="156" t="s">
        <v>3056</v>
      </c>
      <c r="C3032" s="156" t="s">
        <v>407</v>
      </c>
      <c r="D3032" s="156" t="s">
        <v>410</v>
      </c>
      <c r="E3032" s="176">
        <v>7.45</v>
      </c>
    </row>
    <row r="3033" spans="1:5">
      <c r="A3033" s="156">
        <v>3936</v>
      </c>
      <c r="B3033" s="156" t="s">
        <v>3057</v>
      </c>
      <c r="C3033" s="156" t="s">
        <v>407</v>
      </c>
      <c r="D3033" s="156" t="s">
        <v>410</v>
      </c>
      <c r="E3033" s="176">
        <v>13.46</v>
      </c>
    </row>
    <row r="3034" spans="1:5">
      <c r="A3034" s="156">
        <v>3922</v>
      </c>
      <c r="B3034" s="156" t="s">
        <v>3058</v>
      </c>
      <c r="C3034" s="156" t="s">
        <v>407</v>
      </c>
      <c r="D3034" s="156" t="s">
        <v>410</v>
      </c>
      <c r="E3034" s="176">
        <v>12.38</v>
      </c>
    </row>
    <row r="3035" spans="1:5">
      <c r="A3035" s="156">
        <v>3924</v>
      </c>
      <c r="B3035" s="156" t="s">
        <v>3059</v>
      </c>
      <c r="C3035" s="156" t="s">
        <v>407</v>
      </c>
      <c r="D3035" s="156" t="s">
        <v>410</v>
      </c>
      <c r="E3035" s="176">
        <v>13.46</v>
      </c>
    </row>
    <row r="3036" spans="1:5">
      <c r="A3036" s="156">
        <v>3923</v>
      </c>
      <c r="B3036" s="156" t="s">
        <v>3060</v>
      </c>
      <c r="C3036" s="156" t="s">
        <v>407</v>
      </c>
      <c r="D3036" s="156" t="s">
        <v>410</v>
      </c>
      <c r="E3036" s="176">
        <v>13.46</v>
      </c>
    </row>
    <row r="3037" spans="1:5">
      <c r="A3037" s="156">
        <v>3937</v>
      </c>
      <c r="B3037" s="156" t="s">
        <v>3061</v>
      </c>
      <c r="C3037" s="156" t="s">
        <v>407</v>
      </c>
      <c r="D3037" s="156" t="s">
        <v>410</v>
      </c>
      <c r="E3037" s="176">
        <v>11.1</v>
      </c>
    </row>
    <row r="3038" spans="1:5">
      <c r="A3038" s="156">
        <v>3921</v>
      </c>
      <c r="B3038" s="156" t="s">
        <v>3062</v>
      </c>
      <c r="C3038" s="156" t="s">
        <v>407</v>
      </c>
      <c r="D3038" s="156" t="s">
        <v>410</v>
      </c>
      <c r="E3038" s="176">
        <v>11.11</v>
      </c>
    </row>
    <row r="3039" spans="1:5">
      <c r="A3039" s="156">
        <v>3920</v>
      </c>
      <c r="B3039" s="156" t="s">
        <v>3063</v>
      </c>
      <c r="C3039" s="156" t="s">
        <v>407</v>
      </c>
      <c r="D3039" s="156" t="s">
        <v>410</v>
      </c>
      <c r="E3039" s="176">
        <v>11.1</v>
      </c>
    </row>
    <row r="3040" spans="1:5">
      <c r="A3040" s="156">
        <v>3938</v>
      </c>
      <c r="B3040" s="156" t="s">
        <v>3064</v>
      </c>
      <c r="C3040" s="156" t="s">
        <v>407</v>
      </c>
      <c r="D3040" s="156" t="s">
        <v>410</v>
      </c>
      <c r="E3040" s="176">
        <v>7.32</v>
      </c>
    </row>
    <row r="3041" spans="1:5">
      <c r="A3041" s="156">
        <v>3919</v>
      </c>
      <c r="B3041" s="156" t="s">
        <v>3065</v>
      </c>
      <c r="C3041" s="156" t="s">
        <v>407</v>
      </c>
      <c r="D3041" s="156" t="s">
        <v>410</v>
      </c>
      <c r="E3041" s="176">
        <v>7.46</v>
      </c>
    </row>
    <row r="3042" spans="1:5">
      <c r="A3042" s="156">
        <v>3927</v>
      </c>
      <c r="B3042" s="156" t="s">
        <v>3066</v>
      </c>
      <c r="C3042" s="156" t="s">
        <v>407</v>
      </c>
      <c r="D3042" s="156" t="s">
        <v>410</v>
      </c>
      <c r="E3042" s="176">
        <v>37.81</v>
      </c>
    </row>
    <row r="3043" spans="1:5">
      <c r="A3043" s="156">
        <v>3928</v>
      </c>
      <c r="B3043" s="156" t="s">
        <v>3067</v>
      </c>
      <c r="C3043" s="156" t="s">
        <v>407</v>
      </c>
      <c r="D3043" s="156" t="s">
        <v>410</v>
      </c>
      <c r="E3043" s="176">
        <v>37.81</v>
      </c>
    </row>
    <row r="3044" spans="1:5">
      <c r="A3044" s="156">
        <v>3926</v>
      </c>
      <c r="B3044" s="156" t="s">
        <v>3068</v>
      </c>
      <c r="C3044" s="156" t="s">
        <v>407</v>
      </c>
      <c r="D3044" s="156" t="s">
        <v>410</v>
      </c>
      <c r="E3044" s="176">
        <v>21.55</v>
      </c>
    </row>
    <row r="3045" spans="1:5">
      <c r="A3045" s="156">
        <v>3935</v>
      </c>
      <c r="B3045" s="156" t="s">
        <v>3069</v>
      </c>
      <c r="C3045" s="156" t="s">
        <v>407</v>
      </c>
      <c r="D3045" s="156" t="s">
        <v>410</v>
      </c>
      <c r="E3045" s="176">
        <v>21.55</v>
      </c>
    </row>
    <row r="3046" spans="1:5">
      <c r="A3046" s="156">
        <v>3925</v>
      </c>
      <c r="B3046" s="156" t="s">
        <v>3070</v>
      </c>
      <c r="C3046" s="156" t="s">
        <v>407</v>
      </c>
      <c r="D3046" s="156" t="s">
        <v>410</v>
      </c>
      <c r="E3046" s="176">
        <v>21.55</v>
      </c>
    </row>
    <row r="3047" spans="1:5">
      <c r="A3047" s="156">
        <v>12406</v>
      </c>
      <c r="B3047" s="156" t="s">
        <v>3071</v>
      </c>
      <c r="C3047" s="156" t="s">
        <v>407</v>
      </c>
      <c r="D3047" s="156" t="s">
        <v>410</v>
      </c>
      <c r="E3047" s="176">
        <v>5.29</v>
      </c>
    </row>
    <row r="3048" spans="1:5">
      <c r="A3048" s="156">
        <v>3929</v>
      </c>
      <c r="B3048" s="156" t="s">
        <v>3072</v>
      </c>
      <c r="C3048" s="156" t="s">
        <v>407</v>
      </c>
      <c r="D3048" s="156" t="s">
        <v>410</v>
      </c>
      <c r="E3048" s="176">
        <v>57.61</v>
      </c>
    </row>
    <row r="3049" spans="1:5">
      <c r="A3049" s="156">
        <v>3931</v>
      </c>
      <c r="B3049" s="156" t="s">
        <v>3073</v>
      </c>
      <c r="C3049" s="156" t="s">
        <v>407</v>
      </c>
      <c r="D3049" s="156" t="s">
        <v>410</v>
      </c>
      <c r="E3049" s="176">
        <v>57.61</v>
      </c>
    </row>
    <row r="3050" spans="1:5">
      <c r="A3050" s="156">
        <v>3930</v>
      </c>
      <c r="B3050" s="156" t="s">
        <v>3074</v>
      </c>
      <c r="C3050" s="156" t="s">
        <v>407</v>
      </c>
      <c r="D3050" s="156" t="s">
        <v>410</v>
      </c>
      <c r="E3050" s="176">
        <v>57.61</v>
      </c>
    </row>
    <row r="3051" spans="1:5">
      <c r="A3051" s="156">
        <v>3932</v>
      </c>
      <c r="B3051" s="156" t="s">
        <v>3075</v>
      </c>
      <c r="C3051" s="156" t="s">
        <v>407</v>
      </c>
      <c r="D3051" s="156" t="s">
        <v>410</v>
      </c>
      <c r="E3051" s="176">
        <v>99.48</v>
      </c>
    </row>
    <row r="3052" spans="1:5">
      <c r="A3052" s="156">
        <v>3933</v>
      </c>
      <c r="B3052" s="156" t="s">
        <v>3076</v>
      </c>
      <c r="C3052" s="156" t="s">
        <v>407</v>
      </c>
      <c r="D3052" s="156" t="s">
        <v>410</v>
      </c>
      <c r="E3052" s="176">
        <v>99.48</v>
      </c>
    </row>
    <row r="3053" spans="1:5">
      <c r="A3053" s="156">
        <v>3934</v>
      </c>
      <c r="B3053" s="156" t="s">
        <v>3077</v>
      </c>
      <c r="C3053" s="156" t="s">
        <v>407</v>
      </c>
      <c r="D3053" s="156" t="s">
        <v>410</v>
      </c>
      <c r="E3053" s="176">
        <v>99.48</v>
      </c>
    </row>
    <row r="3054" spans="1:5">
      <c r="A3054" s="156">
        <v>40355</v>
      </c>
      <c r="B3054" s="156" t="s">
        <v>3078</v>
      </c>
      <c r="C3054" s="156" t="s">
        <v>407</v>
      </c>
      <c r="D3054" s="156" t="s">
        <v>410</v>
      </c>
      <c r="E3054" s="176">
        <v>4.8099999999999996</v>
      </c>
    </row>
    <row r="3055" spans="1:5">
      <c r="A3055" s="156">
        <v>40358</v>
      </c>
      <c r="B3055" s="156" t="s">
        <v>3079</v>
      </c>
      <c r="C3055" s="156" t="s">
        <v>407</v>
      </c>
      <c r="D3055" s="156" t="s">
        <v>410</v>
      </c>
      <c r="E3055" s="176">
        <v>6.72</v>
      </c>
    </row>
    <row r="3056" spans="1:5">
      <c r="A3056" s="156">
        <v>40361</v>
      </c>
      <c r="B3056" s="156" t="s">
        <v>3080</v>
      </c>
      <c r="C3056" s="156" t="s">
        <v>407</v>
      </c>
      <c r="D3056" s="156" t="s">
        <v>410</v>
      </c>
      <c r="E3056" s="176">
        <v>17.63</v>
      </c>
    </row>
    <row r="3057" spans="1:5">
      <c r="A3057" s="156">
        <v>40364</v>
      </c>
      <c r="B3057" s="156" t="s">
        <v>3081</v>
      </c>
      <c r="C3057" s="156" t="s">
        <v>407</v>
      </c>
      <c r="D3057" s="156" t="s">
        <v>410</v>
      </c>
      <c r="E3057" s="176">
        <v>22.55</v>
      </c>
    </row>
    <row r="3058" spans="1:5">
      <c r="A3058" s="156">
        <v>40367</v>
      </c>
      <c r="B3058" s="156" t="s">
        <v>3082</v>
      </c>
      <c r="C3058" s="156" t="s">
        <v>407</v>
      </c>
      <c r="D3058" s="156" t="s">
        <v>410</v>
      </c>
      <c r="E3058" s="176">
        <v>35.56</v>
      </c>
    </row>
    <row r="3059" spans="1:5">
      <c r="A3059" s="156">
        <v>40370</v>
      </c>
      <c r="B3059" s="156" t="s">
        <v>3083</v>
      </c>
      <c r="C3059" s="156" t="s">
        <v>407</v>
      </c>
      <c r="D3059" s="156" t="s">
        <v>410</v>
      </c>
      <c r="E3059" s="176">
        <v>71.55</v>
      </c>
    </row>
    <row r="3060" spans="1:5">
      <c r="A3060" s="156">
        <v>40373</v>
      </c>
      <c r="B3060" s="156" t="s">
        <v>3084</v>
      </c>
      <c r="C3060" s="156" t="s">
        <v>407</v>
      </c>
      <c r="D3060" s="156" t="s">
        <v>410</v>
      </c>
      <c r="E3060" s="176">
        <v>96.76</v>
      </c>
    </row>
    <row r="3061" spans="1:5">
      <c r="A3061" s="156">
        <v>38947</v>
      </c>
      <c r="B3061" s="156" t="s">
        <v>5467</v>
      </c>
      <c r="C3061" s="156" t="s">
        <v>407</v>
      </c>
      <c r="D3061" s="156" t="s">
        <v>410</v>
      </c>
      <c r="E3061" s="176">
        <v>5.08</v>
      </c>
    </row>
    <row r="3062" spans="1:5">
      <c r="A3062" s="156">
        <v>38948</v>
      </c>
      <c r="B3062" s="156" t="s">
        <v>5468</v>
      </c>
      <c r="C3062" s="156" t="s">
        <v>407</v>
      </c>
      <c r="D3062" s="156" t="s">
        <v>410</v>
      </c>
      <c r="E3062" s="176">
        <v>8.1</v>
      </c>
    </row>
    <row r="3063" spans="1:5">
      <c r="A3063" s="156">
        <v>38949</v>
      </c>
      <c r="B3063" s="156" t="s">
        <v>5469</v>
      </c>
      <c r="C3063" s="156" t="s">
        <v>407</v>
      </c>
      <c r="D3063" s="156" t="s">
        <v>410</v>
      </c>
      <c r="E3063" s="176">
        <v>8.99</v>
      </c>
    </row>
    <row r="3064" spans="1:5">
      <c r="A3064" s="156">
        <v>38951</v>
      </c>
      <c r="B3064" s="156" t="s">
        <v>5470</v>
      </c>
      <c r="C3064" s="156" t="s">
        <v>407</v>
      </c>
      <c r="D3064" s="156" t="s">
        <v>410</v>
      </c>
      <c r="E3064" s="176">
        <v>14.22</v>
      </c>
    </row>
    <row r="3065" spans="1:5">
      <c r="A3065" s="156">
        <v>39312</v>
      </c>
      <c r="B3065" s="156" t="s">
        <v>5471</v>
      </c>
      <c r="C3065" s="156" t="s">
        <v>407</v>
      </c>
      <c r="D3065" s="156" t="s">
        <v>410</v>
      </c>
      <c r="E3065" s="176">
        <v>11.03</v>
      </c>
    </row>
    <row r="3066" spans="1:5">
      <c r="A3066" s="156">
        <v>39313</v>
      </c>
      <c r="B3066" s="156" t="s">
        <v>5472</v>
      </c>
      <c r="C3066" s="156" t="s">
        <v>407</v>
      </c>
      <c r="D3066" s="156" t="s">
        <v>410</v>
      </c>
      <c r="E3066" s="176">
        <v>14.39</v>
      </c>
    </row>
    <row r="3067" spans="1:5">
      <c r="A3067" s="156">
        <v>38950</v>
      </c>
      <c r="B3067" s="156" t="s">
        <v>5473</v>
      </c>
      <c r="C3067" s="156" t="s">
        <v>407</v>
      </c>
      <c r="D3067" s="156" t="s">
        <v>410</v>
      </c>
      <c r="E3067" s="176">
        <v>21.66</v>
      </c>
    </row>
    <row r="3068" spans="1:5">
      <c r="A3068" s="156">
        <v>39314</v>
      </c>
      <c r="B3068" s="156" t="s">
        <v>5474</v>
      </c>
      <c r="C3068" s="156" t="s">
        <v>407</v>
      </c>
      <c r="D3068" s="156" t="s">
        <v>410</v>
      </c>
      <c r="E3068" s="176">
        <v>22.86</v>
      </c>
    </row>
    <row r="3069" spans="1:5">
      <c r="A3069" s="156">
        <v>3907</v>
      </c>
      <c r="B3069" s="156" t="s">
        <v>3085</v>
      </c>
      <c r="C3069" s="156" t="s">
        <v>407</v>
      </c>
      <c r="D3069" s="156" t="s">
        <v>410</v>
      </c>
      <c r="E3069" s="176">
        <v>2.21</v>
      </c>
    </row>
    <row r="3070" spans="1:5">
      <c r="A3070" s="156">
        <v>3889</v>
      </c>
      <c r="B3070" s="156" t="s">
        <v>3086</v>
      </c>
      <c r="C3070" s="156" t="s">
        <v>407</v>
      </c>
      <c r="D3070" s="156" t="s">
        <v>410</v>
      </c>
      <c r="E3070" s="176">
        <v>1.59</v>
      </c>
    </row>
    <row r="3071" spans="1:5">
      <c r="A3071" s="156">
        <v>3868</v>
      </c>
      <c r="B3071" s="156" t="s">
        <v>3087</v>
      </c>
      <c r="C3071" s="156" t="s">
        <v>407</v>
      </c>
      <c r="D3071" s="156" t="s">
        <v>410</v>
      </c>
      <c r="E3071" s="176">
        <v>0.78</v>
      </c>
    </row>
    <row r="3072" spans="1:5">
      <c r="A3072" s="156">
        <v>3869</v>
      </c>
      <c r="B3072" s="156" t="s">
        <v>3088</v>
      </c>
      <c r="C3072" s="156" t="s">
        <v>407</v>
      </c>
      <c r="D3072" s="156" t="s">
        <v>410</v>
      </c>
      <c r="E3072" s="176">
        <v>1.88</v>
      </c>
    </row>
    <row r="3073" spans="1:5">
      <c r="A3073" s="156">
        <v>3872</v>
      </c>
      <c r="B3073" s="156" t="s">
        <v>3089</v>
      </c>
      <c r="C3073" s="156" t="s">
        <v>407</v>
      </c>
      <c r="D3073" s="156" t="s">
        <v>410</v>
      </c>
      <c r="E3073" s="176">
        <v>2.31</v>
      </c>
    </row>
    <row r="3074" spans="1:5">
      <c r="A3074" s="156">
        <v>3850</v>
      </c>
      <c r="B3074" s="156" t="s">
        <v>3090</v>
      </c>
      <c r="C3074" s="156" t="s">
        <v>407</v>
      </c>
      <c r="D3074" s="156" t="s">
        <v>410</v>
      </c>
      <c r="E3074" s="176">
        <v>6.32</v>
      </c>
    </row>
    <row r="3075" spans="1:5">
      <c r="A3075" s="156">
        <v>38023</v>
      </c>
      <c r="B3075" s="156" t="s">
        <v>311</v>
      </c>
      <c r="C3075" s="156" t="s">
        <v>407</v>
      </c>
      <c r="D3075" s="156" t="s">
        <v>410</v>
      </c>
      <c r="E3075" s="176">
        <v>2.65</v>
      </c>
    </row>
    <row r="3076" spans="1:5">
      <c r="A3076" s="156">
        <v>37986</v>
      </c>
      <c r="B3076" s="156" t="s">
        <v>3091</v>
      </c>
      <c r="C3076" s="156" t="s">
        <v>407</v>
      </c>
      <c r="D3076" s="156" t="s">
        <v>408</v>
      </c>
      <c r="E3076" s="176">
        <v>1.41</v>
      </c>
    </row>
    <row r="3077" spans="1:5">
      <c r="A3077" s="156">
        <v>37987</v>
      </c>
      <c r="B3077" s="156" t="s">
        <v>3092</v>
      </c>
      <c r="C3077" s="156" t="s">
        <v>407</v>
      </c>
      <c r="D3077" s="156" t="s">
        <v>408</v>
      </c>
      <c r="E3077" s="176">
        <v>105.56</v>
      </c>
    </row>
    <row r="3078" spans="1:5">
      <c r="A3078" s="156">
        <v>37988</v>
      </c>
      <c r="B3078" s="156" t="s">
        <v>3093</v>
      </c>
      <c r="C3078" s="156" t="s">
        <v>407</v>
      </c>
      <c r="D3078" s="156" t="s">
        <v>408</v>
      </c>
      <c r="E3078" s="176">
        <v>172.18</v>
      </c>
    </row>
    <row r="3079" spans="1:5">
      <c r="A3079" s="156">
        <v>21120</v>
      </c>
      <c r="B3079" s="156" t="s">
        <v>3094</v>
      </c>
      <c r="C3079" s="156" t="s">
        <v>407</v>
      </c>
      <c r="D3079" s="156" t="s">
        <v>408</v>
      </c>
      <c r="E3079" s="176">
        <v>8.58</v>
      </c>
    </row>
    <row r="3080" spans="1:5">
      <c r="A3080" s="156">
        <v>39318</v>
      </c>
      <c r="B3080" s="156" t="s">
        <v>3095</v>
      </c>
      <c r="C3080" s="156" t="s">
        <v>407</v>
      </c>
      <c r="D3080" s="156" t="s">
        <v>408</v>
      </c>
      <c r="E3080" s="176">
        <v>7.07</v>
      </c>
    </row>
    <row r="3081" spans="1:5">
      <c r="A3081" s="156">
        <v>20162</v>
      </c>
      <c r="B3081" s="156" t="s">
        <v>3096</v>
      </c>
      <c r="C3081" s="156" t="s">
        <v>407</v>
      </c>
      <c r="D3081" s="156" t="s">
        <v>410</v>
      </c>
      <c r="E3081" s="176">
        <v>10.93</v>
      </c>
    </row>
    <row r="3082" spans="1:5">
      <c r="A3082" s="156">
        <v>40354</v>
      </c>
      <c r="B3082" s="156" t="s">
        <v>3097</v>
      </c>
      <c r="C3082" s="156" t="s">
        <v>407</v>
      </c>
      <c r="D3082" s="156" t="s">
        <v>410</v>
      </c>
      <c r="E3082" s="176">
        <v>5.99</v>
      </c>
    </row>
    <row r="3083" spans="1:5">
      <c r="A3083" s="156">
        <v>40357</v>
      </c>
      <c r="B3083" s="156" t="s">
        <v>3098</v>
      </c>
      <c r="C3083" s="156" t="s">
        <v>407</v>
      </c>
      <c r="D3083" s="156" t="s">
        <v>410</v>
      </c>
      <c r="E3083" s="176">
        <v>6.72</v>
      </c>
    </row>
    <row r="3084" spans="1:5">
      <c r="A3084" s="156">
        <v>40360</v>
      </c>
      <c r="B3084" s="156" t="s">
        <v>3099</v>
      </c>
      <c r="C3084" s="156" t="s">
        <v>407</v>
      </c>
      <c r="D3084" s="156" t="s">
        <v>410</v>
      </c>
      <c r="E3084" s="176">
        <v>9.02</v>
      </c>
    </row>
    <row r="3085" spans="1:5">
      <c r="A3085" s="156">
        <v>40363</v>
      </c>
      <c r="B3085" s="156" t="s">
        <v>3100</v>
      </c>
      <c r="C3085" s="156" t="s">
        <v>407</v>
      </c>
      <c r="D3085" s="156" t="s">
        <v>410</v>
      </c>
      <c r="E3085" s="176">
        <v>13.76</v>
      </c>
    </row>
    <row r="3086" spans="1:5">
      <c r="A3086" s="156">
        <v>40366</v>
      </c>
      <c r="B3086" s="156" t="s">
        <v>3101</v>
      </c>
      <c r="C3086" s="156" t="s">
        <v>407</v>
      </c>
      <c r="D3086" s="156" t="s">
        <v>410</v>
      </c>
      <c r="E3086" s="176">
        <v>17.59</v>
      </c>
    </row>
    <row r="3087" spans="1:5">
      <c r="A3087" s="156">
        <v>40369</v>
      </c>
      <c r="B3087" s="156" t="s">
        <v>3102</v>
      </c>
      <c r="C3087" s="156" t="s">
        <v>407</v>
      </c>
      <c r="D3087" s="156" t="s">
        <v>410</v>
      </c>
      <c r="E3087" s="176">
        <v>27.72</v>
      </c>
    </row>
    <row r="3088" spans="1:5">
      <c r="A3088" s="156">
        <v>40372</v>
      </c>
      <c r="B3088" s="156" t="s">
        <v>3103</v>
      </c>
      <c r="C3088" s="156" t="s">
        <v>407</v>
      </c>
      <c r="D3088" s="156" t="s">
        <v>410</v>
      </c>
      <c r="E3088" s="176">
        <v>55.7</v>
      </c>
    </row>
    <row r="3089" spans="1:5">
      <c r="A3089" s="156">
        <v>40375</v>
      </c>
      <c r="B3089" s="156" t="s">
        <v>3104</v>
      </c>
      <c r="C3089" s="156" t="s">
        <v>407</v>
      </c>
      <c r="D3089" s="156" t="s">
        <v>410</v>
      </c>
      <c r="E3089" s="176">
        <v>75.400000000000006</v>
      </c>
    </row>
    <row r="3090" spans="1:5">
      <c r="A3090" s="156">
        <v>1893</v>
      </c>
      <c r="B3090" s="156" t="s">
        <v>3105</v>
      </c>
      <c r="C3090" s="156" t="s">
        <v>407</v>
      </c>
      <c r="D3090" s="156" t="s">
        <v>408</v>
      </c>
      <c r="E3090" s="176">
        <v>1.95</v>
      </c>
    </row>
    <row r="3091" spans="1:5">
      <c r="A3091" s="156">
        <v>1902</v>
      </c>
      <c r="B3091" s="156" t="s">
        <v>3106</v>
      </c>
      <c r="C3091" s="156" t="s">
        <v>407</v>
      </c>
      <c r="D3091" s="156" t="s">
        <v>408</v>
      </c>
      <c r="E3091" s="176">
        <v>1.42</v>
      </c>
    </row>
    <row r="3092" spans="1:5">
      <c r="A3092" s="156">
        <v>1901</v>
      </c>
      <c r="B3092" s="156" t="s">
        <v>3107</v>
      </c>
      <c r="C3092" s="156" t="s">
        <v>407</v>
      </c>
      <c r="D3092" s="156" t="s">
        <v>408</v>
      </c>
      <c r="E3092" s="176">
        <v>0.44</v>
      </c>
    </row>
    <row r="3093" spans="1:5">
      <c r="A3093" s="156">
        <v>1892</v>
      </c>
      <c r="B3093" s="156" t="s">
        <v>313</v>
      </c>
      <c r="C3093" s="156" t="s">
        <v>407</v>
      </c>
      <c r="D3093" s="156" t="s">
        <v>408</v>
      </c>
      <c r="E3093" s="176">
        <v>0.91</v>
      </c>
    </row>
    <row r="3094" spans="1:5">
      <c r="A3094" s="156">
        <v>1907</v>
      </c>
      <c r="B3094" s="156" t="s">
        <v>3108</v>
      </c>
      <c r="C3094" s="156" t="s">
        <v>407</v>
      </c>
      <c r="D3094" s="156" t="s">
        <v>408</v>
      </c>
      <c r="E3094" s="176">
        <v>6.27</v>
      </c>
    </row>
    <row r="3095" spans="1:5">
      <c r="A3095" s="156">
        <v>1894</v>
      </c>
      <c r="B3095" s="156" t="s">
        <v>3109</v>
      </c>
      <c r="C3095" s="156" t="s">
        <v>407</v>
      </c>
      <c r="D3095" s="156" t="s">
        <v>408</v>
      </c>
      <c r="E3095" s="176">
        <v>2.82</v>
      </c>
    </row>
    <row r="3096" spans="1:5">
      <c r="A3096" s="156">
        <v>1891</v>
      </c>
      <c r="B3096" s="156" t="s">
        <v>3110</v>
      </c>
      <c r="C3096" s="156" t="s">
        <v>407</v>
      </c>
      <c r="D3096" s="156" t="s">
        <v>408</v>
      </c>
      <c r="E3096" s="176">
        <v>0.65</v>
      </c>
    </row>
    <row r="3097" spans="1:5">
      <c r="A3097" s="156">
        <v>1896</v>
      </c>
      <c r="B3097" s="156" t="s">
        <v>3111</v>
      </c>
      <c r="C3097" s="156" t="s">
        <v>407</v>
      </c>
      <c r="D3097" s="156" t="s">
        <v>408</v>
      </c>
      <c r="E3097" s="176">
        <v>8.43</v>
      </c>
    </row>
    <row r="3098" spans="1:5">
      <c r="A3098" s="156">
        <v>1895</v>
      </c>
      <c r="B3098" s="156" t="s">
        <v>3112</v>
      </c>
      <c r="C3098" s="156" t="s">
        <v>407</v>
      </c>
      <c r="D3098" s="156" t="s">
        <v>408</v>
      </c>
      <c r="E3098" s="176">
        <v>14.81</v>
      </c>
    </row>
    <row r="3099" spans="1:5">
      <c r="A3099" s="156">
        <v>2641</v>
      </c>
      <c r="B3099" s="156" t="s">
        <v>3113</v>
      </c>
      <c r="C3099" s="156" t="s">
        <v>407</v>
      </c>
      <c r="D3099" s="156" t="s">
        <v>408</v>
      </c>
      <c r="E3099" s="176">
        <v>12.49</v>
      </c>
    </row>
    <row r="3100" spans="1:5">
      <c r="A3100" s="156">
        <v>2636</v>
      </c>
      <c r="B3100" s="156" t="s">
        <v>3114</v>
      </c>
      <c r="C3100" s="156" t="s">
        <v>407</v>
      </c>
      <c r="D3100" s="156" t="s">
        <v>408</v>
      </c>
      <c r="E3100" s="176">
        <v>0.8</v>
      </c>
    </row>
    <row r="3101" spans="1:5">
      <c r="A3101" s="156">
        <v>2637</v>
      </c>
      <c r="B3101" s="156" t="s">
        <v>3115</v>
      </c>
      <c r="C3101" s="156" t="s">
        <v>407</v>
      </c>
      <c r="D3101" s="156" t="s">
        <v>408</v>
      </c>
      <c r="E3101" s="176">
        <v>0.85</v>
      </c>
    </row>
    <row r="3102" spans="1:5">
      <c r="A3102" s="156">
        <v>2638</v>
      </c>
      <c r="B3102" s="156" t="s">
        <v>3116</v>
      </c>
      <c r="C3102" s="156" t="s">
        <v>407</v>
      </c>
      <c r="D3102" s="156" t="s">
        <v>408</v>
      </c>
      <c r="E3102" s="176">
        <v>0.99</v>
      </c>
    </row>
    <row r="3103" spans="1:5">
      <c r="A3103" s="156">
        <v>2639</v>
      </c>
      <c r="B3103" s="156" t="s">
        <v>3117</v>
      </c>
      <c r="C3103" s="156" t="s">
        <v>407</v>
      </c>
      <c r="D3103" s="156" t="s">
        <v>408</v>
      </c>
      <c r="E3103" s="176">
        <v>1.76</v>
      </c>
    </row>
    <row r="3104" spans="1:5">
      <c r="A3104" s="156">
        <v>2644</v>
      </c>
      <c r="B3104" s="156" t="s">
        <v>3118</v>
      </c>
      <c r="C3104" s="156" t="s">
        <v>407</v>
      </c>
      <c r="D3104" s="156" t="s">
        <v>408</v>
      </c>
      <c r="E3104" s="176">
        <v>2.5499999999999998</v>
      </c>
    </row>
    <row r="3105" spans="1:5">
      <c r="A3105" s="156">
        <v>2643</v>
      </c>
      <c r="B3105" s="156" t="s">
        <v>3119</v>
      </c>
      <c r="C3105" s="156" t="s">
        <v>407</v>
      </c>
      <c r="D3105" s="156" t="s">
        <v>408</v>
      </c>
      <c r="E3105" s="176">
        <v>3.56</v>
      </c>
    </row>
    <row r="3106" spans="1:5">
      <c r="A3106" s="156">
        <v>2640</v>
      </c>
      <c r="B3106" s="156" t="s">
        <v>3120</v>
      </c>
      <c r="C3106" s="156" t="s">
        <v>407</v>
      </c>
      <c r="D3106" s="156" t="s">
        <v>408</v>
      </c>
      <c r="E3106" s="176">
        <v>5.2</v>
      </c>
    </row>
    <row r="3107" spans="1:5">
      <c r="A3107" s="156">
        <v>2642</v>
      </c>
      <c r="B3107" s="156" t="s">
        <v>3121</v>
      </c>
      <c r="C3107" s="156" t="s">
        <v>407</v>
      </c>
      <c r="D3107" s="156" t="s">
        <v>408</v>
      </c>
      <c r="E3107" s="176">
        <v>7.92</v>
      </c>
    </row>
    <row r="3108" spans="1:5">
      <c r="A3108" s="156">
        <v>38943</v>
      </c>
      <c r="B3108" s="156" t="s">
        <v>5475</v>
      </c>
      <c r="C3108" s="156" t="s">
        <v>407</v>
      </c>
      <c r="D3108" s="156" t="s">
        <v>410</v>
      </c>
      <c r="E3108" s="176">
        <v>3.75</v>
      </c>
    </row>
    <row r="3109" spans="1:5">
      <c r="A3109" s="156">
        <v>38944</v>
      </c>
      <c r="B3109" s="156" t="s">
        <v>5476</v>
      </c>
      <c r="C3109" s="156" t="s">
        <v>407</v>
      </c>
      <c r="D3109" s="156" t="s">
        <v>410</v>
      </c>
      <c r="E3109" s="176">
        <v>5.79</v>
      </c>
    </row>
    <row r="3110" spans="1:5">
      <c r="A3110" s="156">
        <v>38945</v>
      </c>
      <c r="B3110" s="156" t="s">
        <v>5477</v>
      </c>
      <c r="C3110" s="156" t="s">
        <v>407</v>
      </c>
      <c r="D3110" s="156" t="s">
        <v>410</v>
      </c>
      <c r="E3110" s="176">
        <v>11.75</v>
      </c>
    </row>
    <row r="3111" spans="1:5">
      <c r="A3111" s="156">
        <v>38946</v>
      </c>
      <c r="B3111" s="156" t="s">
        <v>5478</v>
      </c>
      <c r="C3111" s="156" t="s">
        <v>407</v>
      </c>
      <c r="D3111" s="156" t="s">
        <v>410</v>
      </c>
      <c r="E3111" s="176">
        <v>17.53</v>
      </c>
    </row>
    <row r="3112" spans="1:5">
      <c r="A3112" s="156">
        <v>39308</v>
      </c>
      <c r="B3112" s="156" t="s">
        <v>5479</v>
      </c>
      <c r="C3112" s="156" t="s">
        <v>407</v>
      </c>
      <c r="D3112" s="156" t="s">
        <v>410</v>
      </c>
      <c r="E3112" s="176">
        <v>7.64</v>
      </c>
    </row>
    <row r="3113" spans="1:5">
      <c r="A3113" s="156">
        <v>39309</v>
      </c>
      <c r="B3113" s="156" t="s">
        <v>5480</v>
      </c>
      <c r="C3113" s="156" t="s">
        <v>407</v>
      </c>
      <c r="D3113" s="156" t="s">
        <v>410</v>
      </c>
      <c r="E3113" s="176">
        <v>11.05</v>
      </c>
    </row>
    <row r="3114" spans="1:5">
      <c r="A3114" s="156">
        <v>39310</v>
      </c>
      <c r="B3114" s="156" t="s">
        <v>5481</v>
      </c>
      <c r="C3114" s="156" t="s">
        <v>407</v>
      </c>
      <c r="D3114" s="156" t="s">
        <v>410</v>
      </c>
      <c r="E3114" s="176">
        <v>16.75</v>
      </c>
    </row>
    <row r="3115" spans="1:5">
      <c r="A3115" s="156">
        <v>39311</v>
      </c>
      <c r="B3115" s="156" t="s">
        <v>5482</v>
      </c>
      <c r="C3115" s="156" t="s">
        <v>407</v>
      </c>
      <c r="D3115" s="156" t="s">
        <v>410</v>
      </c>
      <c r="E3115" s="176">
        <v>25.17</v>
      </c>
    </row>
    <row r="3116" spans="1:5">
      <c r="A3116" s="156">
        <v>39855</v>
      </c>
      <c r="B3116" s="156" t="s">
        <v>3122</v>
      </c>
      <c r="C3116" s="156" t="s">
        <v>407</v>
      </c>
      <c r="D3116" s="156" t="s">
        <v>410</v>
      </c>
      <c r="E3116" s="176">
        <v>1.1499999999999999</v>
      </c>
    </row>
    <row r="3117" spans="1:5">
      <c r="A3117" s="156">
        <v>39856</v>
      </c>
      <c r="B3117" s="156" t="s">
        <v>3123</v>
      </c>
      <c r="C3117" s="156" t="s">
        <v>407</v>
      </c>
      <c r="D3117" s="156" t="s">
        <v>410</v>
      </c>
      <c r="E3117" s="176">
        <v>2.72</v>
      </c>
    </row>
    <row r="3118" spans="1:5">
      <c r="A3118" s="156">
        <v>39857</v>
      </c>
      <c r="B3118" s="156" t="s">
        <v>3124</v>
      </c>
      <c r="C3118" s="156" t="s">
        <v>407</v>
      </c>
      <c r="D3118" s="156" t="s">
        <v>410</v>
      </c>
      <c r="E3118" s="176">
        <v>4.41</v>
      </c>
    </row>
    <row r="3119" spans="1:5">
      <c r="A3119" s="156">
        <v>39858</v>
      </c>
      <c r="B3119" s="156" t="s">
        <v>3125</v>
      </c>
      <c r="C3119" s="156" t="s">
        <v>407</v>
      </c>
      <c r="D3119" s="156" t="s">
        <v>410</v>
      </c>
      <c r="E3119" s="176">
        <v>9.7899999999999991</v>
      </c>
    </row>
    <row r="3120" spans="1:5">
      <c r="A3120" s="156">
        <v>39859</v>
      </c>
      <c r="B3120" s="156" t="s">
        <v>3126</v>
      </c>
      <c r="C3120" s="156" t="s">
        <v>407</v>
      </c>
      <c r="D3120" s="156" t="s">
        <v>410</v>
      </c>
      <c r="E3120" s="176">
        <v>15.09</v>
      </c>
    </row>
    <row r="3121" spans="1:5">
      <c r="A3121" s="156">
        <v>39860</v>
      </c>
      <c r="B3121" s="156" t="s">
        <v>3127</v>
      </c>
      <c r="C3121" s="156" t="s">
        <v>407</v>
      </c>
      <c r="D3121" s="156" t="s">
        <v>410</v>
      </c>
      <c r="E3121" s="176">
        <v>23.16</v>
      </c>
    </row>
    <row r="3122" spans="1:5">
      <c r="A3122" s="156">
        <v>39861</v>
      </c>
      <c r="B3122" s="156" t="s">
        <v>3128</v>
      </c>
      <c r="C3122" s="156" t="s">
        <v>407</v>
      </c>
      <c r="D3122" s="156" t="s">
        <v>410</v>
      </c>
      <c r="E3122" s="176">
        <v>66.13</v>
      </c>
    </row>
    <row r="3123" spans="1:5">
      <c r="A3123" s="156">
        <v>38447</v>
      </c>
      <c r="B3123" s="156" t="s">
        <v>5483</v>
      </c>
      <c r="C3123" s="156" t="s">
        <v>407</v>
      </c>
      <c r="D3123" s="156" t="s">
        <v>410</v>
      </c>
      <c r="E3123" s="176">
        <v>61.91</v>
      </c>
    </row>
    <row r="3124" spans="1:5">
      <c r="A3124" s="156">
        <v>36320</v>
      </c>
      <c r="B3124" s="156" t="s">
        <v>5484</v>
      </c>
      <c r="C3124" s="156" t="s">
        <v>407</v>
      </c>
      <c r="D3124" s="156" t="s">
        <v>410</v>
      </c>
      <c r="E3124" s="176">
        <v>0.89</v>
      </c>
    </row>
    <row r="3125" spans="1:5">
      <c r="A3125" s="156">
        <v>36324</v>
      </c>
      <c r="B3125" s="156" t="s">
        <v>5485</v>
      </c>
      <c r="C3125" s="156" t="s">
        <v>407</v>
      </c>
      <c r="D3125" s="156" t="s">
        <v>410</v>
      </c>
      <c r="E3125" s="176">
        <v>1.36</v>
      </c>
    </row>
    <row r="3126" spans="1:5">
      <c r="A3126" s="156">
        <v>38441</v>
      </c>
      <c r="B3126" s="156" t="s">
        <v>5486</v>
      </c>
      <c r="C3126" s="156" t="s">
        <v>407</v>
      </c>
      <c r="D3126" s="156" t="s">
        <v>410</v>
      </c>
      <c r="E3126" s="176">
        <v>1.78</v>
      </c>
    </row>
    <row r="3127" spans="1:5">
      <c r="A3127" s="156">
        <v>38442</v>
      </c>
      <c r="B3127" s="156" t="s">
        <v>5487</v>
      </c>
      <c r="C3127" s="156" t="s">
        <v>407</v>
      </c>
      <c r="D3127" s="156" t="s">
        <v>410</v>
      </c>
      <c r="E3127" s="176">
        <v>4.54</v>
      </c>
    </row>
    <row r="3128" spans="1:5">
      <c r="A3128" s="156">
        <v>38443</v>
      </c>
      <c r="B3128" s="156" t="s">
        <v>5488</v>
      </c>
      <c r="C3128" s="156" t="s">
        <v>407</v>
      </c>
      <c r="D3128" s="156" t="s">
        <v>410</v>
      </c>
      <c r="E3128" s="176">
        <v>6.85</v>
      </c>
    </row>
    <row r="3129" spans="1:5">
      <c r="A3129" s="156">
        <v>38444</v>
      </c>
      <c r="B3129" s="156" t="s">
        <v>5489</v>
      </c>
      <c r="C3129" s="156" t="s">
        <v>407</v>
      </c>
      <c r="D3129" s="156" t="s">
        <v>410</v>
      </c>
      <c r="E3129" s="176">
        <v>10.199999999999999</v>
      </c>
    </row>
    <row r="3130" spans="1:5">
      <c r="A3130" s="156">
        <v>38445</v>
      </c>
      <c r="B3130" s="156" t="s">
        <v>5490</v>
      </c>
      <c r="C3130" s="156" t="s">
        <v>407</v>
      </c>
      <c r="D3130" s="156" t="s">
        <v>410</v>
      </c>
      <c r="E3130" s="176">
        <v>23.97</v>
      </c>
    </row>
    <row r="3131" spans="1:5">
      <c r="A3131" s="156">
        <v>38446</v>
      </c>
      <c r="B3131" s="156" t="s">
        <v>5491</v>
      </c>
      <c r="C3131" s="156" t="s">
        <v>407</v>
      </c>
      <c r="D3131" s="156" t="s">
        <v>410</v>
      </c>
      <c r="E3131" s="176">
        <v>38.69</v>
      </c>
    </row>
    <row r="3132" spans="1:5">
      <c r="A3132" s="156">
        <v>3867</v>
      </c>
      <c r="B3132" s="156" t="s">
        <v>3129</v>
      </c>
      <c r="C3132" s="156" t="s">
        <v>407</v>
      </c>
      <c r="D3132" s="156" t="s">
        <v>410</v>
      </c>
      <c r="E3132" s="176">
        <v>43.37</v>
      </c>
    </row>
    <row r="3133" spans="1:5">
      <c r="A3133" s="156">
        <v>3861</v>
      </c>
      <c r="B3133" s="156" t="s">
        <v>3130</v>
      </c>
      <c r="C3133" s="156" t="s">
        <v>407</v>
      </c>
      <c r="D3133" s="156" t="s">
        <v>410</v>
      </c>
      <c r="E3133" s="176">
        <v>0.44</v>
      </c>
    </row>
    <row r="3134" spans="1:5">
      <c r="A3134" s="156">
        <v>3904</v>
      </c>
      <c r="B3134" s="156" t="s">
        <v>303</v>
      </c>
      <c r="C3134" s="156" t="s">
        <v>407</v>
      </c>
      <c r="D3134" s="156" t="s">
        <v>410</v>
      </c>
      <c r="E3134" s="176">
        <v>0.49</v>
      </c>
    </row>
    <row r="3135" spans="1:5">
      <c r="A3135" s="156">
        <v>3903</v>
      </c>
      <c r="B3135" s="156" t="s">
        <v>178</v>
      </c>
      <c r="C3135" s="156" t="s">
        <v>407</v>
      </c>
      <c r="D3135" s="156" t="s">
        <v>410</v>
      </c>
      <c r="E3135" s="176">
        <v>1.05</v>
      </c>
    </row>
    <row r="3136" spans="1:5">
      <c r="A3136" s="156">
        <v>3862</v>
      </c>
      <c r="B3136" s="156" t="s">
        <v>3131</v>
      </c>
      <c r="C3136" s="156" t="s">
        <v>407</v>
      </c>
      <c r="D3136" s="156" t="s">
        <v>410</v>
      </c>
      <c r="E3136" s="176">
        <v>2.33</v>
      </c>
    </row>
    <row r="3137" spans="1:5">
      <c r="A3137" s="156">
        <v>3863</v>
      </c>
      <c r="B3137" s="156" t="s">
        <v>3132</v>
      </c>
      <c r="C3137" s="156" t="s">
        <v>407</v>
      </c>
      <c r="D3137" s="156" t="s">
        <v>410</v>
      </c>
      <c r="E3137" s="176">
        <v>2.73</v>
      </c>
    </row>
    <row r="3138" spans="1:5">
      <c r="A3138" s="156">
        <v>3864</v>
      </c>
      <c r="B3138" s="156" t="s">
        <v>3133</v>
      </c>
      <c r="C3138" s="156" t="s">
        <v>407</v>
      </c>
      <c r="D3138" s="156" t="s">
        <v>410</v>
      </c>
      <c r="E3138" s="176">
        <v>7.48</v>
      </c>
    </row>
    <row r="3139" spans="1:5">
      <c r="A3139" s="156">
        <v>3865</v>
      </c>
      <c r="B3139" s="156" t="s">
        <v>3134</v>
      </c>
      <c r="C3139" s="156" t="s">
        <v>407</v>
      </c>
      <c r="D3139" s="156" t="s">
        <v>410</v>
      </c>
      <c r="E3139" s="176">
        <v>11.18</v>
      </c>
    </row>
    <row r="3140" spans="1:5">
      <c r="A3140" s="156">
        <v>3866</v>
      </c>
      <c r="B3140" s="156" t="s">
        <v>3135</v>
      </c>
      <c r="C3140" s="156" t="s">
        <v>407</v>
      </c>
      <c r="D3140" s="156" t="s">
        <v>410</v>
      </c>
      <c r="E3140" s="176">
        <v>25.49</v>
      </c>
    </row>
    <row r="3141" spans="1:5">
      <c r="A3141" s="156">
        <v>3902</v>
      </c>
      <c r="B3141" s="156" t="s">
        <v>3136</v>
      </c>
      <c r="C3141" s="156" t="s">
        <v>407</v>
      </c>
      <c r="D3141" s="156" t="s">
        <v>410</v>
      </c>
      <c r="E3141" s="176">
        <v>14.38</v>
      </c>
    </row>
    <row r="3142" spans="1:5">
      <c r="A3142" s="156">
        <v>3878</v>
      </c>
      <c r="B3142" s="156" t="s">
        <v>3137</v>
      </c>
      <c r="C3142" s="156" t="s">
        <v>407</v>
      </c>
      <c r="D3142" s="156" t="s">
        <v>410</v>
      </c>
      <c r="E3142" s="176">
        <v>4.54</v>
      </c>
    </row>
    <row r="3143" spans="1:5">
      <c r="A3143" s="156">
        <v>3877</v>
      </c>
      <c r="B3143" s="156" t="s">
        <v>3138</v>
      </c>
      <c r="C3143" s="156" t="s">
        <v>407</v>
      </c>
      <c r="D3143" s="156" t="s">
        <v>410</v>
      </c>
      <c r="E3143" s="176">
        <v>4.13</v>
      </c>
    </row>
    <row r="3144" spans="1:5">
      <c r="A3144" s="156">
        <v>3879</v>
      </c>
      <c r="B3144" s="156" t="s">
        <v>3139</v>
      </c>
      <c r="C3144" s="156" t="s">
        <v>407</v>
      </c>
      <c r="D3144" s="156" t="s">
        <v>410</v>
      </c>
      <c r="E3144" s="176">
        <v>9.15</v>
      </c>
    </row>
    <row r="3145" spans="1:5">
      <c r="A3145" s="156">
        <v>3880</v>
      </c>
      <c r="B3145" s="156" t="s">
        <v>3140</v>
      </c>
      <c r="C3145" s="156" t="s">
        <v>407</v>
      </c>
      <c r="D3145" s="156" t="s">
        <v>410</v>
      </c>
      <c r="E3145" s="176">
        <v>20.67</v>
      </c>
    </row>
    <row r="3146" spans="1:5">
      <c r="A3146" s="156">
        <v>12892</v>
      </c>
      <c r="B3146" s="156" t="s">
        <v>328</v>
      </c>
      <c r="C3146" s="156" t="s">
        <v>604</v>
      </c>
      <c r="D3146" s="156" t="s">
        <v>408</v>
      </c>
      <c r="E3146" s="176">
        <v>9</v>
      </c>
    </row>
    <row r="3147" spans="1:5">
      <c r="A3147" s="156">
        <v>3883</v>
      </c>
      <c r="B3147" s="156" t="s">
        <v>3141</v>
      </c>
      <c r="C3147" s="156" t="s">
        <v>407</v>
      </c>
      <c r="D3147" s="156" t="s">
        <v>410</v>
      </c>
      <c r="E3147" s="176">
        <v>0.79</v>
      </c>
    </row>
    <row r="3148" spans="1:5">
      <c r="A3148" s="156">
        <v>3876</v>
      </c>
      <c r="B3148" s="156" t="s">
        <v>3142</v>
      </c>
      <c r="C3148" s="156" t="s">
        <v>407</v>
      </c>
      <c r="D3148" s="156" t="s">
        <v>410</v>
      </c>
      <c r="E3148" s="176">
        <v>2.06</v>
      </c>
    </row>
    <row r="3149" spans="1:5">
      <c r="A3149" s="156">
        <v>3884</v>
      </c>
      <c r="B3149" s="156" t="s">
        <v>3143</v>
      </c>
      <c r="C3149" s="156" t="s">
        <v>407</v>
      </c>
      <c r="D3149" s="156" t="s">
        <v>410</v>
      </c>
      <c r="E3149" s="176">
        <v>1.18</v>
      </c>
    </row>
    <row r="3150" spans="1:5">
      <c r="A3150" s="156">
        <v>3837</v>
      </c>
      <c r="B3150" s="156" t="s">
        <v>3144</v>
      </c>
      <c r="C3150" s="156" t="s">
        <v>407</v>
      </c>
      <c r="D3150" s="156" t="s">
        <v>410</v>
      </c>
      <c r="E3150" s="176">
        <v>45.64</v>
      </c>
    </row>
    <row r="3151" spans="1:5">
      <c r="A3151" s="156">
        <v>3845</v>
      </c>
      <c r="B3151" s="156" t="s">
        <v>3145</v>
      </c>
      <c r="C3151" s="156" t="s">
        <v>407</v>
      </c>
      <c r="D3151" s="156" t="s">
        <v>410</v>
      </c>
      <c r="E3151" s="176">
        <v>13.29</v>
      </c>
    </row>
    <row r="3152" spans="1:5">
      <c r="A3152" s="156">
        <v>11045</v>
      </c>
      <c r="B3152" s="156" t="s">
        <v>3146</v>
      </c>
      <c r="C3152" s="156" t="s">
        <v>407</v>
      </c>
      <c r="D3152" s="156" t="s">
        <v>410</v>
      </c>
      <c r="E3152" s="176">
        <v>27.69</v>
      </c>
    </row>
    <row r="3153" spans="1:5">
      <c r="A3153" s="156">
        <v>20170</v>
      </c>
      <c r="B3153" s="156" t="s">
        <v>3147</v>
      </c>
      <c r="C3153" s="156" t="s">
        <v>407</v>
      </c>
      <c r="D3153" s="156" t="s">
        <v>410</v>
      </c>
      <c r="E3153" s="176">
        <v>7.88</v>
      </c>
    </row>
    <row r="3154" spans="1:5">
      <c r="A3154" s="156">
        <v>20171</v>
      </c>
      <c r="B3154" s="156" t="s">
        <v>3148</v>
      </c>
      <c r="C3154" s="156" t="s">
        <v>407</v>
      </c>
      <c r="D3154" s="156" t="s">
        <v>410</v>
      </c>
      <c r="E3154" s="176">
        <v>24.71</v>
      </c>
    </row>
    <row r="3155" spans="1:5">
      <c r="A3155" s="156">
        <v>20167</v>
      </c>
      <c r="B3155" s="156" t="s">
        <v>3149</v>
      </c>
      <c r="C3155" s="156" t="s">
        <v>407</v>
      </c>
      <c r="D3155" s="156" t="s">
        <v>410</v>
      </c>
      <c r="E3155" s="176">
        <v>3.1</v>
      </c>
    </row>
    <row r="3156" spans="1:5">
      <c r="A3156" s="156">
        <v>20168</v>
      </c>
      <c r="B3156" s="156" t="s">
        <v>3150</v>
      </c>
      <c r="C3156" s="156" t="s">
        <v>407</v>
      </c>
      <c r="D3156" s="156" t="s">
        <v>410</v>
      </c>
      <c r="E3156" s="176">
        <v>4.63</v>
      </c>
    </row>
    <row r="3157" spans="1:5">
      <c r="A3157" s="156">
        <v>20169</v>
      </c>
      <c r="B3157" s="156" t="s">
        <v>3151</v>
      </c>
      <c r="C3157" s="156" t="s">
        <v>407</v>
      </c>
      <c r="D3157" s="156" t="s">
        <v>410</v>
      </c>
      <c r="E3157" s="176">
        <v>6.5</v>
      </c>
    </row>
    <row r="3158" spans="1:5">
      <c r="A3158" s="156">
        <v>3899</v>
      </c>
      <c r="B3158" s="156" t="s">
        <v>3152</v>
      </c>
      <c r="C3158" s="156" t="s">
        <v>407</v>
      </c>
      <c r="D3158" s="156" t="s">
        <v>410</v>
      </c>
      <c r="E3158" s="176">
        <v>3.94</v>
      </c>
    </row>
    <row r="3159" spans="1:5">
      <c r="A3159" s="156">
        <v>38676</v>
      </c>
      <c r="B3159" s="156" t="s">
        <v>3153</v>
      </c>
      <c r="C3159" s="156" t="s">
        <v>407</v>
      </c>
      <c r="D3159" s="156" t="s">
        <v>410</v>
      </c>
      <c r="E3159" s="176">
        <v>17.3</v>
      </c>
    </row>
    <row r="3160" spans="1:5">
      <c r="A3160" s="156">
        <v>3897</v>
      </c>
      <c r="B3160" s="156" t="s">
        <v>3154</v>
      </c>
      <c r="C3160" s="156" t="s">
        <v>407</v>
      </c>
      <c r="D3160" s="156" t="s">
        <v>410</v>
      </c>
      <c r="E3160" s="176">
        <v>0.8</v>
      </c>
    </row>
    <row r="3161" spans="1:5">
      <c r="A3161" s="156">
        <v>3875</v>
      </c>
      <c r="B3161" s="156" t="s">
        <v>3155</v>
      </c>
      <c r="C3161" s="156" t="s">
        <v>407</v>
      </c>
      <c r="D3161" s="156" t="s">
        <v>410</v>
      </c>
      <c r="E3161" s="176">
        <v>1.83</v>
      </c>
    </row>
    <row r="3162" spans="1:5">
      <c r="A3162" s="156">
        <v>3898</v>
      </c>
      <c r="B3162" s="156" t="s">
        <v>3156</v>
      </c>
      <c r="C3162" s="156" t="s">
        <v>407</v>
      </c>
      <c r="D3162" s="156" t="s">
        <v>410</v>
      </c>
      <c r="E3162" s="176">
        <v>3.39</v>
      </c>
    </row>
    <row r="3163" spans="1:5">
      <c r="A3163" s="156">
        <v>3855</v>
      </c>
      <c r="B3163" s="156" t="s">
        <v>3157</v>
      </c>
      <c r="C3163" s="156" t="s">
        <v>407</v>
      </c>
      <c r="D3163" s="156" t="s">
        <v>410</v>
      </c>
      <c r="E3163" s="176">
        <v>3.2</v>
      </c>
    </row>
    <row r="3164" spans="1:5">
      <c r="A3164" s="156">
        <v>3874</v>
      </c>
      <c r="B3164" s="156" t="s">
        <v>3158</v>
      </c>
      <c r="C3164" s="156" t="s">
        <v>407</v>
      </c>
      <c r="D3164" s="156" t="s">
        <v>410</v>
      </c>
      <c r="E3164" s="176">
        <v>3.42</v>
      </c>
    </row>
    <row r="3165" spans="1:5">
      <c r="A3165" s="156">
        <v>3870</v>
      </c>
      <c r="B3165" s="156" t="s">
        <v>3159</v>
      </c>
      <c r="C3165" s="156" t="s">
        <v>407</v>
      </c>
      <c r="D3165" s="156" t="s">
        <v>410</v>
      </c>
      <c r="E3165" s="176">
        <v>4.28</v>
      </c>
    </row>
    <row r="3166" spans="1:5">
      <c r="A3166" s="156">
        <v>38678</v>
      </c>
      <c r="B3166" s="156" t="s">
        <v>3160</v>
      </c>
      <c r="C3166" s="156" t="s">
        <v>407</v>
      </c>
      <c r="D3166" s="156" t="s">
        <v>410</v>
      </c>
      <c r="E3166" s="176">
        <v>9.8800000000000008</v>
      </c>
    </row>
    <row r="3167" spans="1:5">
      <c r="A3167" s="156">
        <v>3859</v>
      </c>
      <c r="B3167" s="156" t="s">
        <v>3161</v>
      </c>
      <c r="C3167" s="156" t="s">
        <v>407</v>
      </c>
      <c r="D3167" s="156" t="s">
        <v>410</v>
      </c>
      <c r="E3167" s="176">
        <v>0.78</v>
      </c>
    </row>
    <row r="3168" spans="1:5">
      <c r="A3168" s="156">
        <v>3856</v>
      </c>
      <c r="B3168" s="156" t="s">
        <v>3162</v>
      </c>
      <c r="C3168" s="156" t="s">
        <v>407</v>
      </c>
      <c r="D3168" s="156" t="s">
        <v>410</v>
      </c>
      <c r="E3168" s="176">
        <v>1.18</v>
      </c>
    </row>
    <row r="3169" spans="1:5">
      <c r="A3169" s="156">
        <v>3906</v>
      </c>
      <c r="B3169" s="156" t="s">
        <v>3163</v>
      </c>
      <c r="C3169" s="156" t="s">
        <v>407</v>
      </c>
      <c r="D3169" s="156" t="s">
        <v>410</v>
      </c>
      <c r="E3169" s="176">
        <v>0.9</v>
      </c>
    </row>
    <row r="3170" spans="1:5">
      <c r="A3170" s="156">
        <v>3860</v>
      </c>
      <c r="B3170" s="156" t="s">
        <v>3164</v>
      </c>
      <c r="C3170" s="156" t="s">
        <v>407</v>
      </c>
      <c r="D3170" s="156" t="s">
        <v>410</v>
      </c>
      <c r="E3170" s="176">
        <v>2.87</v>
      </c>
    </row>
    <row r="3171" spans="1:5">
      <c r="A3171" s="156">
        <v>3905</v>
      </c>
      <c r="B3171" s="156" t="s">
        <v>3165</v>
      </c>
      <c r="C3171" s="156" t="s">
        <v>407</v>
      </c>
      <c r="D3171" s="156" t="s">
        <v>410</v>
      </c>
      <c r="E3171" s="176">
        <v>6.17</v>
      </c>
    </row>
    <row r="3172" spans="1:5">
      <c r="A3172" s="156">
        <v>3871</v>
      </c>
      <c r="B3172" s="156" t="s">
        <v>3166</v>
      </c>
      <c r="C3172" s="156" t="s">
        <v>407</v>
      </c>
      <c r="D3172" s="156" t="s">
        <v>410</v>
      </c>
      <c r="E3172" s="176">
        <v>10.87</v>
      </c>
    </row>
    <row r="3173" spans="1:5">
      <c r="A3173" s="156">
        <v>37429</v>
      </c>
      <c r="B3173" s="156" t="s">
        <v>3167</v>
      </c>
      <c r="C3173" s="156" t="s">
        <v>407</v>
      </c>
      <c r="D3173" s="156" t="s">
        <v>410</v>
      </c>
      <c r="E3173" s="378">
        <v>1620.08</v>
      </c>
    </row>
    <row r="3174" spans="1:5">
      <c r="A3174" s="156">
        <v>37426</v>
      </c>
      <c r="B3174" s="156" t="s">
        <v>3168</v>
      </c>
      <c r="C3174" s="156" t="s">
        <v>407</v>
      </c>
      <c r="D3174" s="156" t="s">
        <v>410</v>
      </c>
      <c r="E3174" s="176">
        <v>15.58</v>
      </c>
    </row>
    <row r="3175" spans="1:5">
      <c r="A3175" s="156">
        <v>37427</v>
      </c>
      <c r="B3175" s="156" t="s">
        <v>3169</v>
      </c>
      <c r="C3175" s="156" t="s">
        <v>407</v>
      </c>
      <c r="D3175" s="156" t="s">
        <v>410</v>
      </c>
      <c r="E3175" s="176">
        <v>37.17</v>
      </c>
    </row>
    <row r="3176" spans="1:5">
      <c r="A3176" s="156">
        <v>37424</v>
      </c>
      <c r="B3176" s="156" t="s">
        <v>3170</v>
      </c>
      <c r="C3176" s="156" t="s">
        <v>407</v>
      </c>
      <c r="D3176" s="156" t="s">
        <v>410</v>
      </c>
      <c r="E3176" s="176">
        <v>7.16</v>
      </c>
    </row>
    <row r="3177" spans="1:5">
      <c r="A3177" s="156">
        <v>37428</v>
      </c>
      <c r="B3177" s="156" t="s">
        <v>3171</v>
      </c>
      <c r="C3177" s="156" t="s">
        <v>407</v>
      </c>
      <c r="D3177" s="156" t="s">
        <v>410</v>
      </c>
      <c r="E3177" s="176">
        <v>128.11000000000001</v>
      </c>
    </row>
    <row r="3178" spans="1:5">
      <c r="A3178" s="156">
        <v>37425</v>
      </c>
      <c r="B3178" s="156" t="s">
        <v>3172</v>
      </c>
      <c r="C3178" s="156" t="s">
        <v>407</v>
      </c>
      <c r="D3178" s="156" t="s">
        <v>410</v>
      </c>
      <c r="E3178" s="176">
        <v>7.72</v>
      </c>
    </row>
    <row r="3179" spans="1:5">
      <c r="A3179" s="156">
        <v>11519</v>
      </c>
      <c r="B3179" s="156" t="s">
        <v>3173</v>
      </c>
      <c r="C3179" s="156" t="s">
        <v>604</v>
      </c>
      <c r="D3179" s="156" t="s">
        <v>408</v>
      </c>
      <c r="E3179" s="176">
        <v>30.4</v>
      </c>
    </row>
    <row r="3180" spans="1:5">
      <c r="A3180" s="156">
        <v>11520</v>
      </c>
      <c r="B3180" s="156" t="s">
        <v>3174</v>
      </c>
      <c r="C3180" s="156" t="s">
        <v>604</v>
      </c>
      <c r="D3180" s="156" t="s">
        <v>408</v>
      </c>
      <c r="E3180" s="176">
        <v>12.05</v>
      </c>
    </row>
    <row r="3181" spans="1:5">
      <c r="A3181" s="156">
        <v>11518</v>
      </c>
      <c r="B3181" s="156" t="s">
        <v>3175</v>
      </c>
      <c r="C3181" s="156" t="s">
        <v>604</v>
      </c>
      <c r="D3181" s="156" t="s">
        <v>408</v>
      </c>
      <c r="E3181" s="176">
        <v>35.08</v>
      </c>
    </row>
    <row r="3182" spans="1:5">
      <c r="A3182" s="156">
        <v>38473</v>
      </c>
      <c r="B3182" s="156" t="s">
        <v>3176</v>
      </c>
      <c r="C3182" s="156" t="s">
        <v>407</v>
      </c>
      <c r="D3182" s="156" t="s">
        <v>408</v>
      </c>
      <c r="E3182" s="176">
        <v>75.28</v>
      </c>
    </row>
    <row r="3183" spans="1:5">
      <c r="A3183" s="156">
        <v>4244</v>
      </c>
      <c r="B3183" s="156" t="s">
        <v>3177</v>
      </c>
      <c r="C3183" s="156" t="s">
        <v>404</v>
      </c>
      <c r="D3183" s="156" t="s">
        <v>408</v>
      </c>
      <c r="E3183" s="176">
        <v>31.27</v>
      </c>
    </row>
    <row r="3184" spans="1:5">
      <c r="A3184" s="156">
        <v>40977</v>
      </c>
      <c r="B3184" s="156" t="s">
        <v>3178</v>
      </c>
      <c r="C3184" s="156" t="s">
        <v>577</v>
      </c>
      <c r="D3184" s="156" t="s">
        <v>408</v>
      </c>
      <c r="E3184" s="378">
        <v>5511.99</v>
      </c>
    </row>
    <row r="3185" spans="1:5">
      <c r="A3185" s="156">
        <v>4006</v>
      </c>
      <c r="B3185" s="156" t="s">
        <v>3179</v>
      </c>
      <c r="C3185" s="156" t="s">
        <v>409</v>
      </c>
      <c r="D3185" s="156" t="s">
        <v>408</v>
      </c>
      <c r="E3185" s="176">
        <v>430.41</v>
      </c>
    </row>
    <row r="3186" spans="1:5">
      <c r="A3186" s="156">
        <v>2742</v>
      </c>
      <c r="B3186" s="156" t="s">
        <v>3180</v>
      </c>
      <c r="C3186" s="156" t="s">
        <v>459</v>
      </c>
      <c r="D3186" s="156" t="s">
        <v>408</v>
      </c>
      <c r="E3186" s="176">
        <v>1.79</v>
      </c>
    </row>
    <row r="3187" spans="1:5">
      <c r="A3187" s="156">
        <v>2748</v>
      </c>
      <c r="B3187" s="156" t="s">
        <v>3181</v>
      </c>
      <c r="C3187" s="156" t="s">
        <v>459</v>
      </c>
      <c r="D3187" s="156" t="s">
        <v>408</v>
      </c>
      <c r="E3187" s="176">
        <v>5.25</v>
      </c>
    </row>
    <row r="3188" spans="1:5">
      <c r="A3188" s="156">
        <v>2736</v>
      </c>
      <c r="B3188" s="156" t="s">
        <v>3182</v>
      </c>
      <c r="C3188" s="156" t="s">
        <v>459</v>
      </c>
      <c r="D3188" s="156" t="s">
        <v>408</v>
      </c>
      <c r="E3188" s="176">
        <v>7.33</v>
      </c>
    </row>
    <row r="3189" spans="1:5">
      <c r="A3189" s="156">
        <v>2745</v>
      </c>
      <c r="B3189" s="156" t="s">
        <v>209</v>
      </c>
      <c r="C3189" s="156" t="s">
        <v>459</v>
      </c>
      <c r="D3189" s="156" t="s">
        <v>405</v>
      </c>
      <c r="E3189" s="176">
        <v>1.48</v>
      </c>
    </row>
    <row r="3190" spans="1:5">
      <c r="A3190" s="156">
        <v>2751</v>
      </c>
      <c r="B3190" s="156" t="s">
        <v>3183</v>
      </c>
      <c r="C3190" s="156" t="s">
        <v>459</v>
      </c>
      <c r="D3190" s="156" t="s">
        <v>408</v>
      </c>
      <c r="E3190" s="176">
        <v>1.89</v>
      </c>
    </row>
    <row r="3191" spans="1:5">
      <c r="A3191" s="156">
        <v>14439</v>
      </c>
      <c r="B3191" s="156" t="s">
        <v>241</v>
      </c>
      <c r="C3191" s="156" t="s">
        <v>459</v>
      </c>
      <c r="D3191" s="156" t="s">
        <v>408</v>
      </c>
      <c r="E3191" s="176">
        <v>1.67</v>
      </c>
    </row>
    <row r="3192" spans="1:5">
      <c r="A3192" s="156">
        <v>2731</v>
      </c>
      <c r="B3192" s="156" t="s">
        <v>245</v>
      </c>
      <c r="C3192" s="156" t="s">
        <v>459</v>
      </c>
      <c r="D3192" s="156" t="s">
        <v>408</v>
      </c>
      <c r="E3192" s="176">
        <v>62.39</v>
      </c>
    </row>
    <row r="3193" spans="1:5">
      <c r="A3193" s="156">
        <v>21138</v>
      </c>
      <c r="B3193" s="156" t="s">
        <v>3184</v>
      </c>
      <c r="C3193" s="156" t="s">
        <v>459</v>
      </c>
      <c r="D3193" s="156" t="s">
        <v>405</v>
      </c>
      <c r="E3193" s="176">
        <v>6.77</v>
      </c>
    </row>
    <row r="3194" spans="1:5">
      <c r="A3194" s="156">
        <v>2747</v>
      </c>
      <c r="B3194" s="156" t="s">
        <v>3185</v>
      </c>
      <c r="C3194" s="156" t="s">
        <v>459</v>
      </c>
      <c r="D3194" s="156" t="s">
        <v>408</v>
      </c>
      <c r="E3194" s="176">
        <v>16.73</v>
      </c>
    </row>
    <row r="3195" spans="1:5">
      <c r="A3195" s="156">
        <v>4115</v>
      </c>
      <c r="B3195" s="156" t="s">
        <v>3186</v>
      </c>
      <c r="C3195" s="156" t="s">
        <v>459</v>
      </c>
      <c r="D3195" s="156" t="s">
        <v>408</v>
      </c>
      <c r="E3195" s="176">
        <v>13.1</v>
      </c>
    </row>
    <row r="3196" spans="1:5">
      <c r="A3196" s="156">
        <v>2729</v>
      </c>
      <c r="B3196" s="156" t="s">
        <v>3187</v>
      </c>
      <c r="C3196" s="156" t="s">
        <v>407</v>
      </c>
      <c r="D3196" s="156" t="s">
        <v>408</v>
      </c>
      <c r="E3196" s="176">
        <v>15.77</v>
      </c>
    </row>
    <row r="3197" spans="1:5">
      <c r="A3197" s="156">
        <v>4119</v>
      </c>
      <c r="B3197" s="156" t="s">
        <v>3188</v>
      </c>
      <c r="C3197" s="156" t="s">
        <v>459</v>
      </c>
      <c r="D3197" s="156" t="s">
        <v>408</v>
      </c>
      <c r="E3197" s="176">
        <v>26.35</v>
      </c>
    </row>
    <row r="3198" spans="1:5">
      <c r="A3198" s="156">
        <v>2794</v>
      </c>
      <c r="B3198" s="156" t="s">
        <v>3189</v>
      </c>
      <c r="C3198" s="156" t="s">
        <v>459</v>
      </c>
      <c r="D3198" s="156" t="s">
        <v>408</v>
      </c>
      <c r="E3198" s="176">
        <v>65.069999999999993</v>
      </c>
    </row>
    <row r="3199" spans="1:5">
      <c r="A3199" s="156">
        <v>2788</v>
      </c>
      <c r="B3199" s="156" t="s">
        <v>3190</v>
      </c>
      <c r="C3199" s="156" t="s">
        <v>459</v>
      </c>
      <c r="D3199" s="156" t="s">
        <v>408</v>
      </c>
      <c r="E3199" s="176">
        <v>131.55000000000001</v>
      </c>
    </row>
    <row r="3200" spans="1:5">
      <c r="A3200" s="156">
        <v>3989</v>
      </c>
      <c r="B3200" s="156" t="s">
        <v>3191</v>
      </c>
      <c r="C3200" s="156" t="s">
        <v>409</v>
      </c>
      <c r="D3200" s="156" t="s">
        <v>408</v>
      </c>
      <c r="E3200" s="378">
        <v>1683.16</v>
      </c>
    </row>
    <row r="3201" spans="1:5">
      <c r="A3201" s="156">
        <v>3997</v>
      </c>
      <c r="B3201" s="156" t="s">
        <v>3192</v>
      </c>
      <c r="C3201" s="156" t="s">
        <v>409</v>
      </c>
      <c r="D3201" s="156" t="s">
        <v>408</v>
      </c>
      <c r="E3201" s="378">
        <v>1685.65</v>
      </c>
    </row>
    <row r="3202" spans="1:5">
      <c r="A3202" s="156">
        <v>4004</v>
      </c>
      <c r="B3202" s="156" t="s">
        <v>3193</v>
      </c>
      <c r="C3202" s="156" t="s">
        <v>409</v>
      </c>
      <c r="D3202" s="156" t="s">
        <v>405</v>
      </c>
      <c r="E3202" s="378">
        <v>1359</v>
      </c>
    </row>
    <row r="3203" spans="1:5">
      <c r="A3203" s="156">
        <v>11836</v>
      </c>
      <c r="B3203" s="156" t="s">
        <v>3194</v>
      </c>
      <c r="C3203" s="156" t="s">
        <v>409</v>
      </c>
      <c r="D3203" s="156" t="s">
        <v>408</v>
      </c>
      <c r="E3203" s="378">
        <v>1609.34</v>
      </c>
    </row>
    <row r="3204" spans="1:5">
      <c r="A3204" s="156">
        <v>36151</v>
      </c>
      <c r="B3204" s="156" t="s">
        <v>3195</v>
      </c>
      <c r="C3204" s="156" t="s">
        <v>407</v>
      </c>
      <c r="D3204" s="156" t="s">
        <v>408</v>
      </c>
      <c r="E3204" s="176">
        <v>20</v>
      </c>
    </row>
    <row r="3205" spans="1:5">
      <c r="A3205" s="156">
        <v>37457</v>
      </c>
      <c r="B3205" s="156" t="s">
        <v>3196</v>
      </c>
      <c r="C3205" s="156" t="s">
        <v>459</v>
      </c>
      <c r="D3205" s="156" t="s">
        <v>408</v>
      </c>
      <c r="E3205" s="176">
        <v>1.65</v>
      </c>
    </row>
    <row r="3206" spans="1:5">
      <c r="A3206" s="156">
        <v>37456</v>
      </c>
      <c r="B3206" s="156" t="s">
        <v>3197</v>
      </c>
      <c r="C3206" s="156" t="s">
        <v>459</v>
      </c>
      <c r="D3206" s="156" t="s">
        <v>408</v>
      </c>
      <c r="E3206" s="176">
        <v>0.87</v>
      </c>
    </row>
    <row r="3207" spans="1:5">
      <c r="A3207" s="156">
        <v>37461</v>
      </c>
      <c r="B3207" s="156" t="s">
        <v>3198</v>
      </c>
      <c r="C3207" s="156" t="s">
        <v>459</v>
      </c>
      <c r="D3207" s="156" t="s">
        <v>408</v>
      </c>
      <c r="E3207" s="176">
        <v>6.15</v>
      </c>
    </row>
    <row r="3208" spans="1:5">
      <c r="A3208" s="156">
        <v>37460</v>
      </c>
      <c r="B3208" s="156" t="s">
        <v>3199</v>
      </c>
      <c r="C3208" s="156" t="s">
        <v>459</v>
      </c>
      <c r="D3208" s="156" t="s">
        <v>408</v>
      </c>
      <c r="E3208" s="176">
        <v>8.4</v>
      </c>
    </row>
    <row r="3209" spans="1:5">
      <c r="A3209" s="156">
        <v>37458</v>
      </c>
      <c r="B3209" s="156" t="s">
        <v>3200</v>
      </c>
      <c r="C3209" s="156" t="s">
        <v>459</v>
      </c>
      <c r="D3209" s="156" t="s">
        <v>408</v>
      </c>
      <c r="E3209" s="176">
        <v>2.46</v>
      </c>
    </row>
    <row r="3210" spans="1:5">
      <c r="A3210" s="156">
        <v>37454</v>
      </c>
      <c r="B3210" s="156" t="s">
        <v>3201</v>
      </c>
      <c r="C3210" s="156" t="s">
        <v>459</v>
      </c>
      <c r="D3210" s="156" t="s">
        <v>408</v>
      </c>
      <c r="E3210" s="176">
        <v>0.64</v>
      </c>
    </row>
    <row r="3211" spans="1:5">
      <c r="A3211" s="156">
        <v>37455</v>
      </c>
      <c r="B3211" s="156" t="s">
        <v>3202</v>
      </c>
      <c r="C3211" s="156" t="s">
        <v>459</v>
      </c>
      <c r="D3211" s="156" t="s">
        <v>408</v>
      </c>
      <c r="E3211" s="176">
        <v>1.08</v>
      </c>
    </row>
    <row r="3212" spans="1:5">
      <c r="A3212" s="156">
        <v>37459</v>
      </c>
      <c r="B3212" s="156" t="s">
        <v>3203</v>
      </c>
      <c r="C3212" s="156" t="s">
        <v>459</v>
      </c>
      <c r="D3212" s="156" t="s">
        <v>408</v>
      </c>
      <c r="E3212" s="176">
        <v>3.45</v>
      </c>
    </row>
    <row r="3213" spans="1:5">
      <c r="A3213" s="156">
        <v>21029</v>
      </c>
      <c r="B3213" s="156" t="s">
        <v>3204</v>
      </c>
      <c r="C3213" s="156" t="s">
        <v>407</v>
      </c>
      <c r="D3213" s="156" t="s">
        <v>405</v>
      </c>
      <c r="E3213" s="176">
        <v>325.54000000000002</v>
      </c>
    </row>
    <row r="3214" spans="1:5">
      <c r="A3214" s="156">
        <v>21030</v>
      </c>
      <c r="B3214" s="156" t="s">
        <v>3205</v>
      </c>
      <c r="C3214" s="156" t="s">
        <v>407</v>
      </c>
      <c r="D3214" s="156" t="s">
        <v>408</v>
      </c>
      <c r="E3214" s="176">
        <v>401.28</v>
      </c>
    </row>
    <row r="3215" spans="1:5">
      <c r="A3215" s="156">
        <v>21031</v>
      </c>
      <c r="B3215" s="156" t="s">
        <v>3206</v>
      </c>
      <c r="C3215" s="156" t="s">
        <v>407</v>
      </c>
      <c r="D3215" s="156" t="s">
        <v>408</v>
      </c>
      <c r="E3215" s="176">
        <v>499.59</v>
      </c>
    </row>
    <row r="3216" spans="1:5">
      <c r="A3216" s="156">
        <v>21032</v>
      </c>
      <c r="B3216" s="156" t="s">
        <v>3207</v>
      </c>
      <c r="C3216" s="156" t="s">
        <v>407</v>
      </c>
      <c r="D3216" s="156" t="s">
        <v>408</v>
      </c>
      <c r="E3216" s="176">
        <v>533.42999999999995</v>
      </c>
    </row>
    <row r="3217" spans="1:5">
      <c r="A3217" s="156">
        <v>37527</v>
      </c>
      <c r="B3217" s="156" t="s">
        <v>3208</v>
      </c>
      <c r="C3217" s="156" t="s">
        <v>407</v>
      </c>
      <c r="D3217" s="156" t="s">
        <v>408</v>
      </c>
      <c r="E3217" s="176">
        <v>481.86</v>
      </c>
    </row>
    <row r="3218" spans="1:5">
      <c r="A3218" s="156">
        <v>37528</v>
      </c>
      <c r="B3218" s="156" t="s">
        <v>3209</v>
      </c>
      <c r="C3218" s="156" t="s">
        <v>407</v>
      </c>
      <c r="D3218" s="156" t="s">
        <v>408</v>
      </c>
      <c r="E3218" s="176">
        <v>574.52</v>
      </c>
    </row>
    <row r="3219" spans="1:5">
      <c r="A3219" s="156">
        <v>37529</v>
      </c>
      <c r="B3219" s="156" t="s">
        <v>3210</v>
      </c>
      <c r="C3219" s="156" t="s">
        <v>407</v>
      </c>
      <c r="D3219" s="156" t="s">
        <v>408</v>
      </c>
      <c r="E3219" s="176">
        <v>580.16999999999996</v>
      </c>
    </row>
    <row r="3220" spans="1:5">
      <c r="A3220" s="156">
        <v>37530</v>
      </c>
      <c r="B3220" s="156" t="s">
        <v>3211</v>
      </c>
      <c r="C3220" s="156" t="s">
        <v>407</v>
      </c>
      <c r="D3220" s="156" t="s">
        <v>408</v>
      </c>
      <c r="E3220" s="176">
        <v>757.44</v>
      </c>
    </row>
    <row r="3221" spans="1:5">
      <c r="A3221" s="156">
        <v>21034</v>
      </c>
      <c r="B3221" s="156" t="s">
        <v>3212</v>
      </c>
      <c r="C3221" s="156" t="s">
        <v>407</v>
      </c>
      <c r="D3221" s="156" t="s">
        <v>408</v>
      </c>
      <c r="E3221" s="176">
        <v>646.24</v>
      </c>
    </row>
    <row r="3222" spans="1:5">
      <c r="A3222" s="156">
        <v>37531</v>
      </c>
      <c r="B3222" s="156" t="s">
        <v>3213</v>
      </c>
      <c r="C3222" s="156" t="s">
        <v>407</v>
      </c>
      <c r="D3222" s="156" t="s">
        <v>408</v>
      </c>
      <c r="E3222" s="176">
        <v>813.85</v>
      </c>
    </row>
    <row r="3223" spans="1:5">
      <c r="A3223" s="156">
        <v>21036</v>
      </c>
      <c r="B3223" s="156" t="s">
        <v>3214</v>
      </c>
      <c r="C3223" s="156" t="s">
        <v>407</v>
      </c>
      <c r="D3223" s="156" t="s">
        <v>408</v>
      </c>
      <c r="E3223" s="176">
        <v>989.51</v>
      </c>
    </row>
    <row r="3224" spans="1:5">
      <c r="A3224" s="156">
        <v>21037</v>
      </c>
      <c r="B3224" s="156" t="s">
        <v>3215</v>
      </c>
      <c r="C3224" s="156" t="s">
        <v>407</v>
      </c>
      <c r="D3224" s="156" t="s">
        <v>408</v>
      </c>
      <c r="E3224" s="378">
        <v>1128.0999999999999</v>
      </c>
    </row>
    <row r="3225" spans="1:5">
      <c r="A3225" s="156">
        <v>20185</v>
      </c>
      <c r="B3225" s="156" t="s">
        <v>3216</v>
      </c>
      <c r="C3225" s="156" t="s">
        <v>459</v>
      </c>
      <c r="D3225" s="156" t="s">
        <v>405</v>
      </c>
      <c r="E3225" s="176">
        <v>10</v>
      </c>
    </row>
    <row r="3226" spans="1:5">
      <c r="A3226" s="156">
        <v>20260</v>
      </c>
      <c r="B3226" s="156" t="s">
        <v>5130</v>
      </c>
      <c r="C3226" s="156" t="s">
        <v>407</v>
      </c>
      <c r="D3226" s="156" t="s">
        <v>408</v>
      </c>
      <c r="E3226" s="176">
        <v>5</v>
      </c>
    </row>
    <row r="3227" spans="1:5">
      <c r="A3227" s="156">
        <v>42011</v>
      </c>
      <c r="B3227" s="156" t="s">
        <v>3217</v>
      </c>
      <c r="C3227" s="156" t="s">
        <v>407</v>
      </c>
      <c r="D3227" s="156" t="s">
        <v>408</v>
      </c>
      <c r="E3227" s="176">
        <v>7.18</v>
      </c>
    </row>
    <row r="3228" spans="1:5">
      <c r="A3228" s="156">
        <v>37523</v>
      </c>
      <c r="B3228" s="156" t="s">
        <v>3218</v>
      </c>
      <c r="C3228" s="156" t="s">
        <v>407</v>
      </c>
      <c r="D3228" s="156" t="s">
        <v>410</v>
      </c>
      <c r="E3228" s="378">
        <v>429996.07</v>
      </c>
    </row>
    <row r="3229" spans="1:5">
      <c r="A3229" s="156">
        <v>37515</v>
      </c>
      <c r="B3229" s="156" t="s">
        <v>3219</v>
      </c>
      <c r="C3229" s="156" t="s">
        <v>407</v>
      </c>
      <c r="D3229" s="156" t="s">
        <v>410</v>
      </c>
      <c r="E3229" s="378">
        <v>382288.5</v>
      </c>
    </row>
    <row r="3230" spans="1:5">
      <c r="A3230" s="156">
        <v>12899</v>
      </c>
      <c r="B3230" s="156" t="s">
        <v>5131</v>
      </c>
      <c r="C3230" s="156" t="s">
        <v>407</v>
      </c>
      <c r="D3230" s="156" t="s">
        <v>410</v>
      </c>
      <c r="E3230" s="176">
        <v>91.23</v>
      </c>
    </row>
    <row r="3231" spans="1:5">
      <c r="A3231" s="156">
        <v>12898</v>
      </c>
      <c r="B3231" s="156" t="s">
        <v>5492</v>
      </c>
      <c r="C3231" s="156" t="s">
        <v>407</v>
      </c>
      <c r="D3231" s="156" t="s">
        <v>410</v>
      </c>
      <c r="E3231" s="176">
        <v>144.71</v>
      </c>
    </row>
    <row r="3232" spans="1:5">
      <c r="A3232" s="156">
        <v>39697</v>
      </c>
      <c r="B3232" s="156" t="s">
        <v>3220</v>
      </c>
      <c r="C3232" s="156" t="s">
        <v>412</v>
      </c>
      <c r="D3232" s="156" t="s">
        <v>408</v>
      </c>
      <c r="E3232" s="176">
        <v>0.4</v>
      </c>
    </row>
    <row r="3233" spans="1:5">
      <c r="A3233" s="156">
        <v>39696</v>
      </c>
      <c r="B3233" s="156" t="s">
        <v>3221</v>
      </c>
      <c r="C3233" s="156" t="s">
        <v>412</v>
      </c>
      <c r="D3233" s="156" t="s">
        <v>405</v>
      </c>
      <c r="E3233" s="176">
        <v>4.2699999999999996</v>
      </c>
    </row>
    <row r="3234" spans="1:5">
      <c r="A3234" s="156">
        <v>39700</v>
      </c>
      <c r="B3234" s="156" t="s">
        <v>3222</v>
      </c>
      <c r="C3234" s="156" t="s">
        <v>412</v>
      </c>
      <c r="D3234" s="156" t="s">
        <v>410</v>
      </c>
      <c r="E3234" s="176">
        <v>18.04</v>
      </c>
    </row>
    <row r="3235" spans="1:5">
      <c r="A3235" s="156">
        <v>11621</v>
      </c>
      <c r="B3235" s="156" t="s">
        <v>3223</v>
      </c>
      <c r="C3235" s="156" t="s">
        <v>412</v>
      </c>
      <c r="D3235" s="156" t="s">
        <v>410</v>
      </c>
      <c r="E3235" s="176">
        <v>35.89</v>
      </c>
    </row>
    <row r="3236" spans="1:5">
      <c r="A3236" s="156">
        <v>4014</v>
      </c>
      <c r="B3236" s="156" t="s">
        <v>3224</v>
      </c>
      <c r="C3236" s="156" t="s">
        <v>412</v>
      </c>
      <c r="D3236" s="156" t="s">
        <v>410</v>
      </c>
      <c r="E3236" s="176">
        <v>37.14</v>
      </c>
    </row>
    <row r="3237" spans="1:5">
      <c r="A3237" s="156">
        <v>4015</v>
      </c>
      <c r="B3237" s="156" t="s">
        <v>3225</v>
      </c>
      <c r="C3237" s="156" t="s">
        <v>412</v>
      </c>
      <c r="D3237" s="156" t="s">
        <v>410</v>
      </c>
      <c r="E3237" s="176">
        <v>45.6</v>
      </c>
    </row>
    <row r="3238" spans="1:5">
      <c r="A3238" s="156">
        <v>4017</v>
      </c>
      <c r="B3238" s="156" t="s">
        <v>3226</v>
      </c>
      <c r="C3238" s="156" t="s">
        <v>412</v>
      </c>
      <c r="D3238" s="156" t="s">
        <v>410</v>
      </c>
      <c r="E3238" s="176">
        <v>66.36</v>
      </c>
    </row>
    <row r="3239" spans="1:5">
      <c r="A3239" s="156">
        <v>4016</v>
      </c>
      <c r="B3239" s="156" t="s">
        <v>3227</v>
      </c>
      <c r="C3239" s="156" t="s">
        <v>412</v>
      </c>
      <c r="D3239" s="156" t="s">
        <v>410</v>
      </c>
      <c r="E3239" s="176">
        <v>26.21</v>
      </c>
    </row>
    <row r="3240" spans="1:5">
      <c r="A3240" s="156">
        <v>39699</v>
      </c>
      <c r="B3240" s="156" t="s">
        <v>3228</v>
      </c>
      <c r="C3240" s="156" t="s">
        <v>412</v>
      </c>
      <c r="D3240" s="156" t="s">
        <v>408</v>
      </c>
      <c r="E3240" s="176">
        <v>8.83</v>
      </c>
    </row>
    <row r="3241" spans="1:5">
      <c r="A3241" s="156">
        <v>38544</v>
      </c>
      <c r="B3241" s="156" t="s">
        <v>3229</v>
      </c>
      <c r="C3241" s="156" t="s">
        <v>412</v>
      </c>
      <c r="D3241" s="156" t="s">
        <v>410</v>
      </c>
      <c r="E3241" s="176">
        <v>6.72</v>
      </c>
    </row>
    <row r="3242" spans="1:5">
      <c r="A3242" s="156">
        <v>38545</v>
      </c>
      <c r="B3242" s="156" t="s">
        <v>3230</v>
      </c>
      <c r="C3242" s="156" t="s">
        <v>412</v>
      </c>
      <c r="D3242" s="156" t="s">
        <v>410</v>
      </c>
      <c r="E3242" s="176">
        <v>4.32</v>
      </c>
    </row>
    <row r="3243" spans="1:5">
      <c r="A3243" s="156">
        <v>39695</v>
      </c>
      <c r="B3243" s="156" t="s">
        <v>3231</v>
      </c>
      <c r="C3243" s="156" t="s">
        <v>412</v>
      </c>
      <c r="D3243" s="156" t="s">
        <v>408</v>
      </c>
      <c r="E3243" s="176">
        <v>1.05</v>
      </c>
    </row>
    <row r="3244" spans="1:5">
      <c r="A3244" s="156">
        <v>39323</v>
      </c>
      <c r="B3244" s="156" t="s">
        <v>3232</v>
      </c>
      <c r="C3244" s="156" t="s">
        <v>412</v>
      </c>
      <c r="D3244" s="156" t="s">
        <v>410</v>
      </c>
      <c r="E3244" s="176">
        <v>16.489999999999998</v>
      </c>
    </row>
    <row r="3245" spans="1:5">
      <c r="A3245" s="156">
        <v>626</v>
      </c>
      <c r="B3245" s="156" t="s">
        <v>3233</v>
      </c>
      <c r="C3245" s="156" t="s">
        <v>463</v>
      </c>
      <c r="D3245" s="156" t="s">
        <v>405</v>
      </c>
      <c r="E3245" s="176">
        <v>10.93</v>
      </c>
    </row>
    <row r="3246" spans="1:5">
      <c r="A3246" s="156">
        <v>25860</v>
      </c>
      <c r="B3246" s="156" t="s">
        <v>3234</v>
      </c>
      <c r="C3246" s="156" t="s">
        <v>412</v>
      </c>
      <c r="D3246" s="156" t="s">
        <v>410</v>
      </c>
      <c r="E3246" s="176">
        <v>8.17</v>
      </c>
    </row>
    <row r="3247" spans="1:5">
      <c r="A3247" s="156">
        <v>25861</v>
      </c>
      <c r="B3247" s="156" t="s">
        <v>3235</v>
      </c>
      <c r="C3247" s="156" t="s">
        <v>412</v>
      </c>
      <c r="D3247" s="156" t="s">
        <v>410</v>
      </c>
      <c r="E3247" s="176">
        <v>12.33</v>
      </c>
    </row>
    <row r="3248" spans="1:5">
      <c r="A3248" s="156">
        <v>25862</v>
      </c>
      <c r="B3248" s="156" t="s">
        <v>3236</v>
      </c>
      <c r="C3248" s="156" t="s">
        <v>412</v>
      </c>
      <c r="D3248" s="156" t="s">
        <v>410</v>
      </c>
      <c r="E3248" s="176">
        <v>13.09</v>
      </c>
    </row>
    <row r="3249" spans="1:5">
      <c r="A3249" s="156">
        <v>25863</v>
      </c>
      <c r="B3249" s="156" t="s">
        <v>3237</v>
      </c>
      <c r="C3249" s="156" t="s">
        <v>412</v>
      </c>
      <c r="D3249" s="156" t="s">
        <v>410</v>
      </c>
      <c r="E3249" s="176">
        <v>16.37</v>
      </c>
    </row>
    <row r="3250" spans="1:5">
      <c r="A3250" s="156">
        <v>25864</v>
      </c>
      <c r="B3250" s="156" t="s">
        <v>3238</v>
      </c>
      <c r="C3250" s="156" t="s">
        <v>412</v>
      </c>
      <c r="D3250" s="156" t="s">
        <v>410</v>
      </c>
      <c r="E3250" s="176">
        <v>24.55</v>
      </c>
    </row>
    <row r="3251" spans="1:5">
      <c r="A3251" s="156">
        <v>25865</v>
      </c>
      <c r="B3251" s="156" t="s">
        <v>3239</v>
      </c>
      <c r="C3251" s="156" t="s">
        <v>412</v>
      </c>
      <c r="D3251" s="156" t="s">
        <v>410</v>
      </c>
      <c r="E3251" s="176">
        <v>32.880000000000003</v>
      </c>
    </row>
    <row r="3252" spans="1:5">
      <c r="A3252" s="156">
        <v>25866</v>
      </c>
      <c r="B3252" s="156" t="s">
        <v>3240</v>
      </c>
      <c r="C3252" s="156" t="s">
        <v>412</v>
      </c>
      <c r="D3252" s="156" t="s">
        <v>410</v>
      </c>
      <c r="E3252" s="176">
        <v>40.83</v>
      </c>
    </row>
    <row r="3253" spans="1:5">
      <c r="A3253" s="156">
        <v>25868</v>
      </c>
      <c r="B3253" s="156" t="s">
        <v>3241</v>
      </c>
      <c r="C3253" s="156" t="s">
        <v>412</v>
      </c>
      <c r="D3253" s="156" t="s">
        <v>410</v>
      </c>
      <c r="E3253" s="176">
        <v>9.11</v>
      </c>
    </row>
    <row r="3254" spans="1:5">
      <c r="A3254" s="156">
        <v>25869</v>
      </c>
      <c r="B3254" s="156" t="s">
        <v>3242</v>
      </c>
      <c r="C3254" s="156" t="s">
        <v>412</v>
      </c>
      <c r="D3254" s="156" t="s">
        <v>410</v>
      </c>
      <c r="E3254" s="176">
        <v>12.86</v>
      </c>
    </row>
    <row r="3255" spans="1:5">
      <c r="A3255" s="156">
        <v>25870</v>
      </c>
      <c r="B3255" s="156" t="s">
        <v>3243</v>
      </c>
      <c r="C3255" s="156" t="s">
        <v>412</v>
      </c>
      <c r="D3255" s="156" t="s">
        <v>410</v>
      </c>
      <c r="E3255" s="176">
        <v>14.58</v>
      </c>
    </row>
    <row r="3256" spans="1:5">
      <c r="A3256" s="156">
        <v>25871</v>
      </c>
      <c r="B3256" s="156" t="s">
        <v>3244</v>
      </c>
      <c r="C3256" s="156" t="s">
        <v>412</v>
      </c>
      <c r="D3256" s="156" t="s">
        <v>410</v>
      </c>
      <c r="E3256" s="176">
        <v>17.899999999999999</v>
      </c>
    </row>
    <row r="3257" spans="1:5">
      <c r="A3257" s="156">
        <v>25867</v>
      </c>
      <c r="B3257" s="156" t="s">
        <v>3245</v>
      </c>
      <c r="C3257" s="156" t="s">
        <v>412</v>
      </c>
      <c r="D3257" s="156" t="s">
        <v>410</v>
      </c>
      <c r="E3257" s="176">
        <v>26.5</v>
      </c>
    </row>
    <row r="3258" spans="1:5">
      <c r="A3258" s="156">
        <v>25872</v>
      </c>
      <c r="B3258" s="156" t="s">
        <v>3246</v>
      </c>
      <c r="C3258" s="156" t="s">
        <v>412</v>
      </c>
      <c r="D3258" s="156" t="s">
        <v>410</v>
      </c>
      <c r="E3258" s="176">
        <v>35.82</v>
      </c>
    </row>
    <row r="3259" spans="1:5">
      <c r="A3259" s="156">
        <v>25873</v>
      </c>
      <c r="B3259" s="156" t="s">
        <v>3247</v>
      </c>
      <c r="C3259" s="156" t="s">
        <v>412</v>
      </c>
      <c r="D3259" s="156" t="s">
        <v>410</v>
      </c>
      <c r="E3259" s="176">
        <v>44.68</v>
      </c>
    </row>
    <row r="3260" spans="1:5">
      <c r="A3260" s="156">
        <v>40637</v>
      </c>
      <c r="B3260" s="156" t="s">
        <v>3248</v>
      </c>
      <c r="C3260" s="156" t="s">
        <v>407</v>
      </c>
      <c r="D3260" s="156" t="s">
        <v>410</v>
      </c>
      <c r="E3260" s="378">
        <v>444393.8</v>
      </c>
    </row>
    <row r="3261" spans="1:5">
      <c r="A3261" s="156">
        <v>13836</v>
      </c>
      <c r="B3261" s="156" t="s">
        <v>254</v>
      </c>
      <c r="C3261" s="156" t="s">
        <v>407</v>
      </c>
      <c r="D3261" s="156" t="s">
        <v>410</v>
      </c>
      <c r="E3261" s="378">
        <v>56150.02</v>
      </c>
    </row>
    <row r="3262" spans="1:5">
      <c r="A3262" s="156">
        <v>14534</v>
      </c>
      <c r="B3262" s="156" t="s">
        <v>3249</v>
      </c>
      <c r="C3262" s="156" t="s">
        <v>407</v>
      </c>
      <c r="D3262" s="156" t="s">
        <v>410</v>
      </c>
      <c r="E3262" s="378">
        <v>23505.89</v>
      </c>
    </row>
    <row r="3263" spans="1:5">
      <c r="A3263" s="156">
        <v>14619</v>
      </c>
      <c r="B3263" s="156" t="s">
        <v>3250</v>
      </c>
      <c r="C3263" s="156" t="s">
        <v>407</v>
      </c>
      <c r="D3263" s="156" t="s">
        <v>408</v>
      </c>
      <c r="E3263" s="378">
        <v>10651.28</v>
      </c>
    </row>
    <row r="3264" spans="1:5">
      <c r="A3264" s="156">
        <v>14535</v>
      </c>
      <c r="B3264" s="156" t="s">
        <v>5132</v>
      </c>
      <c r="C3264" s="156" t="s">
        <v>407</v>
      </c>
      <c r="D3264" s="156" t="s">
        <v>410</v>
      </c>
      <c r="E3264" s="378">
        <v>233298.16</v>
      </c>
    </row>
    <row r="3265" spans="1:5">
      <c r="A3265" s="156">
        <v>39813</v>
      </c>
      <c r="B3265" s="156" t="s">
        <v>3251</v>
      </c>
      <c r="C3265" s="156" t="s">
        <v>407</v>
      </c>
      <c r="D3265" s="156" t="s">
        <v>410</v>
      </c>
      <c r="E3265" s="378">
        <v>14256.33</v>
      </c>
    </row>
    <row r="3266" spans="1:5">
      <c r="A3266" s="156">
        <v>12868</v>
      </c>
      <c r="B3266" s="156" t="s">
        <v>273</v>
      </c>
      <c r="C3266" s="156" t="s">
        <v>404</v>
      </c>
      <c r="D3266" s="156" t="s">
        <v>408</v>
      </c>
      <c r="E3266" s="176">
        <v>11.99</v>
      </c>
    </row>
    <row r="3267" spans="1:5">
      <c r="A3267" s="156">
        <v>40916</v>
      </c>
      <c r="B3267" s="156" t="s">
        <v>3252</v>
      </c>
      <c r="C3267" s="156" t="s">
        <v>577</v>
      </c>
      <c r="D3267" s="156" t="s">
        <v>408</v>
      </c>
      <c r="E3267" s="378">
        <v>2114.0300000000002</v>
      </c>
    </row>
    <row r="3268" spans="1:5">
      <c r="A3268" s="156">
        <v>4755</v>
      </c>
      <c r="B3268" s="156" t="s">
        <v>3253</v>
      </c>
      <c r="C3268" s="156" t="s">
        <v>404</v>
      </c>
      <c r="D3268" s="156" t="s">
        <v>408</v>
      </c>
      <c r="E3268" s="176">
        <v>12.55</v>
      </c>
    </row>
    <row r="3269" spans="1:5">
      <c r="A3269" s="156">
        <v>41067</v>
      </c>
      <c r="B3269" s="156" t="s">
        <v>3254</v>
      </c>
      <c r="C3269" s="156" t="s">
        <v>577</v>
      </c>
      <c r="D3269" s="156" t="s">
        <v>408</v>
      </c>
      <c r="E3269" s="378">
        <v>2216.1799999999998</v>
      </c>
    </row>
    <row r="3270" spans="1:5">
      <c r="A3270" s="156">
        <v>38463</v>
      </c>
      <c r="B3270" s="156" t="s">
        <v>3255</v>
      </c>
      <c r="C3270" s="156" t="s">
        <v>407</v>
      </c>
      <c r="D3270" s="156" t="s">
        <v>408</v>
      </c>
      <c r="E3270" s="176">
        <v>18.29</v>
      </c>
    </row>
    <row r="3271" spans="1:5">
      <c r="A3271" s="156">
        <v>40703</v>
      </c>
      <c r="B3271" s="156" t="s">
        <v>3256</v>
      </c>
      <c r="C3271" s="156" t="s">
        <v>407</v>
      </c>
      <c r="D3271" s="156" t="s">
        <v>405</v>
      </c>
      <c r="E3271" s="378">
        <v>7650</v>
      </c>
    </row>
    <row r="3272" spans="1:5">
      <c r="A3272" s="156">
        <v>14531</v>
      </c>
      <c r="B3272" s="156" t="s">
        <v>3257</v>
      </c>
      <c r="C3272" s="156" t="s">
        <v>407</v>
      </c>
      <c r="D3272" s="156" t="s">
        <v>408</v>
      </c>
      <c r="E3272" s="378">
        <v>14262.48</v>
      </c>
    </row>
    <row r="3273" spans="1:5">
      <c r="A3273" s="156">
        <v>36533</v>
      </c>
      <c r="B3273" s="156" t="s">
        <v>3258</v>
      </c>
      <c r="C3273" s="156" t="s">
        <v>407</v>
      </c>
      <c r="D3273" s="156" t="s">
        <v>408</v>
      </c>
      <c r="E3273" s="378">
        <v>16412.47</v>
      </c>
    </row>
    <row r="3274" spans="1:5">
      <c r="A3274" s="156">
        <v>11616</v>
      </c>
      <c r="B3274" s="156" t="s">
        <v>3259</v>
      </c>
      <c r="C3274" s="156" t="s">
        <v>407</v>
      </c>
      <c r="D3274" s="156" t="s">
        <v>408</v>
      </c>
      <c r="E3274" s="378">
        <v>15501.33</v>
      </c>
    </row>
    <row r="3275" spans="1:5">
      <c r="A3275" s="156">
        <v>41898</v>
      </c>
      <c r="B3275" s="156" t="s">
        <v>3260</v>
      </c>
      <c r="C3275" s="156" t="s">
        <v>407</v>
      </c>
      <c r="D3275" s="156" t="s">
        <v>408</v>
      </c>
      <c r="E3275" s="378">
        <v>17441.11</v>
      </c>
    </row>
    <row r="3276" spans="1:5">
      <c r="A3276" s="156">
        <v>13447</v>
      </c>
      <c r="B3276" s="156" t="s">
        <v>3261</v>
      </c>
      <c r="C3276" s="156" t="s">
        <v>407</v>
      </c>
      <c r="D3276" s="156" t="s">
        <v>408</v>
      </c>
      <c r="E3276" s="378">
        <v>32092.84</v>
      </c>
    </row>
    <row r="3277" spans="1:5">
      <c r="A3277" s="156">
        <v>14529</v>
      </c>
      <c r="B3277" s="156" t="s">
        <v>3262</v>
      </c>
      <c r="C3277" s="156" t="s">
        <v>407</v>
      </c>
      <c r="D3277" s="156" t="s">
        <v>408</v>
      </c>
      <c r="E3277" s="378">
        <v>17948.71</v>
      </c>
    </row>
    <row r="3278" spans="1:5">
      <c r="A3278" s="156">
        <v>10747</v>
      </c>
      <c r="B3278" s="156" t="s">
        <v>3263</v>
      </c>
      <c r="C3278" s="156" t="s">
        <v>407</v>
      </c>
      <c r="D3278" s="156" t="s">
        <v>408</v>
      </c>
      <c r="E3278" s="378">
        <v>17610.43</v>
      </c>
    </row>
    <row r="3279" spans="1:5">
      <c r="A3279" s="156">
        <v>36141</v>
      </c>
      <c r="B3279" s="156" t="s">
        <v>3264</v>
      </c>
      <c r="C3279" s="156" t="s">
        <v>407</v>
      </c>
      <c r="D3279" s="156" t="s">
        <v>408</v>
      </c>
      <c r="E3279" s="176">
        <v>27</v>
      </c>
    </row>
    <row r="3280" spans="1:5">
      <c r="A3280" s="156">
        <v>4053</v>
      </c>
      <c r="B3280" s="156" t="s">
        <v>3265</v>
      </c>
      <c r="C3280" s="156" t="s">
        <v>2469</v>
      </c>
      <c r="D3280" s="156" t="s">
        <v>408</v>
      </c>
      <c r="E3280" s="176">
        <v>51.08</v>
      </c>
    </row>
    <row r="3281" spans="1:5">
      <c r="A3281" s="156">
        <v>4052</v>
      </c>
      <c r="B3281" s="156" t="s">
        <v>3266</v>
      </c>
      <c r="C3281" s="156" t="s">
        <v>565</v>
      </c>
      <c r="D3281" s="156" t="s">
        <v>408</v>
      </c>
      <c r="E3281" s="176">
        <v>104.18</v>
      </c>
    </row>
    <row r="3282" spans="1:5">
      <c r="A3282" s="156">
        <v>4056</v>
      </c>
      <c r="B3282" s="156" t="s">
        <v>3267</v>
      </c>
      <c r="C3282" s="156" t="s">
        <v>2469</v>
      </c>
      <c r="D3282" s="156" t="s">
        <v>408</v>
      </c>
      <c r="E3282" s="176">
        <v>26.86</v>
      </c>
    </row>
    <row r="3283" spans="1:5">
      <c r="A3283" s="156">
        <v>4051</v>
      </c>
      <c r="B3283" s="156" t="s">
        <v>118</v>
      </c>
      <c r="C3283" s="156" t="s">
        <v>565</v>
      </c>
      <c r="D3283" s="156" t="s">
        <v>408</v>
      </c>
      <c r="E3283" s="176">
        <v>67.05</v>
      </c>
    </row>
    <row r="3284" spans="1:5">
      <c r="A3284" s="156">
        <v>4047</v>
      </c>
      <c r="B3284" s="156" t="s">
        <v>118</v>
      </c>
      <c r="C3284" s="156" t="s">
        <v>2469</v>
      </c>
      <c r="D3284" s="156" t="s">
        <v>405</v>
      </c>
      <c r="E3284" s="176">
        <v>13.41</v>
      </c>
    </row>
    <row r="3285" spans="1:5">
      <c r="A3285" s="156">
        <v>4048</v>
      </c>
      <c r="B3285" s="156" t="s">
        <v>118</v>
      </c>
      <c r="C3285" s="156" t="s">
        <v>465</v>
      </c>
      <c r="D3285" s="156" t="s">
        <v>408</v>
      </c>
      <c r="E3285" s="176">
        <v>3.72</v>
      </c>
    </row>
    <row r="3286" spans="1:5">
      <c r="A3286" s="156">
        <v>39434</v>
      </c>
      <c r="B3286" s="156" t="s">
        <v>3268</v>
      </c>
      <c r="C3286" s="156" t="s">
        <v>463</v>
      </c>
      <c r="D3286" s="156" t="s">
        <v>408</v>
      </c>
      <c r="E3286" s="176">
        <v>3.21</v>
      </c>
    </row>
    <row r="3287" spans="1:5">
      <c r="A3287" s="156">
        <v>39433</v>
      </c>
      <c r="B3287" s="156" t="s">
        <v>3269</v>
      </c>
      <c r="C3287" s="156" t="s">
        <v>463</v>
      </c>
      <c r="D3287" s="156" t="s">
        <v>408</v>
      </c>
      <c r="E3287" s="176">
        <v>2.2999999999999998</v>
      </c>
    </row>
    <row r="3288" spans="1:5">
      <c r="A3288" s="156">
        <v>4049</v>
      </c>
      <c r="B3288" s="156" t="s">
        <v>3270</v>
      </c>
      <c r="C3288" s="156" t="s">
        <v>465</v>
      </c>
      <c r="D3288" s="156" t="s">
        <v>408</v>
      </c>
      <c r="E3288" s="176">
        <v>42.01</v>
      </c>
    </row>
    <row r="3289" spans="1:5">
      <c r="A3289" s="156">
        <v>38120</v>
      </c>
      <c r="B3289" s="156" t="s">
        <v>3271</v>
      </c>
      <c r="C3289" s="156" t="s">
        <v>463</v>
      </c>
      <c r="D3289" s="156" t="s">
        <v>408</v>
      </c>
      <c r="E3289" s="176">
        <v>77.78</v>
      </c>
    </row>
    <row r="3290" spans="1:5">
      <c r="A3290" s="156">
        <v>38877</v>
      </c>
      <c r="B3290" s="156" t="s">
        <v>3272</v>
      </c>
      <c r="C3290" s="156" t="s">
        <v>463</v>
      </c>
      <c r="D3290" s="156" t="s">
        <v>408</v>
      </c>
      <c r="E3290" s="176">
        <v>5.62</v>
      </c>
    </row>
    <row r="3291" spans="1:5">
      <c r="A3291" s="156">
        <v>34546</v>
      </c>
      <c r="B3291" s="156" t="s">
        <v>5133</v>
      </c>
      <c r="C3291" s="156" t="s">
        <v>463</v>
      </c>
      <c r="D3291" s="156" t="s">
        <v>408</v>
      </c>
      <c r="E3291" s="176">
        <v>5.66</v>
      </c>
    </row>
    <row r="3292" spans="1:5">
      <c r="A3292" s="156">
        <v>10498</v>
      </c>
      <c r="B3292" s="156" t="s">
        <v>179</v>
      </c>
      <c r="C3292" s="156" t="s">
        <v>463</v>
      </c>
      <c r="D3292" s="156" t="s">
        <v>408</v>
      </c>
      <c r="E3292" s="176">
        <v>5.29</v>
      </c>
    </row>
    <row r="3293" spans="1:5">
      <c r="A3293" s="156">
        <v>4823</v>
      </c>
      <c r="B3293" s="156" t="s">
        <v>3273</v>
      </c>
      <c r="C3293" s="156" t="s">
        <v>463</v>
      </c>
      <c r="D3293" s="156" t="s">
        <v>408</v>
      </c>
      <c r="E3293" s="176">
        <v>26.82</v>
      </c>
    </row>
    <row r="3294" spans="1:5">
      <c r="A3294" s="156">
        <v>12357</v>
      </c>
      <c r="B3294" s="156" t="s">
        <v>3274</v>
      </c>
      <c r="C3294" s="156" t="s">
        <v>407</v>
      </c>
      <c r="D3294" s="156" t="s">
        <v>408</v>
      </c>
      <c r="E3294" s="176">
        <v>123.64</v>
      </c>
    </row>
    <row r="3295" spans="1:5">
      <c r="A3295" s="156">
        <v>12358</v>
      </c>
      <c r="B3295" s="156" t="s">
        <v>3275</v>
      </c>
      <c r="C3295" s="156" t="s">
        <v>407</v>
      </c>
      <c r="D3295" s="156" t="s">
        <v>408</v>
      </c>
      <c r="E3295" s="176">
        <v>139.08000000000001</v>
      </c>
    </row>
    <row r="3296" spans="1:5">
      <c r="A3296" s="156">
        <v>11079</v>
      </c>
      <c r="B3296" s="156" t="s">
        <v>3276</v>
      </c>
      <c r="C3296" s="156" t="s">
        <v>409</v>
      </c>
      <c r="D3296" s="156" t="s">
        <v>408</v>
      </c>
      <c r="E3296" s="176">
        <v>566.9</v>
      </c>
    </row>
    <row r="3297" spans="1:5">
      <c r="A3297" s="156">
        <v>11082</v>
      </c>
      <c r="B3297" s="156" t="s">
        <v>3277</v>
      </c>
      <c r="C3297" s="156" t="s">
        <v>409</v>
      </c>
      <c r="D3297" s="156" t="s">
        <v>408</v>
      </c>
      <c r="E3297" s="176">
        <v>578.38</v>
      </c>
    </row>
    <row r="3298" spans="1:5">
      <c r="A3298" s="156">
        <v>4058</v>
      </c>
      <c r="B3298" s="156" t="s">
        <v>3278</v>
      </c>
      <c r="C3298" s="156" t="s">
        <v>404</v>
      </c>
      <c r="D3298" s="156" t="s">
        <v>405</v>
      </c>
      <c r="E3298" s="176">
        <v>31.27</v>
      </c>
    </row>
    <row r="3299" spans="1:5">
      <c r="A3299" s="156">
        <v>40974</v>
      </c>
      <c r="B3299" s="156" t="s">
        <v>3279</v>
      </c>
      <c r="C3299" s="156" t="s">
        <v>577</v>
      </c>
      <c r="D3299" s="156" t="s">
        <v>408</v>
      </c>
      <c r="E3299" s="378">
        <v>5511.99</v>
      </c>
    </row>
    <row r="3300" spans="1:5">
      <c r="A3300" s="156">
        <v>34794</v>
      </c>
      <c r="B3300" s="156" t="s">
        <v>3280</v>
      </c>
      <c r="C3300" s="156" t="s">
        <v>404</v>
      </c>
      <c r="D3300" s="156" t="s">
        <v>408</v>
      </c>
      <c r="E3300" s="176">
        <v>12.89</v>
      </c>
    </row>
    <row r="3301" spans="1:5">
      <c r="A3301" s="156">
        <v>40925</v>
      </c>
      <c r="B3301" s="156" t="s">
        <v>3281</v>
      </c>
      <c r="C3301" s="156" t="s">
        <v>577</v>
      </c>
      <c r="D3301" s="156" t="s">
        <v>408</v>
      </c>
      <c r="E3301" s="378">
        <v>2274.5100000000002</v>
      </c>
    </row>
    <row r="3302" spans="1:5">
      <c r="A3302" s="156">
        <v>13741</v>
      </c>
      <c r="B3302" s="156" t="s">
        <v>3282</v>
      </c>
      <c r="C3302" s="156" t="s">
        <v>407</v>
      </c>
      <c r="D3302" s="156" t="s">
        <v>408</v>
      </c>
      <c r="E3302" s="378">
        <v>1915.95</v>
      </c>
    </row>
    <row r="3303" spans="1:5">
      <c r="A3303" s="156">
        <v>3288</v>
      </c>
      <c r="B3303" s="156" t="s">
        <v>3283</v>
      </c>
      <c r="C3303" s="156" t="s">
        <v>459</v>
      </c>
      <c r="D3303" s="156" t="s">
        <v>405</v>
      </c>
      <c r="E3303" s="176">
        <v>5</v>
      </c>
    </row>
    <row r="3304" spans="1:5">
      <c r="A3304" s="156">
        <v>13587</v>
      </c>
      <c r="B3304" s="156" t="s">
        <v>3284</v>
      </c>
      <c r="C3304" s="156" t="s">
        <v>459</v>
      </c>
      <c r="D3304" s="156" t="s">
        <v>408</v>
      </c>
      <c r="E3304" s="176">
        <v>3.02</v>
      </c>
    </row>
    <row r="3305" spans="1:5">
      <c r="A3305" s="156">
        <v>38598</v>
      </c>
      <c r="B3305" s="156" t="s">
        <v>3285</v>
      </c>
      <c r="C3305" s="156" t="s">
        <v>407</v>
      </c>
      <c r="D3305" s="156" t="s">
        <v>408</v>
      </c>
      <c r="E3305" s="176">
        <v>2.0099999999999998</v>
      </c>
    </row>
    <row r="3306" spans="1:5">
      <c r="A3306" s="156">
        <v>38595</v>
      </c>
      <c r="B3306" s="156" t="s">
        <v>3286</v>
      </c>
      <c r="C3306" s="156" t="s">
        <v>407</v>
      </c>
      <c r="D3306" s="156" t="s">
        <v>408</v>
      </c>
      <c r="E3306" s="176">
        <v>1.39</v>
      </c>
    </row>
    <row r="3307" spans="1:5">
      <c r="A3307" s="156">
        <v>38592</v>
      </c>
      <c r="B3307" s="156" t="s">
        <v>3287</v>
      </c>
      <c r="C3307" s="156" t="s">
        <v>407</v>
      </c>
      <c r="D3307" s="156" t="s">
        <v>408</v>
      </c>
      <c r="E3307" s="176">
        <v>1.82</v>
      </c>
    </row>
    <row r="3308" spans="1:5">
      <c r="A3308" s="156">
        <v>38588</v>
      </c>
      <c r="B3308" s="156" t="s">
        <v>3288</v>
      </c>
      <c r="C3308" s="156" t="s">
        <v>407</v>
      </c>
      <c r="D3308" s="156" t="s">
        <v>408</v>
      </c>
      <c r="E3308" s="176">
        <v>1.1399999999999999</v>
      </c>
    </row>
    <row r="3309" spans="1:5">
      <c r="A3309" s="156">
        <v>38593</v>
      </c>
      <c r="B3309" s="156" t="s">
        <v>3289</v>
      </c>
      <c r="C3309" s="156" t="s">
        <v>407</v>
      </c>
      <c r="D3309" s="156" t="s">
        <v>408</v>
      </c>
      <c r="E3309" s="176">
        <v>1.95</v>
      </c>
    </row>
    <row r="3310" spans="1:5">
      <c r="A3310" s="156">
        <v>38589</v>
      </c>
      <c r="B3310" s="156" t="s">
        <v>3290</v>
      </c>
      <c r="C3310" s="156" t="s">
        <v>407</v>
      </c>
      <c r="D3310" s="156" t="s">
        <v>408</v>
      </c>
      <c r="E3310" s="176">
        <v>1.39</v>
      </c>
    </row>
    <row r="3311" spans="1:5">
      <c r="A3311" s="156">
        <v>38594</v>
      </c>
      <c r="B3311" s="156" t="s">
        <v>3291</v>
      </c>
      <c r="C3311" s="156" t="s">
        <v>407</v>
      </c>
      <c r="D3311" s="156" t="s">
        <v>408</v>
      </c>
      <c r="E3311" s="176">
        <v>2.89</v>
      </c>
    </row>
    <row r="3312" spans="1:5">
      <c r="A3312" s="156">
        <v>34787</v>
      </c>
      <c r="B3312" s="156" t="s">
        <v>3292</v>
      </c>
      <c r="C3312" s="156" t="s">
        <v>407</v>
      </c>
      <c r="D3312" s="156" t="s">
        <v>408</v>
      </c>
      <c r="E3312" s="176">
        <v>0.83</v>
      </c>
    </row>
    <row r="3313" spans="1:5">
      <c r="A3313" s="156">
        <v>34788</v>
      </c>
      <c r="B3313" s="156" t="s">
        <v>3293</v>
      </c>
      <c r="C3313" s="156" t="s">
        <v>407</v>
      </c>
      <c r="D3313" s="156" t="s">
        <v>408</v>
      </c>
      <c r="E3313" s="176">
        <v>0.83</v>
      </c>
    </row>
    <row r="3314" spans="1:5">
      <c r="A3314" s="156">
        <v>34784</v>
      </c>
      <c r="B3314" s="156" t="s">
        <v>3294</v>
      </c>
      <c r="C3314" s="156" t="s">
        <v>407</v>
      </c>
      <c r="D3314" s="156" t="s">
        <v>408</v>
      </c>
      <c r="E3314" s="176">
        <v>0.92</v>
      </c>
    </row>
    <row r="3315" spans="1:5">
      <c r="A3315" s="156">
        <v>34781</v>
      </c>
      <c r="B3315" s="156" t="s">
        <v>3295</v>
      </c>
      <c r="C3315" s="156" t="s">
        <v>407</v>
      </c>
      <c r="D3315" s="156" t="s">
        <v>408</v>
      </c>
      <c r="E3315" s="176">
        <v>1.04</v>
      </c>
    </row>
    <row r="3316" spans="1:5">
      <c r="A3316" s="156">
        <v>34773</v>
      </c>
      <c r="B3316" s="156" t="s">
        <v>5493</v>
      </c>
      <c r="C3316" s="156" t="s">
        <v>407</v>
      </c>
      <c r="D3316" s="156" t="s">
        <v>408</v>
      </c>
      <c r="E3316" s="176">
        <v>1.45</v>
      </c>
    </row>
    <row r="3317" spans="1:5">
      <c r="A3317" s="156">
        <v>34769</v>
      </c>
      <c r="B3317" s="156" t="s">
        <v>5494</v>
      </c>
      <c r="C3317" s="156" t="s">
        <v>407</v>
      </c>
      <c r="D3317" s="156" t="s">
        <v>408</v>
      </c>
      <c r="E3317" s="176">
        <v>1.67</v>
      </c>
    </row>
    <row r="3318" spans="1:5">
      <c r="A3318" s="156">
        <v>34763</v>
      </c>
      <c r="B3318" s="156" t="s">
        <v>5495</v>
      </c>
      <c r="C3318" s="156" t="s">
        <v>407</v>
      </c>
      <c r="D3318" s="156" t="s">
        <v>408</v>
      </c>
      <c r="E3318" s="176">
        <v>0.97</v>
      </c>
    </row>
    <row r="3319" spans="1:5">
      <c r="A3319" s="156">
        <v>34774</v>
      </c>
      <c r="B3319" s="156" t="s">
        <v>5496</v>
      </c>
      <c r="C3319" s="156" t="s">
        <v>407</v>
      </c>
      <c r="D3319" s="156" t="s">
        <v>408</v>
      </c>
      <c r="E3319" s="176">
        <v>1.3</v>
      </c>
    </row>
    <row r="3320" spans="1:5">
      <c r="A3320" s="156">
        <v>34771</v>
      </c>
      <c r="B3320" s="156" t="s">
        <v>5497</v>
      </c>
      <c r="C3320" s="156" t="s">
        <v>407</v>
      </c>
      <c r="D3320" s="156" t="s">
        <v>408</v>
      </c>
      <c r="E3320" s="176">
        <v>1.48</v>
      </c>
    </row>
    <row r="3321" spans="1:5">
      <c r="A3321" s="156">
        <v>34764</v>
      </c>
      <c r="B3321" s="156" t="s">
        <v>5498</v>
      </c>
      <c r="C3321" s="156" t="s">
        <v>407</v>
      </c>
      <c r="D3321" s="156" t="s">
        <v>408</v>
      </c>
      <c r="E3321" s="176">
        <v>0.91</v>
      </c>
    </row>
    <row r="3322" spans="1:5">
      <c r="A3322" s="156">
        <v>4062</v>
      </c>
      <c r="B3322" s="156" t="s">
        <v>3296</v>
      </c>
      <c r="C3322" s="156" t="s">
        <v>407</v>
      </c>
      <c r="D3322" s="156" t="s">
        <v>408</v>
      </c>
      <c r="E3322" s="176">
        <v>15.67</v>
      </c>
    </row>
    <row r="3323" spans="1:5">
      <c r="A3323" s="156">
        <v>4059</v>
      </c>
      <c r="B3323" s="156" t="s">
        <v>3297</v>
      </c>
      <c r="C3323" s="156" t="s">
        <v>459</v>
      </c>
      <c r="D3323" s="156" t="s">
        <v>405</v>
      </c>
      <c r="E3323" s="176">
        <v>19</v>
      </c>
    </row>
    <row r="3324" spans="1:5">
      <c r="A3324" s="156">
        <v>4061</v>
      </c>
      <c r="B3324" s="156" t="s">
        <v>3298</v>
      </c>
      <c r="C3324" s="156" t="s">
        <v>407</v>
      </c>
      <c r="D3324" s="156" t="s">
        <v>408</v>
      </c>
      <c r="E3324" s="176">
        <v>15.2</v>
      </c>
    </row>
    <row r="3325" spans="1:5">
      <c r="A3325" s="156">
        <v>10608</v>
      </c>
      <c r="B3325" s="156" t="s">
        <v>3299</v>
      </c>
      <c r="C3325" s="156" t="s">
        <v>407</v>
      </c>
      <c r="D3325" s="156" t="s">
        <v>410</v>
      </c>
      <c r="E3325" s="378">
        <v>8032.5</v>
      </c>
    </row>
    <row r="3326" spans="1:5">
      <c r="A3326" s="156">
        <v>4069</v>
      </c>
      <c r="B3326" s="156" t="s">
        <v>3300</v>
      </c>
      <c r="C3326" s="156" t="s">
        <v>404</v>
      </c>
      <c r="D3326" s="156" t="s">
        <v>408</v>
      </c>
      <c r="E3326" s="176">
        <v>42.7</v>
      </c>
    </row>
    <row r="3327" spans="1:5">
      <c r="A3327" s="156">
        <v>40819</v>
      </c>
      <c r="B3327" s="156" t="s">
        <v>116</v>
      </c>
      <c r="C3327" s="156" t="s">
        <v>577</v>
      </c>
      <c r="D3327" s="156" t="s">
        <v>408</v>
      </c>
      <c r="E3327" s="378">
        <v>7527.41</v>
      </c>
    </row>
    <row r="3328" spans="1:5">
      <c r="A3328" s="156">
        <v>34361</v>
      </c>
      <c r="B3328" s="156" t="s">
        <v>3301</v>
      </c>
      <c r="C3328" s="156" t="s">
        <v>463</v>
      </c>
      <c r="D3328" s="156" t="s">
        <v>408</v>
      </c>
      <c r="E3328" s="176">
        <v>1.86</v>
      </c>
    </row>
    <row r="3329" spans="1:5">
      <c r="A3329" s="156">
        <v>36512</v>
      </c>
      <c r="B3329" s="156" t="s">
        <v>3302</v>
      </c>
      <c r="C3329" s="156" t="s">
        <v>407</v>
      </c>
      <c r="D3329" s="156" t="s">
        <v>410</v>
      </c>
      <c r="E3329" s="378">
        <v>9364.4699999999993</v>
      </c>
    </row>
    <row r="3330" spans="1:5">
      <c r="A3330" s="156">
        <v>25972</v>
      </c>
      <c r="B3330" s="156" t="s">
        <v>3303</v>
      </c>
      <c r="C3330" s="156" t="s">
        <v>463</v>
      </c>
      <c r="D3330" s="156" t="s">
        <v>408</v>
      </c>
      <c r="E3330" s="176">
        <v>6.94</v>
      </c>
    </row>
    <row r="3331" spans="1:5">
      <c r="A3331" s="156">
        <v>25973</v>
      </c>
      <c r="B3331" s="156" t="s">
        <v>3304</v>
      </c>
      <c r="C3331" s="156" t="s">
        <v>463</v>
      </c>
      <c r="D3331" s="156" t="s">
        <v>408</v>
      </c>
      <c r="E3331" s="176">
        <v>6.94</v>
      </c>
    </row>
    <row r="3332" spans="1:5">
      <c r="A3332" s="156">
        <v>11697</v>
      </c>
      <c r="B3332" s="156" t="s">
        <v>3305</v>
      </c>
      <c r="C3332" s="156" t="s">
        <v>407</v>
      </c>
      <c r="D3332" s="156" t="s">
        <v>408</v>
      </c>
      <c r="E3332" s="176">
        <v>375.95</v>
      </c>
    </row>
    <row r="3333" spans="1:5">
      <c r="A3333" s="156">
        <v>11698</v>
      </c>
      <c r="B3333" s="156" t="s">
        <v>3306</v>
      </c>
      <c r="C3333" s="156" t="s">
        <v>407</v>
      </c>
      <c r="D3333" s="156" t="s">
        <v>408</v>
      </c>
      <c r="E3333" s="176">
        <v>448.49</v>
      </c>
    </row>
    <row r="3334" spans="1:5">
      <c r="A3334" s="156">
        <v>11699</v>
      </c>
      <c r="B3334" s="156" t="s">
        <v>3307</v>
      </c>
      <c r="C3334" s="156" t="s">
        <v>407</v>
      </c>
      <c r="D3334" s="156" t="s">
        <v>408</v>
      </c>
      <c r="E3334" s="176">
        <v>495.68</v>
      </c>
    </row>
    <row r="3335" spans="1:5">
      <c r="A3335" s="156">
        <v>10432</v>
      </c>
      <c r="B3335" s="156" t="s">
        <v>3308</v>
      </c>
      <c r="C3335" s="156" t="s">
        <v>407</v>
      </c>
      <c r="D3335" s="156" t="s">
        <v>408</v>
      </c>
      <c r="E3335" s="176">
        <v>268.26</v>
      </c>
    </row>
    <row r="3336" spans="1:5">
      <c r="A3336" s="156">
        <v>10430</v>
      </c>
      <c r="B3336" s="156" t="s">
        <v>3309</v>
      </c>
      <c r="C3336" s="156" t="s">
        <v>407</v>
      </c>
      <c r="D3336" s="156" t="s">
        <v>408</v>
      </c>
      <c r="E3336" s="176">
        <v>288.89999999999998</v>
      </c>
    </row>
    <row r="3337" spans="1:5">
      <c r="A3337" s="156">
        <v>37514</v>
      </c>
      <c r="B3337" s="156" t="s">
        <v>3310</v>
      </c>
      <c r="C3337" s="156" t="s">
        <v>407</v>
      </c>
      <c r="D3337" s="156" t="s">
        <v>405</v>
      </c>
      <c r="E3337" s="378">
        <v>163523.04</v>
      </c>
    </row>
    <row r="3338" spans="1:5">
      <c r="A3338" s="156">
        <v>37519</v>
      </c>
      <c r="B3338" s="156" t="s">
        <v>3311</v>
      </c>
      <c r="C3338" s="156" t="s">
        <v>407</v>
      </c>
      <c r="D3338" s="156" t="s">
        <v>408</v>
      </c>
      <c r="E3338" s="378">
        <v>252364.02</v>
      </c>
    </row>
    <row r="3339" spans="1:5">
      <c r="A3339" s="156">
        <v>37520</v>
      </c>
      <c r="B3339" s="156" t="s">
        <v>3312</v>
      </c>
      <c r="C3339" s="156" t="s">
        <v>407</v>
      </c>
      <c r="D3339" s="156" t="s">
        <v>408</v>
      </c>
      <c r="E3339" s="378">
        <v>248226.91</v>
      </c>
    </row>
    <row r="3340" spans="1:5">
      <c r="A3340" s="156">
        <v>37521</v>
      </c>
      <c r="B3340" s="156" t="s">
        <v>3313</v>
      </c>
      <c r="C3340" s="156" t="s">
        <v>407</v>
      </c>
      <c r="D3340" s="156" t="s">
        <v>408</v>
      </c>
      <c r="E3340" s="378">
        <v>302836.83</v>
      </c>
    </row>
    <row r="3341" spans="1:5">
      <c r="A3341" s="156">
        <v>37522</v>
      </c>
      <c r="B3341" s="156" t="s">
        <v>3314</v>
      </c>
      <c r="C3341" s="156" t="s">
        <v>407</v>
      </c>
      <c r="D3341" s="156" t="s">
        <v>408</v>
      </c>
      <c r="E3341" s="378">
        <v>311947.90999999997</v>
      </c>
    </row>
    <row r="3342" spans="1:5">
      <c r="A3342" s="156">
        <v>21109</v>
      </c>
      <c r="B3342" s="156" t="s">
        <v>3315</v>
      </c>
      <c r="C3342" s="156" t="s">
        <v>407</v>
      </c>
      <c r="D3342" s="156" t="s">
        <v>410</v>
      </c>
      <c r="E3342" s="176">
        <v>88.24</v>
      </c>
    </row>
    <row r="3343" spans="1:5">
      <c r="A3343" s="156">
        <v>36800</v>
      </c>
      <c r="B3343" s="156" t="s">
        <v>3316</v>
      </c>
      <c r="C3343" s="156" t="s">
        <v>407</v>
      </c>
      <c r="D3343" s="156" t="s">
        <v>408</v>
      </c>
      <c r="E3343" s="176">
        <v>78.040000000000006</v>
      </c>
    </row>
    <row r="3344" spans="1:5">
      <c r="A3344" s="156">
        <v>11769</v>
      </c>
      <c r="B3344" s="156" t="s">
        <v>3317</v>
      </c>
      <c r="C3344" s="156" t="s">
        <v>407</v>
      </c>
      <c r="D3344" s="156" t="s">
        <v>408</v>
      </c>
      <c r="E3344" s="176">
        <v>191.24</v>
      </c>
    </row>
    <row r="3345" spans="1:5">
      <c r="A3345" s="156">
        <v>36793</v>
      </c>
      <c r="B3345" s="156" t="s">
        <v>3318</v>
      </c>
      <c r="C3345" s="156" t="s">
        <v>407</v>
      </c>
      <c r="D3345" s="156" t="s">
        <v>408</v>
      </c>
      <c r="E3345" s="176">
        <v>309.64</v>
      </c>
    </row>
    <row r="3346" spans="1:5">
      <c r="A3346" s="156">
        <v>37546</v>
      </c>
      <c r="B3346" s="156" t="s">
        <v>3319</v>
      </c>
      <c r="C3346" s="156" t="s">
        <v>407</v>
      </c>
      <c r="D3346" s="156" t="s">
        <v>410</v>
      </c>
      <c r="E3346" s="378">
        <v>7517.91</v>
      </c>
    </row>
    <row r="3347" spans="1:5">
      <c r="A3347" s="156">
        <v>37544</v>
      </c>
      <c r="B3347" s="156" t="s">
        <v>201</v>
      </c>
      <c r="C3347" s="156" t="s">
        <v>407</v>
      </c>
      <c r="D3347" s="156" t="s">
        <v>410</v>
      </c>
      <c r="E3347" s="378">
        <v>7951.45</v>
      </c>
    </row>
    <row r="3348" spans="1:5">
      <c r="A3348" s="156">
        <v>37545</v>
      </c>
      <c r="B3348" s="156" t="s">
        <v>3320</v>
      </c>
      <c r="C3348" s="156" t="s">
        <v>407</v>
      </c>
      <c r="D3348" s="156" t="s">
        <v>410</v>
      </c>
      <c r="E3348" s="378">
        <v>9461.16</v>
      </c>
    </row>
    <row r="3349" spans="1:5">
      <c r="A3349" s="156">
        <v>11771</v>
      </c>
      <c r="B3349" s="156" t="s">
        <v>3321</v>
      </c>
      <c r="C3349" s="156" t="s">
        <v>407</v>
      </c>
      <c r="D3349" s="156" t="s">
        <v>408</v>
      </c>
      <c r="E3349" s="176">
        <v>237.22</v>
      </c>
    </row>
    <row r="3350" spans="1:5">
      <c r="A3350" s="156">
        <v>39919</v>
      </c>
      <c r="B3350" s="156" t="s">
        <v>3322</v>
      </c>
      <c r="C3350" s="156" t="s">
        <v>407</v>
      </c>
      <c r="D3350" s="156" t="s">
        <v>410</v>
      </c>
      <c r="E3350" s="378">
        <v>37631.300000000003</v>
      </c>
    </row>
    <row r="3351" spans="1:5">
      <c r="A3351" s="156">
        <v>38385</v>
      </c>
      <c r="B3351" s="156" t="s">
        <v>3323</v>
      </c>
      <c r="C3351" s="156" t="s">
        <v>407</v>
      </c>
      <c r="D3351" s="156" t="s">
        <v>408</v>
      </c>
      <c r="E3351" s="176">
        <v>30.22</v>
      </c>
    </row>
    <row r="3352" spans="1:5">
      <c r="A3352" s="156">
        <v>37587</v>
      </c>
      <c r="B3352" s="156" t="s">
        <v>3324</v>
      </c>
      <c r="C3352" s="156" t="s">
        <v>407</v>
      </c>
      <c r="D3352" s="156" t="s">
        <v>408</v>
      </c>
      <c r="E3352" s="176">
        <v>215.76</v>
      </c>
    </row>
    <row r="3353" spans="1:5">
      <c r="A3353" s="156">
        <v>11571</v>
      </c>
      <c r="B3353" s="156" t="s">
        <v>3325</v>
      </c>
      <c r="C3353" s="156" t="s">
        <v>407</v>
      </c>
      <c r="D3353" s="156" t="s">
        <v>408</v>
      </c>
      <c r="E3353" s="176">
        <v>140.32</v>
      </c>
    </row>
    <row r="3354" spans="1:5">
      <c r="A3354" s="156">
        <v>11561</v>
      </c>
      <c r="B3354" s="156" t="s">
        <v>3326</v>
      </c>
      <c r="C3354" s="156" t="s">
        <v>407</v>
      </c>
      <c r="D3354" s="156" t="s">
        <v>408</v>
      </c>
      <c r="E3354" s="176">
        <v>108.53</v>
      </c>
    </row>
    <row r="3355" spans="1:5">
      <c r="A3355" s="156">
        <v>11560</v>
      </c>
      <c r="B3355" s="156" t="s">
        <v>3327</v>
      </c>
      <c r="C3355" s="156" t="s">
        <v>407</v>
      </c>
      <c r="D3355" s="156" t="s">
        <v>408</v>
      </c>
      <c r="E3355" s="176">
        <v>92.37</v>
      </c>
    </row>
    <row r="3356" spans="1:5">
      <c r="A3356" s="156">
        <v>11499</v>
      </c>
      <c r="B3356" s="156" t="s">
        <v>3328</v>
      </c>
      <c r="C3356" s="156" t="s">
        <v>407</v>
      </c>
      <c r="D3356" s="156" t="s">
        <v>408</v>
      </c>
      <c r="E3356" s="378">
        <v>1209.49</v>
      </c>
    </row>
    <row r="3357" spans="1:5">
      <c r="A3357" s="156">
        <v>40924</v>
      </c>
      <c r="B3357" s="156" t="s">
        <v>3329</v>
      </c>
      <c r="C3357" s="156" t="s">
        <v>577</v>
      </c>
      <c r="D3357" s="156" t="s">
        <v>408</v>
      </c>
      <c r="E3357" s="378">
        <v>2049.85</v>
      </c>
    </row>
    <row r="3358" spans="1:5">
      <c r="A3358" s="156">
        <v>25957</v>
      </c>
      <c r="B3358" s="156" t="s">
        <v>137</v>
      </c>
      <c r="C3358" s="156" t="s">
        <v>404</v>
      </c>
      <c r="D3358" s="156" t="s">
        <v>408</v>
      </c>
      <c r="E3358" s="176">
        <v>16.75</v>
      </c>
    </row>
    <row r="3359" spans="1:5">
      <c r="A3359" s="156">
        <v>40983</v>
      </c>
      <c r="B3359" s="156" t="s">
        <v>3330</v>
      </c>
      <c r="C3359" s="156" t="s">
        <v>577</v>
      </c>
      <c r="D3359" s="156" t="s">
        <v>408</v>
      </c>
      <c r="E3359" s="378">
        <v>2953.49</v>
      </c>
    </row>
    <row r="3360" spans="1:5">
      <c r="A3360" s="156">
        <v>40921</v>
      </c>
      <c r="B3360" s="156" t="s">
        <v>3331</v>
      </c>
      <c r="C3360" s="156" t="s">
        <v>577</v>
      </c>
      <c r="D3360" s="156" t="s">
        <v>408</v>
      </c>
      <c r="E3360" s="378">
        <v>3209.86</v>
      </c>
    </row>
    <row r="3361" spans="1:5">
      <c r="A3361" s="156">
        <v>34761</v>
      </c>
      <c r="B3361" s="156" t="s">
        <v>3332</v>
      </c>
      <c r="C3361" s="156" t="s">
        <v>404</v>
      </c>
      <c r="D3361" s="156" t="s">
        <v>408</v>
      </c>
      <c r="E3361" s="176">
        <v>11.61</v>
      </c>
    </row>
    <row r="3362" spans="1:5">
      <c r="A3362" s="156">
        <v>2437</v>
      </c>
      <c r="B3362" s="156" t="s">
        <v>308</v>
      </c>
      <c r="C3362" s="156" t="s">
        <v>404</v>
      </c>
      <c r="D3362" s="156" t="s">
        <v>408</v>
      </c>
      <c r="E3362" s="176">
        <v>18.2</v>
      </c>
    </row>
    <row r="3363" spans="1:5">
      <c r="A3363" s="156">
        <v>40534</v>
      </c>
      <c r="B3363" s="156" t="s">
        <v>3333</v>
      </c>
      <c r="C3363" s="156" t="s">
        <v>407</v>
      </c>
      <c r="D3363" s="156" t="s">
        <v>410</v>
      </c>
      <c r="E3363" s="176">
        <v>163.62</v>
      </c>
    </row>
    <row r="3364" spans="1:5">
      <c r="A3364" s="156">
        <v>14252</v>
      </c>
      <c r="B3364" s="156" t="s">
        <v>3334</v>
      </c>
      <c r="C3364" s="156" t="s">
        <v>407</v>
      </c>
      <c r="D3364" s="156" t="s">
        <v>410</v>
      </c>
      <c r="E3364" s="378">
        <v>1634.85</v>
      </c>
    </row>
    <row r="3365" spans="1:5">
      <c r="A3365" s="156">
        <v>730</v>
      </c>
      <c r="B3365" s="156" t="s">
        <v>3335</v>
      </c>
      <c r="C3365" s="156" t="s">
        <v>407</v>
      </c>
      <c r="D3365" s="156" t="s">
        <v>410</v>
      </c>
      <c r="E3365" s="378">
        <v>4368.0200000000004</v>
      </c>
    </row>
    <row r="3366" spans="1:5">
      <c r="A3366" s="156">
        <v>723</v>
      </c>
      <c r="B3366" s="156" t="s">
        <v>3336</v>
      </c>
      <c r="C3366" s="156" t="s">
        <v>407</v>
      </c>
      <c r="D3366" s="156" t="s">
        <v>410</v>
      </c>
      <c r="E3366" s="378">
        <v>2171.06</v>
      </c>
    </row>
    <row r="3367" spans="1:5">
      <c r="A3367" s="156">
        <v>36502</v>
      </c>
      <c r="B3367" s="156" t="s">
        <v>3337</v>
      </c>
      <c r="C3367" s="156" t="s">
        <v>407</v>
      </c>
      <c r="D3367" s="156" t="s">
        <v>410</v>
      </c>
      <c r="E3367" s="378">
        <v>2040.54</v>
      </c>
    </row>
    <row r="3368" spans="1:5">
      <c r="A3368" s="156">
        <v>36503</v>
      </c>
      <c r="B3368" s="156" t="s">
        <v>3338</v>
      </c>
      <c r="C3368" s="156" t="s">
        <v>407</v>
      </c>
      <c r="D3368" s="156" t="s">
        <v>410</v>
      </c>
      <c r="E3368" s="378">
        <v>2516.2199999999998</v>
      </c>
    </row>
    <row r="3369" spans="1:5">
      <c r="A3369" s="156">
        <v>4090</v>
      </c>
      <c r="B3369" s="156" t="s">
        <v>3339</v>
      </c>
      <c r="C3369" s="156" t="s">
        <v>407</v>
      </c>
      <c r="D3369" s="156" t="s">
        <v>405</v>
      </c>
      <c r="E3369" s="378">
        <v>637328</v>
      </c>
    </row>
    <row r="3370" spans="1:5">
      <c r="A3370" s="156">
        <v>13227</v>
      </c>
      <c r="B3370" s="156" t="s">
        <v>5134</v>
      </c>
      <c r="C3370" s="156" t="s">
        <v>407</v>
      </c>
      <c r="D3370" s="156" t="s">
        <v>408</v>
      </c>
      <c r="E3370" s="378">
        <v>791959.51</v>
      </c>
    </row>
    <row r="3371" spans="1:5">
      <c r="A3371" s="156">
        <v>10597</v>
      </c>
      <c r="B3371" s="156" t="s">
        <v>5135</v>
      </c>
      <c r="C3371" s="156" t="s">
        <v>407</v>
      </c>
      <c r="D3371" s="156" t="s">
        <v>408</v>
      </c>
      <c r="E3371" s="378">
        <v>833639.55</v>
      </c>
    </row>
    <row r="3372" spans="1:5">
      <c r="A3372" s="156">
        <v>39628</v>
      </c>
      <c r="B3372" s="156" t="s">
        <v>3340</v>
      </c>
      <c r="C3372" s="156" t="s">
        <v>407</v>
      </c>
      <c r="D3372" s="156" t="s">
        <v>410</v>
      </c>
      <c r="E3372" s="378">
        <v>2573.75</v>
      </c>
    </row>
    <row r="3373" spans="1:5">
      <c r="A3373" s="156">
        <v>39404</v>
      </c>
      <c r="B3373" s="156" t="s">
        <v>3341</v>
      </c>
      <c r="C3373" s="156" t="s">
        <v>407</v>
      </c>
      <c r="D3373" s="156" t="s">
        <v>410</v>
      </c>
      <c r="E3373" s="378">
        <v>1276.24</v>
      </c>
    </row>
    <row r="3374" spans="1:5">
      <c r="A3374" s="156">
        <v>39402</v>
      </c>
      <c r="B3374" s="156" t="s">
        <v>3342</v>
      </c>
      <c r="C3374" s="156" t="s">
        <v>407</v>
      </c>
      <c r="D3374" s="156" t="s">
        <v>410</v>
      </c>
      <c r="E3374" s="378">
        <v>1051.3800000000001</v>
      </c>
    </row>
    <row r="3375" spans="1:5">
      <c r="A3375" s="156">
        <v>39403</v>
      </c>
      <c r="B3375" s="156" t="s">
        <v>3343</v>
      </c>
      <c r="C3375" s="156" t="s">
        <v>407</v>
      </c>
      <c r="D3375" s="156" t="s">
        <v>410</v>
      </c>
      <c r="E3375" s="378">
        <v>1028.51</v>
      </c>
    </row>
    <row r="3376" spans="1:5">
      <c r="A3376" s="156">
        <v>4093</v>
      </c>
      <c r="B3376" s="156" t="s">
        <v>3344</v>
      </c>
      <c r="C3376" s="156" t="s">
        <v>404</v>
      </c>
      <c r="D3376" s="156" t="s">
        <v>408</v>
      </c>
      <c r="E3376" s="176">
        <v>20.22</v>
      </c>
    </row>
    <row r="3377" spans="1:5">
      <c r="A3377" s="156">
        <v>10512</v>
      </c>
      <c r="B3377" s="156" t="s">
        <v>3345</v>
      </c>
      <c r="C3377" s="156" t="s">
        <v>577</v>
      </c>
      <c r="D3377" s="156" t="s">
        <v>408</v>
      </c>
      <c r="E3377" s="378">
        <v>3568.78</v>
      </c>
    </row>
    <row r="3378" spans="1:5">
      <c r="A3378" s="156">
        <v>20020</v>
      </c>
      <c r="B3378" s="156" t="s">
        <v>3346</v>
      </c>
      <c r="C3378" s="156" t="s">
        <v>404</v>
      </c>
      <c r="D3378" s="156" t="s">
        <v>408</v>
      </c>
      <c r="E3378" s="176">
        <v>20.22</v>
      </c>
    </row>
    <row r="3379" spans="1:5">
      <c r="A3379" s="156">
        <v>4094</v>
      </c>
      <c r="B3379" s="156" t="s">
        <v>3347</v>
      </c>
      <c r="C3379" s="156" t="s">
        <v>404</v>
      </c>
      <c r="D3379" s="156" t="s">
        <v>408</v>
      </c>
      <c r="E3379" s="176">
        <v>20.239999999999998</v>
      </c>
    </row>
    <row r="3380" spans="1:5">
      <c r="A3380" s="156">
        <v>41038</v>
      </c>
      <c r="B3380" s="156" t="s">
        <v>3348</v>
      </c>
      <c r="C3380" s="156" t="s">
        <v>577</v>
      </c>
      <c r="D3380" s="156" t="s">
        <v>408</v>
      </c>
      <c r="E3380" s="378">
        <v>3566.37</v>
      </c>
    </row>
    <row r="3381" spans="1:5">
      <c r="A3381" s="156">
        <v>40988</v>
      </c>
      <c r="B3381" s="156" t="s">
        <v>3349</v>
      </c>
      <c r="C3381" s="156" t="s">
        <v>577</v>
      </c>
      <c r="D3381" s="156" t="s">
        <v>408</v>
      </c>
      <c r="E3381" s="378">
        <v>3568.42</v>
      </c>
    </row>
    <row r="3382" spans="1:5">
      <c r="A3382" s="156">
        <v>40990</v>
      </c>
      <c r="B3382" s="156" t="s">
        <v>3350</v>
      </c>
      <c r="C3382" s="156" t="s">
        <v>577</v>
      </c>
      <c r="D3382" s="156" t="s">
        <v>408</v>
      </c>
      <c r="E3382" s="378">
        <v>3295.44</v>
      </c>
    </row>
    <row r="3383" spans="1:5">
      <c r="A3383" s="156">
        <v>40994</v>
      </c>
      <c r="B3383" s="156" t="s">
        <v>3351</v>
      </c>
      <c r="C3383" s="156" t="s">
        <v>577</v>
      </c>
      <c r="D3383" s="156" t="s">
        <v>408</v>
      </c>
      <c r="E3383" s="378">
        <v>3568.42</v>
      </c>
    </row>
    <row r="3384" spans="1:5">
      <c r="A3384" s="156">
        <v>4095</v>
      </c>
      <c r="B3384" s="156" t="s">
        <v>3352</v>
      </c>
      <c r="C3384" s="156" t="s">
        <v>404</v>
      </c>
      <c r="D3384" s="156" t="s">
        <v>408</v>
      </c>
      <c r="E3384" s="176">
        <v>18.690000000000001</v>
      </c>
    </row>
    <row r="3385" spans="1:5">
      <c r="A3385" s="156">
        <v>4097</v>
      </c>
      <c r="B3385" s="156" t="s">
        <v>3353</v>
      </c>
      <c r="C3385" s="156" t="s">
        <v>404</v>
      </c>
      <c r="D3385" s="156" t="s">
        <v>408</v>
      </c>
      <c r="E3385" s="176">
        <v>20.239999999999998</v>
      </c>
    </row>
    <row r="3386" spans="1:5">
      <c r="A3386" s="156">
        <v>40992</v>
      </c>
      <c r="B3386" s="156" t="s">
        <v>3354</v>
      </c>
      <c r="C3386" s="156" t="s">
        <v>577</v>
      </c>
      <c r="D3386" s="156" t="s">
        <v>408</v>
      </c>
      <c r="E3386" s="378">
        <v>3906.3</v>
      </c>
    </row>
    <row r="3387" spans="1:5">
      <c r="A3387" s="156">
        <v>4096</v>
      </c>
      <c r="B3387" s="156" t="s">
        <v>3355</v>
      </c>
      <c r="C3387" s="156" t="s">
        <v>404</v>
      </c>
      <c r="D3387" s="156" t="s">
        <v>408</v>
      </c>
      <c r="E3387" s="176">
        <v>22.16</v>
      </c>
    </row>
    <row r="3388" spans="1:5">
      <c r="A3388" s="156">
        <v>13955</v>
      </c>
      <c r="B3388" s="156" t="s">
        <v>3356</v>
      </c>
      <c r="C3388" s="156" t="s">
        <v>407</v>
      </c>
      <c r="D3388" s="156" t="s">
        <v>410</v>
      </c>
      <c r="E3388" s="378">
        <v>2272.29</v>
      </c>
    </row>
    <row r="3389" spans="1:5">
      <c r="A3389" s="156">
        <v>4114</v>
      </c>
      <c r="B3389" s="156" t="s">
        <v>3357</v>
      </c>
      <c r="C3389" s="156" t="s">
        <v>407</v>
      </c>
      <c r="D3389" s="156" t="s">
        <v>410</v>
      </c>
      <c r="E3389" s="176">
        <v>34.57</v>
      </c>
    </row>
    <row r="3390" spans="1:5">
      <c r="A3390" s="156">
        <v>36797</v>
      </c>
      <c r="B3390" s="156" t="s">
        <v>3358</v>
      </c>
      <c r="C3390" s="156" t="s">
        <v>407</v>
      </c>
      <c r="D3390" s="156" t="s">
        <v>410</v>
      </c>
      <c r="E3390" s="176">
        <v>30.23</v>
      </c>
    </row>
    <row r="3391" spans="1:5">
      <c r="A3391" s="156">
        <v>4107</v>
      </c>
      <c r="B3391" s="156" t="s">
        <v>3359</v>
      </c>
      <c r="C3391" s="156" t="s">
        <v>407</v>
      </c>
      <c r="D3391" s="156" t="s">
        <v>410</v>
      </c>
      <c r="E3391" s="176">
        <v>29.11</v>
      </c>
    </row>
    <row r="3392" spans="1:5">
      <c r="A3392" s="156">
        <v>36799</v>
      </c>
      <c r="B3392" s="156" t="s">
        <v>3360</v>
      </c>
      <c r="C3392" s="156" t="s">
        <v>407</v>
      </c>
      <c r="D3392" s="156" t="s">
        <v>410</v>
      </c>
      <c r="E3392" s="176">
        <v>27.79</v>
      </c>
    </row>
    <row r="3393" spans="1:5">
      <c r="A3393" s="156">
        <v>4108</v>
      </c>
      <c r="B3393" s="156" t="s">
        <v>3361</v>
      </c>
      <c r="C3393" s="156" t="s">
        <v>407</v>
      </c>
      <c r="D3393" s="156" t="s">
        <v>410</v>
      </c>
      <c r="E3393" s="176">
        <v>23.4</v>
      </c>
    </row>
    <row r="3394" spans="1:5">
      <c r="A3394" s="156">
        <v>4102</v>
      </c>
      <c r="B3394" s="156" t="s">
        <v>3362</v>
      </c>
      <c r="C3394" s="156" t="s">
        <v>407</v>
      </c>
      <c r="D3394" s="156" t="s">
        <v>410</v>
      </c>
      <c r="E3394" s="176">
        <v>34.82</v>
      </c>
    </row>
    <row r="3395" spans="1:5">
      <c r="A3395" s="156">
        <v>10826</v>
      </c>
      <c r="B3395" s="156" t="s">
        <v>224</v>
      </c>
      <c r="C3395" s="156" t="s">
        <v>407</v>
      </c>
      <c r="D3395" s="156" t="s">
        <v>408</v>
      </c>
      <c r="E3395" s="176">
        <v>28.73</v>
      </c>
    </row>
    <row r="3396" spans="1:5">
      <c r="A3396" s="156">
        <v>365</v>
      </c>
      <c r="B3396" s="156" t="s">
        <v>3363</v>
      </c>
      <c r="C3396" s="156" t="s">
        <v>407</v>
      </c>
      <c r="D3396" s="156" t="s">
        <v>408</v>
      </c>
      <c r="E3396" s="176">
        <v>17.809999999999999</v>
      </c>
    </row>
    <row r="3397" spans="1:5">
      <c r="A3397" s="156">
        <v>38639</v>
      </c>
      <c r="B3397" s="156" t="s">
        <v>3364</v>
      </c>
      <c r="C3397" s="156" t="s">
        <v>407</v>
      </c>
      <c r="D3397" s="156" t="s">
        <v>408</v>
      </c>
      <c r="E3397" s="176">
        <v>68.959999999999994</v>
      </c>
    </row>
    <row r="3398" spans="1:5">
      <c r="A3398" s="156">
        <v>38640</v>
      </c>
      <c r="B3398" s="156" t="s">
        <v>3365</v>
      </c>
      <c r="C3398" s="156" t="s">
        <v>407</v>
      </c>
      <c r="D3398" s="156" t="s">
        <v>408</v>
      </c>
      <c r="E3398" s="176">
        <v>1.03</v>
      </c>
    </row>
    <row r="3399" spans="1:5">
      <c r="A3399" s="156">
        <v>358</v>
      </c>
      <c r="B3399" s="156" t="s">
        <v>3366</v>
      </c>
      <c r="C3399" s="156" t="s">
        <v>407</v>
      </c>
      <c r="D3399" s="156" t="s">
        <v>408</v>
      </c>
      <c r="E3399" s="176">
        <v>21.26</v>
      </c>
    </row>
    <row r="3400" spans="1:5">
      <c r="A3400" s="156">
        <v>359</v>
      </c>
      <c r="B3400" s="156" t="s">
        <v>3367</v>
      </c>
      <c r="C3400" s="156" t="s">
        <v>407</v>
      </c>
      <c r="D3400" s="156" t="s">
        <v>408</v>
      </c>
      <c r="E3400" s="176">
        <v>43.67</v>
      </c>
    </row>
    <row r="3401" spans="1:5">
      <c r="A3401" s="156">
        <v>38641</v>
      </c>
      <c r="B3401" s="156" t="s">
        <v>3368</v>
      </c>
      <c r="C3401" s="156" t="s">
        <v>407</v>
      </c>
      <c r="D3401" s="156" t="s">
        <v>408</v>
      </c>
      <c r="E3401" s="176">
        <v>43.1</v>
      </c>
    </row>
    <row r="3402" spans="1:5">
      <c r="A3402" s="156">
        <v>360</v>
      </c>
      <c r="B3402" s="156" t="s">
        <v>3369</v>
      </c>
      <c r="C3402" s="156" t="s">
        <v>407</v>
      </c>
      <c r="D3402" s="156" t="s">
        <v>405</v>
      </c>
      <c r="E3402" s="176">
        <v>1</v>
      </c>
    </row>
    <row r="3403" spans="1:5">
      <c r="A3403" s="156">
        <v>4127</v>
      </c>
      <c r="B3403" s="156" t="s">
        <v>3370</v>
      </c>
      <c r="C3403" s="156" t="s">
        <v>407</v>
      </c>
      <c r="D3403" s="156" t="s">
        <v>410</v>
      </c>
      <c r="E3403" s="176">
        <v>167.78</v>
      </c>
    </row>
    <row r="3404" spans="1:5">
      <c r="A3404" s="156">
        <v>4154</v>
      </c>
      <c r="B3404" s="156" t="s">
        <v>3371</v>
      </c>
      <c r="C3404" s="156" t="s">
        <v>407</v>
      </c>
      <c r="D3404" s="156" t="s">
        <v>410</v>
      </c>
      <c r="E3404" s="176">
        <v>204.99</v>
      </c>
    </row>
    <row r="3405" spans="1:5">
      <c r="A3405" s="156">
        <v>4168</v>
      </c>
      <c r="B3405" s="156" t="s">
        <v>3372</v>
      </c>
      <c r="C3405" s="156" t="s">
        <v>407</v>
      </c>
      <c r="D3405" s="156" t="s">
        <v>410</v>
      </c>
      <c r="E3405" s="176">
        <v>216.49</v>
      </c>
    </row>
    <row r="3406" spans="1:5">
      <c r="A3406" s="156">
        <v>4161</v>
      </c>
      <c r="B3406" s="156" t="s">
        <v>3373</v>
      </c>
      <c r="C3406" s="156" t="s">
        <v>407</v>
      </c>
      <c r="D3406" s="156" t="s">
        <v>410</v>
      </c>
      <c r="E3406" s="176">
        <v>208.37</v>
      </c>
    </row>
    <row r="3407" spans="1:5">
      <c r="A3407" s="156">
        <v>4214</v>
      </c>
      <c r="B3407" s="156" t="s">
        <v>3374</v>
      </c>
      <c r="C3407" s="156" t="s">
        <v>407</v>
      </c>
      <c r="D3407" s="156" t="s">
        <v>410</v>
      </c>
      <c r="E3407" s="176">
        <v>4.45</v>
      </c>
    </row>
    <row r="3408" spans="1:5">
      <c r="A3408" s="156">
        <v>4215</v>
      </c>
      <c r="B3408" s="156" t="s">
        <v>3375</v>
      </c>
      <c r="C3408" s="156" t="s">
        <v>407</v>
      </c>
      <c r="D3408" s="156" t="s">
        <v>410</v>
      </c>
      <c r="E3408" s="176">
        <v>3.69</v>
      </c>
    </row>
    <row r="3409" spans="1:5">
      <c r="A3409" s="156">
        <v>4210</v>
      </c>
      <c r="B3409" s="156" t="s">
        <v>3376</v>
      </c>
      <c r="C3409" s="156" t="s">
        <v>407</v>
      </c>
      <c r="D3409" s="156" t="s">
        <v>410</v>
      </c>
      <c r="E3409" s="176">
        <v>0.56999999999999995</v>
      </c>
    </row>
    <row r="3410" spans="1:5">
      <c r="A3410" s="156">
        <v>4212</v>
      </c>
      <c r="B3410" s="156" t="s">
        <v>3377</v>
      </c>
      <c r="C3410" s="156" t="s">
        <v>407</v>
      </c>
      <c r="D3410" s="156" t="s">
        <v>410</v>
      </c>
      <c r="E3410" s="176">
        <v>1.48</v>
      </c>
    </row>
    <row r="3411" spans="1:5">
      <c r="A3411" s="156">
        <v>4213</v>
      </c>
      <c r="B3411" s="156" t="s">
        <v>3378</v>
      </c>
      <c r="C3411" s="156" t="s">
        <v>407</v>
      </c>
      <c r="D3411" s="156" t="s">
        <v>410</v>
      </c>
      <c r="E3411" s="176">
        <v>8.0500000000000007</v>
      </c>
    </row>
    <row r="3412" spans="1:5">
      <c r="A3412" s="156">
        <v>4211</v>
      </c>
      <c r="B3412" s="156" t="s">
        <v>3379</v>
      </c>
      <c r="C3412" s="156" t="s">
        <v>407</v>
      </c>
      <c r="D3412" s="156" t="s">
        <v>410</v>
      </c>
      <c r="E3412" s="176">
        <v>0.84</v>
      </c>
    </row>
    <row r="3413" spans="1:5">
      <c r="A3413" s="156">
        <v>4209</v>
      </c>
      <c r="B3413" s="156" t="s">
        <v>3380</v>
      </c>
      <c r="C3413" s="156" t="s">
        <v>407</v>
      </c>
      <c r="D3413" s="156" t="s">
        <v>410</v>
      </c>
      <c r="E3413" s="176">
        <v>12.49</v>
      </c>
    </row>
    <row r="3414" spans="1:5">
      <c r="A3414" s="156">
        <v>4180</v>
      </c>
      <c r="B3414" s="156" t="s">
        <v>3381</v>
      </c>
      <c r="C3414" s="156" t="s">
        <v>407</v>
      </c>
      <c r="D3414" s="156" t="s">
        <v>410</v>
      </c>
      <c r="E3414" s="176">
        <v>9.4</v>
      </c>
    </row>
    <row r="3415" spans="1:5">
      <c r="A3415" s="156">
        <v>4177</v>
      </c>
      <c r="B3415" s="156" t="s">
        <v>3382</v>
      </c>
      <c r="C3415" s="156" t="s">
        <v>407</v>
      </c>
      <c r="D3415" s="156" t="s">
        <v>410</v>
      </c>
      <c r="E3415" s="176">
        <v>3.12</v>
      </c>
    </row>
    <row r="3416" spans="1:5">
      <c r="A3416" s="156">
        <v>4179</v>
      </c>
      <c r="B3416" s="156" t="s">
        <v>3383</v>
      </c>
      <c r="C3416" s="156" t="s">
        <v>407</v>
      </c>
      <c r="D3416" s="156" t="s">
        <v>410</v>
      </c>
      <c r="E3416" s="176">
        <v>6.38</v>
      </c>
    </row>
    <row r="3417" spans="1:5">
      <c r="A3417" s="156">
        <v>4208</v>
      </c>
      <c r="B3417" s="156" t="s">
        <v>3384</v>
      </c>
      <c r="C3417" s="156" t="s">
        <v>407</v>
      </c>
      <c r="D3417" s="156" t="s">
        <v>410</v>
      </c>
      <c r="E3417" s="176">
        <v>29.73</v>
      </c>
    </row>
    <row r="3418" spans="1:5">
      <c r="A3418" s="156">
        <v>4181</v>
      </c>
      <c r="B3418" s="156" t="s">
        <v>3385</v>
      </c>
      <c r="C3418" s="156" t="s">
        <v>407</v>
      </c>
      <c r="D3418" s="156" t="s">
        <v>410</v>
      </c>
      <c r="E3418" s="176">
        <v>19.420000000000002</v>
      </c>
    </row>
    <row r="3419" spans="1:5">
      <c r="A3419" s="156">
        <v>4178</v>
      </c>
      <c r="B3419" s="156" t="s">
        <v>3386</v>
      </c>
      <c r="C3419" s="156" t="s">
        <v>407</v>
      </c>
      <c r="D3419" s="156" t="s">
        <v>410</v>
      </c>
      <c r="E3419" s="176">
        <v>4.33</v>
      </c>
    </row>
    <row r="3420" spans="1:5">
      <c r="A3420" s="156">
        <v>4182</v>
      </c>
      <c r="B3420" s="156" t="s">
        <v>3387</v>
      </c>
      <c r="C3420" s="156" t="s">
        <v>407</v>
      </c>
      <c r="D3420" s="156" t="s">
        <v>410</v>
      </c>
      <c r="E3420" s="176">
        <v>48.37</v>
      </c>
    </row>
    <row r="3421" spans="1:5">
      <c r="A3421" s="156">
        <v>4183</v>
      </c>
      <c r="B3421" s="156" t="s">
        <v>3388</v>
      </c>
      <c r="C3421" s="156" t="s">
        <v>407</v>
      </c>
      <c r="D3421" s="156" t="s">
        <v>410</v>
      </c>
      <c r="E3421" s="176">
        <v>77.87</v>
      </c>
    </row>
    <row r="3422" spans="1:5">
      <c r="A3422" s="156">
        <v>4184</v>
      </c>
      <c r="B3422" s="156" t="s">
        <v>3389</v>
      </c>
      <c r="C3422" s="156" t="s">
        <v>407</v>
      </c>
      <c r="D3422" s="156" t="s">
        <v>410</v>
      </c>
      <c r="E3422" s="176">
        <v>171.89</v>
      </c>
    </row>
    <row r="3423" spans="1:5">
      <c r="A3423" s="156">
        <v>4185</v>
      </c>
      <c r="B3423" s="156" t="s">
        <v>3390</v>
      </c>
      <c r="C3423" s="156" t="s">
        <v>407</v>
      </c>
      <c r="D3423" s="156" t="s">
        <v>410</v>
      </c>
      <c r="E3423" s="176">
        <v>285.61</v>
      </c>
    </row>
    <row r="3424" spans="1:5">
      <c r="A3424" s="156">
        <v>4205</v>
      </c>
      <c r="B3424" s="156" t="s">
        <v>3391</v>
      </c>
      <c r="C3424" s="156" t="s">
        <v>407</v>
      </c>
      <c r="D3424" s="156" t="s">
        <v>410</v>
      </c>
      <c r="E3424" s="176">
        <v>16.489999999999998</v>
      </c>
    </row>
    <row r="3425" spans="1:5">
      <c r="A3425" s="156">
        <v>4192</v>
      </c>
      <c r="B3425" s="156" t="s">
        <v>3392</v>
      </c>
      <c r="C3425" s="156" t="s">
        <v>407</v>
      </c>
      <c r="D3425" s="156" t="s">
        <v>410</v>
      </c>
      <c r="E3425" s="176">
        <v>16.489999999999998</v>
      </c>
    </row>
    <row r="3426" spans="1:5">
      <c r="A3426" s="156">
        <v>4191</v>
      </c>
      <c r="B3426" s="156" t="s">
        <v>3393</v>
      </c>
      <c r="C3426" s="156" t="s">
        <v>407</v>
      </c>
      <c r="D3426" s="156" t="s">
        <v>410</v>
      </c>
      <c r="E3426" s="176">
        <v>16.489999999999998</v>
      </c>
    </row>
    <row r="3427" spans="1:5">
      <c r="A3427" s="156">
        <v>4207</v>
      </c>
      <c r="B3427" s="156" t="s">
        <v>3394</v>
      </c>
      <c r="C3427" s="156" t="s">
        <v>407</v>
      </c>
      <c r="D3427" s="156" t="s">
        <v>410</v>
      </c>
      <c r="E3427" s="176">
        <v>13.27</v>
      </c>
    </row>
    <row r="3428" spans="1:5">
      <c r="A3428" s="156">
        <v>4206</v>
      </c>
      <c r="B3428" s="156" t="s">
        <v>3395</v>
      </c>
      <c r="C3428" s="156" t="s">
        <v>407</v>
      </c>
      <c r="D3428" s="156" t="s">
        <v>410</v>
      </c>
      <c r="E3428" s="176">
        <v>12.89</v>
      </c>
    </row>
    <row r="3429" spans="1:5">
      <c r="A3429" s="156">
        <v>4190</v>
      </c>
      <c r="B3429" s="156" t="s">
        <v>3396</v>
      </c>
      <c r="C3429" s="156" t="s">
        <v>407</v>
      </c>
      <c r="D3429" s="156" t="s">
        <v>410</v>
      </c>
      <c r="E3429" s="176">
        <v>12.89</v>
      </c>
    </row>
    <row r="3430" spans="1:5">
      <c r="A3430" s="156">
        <v>4186</v>
      </c>
      <c r="B3430" s="156" t="s">
        <v>3397</v>
      </c>
      <c r="C3430" s="156" t="s">
        <v>407</v>
      </c>
      <c r="D3430" s="156" t="s">
        <v>410</v>
      </c>
      <c r="E3430" s="176">
        <v>3.81</v>
      </c>
    </row>
    <row r="3431" spans="1:5">
      <c r="A3431" s="156">
        <v>4188</v>
      </c>
      <c r="B3431" s="156" t="s">
        <v>3398</v>
      </c>
      <c r="C3431" s="156" t="s">
        <v>407</v>
      </c>
      <c r="D3431" s="156" t="s">
        <v>410</v>
      </c>
      <c r="E3431" s="176">
        <v>7.78</v>
      </c>
    </row>
    <row r="3432" spans="1:5">
      <c r="A3432" s="156">
        <v>4189</v>
      </c>
      <c r="B3432" s="156" t="s">
        <v>3399</v>
      </c>
      <c r="C3432" s="156" t="s">
        <v>407</v>
      </c>
      <c r="D3432" s="156" t="s">
        <v>410</v>
      </c>
      <c r="E3432" s="176">
        <v>7.78</v>
      </c>
    </row>
    <row r="3433" spans="1:5">
      <c r="A3433" s="156">
        <v>4197</v>
      </c>
      <c r="B3433" s="156" t="s">
        <v>3400</v>
      </c>
      <c r="C3433" s="156" t="s">
        <v>407</v>
      </c>
      <c r="D3433" s="156" t="s">
        <v>410</v>
      </c>
      <c r="E3433" s="176">
        <v>41.18</v>
      </c>
    </row>
    <row r="3434" spans="1:5">
      <c r="A3434" s="156">
        <v>4194</v>
      </c>
      <c r="B3434" s="156" t="s">
        <v>3401</v>
      </c>
      <c r="C3434" s="156" t="s">
        <v>407</v>
      </c>
      <c r="D3434" s="156" t="s">
        <v>410</v>
      </c>
      <c r="E3434" s="176">
        <v>24.88</v>
      </c>
    </row>
    <row r="3435" spans="1:5">
      <c r="A3435" s="156">
        <v>4193</v>
      </c>
      <c r="B3435" s="156" t="s">
        <v>3402</v>
      </c>
      <c r="C3435" s="156" t="s">
        <v>407</v>
      </c>
      <c r="D3435" s="156" t="s">
        <v>410</v>
      </c>
      <c r="E3435" s="176">
        <v>24.88</v>
      </c>
    </row>
    <row r="3436" spans="1:5">
      <c r="A3436" s="156">
        <v>4204</v>
      </c>
      <c r="B3436" s="156" t="s">
        <v>3403</v>
      </c>
      <c r="C3436" s="156" t="s">
        <v>407</v>
      </c>
      <c r="D3436" s="156" t="s">
        <v>410</v>
      </c>
      <c r="E3436" s="176">
        <v>24.88</v>
      </c>
    </row>
    <row r="3437" spans="1:5">
      <c r="A3437" s="156">
        <v>4187</v>
      </c>
      <c r="B3437" s="156" t="s">
        <v>3404</v>
      </c>
      <c r="C3437" s="156" t="s">
        <v>407</v>
      </c>
      <c r="D3437" s="156" t="s">
        <v>410</v>
      </c>
      <c r="E3437" s="176">
        <v>4.96</v>
      </c>
    </row>
    <row r="3438" spans="1:5">
      <c r="A3438" s="156">
        <v>4202</v>
      </c>
      <c r="B3438" s="156" t="s">
        <v>3405</v>
      </c>
      <c r="C3438" s="156" t="s">
        <v>407</v>
      </c>
      <c r="D3438" s="156" t="s">
        <v>410</v>
      </c>
      <c r="E3438" s="176">
        <v>75.209999999999994</v>
      </c>
    </row>
    <row r="3439" spans="1:5">
      <c r="A3439" s="156">
        <v>4203</v>
      </c>
      <c r="B3439" s="156" t="s">
        <v>3406</v>
      </c>
      <c r="C3439" s="156" t="s">
        <v>407</v>
      </c>
      <c r="D3439" s="156" t="s">
        <v>410</v>
      </c>
      <c r="E3439" s="176">
        <v>66.430000000000007</v>
      </c>
    </row>
    <row r="3440" spans="1:5">
      <c r="A3440" s="156">
        <v>40356</v>
      </c>
      <c r="B3440" s="156" t="s">
        <v>3407</v>
      </c>
      <c r="C3440" s="156" t="s">
        <v>407</v>
      </c>
      <c r="D3440" s="156" t="s">
        <v>410</v>
      </c>
      <c r="E3440" s="176">
        <v>4.96</v>
      </c>
    </row>
    <row r="3441" spans="1:5">
      <c r="A3441" s="156">
        <v>40359</v>
      </c>
      <c r="B3441" s="156" t="s">
        <v>3408</v>
      </c>
      <c r="C3441" s="156" t="s">
        <v>407</v>
      </c>
      <c r="D3441" s="156" t="s">
        <v>410</v>
      </c>
      <c r="E3441" s="176">
        <v>6.41</v>
      </c>
    </row>
    <row r="3442" spans="1:5">
      <c r="A3442" s="156">
        <v>40362</v>
      </c>
      <c r="B3442" s="156" t="s">
        <v>3409</v>
      </c>
      <c r="C3442" s="156" t="s">
        <v>407</v>
      </c>
      <c r="D3442" s="156" t="s">
        <v>410</v>
      </c>
      <c r="E3442" s="176">
        <v>9.6300000000000008</v>
      </c>
    </row>
    <row r="3443" spans="1:5">
      <c r="A3443" s="156">
        <v>40365</v>
      </c>
      <c r="B3443" s="156" t="s">
        <v>3410</v>
      </c>
      <c r="C3443" s="156" t="s">
        <v>407</v>
      </c>
      <c r="D3443" s="156" t="s">
        <v>410</v>
      </c>
      <c r="E3443" s="176">
        <v>14.54</v>
      </c>
    </row>
    <row r="3444" spans="1:5">
      <c r="A3444" s="156">
        <v>40368</v>
      </c>
      <c r="B3444" s="156" t="s">
        <v>3411</v>
      </c>
      <c r="C3444" s="156" t="s">
        <v>407</v>
      </c>
      <c r="D3444" s="156" t="s">
        <v>410</v>
      </c>
      <c r="E3444" s="176">
        <v>21.55</v>
      </c>
    </row>
    <row r="3445" spans="1:5">
      <c r="A3445" s="156">
        <v>40371</v>
      </c>
      <c r="B3445" s="156" t="s">
        <v>3412</v>
      </c>
      <c r="C3445" s="156" t="s">
        <v>407</v>
      </c>
      <c r="D3445" s="156" t="s">
        <v>410</v>
      </c>
      <c r="E3445" s="176">
        <v>35.450000000000003</v>
      </c>
    </row>
    <row r="3446" spans="1:5">
      <c r="A3446" s="156">
        <v>40374</v>
      </c>
      <c r="B3446" s="156" t="s">
        <v>3413</v>
      </c>
      <c r="C3446" s="156" t="s">
        <v>407</v>
      </c>
      <c r="D3446" s="156" t="s">
        <v>410</v>
      </c>
      <c r="E3446" s="176">
        <v>56.32</v>
      </c>
    </row>
    <row r="3447" spans="1:5">
      <c r="A3447" s="156">
        <v>7595</v>
      </c>
      <c r="B3447" s="156" t="s">
        <v>3414</v>
      </c>
      <c r="C3447" s="156" t="s">
        <v>404</v>
      </c>
      <c r="D3447" s="156" t="s">
        <v>408</v>
      </c>
      <c r="E3447" s="176">
        <v>10.82</v>
      </c>
    </row>
    <row r="3448" spans="1:5">
      <c r="A3448" s="156">
        <v>41094</v>
      </c>
      <c r="B3448" s="156" t="s">
        <v>3415</v>
      </c>
      <c r="C3448" s="156" t="s">
        <v>577</v>
      </c>
      <c r="D3448" s="156" t="s">
        <v>408</v>
      </c>
      <c r="E3448" s="378">
        <v>1910.67</v>
      </c>
    </row>
    <row r="3449" spans="1:5">
      <c r="A3449" s="156">
        <v>38175</v>
      </c>
      <c r="B3449" s="156" t="s">
        <v>3416</v>
      </c>
      <c r="C3449" s="156" t="s">
        <v>407</v>
      </c>
      <c r="D3449" s="156" t="s">
        <v>408</v>
      </c>
      <c r="E3449" s="176">
        <v>1.87</v>
      </c>
    </row>
    <row r="3450" spans="1:5">
      <c r="A3450" s="156">
        <v>38176</v>
      </c>
      <c r="B3450" s="156" t="s">
        <v>3417</v>
      </c>
      <c r="C3450" s="156" t="s">
        <v>407</v>
      </c>
      <c r="D3450" s="156" t="s">
        <v>408</v>
      </c>
      <c r="E3450" s="176">
        <v>5.07</v>
      </c>
    </row>
    <row r="3451" spans="1:5">
      <c r="A3451" s="156">
        <v>36152</v>
      </c>
      <c r="B3451" s="156" t="s">
        <v>103</v>
      </c>
      <c r="C3451" s="156" t="s">
        <v>407</v>
      </c>
      <c r="D3451" s="156" t="s">
        <v>408</v>
      </c>
      <c r="E3451" s="176">
        <v>3.9</v>
      </c>
    </row>
    <row r="3452" spans="1:5">
      <c r="A3452" s="156">
        <v>11138</v>
      </c>
      <c r="B3452" s="156" t="s">
        <v>3418</v>
      </c>
      <c r="C3452" s="156" t="s">
        <v>465</v>
      </c>
      <c r="D3452" s="156" t="s">
        <v>408</v>
      </c>
      <c r="E3452" s="176">
        <v>2.2200000000000002</v>
      </c>
    </row>
    <row r="3453" spans="1:5">
      <c r="A3453" s="156">
        <v>5333</v>
      </c>
      <c r="B3453" s="156" t="s">
        <v>274</v>
      </c>
      <c r="C3453" s="156" t="s">
        <v>465</v>
      </c>
      <c r="D3453" s="156" t="s">
        <v>408</v>
      </c>
      <c r="E3453" s="176">
        <v>15.41</v>
      </c>
    </row>
    <row r="3454" spans="1:5">
      <c r="A3454" s="156">
        <v>4221</v>
      </c>
      <c r="B3454" s="156" t="s">
        <v>114</v>
      </c>
      <c r="C3454" s="156" t="s">
        <v>465</v>
      </c>
      <c r="D3454" s="156" t="s">
        <v>405</v>
      </c>
      <c r="E3454" s="176">
        <v>3.45</v>
      </c>
    </row>
    <row r="3455" spans="1:5">
      <c r="A3455" s="156">
        <v>4227</v>
      </c>
      <c r="B3455" s="156" t="s">
        <v>3419</v>
      </c>
      <c r="C3455" s="156" t="s">
        <v>465</v>
      </c>
      <c r="D3455" s="156" t="s">
        <v>405</v>
      </c>
      <c r="E3455" s="176">
        <v>11.95</v>
      </c>
    </row>
    <row r="3456" spans="1:5">
      <c r="A3456" s="156">
        <v>38170</v>
      </c>
      <c r="B3456" s="156" t="s">
        <v>3420</v>
      </c>
      <c r="C3456" s="156" t="s">
        <v>407</v>
      </c>
      <c r="D3456" s="156" t="s">
        <v>408</v>
      </c>
      <c r="E3456" s="176">
        <v>8.5500000000000007</v>
      </c>
    </row>
    <row r="3457" spans="1:5">
      <c r="A3457" s="156">
        <v>4242</v>
      </c>
      <c r="B3457" s="156" t="s">
        <v>3421</v>
      </c>
      <c r="C3457" s="156" t="s">
        <v>404</v>
      </c>
      <c r="D3457" s="156" t="s">
        <v>408</v>
      </c>
      <c r="E3457" s="176">
        <v>20.22</v>
      </c>
    </row>
    <row r="3458" spans="1:5">
      <c r="A3458" s="156">
        <v>40980</v>
      </c>
      <c r="B3458" s="156" t="s">
        <v>3422</v>
      </c>
      <c r="C3458" s="156" t="s">
        <v>577</v>
      </c>
      <c r="D3458" s="156" t="s">
        <v>408</v>
      </c>
      <c r="E3458" s="378">
        <v>3515.95</v>
      </c>
    </row>
    <row r="3459" spans="1:5">
      <c r="A3459" s="156">
        <v>4243</v>
      </c>
      <c r="B3459" s="156" t="s">
        <v>3423</v>
      </c>
      <c r="C3459" s="156" t="s">
        <v>404</v>
      </c>
      <c r="D3459" s="156" t="s">
        <v>408</v>
      </c>
      <c r="E3459" s="176">
        <v>21.39</v>
      </c>
    </row>
    <row r="3460" spans="1:5">
      <c r="A3460" s="156">
        <v>41031</v>
      </c>
      <c r="B3460" s="156" t="s">
        <v>3424</v>
      </c>
      <c r="C3460" s="156" t="s">
        <v>577</v>
      </c>
      <c r="D3460" s="156" t="s">
        <v>408</v>
      </c>
      <c r="E3460" s="378">
        <v>3771.82</v>
      </c>
    </row>
    <row r="3461" spans="1:5">
      <c r="A3461" s="156">
        <v>37623</v>
      </c>
      <c r="B3461" s="156" t="s">
        <v>340</v>
      </c>
      <c r="C3461" s="156" t="s">
        <v>404</v>
      </c>
      <c r="D3461" s="156" t="s">
        <v>408</v>
      </c>
      <c r="E3461" s="176">
        <v>9.94</v>
      </c>
    </row>
    <row r="3462" spans="1:5">
      <c r="A3462" s="156">
        <v>4250</v>
      </c>
      <c r="B3462" s="156" t="s">
        <v>3425</v>
      </c>
      <c r="C3462" s="156" t="s">
        <v>404</v>
      </c>
      <c r="D3462" s="156" t="s">
        <v>408</v>
      </c>
      <c r="E3462" s="176">
        <v>17.02</v>
      </c>
    </row>
    <row r="3463" spans="1:5">
      <c r="A3463" s="156">
        <v>40978</v>
      </c>
      <c r="B3463" s="156" t="s">
        <v>3426</v>
      </c>
      <c r="C3463" s="156" t="s">
        <v>577</v>
      </c>
      <c r="D3463" s="156" t="s">
        <v>408</v>
      </c>
      <c r="E3463" s="378">
        <v>3001.5</v>
      </c>
    </row>
    <row r="3464" spans="1:5">
      <c r="A3464" s="156">
        <v>25960</v>
      </c>
      <c r="B3464" s="156" t="s">
        <v>3427</v>
      </c>
      <c r="C3464" s="156" t="s">
        <v>404</v>
      </c>
      <c r="D3464" s="156" t="s">
        <v>408</v>
      </c>
      <c r="E3464" s="176">
        <v>22.18</v>
      </c>
    </row>
    <row r="3465" spans="1:5">
      <c r="A3465" s="156">
        <v>41043</v>
      </c>
      <c r="B3465" s="156" t="s">
        <v>3428</v>
      </c>
      <c r="C3465" s="156" t="s">
        <v>577</v>
      </c>
      <c r="D3465" s="156" t="s">
        <v>408</v>
      </c>
      <c r="E3465" s="378">
        <v>3910.76</v>
      </c>
    </row>
    <row r="3466" spans="1:5">
      <c r="A3466" s="156">
        <v>4234</v>
      </c>
      <c r="B3466" s="156" t="s">
        <v>3429</v>
      </c>
      <c r="C3466" s="156" t="s">
        <v>404</v>
      </c>
      <c r="D3466" s="156" t="s">
        <v>405</v>
      </c>
      <c r="E3466" s="176">
        <v>23.89</v>
      </c>
    </row>
    <row r="3467" spans="1:5">
      <c r="A3467" s="156">
        <v>40987</v>
      </c>
      <c r="B3467" s="156" t="s">
        <v>3430</v>
      </c>
      <c r="C3467" s="156" t="s">
        <v>577</v>
      </c>
      <c r="D3467" s="156" t="s">
        <v>408</v>
      </c>
      <c r="E3467" s="378">
        <v>4211.1499999999996</v>
      </c>
    </row>
    <row r="3468" spans="1:5">
      <c r="A3468" s="156">
        <v>4253</v>
      </c>
      <c r="B3468" s="156" t="s">
        <v>279</v>
      </c>
      <c r="C3468" s="156" t="s">
        <v>404</v>
      </c>
      <c r="D3468" s="156" t="s">
        <v>408</v>
      </c>
      <c r="E3468" s="176">
        <v>15.72</v>
      </c>
    </row>
    <row r="3469" spans="1:5">
      <c r="A3469" s="156">
        <v>40981</v>
      </c>
      <c r="B3469" s="156" t="s">
        <v>3431</v>
      </c>
      <c r="C3469" s="156" t="s">
        <v>577</v>
      </c>
      <c r="D3469" s="156" t="s">
        <v>408</v>
      </c>
      <c r="E3469" s="378">
        <v>2772.04</v>
      </c>
    </row>
    <row r="3470" spans="1:5">
      <c r="A3470" s="156">
        <v>4254</v>
      </c>
      <c r="B3470" s="156" t="s">
        <v>172</v>
      </c>
      <c r="C3470" s="156" t="s">
        <v>404</v>
      </c>
      <c r="D3470" s="156" t="s">
        <v>408</v>
      </c>
      <c r="E3470" s="176">
        <v>27.68</v>
      </c>
    </row>
    <row r="3471" spans="1:5">
      <c r="A3471" s="156">
        <v>41036</v>
      </c>
      <c r="B3471" s="156" t="s">
        <v>3432</v>
      </c>
      <c r="C3471" s="156" t="s">
        <v>577</v>
      </c>
      <c r="D3471" s="156" t="s">
        <v>408</v>
      </c>
      <c r="E3471" s="378">
        <v>4879.68</v>
      </c>
    </row>
    <row r="3472" spans="1:5">
      <c r="A3472" s="156">
        <v>4251</v>
      </c>
      <c r="B3472" s="156" t="s">
        <v>3433</v>
      </c>
      <c r="C3472" s="156" t="s">
        <v>404</v>
      </c>
      <c r="D3472" s="156" t="s">
        <v>408</v>
      </c>
      <c r="E3472" s="176">
        <v>16.87</v>
      </c>
    </row>
    <row r="3473" spans="1:5">
      <c r="A3473" s="156">
        <v>40979</v>
      </c>
      <c r="B3473" s="156" t="s">
        <v>3434</v>
      </c>
      <c r="C3473" s="156" t="s">
        <v>577</v>
      </c>
      <c r="D3473" s="156" t="s">
        <v>408</v>
      </c>
      <c r="E3473" s="378">
        <v>2974.85</v>
      </c>
    </row>
    <row r="3474" spans="1:5">
      <c r="A3474" s="156">
        <v>4230</v>
      </c>
      <c r="B3474" s="156" t="s">
        <v>243</v>
      </c>
      <c r="C3474" s="156" t="s">
        <v>404</v>
      </c>
      <c r="D3474" s="156" t="s">
        <v>408</v>
      </c>
      <c r="E3474" s="176">
        <v>20.03</v>
      </c>
    </row>
    <row r="3475" spans="1:5">
      <c r="A3475" s="156">
        <v>40998</v>
      </c>
      <c r="B3475" s="156" t="s">
        <v>3435</v>
      </c>
      <c r="C3475" s="156" t="s">
        <v>577</v>
      </c>
      <c r="D3475" s="156" t="s">
        <v>408</v>
      </c>
      <c r="E3475" s="378">
        <v>3531.17</v>
      </c>
    </row>
    <row r="3476" spans="1:5">
      <c r="A3476" s="156">
        <v>4257</v>
      </c>
      <c r="B3476" s="156" t="s">
        <v>3436</v>
      </c>
      <c r="C3476" s="156" t="s">
        <v>404</v>
      </c>
      <c r="D3476" s="156" t="s">
        <v>408</v>
      </c>
      <c r="E3476" s="176">
        <v>15.79</v>
      </c>
    </row>
    <row r="3477" spans="1:5">
      <c r="A3477" s="156">
        <v>40982</v>
      </c>
      <c r="B3477" s="156" t="s">
        <v>3437</v>
      </c>
      <c r="C3477" s="156" t="s">
        <v>577</v>
      </c>
      <c r="D3477" s="156" t="s">
        <v>408</v>
      </c>
      <c r="E3477" s="378">
        <v>2787.05</v>
      </c>
    </row>
    <row r="3478" spans="1:5">
      <c r="A3478" s="156">
        <v>41029</v>
      </c>
      <c r="B3478" s="156" t="s">
        <v>3438</v>
      </c>
      <c r="C3478" s="156" t="s">
        <v>577</v>
      </c>
      <c r="D3478" s="156" t="s">
        <v>408</v>
      </c>
      <c r="E3478" s="378">
        <v>3566.37</v>
      </c>
    </row>
    <row r="3479" spans="1:5">
      <c r="A3479" s="156">
        <v>41026</v>
      </c>
      <c r="B3479" s="156" t="s">
        <v>3439</v>
      </c>
      <c r="C3479" s="156" t="s">
        <v>577</v>
      </c>
      <c r="D3479" s="156" t="s">
        <v>408</v>
      </c>
      <c r="E3479" s="378">
        <v>5529.19</v>
      </c>
    </row>
    <row r="3480" spans="1:5">
      <c r="A3480" s="156">
        <v>4240</v>
      </c>
      <c r="B3480" s="156" t="s">
        <v>3440</v>
      </c>
      <c r="C3480" s="156" t="s">
        <v>404</v>
      </c>
      <c r="D3480" s="156" t="s">
        <v>408</v>
      </c>
      <c r="E3480" s="176">
        <v>31.37</v>
      </c>
    </row>
    <row r="3481" spans="1:5">
      <c r="A3481" s="156">
        <v>4239</v>
      </c>
      <c r="B3481" s="156" t="s">
        <v>300</v>
      </c>
      <c r="C3481" s="156" t="s">
        <v>404</v>
      </c>
      <c r="D3481" s="156" t="s">
        <v>408</v>
      </c>
      <c r="E3481" s="176">
        <v>31.37</v>
      </c>
    </row>
    <row r="3482" spans="1:5">
      <c r="A3482" s="156">
        <v>41024</v>
      </c>
      <c r="B3482" s="156" t="s">
        <v>3441</v>
      </c>
      <c r="C3482" s="156" t="s">
        <v>577</v>
      </c>
      <c r="D3482" s="156" t="s">
        <v>408</v>
      </c>
      <c r="E3482" s="378">
        <v>5529.19</v>
      </c>
    </row>
    <row r="3483" spans="1:5">
      <c r="A3483" s="156">
        <v>4248</v>
      </c>
      <c r="B3483" s="156" t="s">
        <v>307</v>
      </c>
      <c r="C3483" s="156" t="s">
        <v>404</v>
      </c>
      <c r="D3483" s="156" t="s">
        <v>408</v>
      </c>
      <c r="E3483" s="176">
        <v>22.44</v>
      </c>
    </row>
    <row r="3484" spans="1:5">
      <c r="A3484" s="156">
        <v>41033</v>
      </c>
      <c r="B3484" s="156" t="s">
        <v>3442</v>
      </c>
      <c r="C3484" s="156" t="s">
        <v>577</v>
      </c>
      <c r="D3484" s="156" t="s">
        <v>408</v>
      </c>
      <c r="E3484" s="378">
        <v>3956.91</v>
      </c>
    </row>
    <row r="3485" spans="1:5">
      <c r="A3485" s="156">
        <v>25959</v>
      </c>
      <c r="B3485" s="156" t="s">
        <v>3443</v>
      </c>
      <c r="C3485" s="156" t="s">
        <v>404</v>
      </c>
      <c r="D3485" s="156" t="s">
        <v>408</v>
      </c>
      <c r="E3485" s="176">
        <v>22.18</v>
      </c>
    </row>
    <row r="3486" spans="1:5">
      <c r="A3486" s="156">
        <v>41040</v>
      </c>
      <c r="B3486" s="156" t="s">
        <v>3444</v>
      </c>
      <c r="C3486" s="156" t="s">
        <v>577</v>
      </c>
      <c r="D3486" s="156" t="s">
        <v>408</v>
      </c>
      <c r="E3486" s="378">
        <v>3910.76</v>
      </c>
    </row>
    <row r="3487" spans="1:5">
      <c r="A3487" s="156">
        <v>4238</v>
      </c>
      <c r="B3487" s="156" t="s">
        <v>3445</v>
      </c>
      <c r="C3487" s="156" t="s">
        <v>404</v>
      </c>
      <c r="D3487" s="156" t="s">
        <v>408</v>
      </c>
      <c r="E3487" s="176">
        <v>19.329999999999998</v>
      </c>
    </row>
    <row r="3488" spans="1:5">
      <c r="A3488" s="156">
        <v>41012</v>
      </c>
      <c r="B3488" s="156" t="s">
        <v>3446</v>
      </c>
      <c r="C3488" s="156" t="s">
        <v>577</v>
      </c>
      <c r="D3488" s="156" t="s">
        <v>408</v>
      </c>
      <c r="E3488" s="378">
        <v>3409.04</v>
      </c>
    </row>
    <row r="3489" spans="1:5">
      <c r="A3489" s="156">
        <v>4237</v>
      </c>
      <c r="B3489" s="156" t="s">
        <v>3447</v>
      </c>
      <c r="C3489" s="156" t="s">
        <v>404</v>
      </c>
      <c r="D3489" s="156" t="s">
        <v>408</v>
      </c>
      <c r="E3489" s="176">
        <v>21.12</v>
      </c>
    </row>
    <row r="3490" spans="1:5">
      <c r="A3490" s="156">
        <v>41002</v>
      </c>
      <c r="B3490" s="156" t="s">
        <v>3448</v>
      </c>
      <c r="C3490" s="156" t="s">
        <v>577</v>
      </c>
      <c r="D3490" s="156" t="s">
        <v>408</v>
      </c>
      <c r="E3490" s="378">
        <v>3725.98</v>
      </c>
    </row>
    <row r="3491" spans="1:5">
      <c r="A3491" s="156">
        <v>4233</v>
      </c>
      <c r="B3491" s="156" t="s">
        <v>3449</v>
      </c>
      <c r="C3491" s="156" t="s">
        <v>404</v>
      </c>
      <c r="D3491" s="156" t="s">
        <v>408</v>
      </c>
      <c r="E3491" s="176">
        <v>20.22</v>
      </c>
    </row>
    <row r="3492" spans="1:5">
      <c r="A3492" s="156">
        <v>41001</v>
      </c>
      <c r="B3492" s="156" t="s">
        <v>3450</v>
      </c>
      <c r="C3492" s="156" t="s">
        <v>577</v>
      </c>
      <c r="D3492" s="156" t="s">
        <v>408</v>
      </c>
      <c r="E3492" s="378">
        <v>3566.38</v>
      </c>
    </row>
    <row r="3493" spans="1:5">
      <c r="A3493" s="156">
        <v>4252</v>
      </c>
      <c r="B3493" s="156" t="s">
        <v>3451</v>
      </c>
      <c r="C3493" s="156" t="s">
        <v>404</v>
      </c>
      <c r="D3493" s="156" t="s">
        <v>408</v>
      </c>
      <c r="E3493" s="176">
        <v>19.940000000000001</v>
      </c>
    </row>
    <row r="3494" spans="1:5">
      <c r="A3494" s="156">
        <v>2</v>
      </c>
      <c r="B3494" s="156" t="s">
        <v>3452</v>
      </c>
      <c r="C3494" s="156" t="s">
        <v>409</v>
      </c>
      <c r="D3494" s="156" t="s">
        <v>408</v>
      </c>
      <c r="E3494" s="176">
        <v>7.23</v>
      </c>
    </row>
    <row r="3495" spans="1:5">
      <c r="A3495" s="156">
        <v>36517</v>
      </c>
      <c r="B3495" s="156" t="s">
        <v>3453</v>
      </c>
      <c r="C3495" s="156" t="s">
        <v>407</v>
      </c>
      <c r="D3495" s="156" t="s">
        <v>408</v>
      </c>
      <c r="E3495" s="378">
        <v>334518.03000000003</v>
      </c>
    </row>
    <row r="3496" spans="1:5">
      <c r="A3496" s="156">
        <v>4262</v>
      </c>
      <c r="B3496" s="156" t="s">
        <v>3454</v>
      </c>
      <c r="C3496" s="156" t="s">
        <v>407</v>
      </c>
      <c r="D3496" s="156" t="s">
        <v>405</v>
      </c>
      <c r="E3496" s="378">
        <v>376709.5</v>
      </c>
    </row>
    <row r="3497" spans="1:5">
      <c r="A3497" s="156">
        <v>4263</v>
      </c>
      <c r="B3497" s="156" t="s">
        <v>3455</v>
      </c>
      <c r="C3497" s="156" t="s">
        <v>407</v>
      </c>
      <c r="D3497" s="156" t="s">
        <v>408</v>
      </c>
      <c r="E3497" s="378">
        <v>522370.48</v>
      </c>
    </row>
    <row r="3498" spans="1:5">
      <c r="A3498" s="156">
        <v>36518</v>
      </c>
      <c r="B3498" s="156" t="s">
        <v>3456</v>
      </c>
      <c r="C3498" s="156" t="s">
        <v>407</v>
      </c>
      <c r="D3498" s="156" t="s">
        <v>408</v>
      </c>
      <c r="E3498" s="378">
        <v>594698.69999999995</v>
      </c>
    </row>
    <row r="3499" spans="1:5">
      <c r="A3499" s="156">
        <v>14221</v>
      </c>
      <c r="B3499" s="156" t="s">
        <v>3457</v>
      </c>
      <c r="C3499" s="156" t="s">
        <v>407</v>
      </c>
      <c r="D3499" s="156" t="s">
        <v>408</v>
      </c>
      <c r="E3499" s="378">
        <v>347075</v>
      </c>
    </row>
    <row r="3500" spans="1:5">
      <c r="A3500" s="156">
        <v>38402</v>
      </c>
      <c r="B3500" s="156" t="s">
        <v>3458</v>
      </c>
      <c r="C3500" s="156" t="s">
        <v>407</v>
      </c>
      <c r="D3500" s="156" t="s">
        <v>408</v>
      </c>
      <c r="E3500" s="176">
        <v>5.81</v>
      </c>
    </row>
    <row r="3501" spans="1:5">
      <c r="A3501" s="156">
        <v>3412</v>
      </c>
      <c r="B3501" s="156" t="s">
        <v>3459</v>
      </c>
      <c r="C3501" s="156" t="s">
        <v>412</v>
      </c>
      <c r="D3501" s="156" t="s">
        <v>410</v>
      </c>
      <c r="E3501" s="176">
        <v>16.07</v>
      </c>
    </row>
    <row r="3502" spans="1:5">
      <c r="A3502" s="156">
        <v>3413</v>
      </c>
      <c r="B3502" s="156" t="s">
        <v>3460</v>
      </c>
      <c r="C3502" s="156" t="s">
        <v>412</v>
      </c>
      <c r="D3502" s="156" t="s">
        <v>410</v>
      </c>
      <c r="E3502" s="176">
        <v>36.19</v>
      </c>
    </row>
    <row r="3503" spans="1:5">
      <c r="A3503" s="156">
        <v>39744</v>
      </c>
      <c r="B3503" s="156" t="s">
        <v>3461</v>
      </c>
      <c r="C3503" s="156" t="s">
        <v>412</v>
      </c>
      <c r="D3503" s="156" t="s">
        <v>410</v>
      </c>
      <c r="E3503" s="176">
        <v>28.1</v>
      </c>
    </row>
    <row r="3504" spans="1:5">
      <c r="A3504" s="156">
        <v>39745</v>
      </c>
      <c r="B3504" s="156" t="s">
        <v>3462</v>
      </c>
      <c r="C3504" s="156" t="s">
        <v>412</v>
      </c>
      <c r="D3504" s="156" t="s">
        <v>410</v>
      </c>
      <c r="E3504" s="176">
        <v>59.3</v>
      </c>
    </row>
    <row r="3505" spans="1:5">
      <c r="A3505" s="156">
        <v>39637</v>
      </c>
      <c r="B3505" s="156" t="s">
        <v>3463</v>
      </c>
      <c r="C3505" s="156" t="s">
        <v>412</v>
      </c>
      <c r="D3505" s="156" t="s">
        <v>408</v>
      </c>
      <c r="E3505" s="176">
        <v>59.54</v>
      </c>
    </row>
    <row r="3506" spans="1:5">
      <c r="A3506" s="156">
        <v>39638</v>
      </c>
      <c r="B3506" s="156" t="s">
        <v>3464</v>
      </c>
      <c r="C3506" s="156" t="s">
        <v>412</v>
      </c>
      <c r="D3506" s="156" t="s">
        <v>408</v>
      </c>
      <c r="E3506" s="176">
        <v>110.87</v>
      </c>
    </row>
    <row r="3507" spans="1:5">
      <c r="A3507" s="156">
        <v>39639</v>
      </c>
      <c r="B3507" s="156" t="s">
        <v>3465</v>
      </c>
      <c r="C3507" s="156" t="s">
        <v>412</v>
      </c>
      <c r="D3507" s="156" t="s">
        <v>408</v>
      </c>
      <c r="E3507" s="176">
        <v>146.18</v>
      </c>
    </row>
    <row r="3508" spans="1:5">
      <c r="A3508" s="156">
        <v>39517</v>
      </c>
      <c r="B3508" s="156" t="s">
        <v>3466</v>
      </c>
      <c r="C3508" s="156" t="s">
        <v>412</v>
      </c>
      <c r="D3508" s="156" t="s">
        <v>410</v>
      </c>
      <c r="E3508" s="176">
        <v>138.05000000000001</v>
      </c>
    </row>
    <row r="3509" spans="1:5">
      <c r="A3509" s="156">
        <v>39518</v>
      </c>
      <c r="B3509" s="156" t="s">
        <v>3467</v>
      </c>
      <c r="C3509" s="156" t="s">
        <v>412</v>
      </c>
      <c r="D3509" s="156" t="s">
        <v>410</v>
      </c>
      <c r="E3509" s="176">
        <v>163.28</v>
      </c>
    </row>
    <row r="3510" spans="1:5">
      <c r="A3510" s="156">
        <v>38366</v>
      </c>
      <c r="B3510" s="156" t="s">
        <v>3468</v>
      </c>
      <c r="C3510" s="156" t="s">
        <v>412</v>
      </c>
      <c r="D3510" s="156" t="s">
        <v>410</v>
      </c>
      <c r="E3510" s="176">
        <v>3.81</v>
      </c>
    </row>
    <row r="3511" spans="1:5">
      <c r="A3511" s="156">
        <v>11703</v>
      </c>
      <c r="B3511" s="156" t="s">
        <v>159</v>
      </c>
      <c r="C3511" s="156" t="s">
        <v>407</v>
      </c>
      <c r="D3511" s="156" t="s">
        <v>408</v>
      </c>
      <c r="E3511" s="176">
        <v>16.260000000000002</v>
      </c>
    </row>
    <row r="3512" spans="1:5">
      <c r="A3512" s="156">
        <v>37400</v>
      </c>
      <c r="B3512" s="156" t="s">
        <v>3469</v>
      </c>
      <c r="C3512" s="156" t="s">
        <v>407</v>
      </c>
      <c r="D3512" s="156" t="s">
        <v>408</v>
      </c>
      <c r="E3512" s="176">
        <v>53.74</v>
      </c>
    </row>
    <row r="3513" spans="1:5">
      <c r="A3513" s="156">
        <v>25400</v>
      </c>
      <c r="B3513" s="156" t="s">
        <v>3470</v>
      </c>
      <c r="C3513" s="156" t="s">
        <v>407</v>
      </c>
      <c r="D3513" s="156" t="s">
        <v>408</v>
      </c>
      <c r="E3513" s="378">
        <v>1134.71</v>
      </c>
    </row>
    <row r="3514" spans="1:5">
      <c r="A3514" s="156">
        <v>4272</v>
      </c>
      <c r="B3514" s="156" t="s">
        <v>3471</v>
      </c>
      <c r="C3514" s="156" t="s">
        <v>407</v>
      </c>
      <c r="D3514" s="156" t="s">
        <v>408</v>
      </c>
      <c r="E3514" s="176">
        <v>70.989999999999995</v>
      </c>
    </row>
    <row r="3515" spans="1:5">
      <c r="A3515" s="156">
        <v>4276</v>
      </c>
      <c r="B3515" s="156" t="s">
        <v>3472</v>
      </c>
      <c r="C3515" s="156" t="s">
        <v>407</v>
      </c>
      <c r="D3515" s="156" t="s">
        <v>408</v>
      </c>
      <c r="E3515" s="176">
        <v>209.52</v>
      </c>
    </row>
    <row r="3516" spans="1:5">
      <c r="A3516" s="156">
        <v>4273</v>
      </c>
      <c r="B3516" s="156" t="s">
        <v>3473</v>
      </c>
      <c r="C3516" s="156" t="s">
        <v>407</v>
      </c>
      <c r="D3516" s="156" t="s">
        <v>408</v>
      </c>
      <c r="E3516" s="176">
        <v>348.06</v>
      </c>
    </row>
    <row r="3517" spans="1:5">
      <c r="A3517" s="156">
        <v>4274</v>
      </c>
      <c r="B3517" s="156" t="s">
        <v>3474</v>
      </c>
      <c r="C3517" s="156" t="s">
        <v>407</v>
      </c>
      <c r="D3517" s="156" t="s">
        <v>405</v>
      </c>
      <c r="E3517" s="176">
        <v>80.709999999999994</v>
      </c>
    </row>
    <row r="3518" spans="1:5">
      <c r="A3518" s="156">
        <v>39438</v>
      </c>
      <c r="B3518" s="156" t="s">
        <v>3475</v>
      </c>
      <c r="C3518" s="156" t="s">
        <v>407</v>
      </c>
      <c r="D3518" s="156" t="s">
        <v>410</v>
      </c>
      <c r="E3518" s="176">
        <v>0.15</v>
      </c>
    </row>
    <row r="3519" spans="1:5">
      <c r="A3519" s="156">
        <v>11963</v>
      </c>
      <c r="B3519" s="156" t="s">
        <v>3476</v>
      </c>
      <c r="C3519" s="156" t="s">
        <v>407</v>
      </c>
      <c r="D3519" s="156" t="s">
        <v>410</v>
      </c>
      <c r="E3519" s="176">
        <v>5.68</v>
      </c>
    </row>
    <row r="3520" spans="1:5">
      <c r="A3520" s="156">
        <v>11964</v>
      </c>
      <c r="B3520" s="156" t="s">
        <v>3477</v>
      </c>
      <c r="C3520" s="156" t="s">
        <v>407</v>
      </c>
      <c r="D3520" s="156" t="s">
        <v>410</v>
      </c>
      <c r="E3520" s="176">
        <v>1.43</v>
      </c>
    </row>
    <row r="3521" spans="1:5">
      <c r="A3521" s="156">
        <v>4379</v>
      </c>
      <c r="B3521" s="156" t="s">
        <v>3478</v>
      </c>
      <c r="C3521" s="156" t="s">
        <v>407</v>
      </c>
      <c r="D3521" s="156" t="s">
        <v>410</v>
      </c>
      <c r="E3521" s="176">
        <v>0.03</v>
      </c>
    </row>
    <row r="3522" spans="1:5">
      <c r="A3522" s="156">
        <v>4377</v>
      </c>
      <c r="B3522" s="156" t="s">
        <v>3479</v>
      </c>
      <c r="C3522" s="156" t="s">
        <v>407</v>
      </c>
      <c r="D3522" s="156" t="s">
        <v>410</v>
      </c>
      <c r="E3522" s="176">
        <v>0.11</v>
      </c>
    </row>
    <row r="3523" spans="1:5">
      <c r="A3523" s="156">
        <v>4356</v>
      </c>
      <c r="B3523" s="156" t="s">
        <v>3480</v>
      </c>
      <c r="C3523" s="156" t="s">
        <v>407</v>
      </c>
      <c r="D3523" s="156" t="s">
        <v>410</v>
      </c>
      <c r="E3523" s="176">
        <v>0.15</v>
      </c>
    </row>
    <row r="3524" spans="1:5">
      <c r="A3524" s="156">
        <v>13246</v>
      </c>
      <c r="B3524" s="156" t="s">
        <v>3481</v>
      </c>
      <c r="C3524" s="156" t="s">
        <v>407</v>
      </c>
      <c r="D3524" s="156" t="s">
        <v>410</v>
      </c>
      <c r="E3524" s="176">
        <v>0.27</v>
      </c>
    </row>
    <row r="3525" spans="1:5">
      <c r="A3525" s="156">
        <v>4346</v>
      </c>
      <c r="B3525" s="156" t="s">
        <v>297</v>
      </c>
      <c r="C3525" s="156" t="s">
        <v>407</v>
      </c>
      <c r="D3525" s="156" t="s">
        <v>410</v>
      </c>
      <c r="E3525" s="176">
        <v>6.09</v>
      </c>
    </row>
    <row r="3526" spans="1:5">
      <c r="A3526" s="156">
        <v>11955</v>
      </c>
      <c r="B3526" s="156" t="s">
        <v>3482</v>
      </c>
      <c r="C3526" s="156" t="s">
        <v>407</v>
      </c>
      <c r="D3526" s="156" t="s">
        <v>410</v>
      </c>
      <c r="E3526" s="176">
        <v>2.66</v>
      </c>
    </row>
    <row r="3527" spans="1:5">
      <c r="A3527" s="156">
        <v>11960</v>
      </c>
      <c r="B3527" s="156" t="s">
        <v>3483</v>
      </c>
      <c r="C3527" s="156" t="s">
        <v>407</v>
      </c>
      <c r="D3527" s="156" t="s">
        <v>410</v>
      </c>
      <c r="E3527" s="176">
        <v>0.09</v>
      </c>
    </row>
    <row r="3528" spans="1:5">
      <c r="A3528" s="156">
        <v>4333</v>
      </c>
      <c r="B3528" s="156" t="s">
        <v>3484</v>
      </c>
      <c r="C3528" s="156" t="s">
        <v>407</v>
      </c>
      <c r="D3528" s="156" t="s">
        <v>410</v>
      </c>
      <c r="E3528" s="176">
        <v>0.15</v>
      </c>
    </row>
    <row r="3529" spans="1:5">
      <c r="A3529" s="156">
        <v>4358</v>
      </c>
      <c r="B3529" s="156" t="s">
        <v>3485</v>
      </c>
      <c r="C3529" s="156" t="s">
        <v>407</v>
      </c>
      <c r="D3529" s="156" t="s">
        <v>410</v>
      </c>
      <c r="E3529" s="176">
        <v>1.22</v>
      </c>
    </row>
    <row r="3530" spans="1:5">
      <c r="A3530" s="156">
        <v>39435</v>
      </c>
      <c r="B3530" s="156" t="s">
        <v>3486</v>
      </c>
      <c r="C3530" s="156" t="s">
        <v>407</v>
      </c>
      <c r="D3530" s="156" t="s">
        <v>410</v>
      </c>
      <c r="E3530" s="176">
        <v>0.06</v>
      </c>
    </row>
    <row r="3531" spans="1:5">
      <c r="A3531" s="156">
        <v>39436</v>
      </c>
      <c r="B3531" s="156" t="s">
        <v>3487</v>
      </c>
      <c r="C3531" s="156" t="s">
        <v>407</v>
      </c>
      <c r="D3531" s="156" t="s">
        <v>410</v>
      </c>
      <c r="E3531" s="176">
        <v>0.1</v>
      </c>
    </row>
    <row r="3532" spans="1:5">
      <c r="A3532" s="156">
        <v>39437</v>
      </c>
      <c r="B3532" s="156" t="s">
        <v>3488</v>
      </c>
      <c r="C3532" s="156" t="s">
        <v>407</v>
      </c>
      <c r="D3532" s="156" t="s">
        <v>410</v>
      </c>
      <c r="E3532" s="176">
        <v>0.13</v>
      </c>
    </row>
    <row r="3533" spans="1:5">
      <c r="A3533" s="156">
        <v>39439</v>
      </c>
      <c r="B3533" s="156" t="s">
        <v>3489</v>
      </c>
      <c r="C3533" s="156" t="s">
        <v>407</v>
      </c>
      <c r="D3533" s="156" t="s">
        <v>410</v>
      </c>
      <c r="E3533" s="176">
        <v>0.09</v>
      </c>
    </row>
    <row r="3534" spans="1:5">
      <c r="A3534" s="156">
        <v>39440</v>
      </c>
      <c r="B3534" s="156" t="s">
        <v>3490</v>
      </c>
      <c r="C3534" s="156" t="s">
        <v>407</v>
      </c>
      <c r="D3534" s="156" t="s">
        <v>410</v>
      </c>
      <c r="E3534" s="176">
        <v>0.12</v>
      </c>
    </row>
    <row r="3535" spans="1:5">
      <c r="A3535" s="156">
        <v>39441</v>
      </c>
      <c r="B3535" s="156" t="s">
        <v>3491</v>
      </c>
      <c r="C3535" s="156" t="s">
        <v>407</v>
      </c>
      <c r="D3535" s="156" t="s">
        <v>410</v>
      </c>
      <c r="E3535" s="176">
        <v>0.15</v>
      </c>
    </row>
    <row r="3536" spans="1:5">
      <c r="A3536" s="156">
        <v>39442</v>
      </c>
      <c r="B3536" s="156" t="s">
        <v>3492</v>
      </c>
      <c r="C3536" s="156" t="s">
        <v>407</v>
      </c>
      <c r="D3536" s="156" t="s">
        <v>410</v>
      </c>
      <c r="E3536" s="176">
        <v>0.11</v>
      </c>
    </row>
    <row r="3537" spans="1:5">
      <c r="A3537" s="156">
        <v>39443</v>
      </c>
      <c r="B3537" s="156" t="s">
        <v>3493</v>
      </c>
      <c r="C3537" s="156" t="s">
        <v>407</v>
      </c>
      <c r="D3537" s="156" t="s">
        <v>410</v>
      </c>
      <c r="E3537" s="176">
        <v>0.14000000000000001</v>
      </c>
    </row>
    <row r="3538" spans="1:5">
      <c r="A3538" s="156">
        <v>4329</v>
      </c>
      <c r="B3538" s="156" t="s">
        <v>3494</v>
      </c>
      <c r="C3538" s="156" t="s">
        <v>407</v>
      </c>
      <c r="D3538" s="156" t="s">
        <v>410</v>
      </c>
      <c r="E3538" s="176">
        <v>1.3</v>
      </c>
    </row>
    <row r="3539" spans="1:5">
      <c r="A3539" s="156">
        <v>4383</v>
      </c>
      <c r="B3539" s="156" t="s">
        <v>5136</v>
      </c>
      <c r="C3539" s="156" t="s">
        <v>407</v>
      </c>
      <c r="D3539" s="156" t="s">
        <v>410</v>
      </c>
      <c r="E3539" s="176">
        <v>11.75</v>
      </c>
    </row>
    <row r="3540" spans="1:5">
      <c r="A3540" s="156">
        <v>4344</v>
      </c>
      <c r="B3540" s="156" t="s">
        <v>3495</v>
      </c>
      <c r="C3540" s="156" t="s">
        <v>407</v>
      </c>
      <c r="D3540" s="156" t="s">
        <v>410</v>
      </c>
      <c r="E3540" s="176">
        <v>12.32</v>
      </c>
    </row>
    <row r="3541" spans="1:5">
      <c r="A3541" s="156">
        <v>436</v>
      </c>
      <c r="B3541" s="156" t="s">
        <v>3496</v>
      </c>
      <c r="C3541" s="156" t="s">
        <v>407</v>
      </c>
      <c r="D3541" s="156" t="s">
        <v>410</v>
      </c>
      <c r="E3541" s="176">
        <v>4.8499999999999996</v>
      </c>
    </row>
    <row r="3542" spans="1:5">
      <c r="A3542" s="156">
        <v>442</v>
      </c>
      <c r="B3542" s="156" t="s">
        <v>3497</v>
      </c>
      <c r="C3542" s="156" t="s">
        <v>407</v>
      </c>
      <c r="D3542" s="156" t="s">
        <v>410</v>
      </c>
      <c r="E3542" s="176">
        <v>2.87</v>
      </c>
    </row>
    <row r="3543" spans="1:5">
      <c r="A3543" s="156">
        <v>11953</v>
      </c>
      <c r="B3543" s="156" t="s">
        <v>3498</v>
      </c>
      <c r="C3543" s="156" t="s">
        <v>407</v>
      </c>
      <c r="D3543" s="156" t="s">
        <v>410</v>
      </c>
      <c r="E3543" s="176">
        <v>1.95</v>
      </c>
    </row>
    <row r="3544" spans="1:5">
      <c r="A3544" s="156">
        <v>4335</v>
      </c>
      <c r="B3544" s="156" t="s">
        <v>3499</v>
      </c>
      <c r="C3544" s="156" t="s">
        <v>407</v>
      </c>
      <c r="D3544" s="156" t="s">
        <v>410</v>
      </c>
      <c r="E3544" s="176">
        <v>8.27</v>
      </c>
    </row>
    <row r="3545" spans="1:5">
      <c r="A3545" s="156">
        <v>4334</v>
      </c>
      <c r="B3545" s="156" t="s">
        <v>3500</v>
      </c>
      <c r="C3545" s="156" t="s">
        <v>407</v>
      </c>
      <c r="D3545" s="156" t="s">
        <v>410</v>
      </c>
      <c r="E3545" s="176">
        <v>11.34</v>
      </c>
    </row>
    <row r="3546" spans="1:5">
      <c r="A3546" s="156">
        <v>4343</v>
      </c>
      <c r="B3546" s="156" t="s">
        <v>3501</v>
      </c>
      <c r="C3546" s="156" t="s">
        <v>407</v>
      </c>
      <c r="D3546" s="156" t="s">
        <v>410</v>
      </c>
      <c r="E3546" s="176">
        <v>2.79</v>
      </c>
    </row>
    <row r="3547" spans="1:5">
      <c r="A3547" s="156">
        <v>430</v>
      </c>
      <c r="B3547" s="156" t="s">
        <v>3502</v>
      </c>
      <c r="C3547" s="156" t="s">
        <v>407</v>
      </c>
      <c r="D3547" s="156" t="s">
        <v>410</v>
      </c>
      <c r="E3547" s="176">
        <v>4.34</v>
      </c>
    </row>
    <row r="3548" spans="1:5">
      <c r="A3548" s="156">
        <v>441</v>
      </c>
      <c r="B3548" s="156" t="s">
        <v>3503</v>
      </c>
      <c r="C3548" s="156" t="s">
        <v>407</v>
      </c>
      <c r="D3548" s="156" t="s">
        <v>410</v>
      </c>
      <c r="E3548" s="176">
        <v>4.7699999999999996</v>
      </c>
    </row>
    <row r="3549" spans="1:5">
      <c r="A3549" s="156">
        <v>431</v>
      </c>
      <c r="B3549" s="156" t="s">
        <v>3504</v>
      </c>
      <c r="C3549" s="156" t="s">
        <v>407</v>
      </c>
      <c r="D3549" s="156" t="s">
        <v>410</v>
      </c>
      <c r="E3549" s="176">
        <v>5.77</v>
      </c>
    </row>
    <row r="3550" spans="1:5">
      <c r="A3550" s="156">
        <v>432</v>
      </c>
      <c r="B3550" s="156" t="s">
        <v>3505</v>
      </c>
      <c r="C3550" s="156" t="s">
        <v>407</v>
      </c>
      <c r="D3550" s="156" t="s">
        <v>410</v>
      </c>
      <c r="E3550" s="176">
        <v>6.36</v>
      </c>
    </row>
    <row r="3551" spans="1:5">
      <c r="A3551" s="156">
        <v>429</v>
      </c>
      <c r="B3551" s="156" t="s">
        <v>3506</v>
      </c>
      <c r="C3551" s="156" t="s">
        <v>407</v>
      </c>
      <c r="D3551" s="156" t="s">
        <v>410</v>
      </c>
      <c r="E3551" s="176">
        <v>8.58</v>
      </c>
    </row>
    <row r="3552" spans="1:5">
      <c r="A3552" s="156">
        <v>439</v>
      </c>
      <c r="B3552" s="156" t="s">
        <v>3507</v>
      </c>
      <c r="C3552" s="156" t="s">
        <v>407</v>
      </c>
      <c r="D3552" s="156" t="s">
        <v>410</v>
      </c>
      <c r="E3552" s="176">
        <v>7.31</v>
      </c>
    </row>
    <row r="3553" spans="1:5">
      <c r="A3553" s="156">
        <v>433</v>
      </c>
      <c r="B3553" s="156" t="s">
        <v>3508</v>
      </c>
      <c r="C3553" s="156" t="s">
        <v>407</v>
      </c>
      <c r="D3553" s="156" t="s">
        <v>410</v>
      </c>
      <c r="E3553" s="176">
        <v>8.5299999999999994</v>
      </c>
    </row>
    <row r="3554" spans="1:5">
      <c r="A3554" s="156">
        <v>437</v>
      </c>
      <c r="B3554" s="156" t="s">
        <v>3509</v>
      </c>
      <c r="C3554" s="156" t="s">
        <v>407</v>
      </c>
      <c r="D3554" s="156" t="s">
        <v>410</v>
      </c>
      <c r="E3554" s="176">
        <v>11.34</v>
      </c>
    </row>
    <row r="3555" spans="1:5">
      <c r="A3555" s="156">
        <v>11790</v>
      </c>
      <c r="B3555" s="156" t="s">
        <v>3510</v>
      </c>
      <c r="C3555" s="156" t="s">
        <v>407</v>
      </c>
      <c r="D3555" s="156" t="s">
        <v>410</v>
      </c>
      <c r="E3555" s="176">
        <v>12.86</v>
      </c>
    </row>
    <row r="3556" spans="1:5">
      <c r="A3556" s="156">
        <v>428</v>
      </c>
      <c r="B3556" s="156" t="s">
        <v>3511</v>
      </c>
      <c r="C3556" s="156" t="s">
        <v>407</v>
      </c>
      <c r="D3556" s="156" t="s">
        <v>410</v>
      </c>
      <c r="E3556" s="176">
        <v>13.99</v>
      </c>
    </row>
    <row r="3557" spans="1:5">
      <c r="A3557" s="156">
        <v>4384</v>
      </c>
      <c r="B3557" s="156" t="s">
        <v>3512</v>
      </c>
      <c r="C3557" s="156" t="s">
        <v>407</v>
      </c>
      <c r="D3557" s="156" t="s">
        <v>410</v>
      </c>
      <c r="E3557" s="176">
        <v>13.5</v>
      </c>
    </row>
    <row r="3558" spans="1:5">
      <c r="A3558" s="156">
        <v>4351</v>
      </c>
      <c r="B3558" s="156" t="s">
        <v>3513</v>
      </c>
      <c r="C3558" s="156" t="s">
        <v>407</v>
      </c>
      <c r="D3558" s="156" t="s">
        <v>410</v>
      </c>
      <c r="E3558" s="176">
        <v>10.01</v>
      </c>
    </row>
    <row r="3559" spans="1:5">
      <c r="A3559" s="156">
        <v>11054</v>
      </c>
      <c r="B3559" s="156" t="s">
        <v>3514</v>
      </c>
      <c r="C3559" s="156" t="s">
        <v>407</v>
      </c>
      <c r="D3559" s="156" t="s">
        <v>408</v>
      </c>
      <c r="E3559" s="176">
        <v>0.02</v>
      </c>
    </row>
    <row r="3560" spans="1:5">
      <c r="A3560" s="156">
        <v>11055</v>
      </c>
      <c r="B3560" s="156" t="s">
        <v>185</v>
      </c>
      <c r="C3560" s="156" t="s">
        <v>407</v>
      </c>
      <c r="D3560" s="156" t="s">
        <v>408</v>
      </c>
      <c r="E3560" s="176">
        <v>0.04</v>
      </c>
    </row>
    <row r="3561" spans="1:5">
      <c r="A3561" s="156">
        <v>11056</v>
      </c>
      <c r="B3561" s="156" t="s">
        <v>3515</v>
      </c>
      <c r="C3561" s="156" t="s">
        <v>407</v>
      </c>
      <c r="D3561" s="156" t="s">
        <v>408</v>
      </c>
      <c r="E3561" s="176">
        <v>0.04</v>
      </c>
    </row>
    <row r="3562" spans="1:5">
      <c r="A3562" s="156">
        <v>11057</v>
      </c>
      <c r="B3562" s="156" t="s">
        <v>3516</v>
      </c>
      <c r="C3562" s="156" t="s">
        <v>407</v>
      </c>
      <c r="D3562" s="156" t="s">
        <v>408</v>
      </c>
      <c r="E3562" s="176">
        <v>0.08</v>
      </c>
    </row>
    <row r="3563" spans="1:5">
      <c r="A3563" s="156">
        <v>11059</v>
      </c>
      <c r="B3563" s="156" t="s">
        <v>3517</v>
      </c>
      <c r="C3563" s="156" t="s">
        <v>407</v>
      </c>
      <c r="D3563" s="156" t="s">
        <v>408</v>
      </c>
      <c r="E3563" s="176">
        <v>0.17</v>
      </c>
    </row>
    <row r="3564" spans="1:5">
      <c r="A3564" s="156">
        <v>11058</v>
      </c>
      <c r="B3564" s="156" t="s">
        <v>3518</v>
      </c>
      <c r="C3564" s="156" t="s">
        <v>407</v>
      </c>
      <c r="D3564" s="156" t="s">
        <v>408</v>
      </c>
      <c r="E3564" s="176">
        <v>0.22</v>
      </c>
    </row>
    <row r="3565" spans="1:5">
      <c r="A3565" s="156">
        <v>4380</v>
      </c>
      <c r="B3565" s="156" t="s">
        <v>3519</v>
      </c>
      <c r="C3565" s="156" t="s">
        <v>407</v>
      </c>
      <c r="D3565" s="156" t="s">
        <v>408</v>
      </c>
      <c r="E3565" s="176">
        <v>0.74</v>
      </c>
    </row>
    <row r="3566" spans="1:5">
      <c r="A3566" s="156">
        <v>4299</v>
      </c>
      <c r="B3566" s="156" t="s">
        <v>3520</v>
      </c>
      <c r="C3566" s="156" t="s">
        <v>407</v>
      </c>
      <c r="D3566" s="156" t="s">
        <v>405</v>
      </c>
      <c r="E3566" s="176">
        <v>0.7</v>
      </c>
    </row>
    <row r="3567" spans="1:5">
      <c r="A3567" s="156">
        <v>4304</v>
      </c>
      <c r="B3567" s="156" t="s">
        <v>3521</v>
      </c>
      <c r="C3567" s="156" t="s">
        <v>407</v>
      </c>
      <c r="D3567" s="156" t="s">
        <v>408</v>
      </c>
      <c r="E3567" s="176">
        <v>0.95</v>
      </c>
    </row>
    <row r="3568" spans="1:5">
      <c r="A3568" s="156">
        <v>4305</v>
      </c>
      <c r="B3568" s="156" t="s">
        <v>3522</v>
      </c>
      <c r="C3568" s="156" t="s">
        <v>407</v>
      </c>
      <c r="D3568" s="156" t="s">
        <v>408</v>
      </c>
      <c r="E3568" s="176">
        <v>1.1100000000000001</v>
      </c>
    </row>
    <row r="3569" spans="1:5">
      <c r="A3569" s="156">
        <v>4306</v>
      </c>
      <c r="B3569" s="156" t="s">
        <v>3523</v>
      </c>
      <c r="C3569" s="156" t="s">
        <v>407</v>
      </c>
      <c r="D3569" s="156" t="s">
        <v>408</v>
      </c>
      <c r="E3569" s="176">
        <v>1.28</v>
      </c>
    </row>
    <row r="3570" spans="1:5">
      <c r="A3570" s="156">
        <v>4308</v>
      </c>
      <c r="B3570" s="156" t="s">
        <v>3524</v>
      </c>
      <c r="C3570" s="156" t="s">
        <v>407</v>
      </c>
      <c r="D3570" s="156" t="s">
        <v>408</v>
      </c>
      <c r="E3570" s="176">
        <v>2.66</v>
      </c>
    </row>
    <row r="3571" spans="1:5">
      <c r="A3571" s="156">
        <v>4302</v>
      </c>
      <c r="B3571" s="156" t="s">
        <v>3525</v>
      </c>
      <c r="C3571" s="156" t="s">
        <v>407</v>
      </c>
      <c r="D3571" s="156" t="s">
        <v>408</v>
      </c>
      <c r="E3571" s="176">
        <v>2</v>
      </c>
    </row>
    <row r="3572" spans="1:5">
      <c r="A3572" s="156">
        <v>4300</v>
      </c>
      <c r="B3572" s="156" t="s">
        <v>3526</v>
      </c>
      <c r="C3572" s="156" t="s">
        <v>407</v>
      </c>
      <c r="D3572" s="156" t="s">
        <v>408</v>
      </c>
      <c r="E3572" s="176">
        <v>0.47</v>
      </c>
    </row>
    <row r="3573" spans="1:5">
      <c r="A3573" s="156">
        <v>4301</v>
      </c>
      <c r="B3573" s="156" t="s">
        <v>3527</v>
      </c>
      <c r="C3573" s="156" t="s">
        <v>407</v>
      </c>
      <c r="D3573" s="156" t="s">
        <v>408</v>
      </c>
      <c r="E3573" s="176">
        <v>0.57999999999999996</v>
      </c>
    </row>
    <row r="3574" spans="1:5">
      <c r="A3574" s="156">
        <v>4320</v>
      </c>
      <c r="B3574" s="156" t="s">
        <v>3528</v>
      </c>
      <c r="C3574" s="156" t="s">
        <v>407</v>
      </c>
      <c r="D3574" s="156" t="s">
        <v>408</v>
      </c>
      <c r="E3574" s="176">
        <v>1.76</v>
      </c>
    </row>
    <row r="3575" spans="1:5">
      <c r="A3575" s="156">
        <v>4318</v>
      </c>
      <c r="B3575" s="156" t="s">
        <v>3529</v>
      </c>
      <c r="C3575" s="156" t="s">
        <v>407</v>
      </c>
      <c r="D3575" s="156" t="s">
        <v>408</v>
      </c>
      <c r="E3575" s="176">
        <v>0.86</v>
      </c>
    </row>
    <row r="3576" spans="1:5">
      <c r="A3576" s="156">
        <v>40547</v>
      </c>
      <c r="B3576" s="156" t="s">
        <v>3530</v>
      </c>
      <c r="C3576" s="156" t="s">
        <v>2393</v>
      </c>
      <c r="D3576" s="156" t="s">
        <v>410</v>
      </c>
      <c r="E3576" s="176">
        <v>16.41</v>
      </c>
    </row>
    <row r="3577" spans="1:5">
      <c r="A3577" s="156">
        <v>11962</v>
      </c>
      <c r="B3577" s="156" t="s">
        <v>3531</v>
      </c>
      <c r="C3577" s="156" t="s">
        <v>407</v>
      </c>
      <c r="D3577" s="156" t="s">
        <v>410</v>
      </c>
      <c r="E3577" s="176">
        <v>0.13</v>
      </c>
    </row>
    <row r="3578" spans="1:5">
      <c r="A3578" s="156">
        <v>4332</v>
      </c>
      <c r="B3578" s="156" t="s">
        <v>3532</v>
      </c>
      <c r="C3578" s="156" t="s">
        <v>407</v>
      </c>
      <c r="D3578" s="156" t="s">
        <v>410</v>
      </c>
      <c r="E3578" s="176">
        <v>0.65</v>
      </c>
    </row>
    <row r="3579" spans="1:5">
      <c r="A3579" s="156">
        <v>4331</v>
      </c>
      <c r="B3579" s="156" t="s">
        <v>3533</v>
      </c>
      <c r="C3579" s="156" t="s">
        <v>407</v>
      </c>
      <c r="D3579" s="156" t="s">
        <v>410</v>
      </c>
      <c r="E3579" s="176">
        <v>2.46</v>
      </c>
    </row>
    <row r="3580" spans="1:5">
      <c r="A3580" s="156">
        <v>4336</v>
      </c>
      <c r="B3580" s="156" t="s">
        <v>3534</v>
      </c>
      <c r="C3580" s="156" t="s">
        <v>407</v>
      </c>
      <c r="D3580" s="156" t="s">
        <v>410</v>
      </c>
      <c r="E3580" s="176">
        <v>3.15</v>
      </c>
    </row>
    <row r="3581" spans="1:5">
      <c r="A3581" s="156">
        <v>13294</v>
      </c>
      <c r="B3581" s="156" t="s">
        <v>3535</v>
      </c>
      <c r="C3581" s="156" t="s">
        <v>407</v>
      </c>
      <c r="D3581" s="156" t="s">
        <v>410</v>
      </c>
      <c r="E3581" s="176">
        <v>0.9</v>
      </c>
    </row>
    <row r="3582" spans="1:5">
      <c r="A3582" s="156">
        <v>11948</v>
      </c>
      <c r="B3582" s="156" t="s">
        <v>3536</v>
      </c>
      <c r="C3582" s="156" t="s">
        <v>407</v>
      </c>
      <c r="D3582" s="156" t="s">
        <v>410</v>
      </c>
      <c r="E3582" s="176">
        <v>0.4</v>
      </c>
    </row>
    <row r="3583" spans="1:5">
      <c r="A3583" s="156">
        <v>4382</v>
      </c>
      <c r="B3583" s="156" t="s">
        <v>3537</v>
      </c>
      <c r="C3583" s="156" t="s">
        <v>407</v>
      </c>
      <c r="D3583" s="156" t="s">
        <v>410</v>
      </c>
      <c r="E3583" s="176">
        <v>0.67</v>
      </c>
    </row>
    <row r="3584" spans="1:5">
      <c r="A3584" s="156">
        <v>4354</v>
      </c>
      <c r="B3584" s="156" t="s">
        <v>3538</v>
      </c>
      <c r="C3584" s="156" t="s">
        <v>407</v>
      </c>
      <c r="D3584" s="156" t="s">
        <v>410</v>
      </c>
      <c r="E3584" s="176">
        <v>28.26</v>
      </c>
    </row>
    <row r="3585" spans="1:5">
      <c r="A3585" s="156">
        <v>40839</v>
      </c>
      <c r="B3585" s="156" t="s">
        <v>5137</v>
      </c>
      <c r="C3585" s="156" t="s">
        <v>2393</v>
      </c>
      <c r="D3585" s="156" t="s">
        <v>410</v>
      </c>
      <c r="E3585" s="176">
        <v>68</v>
      </c>
    </row>
    <row r="3586" spans="1:5">
      <c r="A3586" s="156">
        <v>40552</v>
      </c>
      <c r="B3586" s="156" t="s">
        <v>3539</v>
      </c>
      <c r="C3586" s="156" t="s">
        <v>2393</v>
      </c>
      <c r="D3586" s="156" t="s">
        <v>410</v>
      </c>
      <c r="E3586" s="176">
        <v>28.13</v>
      </c>
    </row>
    <row r="3587" spans="1:5">
      <c r="A3587" s="156">
        <v>40549</v>
      </c>
      <c r="B3587" s="156" t="s">
        <v>5138</v>
      </c>
      <c r="C3587" s="156" t="s">
        <v>2393</v>
      </c>
      <c r="D3587" s="156" t="s">
        <v>410</v>
      </c>
      <c r="E3587" s="176">
        <v>111.38</v>
      </c>
    </row>
    <row r="3588" spans="1:5">
      <c r="A3588" s="156">
        <v>4385</v>
      </c>
      <c r="B3588" s="156" t="s">
        <v>3540</v>
      </c>
      <c r="C3588" s="156" t="s">
        <v>847</v>
      </c>
      <c r="D3588" s="156" t="s">
        <v>410</v>
      </c>
      <c r="E3588" s="378">
        <v>1225.71</v>
      </c>
    </row>
    <row r="3589" spans="1:5">
      <c r="A3589" s="156">
        <v>4386</v>
      </c>
      <c r="B3589" s="156" t="s">
        <v>3540</v>
      </c>
      <c r="C3589" s="156" t="s">
        <v>412</v>
      </c>
      <c r="D3589" s="156" t="s">
        <v>410</v>
      </c>
      <c r="E3589" s="176">
        <v>51.82</v>
      </c>
    </row>
    <row r="3590" spans="1:5">
      <c r="A3590" s="156">
        <v>38397</v>
      </c>
      <c r="B3590" s="156" t="s">
        <v>3541</v>
      </c>
      <c r="C3590" s="156" t="s">
        <v>463</v>
      </c>
      <c r="D3590" s="156" t="s">
        <v>408</v>
      </c>
      <c r="E3590" s="176">
        <v>3.69</v>
      </c>
    </row>
    <row r="3591" spans="1:5">
      <c r="A3591" s="156">
        <v>20078</v>
      </c>
      <c r="B3591" s="156" t="s">
        <v>3542</v>
      </c>
      <c r="C3591" s="156" t="s">
        <v>407</v>
      </c>
      <c r="D3591" s="156" t="s">
        <v>408</v>
      </c>
      <c r="E3591" s="176">
        <v>19.940000000000001</v>
      </c>
    </row>
    <row r="3592" spans="1:5">
      <c r="A3592" s="156">
        <v>20079</v>
      </c>
      <c r="B3592" s="156" t="s">
        <v>3543</v>
      </c>
      <c r="C3592" s="156" t="s">
        <v>407</v>
      </c>
      <c r="D3592" s="156" t="s">
        <v>408</v>
      </c>
      <c r="E3592" s="176">
        <v>124.39</v>
      </c>
    </row>
    <row r="3593" spans="1:5">
      <c r="A3593" s="156">
        <v>39897</v>
      </c>
      <c r="B3593" s="156" t="s">
        <v>3544</v>
      </c>
      <c r="C3593" s="156" t="s">
        <v>3545</v>
      </c>
      <c r="D3593" s="156" t="s">
        <v>410</v>
      </c>
      <c r="E3593" s="176">
        <v>21.23</v>
      </c>
    </row>
    <row r="3594" spans="1:5">
      <c r="A3594" s="156">
        <v>118</v>
      </c>
      <c r="B3594" s="156" t="s">
        <v>275</v>
      </c>
      <c r="C3594" s="156" t="s">
        <v>407</v>
      </c>
      <c r="D3594" s="156" t="s">
        <v>408</v>
      </c>
      <c r="E3594" s="176">
        <v>75.39</v>
      </c>
    </row>
    <row r="3595" spans="1:5">
      <c r="A3595" s="156">
        <v>4396</v>
      </c>
      <c r="B3595" s="156" t="s">
        <v>3546</v>
      </c>
      <c r="C3595" s="156" t="s">
        <v>412</v>
      </c>
      <c r="D3595" s="156" t="s">
        <v>405</v>
      </c>
      <c r="E3595" s="176">
        <v>113.6</v>
      </c>
    </row>
    <row r="3596" spans="1:5">
      <c r="A3596" s="156">
        <v>36881</v>
      </c>
      <c r="B3596" s="156" t="s">
        <v>3547</v>
      </c>
      <c r="C3596" s="156" t="s">
        <v>412</v>
      </c>
      <c r="D3596" s="156" t="s">
        <v>408</v>
      </c>
      <c r="E3596" s="176">
        <v>101.51</v>
      </c>
    </row>
    <row r="3597" spans="1:5">
      <c r="A3597" s="156">
        <v>36882</v>
      </c>
      <c r="B3597" s="156" t="s">
        <v>3548</v>
      </c>
      <c r="C3597" s="156" t="s">
        <v>412</v>
      </c>
      <c r="D3597" s="156" t="s">
        <v>408</v>
      </c>
      <c r="E3597" s="176">
        <v>118.43</v>
      </c>
    </row>
    <row r="3598" spans="1:5">
      <c r="A3598" s="156">
        <v>4397</v>
      </c>
      <c r="B3598" s="156" t="s">
        <v>3549</v>
      </c>
      <c r="C3598" s="156" t="s">
        <v>412</v>
      </c>
      <c r="D3598" s="156" t="s">
        <v>408</v>
      </c>
      <c r="E3598" s="176">
        <v>184.21</v>
      </c>
    </row>
    <row r="3599" spans="1:5">
      <c r="A3599" s="156">
        <v>34754</v>
      </c>
      <c r="B3599" s="156" t="s">
        <v>3550</v>
      </c>
      <c r="C3599" s="156" t="s">
        <v>412</v>
      </c>
      <c r="D3599" s="156" t="s">
        <v>408</v>
      </c>
      <c r="E3599" s="176">
        <v>341.1</v>
      </c>
    </row>
    <row r="3600" spans="1:5">
      <c r="A3600" s="156">
        <v>25962</v>
      </c>
      <c r="B3600" s="156" t="s">
        <v>3551</v>
      </c>
      <c r="C3600" s="156" t="s">
        <v>412</v>
      </c>
      <c r="D3600" s="156" t="s">
        <v>408</v>
      </c>
      <c r="E3600" s="176">
        <v>216.04</v>
      </c>
    </row>
    <row r="3601" spans="1:5">
      <c r="A3601" s="156">
        <v>34752</v>
      </c>
      <c r="B3601" s="156" t="s">
        <v>3552</v>
      </c>
      <c r="C3601" s="156" t="s">
        <v>412</v>
      </c>
      <c r="D3601" s="156" t="s">
        <v>408</v>
      </c>
      <c r="E3601" s="176">
        <v>380.44</v>
      </c>
    </row>
    <row r="3602" spans="1:5">
      <c r="A3602" s="156">
        <v>4751</v>
      </c>
      <c r="B3602" s="156" t="s">
        <v>3553</v>
      </c>
      <c r="C3602" s="156" t="s">
        <v>404</v>
      </c>
      <c r="D3602" s="156" t="s">
        <v>408</v>
      </c>
      <c r="E3602" s="176">
        <v>16.09</v>
      </c>
    </row>
    <row r="3603" spans="1:5">
      <c r="A3603" s="156">
        <v>41066</v>
      </c>
      <c r="B3603" s="156" t="s">
        <v>3554</v>
      </c>
      <c r="C3603" s="156" t="s">
        <v>577</v>
      </c>
      <c r="D3603" s="156" t="s">
        <v>408</v>
      </c>
      <c r="E3603" s="378">
        <v>2840.18</v>
      </c>
    </row>
    <row r="3604" spans="1:5">
      <c r="A3604" s="156">
        <v>39604</v>
      </c>
      <c r="B3604" s="156" t="s">
        <v>5499</v>
      </c>
      <c r="C3604" s="156" t="s">
        <v>407</v>
      </c>
      <c r="D3604" s="156" t="s">
        <v>410</v>
      </c>
      <c r="E3604" s="176">
        <v>8.3000000000000007</v>
      </c>
    </row>
    <row r="3605" spans="1:5">
      <c r="A3605" s="156">
        <v>39605</v>
      </c>
      <c r="B3605" s="156" t="s">
        <v>5500</v>
      </c>
      <c r="C3605" s="156" t="s">
        <v>407</v>
      </c>
      <c r="D3605" s="156" t="s">
        <v>410</v>
      </c>
      <c r="E3605" s="176">
        <v>11.52</v>
      </c>
    </row>
    <row r="3606" spans="1:5">
      <c r="A3606" s="156">
        <v>39606</v>
      </c>
      <c r="B3606" s="156" t="s">
        <v>5501</v>
      </c>
      <c r="C3606" s="156" t="s">
        <v>407</v>
      </c>
      <c r="D3606" s="156" t="s">
        <v>410</v>
      </c>
      <c r="E3606" s="176">
        <v>14.64</v>
      </c>
    </row>
    <row r="3607" spans="1:5">
      <c r="A3607" s="156">
        <v>39607</v>
      </c>
      <c r="B3607" s="156" t="s">
        <v>5502</v>
      </c>
      <c r="C3607" s="156" t="s">
        <v>407</v>
      </c>
      <c r="D3607" s="156" t="s">
        <v>410</v>
      </c>
      <c r="E3607" s="176">
        <v>16.79</v>
      </c>
    </row>
    <row r="3608" spans="1:5">
      <c r="A3608" s="156">
        <v>39594</v>
      </c>
      <c r="B3608" s="156" t="s">
        <v>5503</v>
      </c>
      <c r="C3608" s="156" t="s">
        <v>407</v>
      </c>
      <c r="D3608" s="156" t="s">
        <v>410</v>
      </c>
      <c r="E3608" s="176">
        <v>159</v>
      </c>
    </row>
    <row r="3609" spans="1:5">
      <c r="A3609" s="156">
        <v>39596</v>
      </c>
      <c r="B3609" s="156" t="s">
        <v>5504</v>
      </c>
      <c r="C3609" s="156" t="s">
        <v>407</v>
      </c>
      <c r="D3609" s="156" t="s">
        <v>410</v>
      </c>
      <c r="E3609" s="176">
        <v>277.13</v>
      </c>
    </row>
    <row r="3610" spans="1:5">
      <c r="A3610" s="156">
        <v>39595</v>
      </c>
      <c r="B3610" s="156" t="s">
        <v>5505</v>
      </c>
      <c r="C3610" s="156" t="s">
        <v>407</v>
      </c>
      <c r="D3610" s="156" t="s">
        <v>410</v>
      </c>
      <c r="E3610" s="176">
        <v>232.63</v>
      </c>
    </row>
    <row r="3611" spans="1:5">
      <c r="A3611" s="156">
        <v>39597</v>
      </c>
      <c r="B3611" s="156" t="s">
        <v>5506</v>
      </c>
      <c r="C3611" s="156" t="s">
        <v>407</v>
      </c>
      <c r="D3611" s="156" t="s">
        <v>410</v>
      </c>
      <c r="E3611" s="176">
        <v>373.72</v>
      </c>
    </row>
    <row r="3612" spans="1:5">
      <c r="A3612" s="156">
        <v>20209</v>
      </c>
      <c r="B3612" s="156" t="s">
        <v>3555</v>
      </c>
      <c r="C3612" s="156" t="s">
        <v>459</v>
      </c>
      <c r="D3612" s="156" t="s">
        <v>408</v>
      </c>
      <c r="E3612" s="176">
        <v>8.01</v>
      </c>
    </row>
    <row r="3613" spans="1:5">
      <c r="A3613" s="156">
        <v>4433</v>
      </c>
      <c r="B3613" s="156" t="s">
        <v>3556</v>
      </c>
      <c r="C3613" s="156" t="s">
        <v>459</v>
      </c>
      <c r="D3613" s="156" t="s">
        <v>408</v>
      </c>
      <c r="E3613" s="176">
        <v>6.81</v>
      </c>
    </row>
    <row r="3614" spans="1:5">
      <c r="A3614" s="156">
        <v>4491</v>
      </c>
      <c r="B3614" s="156" t="s">
        <v>3557</v>
      </c>
      <c r="C3614" s="156" t="s">
        <v>459</v>
      </c>
      <c r="D3614" s="156" t="s">
        <v>408</v>
      </c>
      <c r="E3614" s="176">
        <v>5.65</v>
      </c>
    </row>
    <row r="3615" spans="1:5">
      <c r="A3615" s="156">
        <v>4505</v>
      </c>
      <c r="B3615" s="156" t="s">
        <v>3558</v>
      </c>
      <c r="C3615" s="156" t="s">
        <v>459</v>
      </c>
      <c r="D3615" s="156" t="s">
        <v>408</v>
      </c>
      <c r="E3615" s="176">
        <v>2.23</v>
      </c>
    </row>
    <row r="3616" spans="1:5">
      <c r="A3616" s="156">
        <v>4517</v>
      </c>
      <c r="B3616" s="156" t="s">
        <v>181</v>
      </c>
      <c r="C3616" s="156" t="s">
        <v>459</v>
      </c>
      <c r="D3616" s="156" t="s">
        <v>408</v>
      </c>
      <c r="E3616" s="176">
        <v>0.74</v>
      </c>
    </row>
    <row r="3617" spans="1:5">
      <c r="A3617" s="156">
        <v>4448</v>
      </c>
      <c r="B3617" s="156" t="s">
        <v>3559</v>
      </c>
      <c r="C3617" s="156" t="s">
        <v>459</v>
      </c>
      <c r="D3617" s="156" t="s">
        <v>408</v>
      </c>
      <c r="E3617" s="176">
        <v>10.32</v>
      </c>
    </row>
    <row r="3618" spans="1:5">
      <c r="A3618" s="156">
        <v>6194</v>
      </c>
      <c r="B3618" s="156" t="s">
        <v>3560</v>
      </c>
      <c r="C3618" s="156" t="s">
        <v>459</v>
      </c>
      <c r="D3618" s="156" t="s">
        <v>408</v>
      </c>
      <c r="E3618" s="176">
        <v>6.26</v>
      </c>
    </row>
    <row r="3619" spans="1:5">
      <c r="A3619" s="156">
        <v>4509</v>
      </c>
      <c r="B3619" s="156" t="s">
        <v>295</v>
      </c>
      <c r="C3619" s="156" t="s">
        <v>459</v>
      </c>
      <c r="D3619" s="156" t="s">
        <v>408</v>
      </c>
      <c r="E3619" s="176">
        <v>2.9</v>
      </c>
    </row>
    <row r="3620" spans="1:5">
      <c r="A3620" s="156">
        <v>4513</v>
      </c>
      <c r="B3620" s="156" t="s">
        <v>3561</v>
      </c>
      <c r="C3620" s="156" t="s">
        <v>459</v>
      </c>
      <c r="D3620" s="156" t="s">
        <v>408</v>
      </c>
      <c r="E3620" s="176">
        <v>1.07</v>
      </c>
    </row>
    <row r="3621" spans="1:5">
      <c r="A3621" s="156">
        <v>4512</v>
      </c>
      <c r="B3621" s="156" t="s">
        <v>173</v>
      </c>
      <c r="C3621" s="156" t="s">
        <v>459</v>
      </c>
      <c r="D3621" s="156" t="s">
        <v>408</v>
      </c>
      <c r="E3621" s="176">
        <v>1.78</v>
      </c>
    </row>
    <row r="3622" spans="1:5">
      <c r="A3622" s="156">
        <v>4500</v>
      </c>
      <c r="B3622" s="156" t="s">
        <v>3562</v>
      </c>
      <c r="C3622" s="156" t="s">
        <v>459</v>
      </c>
      <c r="D3622" s="156" t="s">
        <v>408</v>
      </c>
      <c r="E3622" s="176">
        <v>8.76</v>
      </c>
    </row>
    <row r="3623" spans="1:5">
      <c r="A3623" s="156">
        <v>10731</v>
      </c>
      <c r="B3623" s="156" t="s">
        <v>3563</v>
      </c>
      <c r="C3623" s="156" t="s">
        <v>412</v>
      </c>
      <c r="D3623" s="156" t="s">
        <v>405</v>
      </c>
      <c r="E3623" s="176">
        <v>20.5</v>
      </c>
    </row>
    <row r="3624" spans="1:5">
      <c r="A3624" s="156">
        <v>4704</v>
      </c>
      <c r="B3624" s="156" t="s">
        <v>3564</v>
      </c>
      <c r="C3624" s="156" t="s">
        <v>412</v>
      </c>
      <c r="D3624" s="156" t="s">
        <v>408</v>
      </c>
      <c r="E3624" s="176">
        <v>18.5</v>
      </c>
    </row>
    <row r="3625" spans="1:5">
      <c r="A3625" s="156">
        <v>10730</v>
      </c>
      <c r="B3625" s="156" t="s">
        <v>3565</v>
      </c>
      <c r="C3625" s="156" t="s">
        <v>412</v>
      </c>
      <c r="D3625" s="156" t="s">
        <v>408</v>
      </c>
      <c r="E3625" s="176">
        <v>19.82</v>
      </c>
    </row>
    <row r="3626" spans="1:5">
      <c r="A3626" s="156">
        <v>4729</v>
      </c>
      <c r="B3626" s="156" t="s">
        <v>3566</v>
      </c>
      <c r="C3626" s="156" t="s">
        <v>409</v>
      </c>
      <c r="D3626" s="156" t="s">
        <v>408</v>
      </c>
      <c r="E3626" s="176">
        <v>53.06</v>
      </c>
    </row>
    <row r="3627" spans="1:5">
      <c r="A3627" s="156">
        <v>4720</v>
      </c>
      <c r="B3627" s="156" t="s">
        <v>196</v>
      </c>
      <c r="C3627" s="156" t="s">
        <v>409</v>
      </c>
      <c r="D3627" s="156" t="s">
        <v>408</v>
      </c>
      <c r="E3627" s="176">
        <v>58.02</v>
      </c>
    </row>
    <row r="3628" spans="1:5">
      <c r="A3628" s="156">
        <v>4721</v>
      </c>
      <c r="B3628" s="156" t="s">
        <v>341</v>
      </c>
      <c r="C3628" s="156" t="s">
        <v>409</v>
      </c>
      <c r="D3628" s="156" t="s">
        <v>408</v>
      </c>
      <c r="E3628" s="176">
        <v>45.44</v>
      </c>
    </row>
    <row r="3629" spans="1:5">
      <c r="A3629" s="156">
        <v>4718</v>
      </c>
      <c r="B3629" s="156" t="s">
        <v>338</v>
      </c>
      <c r="C3629" s="156" t="s">
        <v>409</v>
      </c>
      <c r="D3629" s="156" t="s">
        <v>405</v>
      </c>
      <c r="E3629" s="176">
        <v>45.44</v>
      </c>
    </row>
    <row r="3630" spans="1:5">
      <c r="A3630" s="156">
        <v>4722</v>
      </c>
      <c r="B3630" s="156" t="s">
        <v>316</v>
      </c>
      <c r="C3630" s="156" t="s">
        <v>409</v>
      </c>
      <c r="D3630" s="156" t="s">
        <v>408</v>
      </c>
      <c r="E3630" s="176">
        <v>45.44</v>
      </c>
    </row>
    <row r="3631" spans="1:5">
      <c r="A3631" s="156">
        <v>4723</v>
      </c>
      <c r="B3631" s="156" t="s">
        <v>3567</v>
      </c>
      <c r="C3631" s="156" t="s">
        <v>409</v>
      </c>
      <c r="D3631" s="156" t="s">
        <v>408</v>
      </c>
      <c r="E3631" s="176">
        <v>49.57</v>
      </c>
    </row>
    <row r="3632" spans="1:5">
      <c r="A3632" s="156">
        <v>4727</v>
      </c>
      <c r="B3632" s="156" t="s">
        <v>3568</v>
      </c>
      <c r="C3632" s="156" t="s">
        <v>409</v>
      </c>
      <c r="D3632" s="156" t="s">
        <v>408</v>
      </c>
      <c r="E3632" s="176">
        <v>50.95</v>
      </c>
    </row>
    <row r="3633" spans="1:5">
      <c r="A3633" s="156">
        <v>4748</v>
      </c>
      <c r="B3633" s="156" t="s">
        <v>257</v>
      </c>
      <c r="C3633" s="156" t="s">
        <v>409</v>
      </c>
      <c r="D3633" s="156" t="s">
        <v>408</v>
      </c>
      <c r="E3633" s="176">
        <v>49.16</v>
      </c>
    </row>
    <row r="3634" spans="1:5">
      <c r="A3634" s="156">
        <v>4730</v>
      </c>
      <c r="B3634" s="156" t="s">
        <v>3569</v>
      </c>
      <c r="C3634" s="156" t="s">
        <v>409</v>
      </c>
      <c r="D3634" s="156" t="s">
        <v>408</v>
      </c>
      <c r="E3634" s="176">
        <v>47.51</v>
      </c>
    </row>
    <row r="3635" spans="1:5">
      <c r="A3635" s="156">
        <v>13186</v>
      </c>
      <c r="B3635" s="156" t="s">
        <v>3570</v>
      </c>
      <c r="C3635" s="156" t="s">
        <v>409</v>
      </c>
      <c r="D3635" s="156" t="s">
        <v>410</v>
      </c>
      <c r="E3635" s="176">
        <v>72.900000000000006</v>
      </c>
    </row>
    <row r="3636" spans="1:5">
      <c r="A3636" s="156">
        <v>10737</v>
      </c>
      <c r="B3636" s="156" t="s">
        <v>3571</v>
      </c>
      <c r="C3636" s="156" t="s">
        <v>412</v>
      </c>
      <c r="D3636" s="156" t="s">
        <v>408</v>
      </c>
      <c r="E3636" s="176">
        <v>64.42</v>
      </c>
    </row>
    <row r="3637" spans="1:5">
      <c r="A3637" s="156">
        <v>10734</v>
      </c>
      <c r="B3637" s="156" t="s">
        <v>3572</v>
      </c>
      <c r="C3637" s="156" t="s">
        <v>412</v>
      </c>
      <c r="D3637" s="156" t="s">
        <v>408</v>
      </c>
      <c r="E3637" s="176">
        <v>38.32</v>
      </c>
    </row>
    <row r="3638" spans="1:5">
      <c r="A3638" s="156">
        <v>4708</v>
      </c>
      <c r="B3638" s="156" t="s">
        <v>3573</v>
      </c>
      <c r="C3638" s="156" t="s">
        <v>412</v>
      </c>
      <c r="D3638" s="156" t="s">
        <v>408</v>
      </c>
      <c r="E3638" s="176">
        <v>74.33</v>
      </c>
    </row>
    <row r="3639" spans="1:5">
      <c r="A3639" s="156">
        <v>4712</v>
      </c>
      <c r="B3639" s="156" t="s">
        <v>3574</v>
      </c>
      <c r="C3639" s="156" t="s">
        <v>412</v>
      </c>
      <c r="D3639" s="156" t="s">
        <v>408</v>
      </c>
      <c r="E3639" s="176">
        <v>36.340000000000003</v>
      </c>
    </row>
    <row r="3640" spans="1:5">
      <c r="A3640" s="156">
        <v>4710</v>
      </c>
      <c r="B3640" s="156" t="s">
        <v>3575</v>
      </c>
      <c r="C3640" s="156" t="s">
        <v>412</v>
      </c>
      <c r="D3640" s="156" t="s">
        <v>408</v>
      </c>
      <c r="E3640" s="176">
        <v>116.54</v>
      </c>
    </row>
    <row r="3641" spans="1:5">
      <c r="A3641" s="156">
        <v>4746</v>
      </c>
      <c r="B3641" s="156" t="s">
        <v>3576</v>
      </c>
      <c r="C3641" s="156" t="s">
        <v>409</v>
      </c>
      <c r="D3641" s="156" t="s">
        <v>408</v>
      </c>
      <c r="E3641" s="176">
        <v>44.06</v>
      </c>
    </row>
    <row r="3642" spans="1:5">
      <c r="A3642" s="156">
        <v>4750</v>
      </c>
      <c r="B3642" s="156" t="s">
        <v>110</v>
      </c>
      <c r="C3642" s="156" t="s">
        <v>404</v>
      </c>
      <c r="D3642" s="156" t="s">
        <v>405</v>
      </c>
      <c r="E3642" s="176">
        <v>13.35</v>
      </c>
    </row>
    <row r="3643" spans="1:5">
      <c r="A3643" s="156">
        <v>41065</v>
      </c>
      <c r="B3643" s="156" t="s">
        <v>3577</v>
      </c>
      <c r="C3643" s="156" t="s">
        <v>577</v>
      </c>
      <c r="D3643" s="156" t="s">
        <v>408</v>
      </c>
      <c r="E3643" s="378">
        <v>2352.8000000000002</v>
      </c>
    </row>
    <row r="3644" spans="1:5">
      <c r="A3644" s="156">
        <v>34747</v>
      </c>
      <c r="B3644" s="156" t="s">
        <v>3578</v>
      </c>
      <c r="C3644" s="156" t="s">
        <v>459</v>
      </c>
      <c r="D3644" s="156" t="s">
        <v>410</v>
      </c>
      <c r="E3644" s="176">
        <v>76.75</v>
      </c>
    </row>
    <row r="3645" spans="1:5">
      <c r="A3645" s="156">
        <v>4826</v>
      </c>
      <c r="B3645" s="156" t="s">
        <v>3579</v>
      </c>
      <c r="C3645" s="156" t="s">
        <v>459</v>
      </c>
      <c r="D3645" s="156" t="s">
        <v>410</v>
      </c>
      <c r="E3645" s="176">
        <v>82.52</v>
      </c>
    </row>
    <row r="3646" spans="1:5">
      <c r="A3646" s="156">
        <v>41975</v>
      </c>
      <c r="B3646" s="156" t="s">
        <v>3580</v>
      </c>
      <c r="C3646" s="156" t="s">
        <v>412</v>
      </c>
      <c r="D3646" s="156" t="s">
        <v>408</v>
      </c>
      <c r="E3646" s="176">
        <v>31.3</v>
      </c>
    </row>
    <row r="3647" spans="1:5">
      <c r="A3647" s="156">
        <v>4825</v>
      </c>
      <c r="B3647" s="156" t="s">
        <v>3581</v>
      </c>
      <c r="C3647" s="156" t="s">
        <v>459</v>
      </c>
      <c r="D3647" s="156" t="s">
        <v>410</v>
      </c>
      <c r="E3647" s="176">
        <v>114.23</v>
      </c>
    </row>
    <row r="3648" spans="1:5">
      <c r="A3648" s="156">
        <v>34744</v>
      </c>
      <c r="B3648" s="156" t="s">
        <v>3582</v>
      </c>
      <c r="C3648" s="156" t="s">
        <v>412</v>
      </c>
      <c r="D3648" s="156" t="s">
        <v>408</v>
      </c>
      <c r="E3648" s="176">
        <v>18.600000000000001</v>
      </c>
    </row>
    <row r="3649" spans="1:5">
      <c r="A3649" s="156">
        <v>39430</v>
      </c>
      <c r="B3649" s="156" t="s">
        <v>3583</v>
      </c>
      <c r="C3649" s="156" t="s">
        <v>407</v>
      </c>
      <c r="D3649" s="156" t="s">
        <v>410</v>
      </c>
      <c r="E3649" s="176">
        <v>0.99</v>
      </c>
    </row>
    <row r="3650" spans="1:5">
      <c r="A3650" s="156">
        <v>39573</v>
      </c>
      <c r="B3650" s="156" t="s">
        <v>3584</v>
      </c>
      <c r="C3650" s="156" t="s">
        <v>407</v>
      </c>
      <c r="D3650" s="156" t="s">
        <v>410</v>
      </c>
      <c r="E3650" s="176">
        <v>0.98</v>
      </c>
    </row>
    <row r="3651" spans="1:5">
      <c r="A3651" s="156">
        <v>38410</v>
      </c>
      <c r="B3651" s="156" t="s">
        <v>3585</v>
      </c>
      <c r="C3651" s="156" t="s">
        <v>407</v>
      </c>
      <c r="D3651" s="156" t="s">
        <v>410</v>
      </c>
      <c r="E3651" s="378">
        <v>8803.36</v>
      </c>
    </row>
    <row r="3652" spans="1:5">
      <c r="A3652" s="156">
        <v>4765</v>
      </c>
      <c r="B3652" s="156" t="s">
        <v>3586</v>
      </c>
      <c r="C3652" s="156" t="s">
        <v>459</v>
      </c>
      <c r="D3652" s="156" t="s">
        <v>410</v>
      </c>
      <c r="E3652" s="176">
        <v>55.77</v>
      </c>
    </row>
    <row r="3653" spans="1:5">
      <c r="A3653" s="156">
        <v>4766</v>
      </c>
      <c r="B3653" s="156" t="s">
        <v>3587</v>
      </c>
      <c r="C3653" s="156" t="s">
        <v>463</v>
      </c>
      <c r="D3653" s="156" t="s">
        <v>410</v>
      </c>
      <c r="E3653" s="176">
        <v>4.45</v>
      </c>
    </row>
    <row r="3654" spans="1:5">
      <c r="A3654" s="156">
        <v>4767</v>
      </c>
      <c r="B3654" s="156" t="s">
        <v>3587</v>
      </c>
      <c r="C3654" s="156" t="s">
        <v>459</v>
      </c>
      <c r="D3654" s="156" t="s">
        <v>410</v>
      </c>
      <c r="E3654" s="176">
        <v>96.1</v>
      </c>
    </row>
    <row r="3655" spans="1:5">
      <c r="A3655" s="156">
        <v>10963</v>
      </c>
      <c r="B3655" s="156" t="s">
        <v>3588</v>
      </c>
      <c r="C3655" s="156" t="s">
        <v>459</v>
      </c>
      <c r="D3655" s="156" t="s">
        <v>410</v>
      </c>
      <c r="E3655" s="176">
        <v>152.30000000000001</v>
      </c>
    </row>
    <row r="3656" spans="1:5">
      <c r="A3656" s="156">
        <v>10962</v>
      </c>
      <c r="B3656" s="156" t="s">
        <v>3589</v>
      </c>
      <c r="C3656" s="156" t="s">
        <v>463</v>
      </c>
      <c r="D3656" s="156" t="s">
        <v>410</v>
      </c>
      <c r="E3656" s="176">
        <v>4.7300000000000004</v>
      </c>
    </row>
    <row r="3657" spans="1:5">
      <c r="A3657" s="156">
        <v>34742</v>
      </c>
      <c r="B3657" s="156" t="s">
        <v>3590</v>
      </c>
      <c r="C3657" s="156" t="s">
        <v>463</v>
      </c>
      <c r="D3657" s="156" t="s">
        <v>410</v>
      </c>
      <c r="E3657" s="176">
        <v>4.43</v>
      </c>
    </row>
    <row r="3658" spans="1:5">
      <c r="A3658" s="156">
        <v>4773</v>
      </c>
      <c r="B3658" s="156" t="s">
        <v>3591</v>
      </c>
      <c r="C3658" s="156" t="s">
        <v>459</v>
      </c>
      <c r="D3658" s="156" t="s">
        <v>410</v>
      </c>
      <c r="E3658" s="176">
        <v>192.25</v>
      </c>
    </row>
    <row r="3659" spans="1:5">
      <c r="A3659" s="156">
        <v>34740</v>
      </c>
      <c r="B3659" s="156" t="s">
        <v>3592</v>
      </c>
      <c r="C3659" s="156" t="s">
        <v>463</v>
      </c>
      <c r="D3659" s="156" t="s">
        <v>410</v>
      </c>
      <c r="E3659" s="176">
        <v>4.43</v>
      </c>
    </row>
    <row r="3660" spans="1:5">
      <c r="A3660" s="156">
        <v>4776</v>
      </c>
      <c r="B3660" s="156" t="s">
        <v>3593</v>
      </c>
      <c r="C3660" s="156" t="s">
        <v>459</v>
      </c>
      <c r="D3660" s="156" t="s">
        <v>410</v>
      </c>
      <c r="E3660" s="176">
        <v>298.06</v>
      </c>
    </row>
    <row r="3661" spans="1:5">
      <c r="A3661" s="156">
        <v>4774</v>
      </c>
      <c r="B3661" s="156" t="s">
        <v>3593</v>
      </c>
      <c r="C3661" s="156" t="s">
        <v>463</v>
      </c>
      <c r="D3661" s="156" t="s">
        <v>410</v>
      </c>
      <c r="E3661" s="176">
        <v>4.45</v>
      </c>
    </row>
    <row r="3662" spans="1:5">
      <c r="A3662" s="156">
        <v>40313</v>
      </c>
      <c r="B3662" s="156" t="s">
        <v>3594</v>
      </c>
      <c r="C3662" s="156" t="s">
        <v>463</v>
      </c>
      <c r="D3662" s="156" t="s">
        <v>410</v>
      </c>
      <c r="E3662" s="176">
        <v>4.43</v>
      </c>
    </row>
    <row r="3663" spans="1:5">
      <c r="A3663" s="156">
        <v>13340</v>
      </c>
      <c r="B3663" s="156" t="s">
        <v>3595</v>
      </c>
      <c r="C3663" s="156" t="s">
        <v>459</v>
      </c>
      <c r="D3663" s="156" t="s">
        <v>410</v>
      </c>
      <c r="E3663" s="176">
        <v>18.79</v>
      </c>
    </row>
    <row r="3664" spans="1:5">
      <c r="A3664" s="156">
        <v>10965</v>
      </c>
      <c r="B3664" s="156" t="s">
        <v>3596</v>
      </c>
      <c r="C3664" s="156" t="s">
        <v>459</v>
      </c>
      <c r="D3664" s="156" t="s">
        <v>410</v>
      </c>
      <c r="E3664" s="176">
        <v>40.090000000000003</v>
      </c>
    </row>
    <row r="3665" spans="1:5">
      <c r="A3665" s="156">
        <v>10966</v>
      </c>
      <c r="B3665" s="156" t="s">
        <v>3597</v>
      </c>
      <c r="C3665" s="156" t="s">
        <v>463</v>
      </c>
      <c r="D3665" s="156" t="s">
        <v>410</v>
      </c>
      <c r="E3665" s="176">
        <v>4.4800000000000004</v>
      </c>
    </row>
    <row r="3666" spans="1:5">
      <c r="A3666" s="156">
        <v>40537</v>
      </c>
      <c r="B3666" s="156" t="s">
        <v>3598</v>
      </c>
      <c r="C3666" s="156" t="s">
        <v>463</v>
      </c>
      <c r="D3666" s="156" t="s">
        <v>410</v>
      </c>
      <c r="E3666" s="176">
        <v>4.8899999999999997</v>
      </c>
    </row>
    <row r="3667" spans="1:5">
      <c r="A3667" s="156">
        <v>40536</v>
      </c>
      <c r="B3667" s="156" t="s">
        <v>3599</v>
      </c>
      <c r="C3667" s="156" t="s">
        <v>463</v>
      </c>
      <c r="D3667" s="156" t="s">
        <v>410</v>
      </c>
      <c r="E3667" s="176">
        <v>4.8899999999999997</v>
      </c>
    </row>
    <row r="3668" spans="1:5">
      <c r="A3668" s="156">
        <v>40535</v>
      </c>
      <c r="B3668" s="156" t="s">
        <v>3600</v>
      </c>
      <c r="C3668" s="156" t="s">
        <v>463</v>
      </c>
      <c r="D3668" s="156" t="s">
        <v>410</v>
      </c>
      <c r="E3668" s="176">
        <v>4.8899999999999997</v>
      </c>
    </row>
    <row r="3669" spans="1:5">
      <c r="A3669" s="156">
        <v>39427</v>
      </c>
      <c r="B3669" s="156" t="s">
        <v>3601</v>
      </c>
      <c r="C3669" s="156" t="s">
        <v>459</v>
      </c>
      <c r="D3669" s="156" t="s">
        <v>410</v>
      </c>
      <c r="E3669" s="176">
        <v>2.64</v>
      </c>
    </row>
    <row r="3670" spans="1:5">
      <c r="A3670" s="156">
        <v>39424</v>
      </c>
      <c r="B3670" s="156" t="s">
        <v>3602</v>
      </c>
      <c r="C3670" s="156" t="s">
        <v>459</v>
      </c>
      <c r="D3670" s="156" t="s">
        <v>410</v>
      </c>
      <c r="E3670" s="176">
        <v>1.57</v>
      </c>
    </row>
    <row r="3671" spans="1:5">
      <c r="A3671" s="156">
        <v>39425</v>
      </c>
      <c r="B3671" s="156" t="s">
        <v>3603</v>
      </c>
      <c r="C3671" s="156" t="s">
        <v>459</v>
      </c>
      <c r="D3671" s="156" t="s">
        <v>410</v>
      </c>
      <c r="E3671" s="176">
        <v>1.55</v>
      </c>
    </row>
    <row r="3672" spans="1:5">
      <c r="A3672" s="156">
        <v>40664</v>
      </c>
      <c r="B3672" s="156" t="s">
        <v>3604</v>
      </c>
      <c r="C3672" s="156" t="s">
        <v>463</v>
      </c>
      <c r="D3672" s="156" t="s">
        <v>410</v>
      </c>
      <c r="E3672" s="176">
        <v>4.2</v>
      </c>
    </row>
    <row r="3673" spans="1:5">
      <c r="A3673" s="156">
        <v>34360</v>
      </c>
      <c r="B3673" s="156" t="s">
        <v>3605</v>
      </c>
      <c r="C3673" s="156" t="s">
        <v>463</v>
      </c>
      <c r="D3673" s="156" t="s">
        <v>410</v>
      </c>
      <c r="E3673" s="176">
        <v>20.29</v>
      </c>
    </row>
    <row r="3674" spans="1:5">
      <c r="A3674" s="156">
        <v>20259</v>
      </c>
      <c r="B3674" s="156" t="s">
        <v>3606</v>
      </c>
      <c r="C3674" s="156" t="s">
        <v>459</v>
      </c>
      <c r="D3674" s="156" t="s">
        <v>410</v>
      </c>
      <c r="E3674" s="176">
        <v>8.6999999999999993</v>
      </c>
    </row>
    <row r="3675" spans="1:5">
      <c r="A3675" s="156">
        <v>14077</v>
      </c>
      <c r="B3675" s="156" t="s">
        <v>3607</v>
      </c>
      <c r="C3675" s="156" t="s">
        <v>459</v>
      </c>
      <c r="D3675" s="156" t="s">
        <v>410</v>
      </c>
      <c r="E3675" s="176">
        <v>133.16</v>
      </c>
    </row>
    <row r="3676" spans="1:5">
      <c r="A3676" s="156">
        <v>3678</v>
      </c>
      <c r="B3676" s="156" t="s">
        <v>3608</v>
      </c>
      <c r="C3676" s="156" t="s">
        <v>459</v>
      </c>
      <c r="D3676" s="156" t="s">
        <v>410</v>
      </c>
      <c r="E3676" s="176">
        <v>60.18</v>
      </c>
    </row>
    <row r="3677" spans="1:5">
      <c r="A3677" s="156">
        <v>39418</v>
      </c>
      <c r="B3677" s="156" t="s">
        <v>3609</v>
      </c>
      <c r="C3677" s="156" t="s">
        <v>459</v>
      </c>
      <c r="D3677" s="156" t="s">
        <v>410</v>
      </c>
      <c r="E3677" s="176">
        <v>2.95</v>
      </c>
    </row>
    <row r="3678" spans="1:5">
      <c r="A3678" s="156">
        <v>39419</v>
      </c>
      <c r="B3678" s="156" t="s">
        <v>3610</v>
      </c>
      <c r="C3678" s="156" t="s">
        <v>459</v>
      </c>
      <c r="D3678" s="156" t="s">
        <v>410</v>
      </c>
      <c r="E3678" s="176">
        <v>3.59</v>
      </c>
    </row>
    <row r="3679" spans="1:5">
      <c r="A3679" s="156">
        <v>39420</v>
      </c>
      <c r="B3679" s="156" t="s">
        <v>3611</v>
      </c>
      <c r="C3679" s="156" t="s">
        <v>459</v>
      </c>
      <c r="D3679" s="156" t="s">
        <v>410</v>
      </c>
      <c r="E3679" s="176">
        <v>3.97</v>
      </c>
    </row>
    <row r="3680" spans="1:5">
      <c r="A3680" s="156">
        <v>39571</v>
      </c>
      <c r="B3680" s="156" t="s">
        <v>3612</v>
      </c>
      <c r="C3680" s="156" t="s">
        <v>459</v>
      </c>
      <c r="D3680" s="156" t="s">
        <v>410</v>
      </c>
      <c r="E3680" s="176">
        <v>2.4</v>
      </c>
    </row>
    <row r="3681" spans="1:5">
      <c r="A3681" s="156">
        <v>39421</v>
      </c>
      <c r="B3681" s="156" t="s">
        <v>3613</v>
      </c>
      <c r="C3681" s="156" t="s">
        <v>459</v>
      </c>
      <c r="D3681" s="156" t="s">
        <v>410</v>
      </c>
      <c r="E3681" s="176">
        <v>3.49</v>
      </c>
    </row>
    <row r="3682" spans="1:5">
      <c r="A3682" s="156">
        <v>39422</v>
      </c>
      <c r="B3682" s="156" t="s">
        <v>3614</v>
      </c>
      <c r="C3682" s="156" t="s">
        <v>459</v>
      </c>
      <c r="D3682" s="156" t="s">
        <v>410</v>
      </c>
      <c r="E3682" s="176">
        <v>4.08</v>
      </c>
    </row>
    <row r="3683" spans="1:5">
      <c r="A3683" s="156">
        <v>39423</v>
      </c>
      <c r="B3683" s="156" t="s">
        <v>3615</v>
      </c>
      <c r="C3683" s="156" t="s">
        <v>459</v>
      </c>
      <c r="D3683" s="156" t="s">
        <v>410</v>
      </c>
      <c r="E3683" s="176">
        <v>4.7300000000000004</v>
      </c>
    </row>
    <row r="3684" spans="1:5">
      <c r="A3684" s="156">
        <v>39426</v>
      </c>
      <c r="B3684" s="156" t="s">
        <v>3616</v>
      </c>
      <c r="C3684" s="156" t="s">
        <v>459</v>
      </c>
      <c r="D3684" s="156" t="s">
        <v>410</v>
      </c>
      <c r="E3684" s="176">
        <v>10.65</v>
      </c>
    </row>
    <row r="3685" spans="1:5">
      <c r="A3685" s="156">
        <v>39429</v>
      </c>
      <c r="B3685" s="156" t="s">
        <v>3617</v>
      </c>
      <c r="C3685" s="156" t="s">
        <v>459</v>
      </c>
      <c r="D3685" s="156" t="s">
        <v>410</v>
      </c>
      <c r="E3685" s="176">
        <v>3.36</v>
      </c>
    </row>
    <row r="3686" spans="1:5">
      <c r="A3686" s="156">
        <v>39428</v>
      </c>
      <c r="B3686" s="156" t="s">
        <v>3618</v>
      </c>
      <c r="C3686" s="156" t="s">
        <v>459</v>
      </c>
      <c r="D3686" s="156" t="s">
        <v>410</v>
      </c>
      <c r="E3686" s="176">
        <v>2.56</v>
      </c>
    </row>
    <row r="3687" spans="1:5">
      <c r="A3687" s="156">
        <v>39572</v>
      </c>
      <c r="B3687" s="156" t="s">
        <v>3619</v>
      </c>
      <c r="C3687" s="156" t="s">
        <v>459</v>
      </c>
      <c r="D3687" s="156" t="s">
        <v>410</v>
      </c>
      <c r="E3687" s="176">
        <v>2.2200000000000002</v>
      </c>
    </row>
    <row r="3688" spans="1:5">
      <c r="A3688" s="156">
        <v>39570</v>
      </c>
      <c r="B3688" s="156" t="s">
        <v>3620</v>
      </c>
      <c r="C3688" s="156" t="s">
        <v>459</v>
      </c>
      <c r="D3688" s="156" t="s">
        <v>410</v>
      </c>
      <c r="E3688" s="176">
        <v>2.35</v>
      </c>
    </row>
    <row r="3689" spans="1:5">
      <c r="A3689" s="156">
        <v>39569</v>
      </c>
      <c r="B3689" s="156" t="s">
        <v>3621</v>
      </c>
      <c r="C3689" s="156" t="s">
        <v>459</v>
      </c>
      <c r="D3689" s="156" t="s">
        <v>410</v>
      </c>
      <c r="E3689" s="176">
        <v>2.3199999999999998</v>
      </c>
    </row>
    <row r="3690" spans="1:5">
      <c r="A3690" s="156">
        <v>11552</v>
      </c>
      <c r="B3690" s="156" t="s">
        <v>3622</v>
      </c>
      <c r="C3690" s="156" t="s">
        <v>459</v>
      </c>
      <c r="D3690" s="156" t="s">
        <v>408</v>
      </c>
      <c r="E3690" s="176">
        <v>6.46</v>
      </c>
    </row>
    <row r="3691" spans="1:5">
      <c r="A3691" s="156">
        <v>40598</v>
      </c>
      <c r="B3691" s="156" t="s">
        <v>3623</v>
      </c>
      <c r="C3691" s="156" t="s">
        <v>463</v>
      </c>
      <c r="D3691" s="156" t="s">
        <v>410</v>
      </c>
      <c r="E3691" s="176">
        <v>4.8899999999999997</v>
      </c>
    </row>
    <row r="3692" spans="1:5">
      <c r="A3692" s="156">
        <v>39029</v>
      </c>
      <c r="B3692" s="156" t="s">
        <v>3624</v>
      </c>
      <c r="C3692" s="156" t="s">
        <v>459</v>
      </c>
      <c r="D3692" s="156" t="s">
        <v>410</v>
      </c>
      <c r="E3692" s="176">
        <v>7.52</v>
      </c>
    </row>
    <row r="3693" spans="1:5">
      <c r="A3693" s="156">
        <v>39028</v>
      </c>
      <c r="B3693" s="156" t="s">
        <v>3625</v>
      </c>
      <c r="C3693" s="156" t="s">
        <v>459</v>
      </c>
      <c r="D3693" s="156" t="s">
        <v>410</v>
      </c>
      <c r="E3693" s="176">
        <v>4.37</v>
      </c>
    </row>
    <row r="3694" spans="1:5">
      <c r="A3694" s="156">
        <v>39328</v>
      </c>
      <c r="B3694" s="156" t="s">
        <v>3626</v>
      </c>
      <c r="C3694" s="156" t="s">
        <v>459</v>
      </c>
      <c r="D3694" s="156" t="s">
        <v>410</v>
      </c>
      <c r="E3694" s="176">
        <v>2.4</v>
      </c>
    </row>
    <row r="3695" spans="1:5">
      <c r="A3695" s="156">
        <v>38541</v>
      </c>
      <c r="B3695" s="156" t="s">
        <v>3627</v>
      </c>
      <c r="C3695" s="156" t="s">
        <v>407</v>
      </c>
      <c r="D3695" s="156" t="s">
        <v>408</v>
      </c>
      <c r="E3695" s="378">
        <v>1953342.09</v>
      </c>
    </row>
    <row r="3696" spans="1:5">
      <c r="A3696" s="156">
        <v>38542</v>
      </c>
      <c r="B3696" s="156" t="s">
        <v>3628</v>
      </c>
      <c r="C3696" s="156" t="s">
        <v>407</v>
      </c>
      <c r="D3696" s="156" t="s">
        <v>408</v>
      </c>
      <c r="E3696" s="378">
        <v>3037368.4</v>
      </c>
    </row>
    <row r="3697" spans="1:5">
      <c r="A3697" s="156">
        <v>38543</v>
      </c>
      <c r="B3697" s="156" t="s">
        <v>3629</v>
      </c>
      <c r="C3697" s="156" t="s">
        <v>407</v>
      </c>
      <c r="D3697" s="156" t="s">
        <v>408</v>
      </c>
      <c r="E3697" s="378">
        <v>743631.59</v>
      </c>
    </row>
    <row r="3698" spans="1:5">
      <c r="A3698" s="156">
        <v>40406</v>
      </c>
      <c r="B3698" s="156" t="s">
        <v>3630</v>
      </c>
      <c r="C3698" s="156" t="s">
        <v>407</v>
      </c>
      <c r="D3698" s="156" t="s">
        <v>408</v>
      </c>
      <c r="E3698" s="378">
        <v>51516.89</v>
      </c>
    </row>
    <row r="3699" spans="1:5">
      <c r="A3699" s="156">
        <v>40789</v>
      </c>
      <c r="B3699" s="156" t="s">
        <v>3631</v>
      </c>
      <c r="C3699" s="156" t="s">
        <v>407</v>
      </c>
      <c r="D3699" s="156" t="s">
        <v>408</v>
      </c>
      <c r="E3699" s="378">
        <v>7424.11</v>
      </c>
    </row>
    <row r="3700" spans="1:5">
      <c r="A3700" s="156">
        <v>40791</v>
      </c>
      <c r="B3700" s="156" t="s">
        <v>3632</v>
      </c>
      <c r="C3700" s="156" t="s">
        <v>407</v>
      </c>
      <c r="D3700" s="156" t="s">
        <v>408</v>
      </c>
      <c r="E3700" s="378">
        <v>23240.7</v>
      </c>
    </row>
    <row r="3701" spans="1:5">
      <c r="A3701" s="156">
        <v>11651</v>
      </c>
      <c r="B3701" s="156" t="s">
        <v>3633</v>
      </c>
      <c r="C3701" s="156" t="s">
        <v>407</v>
      </c>
      <c r="D3701" s="156" t="s">
        <v>408</v>
      </c>
      <c r="E3701" s="378">
        <v>12710.67</v>
      </c>
    </row>
    <row r="3702" spans="1:5">
      <c r="A3702" s="156">
        <v>42002</v>
      </c>
      <c r="B3702" s="156" t="s">
        <v>3634</v>
      </c>
      <c r="C3702" s="156" t="s">
        <v>407</v>
      </c>
      <c r="D3702" s="156" t="s">
        <v>408</v>
      </c>
      <c r="E3702" s="378">
        <v>636902.12</v>
      </c>
    </row>
    <row r="3703" spans="1:5">
      <c r="A3703" s="156">
        <v>40435</v>
      </c>
      <c r="B3703" s="156" t="s">
        <v>3635</v>
      </c>
      <c r="C3703" s="156" t="s">
        <v>407</v>
      </c>
      <c r="D3703" s="156" t="s">
        <v>408</v>
      </c>
      <c r="E3703" s="378">
        <v>407950</v>
      </c>
    </row>
    <row r="3704" spans="1:5">
      <c r="A3704" s="156">
        <v>39012</v>
      </c>
      <c r="B3704" s="156" t="s">
        <v>3636</v>
      </c>
      <c r="C3704" s="156" t="s">
        <v>407</v>
      </c>
      <c r="D3704" s="156" t="s">
        <v>408</v>
      </c>
      <c r="E3704" s="378">
        <v>425639.42</v>
      </c>
    </row>
    <row r="3705" spans="1:5">
      <c r="A3705" s="156">
        <v>5327</v>
      </c>
      <c r="B3705" s="156" t="s">
        <v>3637</v>
      </c>
      <c r="C3705" s="156" t="s">
        <v>463</v>
      </c>
      <c r="D3705" s="156" t="s">
        <v>408</v>
      </c>
      <c r="E3705" s="176">
        <v>24.44</v>
      </c>
    </row>
    <row r="3706" spans="1:5">
      <c r="A3706" s="156">
        <v>35274</v>
      </c>
      <c r="B3706" s="156" t="s">
        <v>3638</v>
      </c>
      <c r="C3706" s="156" t="s">
        <v>459</v>
      </c>
      <c r="D3706" s="156" t="s">
        <v>408</v>
      </c>
      <c r="E3706" s="176">
        <v>20.94</v>
      </c>
    </row>
    <row r="3707" spans="1:5">
      <c r="A3707" s="156">
        <v>35275</v>
      </c>
      <c r="B3707" s="156" t="s">
        <v>3639</v>
      </c>
      <c r="C3707" s="156" t="s">
        <v>459</v>
      </c>
      <c r="D3707" s="156" t="s">
        <v>408</v>
      </c>
      <c r="E3707" s="176">
        <v>44.72</v>
      </c>
    </row>
    <row r="3708" spans="1:5">
      <c r="A3708" s="156">
        <v>35276</v>
      </c>
      <c r="B3708" s="156" t="s">
        <v>3640</v>
      </c>
      <c r="C3708" s="156" t="s">
        <v>459</v>
      </c>
      <c r="D3708" s="156" t="s">
        <v>408</v>
      </c>
      <c r="E3708" s="176">
        <v>73.13</v>
      </c>
    </row>
    <row r="3709" spans="1:5">
      <c r="A3709" s="156">
        <v>38386</v>
      </c>
      <c r="B3709" s="156" t="s">
        <v>3641</v>
      </c>
      <c r="C3709" s="156" t="s">
        <v>407</v>
      </c>
      <c r="D3709" s="156" t="s">
        <v>408</v>
      </c>
      <c r="E3709" s="176">
        <v>3.24</v>
      </c>
    </row>
    <row r="3710" spans="1:5">
      <c r="A3710" s="156">
        <v>11091</v>
      </c>
      <c r="B3710" s="156" t="s">
        <v>3642</v>
      </c>
      <c r="C3710" s="156" t="s">
        <v>407</v>
      </c>
      <c r="D3710" s="156" t="s">
        <v>408</v>
      </c>
      <c r="E3710" s="176">
        <v>0.85</v>
      </c>
    </row>
    <row r="3711" spans="1:5">
      <c r="A3711" s="156">
        <v>37586</v>
      </c>
      <c r="B3711" s="156" t="s">
        <v>3643</v>
      </c>
      <c r="C3711" s="156" t="s">
        <v>2393</v>
      </c>
      <c r="D3711" s="156" t="s">
        <v>410</v>
      </c>
      <c r="E3711" s="176">
        <v>50.34</v>
      </c>
    </row>
    <row r="3712" spans="1:5">
      <c r="A3712" s="156">
        <v>37395</v>
      </c>
      <c r="B3712" s="156" t="s">
        <v>265</v>
      </c>
      <c r="C3712" s="156" t="s">
        <v>2393</v>
      </c>
      <c r="D3712" s="156" t="s">
        <v>410</v>
      </c>
      <c r="E3712" s="176">
        <v>43.29</v>
      </c>
    </row>
    <row r="3713" spans="1:5">
      <c r="A3713" s="156">
        <v>14147</v>
      </c>
      <c r="B3713" s="156" t="s">
        <v>3644</v>
      </c>
      <c r="C3713" s="156" t="s">
        <v>2393</v>
      </c>
      <c r="D3713" s="156" t="s">
        <v>410</v>
      </c>
      <c r="E3713" s="176">
        <v>57.42</v>
      </c>
    </row>
    <row r="3714" spans="1:5">
      <c r="A3714" s="156">
        <v>37396</v>
      </c>
      <c r="B3714" s="156" t="s">
        <v>3645</v>
      </c>
      <c r="C3714" s="156" t="s">
        <v>2393</v>
      </c>
      <c r="D3714" s="156" t="s">
        <v>410</v>
      </c>
      <c r="E3714" s="176">
        <v>35.42</v>
      </c>
    </row>
    <row r="3715" spans="1:5">
      <c r="A3715" s="156">
        <v>37397</v>
      </c>
      <c r="B3715" s="156" t="s">
        <v>3646</v>
      </c>
      <c r="C3715" s="156" t="s">
        <v>2393</v>
      </c>
      <c r="D3715" s="156" t="s">
        <v>410</v>
      </c>
      <c r="E3715" s="176">
        <v>37.1</v>
      </c>
    </row>
    <row r="3716" spans="1:5">
      <c r="A3716" s="156">
        <v>11559</v>
      </c>
      <c r="B3716" s="156" t="s">
        <v>3647</v>
      </c>
      <c r="C3716" s="156" t="s">
        <v>407</v>
      </c>
      <c r="D3716" s="156" t="s">
        <v>408</v>
      </c>
      <c r="E3716" s="176">
        <v>2.97</v>
      </c>
    </row>
    <row r="3717" spans="1:5">
      <c r="A3717" s="156">
        <v>444</v>
      </c>
      <c r="B3717" s="156" t="s">
        <v>3648</v>
      </c>
      <c r="C3717" s="156" t="s">
        <v>407</v>
      </c>
      <c r="D3717" s="156" t="s">
        <v>408</v>
      </c>
      <c r="E3717" s="176">
        <v>17.760000000000002</v>
      </c>
    </row>
    <row r="3718" spans="1:5">
      <c r="A3718" s="156">
        <v>445</v>
      </c>
      <c r="B3718" s="156" t="s">
        <v>3649</v>
      </c>
      <c r="C3718" s="156" t="s">
        <v>407</v>
      </c>
      <c r="D3718" s="156" t="s">
        <v>408</v>
      </c>
      <c r="E3718" s="176">
        <v>24.31</v>
      </c>
    </row>
    <row r="3719" spans="1:5">
      <c r="A3719" s="156">
        <v>4783</v>
      </c>
      <c r="B3719" s="156" t="s">
        <v>111</v>
      </c>
      <c r="C3719" s="156" t="s">
        <v>404</v>
      </c>
      <c r="D3719" s="156" t="s">
        <v>405</v>
      </c>
      <c r="E3719" s="176">
        <v>13.35</v>
      </c>
    </row>
    <row r="3720" spans="1:5">
      <c r="A3720" s="156">
        <v>41079</v>
      </c>
      <c r="B3720" s="156" t="s">
        <v>3650</v>
      </c>
      <c r="C3720" s="156" t="s">
        <v>577</v>
      </c>
      <c r="D3720" s="156" t="s">
        <v>408</v>
      </c>
      <c r="E3720" s="378">
        <v>2352.8000000000002</v>
      </c>
    </row>
    <row r="3721" spans="1:5">
      <c r="A3721" s="156">
        <v>12874</v>
      </c>
      <c r="B3721" s="156" t="s">
        <v>3651</v>
      </c>
      <c r="C3721" s="156" t="s">
        <v>404</v>
      </c>
      <c r="D3721" s="156" t="s">
        <v>408</v>
      </c>
      <c r="E3721" s="176">
        <v>14.1</v>
      </c>
    </row>
    <row r="3722" spans="1:5">
      <c r="A3722" s="156">
        <v>41082</v>
      </c>
      <c r="B3722" s="156" t="s">
        <v>3652</v>
      </c>
      <c r="C3722" s="156" t="s">
        <v>577</v>
      </c>
      <c r="D3722" s="156" t="s">
        <v>408</v>
      </c>
      <c r="E3722" s="378">
        <v>2486.89</v>
      </c>
    </row>
    <row r="3723" spans="1:5">
      <c r="A3723" s="156">
        <v>4785</v>
      </c>
      <c r="B3723" s="156" t="s">
        <v>3653</v>
      </c>
      <c r="C3723" s="156" t="s">
        <v>404</v>
      </c>
      <c r="D3723" s="156" t="s">
        <v>408</v>
      </c>
      <c r="E3723" s="176">
        <v>15.89</v>
      </c>
    </row>
    <row r="3724" spans="1:5">
      <c r="A3724" s="156">
        <v>41081</v>
      </c>
      <c r="B3724" s="156" t="s">
        <v>3654</v>
      </c>
      <c r="C3724" s="156" t="s">
        <v>577</v>
      </c>
      <c r="D3724" s="156" t="s">
        <v>408</v>
      </c>
      <c r="E3724" s="378">
        <v>2801.8</v>
      </c>
    </row>
    <row r="3725" spans="1:5">
      <c r="A3725" s="156">
        <v>4801</v>
      </c>
      <c r="B3725" s="156" t="s">
        <v>3655</v>
      </c>
      <c r="C3725" s="156" t="s">
        <v>412</v>
      </c>
      <c r="D3725" s="156" t="s">
        <v>408</v>
      </c>
      <c r="E3725" s="176">
        <v>42.07</v>
      </c>
    </row>
    <row r="3726" spans="1:5">
      <c r="A3726" s="156">
        <v>4794</v>
      </c>
      <c r="B3726" s="156" t="s">
        <v>3656</v>
      </c>
      <c r="C3726" s="156" t="s">
        <v>412</v>
      </c>
      <c r="D3726" s="156" t="s">
        <v>408</v>
      </c>
      <c r="E3726" s="176">
        <v>191.64</v>
      </c>
    </row>
    <row r="3727" spans="1:5">
      <c r="A3727" s="156">
        <v>4796</v>
      </c>
      <c r="B3727" s="156" t="s">
        <v>3657</v>
      </c>
      <c r="C3727" s="156" t="s">
        <v>412</v>
      </c>
      <c r="D3727" s="156" t="s">
        <v>408</v>
      </c>
      <c r="E3727" s="176">
        <v>116.4</v>
      </c>
    </row>
    <row r="3728" spans="1:5">
      <c r="A3728" s="156">
        <v>4800</v>
      </c>
      <c r="B3728" s="156" t="s">
        <v>3658</v>
      </c>
      <c r="C3728" s="156" t="s">
        <v>412</v>
      </c>
      <c r="D3728" s="156" t="s">
        <v>408</v>
      </c>
      <c r="E3728" s="176">
        <v>32.01</v>
      </c>
    </row>
    <row r="3729" spans="1:5">
      <c r="A3729" s="156">
        <v>4795</v>
      </c>
      <c r="B3729" s="156" t="s">
        <v>3659</v>
      </c>
      <c r="C3729" s="156" t="s">
        <v>412</v>
      </c>
      <c r="D3729" s="156" t="s">
        <v>408</v>
      </c>
      <c r="E3729" s="176">
        <v>186.55</v>
      </c>
    </row>
    <row r="3730" spans="1:5">
      <c r="A3730" s="156">
        <v>39694</v>
      </c>
      <c r="B3730" s="156" t="s">
        <v>3660</v>
      </c>
      <c r="C3730" s="156" t="s">
        <v>412</v>
      </c>
      <c r="D3730" s="156" t="s">
        <v>410</v>
      </c>
      <c r="E3730" s="176">
        <v>231.67</v>
      </c>
    </row>
    <row r="3731" spans="1:5">
      <c r="A3731" s="156">
        <v>1292</v>
      </c>
      <c r="B3731" s="156" t="s">
        <v>3661</v>
      </c>
      <c r="C3731" s="156" t="s">
        <v>412</v>
      </c>
      <c r="D3731" s="156" t="s">
        <v>408</v>
      </c>
      <c r="E3731" s="176">
        <v>31.84</v>
      </c>
    </row>
    <row r="3732" spans="1:5">
      <c r="A3732" s="156">
        <v>1287</v>
      </c>
      <c r="B3732" s="156" t="s">
        <v>3662</v>
      </c>
      <c r="C3732" s="156" t="s">
        <v>412</v>
      </c>
      <c r="D3732" s="156" t="s">
        <v>405</v>
      </c>
      <c r="E3732" s="176">
        <v>15.62</v>
      </c>
    </row>
    <row r="3733" spans="1:5">
      <c r="A3733" s="156">
        <v>1297</v>
      </c>
      <c r="B3733" s="156" t="s">
        <v>3663</v>
      </c>
      <c r="C3733" s="156" t="s">
        <v>412</v>
      </c>
      <c r="D3733" s="156" t="s">
        <v>408</v>
      </c>
      <c r="E3733" s="176">
        <v>12.95</v>
      </c>
    </row>
    <row r="3734" spans="1:5">
      <c r="A3734" s="156">
        <v>4786</v>
      </c>
      <c r="B3734" s="156" t="s">
        <v>3664</v>
      </c>
      <c r="C3734" s="156" t="s">
        <v>412</v>
      </c>
      <c r="D3734" s="156" t="s">
        <v>405</v>
      </c>
      <c r="E3734" s="176">
        <v>36</v>
      </c>
    </row>
    <row r="3735" spans="1:5">
      <c r="A3735" s="156">
        <v>10840</v>
      </c>
      <c r="B3735" s="156" t="s">
        <v>3665</v>
      </c>
      <c r="C3735" s="156" t="s">
        <v>412</v>
      </c>
      <c r="D3735" s="156" t="s">
        <v>405</v>
      </c>
      <c r="E3735" s="176">
        <v>205</v>
      </c>
    </row>
    <row r="3736" spans="1:5">
      <c r="A3736" s="156">
        <v>10841</v>
      </c>
      <c r="B3736" s="156" t="s">
        <v>3666</v>
      </c>
      <c r="C3736" s="156" t="s">
        <v>412</v>
      </c>
      <c r="D3736" s="156" t="s">
        <v>408</v>
      </c>
      <c r="E3736" s="176">
        <v>154.71</v>
      </c>
    </row>
    <row r="3737" spans="1:5">
      <c r="A3737" s="156">
        <v>25980</v>
      </c>
      <c r="B3737" s="156" t="s">
        <v>3667</v>
      </c>
      <c r="C3737" s="156" t="s">
        <v>412</v>
      </c>
      <c r="D3737" s="156" t="s">
        <v>408</v>
      </c>
      <c r="E3737" s="176">
        <v>197.69</v>
      </c>
    </row>
    <row r="3738" spans="1:5">
      <c r="A3738" s="156">
        <v>10842</v>
      </c>
      <c r="B3738" s="156" t="s">
        <v>3668</v>
      </c>
      <c r="C3738" s="156" t="s">
        <v>412</v>
      </c>
      <c r="D3738" s="156" t="s">
        <v>408</v>
      </c>
      <c r="E3738" s="176">
        <v>223.48</v>
      </c>
    </row>
    <row r="3739" spans="1:5">
      <c r="A3739" s="156">
        <v>21108</v>
      </c>
      <c r="B3739" s="156" t="s">
        <v>3669</v>
      </c>
      <c r="C3739" s="156" t="s">
        <v>412</v>
      </c>
      <c r="D3739" s="156" t="s">
        <v>408</v>
      </c>
      <c r="E3739" s="176">
        <v>42.44</v>
      </c>
    </row>
    <row r="3740" spans="1:5">
      <c r="A3740" s="156">
        <v>38180</v>
      </c>
      <c r="B3740" s="156" t="s">
        <v>3670</v>
      </c>
      <c r="C3740" s="156" t="s">
        <v>412</v>
      </c>
      <c r="D3740" s="156" t="s">
        <v>408</v>
      </c>
      <c r="E3740" s="176">
        <v>93.71</v>
      </c>
    </row>
    <row r="3741" spans="1:5">
      <c r="A3741" s="156">
        <v>40648</v>
      </c>
      <c r="B3741" s="156" t="s">
        <v>3671</v>
      </c>
      <c r="C3741" s="156" t="s">
        <v>412</v>
      </c>
      <c r="D3741" s="156" t="s">
        <v>408</v>
      </c>
      <c r="E3741" s="176">
        <v>69.12</v>
      </c>
    </row>
    <row r="3742" spans="1:5">
      <c r="A3742" s="156">
        <v>40649</v>
      </c>
      <c r="B3742" s="156" t="s">
        <v>3672</v>
      </c>
      <c r="C3742" s="156" t="s">
        <v>412</v>
      </c>
      <c r="D3742" s="156" t="s">
        <v>408</v>
      </c>
      <c r="E3742" s="176">
        <v>40.26</v>
      </c>
    </row>
    <row r="3743" spans="1:5">
      <c r="A3743" s="156">
        <v>40650</v>
      </c>
      <c r="B3743" s="156" t="s">
        <v>3673</v>
      </c>
      <c r="C3743" s="156" t="s">
        <v>412</v>
      </c>
      <c r="D3743" s="156" t="s">
        <v>408</v>
      </c>
      <c r="E3743" s="176">
        <v>51.84</v>
      </c>
    </row>
    <row r="3744" spans="1:5">
      <c r="A3744" s="156">
        <v>40651</v>
      </c>
      <c r="B3744" s="156" t="s">
        <v>3674</v>
      </c>
      <c r="C3744" s="156" t="s">
        <v>412</v>
      </c>
      <c r="D3744" s="156" t="s">
        <v>408</v>
      </c>
      <c r="E3744" s="176">
        <v>95.61</v>
      </c>
    </row>
    <row r="3745" spans="1:5">
      <c r="A3745" s="156">
        <v>40652</v>
      </c>
      <c r="B3745" s="156" t="s">
        <v>3675</v>
      </c>
      <c r="C3745" s="156" t="s">
        <v>412</v>
      </c>
      <c r="D3745" s="156" t="s">
        <v>408</v>
      </c>
      <c r="E3745" s="176">
        <v>51.26</v>
      </c>
    </row>
    <row r="3746" spans="1:5">
      <c r="A3746" s="156">
        <v>40647</v>
      </c>
      <c r="B3746" s="156" t="s">
        <v>3676</v>
      </c>
      <c r="C3746" s="156" t="s">
        <v>412</v>
      </c>
      <c r="D3746" s="156" t="s">
        <v>408</v>
      </c>
      <c r="E3746" s="176">
        <v>56.44</v>
      </c>
    </row>
    <row r="3747" spans="1:5">
      <c r="A3747" s="156">
        <v>40653</v>
      </c>
      <c r="B3747" s="156" t="s">
        <v>3677</v>
      </c>
      <c r="C3747" s="156" t="s">
        <v>412</v>
      </c>
      <c r="D3747" s="156" t="s">
        <v>408</v>
      </c>
      <c r="E3747" s="176">
        <v>43.2</v>
      </c>
    </row>
    <row r="3748" spans="1:5">
      <c r="A3748" s="156">
        <v>36178</v>
      </c>
      <c r="B3748" s="156" t="s">
        <v>396</v>
      </c>
      <c r="C3748" s="156" t="s">
        <v>407</v>
      </c>
      <c r="D3748" s="156" t="s">
        <v>410</v>
      </c>
      <c r="E3748" s="176">
        <v>7.18</v>
      </c>
    </row>
    <row r="3749" spans="1:5">
      <c r="A3749" s="156">
        <v>38195</v>
      </c>
      <c r="B3749" s="156" t="s">
        <v>3678</v>
      </c>
      <c r="C3749" s="156" t="s">
        <v>412</v>
      </c>
      <c r="D3749" s="156" t="s">
        <v>408</v>
      </c>
      <c r="E3749" s="176">
        <v>50.12</v>
      </c>
    </row>
    <row r="3750" spans="1:5">
      <c r="A3750" s="156">
        <v>38181</v>
      </c>
      <c r="B3750" s="156" t="s">
        <v>3679</v>
      </c>
      <c r="C3750" s="156" t="s">
        <v>412</v>
      </c>
      <c r="D3750" s="156" t="s">
        <v>408</v>
      </c>
      <c r="E3750" s="176">
        <v>127.93</v>
      </c>
    </row>
    <row r="3751" spans="1:5">
      <c r="A3751" s="156">
        <v>38182</v>
      </c>
      <c r="B3751" s="156" t="s">
        <v>3680</v>
      </c>
      <c r="C3751" s="156" t="s">
        <v>412</v>
      </c>
      <c r="D3751" s="156" t="s">
        <v>408</v>
      </c>
      <c r="E3751" s="176">
        <v>121.86</v>
      </c>
    </row>
    <row r="3752" spans="1:5">
      <c r="A3752" s="156">
        <v>38186</v>
      </c>
      <c r="B3752" s="156" t="s">
        <v>3681</v>
      </c>
      <c r="C3752" s="156" t="s">
        <v>412</v>
      </c>
      <c r="D3752" s="156" t="s">
        <v>408</v>
      </c>
      <c r="E3752" s="176">
        <v>316.77</v>
      </c>
    </row>
    <row r="3753" spans="1:5">
      <c r="A3753" s="156">
        <v>38185</v>
      </c>
      <c r="B3753" s="156" t="s">
        <v>3682</v>
      </c>
      <c r="C3753" s="156" t="s">
        <v>412</v>
      </c>
      <c r="D3753" s="156" t="s">
        <v>408</v>
      </c>
      <c r="E3753" s="176">
        <v>282.04000000000002</v>
      </c>
    </row>
    <row r="3754" spans="1:5">
      <c r="A3754" s="156">
        <v>40654</v>
      </c>
      <c r="B3754" s="156" t="s">
        <v>3683</v>
      </c>
      <c r="C3754" s="156" t="s">
        <v>412</v>
      </c>
      <c r="D3754" s="156" t="s">
        <v>408</v>
      </c>
      <c r="E3754" s="176">
        <v>67.099999999999994</v>
      </c>
    </row>
    <row r="3755" spans="1:5">
      <c r="A3755" s="156">
        <v>25981</v>
      </c>
      <c r="B3755" s="156" t="s">
        <v>3684</v>
      </c>
      <c r="C3755" s="156" t="s">
        <v>412</v>
      </c>
      <c r="D3755" s="156" t="s">
        <v>408</v>
      </c>
      <c r="E3755" s="176">
        <v>163.31</v>
      </c>
    </row>
    <row r="3756" spans="1:5">
      <c r="A3756" s="156">
        <v>4822</v>
      </c>
      <c r="B3756" s="156" t="s">
        <v>3685</v>
      </c>
      <c r="C3756" s="156" t="s">
        <v>412</v>
      </c>
      <c r="D3756" s="156" t="s">
        <v>410</v>
      </c>
      <c r="E3756" s="176">
        <v>316.19</v>
      </c>
    </row>
    <row r="3757" spans="1:5">
      <c r="A3757" s="156">
        <v>4818</v>
      </c>
      <c r="B3757" s="156" t="s">
        <v>3686</v>
      </c>
      <c r="C3757" s="156" t="s">
        <v>412</v>
      </c>
      <c r="D3757" s="156" t="s">
        <v>410</v>
      </c>
      <c r="E3757" s="176">
        <v>325</v>
      </c>
    </row>
    <row r="3758" spans="1:5">
      <c r="A3758" s="156">
        <v>39567</v>
      </c>
      <c r="B3758" s="156" t="s">
        <v>3687</v>
      </c>
      <c r="C3758" s="156" t="s">
        <v>412</v>
      </c>
      <c r="D3758" s="156" t="s">
        <v>408</v>
      </c>
      <c r="E3758" s="176">
        <v>38.22</v>
      </c>
    </row>
    <row r="3759" spans="1:5">
      <c r="A3759" s="156">
        <v>39566</v>
      </c>
      <c r="B3759" s="156" t="s">
        <v>3688</v>
      </c>
      <c r="C3759" s="156" t="s">
        <v>412</v>
      </c>
      <c r="D3759" s="156" t="s">
        <v>408</v>
      </c>
      <c r="E3759" s="176">
        <v>44.14</v>
      </c>
    </row>
    <row r="3760" spans="1:5">
      <c r="A3760" s="156">
        <v>11062</v>
      </c>
      <c r="B3760" s="156" t="s">
        <v>3689</v>
      </c>
      <c r="C3760" s="156" t="s">
        <v>412</v>
      </c>
      <c r="D3760" s="156" t="s">
        <v>408</v>
      </c>
      <c r="E3760" s="176">
        <v>42.58</v>
      </c>
    </row>
    <row r="3761" spans="1:5">
      <c r="A3761" s="156">
        <v>11063</v>
      </c>
      <c r="B3761" s="156" t="s">
        <v>3690</v>
      </c>
      <c r="C3761" s="156" t="s">
        <v>412</v>
      </c>
      <c r="D3761" s="156" t="s">
        <v>408</v>
      </c>
      <c r="E3761" s="176">
        <v>41.22</v>
      </c>
    </row>
    <row r="3762" spans="1:5">
      <c r="A3762" s="156">
        <v>13521</v>
      </c>
      <c r="B3762" s="156" t="s">
        <v>3691</v>
      </c>
      <c r="C3762" s="156" t="s">
        <v>407</v>
      </c>
      <c r="D3762" s="156" t="s">
        <v>408</v>
      </c>
      <c r="E3762" s="176">
        <v>66</v>
      </c>
    </row>
    <row r="3763" spans="1:5">
      <c r="A3763" s="156">
        <v>10851</v>
      </c>
      <c r="B3763" s="156" t="s">
        <v>3692</v>
      </c>
      <c r="C3763" s="156" t="s">
        <v>407</v>
      </c>
      <c r="D3763" s="156" t="s">
        <v>410</v>
      </c>
      <c r="E3763" s="176">
        <v>43.99</v>
      </c>
    </row>
    <row r="3764" spans="1:5">
      <c r="A3764" s="156">
        <v>39515</v>
      </c>
      <c r="B3764" s="156" t="s">
        <v>3693</v>
      </c>
      <c r="C3764" s="156" t="s">
        <v>407</v>
      </c>
      <c r="D3764" s="156" t="s">
        <v>410</v>
      </c>
      <c r="E3764" s="176">
        <v>32.409999999999997</v>
      </c>
    </row>
    <row r="3765" spans="1:5">
      <c r="A3765" s="156">
        <v>39516</v>
      </c>
      <c r="B3765" s="156" t="s">
        <v>3694</v>
      </c>
      <c r="C3765" s="156" t="s">
        <v>407</v>
      </c>
      <c r="D3765" s="156" t="s">
        <v>410</v>
      </c>
      <c r="E3765" s="176">
        <v>27.32</v>
      </c>
    </row>
    <row r="3766" spans="1:5">
      <c r="A3766" s="156">
        <v>39514</v>
      </c>
      <c r="B3766" s="156" t="s">
        <v>3695</v>
      </c>
      <c r="C3766" s="156" t="s">
        <v>407</v>
      </c>
      <c r="D3766" s="156" t="s">
        <v>410</v>
      </c>
      <c r="E3766" s="176">
        <v>17</v>
      </c>
    </row>
    <row r="3767" spans="1:5">
      <c r="A3767" s="156">
        <v>4812</v>
      </c>
      <c r="B3767" s="156" t="s">
        <v>3696</v>
      </c>
      <c r="C3767" s="156" t="s">
        <v>412</v>
      </c>
      <c r="D3767" s="156" t="s">
        <v>405</v>
      </c>
      <c r="E3767" s="176">
        <v>10.56</v>
      </c>
    </row>
    <row r="3768" spans="1:5">
      <c r="A3768" s="156">
        <v>10849</v>
      </c>
      <c r="B3768" s="156" t="s">
        <v>3697</v>
      </c>
      <c r="C3768" s="156" t="s">
        <v>407</v>
      </c>
      <c r="D3768" s="156" t="s">
        <v>408</v>
      </c>
      <c r="E3768" s="176">
        <v>960</v>
      </c>
    </row>
    <row r="3769" spans="1:5">
      <c r="A3769" s="156">
        <v>10848</v>
      </c>
      <c r="B3769" s="156" t="s">
        <v>148</v>
      </c>
      <c r="C3769" s="156" t="s">
        <v>407</v>
      </c>
      <c r="D3769" s="156" t="s">
        <v>408</v>
      </c>
      <c r="E3769" s="176">
        <v>603</v>
      </c>
    </row>
    <row r="3770" spans="1:5">
      <c r="A3770" s="156">
        <v>4813</v>
      </c>
      <c r="B3770" s="156" t="s">
        <v>3698</v>
      </c>
      <c r="C3770" s="156" t="s">
        <v>412</v>
      </c>
      <c r="D3770" s="156" t="s">
        <v>405</v>
      </c>
      <c r="E3770" s="176">
        <v>200</v>
      </c>
    </row>
    <row r="3771" spans="1:5">
      <c r="A3771" s="156">
        <v>37560</v>
      </c>
      <c r="B3771" s="156" t="s">
        <v>3699</v>
      </c>
      <c r="C3771" s="156" t="s">
        <v>407</v>
      </c>
      <c r="D3771" s="156" t="s">
        <v>408</v>
      </c>
      <c r="E3771" s="176">
        <v>41.34</v>
      </c>
    </row>
    <row r="3772" spans="1:5">
      <c r="A3772" s="156">
        <v>37557</v>
      </c>
      <c r="B3772" s="156" t="s">
        <v>3700</v>
      </c>
      <c r="C3772" s="156" t="s">
        <v>407</v>
      </c>
      <c r="D3772" s="156" t="s">
        <v>408</v>
      </c>
      <c r="E3772" s="176">
        <v>12.55</v>
      </c>
    </row>
    <row r="3773" spans="1:5">
      <c r="A3773" s="156">
        <v>37556</v>
      </c>
      <c r="B3773" s="156" t="s">
        <v>3701</v>
      </c>
      <c r="C3773" s="156" t="s">
        <v>407</v>
      </c>
      <c r="D3773" s="156" t="s">
        <v>408</v>
      </c>
      <c r="E3773" s="176">
        <v>24.29</v>
      </c>
    </row>
    <row r="3774" spans="1:5">
      <c r="A3774" s="156">
        <v>37559</v>
      </c>
      <c r="B3774" s="156" t="s">
        <v>3702</v>
      </c>
      <c r="C3774" s="156" t="s">
        <v>407</v>
      </c>
      <c r="D3774" s="156" t="s">
        <v>408</v>
      </c>
      <c r="E3774" s="176">
        <v>29.79</v>
      </c>
    </row>
    <row r="3775" spans="1:5">
      <c r="A3775" s="156">
        <v>37539</v>
      </c>
      <c r="B3775" s="156" t="s">
        <v>3703</v>
      </c>
      <c r="C3775" s="156" t="s">
        <v>407</v>
      </c>
      <c r="D3775" s="156" t="s">
        <v>405</v>
      </c>
      <c r="E3775" s="176">
        <v>21</v>
      </c>
    </row>
    <row r="3776" spans="1:5">
      <c r="A3776" s="156">
        <v>37558</v>
      </c>
      <c r="B3776" s="156" t="s">
        <v>3704</v>
      </c>
      <c r="C3776" s="156" t="s">
        <v>407</v>
      </c>
      <c r="D3776" s="156" t="s">
        <v>408</v>
      </c>
      <c r="E3776" s="176">
        <v>39.15</v>
      </c>
    </row>
    <row r="3777" spans="1:5">
      <c r="A3777" s="156">
        <v>34723</v>
      </c>
      <c r="B3777" s="156" t="s">
        <v>392</v>
      </c>
      <c r="C3777" s="156" t="s">
        <v>412</v>
      </c>
      <c r="D3777" s="156" t="s">
        <v>408</v>
      </c>
      <c r="E3777" s="176">
        <v>462</v>
      </c>
    </row>
    <row r="3778" spans="1:5">
      <c r="A3778" s="156">
        <v>34721</v>
      </c>
      <c r="B3778" s="156" t="s">
        <v>3705</v>
      </c>
      <c r="C3778" s="156" t="s">
        <v>412</v>
      </c>
      <c r="D3778" s="156" t="s">
        <v>408</v>
      </c>
      <c r="E3778" s="176">
        <v>576</v>
      </c>
    </row>
    <row r="3779" spans="1:5">
      <c r="A3779" s="156">
        <v>4309</v>
      </c>
      <c r="B3779" s="156" t="s">
        <v>3706</v>
      </c>
      <c r="C3779" s="156" t="s">
        <v>407</v>
      </c>
      <c r="D3779" s="156" t="s">
        <v>408</v>
      </c>
      <c r="E3779" s="176">
        <v>3.83</v>
      </c>
    </row>
    <row r="3780" spans="1:5">
      <c r="A3780" s="156">
        <v>4307</v>
      </c>
      <c r="B3780" s="156" t="s">
        <v>3707</v>
      </c>
      <c r="C3780" s="156" t="s">
        <v>407</v>
      </c>
      <c r="D3780" s="156" t="s">
        <v>408</v>
      </c>
      <c r="E3780" s="176">
        <v>6.55</v>
      </c>
    </row>
    <row r="3781" spans="1:5">
      <c r="A3781" s="156">
        <v>10850</v>
      </c>
      <c r="B3781" s="156" t="s">
        <v>3708</v>
      </c>
      <c r="C3781" s="156" t="s">
        <v>407</v>
      </c>
      <c r="D3781" s="156" t="s">
        <v>408</v>
      </c>
      <c r="E3781" s="176">
        <v>30</v>
      </c>
    </row>
    <row r="3782" spans="1:5">
      <c r="A3782" s="156">
        <v>4792</v>
      </c>
      <c r="B3782" s="156" t="s">
        <v>3709</v>
      </c>
      <c r="C3782" s="156" t="s">
        <v>412</v>
      </c>
      <c r="D3782" s="156" t="s">
        <v>408</v>
      </c>
      <c r="E3782" s="176">
        <v>89.96</v>
      </c>
    </row>
    <row r="3783" spans="1:5">
      <c r="A3783" s="156">
        <v>4790</v>
      </c>
      <c r="B3783" s="156" t="s">
        <v>3710</v>
      </c>
      <c r="C3783" s="156" t="s">
        <v>412</v>
      </c>
      <c r="D3783" s="156" t="s">
        <v>405</v>
      </c>
      <c r="E3783" s="176">
        <v>54.09</v>
      </c>
    </row>
    <row r="3784" spans="1:5">
      <c r="A3784" s="156">
        <v>40671</v>
      </c>
      <c r="B3784" s="156" t="s">
        <v>3711</v>
      </c>
      <c r="C3784" s="156" t="s">
        <v>412</v>
      </c>
      <c r="D3784" s="156" t="s">
        <v>410</v>
      </c>
      <c r="E3784" s="176">
        <v>40.97</v>
      </c>
    </row>
    <row r="3785" spans="1:5">
      <c r="A3785" s="156">
        <v>7552</v>
      </c>
      <c r="B3785" s="156" t="s">
        <v>3712</v>
      </c>
      <c r="C3785" s="156" t="s">
        <v>407</v>
      </c>
      <c r="D3785" s="156" t="s">
        <v>408</v>
      </c>
      <c r="E3785" s="176">
        <v>11.62</v>
      </c>
    </row>
    <row r="3786" spans="1:5">
      <c r="A3786" s="156">
        <v>4893</v>
      </c>
      <c r="B3786" s="156" t="s">
        <v>3713</v>
      </c>
      <c r="C3786" s="156" t="s">
        <v>407</v>
      </c>
      <c r="D3786" s="156" t="s">
        <v>410</v>
      </c>
      <c r="E3786" s="176">
        <v>7.79</v>
      </c>
    </row>
    <row r="3787" spans="1:5">
      <c r="A3787" s="156">
        <v>4894</v>
      </c>
      <c r="B3787" s="156" t="s">
        <v>3714</v>
      </c>
      <c r="C3787" s="156" t="s">
        <v>407</v>
      </c>
      <c r="D3787" s="156" t="s">
        <v>410</v>
      </c>
      <c r="E3787" s="176">
        <v>6.68</v>
      </c>
    </row>
    <row r="3788" spans="1:5">
      <c r="A3788" s="156">
        <v>4888</v>
      </c>
      <c r="B3788" s="156" t="s">
        <v>3715</v>
      </c>
      <c r="C3788" s="156" t="s">
        <v>407</v>
      </c>
      <c r="D3788" s="156" t="s">
        <v>410</v>
      </c>
      <c r="E3788" s="176">
        <v>2.27</v>
      </c>
    </row>
    <row r="3789" spans="1:5">
      <c r="A3789" s="156">
        <v>4890</v>
      </c>
      <c r="B3789" s="156" t="s">
        <v>3716</v>
      </c>
      <c r="C3789" s="156" t="s">
        <v>407</v>
      </c>
      <c r="D3789" s="156" t="s">
        <v>410</v>
      </c>
      <c r="E3789" s="176">
        <v>4.28</v>
      </c>
    </row>
    <row r="3790" spans="1:5">
      <c r="A3790" s="156">
        <v>12411</v>
      </c>
      <c r="B3790" s="156" t="s">
        <v>3717</v>
      </c>
      <c r="C3790" s="156" t="s">
        <v>407</v>
      </c>
      <c r="D3790" s="156" t="s">
        <v>410</v>
      </c>
      <c r="E3790" s="176">
        <v>23.04</v>
      </c>
    </row>
    <row r="3791" spans="1:5">
      <c r="A3791" s="156">
        <v>4891</v>
      </c>
      <c r="B3791" s="156" t="s">
        <v>3718</v>
      </c>
      <c r="C3791" s="156" t="s">
        <v>407</v>
      </c>
      <c r="D3791" s="156" t="s">
        <v>410</v>
      </c>
      <c r="E3791" s="176">
        <v>11.52</v>
      </c>
    </row>
    <row r="3792" spans="1:5">
      <c r="A3792" s="156">
        <v>4889</v>
      </c>
      <c r="B3792" s="156" t="s">
        <v>3719</v>
      </c>
      <c r="C3792" s="156" t="s">
        <v>407</v>
      </c>
      <c r="D3792" s="156" t="s">
        <v>410</v>
      </c>
      <c r="E3792" s="176">
        <v>3.08</v>
      </c>
    </row>
    <row r="3793" spans="1:5">
      <c r="A3793" s="156">
        <v>4892</v>
      </c>
      <c r="B3793" s="156" t="s">
        <v>3720</v>
      </c>
      <c r="C3793" s="156" t="s">
        <v>407</v>
      </c>
      <c r="D3793" s="156" t="s">
        <v>410</v>
      </c>
      <c r="E3793" s="176">
        <v>32.26</v>
      </c>
    </row>
    <row r="3794" spans="1:5">
      <c r="A3794" s="156">
        <v>12412</v>
      </c>
      <c r="B3794" s="156" t="s">
        <v>3721</v>
      </c>
      <c r="C3794" s="156" t="s">
        <v>407</v>
      </c>
      <c r="D3794" s="156" t="s">
        <v>410</v>
      </c>
      <c r="E3794" s="176">
        <v>59.96</v>
      </c>
    </row>
    <row r="3795" spans="1:5">
      <c r="A3795" s="156">
        <v>11073</v>
      </c>
      <c r="B3795" s="156" t="s">
        <v>3722</v>
      </c>
      <c r="C3795" s="156" t="s">
        <v>407</v>
      </c>
      <c r="D3795" s="156" t="s">
        <v>408</v>
      </c>
      <c r="E3795" s="176">
        <v>6.46</v>
      </c>
    </row>
    <row r="3796" spans="1:5">
      <c r="A3796" s="156">
        <v>11071</v>
      </c>
      <c r="B3796" s="156" t="s">
        <v>3723</v>
      </c>
      <c r="C3796" s="156" t="s">
        <v>407</v>
      </c>
      <c r="D3796" s="156" t="s">
        <v>408</v>
      </c>
      <c r="E3796" s="176">
        <v>7.7</v>
      </c>
    </row>
    <row r="3797" spans="1:5">
      <c r="A3797" s="156">
        <v>11072</v>
      </c>
      <c r="B3797" s="156" t="s">
        <v>3724</v>
      </c>
      <c r="C3797" s="156" t="s">
        <v>407</v>
      </c>
      <c r="D3797" s="156" t="s">
        <v>408</v>
      </c>
      <c r="E3797" s="176">
        <v>2.82</v>
      </c>
    </row>
    <row r="3798" spans="1:5">
      <c r="A3798" s="156">
        <v>4895</v>
      </c>
      <c r="B3798" s="156" t="s">
        <v>3725</v>
      </c>
      <c r="C3798" s="156" t="s">
        <v>407</v>
      </c>
      <c r="D3798" s="156" t="s">
        <v>405</v>
      </c>
      <c r="E3798" s="176">
        <v>0.47</v>
      </c>
    </row>
    <row r="3799" spans="1:5">
      <c r="A3799" s="156">
        <v>4907</v>
      </c>
      <c r="B3799" s="156" t="s">
        <v>3726</v>
      </c>
      <c r="C3799" s="156" t="s">
        <v>407</v>
      </c>
      <c r="D3799" s="156" t="s">
        <v>410</v>
      </c>
      <c r="E3799" s="176">
        <v>11.03</v>
      </c>
    </row>
    <row r="3800" spans="1:5">
      <c r="A3800" s="156">
        <v>4904</v>
      </c>
      <c r="B3800" s="156" t="s">
        <v>3727</v>
      </c>
      <c r="C3800" s="156" t="s">
        <v>407</v>
      </c>
      <c r="D3800" s="156" t="s">
        <v>410</v>
      </c>
      <c r="E3800" s="176">
        <v>89.06</v>
      </c>
    </row>
    <row r="3801" spans="1:5">
      <c r="A3801" s="156">
        <v>4905</v>
      </c>
      <c r="B3801" s="156" t="s">
        <v>3728</v>
      </c>
      <c r="C3801" s="156" t="s">
        <v>407</v>
      </c>
      <c r="D3801" s="156" t="s">
        <v>410</v>
      </c>
      <c r="E3801" s="176">
        <v>145.26</v>
      </c>
    </row>
    <row r="3802" spans="1:5">
      <c r="A3802" s="156">
        <v>4902</v>
      </c>
      <c r="B3802" s="156" t="s">
        <v>3729</v>
      </c>
      <c r="C3802" s="156" t="s">
        <v>407</v>
      </c>
      <c r="D3802" s="156" t="s">
        <v>410</v>
      </c>
      <c r="E3802" s="176">
        <v>24.98</v>
      </c>
    </row>
    <row r="3803" spans="1:5">
      <c r="A3803" s="156">
        <v>4908</v>
      </c>
      <c r="B3803" s="156" t="s">
        <v>3730</v>
      </c>
      <c r="C3803" s="156" t="s">
        <v>407</v>
      </c>
      <c r="D3803" s="156" t="s">
        <v>410</v>
      </c>
      <c r="E3803" s="176">
        <v>35.950000000000003</v>
      </c>
    </row>
    <row r="3804" spans="1:5">
      <c r="A3804" s="156">
        <v>4909</v>
      </c>
      <c r="B3804" s="156" t="s">
        <v>3731</v>
      </c>
      <c r="C3804" s="156" t="s">
        <v>407</v>
      </c>
      <c r="D3804" s="156" t="s">
        <v>410</v>
      </c>
      <c r="E3804" s="176">
        <v>65.900000000000006</v>
      </c>
    </row>
    <row r="3805" spans="1:5">
      <c r="A3805" s="156">
        <v>4903</v>
      </c>
      <c r="B3805" s="156" t="s">
        <v>3732</v>
      </c>
      <c r="C3805" s="156" t="s">
        <v>407</v>
      </c>
      <c r="D3805" s="156" t="s">
        <v>410</v>
      </c>
      <c r="E3805" s="176">
        <v>129.62</v>
      </c>
    </row>
    <row r="3806" spans="1:5">
      <c r="A3806" s="156">
        <v>4897</v>
      </c>
      <c r="B3806" s="156" t="s">
        <v>3733</v>
      </c>
      <c r="C3806" s="156" t="s">
        <v>407</v>
      </c>
      <c r="D3806" s="156" t="s">
        <v>410</v>
      </c>
      <c r="E3806" s="176">
        <v>1.24</v>
      </c>
    </row>
    <row r="3807" spans="1:5">
      <c r="A3807" s="156">
        <v>4896</v>
      </c>
      <c r="B3807" s="156" t="s">
        <v>3734</v>
      </c>
      <c r="C3807" s="156" t="s">
        <v>407</v>
      </c>
      <c r="D3807" s="156" t="s">
        <v>410</v>
      </c>
      <c r="E3807" s="176">
        <v>0.52</v>
      </c>
    </row>
    <row r="3808" spans="1:5">
      <c r="A3808" s="156">
        <v>4900</v>
      </c>
      <c r="B3808" s="156" t="s">
        <v>3735</v>
      </c>
      <c r="C3808" s="156" t="s">
        <v>407</v>
      </c>
      <c r="D3808" s="156" t="s">
        <v>410</v>
      </c>
      <c r="E3808" s="176">
        <v>3.58</v>
      </c>
    </row>
    <row r="3809" spans="1:5">
      <c r="A3809" s="156">
        <v>4898</v>
      </c>
      <c r="B3809" s="156" t="s">
        <v>3736</v>
      </c>
      <c r="C3809" s="156" t="s">
        <v>407</v>
      </c>
      <c r="D3809" s="156" t="s">
        <v>410</v>
      </c>
      <c r="E3809" s="176">
        <v>1.56</v>
      </c>
    </row>
    <row r="3810" spans="1:5">
      <c r="A3810" s="156">
        <v>4899</v>
      </c>
      <c r="B3810" s="156" t="s">
        <v>3737</v>
      </c>
      <c r="C3810" s="156" t="s">
        <v>407</v>
      </c>
      <c r="D3810" s="156" t="s">
        <v>410</v>
      </c>
      <c r="E3810" s="176">
        <v>4.88</v>
      </c>
    </row>
    <row r="3811" spans="1:5">
      <c r="A3811" s="156">
        <v>11096</v>
      </c>
      <c r="B3811" s="156" t="s">
        <v>3738</v>
      </c>
      <c r="C3811" s="156" t="s">
        <v>463</v>
      </c>
      <c r="D3811" s="156" t="s">
        <v>408</v>
      </c>
      <c r="E3811" s="176">
        <v>0.23</v>
      </c>
    </row>
    <row r="3812" spans="1:5">
      <c r="A3812" s="156">
        <v>4741</v>
      </c>
      <c r="B3812" s="156" t="s">
        <v>183</v>
      </c>
      <c r="C3812" s="156" t="s">
        <v>409</v>
      </c>
      <c r="D3812" s="156" t="s">
        <v>408</v>
      </c>
      <c r="E3812" s="176">
        <v>43.37</v>
      </c>
    </row>
    <row r="3813" spans="1:5">
      <c r="A3813" s="156">
        <v>4752</v>
      </c>
      <c r="B3813" s="156" t="s">
        <v>3739</v>
      </c>
      <c r="C3813" s="156" t="s">
        <v>404</v>
      </c>
      <c r="D3813" s="156" t="s">
        <v>408</v>
      </c>
      <c r="E3813" s="176">
        <v>33.29</v>
      </c>
    </row>
    <row r="3814" spans="1:5">
      <c r="A3814" s="156">
        <v>41091</v>
      </c>
      <c r="B3814" s="156" t="s">
        <v>3740</v>
      </c>
      <c r="C3814" s="156" t="s">
        <v>577</v>
      </c>
      <c r="D3814" s="156" t="s">
        <v>408</v>
      </c>
      <c r="E3814" s="378">
        <v>5869.12</v>
      </c>
    </row>
    <row r="3815" spans="1:5">
      <c r="A3815" s="156">
        <v>13954</v>
      </c>
      <c r="B3815" s="156" t="s">
        <v>3741</v>
      </c>
      <c r="C3815" s="156" t="s">
        <v>407</v>
      </c>
      <c r="D3815" s="156" t="s">
        <v>410</v>
      </c>
      <c r="E3815" s="378">
        <v>6346.57</v>
      </c>
    </row>
    <row r="3816" spans="1:5">
      <c r="A3816" s="156">
        <v>3411</v>
      </c>
      <c r="B3816" s="156" t="s">
        <v>3742</v>
      </c>
      <c r="C3816" s="156" t="s">
        <v>463</v>
      </c>
      <c r="D3816" s="156" t="s">
        <v>410</v>
      </c>
      <c r="E3816" s="176">
        <v>45.12</v>
      </c>
    </row>
    <row r="3817" spans="1:5">
      <c r="A3817" s="156">
        <v>39995</v>
      </c>
      <c r="B3817" s="156" t="s">
        <v>3743</v>
      </c>
      <c r="C3817" s="156" t="s">
        <v>409</v>
      </c>
      <c r="D3817" s="156" t="s">
        <v>410</v>
      </c>
      <c r="E3817" s="176">
        <v>347.14</v>
      </c>
    </row>
    <row r="3818" spans="1:5">
      <c r="A3818" s="156">
        <v>11615</v>
      </c>
      <c r="B3818" s="156" t="s">
        <v>3744</v>
      </c>
      <c r="C3818" s="156" t="s">
        <v>412</v>
      </c>
      <c r="D3818" s="156" t="s">
        <v>410</v>
      </c>
      <c r="E3818" s="176">
        <v>2.94</v>
      </c>
    </row>
    <row r="3819" spans="1:5">
      <c r="A3819" s="156">
        <v>3408</v>
      </c>
      <c r="B3819" s="156" t="s">
        <v>3745</v>
      </c>
      <c r="C3819" s="156" t="s">
        <v>412</v>
      </c>
      <c r="D3819" s="156" t="s">
        <v>410</v>
      </c>
      <c r="E3819" s="176">
        <v>7.82</v>
      </c>
    </row>
    <row r="3820" spans="1:5">
      <c r="A3820" s="156">
        <v>3409</v>
      </c>
      <c r="B3820" s="156" t="s">
        <v>3746</v>
      </c>
      <c r="C3820" s="156" t="s">
        <v>412</v>
      </c>
      <c r="D3820" s="156" t="s">
        <v>410</v>
      </c>
      <c r="E3820" s="176">
        <v>19.55</v>
      </c>
    </row>
    <row r="3821" spans="1:5">
      <c r="A3821" s="156">
        <v>11427</v>
      </c>
      <c r="B3821" s="156" t="s">
        <v>3747</v>
      </c>
      <c r="C3821" s="156" t="s">
        <v>463</v>
      </c>
      <c r="D3821" s="156" t="s">
        <v>410</v>
      </c>
      <c r="E3821" s="176">
        <v>61.79</v>
      </c>
    </row>
    <row r="3822" spans="1:5">
      <c r="A3822" s="156">
        <v>26022</v>
      </c>
      <c r="B3822" s="156" t="s">
        <v>3748</v>
      </c>
      <c r="C3822" s="156" t="s">
        <v>407</v>
      </c>
      <c r="D3822" s="156" t="s">
        <v>408</v>
      </c>
      <c r="E3822" s="176">
        <v>166.34</v>
      </c>
    </row>
    <row r="3823" spans="1:5">
      <c r="A3823" s="156">
        <v>421</v>
      </c>
      <c r="B3823" s="156" t="s">
        <v>3749</v>
      </c>
      <c r="C3823" s="156" t="s">
        <v>407</v>
      </c>
      <c r="D3823" s="156" t="s">
        <v>410</v>
      </c>
      <c r="E3823" s="176">
        <v>8.4499999999999993</v>
      </c>
    </row>
    <row r="3824" spans="1:5">
      <c r="A3824" s="156">
        <v>12362</v>
      </c>
      <c r="B3824" s="156" t="s">
        <v>3750</v>
      </c>
      <c r="C3824" s="156" t="s">
        <v>407</v>
      </c>
      <c r="D3824" s="156" t="s">
        <v>408</v>
      </c>
      <c r="E3824" s="176">
        <v>9.65</v>
      </c>
    </row>
    <row r="3825" spans="1:5">
      <c r="A3825" s="156">
        <v>14148</v>
      </c>
      <c r="B3825" s="156" t="s">
        <v>3751</v>
      </c>
      <c r="C3825" s="156" t="s">
        <v>407</v>
      </c>
      <c r="D3825" s="156" t="s">
        <v>410</v>
      </c>
      <c r="E3825" s="176">
        <v>0.97</v>
      </c>
    </row>
    <row r="3826" spans="1:5">
      <c r="A3826" s="156">
        <v>4341</v>
      </c>
      <c r="B3826" s="156" t="s">
        <v>3752</v>
      </c>
      <c r="C3826" s="156" t="s">
        <v>407</v>
      </c>
      <c r="D3826" s="156" t="s">
        <v>410</v>
      </c>
      <c r="E3826" s="176">
        <v>0.61</v>
      </c>
    </row>
    <row r="3827" spans="1:5">
      <c r="A3827" s="156">
        <v>4337</v>
      </c>
      <c r="B3827" s="156" t="s">
        <v>3753</v>
      </c>
      <c r="C3827" s="156" t="s">
        <v>407</v>
      </c>
      <c r="D3827" s="156" t="s">
        <v>410</v>
      </c>
      <c r="E3827" s="176">
        <v>1.53</v>
      </c>
    </row>
    <row r="3828" spans="1:5">
      <c r="A3828" s="156">
        <v>4339</v>
      </c>
      <c r="B3828" s="156" t="s">
        <v>3754</v>
      </c>
      <c r="C3828" s="156" t="s">
        <v>407</v>
      </c>
      <c r="D3828" s="156" t="s">
        <v>410</v>
      </c>
      <c r="E3828" s="176">
        <v>0.32</v>
      </c>
    </row>
    <row r="3829" spans="1:5">
      <c r="A3829" s="156">
        <v>39997</v>
      </c>
      <c r="B3829" s="156" t="s">
        <v>3755</v>
      </c>
      <c r="C3829" s="156" t="s">
        <v>407</v>
      </c>
      <c r="D3829" s="156" t="s">
        <v>410</v>
      </c>
      <c r="E3829" s="176">
        <v>0.18</v>
      </c>
    </row>
    <row r="3830" spans="1:5">
      <c r="A3830" s="156">
        <v>11971</v>
      </c>
      <c r="B3830" s="156" t="s">
        <v>3756</v>
      </c>
      <c r="C3830" s="156" t="s">
        <v>407</v>
      </c>
      <c r="D3830" s="156" t="s">
        <v>410</v>
      </c>
      <c r="E3830" s="176">
        <v>2.54</v>
      </c>
    </row>
    <row r="3831" spans="1:5">
      <c r="A3831" s="156">
        <v>4342</v>
      </c>
      <c r="B3831" s="156" t="s">
        <v>3757</v>
      </c>
      <c r="C3831" s="156" t="s">
        <v>407</v>
      </c>
      <c r="D3831" s="156" t="s">
        <v>410</v>
      </c>
      <c r="E3831" s="176">
        <v>0.13</v>
      </c>
    </row>
    <row r="3832" spans="1:5">
      <c r="A3832" s="156">
        <v>4330</v>
      </c>
      <c r="B3832" s="156" t="s">
        <v>3758</v>
      </c>
      <c r="C3832" s="156" t="s">
        <v>407</v>
      </c>
      <c r="D3832" s="156" t="s">
        <v>410</v>
      </c>
      <c r="E3832" s="176">
        <v>0.09</v>
      </c>
    </row>
    <row r="3833" spans="1:5">
      <c r="A3833" s="156">
        <v>4340</v>
      </c>
      <c r="B3833" s="156" t="s">
        <v>3759</v>
      </c>
      <c r="C3833" s="156" t="s">
        <v>407</v>
      </c>
      <c r="D3833" s="156" t="s">
        <v>410</v>
      </c>
      <c r="E3833" s="176">
        <v>0.71</v>
      </c>
    </row>
    <row r="3834" spans="1:5">
      <c r="A3834" s="156">
        <v>5088</v>
      </c>
      <c r="B3834" s="156" t="s">
        <v>3760</v>
      </c>
      <c r="C3834" s="156" t="s">
        <v>407</v>
      </c>
      <c r="D3834" s="156" t="s">
        <v>408</v>
      </c>
      <c r="E3834" s="176">
        <v>1.9</v>
      </c>
    </row>
    <row r="3835" spans="1:5">
      <c r="A3835" s="156">
        <v>11154</v>
      </c>
      <c r="B3835" s="156" t="s">
        <v>3761</v>
      </c>
      <c r="C3835" s="156" t="s">
        <v>407</v>
      </c>
      <c r="D3835" s="156" t="s">
        <v>410</v>
      </c>
      <c r="E3835" s="176">
        <v>934.79</v>
      </c>
    </row>
    <row r="3836" spans="1:5">
      <c r="A3836" s="156">
        <v>39021</v>
      </c>
      <c r="B3836" s="156" t="s">
        <v>3762</v>
      </c>
      <c r="C3836" s="156" t="s">
        <v>407</v>
      </c>
      <c r="D3836" s="156" t="s">
        <v>410</v>
      </c>
      <c r="E3836" s="176">
        <v>420.46</v>
      </c>
    </row>
    <row r="3837" spans="1:5">
      <c r="A3837" s="156">
        <v>39022</v>
      </c>
      <c r="B3837" s="156" t="s">
        <v>3763</v>
      </c>
      <c r="C3837" s="156" t="s">
        <v>407</v>
      </c>
      <c r="D3837" s="156" t="s">
        <v>410</v>
      </c>
      <c r="E3837" s="176">
        <v>519.99</v>
      </c>
    </row>
    <row r="3838" spans="1:5">
      <c r="A3838" s="156">
        <v>39024</v>
      </c>
      <c r="B3838" s="156" t="s">
        <v>3764</v>
      </c>
      <c r="C3838" s="156" t="s">
        <v>407</v>
      </c>
      <c r="D3838" s="156" t="s">
        <v>410</v>
      </c>
      <c r="E3838" s="378">
        <v>1093.47</v>
      </c>
    </row>
    <row r="3839" spans="1:5">
      <c r="A3839" s="156">
        <v>4914</v>
      </c>
      <c r="B3839" s="156" t="s">
        <v>3765</v>
      </c>
      <c r="C3839" s="156" t="s">
        <v>412</v>
      </c>
      <c r="D3839" s="156" t="s">
        <v>410</v>
      </c>
      <c r="E3839" s="176">
        <v>886.61</v>
      </c>
    </row>
    <row r="3840" spans="1:5">
      <c r="A3840" s="156">
        <v>4917</v>
      </c>
      <c r="B3840" s="156" t="s">
        <v>3766</v>
      </c>
      <c r="C3840" s="156" t="s">
        <v>412</v>
      </c>
      <c r="D3840" s="156" t="s">
        <v>410</v>
      </c>
      <c r="E3840" s="176">
        <v>612.29999999999995</v>
      </c>
    </row>
    <row r="3841" spans="1:5">
      <c r="A3841" s="156">
        <v>39025</v>
      </c>
      <c r="B3841" s="156" t="s">
        <v>127</v>
      </c>
      <c r="C3841" s="156" t="s">
        <v>407</v>
      </c>
      <c r="D3841" s="156" t="s">
        <v>410</v>
      </c>
      <c r="E3841" s="378">
        <v>1121.24</v>
      </c>
    </row>
    <row r="3842" spans="1:5">
      <c r="A3842" s="156">
        <v>4930</v>
      </c>
      <c r="B3842" s="156" t="s">
        <v>136</v>
      </c>
      <c r="C3842" s="156" t="s">
        <v>412</v>
      </c>
      <c r="D3842" s="156" t="s">
        <v>410</v>
      </c>
      <c r="E3842" s="176">
        <v>451.88</v>
      </c>
    </row>
    <row r="3843" spans="1:5">
      <c r="A3843" s="156">
        <v>4922</v>
      </c>
      <c r="B3843" s="156" t="s">
        <v>3767</v>
      </c>
      <c r="C3843" s="156" t="s">
        <v>412</v>
      </c>
      <c r="D3843" s="156" t="s">
        <v>410</v>
      </c>
      <c r="E3843" s="176">
        <v>567.96</v>
      </c>
    </row>
    <row r="3844" spans="1:5">
      <c r="A3844" s="156">
        <v>4911</v>
      </c>
      <c r="B3844" s="156" t="s">
        <v>3768</v>
      </c>
      <c r="C3844" s="156" t="s">
        <v>412</v>
      </c>
      <c r="D3844" s="156" t="s">
        <v>410</v>
      </c>
      <c r="E3844" s="176">
        <v>130.43</v>
      </c>
    </row>
    <row r="3845" spans="1:5">
      <c r="A3845" s="156">
        <v>37518</v>
      </c>
      <c r="B3845" s="156" t="s">
        <v>3769</v>
      </c>
      <c r="C3845" s="156" t="s">
        <v>412</v>
      </c>
      <c r="D3845" s="156" t="s">
        <v>410</v>
      </c>
      <c r="E3845" s="176">
        <v>166.5</v>
      </c>
    </row>
    <row r="3846" spans="1:5">
      <c r="A3846" s="156">
        <v>4910</v>
      </c>
      <c r="B3846" s="156" t="s">
        <v>3770</v>
      </c>
      <c r="C3846" s="156" t="s">
        <v>412</v>
      </c>
      <c r="D3846" s="156" t="s">
        <v>410</v>
      </c>
      <c r="E3846" s="176">
        <v>130.43</v>
      </c>
    </row>
    <row r="3847" spans="1:5">
      <c r="A3847" s="156">
        <v>4943</v>
      </c>
      <c r="B3847" s="156" t="s">
        <v>3771</v>
      </c>
      <c r="C3847" s="156" t="s">
        <v>412</v>
      </c>
      <c r="D3847" s="156" t="s">
        <v>410</v>
      </c>
      <c r="E3847" s="176">
        <v>207.02</v>
      </c>
    </row>
    <row r="3848" spans="1:5">
      <c r="A3848" s="156">
        <v>5002</v>
      </c>
      <c r="B3848" s="156" t="s">
        <v>5139</v>
      </c>
      <c r="C3848" s="156" t="s">
        <v>412</v>
      </c>
      <c r="D3848" s="156" t="s">
        <v>410</v>
      </c>
      <c r="E3848" s="176">
        <v>228.03</v>
      </c>
    </row>
    <row r="3849" spans="1:5">
      <c r="A3849" s="156">
        <v>4977</v>
      </c>
      <c r="B3849" s="156" t="s">
        <v>5140</v>
      </c>
      <c r="C3849" s="156" t="s">
        <v>412</v>
      </c>
      <c r="D3849" s="156" t="s">
        <v>410</v>
      </c>
      <c r="E3849" s="176">
        <v>153.91999999999999</v>
      </c>
    </row>
    <row r="3850" spans="1:5">
      <c r="A3850" s="156">
        <v>5028</v>
      </c>
      <c r="B3850" s="156" t="s">
        <v>5141</v>
      </c>
      <c r="C3850" s="156" t="s">
        <v>412</v>
      </c>
      <c r="D3850" s="156" t="s">
        <v>410</v>
      </c>
      <c r="E3850" s="176">
        <v>376.63</v>
      </c>
    </row>
    <row r="3851" spans="1:5">
      <c r="A3851" s="156">
        <v>4998</v>
      </c>
      <c r="B3851" s="156" t="s">
        <v>5142</v>
      </c>
      <c r="C3851" s="156" t="s">
        <v>412</v>
      </c>
      <c r="D3851" s="156" t="s">
        <v>410</v>
      </c>
      <c r="E3851" s="176">
        <v>312.8</v>
      </c>
    </row>
    <row r="3852" spans="1:5">
      <c r="A3852" s="156">
        <v>4969</v>
      </c>
      <c r="B3852" s="156" t="s">
        <v>5143</v>
      </c>
      <c r="C3852" s="156" t="s">
        <v>412</v>
      </c>
      <c r="D3852" s="156" t="s">
        <v>410</v>
      </c>
      <c r="E3852" s="176">
        <v>217.7</v>
      </c>
    </row>
    <row r="3853" spans="1:5">
      <c r="A3853" s="156">
        <v>11364</v>
      </c>
      <c r="B3853" s="156" t="s">
        <v>3772</v>
      </c>
      <c r="C3853" s="156" t="s">
        <v>407</v>
      </c>
      <c r="D3853" s="156" t="s">
        <v>408</v>
      </c>
      <c r="E3853" s="176">
        <v>91.3</v>
      </c>
    </row>
    <row r="3854" spans="1:5">
      <c r="A3854" s="156">
        <v>11365</v>
      </c>
      <c r="B3854" s="156" t="s">
        <v>3773</v>
      </c>
      <c r="C3854" s="156" t="s">
        <v>407</v>
      </c>
      <c r="D3854" s="156" t="s">
        <v>408</v>
      </c>
      <c r="E3854" s="176">
        <v>98.33</v>
      </c>
    </row>
    <row r="3855" spans="1:5">
      <c r="A3855" s="156">
        <v>11366</v>
      </c>
      <c r="B3855" s="156" t="s">
        <v>3774</v>
      </c>
      <c r="C3855" s="156" t="s">
        <v>407</v>
      </c>
      <c r="D3855" s="156" t="s">
        <v>408</v>
      </c>
      <c r="E3855" s="176">
        <v>104.06</v>
      </c>
    </row>
    <row r="3856" spans="1:5">
      <c r="A3856" s="156">
        <v>11367</v>
      </c>
      <c r="B3856" s="156" t="s">
        <v>3775</v>
      </c>
      <c r="C3856" s="156" t="s">
        <v>412</v>
      </c>
      <c r="D3856" s="156" t="s">
        <v>408</v>
      </c>
      <c r="E3856" s="176">
        <v>80.150000000000006</v>
      </c>
    </row>
    <row r="3857" spans="1:5">
      <c r="A3857" s="156">
        <v>4989</v>
      </c>
      <c r="B3857" s="156" t="s">
        <v>3776</v>
      </c>
      <c r="C3857" s="156" t="s">
        <v>407</v>
      </c>
      <c r="D3857" s="156" t="s">
        <v>408</v>
      </c>
      <c r="E3857" s="176">
        <v>207.99</v>
      </c>
    </row>
    <row r="3858" spans="1:5">
      <c r="A3858" s="156">
        <v>4982</v>
      </c>
      <c r="B3858" s="156" t="s">
        <v>3777</v>
      </c>
      <c r="C3858" s="156" t="s">
        <v>407</v>
      </c>
      <c r="D3858" s="156" t="s">
        <v>408</v>
      </c>
      <c r="E3858" s="176">
        <v>180.57</v>
      </c>
    </row>
    <row r="3859" spans="1:5">
      <c r="A3859" s="156">
        <v>20322</v>
      </c>
      <c r="B3859" s="156" t="s">
        <v>3778</v>
      </c>
      <c r="C3859" s="156" t="s">
        <v>407</v>
      </c>
      <c r="D3859" s="156" t="s">
        <v>408</v>
      </c>
      <c r="E3859" s="176">
        <v>159.15</v>
      </c>
    </row>
    <row r="3860" spans="1:5">
      <c r="A3860" s="156">
        <v>10553</v>
      </c>
      <c r="B3860" s="156" t="s">
        <v>3779</v>
      </c>
      <c r="C3860" s="156" t="s">
        <v>407</v>
      </c>
      <c r="D3860" s="156" t="s">
        <v>408</v>
      </c>
      <c r="E3860" s="176">
        <v>169.68</v>
      </c>
    </row>
    <row r="3861" spans="1:5">
      <c r="A3861" s="156">
        <v>5020</v>
      </c>
      <c r="B3861" s="156" t="s">
        <v>3780</v>
      </c>
      <c r="C3861" s="156" t="s">
        <v>407</v>
      </c>
      <c r="D3861" s="156" t="s">
        <v>408</v>
      </c>
      <c r="E3861" s="176">
        <v>175.92</v>
      </c>
    </row>
    <row r="3862" spans="1:5">
      <c r="A3862" s="156">
        <v>4962</v>
      </c>
      <c r="B3862" s="156" t="s">
        <v>3781</v>
      </c>
      <c r="C3862" s="156" t="s">
        <v>407</v>
      </c>
      <c r="D3862" s="156" t="s">
        <v>408</v>
      </c>
      <c r="E3862" s="176">
        <v>171.39</v>
      </c>
    </row>
    <row r="3863" spans="1:5">
      <c r="A3863" s="156">
        <v>4981</v>
      </c>
      <c r="B3863" s="156" t="s">
        <v>3782</v>
      </c>
      <c r="C3863" s="156" t="s">
        <v>407</v>
      </c>
      <c r="D3863" s="156" t="s">
        <v>405</v>
      </c>
      <c r="E3863" s="176">
        <v>121.2</v>
      </c>
    </row>
    <row r="3864" spans="1:5">
      <c r="A3864" s="156">
        <v>10554</v>
      </c>
      <c r="B3864" s="156" t="s">
        <v>3783</v>
      </c>
      <c r="C3864" s="156" t="s">
        <v>407</v>
      </c>
      <c r="D3864" s="156" t="s">
        <v>408</v>
      </c>
      <c r="E3864" s="176">
        <v>189.63</v>
      </c>
    </row>
    <row r="3865" spans="1:5">
      <c r="A3865" s="156">
        <v>4964</v>
      </c>
      <c r="B3865" s="156" t="s">
        <v>3784</v>
      </c>
      <c r="C3865" s="156" t="s">
        <v>407</v>
      </c>
      <c r="D3865" s="156" t="s">
        <v>408</v>
      </c>
      <c r="E3865" s="176">
        <v>208.12</v>
      </c>
    </row>
    <row r="3866" spans="1:5">
      <c r="A3866" s="156">
        <v>4992</v>
      </c>
      <c r="B3866" s="156" t="s">
        <v>3785</v>
      </c>
      <c r="C3866" s="156" t="s">
        <v>407</v>
      </c>
      <c r="D3866" s="156" t="s">
        <v>408</v>
      </c>
      <c r="E3866" s="176">
        <v>206.4</v>
      </c>
    </row>
    <row r="3867" spans="1:5">
      <c r="A3867" s="156">
        <v>10555</v>
      </c>
      <c r="B3867" s="156" t="s">
        <v>3786</v>
      </c>
      <c r="C3867" s="156" t="s">
        <v>407</v>
      </c>
      <c r="D3867" s="156" t="s">
        <v>408</v>
      </c>
      <c r="E3867" s="176">
        <v>183.02</v>
      </c>
    </row>
    <row r="3868" spans="1:5">
      <c r="A3868" s="156">
        <v>4987</v>
      </c>
      <c r="B3868" s="156" t="s">
        <v>3787</v>
      </c>
      <c r="C3868" s="156" t="s">
        <v>407</v>
      </c>
      <c r="D3868" s="156" t="s">
        <v>408</v>
      </c>
      <c r="E3868" s="176">
        <v>189.63</v>
      </c>
    </row>
    <row r="3869" spans="1:5">
      <c r="A3869" s="156">
        <v>10556</v>
      </c>
      <c r="B3869" s="156" t="s">
        <v>3788</v>
      </c>
      <c r="C3869" s="156" t="s">
        <v>407</v>
      </c>
      <c r="D3869" s="156" t="s">
        <v>408</v>
      </c>
      <c r="E3869" s="176">
        <v>194.43</v>
      </c>
    </row>
    <row r="3870" spans="1:5">
      <c r="A3870" s="156">
        <v>4958</v>
      </c>
      <c r="B3870" s="156" t="s">
        <v>3789</v>
      </c>
      <c r="C3870" s="156" t="s">
        <v>412</v>
      </c>
      <c r="D3870" s="156" t="s">
        <v>408</v>
      </c>
      <c r="E3870" s="176">
        <v>111.12</v>
      </c>
    </row>
    <row r="3871" spans="1:5">
      <c r="A3871" s="156">
        <v>39502</v>
      </c>
      <c r="B3871" s="156" t="s">
        <v>3790</v>
      </c>
      <c r="C3871" s="156" t="s">
        <v>407</v>
      </c>
      <c r="D3871" s="156" t="s">
        <v>408</v>
      </c>
      <c r="E3871" s="176">
        <v>269.33</v>
      </c>
    </row>
    <row r="3872" spans="1:5">
      <c r="A3872" s="156">
        <v>39504</v>
      </c>
      <c r="B3872" s="156" t="s">
        <v>3791</v>
      </c>
      <c r="C3872" s="156" t="s">
        <v>407</v>
      </c>
      <c r="D3872" s="156" t="s">
        <v>408</v>
      </c>
      <c r="E3872" s="176">
        <v>190.98</v>
      </c>
    </row>
    <row r="3873" spans="1:5">
      <c r="A3873" s="156">
        <v>39503</v>
      </c>
      <c r="B3873" s="156" t="s">
        <v>3792</v>
      </c>
      <c r="C3873" s="156" t="s">
        <v>407</v>
      </c>
      <c r="D3873" s="156" t="s">
        <v>408</v>
      </c>
      <c r="E3873" s="176">
        <v>292.58999999999997</v>
      </c>
    </row>
    <row r="3874" spans="1:5">
      <c r="A3874" s="156">
        <v>39505</v>
      </c>
      <c r="B3874" s="156" t="s">
        <v>3793</v>
      </c>
      <c r="C3874" s="156" t="s">
        <v>407</v>
      </c>
      <c r="D3874" s="156" t="s">
        <v>408</v>
      </c>
      <c r="E3874" s="176">
        <v>208.12</v>
      </c>
    </row>
    <row r="3875" spans="1:5">
      <c r="A3875" s="156">
        <v>25969</v>
      </c>
      <c r="B3875" s="156" t="s">
        <v>3794</v>
      </c>
      <c r="C3875" s="156" t="s">
        <v>407</v>
      </c>
      <c r="D3875" s="156" t="s">
        <v>408</v>
      </c>
      <c r="E3875" s="176">
        <v>211.48</v>
      </c>
    </row>
    <row r="3876" spans="1:5">
      <c r="A3876" s="156">
        <v>4944</v>
      </c>
      <c r="B3876" s="156" t="s">
        <v>3795</v>
      </c>
      <c r="C3876" s="156" t="s">
        <v>412</v>
      </c>
      <c r="D3876" s="156" t="s">
        <v>410</v>
      </c>
      <c r="E3876" s="176">
        <v>253.88</v>
      </c>
    </row>
    <row r="3877" spans="1:5">
      <c r="A3877" s="156">
        <v>21102</v>
      </c>
      <c r="B3877" s="156" t="s">
        <v>282</v>
      </c>
      <c r="C3877" s="156" t="s">
        <v>407</v>
      </c>
      <c r="D3877" s="156" t="s">
        <v>408</v>
      </c>
      <c r="E3877" s="176">
        <v>19.34</v>
      </c>
    </row>
    <row r="3878" spans="1:5">
      <c r="A3878" s="156">
        <v>21101</v>
      </c>
      <c r="B3878" s="156" t="s">
        <v>3796</v>
      </c>
      <c r="C3878" s="156" t="s">
        <v>407</v>
      </c>
      <c r="D3878" s="156" t="s">
        <v>408</v>
      </c>
      <c r="E3878" s="176">
        <v>12.42</v>
      </c>
    </row>
    <row r="3879" spans="1:5">
      <c r="A3879" s="156">
        <v>34713</v>
      </c>
      <c r="B3879" s="156" t="s">
        <v>3797</v>
      </c>
      <c r="C3879" s="156" t="s">
        <v>412</v>
      </c>
      <c r="D3879" s="156" t="s">
        <v>408</v>
      </c>
      <c r="E3879" s="176">
        <v>174.93</v>
      </c>
    </row>
    <row r="3880" spans="1:5">
      <c r="A3880" s="156">
        <v>4947</v>
      </c>
      <c r="B3880" s="156" t="s">
        <v>3798</v>
      </c>
      <c r="C3880" s="156" t="s">
        <v>412</v>
      </c>
      <c r="D3880" s="156" t="s">
        <v>410</v>
      </c>
      <c r="E3880" s="176">
        <v>580.70000000000005</v>
      </c>
    </row>
    <row r="3881" spans="1:5">
      <c r="A3881" s="156">
        <v>37563</v>
      </c>
      <c r="B3881" s="156" t="s">
        <v>3799</v>
      </c>
      <c r="C3881" s="156" t="s">
        <v>412</v>
      </c>
      <c r="D3881" s="156" t="s">
        <v>410</v>
      </c>
      <c r="E3881" s="176">
        <v>445.88</v>
      </c>
    </row>
    <row r="3882" spans="1:5">
      <c r="A3882" s="156">
        <v>4948</v>
      </c>
      <c r="B3882" s="156" t="s">
        <v>3800</v>
      </c>
      <c r="C3882" s="156" t="s">
        <v>412</v>
      </c>
      <c r="D3882" s="156" t="s">
        <v>410</v>
      </c>
      <c r="E3882" s="176">
        <v>404.66</v>
      </c>
    </row>
    <row r="3883" spans="1:5">
      <c r="A3883" s="156">
        <v>37561</v>
      </c>
      <c r="B3883" s="156" t="s">
        <v>3801</v>
      </c>
      <c r="C3883" s="156" t="s">
        <v>412</v>
      </c>
      <c r="D3883" s="156" t="s">
        <v>410</v>
      </c>
      <c r="E3883" s="176">
        <v>832.35</v>
      </c>
    </row>
    <row r="3884" spans="1:5">
      <c r="A3884" s="156">
        <v>37562</v>
      </c>
      <c r="B3884" s="156" t="s">
        <v>120</v>
      </c>
      <c r="C3884" s="156" t="s">
        <v>412</v>
      </c>
      <c r="D3884" s="156" t="s">
        <v>410</v>
      </c>
      <c r="E3884" s="176">
        <v>533.87</v>
      </c>
    </row>
    <row r="3885" spans="1:5">
      <c r="A3885" s="156">
        <v>37585</v>
      </c>
      <c r="B3885" s="156" t="s">
        <v>3802</v>
      </c>
      <c r="C3885" s="156" t="s">
        <v>407</v>
      </c>
      <c r="D3885" s="156" t="s">
        <v>410</v>
      </c>
      <c r="E3885" s="176">
        <v>305.29000000000002</v>
      </c>
    </row>
    <row r="3886" spans="1:5">
      <c r="A3886" s="156">
        <v>14164</v>
      </c>
      <c r="B3886" s="156" t="s">
        <v>3803</v>
      </c>
      <c r="C3886" s="156" t="s">
        <v>407</v>
      </c>
      <c r="D3886" s="156" t="s">
        <v>410</v>
      </c>
      <c r="E3886" s="378">
        <v>1793.95</v>
      </c>
    </row>
    <row r="3887" spans="1:5">
      <c r="A3887" s="156">
        <v>14163</v>
      </c>
      <c r="B3887" s="156" t="s">
        <v>3804</v>
      </c>
      <c r="C3887" s="156" t="s">
        <v>407</v>
      </c>
      <c r="D3887" s="156" t="s">
        <v>410</v>
      </c>
      <c r="E3887" s="378">
        <v>2038.94</v>
      </c>
    </row>
    <row r="3888" spans="1:5">
      <c r="A3888" s="156">
        <v>5051</v>
      </c>
      <c r="B3888" s="156" t="s">
        <v>3805</v>
      </c>
      <c r="C3888" s="156" t="s">
        <v>407</v>
      </c>
      <c r="D3888" s="156" t="s">
        <v>410</v>
      </c>
      <c r="E3888" s="378">
        <v>1734.09</v>
      </c>
    </row>
    <row r="3889" spans="1:5">
      <c r="A3889" s="156">
        <v>14162</v>
      </c>
      <c r="B3889" s="156" t="s">
        <v>3806</v>
      </c>
      <c r="C3889" s="156" t="s">
        <v>407</v>
      </c>
      <c r="D3889" s="156" t="s">
        <v>410</v>
      </c>
      <c r="E3889" s="378">
        <v>1731.58</v>
      </c>
    </row>
    <row r="3890" spans="1:5">
      <c r="A3890" s="156">
        <v>5052</v>
      </c>
      <c r="B3890" s="156" t="s">
        <v>3807</v>
      </c>
      <c r="C3890" s="156" t="s">
        <v>407</v>
      </c>
      <c r="D3890" s="156" t="s">
        <v>410</v>
      </c>
      <c r="E3890" s="378">
        <v>1292</v>
      </c>
    </row>
    <row r="3891" spans="1:5">
      <c r="A3891" s="156">
        <v>14166</v>
      </c>
      <c r="B3891" s="156" t="s">
        <v>3808</v>
      </c>
      <c r="C3891" s="156" t="s">
        <v>407</v>
      </c>
      <c r="D3891" s="156" t="s">
        <v>410</v>
      </c>
      <c r="E3891" s="378">
        <v>1308.4000000000001</v>
      </c>
    </row>
    <row r="3892" spans="1:5">
      <c r="A3892" s="156">
        <v>14165</v>
      </c>
      <c r="B3892" s="156" t="s">
        <v>3809</v>
      </c>
      <c r="C3892" s="156" t="s">
        <v>407</v>
      </c>
      <c r="D3892" s="156" t="s">
        <v>410</v>
      </c>
      <c r="E3892" s="378">
        <v>1812.61</v>
      </c>
    </row>
    <row r="3893" spans="1:5">
      <c r="A3893" s="156">
        <v>5050</v>
      </c>
      <c r="B3893" s="156" t="s">
        <v>3810</v>
      </c>
      <c r="C3893" s="156" t="s">
        <v>407</v>
      </c>
      <c r="D3893" s="156" t="s">
        <v>410</v>
      </c>
      <c r="E3893" s="176">
        <v>446.12</v>
      </c>
    </row>
    <row r="3894" spans="1:5">
      <c r="A3894" s="156">
        <v>12378</v>
      </c>
      <c r="B3894" s="156" t="s">
        <v>3811</v>
      </c>
      <c r="C3894" s="156" t="s">
        <v>407</v>
      </c>
      <c r="D3894" s="156" t="s">
        <v>410</v>
      </c>
      <c r="E3894" s="378">
        <v>1060.42</v>
      </c>
    </row>
    <row r="3895" spans="1:5">
      <c r="A3895" s="156">
        <v>5040</v>
      </c>
      <c r="B3895" s="156" t="s">
        <v>3812</v>
      </c>
      <c r="C3895" s="156" t="s">
        <v>407</v>
      </c>
      <c r="D3895" s="156" t="s">
        <v>408</v>
      </c>
      <c r="E3895" s="176">
        <v>167.73</v>
      </c>
    </row>
    <row r="3896" spans="1:5">
      <c r="A3896" s="156">
        <v>5054</v>
      </c>
      <c r="B3896" s="156" t="s">
        <v>3813</v>
      </c>
      <c r="C3896" s="156" t="s">
        <v>407</v>
      </c>
      <c r="D3896" s="156" t="s">
        <v>408</v>
      </c>
      <c r="E3896" s="176">
        <v>244.68</v>
      </c>
    </row>
    <row r="3897" spans="1:5">
      <c r="A3897" s="156">
        <v>12366</v>
      </c>
      <c r="B3897" s="156" t="s">
        <v>3814</v>
      </c>
      <c r="C3897" s="156" t="s">
        <v>407</v>
      </c>
      <c r="D3897" s="156" t="s">
        <v>408</v>
      </c>
      <c r="E3897" s="176">
        <v>435.62</v>
      </c>
    </row>
    <row r="3898" spans="1:5">
      <c r="A3898" s="156">
        <v>5045</v>
      </c>
      <c r="B3898" s="156" t="s">
        <v>3815</v>
      </c>
      <c r="C3898" s="156" t="s">
        <v>407</v>
      </c>
      <c r="D3898" s="156" t="s">
        <v>408</v>
      </c>
      <c r="E3898" s="176">
        <v>606.62</v>
      </c>
    </row>
    <row r="3899" spans="1:5">
      <c r="A3899" s="156">
        <v>12367</v>
      </c>
      <c r="B3899" s="156" t="s">
        <v>3816</v>
      </c>
      <c r="C3899" s="156" t="s">
        <v>407</v>
      </c>
      <c r="D3899" s="156" t="s">
        <v>408</v>
      </c>
      <c r="E3899" s="378">
        <v>1857.16</v>
      </c>
    </row>
    <row r="3900" spans="1:5">
      <c r="A3900" s="156">
        <v>12368</v>
      </c>
      <c r="B3900" s="156" t="s">
        <v>3817</v>
      </c>
      <c r="C3900" s="156" t="s">
        <v>407</v>
      </c>
      <c r="D3900" s="156" t="s">
        <v>408</v>
      </c>
      <c r="E3900" s="378">
        <v>3674.55</v>
      </c>
    </row>
    <row r="3901" spans="1:5">
      <c r="A3901" s="156">
        <v>5042</v>
      </c>
      <c r="B3901" s="156" t="s">
        <v>3818</v>
      </c>
      <c r="C3901" s="156" t="s">
        <v>407</v>
      </c>
      <c r="D3901" s="156" t="s">
        <v>408</v>
      </c>
      <c r="E3901" s="176">
        <v>316.44</v>
      </c>
    </row>
    <row r="3902" spans="1:5">
      <c r="A3902" s="156">
        <v>5044</v>
      </c>
      <c r="B3902" s="156" t="s">
        <v>3819</v>
      </c>
      <c r="C3902" s="156" t="s">
        <v>407</v>
      </c>
      <c r="D3902" s="156" t="s">
        <v>408</v>
      </c>
      <c r="E3902" s="176">
        <v>427.97</v>
      </c>
    </row>
    <row r="3903" spans="1:5">
      <c r="A3903" s="156">
        <v>5055</v>
      </c>
      <c r="B3903" s="156" t="s">
        <v>3820</v>
      </c>
      <c r="C3903" s="156" t="s">
        <v>407</v>
      </c>
      <c r="D3903" s="156" t="s">
        <v>408</v>
      </c>
      <c r="E3903" s="176">
        <v>608.47</v>
      </c>
    </row>
    <row r="3904" spans="1:5">
      <c r="A3904" s="156">
        <v>5041</v>
      </c>
      <c r="B3904" s="156" t="s">
        <v>3821</v>
      </c>
      <c r="C3904" s="156" t="s">
        <v>407</v>
      </c>
      <c r="D3904" s="156" t="s">
        <v>408</v>
      </c>
      <c r="E3904" s="176">
        <v>224.79</v>
      </c>
    </row>
    <row r="3905" spans="1:5">
      <c r="A3905" s="156">
        <v>5043</v>
      </c>
      <c r="B3905" s="156" t="s">
        <v>3822</v>
      </c>
      <c r="C3905" s="156" t="s">
        <v>407</v>
      </c>
      <c r="D3905" s="156" t="s">
        <v>408</v>
      </c>
      <c r="E3905" s="176">
        <v>388.2</v>
      </c>
    </row>
    <row r="3906" spans="1:5">
      <c r="A3906" s="156">
        <v>5053</v>
      </c>
      <c r="B3906" s="156" t="s">
        <v>3823</v>
      </c>
      <c r="C3906" s="156" t="s">
        <v>407</v>
      </c>
      <c r="D3906" s="156" t="s">
        <v>408</v>
      </c>
      <c r="E3906" s="176">
        <v>473.59</v>
      </c>
    </row>
    <row r="3907" spans="1:5">
      <c r="A3907" s="156">
        <v>5035</v>
      </c>
      <c r="B3907" s="156" t="s">
        <v>3824</v>
      </c>
      <c r="C3907" s="156" t="s">
        <v>407</v>
      </c>
      <c r="D3907" s="156" t="s">
        <v>408</v>
      </c>
      <c r="E3907" s="176">
        <v>774.3</v>
      </c>
    </row>
    <row r="3908" spans="1:5">
      <c r="A3908" s="156">
        <v>5036</v>
      </c>
      <c r="B3908" s="156" t="s">
        <v>3825</v>
      </c>
      <c r="C3908" s="156" t="s">
        <v>407</v>
      </c>
      <c r="D3908" s="156" t="s">
        <v>408</v>
      </c>
      <c r="E3908" s="378">
        <v>1292.57</v>
      </c>
    </row>
    <row r="3909" spans="1:5">
      <c r="A3909" s="156">
        <v>5059</v>
      </c>
      <c r="B3909" s="156" t="s">
        <v>3826</v>
      </c>
      <c r="C3909" s="156" t="s">
        <v>407</v>
      </c>
      <c r="D3909" s="156" t="s">
        <v>408</v>
      </c>
      <c r="E3909" s="176">
        <v>605.58000000000004</v>
      </c>
    </row>
    <row r="3910" spans="1:5">
      <c r="A3910" s="156">
        <v>5034</v>
      </c>
      <c r="B3910" s="156" t="s">
        <v>3827</v>
      </c>
      <c r="C3910" s="156" t="s">
        <v>407</v>
      </c>
      <c r="D3910" s="156" t="s">
        <v>408</v>
      </c>
      <c r="E3910" s="176">
        <v>835.64</v>
      </c>
    </row>
    <row r="3911" spans="1:5">
      <c r="A3911" s="156">
        <v>5056</v>
      </c>
      <c r="B3911" s="156" t="s">
        <v>3828</v>
      </c>
      <c r="C3911" s="156" t="s">
        <v>407</v>
      </c>
      <c r="D3911" s="156" t="s">
        <v>408</v>
      </c>
      <c r="E3911" s="176">
        <v>649.30999999999995</v>
      </c>
    </row>
    <row r="3912" spans="1:5">
      <c r="A3912" s="156">
        <v>5057</v>
      </c>
      <c r="B3912" s="156" t="s">
        <v>3829</v>
      </c>
      <c r="C3912" s="156" t="s">
        <v>407</v>
      </c>
      <c r="D3912" s="156" t="s">
        <v>408</v>
      </c>
      <c r="E3912" s="176">
        <v>520.74</v>
      </c>
    </row>
    <row r="3913" spans="1:5">
      <c r="A3913" s="156">
        <v>5033</v>
      </c>
      <c r="B3913" s="156" t="s">
        <v>3830</v>
      </c>
      <c r="C3913" s="156" t="s">
        <v>407</v>
      </c>
      <c r="D3913" s="156" t="s">
        <v>405</v>
      </c>
      <c r="E3913" s="176">
        <v>432.3</v>
      </c>
    </row>
    <row r="3914" spans="1:5">
      <c r="A3914" s="156">
        <v>5037</v>
      </c>
      <c r="B3914" s="156" t="s">
        <v>3831</v>
      </c>
      <c r="C3914" s="156" t="s">
        <v>407</v>
      </c>
      <c r="D3914" s="156" t="s">
        <v>408</v>
      </c>
      <c r="E3914" s="176">
        <v>219.32</v>
      </c>
    </row>
    <row r="3915" spans="1:5">
      <c r="A3915" s="156">
        <v>5038</v>
      </c>
      <c r="B3915" s="156" t="s">
        <v>3832</v>
      </c>
      <c r="C3915" s="156" t="s">
        <v>407</v>
      </c>
      <c r="D3915" s="156" t="s">
        <v>408</v>
      </c>
      <c r="E3915" s="176">
        <v>352.32</v>
      </c>
    </row>
    <row r="3916" spans="1:5">
      <c r="A3916" s="156">
        <v>12374</v>
      </c>
      <c r="B3916" s="156" t="s">
        <v>3833</v>
      </c>
      <c r="C3916" s="156" t="s">
        <v>407</v>
      </c>
      <c r="D3916" s="156" t="s">
        <v>408</v>
      </c>
      <c r="E3916" s="176">
        <v>216.15</v>
      </c>
    </row>
    <row r="3917" spans="1:5">
      <c r="A3917" s="156">
        <v>12372</v>
      </c>
      <c r="B3917" s="156" t="s">
        <v>3834</v>
      </c>
      <c r="C3917" s="156" t="s">
        <v>407</v>
      </c>
      <c r="D3917" s="156" t="s">
        <v>408</v>
      </c>
      <c r="E3917" s="176">
        <v>464.29</v>
      </c>
    </row>
    <row r="3918" spans="1:5">
      <c r="A3918" s="156">
        <v>13335</v>
      </c>
      <c r="B3918" s="156" t="s">
        <v>3835</v>
      </c>
      <c r="C3918" s="156" t="s">
        <v>407</v>
      </c>
      <c r="D3918" s="156" t="s">
        <v>408</v>
      </c>
      <c r="E3918" s="176">
        <v>279.60000000000002</v>
      </c>
    </row>
    <row r="3919" spans="1:5">
      <c r="A3919" s="156">
        <v>13339</v>
      </c>
      <c r="B3919" s="156" t="s">
        <v>3836</v>
      </c>
      <c r="C3919" s="156" t="s">
        <v>407</v>
      </c>
      <c r="D3919" s="156" t="s">
        <v>408</v>
      </c>
      <c r="E3919" s="176">
        <v>690.21</v>
      </c>
    </row>
    <row r="3920" spans="1:5">
      <c r="A3920" s="156">
        <v>12373</v>
      </c>
      <c r="B3920" s="156" t="s">
        <v>3837</v>
      </c>
      <c r="C3920" s="156" t="s">
        <v>407</v>
      </c>
      <c r="D3920" s="156" t="s">
        <v>408</v>
      </c>
      <c r="E3920" s="176">
        <v>722.8</v>
      </c>
    </row>
    <row r="3921" spans="1:5">
      <c r="A3921" s="156">
        <v>34712</v>
      </c>
      <c r="B3921" s="156" t="s">
        <v>3838</v>
      </c>
      <c r="C3921" s="156" t="s">
        <v>407</v>
      </c>
      <c r="D3921" s="156" t="s">
        <v>408</v>
      </c>
      <c r="E3921" s="176">
        <v>527.4</v>
      </c>
    </row>
    <row r="3922" spans="1:5">
      <c r="A3922" s="156">
        <v>34711</v>
      </c>
      <c r="B3922" s="156" t="s">
        <v>3839</v>
      </c>
      <c r="C3922" s="156" t="s">
        <v>407</v>
      </c>
      <c r="D3922" s="156" t="s">
        <v>408</v>
      </c>
      <c r="E3922" s="176">
        <v>691.68</v>
      </c>
    </row>
    <row r="3923" spans="1:5">
      <c r="A3923" s="156">
        <v>34706</v>
      </c>
      <c r="B3923" s="156" t="s">
        <v>3840</v>
      </c>
      <c r="C3923" s="156" t="s">
        <v>407</v>
      </c>
      <c r="D3923" s="156" t="s">
        <v>408</v>
      </c>
      <c r="E3923" s="378">
        <v>1185.3599999999999</v>
      </c>
    </row>
    <row r="3924" spans="1:5">
      <c r="A3924" s="156">
        <v>34703</v>
      </c>
      <c r="B3924" s="156" t="s">
        <v>3841</v>
      </c>
      <c r="C3924" s="156" t="s">
        <v>407</v>
      </c>
      <c r="D3924" s="156" t="s">
        <v>408</v>
      </c>
      <c r="E3924" s="378">
        <v>1988.58</v>
      </c>
    </row>
    <row r="3925" spans="1:5">
      <c r="A3925" s="156">
        <v>12388</v>
      </c>
      <c r="B3925" s="156" t="s">
        <v>3842</v>
      </c>
      <c r="C3925" s="156" t="s">
        <v>407</v>
      </c>
      <c r="D3925" s="156" t="s">
        <v>410</v>
      </c>
      <c r="E3925" s="176">
        <v>264.07</v>
      </c>
    </row>
    <row r="3926" spans="1:5">
      <c r="A3926" s="156">
        <v>34695</v>
      </c>
      <c r="B3926" s="156" t="s">
        <v>3843</v>
      </c>
      <c r="C3926" s="156" t="s">
        <v>407</v>
      </c>
      <c r="D3926" s="156" t="s">
        <v>408</v>
      </c>
      <c r="E3926" s="176">
        <v>497.14</v>
      </c>
    </row>
    <row r="3927" spans="1:5">
      <c r="A3927" s="156">
        <v>34692</v>
      </c>
      <c r="B3927" s="156" t="s">
        <v>3844</v>
      </c>
      <c r="C3927" s="156" t="s">
        <v>407</v>
      </c>
      <c r="D3927" s="156" t="s">
        <v>408</v>
      </c>
      <c r="E3927" s="378">
        <v>1193.1400000000001</v>
      </c>
    </row>
    <row r="3928" spans="1:5">
      <c r="A3928" s="156">
        <v>26028</v>
      </c>
      <c r="B3928" s="156" t="s">
        <v>3845</v>
      </c>
      <c r="C3928" s="156" t="s">
        <v>1525</v>
      </c>
      <c r="D3928" s="156" t="s">
        <v>408</v>
      </c>
      <c r="E3928" s="176">
        <v>273.77</v>
      </c>
    </row>
    <row r="3929" spans="1:5">
      <c r="A3929" s="156">
        <v>11844</v>
      </c>
      <c r="B3929" s="156" t="s">
        <v>3846</v>
      </c>
      <c r="C3929" s="156" t="s">
        <v>459</v>
      </c>
      <c r="D3929" s="156" t="s">
        <v>408</v>
      </c>
      <c r="E3929" s="176">
        <v>24.36</v>
      </c>
    </row>
    <row r="3930" spans="1:5">
      <c r="A3930" s="156">
        <v>4465</v>
      </c>
      <c r="B3930" s="156" t="s">
        <v>3847</v>
      </c>
      <c r="C3930" s="156" t="s">
        <v>459</v>
      </c>
      <c r="D3930" s="156" t="s">
        <v>408</v>
      </c>
      <c r="E3930" s="176">
        <v>27.25</v>
      </c>
    </row>
    <row r="3931" spans="1:5">
      <c r="A3931" s="156">
        <v>35273</v>
      </c>
      <c r="B3931" s="156" t="s">
        <v>3848</v>
      </c>
      <c r="C3931" s="156" t="s">
        <v>459</v>
      </c>
      <c r="D3931" s="156" t="s">
        <v>408</v>
      </c>
      <c r="E3931" s="176">
        <v>30.11</v>
      </c>
    </row>
    <row r="3932" spans="1:5">
      <c r="A3932" s="156">
        <v>4470</v>
      </c>
      <c r="B3932" s="156" t="s">
        <v>3849</v>
      </c>
      <c r="C3932" s="156" t="s">
        <v>459</v>
      </c>
      <c r="D3932" s="156" t="s">
        <v>408</v>
      </c>
      <c r="E3932" s="176">
        <v>44.99</v>
      </c>
    </row>
    <row r="3933" spans="1:5">
      <c r="A3933" s="156">
        <v>20204</v>
      </c>
      <c r="B3933" s="156" t="s">
        <v>3850</v>
      </c>
      <c r="C3933" s="156" t="s">
        <v>459</v>
      </c>
      <c r="D3933" s="156" t="s">
        <v>408</v>
      </c>
      <c r="E3933" s="176">
        <v>34.39</v>
      </c>
    </row>
    <row r="3934" spans="1:5">
      <c r="A3934" s="156">
        <v>20208</v>
      </c>
      <c r="B3934" s="156" t="s">
        <v>3851</v>
      </c>
      <c r="C3934" s="156" t="s">
        <v>459</v>
      </c>
      <c r="D3934" s="156" t="s">
        <v>408</v>
      </c>
      <c r="E3934" s="176">
        <v>40.380000000000003</v>
      </c>
    </row>
    <row r="3935" spans="1:5">
      <c r="A3935" s="156">
        <v>4437</v>
      </c>
      <c r="B3935" s="156" t="s">
        <v>3852</v>
      </c>
      <c r="C3935" s="156" t="s">
        <v>459</v>
      </c>
      <c r="D3935" s="156" t="s">
        <v>408</v>
      </c>
      <c r="E3935" s="176">
        <v>32.58</v>
      </c>
    </row>
    <row r="3936" spans="1:5">
      <c r="A3936" s="156">
        <v>14580</v>
      </c>
      <c r="B3936" s="156" t="s">
        <v>3853</v>
      </c>
      <c r="C3936" s="156" t="s">
        <v>459</v>
      </c>
      <c r="D3936" s="156" t="s">
        <v>408</v>
      </c>
      <c r="E3936" s="176">
        <v>35.479999999999997</v>
      </c>
    </row>
    <row r="3937" spans="1:5">
      <c r="A3937" s="156">
        <v>40304</v>
      </c>
      <c r="B3937" s="156" t="s">
        <v>191</v>
      </c>
      <c r="C3937" s="156" t="s">
        <v>463</v>
      </c>
      <c r="D3937" s="156" t="s">
        <v>408</v>
      </c>
      <c r="E3937" s="176">
        <v>11.87</v>
      </c>
    </row>
    <row r="3938" spans="1:5">
      <c r="A3938" s="156">
        <v>5065</v>
      </c>
      <c r="B3938" s="156" t="s">
        <v>3854</v>
      </c>
      <c r="C3938" s="156" t="s">
        <v>463</v>
      </c>
      <c r="D3938" s="156" t="s">
        <v>408</v>
      </c>
      <c r="E3938" s="176">
        <v>18.3</v>
      </c>
    </row>
    <row r="3939" spans="1:5">
      <c r="A3939" s="156">
        <v>5072</v>
      </c>
      <c r="B3939" s="156" t="s">
        <v>3855</v>
      </c>
      <c r="C3939" s="156" t="s">
        <v>463</v>
      </c>
      <c r="D3939" s="156" t="s">
        <v>408</v>
      </c>
      <c r="E3939" s="176">
        <v>16.93</v>
      </c>
    </row>
    <row r="3940" spans="1:5">
      <c r="A3940" s="156">
        <v>5066</v>
      </c>
      <c r="B3940" s="156" t="s">
        <v>315</v>
      </c>
      <c r="C3940" s="156" t="s">
        <v>463</v>
      </c>
      <c r="D3940" s="156" t="s">
        <v>408</v>
      </c>
      <c r="E3940" s="176">
        <v>12.68</v>
      </c>
    </row>
    <row r="3941" spans="1:5">
      <c r="A3941" s="156">
        <v>5063</v>
      </c>
      <c r="B3941" s="156" t="s">
        <v>3856</v>
      </c>
      <c r="C3941" s="156" t="s">
        <v>463</v>
      </c>
      <c r="D3941" s="156" t="s">
        <v>408</v>
      </c>
      <c r="E3941" s="176">
        <v>11.48</v>
      </c>
    </row>
    <row r="3942" spans="1:5">
      <c r="A3942" s="156">
        <v>20247</v>
      </c>
      <c r="B3942" s="156" t="s">
        <v>3857</v>
      </c>
      <c r="C3942" s="156" t="s">
        <v>463</v>
      </c>
      <c r="D3942" s="156" t="s">
        <v>408</v>
      </c>
      <c r="E3942" s="176">
        <v>10.65</v>
      </c>
    </row>
    <row r="3943" spans="1:5">
      <c r="A3943" s="156">
        <v>5074</v>
      </c>
      <c r="B3943" s="156" t="s">
        <v>3858</v>
      </c>
      <c r="C3943" s="156" t="s">
        <v>463</v>
      </c>
      <c r="D3943" s="156" t="s">
        <v>408</v>
      </c>
      <c r="E3943" s="176">
        <v>10.78</v>
      </c>
    </row>
    <row r="3944" spans="1:5">
      <c r="A3944" s="156">
        <v>5067</v>
      </c>
      <c r="B3944" s="156" t="s">
        <v>3859</v>
      </c>
      <c r="C3944" s="156" t="s">
        <v>463</v>
      </c>
      <c r="D3944" s="156" t="s">
        <v>408</v>
      </c>
      <c r="E3944" s="176">
        <v>10.25</v>
      </c>
    </row>
    <row r="3945" spans="1:5">
      <c r="A3945" s="156">
        <v>5078</v>
      </c>
      <c r="B3945" s="156" t="s">
        <v>3860</v>
      </c>
      <c r="C3945" s="156" t="s">
        <v>463</v>
      </c>
      <c r="D3945" s="156" t="s">
        <v>408</v>
      </c>
      <c r="E3945" s="176">
        <v>10.14</v>
      </c>
    </row>
    <row r="3946" spans="1:5">
      <c r="A3946" s="156">
        <v>5068</v>
      </c>
      <c r="B3946" s="156" t="s">
        <v>3861</v>
      </c>
      <c r="C3946" s="156" t="s">
        <v>463</v>
      </c>
      <c r="D3946" s="156" t="s">
        <v>408</v>
      </c>
      <c r="E3946" s="176">
        <v>9.6199999999999992</v>
      </c>
    </row>
    <row r="3947" spans="1:5">
      <c r="A3947" s="156">
        <v>5073</v>
      </c>
      <c r="B3947" s="156" t="s">
        <v>3862</v>
      </c>
      <c r="C3947" s="156" t="s">
        <v>463</v>
      </c>
      <c r="D3947" s="156" t="s">
        <v>408</v>
      </c>
      <c r="E3947" s="176">
        <v>9.81</v>
      </c>
    </row>
    <row r="3948" spans="1:5">
      <c r="A3948" s="156">
        <v>5069</v>
      </c>
      <c r="B3948" s="156" t="s">
        <v>3863</v>
      </c>
      <c r="C3948" s="156" t="s">
        <v>463</v>
      </c>
      <c r="D3948" s="156" t="s">
        <v>408</v>
      </c>
      <c r="E3948" s="176">
        <v>9.81</v>
      </c>
    </row>
    <row r="3949" spans="1:5">
      <c r="A3949" s="156">
        <v>5070</v>
      </c>
      <c r="B3949" s="156" t="s">
        <v>3864</v>
      </c>
      <c r="C3949" s="156" t="s">
        <v>463</v>
      </c>
      <c r="D3949" s="156" t="s">
        <v>408</v>
      </c>
      <c r="E3949" s="176">
        <v>9.91</v>
      </c>
    </row>
    <row r="3950" spans="1:5">
      <c r="A3950" s="156">
        <v>5071</v>
      </c>
      <c r="B3950" s="156" t="s">
        <v>293</v>
      </c>
      <c r="C3950" s="156" t="s">
        <v>463</v>
      </c>
      <c r="D3950" s="156" t="s">
        <v>408</v>
      </c>
      <c r="E3950" s="176">
        <v>9.6199999999999992</v>
      </c>
    </row>
    <row r="3951" spans="1:5">
      <c r="A3951" s="156">
        <v>5061</v>
      </c>
      <c r="B3951" s="156" t="s">
        <v>3865</v>
      </c>
      <c r="C3951" s="156" t="s">
        <v>463</v>
      </c>
      <c r="D3951" s="156" t="s">
        <v>405</v>
      </c>
      <c r="E3951" s="176">
        <v>9.4600000000000009</v>
      </c>
    </row>
    <row r="3952" spans="1:5">
      <c r="A3952" s="156">
        <v>5075</v>
      </c>
      <c r="B3952" s="156" t="s">
        <v>3866</v>
      </c>
      <c r="C3952" s="156" t="s">
        <v>463</v>
      </c>
      <c r="D3952" s="156" t="s">
        <v>408</v>
      </c>
      <c r="E3952" s="176">
        <v>9.6199999999999992</v>
      </c>
    </row>
    <row r="3953" spans="1:5">
      <c r="A3953" s="156">
        <v>39027</v>
      </c>
      <c r="B3953" s="156" t="s">
        <v>3867</v>
      </c>
      <c r="C3953" s="156" t="s">
        <v>463</v>
      </c>
      <c r="D3953" s="156" t="s">
        <v>408</v>
      </c>
      <c r="E3953" s="176">
        <v>9.61</v>
      </c>
    </row>
    <row r="3954" spans="1:5">
      <c r="A3954" s="156">
        <v>5062</v>
      </c>
      <c r="B3954" s="156" t="s">
        <v>3868</v>
      </c>
      <c r="C3954" s="156" t="s">
        <v>463</v>
      </c>
      <c r="D3954" s="156" t="s">
        <v>408</v>
      </c>
      <c r="E3954" s="176">
        <v>9.75</v>
      </c>
    </row>
    <row r="3955" spans="1:5">
      <c r="A3955" s="156">
        <v>40568</v>
      </c>
      <c r="B3955" s="156" t="s">
        <v>3869</v>
      </c>
      <c r="C3955" s="156" t="s">
        <v>463</v>
      </c>
      <c r="D3955" s="156" t="s">
        <v>408</v>
      </c>
      <c r="E3955" s="176">
        <v>9.69</v>
      </c>
    </row>
    <row r="3956" spans="1:5">
      <c r="A3956" s="156">
        <v>39026</v>
      </c>
      <c r="B3956" s="156" t="s">
        <v>306</v>
      </c>
      <c r="C3956" s="156" t="s">
        <v>463</v>
      </c>
      <c r="D3956" s="156" t="s">
        <v>408</v>
      </c>
      <c r="E3956" s="176">
        <v>10.82</v>
      </c>
    </row>
    <row r="3957" spans="1:5">
      <c r="A3957" s="156">
        <v>11572</v>
      </c>
      <c r="B3957" s="156" t="s">
        <v>3870</v>
      </c>
      <c r="C3957" s="156" t="s">
        <v>407</v>
      </c>
      <c r="D3957" s="156" t="s">
        <v>408</v>
      </c>
      <c r="E3957" s="176">
        <v>11.91</v>
      </c>
    </row>
    <row r="3958" spans="1:5">
      <c r="A3958" s="156">
        <v>11149</v>
      </c>
      <c r="B3958" s="156" t="s">
        <v>3871</v>
      </c>
      <c r="C3958" s="156" t="s">
        <v>2469</v>
      </c>
      <c r="D3958" s="156" t="s">
        <v>408</v>
      </c>
      <c r="E3958" s="176">
        <v>143.44999999999999</v>
      </c>
    </row>
    <row r="3959" spans="1:5">
      <c r="A3959" s="156">
        <v>511</v>
      </c>
      <c r="B3959" s="156" t="s">
        <v>242</v>
      </c>
      <c r="C3959" s="156" t="s">
        <v>465</v>
      </c>
      <c r="D3959" s="156" t="s">
        <v>408</v>
      </c>
      <c r="E3959" s="176">
        <v>13.2</v>
      </c>
    </row>
    <row r="3960" spans="1:5">
      <c r="A3960" s="156">
        <v>11174</v>
      </c>
      <c r="B3960" s="156" t="s">
        <v>314</v>
      </c>
      <c r="C3960" s="156" t="s">
        <v>565</v>
      </c>
      <c r="D3960" s="156" t="s">
        <v>408</v>
      </c>
      <c r="E3960" s="176">
        <v>407.29</v>
      </c>
    </row>
    <row r="3961" spans="1:5">
      <c r="A3961" s="156">
        <v>37540</v>
      </c>
      <c r="B3961" s="156" t="s">
        <v>3872</v>
      </c>
      <c r="C3961" s="156" t="s">
        <v>407</v>
      </c>
      <c r="D3961" s="156" t="s">
        <v>410</v>
      </c>
      <c r="E3961" s="378">
        <v>48916.01</v>
      </c>
    </row>
    <row r="3962" spans="1:5">
      <c r="A3962" s="156">
        <v>37548</v>
      </c>
      <c r="B3962" s="156" t="s">
        <v>3873</v>
      </c>
      <c r="C3962" s="156" t="s">
        <v>407</v>
      </c>
      <c r="D3962" s="156" t="s">
        <v>410</v>
      </c>
      <c r="E3962" s="378">
        <v>64837.93</v>
      </c>
    </row>
    <row r="3963" spans="1:5">
      <c r="A3963" s="156">
        <v>39828</v>
      </c>
      <c r="B3963" s="156" t="s">
        <v>3874</v>
      </c>
      <c r="C3963" s="156" t="s">
        <v>407</v>
      </c>
      <c r="D3963" s="156" t="s">
        <v>410</v>
      </c>
      <c r="E3963" s="176">
        <v>388.96</v>
      </c>
    </row>
    <row r="3964" spans="1:5">
      <c r="A3964" s="156">
        <v>12273</v>
      </c>
      <c r="B3964" s="156" t="s">
        <v>3875</v>
      </c>
      <c r="C3964" s="156" t="s">
        <v>407</v>
      </c>
      <c r="D3964" s="156" t="s">
        <v>408</v>
      </c>
      <c r="E3964" s="176">
        <v>42.54</v>
      </c>
    </row>
    <row r="3965" spans="1:5">
      <c r="A3965" s="156">
        <v>38392</v>
      </c>
      <c r="B3965" s="156" t="s">
        <v>3876</v>
      </c>
      <c r="C3965" s="156" t="s">
        <v>407</v>
      </c>
      <c r="D3965" s="156" t="s">
        <v>408</v>
      </c>
      <c r="E3965" s="176">
        <v>35.770000000000003</v>
      </c>
    </row>
    <row r="3966" spans="1:5">
      <c r="A3966" s="156">
        <v>11735</v>
      </c>
      <c r="B3966" s="156" t="s">
        <v>3877</v>
      </c>
      <c r="C3966" s="156" t="s">
        <v>407</v>
      </c>
      <c r="D3966" s="156" t="s">
        <v>408</v>
      </c>
      <c r="E3966" s="176">
        <v>2.93</v>
      </c>
    </row>
    <row r="3967" spans="1:5">
      <c r="A3967" s="156">
        <v>11733</v>
      </c>
      <c r="B3967" s="156" t="s">
        <v>3878</v>
      </c>
      <c r="C3967" s="156" t="s">
        <v>407</v>
      </c>
      <c r="D3967" s="156" t="s">
        <v>408</v>
      </c>
      <c r="E3967" s="176">
        <v>1.43</v>
      </c>
    </row>
    <row r="3968" spans="1:5">
      <c r="A3968" s="156">
        <v>11734</v>
      </c>
      <c r="B3968" s="156" t="s">
        <v>3879</v>
      </c>
      <c r="C3968" s="156" t="s">
        <v>407</v>
      </c>
      <c r="D3968" s="156" t="s">
        <v>408</v>
      </c>
      <c r="E3968" s="176">
        <v>2.21</v>
      </c>
    </row>
    <row r="3969" spans="1:5">
      <c r="A3969" s="156">
        <v>11737</v>
      </c>
      <c r="B3969" s="156" t="s">
        <v>3880</v>
      </c>
      <c r="C3969" s="156" t="s">
        <v>407</v>
      </c>
      <c r="D3969" s="156" t="s">
        <v>408</v>
      </c>
      <c r="E3969" s="176">
        <v>3.92</v>
      </c>
    </row>
    <row r="3970" spans="1:5">
      <c r="A3970" s="156">
        <v>11738</v>
      </c>
      <c r="B3970" s="156" t="s">
        <v>3881</v>
      </c>
      <c r="C3970" s="156" t="s">
        <v>407</v>
      </c>
      <c r="D3970" s="156" t="s">
        <v>408</v>
      </c>
      <c r="E3970" s="176">
        <v>6.37</v>
      </c>
    </row>
    <row r="3971" spans="1:5">
      <c r="A3971" s="156">
        <v>36143</v>
      </c>
      <c r="B3971" s="156" t="s">
        <v>3882</v>
      </c>
      <c r="C3971" s="156" t="s">
        <v>407</v>
      </c>
      <c r="D3971" s="156" t="s">
        <v>408</v>
      </c>
      <c r="E3971" s="176">
        <v>20.5</v>
      </c>
    </row>
    <row r="3972" spans="1:5">
      <c r="A3972" s="156">
        <v>36142</v>
      </c>
      <c r="B3972" s="156" t="s">
        <v>101</v>
      </c>
      <c r="C3972" s="156" t="s">
        <v>407</v>
      </c>
      <c r="D3972" s="156" t="s">
        <v>408</v>
      </c>
      <c r="E3972" s="176">
        <v>1.5</v>
      </c>
    </row>
    <row r="3973" spans="1:5">
      <c r="A3973" s="156">
        <v>36146</v>
      </c>
      <c r="B3973" s="156" t="s">
        <v>3883</v>
      </c>
      <c r="C3973" s="156" t="s">
        <v>407</v>
      </c>
      <c r="D3973" s="156" t="s">
        <v>408</v>
      </c>
      <c r="E3973" s="176">
        <v>170</v>
      </c>
    </row>
    <row r="3974" spans="1:5">
      <c r="A3974" s="156">
        <v>39015</v>
      </c>
      <c r="B3974" s="156" t="s">
        <v>3884</v>
      </c>
      <c r="C3974" s="156" t="s">
        <v>407</v>
      </c>
      <c r="D3974" s="156" t="s">
        <v>405</v>
      </c>
      <c r="E3974" s="176">
        <v>0.35</v>
      </c>
    </row>
    <row r="3975" spans="1:5">
      <c r="A3975" s="156">
        <v>38377</v>
      </c>
      <c r="B3975" s="156" t="s">
        <v>3885</v>
      </c>
      <c r="C3975" s="156" t="s">
        <v>407</v>
      </c>
      <c r="D3975" s="156" t="s">
        <v>408</v>
      </c>
      <c r="E3975" s="176">
        <v>20.149999999999999</v>
      </c>
    </row>
    <row r="3976" spans="1:5">
      <c r="A3976" s="156">
        <v>38376</v>
      </c>
      <c r="B3976" s="156" t="s">
        <v>3886</v>
      </c>
      <c r="C3976" s="156" t="s">
        <v>407</v>
      </c>
      <c r="D3976" s="156" t="s">
        <v>408</v>
      </c>
      <c r="E3976" s="176">
        <v>22.97</v>
      </c>
    </row>
    <row r="3977" spans="1:5">
      <c r="A3977" s="156">
        <v>38116</v>
      </c>
      <c r="B3977" s="156" t="s">
        <v>3887</v>
      </c>
      <c r="C3977" s="156" t="s">
        <v>407</v>
      </c>
      <c r="D3977" s="156" t="s">
        <v>408</v>
      </c>
      <c r="E3977" s="176">
        <v>3.76</v>
      </c>
    </row>
    <row r="3978" spans="1:5">
      <c r="A3978" s="156">
        <v>38066</v>
      </c>
      <c r="B3978" s="156" t="s">
        <v>3888</v>
      </c>
      <c r="C3978" s="156" t="s">
        <v>407</v>
      </c>
      <c r="D3978" s="156" t="s">
        <v>408</v>
      </c>
      <c r="E3978" s="176">
        <v>6.2</v>
      </c>
    </row>
    <row r="3979" spans="1:5">
      <c r="A3979" s="156">
        <v>38117</v>
      </c>
      <c r="B3979" s="156" t="s">
        <v>3889</v>
      </c>
      <c r="C3979" s="156" t="s">
        <v>407</v>
      </c>
      <c r="D3979" s="156" t="s">
        <v>408</v>
      </c>
      <c r="E3979" s="176">
        <v>6.4</v>
      </c>
    </row>
    <row r="3980" spans="1:5">
      <c r="A3980" s="156">
        <v>38067</v>
      </c>
      <c r="B3980" s="156" t="s">
        <v>3890</v>
      </c>
      <c r="C3980" s="156" t="s">
        <v>407</v>
      </c>
      <c r="D3980" s="156" t="s">
        <v>408</v>
      </c>
      <c r="E3980" s="176">
        <v>8.73</v>
      </c>
    </row>
    <row r="3981" spans="1:5">
      <c r="A3981" s="156">
        <v>41757</v>
      </c>
      <c r="B3981" s="156" t="s">
        <v>3891</v>
      </c>
      <c r="C3981" s="156" t="s">
        <v>407</v>
      </c>
      <c r="D3981" s="156" t="s">
        <v>410</v>
      </c>
      <c r="E3981" s="378">
        <v>10132.32</v>
      </c>
    </row>
    <row r="3982" spans="1:5">
      <c r="A3982" s="156">
        <v>5080</v>
      </c>
      <c r="B3982" s="156" t="s">
        <v>3892</v>
      </c>
      <c r="C3982" s="156" t="s">
        <v>407</v>
      </c>
      <c r="D3982" s="156" t="s">
        <v>408</v>
      </c>
      <c r="E3982" s="176">
        <v>8.44</v>
      </c>
    </row>
    <row r="3983" spans="1:5">
      <c r="A3983" s="156">
        <v>11522</v>
      </c>
      <c r="B3983" s="156" t="s">
        <v>3893</v>
      </c>
      <c r="C3983" s="156" t="s">
        <v>407</v>
      </c>
      <c r="D3983" s="156" t="s">
        <v>408</v>
      </c>
      <c r="E3983" s="176">
        <v>10.55</v>
      </c>
    </row>
    <row r="3984" spans="1:5">
      <c r="A3984" s="156">
        <v>11523</v>
      </c>
      <c r="B3984" s="156" t="s">
        <v>289</v>
      </c>
      <c r="C3984" s="156" t="s">
        <v>407</v>
      </c>
      <c r="D3984" s="156" t="s">
        <v>408</v>
      </c>
      <c r="E3984" s="176">
        <v>9.8699999999999992</v>
      </c>
    </row>
    <row r="3985" spans="1:5">
      <c r="A3985" s="156">
        <v>11524</v>
      </c>
      <c r="B3985" s="156" t="s">
        <v>3894</v>
      </c>
      <c r="C3985" s="156" t="s">
        <v>407</v>
      </c>
      <c r="D3985" s="156" t="s">
        <v>408</v>
      </c>
      <c r="E3985" s="176">
        <v>20.34</v>
      </c>
    </row>
    <row r="3986" spans="1:5">
      <c r="A3986" s="156">
        <v>38168</v>
      </c>
      <c r="B3986" s="156" t="s">
        <v>3895</v>
      </c>
      <c r="C3986" s="156" t="s">
        <v>407</v>
      </c>
      <c r="D3986" s="156" t="s">
        <v>408</v>
      </c>
      <c r="E3986" s="176">
        <v>98.15</v>
      </c>
    </row>
    <row r="3987" spans="1:5">
      <c r="A3987" s="156">
        <v>13393</v>
      </c>
      <c r="B3987" s="156" t="s">
        <v>3896</v>
      </c>
      <c r="C3987" s="156" t="s">
        <v>407</v>
      </c>
      <c r="D3987" s="156" t="s">
        <v>408</v>
      </c>
      <c r="E3987" s="176">
        <v>175.76</v>
      </c>
    </row>
    <row r="3988" spans="1:5">
      <c r="A3988" s="156">
        <v>13395</v>
      </c>
      <c r="B3988" s="156" t="s">
        <v>3897</v>
      </c>
      <c r="C3988" s="156" t="s">
        <v>407</v>
      </c>
      <c r="D3988" s="156" t="s">
        <v>408</v>
      </c>
      <c r="E3988" s="176">
        <v>210.75</v>
      </c>
    </row>
    <row r="3989" spans="1:5">
      <c r="A3989" s="156">
        <v>12039</v>
      </c>
      <c r="B3989" s="156" t="s">
        <v>3898</v>
      </c>
      <c r="C3989" s="156" t="s">
        <v>407</v>
      </c>
      <c r="D3989" s="156" t="s">
        <v>408</v>
      </c>
      <c r="E3989" s="176">
        <v>282.01</v>
      </c>
    </row>
    <row r="3990" spans="1:5">
      <c r="A3990" s="156">
        <v>13396</v>
      </c>
      <c r="B3990" s="156" t="s">
        <v>3899</v>
      </c>
      <c r="C3990" s="156" t="s">
        <v>407</v>
      </c>
      <c r="D3990" s="156" t="s">
        <v>408</v>
      </c>
      <c r="E3990" s="176">
        <v>451.06</v>
      </c>
    </row>
    <row r="3991" spans="1:5">
      <c r="A3991" s="156">
        <v>13397</v>
      </c>
      <c r="B3991" s="156" t="s">
        <v>3900</v>
      </c>
      <c r="C3991" s="156" t="s">
        <v>407</v>
      </c>
      <c r="D3991" s="156" t="s">
        <v>408</v>
      </c>
      <c r="E3991" s="176">
        <v>455.9</v>
      </c>
    </row>
    <row r="3992" spans="1:5">
      <c r="A3992" s="156">
        <v>12041</v>
      </c>
      <c r="B3992" s="156" t="s">
        <v>373</v>
      </c>
      <c r="C3992" s="156" t="s">
        <v>407</v>
      </c>
      <c r="D3992" s="156" t="s">
        <v>408</v>
      </c>
      <c r="E3992" s="176">
        <v>616.98</v>
      </c>
    </row>
    <row r="3993" spans="1:5">
      <c r="A3993" s="156">
        <v>12043</v>
      </c>
      <c r="B3993" s="156" t="s">
        <v>3901</v>
      </c>
      <c r="C3993" s="156" t="s">
        <v>407</v>
      </c>
      <c r="D3993" s="156" t="s">
        <v>408</v>
      </c>
      <c r="E3993" s="176">
        <v>711.43</v>
      </c>
    </row>
    <row r="3994" spans="1:5">
      <c r="A3994" s="156">
        <v>39762</v>
      </c>
      <c r="B3994" s="156" t="s">
        <v>3902</v>
      </c>
      <c r="C3994" s="156" t="s">
        <v>407</v>
      </c>
      <c r="D3994" s="156" t="s">
        <v>408</v>
      </c>
      <c r="E3994" s="176">
        <v>480.65</v>
      </c>
    </row>
    <row r="3995" spans="1:5">
      <c r="A3995" s="156">
        <v>12042</v>
      </c>
      <c r="B3995" s="156" t="s">
        <v>374</v>
      </c>
      <c r="C3995" s="156" t="s">
        <v>407</v>
      </c>
      <c r="D3995" s="156" t="s">
        <v>408</v>
      </c>
      <c r="E3995" s="176">
        <v>480.77</v>
      </c>
    </row>
    <row r="3996" spans="1:5">
      <c r="A3996" s="156">
        <v>39763</v>
      </c>
      <c r="B3996" s="156" t="s">
        <v>3903</v>
      </c>
      <c r="C3996" s="156" t="s">
        <v>407</v>
      </c>
      <c r="D3996" s="156" t="s">
        <v>408</v>
      </c>
      <c r="E3996" s="176">
        <v>725.39</v>
      </c>
    </row>
    <row r="3997" spans="1:5">
      <c r="A3997" s="156">
        <v>39756</v>
      </c>
      <c r="B3997" s="156" t="s">
        <v>3904</v>
      </c>
      <c r="C3997" s="156" t="s">
        <v>407</v>
      </c>
      <c r="D3997" s="156" t="s">
        <v>408</v>
      </c>
      <c r="E3997" s="176">
        <v>219.92</v>
      </c>
    </row>
    <row r="3998" spans="1:5">
      <c r="A3998" s="156">
        <v>12038</v>
      </c>
      <c r="B3998" s="156" t="s">
        <v>3905</v>
      </c>
      <c r="C3998" s="156" t="s">
        <v>407</v>
      </c>
      <c r="D3998" s="156" t="s">
        <v>408</v>
      </c>
      <c r="E3998" s="176">
        <v>245.52</v>
      </c>
    </row>
    <row r="3999" spans="1:5">
      <c r="A3999" s="156">
        <v>12040</v>
      </c>
      <c r="B3999" s="156" t="s">
        <v>3906</v>
      </c>
      <c r="C3999" s="156" t="s">
        <v>407</v>
      </c>
      <c r="D3999" s="156" t="s">
        <v>408</v>
      </c>
      <c r="E3999" s="176">
        <v>313.70999999999998</v>
      </c>
    </row>
    <row r="4000" spans="1:5">
      <c r="A4000" s="156">
        <v>39757</v>
      </c>
      <c r="B4000" s="156" t="s">
        <v>3907</v>
      </c>
      <c r="C4000" s="156" t="s">
        <v>407</v>
      </c>
      <c r="D4000" s="156" t="s">
        <v>408</v>
      </c>
      <c r="E4000" s="176">
        <v>335.45</v>
      </c>
    </row>
    <row r="4001" spans="1:5">
      <c r="A4001" s="156">
        <v>39758</v>
      </c>
      <c r="B4001" s="156" t="s">
        <v>3908</v>
      </c>
      <c r="C4001" s="156" t="s">
        <v>407</v>
      </c>
      <c r="D4001" s="156" t="s">
        <v>408</v>
      </c>
      <c r="E4001" s="176">
        <v>435.43</v>
      </c>
    </row>
    <row r="4002" spans="1:5">
      <c r="A4002" s="156">
        <v>39759</v>
      </c>
      <c r="B4002" s="156" t="s">
        <v>3909</v>
      </c>
      <c r="C4002" s="156" t="s">
        <v>407</v>
      </c>
      <c r="D4002" s="156" t="s">
        <v>408</v>
      </c>
      <c r="E4002" s="176">
        <v>594.92999999999995</v>
      </c>
    </row>
    <row r="4003" spans="1:5">
      <c r="A4003" s="156">
        <v>39760</v>
      </c>
      <c r="B4003" s="156" t="s">
        <v>3910</v>
      </c>
      <c r="C4003" s="156" t="s">
        <v>407</v>
      </c>
      <c r="D4003" s="156" t="s">
        <v>408</v>
      </c>
      <c r="E4003" s="176">
        <v>597.66</v>
      </c>
    </row>
    <row r="4004" spans="1:5">
      <c r="A4004" s="156">
        <v>39761</v>
      </c>
      <c r="B4004" s="156" t="s">
        <v>3911</v>
      </c>
      <c r="C4004" s="156" t="s">
        <v>407</v>
      </c>
      <c r="D4004" s="156" t="s">
        <v>408</v>
      </c>
      <c r="E4004" s="176">
        <v>764.91</v>
      </c>
    </row>
    <row r="4005" spans="1:5">
      <c r="A4005" s="156">
        <v>39765</v>
      </c>
      <c r="B4005" s="156" t="s">
        <v>3912</v>
      </c>
      <c r="C4005" s="156" t="s">
        <v>407</v>
      </c>
      <c r="D4005" s="156" t="s">
        <v>408</v>
      </c>
      <c r="E4005" s="176">
        <v>33.96</v>
      </c>
    </row>
    <row r="4006" spans="1:5">
      <c r="A4006" s="156">
        <v>13399</v>
      </c>
      <c r="B4006" s="156" t="s">
        <v>363</v>
      </c>
      <c r="C4006" s="156" t="s">
        <v>407</v>
      </c>
      <c r="D4006" s="156" t="s">
        <v>408</v>
      </c>
      <c r="E4006" s="176">
        <v>19.309999999999999</v>
      </c>
    </row>
    <row r="4007" spans="1:5">
      <c r="A4007" s="156">
        <v>39764</v>
      </c>
      <c r="B4007" s="156" t="s">
        <v>3913</v>
      </c>
      <c r="C4007" s="156" t="s">
        <v>407</v>
      </c>
      <c r="D4007" s="156" t="s">
        <v>408</v>
      </c>
      <c r="E4007" s="176">
        <v>26.56</v>
      </c>
    </row>
    <row r="4008" spans="1:5">
      <c r="A4008" s="156">
        <v>39805</v>
      </c>
      <c r="B4008" s="156" t="s">
        <v>3914</v>
      </c>
      <c r="C4008" s="156" t="s">
        <v>407</v>
      </c>
      <c r="D4008" s="156" t="s">
        <v>408</v>
      </c>
      <c r="E4008" s="176">
        <v>119.07</v>
      </c>
    </row>
    <row r="4009" spans="1:5">
      <c r="A4009" s="156">
        <v>39806</v>
      </c>
      <c r="B4009" s="156" t="s">
        <v>3915</v>
      </c>
      <c r="C4009" s="156" t="s">
        <v>407</v>
      </c>
      <c r="D4009" s="156" t="s">
        <v>408</v>
      </c>
      <c r="E4009" s="176">
        <v>224.85</v>
      </c>
    </row>
    <row r="4010" spans="1:5">
      <c r="A4010" s="156">
        <v>39807</v>
      </c>
      <c r="B4010" s="156" t="s">
        <v>3916</v>
      </c>
      <c r="C4010" s="156" t="s">
        <v>407</v>
      </c>
      <c r="D4010" s="156" t="s">
        <v>408</v>
      </c>
      <c r="E4010" s="176">
        <v>316.98</v>
      </c>
    </row>
    <row r="4011" spans="1:5">
      <c r="A4011" s="156">
        <v>39804</v>
      </c>
      <c r="B4011" s="156" t="s">
        <v>3917</v>
      </c>
      <c r="C4011" s="156" t="s">
        <v>407</v>
      </c>
      <c r="D4011" s="156" t="s">
        <v>408</v>
      </c>
      <c r="E4011" s="176">
        <v>66.86</v>
      </c>
    </row>
    <row r="4012" spans="1:5">
      <c r="A4012" s="156">
        <v>39796</v>
      </c>
      <c r="B4012" s="156" t="s">
        <v>3918</v>
      </c>
      <c r="C4012" s="156" t="s">
        <v>407</v>
      </c>
      <c r="D4012" s="156" t="s">
        <v>408</v>
      </c>
      <c r="E4012" s="176">
        <v>68.13</v>
      </c>
    </row>
    <row r="4013" spans="1:5">
      <c r="A4013" s="156">
        <v>39797</v>
      </c>
      <c r="B4013" s="156" t="s">
        <v>3919</v>
      </c>
      <c r="C4013" s="156" t="s">
        <v>407</v>
      </c>
      <c r="D4013" s="156" t="s">
        <v>405</v>
      </c>
      <c r="E4013" s="176">
        <v>90.47</v>
      </c>
    </row>
    <row r="4014" spans="1:5">
      <c r="A4014" s="156">
        <v>39798</v>
      </c>
      <c r="B4014" s="156" t="s">
        <v>3920</v>
      </c>
      <c r="C4014" s="156" t="s">
        <v>407</v>
      </c>
      <c r="D4014" s="156" t="s">
        <v>408</v>
      </c>
      <c r="E4014" s="176">
        <v>150.82</v>
      </c>
    </row>
    <row r="4015" spans="1:5">
      <c r="A4015" s="156">
        <v>39794</v>
      </c>
      <c r="B4015" s="156" t="s">
        <v>3921</v>
      </c>
      <c r="C4015" s="156" t="s">
        <v>407</v>
      </c>
      <c r="D4015" s="156" t="s">
        <v>408</v>
      </c>
      <c r="E4015" s="176">
        <v>21.44</v>
      </c>
    </row>
    <row r="4016" spans="1:5">
      <c r="A4016" s="156">
        <v>39795</v>
      </c>
      <c r="B4016" s="156" t="s">
        <v>3922</v>
      </c>
      <c r="C4016" s="156" t="s">
        <v>407</v>
      </c>
      <c r="D4016" s="156" t="s">
        <v>408</v>
      </c>
      <c r="E4016" s="176">
        <v>30.02</v>
      </c>
    </row>
    <row r="4017" spans="1:5">
      <c r="A4017" s="156">
        <v>39801</v>
      </c>
      <c r="B4017" s="156" t="s">
        <v>3923</v>
      </c>
      <c r="C4017" s="156" t="s">
        <v>407</v>
      </c>
      <c r="D4017" s="156" t="s">
        <v>408</v>
      </c>
      <c r="E4017" s="176">
        <v>76.81</v>
      </c>
    </row>
    <row r="4018" spans="1:5">
      <c r="A4018" s="156">
        <v>39802</v>
      </c>
      <c r="B4018" s="156" t="s">
        <v>3924</v>
      </c>
      <c r="C4018" s="156" t="s">
        <v>407</v>
      </c>
      <c r="D4018" s="156" t="s">
        <v>408</v>
      </c>
      <c r="E4018" s="176">
        <v>127.55</v>
      </c>
    </row>
    <row r="4019" spans="1:5">
      <c r="A4019" s="156">
        <v>39803</v>
      </c>
      <c r="B4019" s="156" t="s">
        <v>3925</v>
      </c>
      <c r="C4019" s="156" t="s">
        <v>407</v>
      </c>
      <c r="D4019" s="156" t="s">
        <v>408</v>
      </c>
      <c r="E4019" s="176">
        <v>176.75</v>
      </c>
    </row>
    <row r="4020" spans="1:5">
      <c r="A4020" s="156">
        <v>39799</v>
      </c>
      <c r="B4020" s="156" t="s">
        <v>3926</v>
      </c>
      <c r="C4020" s="156" t="s">
        <v>407</v>
      </c>
      <c r="D4020" s="156" t="s">
        <v>408</v>
      </c>
      <c r="E4020" s="176">
        <v>29.04</v>
      </c>
    </row>
    <row r="4021" spans="1:5">
      <c r="A4021" s="156">
        <v>39800</v>
      </c>
      <c r="B4021" s="156" t="s">
        <v>3927</v>
      </c>
      <c r="C4021" s="156" t="s">
        <v>407</v>
      </c>
      <c r="D4021" s="156" t="s">
        <v>408</v>
      </c>
      <c r="E4021" s="176">
        <v>48.87</v>
      </c>
    </row>
    <row r="4022" spans="1:5">
      <c r="A4022" s="156">
        <v>4224</v>
      </c>
      <c r="B4022" s="156" t="s">
        <v>3928</v>
      </c>
      <c r="C4022" s="156" t="s">
        <v>465</v>
      </c>
      <c r="D4022" s="156" t="s">
        <v>408</v>
      </c>
      <c r="E4022" s="176">
        <v>10.66</v>
      </c>
    </row>
    <row r="4023" spans="1:5">
      <c r="A4023" s="156">
        <v>21059</v>
      </c>
      <c r="B4023" s="156" t="s">
        <v>3929</v>
      </c>
      <c r="C4023" s="156" t="s">
        <v>407</v>
      </c>
      <c r="D4023" s="156" t="s">
        <v>410</v>
      </c>
      <c r="E4023" s="176">
        <v>34.71</v>
      </c>
    </row>
    <row r="4024" spans="1:5">
      <c r="A4024" s="156">
        <v>11234</v>
      </c>
      <c r="B4024" s="156" t="s">
        <v>3930</v>
      </c>
      <c r="C4024" s="156" t="s">
        <v>407</v>
      </c>
      <c r="D4024" s="156" t="s">
        <v>410</v>
      </c>
      <c r="E4024" s="176">
        <v>52.32</v>
      </c>
    </row>
    <row r="4025" spans="1:5">
      <c r="A4025" s="156">
        <v>21060</v>
      </c>
      <c r="B4025" s="156" t="s">
        <v>3931</v>
      </c>
      <c r="C4025" s="156" t="s">
        <v>407</v>
      </c>
      <c r="D4025" s="156" t="s">
        <v>410</v>
      </c>
      <c r="E4025" s="176">
        <v>64.39</v>
      </c>
    </row>
    <row r="4026" spans="1:5">
      <c r="A4026" s="156">
        <v>21061</v>
      </c>
      <c r="B4026" s="156" t="s">
        <v>3932</v>
      </c>
      <c r="C4026" s="156" t="s">
        <v>407</v>
      </c>
      <c r="D4026" s="156" t="s">
        <v>410</v>
      </c>
      <c r="E4026" s="176">
        <v>80.489999999999995</v>
      </c>
    </row>
    <row r="4027" spans="1:5">
      <c r="A4027" s="156">
        <v>21062</v>
      </c>
      <c r="B4027" s="156" t="s">
        <v>3933</v>
      </c>
      <c r="C4027" s="156" t="s">
        <v>407</v>
      </c>
      <c r="D4027" s="156" t="s">
        <v>410</v>
      </c>
      <c r="E4027" s="176">
        <v>126.78</v>
      </c>
    </row>
    <row r="4028" spans="1:5">
      <c r="A4028" s="156">
        <v>11708</v>
      </c>
      <c r="B4028" s="156" t="s">
        <v>3934</v>
      </c>
      <c r="C4028" s="156" t="s">
        <v>407</v>
      </c>
      <c r="D4028" s="156" t="s">
        <v>410</v>
      </c>
      <c r="E4028" s="176">
        <v>13.83</v>
      </c>
    </row>
    <row r="4029" spans="1:5">
      <c r="A4029" s="156">
        <v>11709</v>
      </c>
      <c r="B4029" s="156" t="s">
        <v>3935</v>
      </c>
      <c r="C4029" s="156" t="s">
        <v>407</v>
      </c>
      <c r="D4029" s="156" t="s">
        <v>410</v>
      </c>
      <c r="E4029" s="176">
        <v>32.5</v>
      </c>
    </row>
    <row r="4030" spans="1:5">
      <c r="A4030" s="156">
        <v>11710</v>
      </c>
      <c r="B4030" s="156" t="s">
        <v>3936</v>
      </c>
      <c r="C4030" s="156" t="s">
        <v>407</v>
      </c>
      <c r="D4030" s="156" t="s">
        <v>410</v>
      </c>
      <c r="E4030" s="176">
        <v>74.709999999999994</v>
      </c>
    </row>
    <row r="4031" spans="1:5">
      <c r="A4031" s="156">
        <v>11707</v>
      </c>
      <c r="B4031" s="156" t="s">
        <v>3937</v>
      </c>
      <c r="C4031" s="156" t="s">
        <v>407</v>
      </c>
      <c r="D4031" s="156" t="s">
        <v>410</v>
      </c>
      <c r="E4031" s="176">
        <v>10.36</v>
      </c>
    </row>
    <row r="4032" spans="1:5">
      <c r="A4032" s="156">
        <v>11739</v>
      </c>
      <c r="B4032" s="156" t="s">
        <v>3938</v>
      </c>
      <c r="C4032" s="156" t="s">
        <v>407</v>
      </c>
      <c r="D4032" s="156" t="s">
        <v>408</v>
      </c>
      <c r="E4032" s="176">
        <v>4.2699999999999996</v>
      </c>
    </row>
    <row r="4033" spans="1:5">
      <c r="A4033" s="156">
        <v>11711</v>
      </c>
      <c r="B4033" s="156" t="s">
        <v>3939</v>
      </c>
      <c r="C4033" s="156" t="s">
        <v>407</v>
      </c>
      <c r="D4033" s="156" t="s">
        <v>408</v>
      </c>
      <c r="E4033" s="176">
        <v>6.25</v>
      </c>
    </row>
    <row r="4034" spans="1:5">
      <c r="A4034" s="156">
        <v>5102</v>
      </c>
      <c r="B4034" s="156" t="s">
        <v>3940</v>
      </c>
      <c r="C4034" s="156" t="s">
        <v>407</v>
      </c>
      <c r="D4034" s="156" t="s">
        <v>408</v>
      </c>
      <c r="E4034" s="176">
        <v>6.05</v>
      </c>
    </row>
    <row r="4035" spans="1:5">
      <c r="A4035" s="156">
        <v>11741</v>
      </c>
      <c r="B4035" s="156" t="s">
        <v>3941</v>
      </c>
      <c r="C4035" s="156" t="s">
        <v>407</v>
      </c>
      <c r="D4035" s="156" t="s">
        <v>408</v>
      </c>
      <c r="E4035" s="176">
        <v>4.4000000000000004</v>
      </c>
    </row>
    <row r="4036" spans="1:5">
      <c r="A4036" s="156">
        <v>11743</v>
      </c>
      <c r="B4036" s="156" t="s">
        <v>3942</v>
      </c>
      <c r="C4036" s="156" t="s">
        <v>407</v>
      </c>
      <c r="D4036" s="156" t="s">
        <v>408</v>
      </c>
      <c r="E4036" s="176">
        <v>4</v>
      </c>
    </row>
    <row r="4037" spans="1:5">
      <c r="A4037" s="156">
        <v>11745</v>
      </c>
      <c r="B4037" s="156" t="s">
        <v>3943</v>
      </c>
      <c r="C4037" s="156" t="s">
        <v>407</v>
      </c>
      <c r="D4037" s="156" t="s">
        <v>408</v>
      </c>
      <c r="E4037" s="176">
        <v>5.68</v>
      </c>
    </row>
    <row r="4038" spans="1:5">
      <c r="A4038" s="156">
        <v>25961</v>
      </c>
      <c r="B4038" s="156" t="s">
        <v>3944</v>
      </c>
      <c r="C4038" s="156" t="s">
        <v>404</v>
      </c>
      <c r="D4038" s="156" t="s">
        <v>408</v>
      </c>
      <c r="E4038" s="176">
        <v>11.31</v>
      </c>
    </row>
    <row r="4039" spans="1:5">
      <c r="A4039" s="156">
        <v>40985</v>
      </c>
      <c r="B4039" s="156" t="s">
        <v>3945</v>
      </c>
      <c r="C4039" s="156" t="s">
        <v>577</v>
      </c>
      <c r="D4039" s="156" t="s">
        <v>408</v>
      </c>
      <c r="E4039" s="378">
        <v>1994.93</v>
      </c>
    </row>
    <row r="4040" spans="1:5">
      <c r="A4040" s="156">
        <v>1088</v>
      </c>
      <c r="B4040" s="156" t="s">
        <v>3946</v>
      </c>
      <c r="C4040" s="156" t="s">
        <v>407</v>
      </c>
      <c r="D4040" s="156" t="s">
        <v>408</v>
      </c>
      <c r="E4040" s="176">
        <v>11.3</v>
      </c>
    </row>
    <row r="4041" spans="1:5">
      <c r="A4041" s="156">
        <v>1087</v>
      </c>
      <c r="B4041" s="156" t="s">
        <v>3947</v>
      </c>
      <c r="C4041" s="156" t="s">
        <v>407</v>
      </c>
      <c r="D4041" s="156" t="s">
        <v>408</v>
      </c>
      <c r="E4041" s="176">
        <v>14.12</v>
      </c>
    </row>
    <row r="4042" spans="1:5">
      <c r="A4042" s="156">
        <v>38777</v>
      </c>
      <c r="B4042" s="156" t="s">
        <v>3948</v>
      </c>
      <c r="C4042" s="156" t="s">
        <v>407</v>
      </c>
      <c r="D4042" s="156" t="s">
        <v>408</v>
      </c>
      <c r="E4042" s="176">
        <v>28.12</v>
      </c>
    </row>
    <row r="4043" spans="1:5">
      <c r="A4043" s="156">
        <v>1086</v>
      </c>
      <c r="B4043" s="156" t="s">
        <v>3949</v>
      </c>
      <c r="C4043" s="156" t="s">
        <v>407</v>
      </c>
      <c r="D4043" s="156" t="s">
        <v>408</v>
      </c>
      <c r="E4043" s="176">
        <v>14.84</v>
      </c>
    </row>
    <row r="4044" spans="1:5">
      <c r="A4044" s="156">
        <v>1079</v>
      </c>
      <c r="B4044" s="156" t="s">
        <v>3950</v>
      </c>
      <c r="C4044" s="156" t="s">
        <v>407</v>
      </c>
      <c r="D4044" s="156" t="s">
        <v>408</v>
      </c>
      <c r="E4044" s="176">
        <v>15.34</v>
      </c>
    </row>
    <row r="4045" spans="1:5">
      <c r="A4045" s="156">
        <v>39374</v>
      </c>
      <c r="B4045" s="156" t="s">
        <v>3951</v>
      </c>
      <c r="C4045" s="156" t="s">
        <v>407</v>
      </c>
      <c r="D4045" s="156" t="s">
        <v>405</v>
      </c>
      <c r="E4045" s="176">
        <v>87.69</v>
      </c>
    </row>
    <row r="4046" spans="1:5">
      <c r="A4046" s="156">
        <v>1082</v>
      </c>
      <c r="B4046" s="156" t="s">
        <v>3952</v>
      </c>
      <c r="C4046" s="156" t="s">
        <v>407</v>
      </c>
      <c r="D4046" s="156" t="s">
        <v>408</v>
      </c>
      <c r="E4046" s="176">
        <v>96.44</v>
      </c>
    </row>
    <row r="4047" spans="1:5">
      <c r="A4047" s="156">
        <v>12316</v>
      </c>
      <c r="B4047" s="156" t="s">
        <v>3953</v>
      </c>
      <c r="C4047" s="156" t="s">
        <v>407</v>
      </c>
      <c r="D4047" s="156" t="s">
        <v>408</v>
      </c>
      <c r="E4047" s="176">
        <v>44.2</v>
      </c>
    </row>
    <row r="4048" spans="1:5">
      <c r="A4048" s="156">
        <v>12317</v>
      </c>
      <c r="B4048" s="156" t="s">
        <v>3954</v>
      </c>
      <c r="C4048" s="156" t="s">
        <v>407</v>
      </c>
      <c r="D4048" s="156" t="s">
        <v>408</v>
      </c>
      <c r="E4048" s="176">
        <v>52.71</v>
      </c>
    </row>
    <row r="4049" spans="1:5">
      <c r="A4049" s="156">
        <v>12318</v>
      </c>
      <c r="B4049" s="156" t="s">
        <v>3955</v>
      </c>
      <c r="C4049" s="156" t="s">
        <v>407</v>
      </c>
      <c r="D4049" s="156" t="s">
        <v>408</v>
      </c>
      <c r="E4049" s="176">
        <v>60.72</v>
      </c>
    </row>
    <row r="4050" spans="1:5">
      <c r="A4050" s="156">
        <v>5104</v>
      </c>
      <c r="B4050" s="156" t="s">
        <v>3956</v>
      </c>
      <c r="C4050" s="156" t="s">
        <v>463</v>
      </c>
      <c r="D4050" s="156" t="s">
        <v>410</v>
      </c>
      <c r="E4050" s="176">
        <v>33.090000000000003</v>
      </c>
    </row>
    <row r="4051" spans="1:5">
      <c r="A4051" s="156">
        <v>26023</v>
      </c>
      <c r="B4051" s="156" t="s">
        <v>3957</v>
      </c>
      <c r="C4051" s="156" t="s">
        <v>407</v>
      </c>
      <c r="D4051" s="156" t="s">
        <v>408</v>
      </c>
      <c r="E4051" s="176">
        <v>59.09</v>
      </c>
    </row>
    <row r="4052" spans="1:5">
      <c r="A4052" s="156">
        <v>2710</v>
      </c>
      <c r="B4052" s="156" t="s">
        <v>3958</v>
      </c>
      <c r="C4052" s="156" t="s">
        <v>407</v>
      </c>
      <c r="D4052" s="156" t="s">
        <v>408</v>
      </c>
      <c r="E4052" s="176">
        <v>47.19</v>
      </c>
    </row>
    <row r="4053" spans="1:5">
      <c r="A4053" s="156">
        <v>14575</v>
      </c>
      <c r="B4053" s="156" t="s">
        <v>3959</v>
      </c>
      <c r="C4053" s="156" t="s">
        <v>407</v>
      </c>
      <c r="D4053" s="156" t="s">
        <v>408</v>
      </c>
      <c r="E4053" s="378">
        <v>2136096.87</v>
      </c>
    </row>
    <row r="4054" spans="1:5">
      <c r="A4054" s="156">
        <v>20033</v>
      </c>
      <c r="B4054" s="156" t="s">
        <v>3960</v>
      </c>
      <c r="C4054" s="156" t="s">
        <v>407</v>
      </c>
      <c r="D4054" s="156" t="s">
        <v>410</v>
      </c>
      <c r="E4054" s="176">
        <v>29.54</v>
      </c>
    </row>
    <row r="4055" spans="1:5">
      <c r="A4055" s="156">
        <v>20034</v>
      </c>
      <c r="B4055" s="156" t="s">
        <v>3961</v>
      </c>
      <c r="C4055" s="156" t="s">
        <v>407</v>
      </c>
      <c r="D4055" s="156" t="s">
        <v>410</v>
      </c>
      <c r="E4055" s="176">
        <v>48.41</v>
      </c>
    </row>
    <row r="4056" spans="1:5">
      <c r="A4056" s="156">
        <v>20035</v>
      </c>
      <c r="B4056" s="156" t="s">
        <v>3962</v>
      </c>
      <c r="C4056" s="156" t="s">
        <v>407</v>
      </c>
      <c r="D4056" s="156" t="s">
        <v>410</v>
      </c>
      <c r="E4056" s="176">
        <v>53.88</v>
      </c>
    </row>
    <row r="4057" spans="1:5">
      <c r="A4057" s="156">
        <v>20036</v>
      </c>
      <c r="B4057" s="156" t="s">
        <v>3963</v>
      </c>
      <c r="C4057" s="156" t="s">
        <v>407</v>
      </c>
      <c r="D4057" s="156" t="s">
        <v>410</v>
      </c>
      <c r="E4057" s="176">
        <v>77.92</v>
      </c>
    </row>
    <row r="4058" spans="1:5">
      <c r="A4058" s="156">
        <v>20037</v>
      </c>
      <c r="B4058" s="156" t="s">
        <v>3964</v>
      </c>
      <c r="C4058" s="156" t="s">
        <v>407</v>
      </c>
      <c r="D4058" s="156" t="s">
        <v>410</v>
      </c>
      <c r="E4058" s="176">
        <v>158.97</v>
      </c>
    </row>
    <row r="4059" spans="1:5">
      <c r="A4059" s="156">
        <v>20038</v>
      </c>
      <c r="B4059" s="156" t="s">
        <v>3965</v>
      </c>
      <c r="C4059" s="156" t="s">
        <v>407</v>
      </c>
      <c r="D4059" s="156" t="s">
        <v>410</v>
      </c>
      <c r="E4059" s="176">
        <v>293.33</v>
      </c>
    </row>
    <row r="4060" spans="1:5">
      <c r="A4060" s="156">
        <v>20039</v>
      </c>
      <c r="B4060" s="156" t="s">
        <v>3966</v>
      </c>
      <c r="C4060" s="156" t="s">
        <v>407</v>
      </c>
      <c r="D4060" s="156" t="s">
        <v>410</v>
      </c>
      <c r="E4060" s="176">
        <v>414.33</v>
      </c>
    </row>
    <row r="4061" spans="1:5">
      <c r="A4061" s="156">
        <v>20040</v>
      </c>
      <c r="B4061" s="156" t="s">
        <v>3967</v>
      </c>
      <c r="C4061" s="156" t="s">
        <v>407</v>
      </c>
      <c r="D4061" s="156" t="s">
        <v>410</v>
      </c>
      <c r="E4061" s="176">
        <v>528.42999999999995</v>
      </c>
    </row>
    <row r="4062" spans="1:5">
      <c r="A4062" s="156">
        <v>20041</v>
      </c>
      <c r="B4062" s="156" t="s">
        <v>3968</v>
      </c>
      <c r="C4062" s="156" t="s">
        <v>407</v>
      </c>
      <c r="D4062" s="156" t="s">
        <v>410</v>
      </c>
      <c r="E4062" s="176">
        <v>533.35</v>
      </c>
    </row>
    <row r="4063" spans="1:5">
      <c r="A4063" s="156">
        <v>20043</v>
      </c>
      <c r="B4063" s="156" t="s">
        <v>3969</v>
      </c>
      <c r="C4063" s="156" t="s">
        <v>407</v>
      </c>
      <c r="D4063" s="156" t="s">
        <v>410</v>
      </c>
      <c r="E4063" s="176">
        <v>2.92</v>
      </c>
    </row>
    <row r="4064" spans="1:5">
      <c r="A4064" s="156">
        <v>20044</v>
      </c>
      <c r="B4064" s="156" t="s">
        <v>3970</v>
      </c>
      <c r="C4064" s="156" t="s">
        <v>407</v>
      </c>
      <c r="D4064" s="156" t="s">
        <v>410</v>
      </c>
      <c r="E4064" s="176">
        <v>3.56</v>
      </c>
    </row>
    <row r="4065" spans="1:5">
      <c r="A4065" s="156">
        <v>20042</v>
      </c>
      <c r="B4065" s="156" t="s">
        <v>3971</v>
      </c>
      <c r="C4065" s="156" t="s">
        <v>407</v>
      </c>
      <c r="D4065" s="156" t="s">
        <v>410</v>
      </c>
      <c r="E4065" s="176">
        <v>2.68</v>
      </c>
    </row>
    <row r="4066" spans="1:5">
      <c r="A4066" s="156">
        <v>20046</v>
      </c>
      <c r="B4066" s="156" t="s">
        <v>3972</v>
      </c>
      <c r="C4066" s="156" t="s">
        <v>407</v>
      </c>
      <c r="D4066" s="156" t="s">
        <v>410</v>
      </c>
      <c r="E4066" s="176">
        <v>9.9</v>
      </c>
    </row>
    <row r="4067" spans="1:5">
      <c r="A4067" s="156">
        <v>20047</v>
      </c>
      <c r="B4067" s="156" t="s">
        <v>3973</v>
      </c>
      <c r="C4067" s="156" t="s">
        <v>407</v>
      </c>
      <c r="D4067" s="156" t="s">
        <v>410</v>
      </c>
      <c r="E4067" s="176">
        <v>28.67</v>
      </c>
    </row>
    <row r="4068" spans="1:5">
      <c r="A4068" s="156">
        <v>20045</v>
      </c>
      <c r="B4068" s="156" t="s">
        <v>3974</v>
      </c>
      <c r="C4068" s="156" t="s">
        <v>407</v>
      </c>
      <c r="D4068" s="156" t="s">
        <v>410</v>
      </c>
      <c r="E4068" s="176">
        <v>4.6900000000000004</v>
      </c>
    </row>
    <row r="4069" spans="1:5">
      <c r="A4069" s="156">
        <v>20972</v>
      </c>
      <c r="B4069" s="156" t="s">
        <v>3975</v>
      </c>
      <c r="C4069" s="156" t="s">
        <v>407</v>
      </c>
      <c r="D4069" s="156" t="s">
        <v>408</v>
      </c>
      <c r="E4069" s="176">
        <v>105</v>
      </c>
    </row>
    <row r="4070" spans="1:5">
      <c r="A4070" s="156">
        <v>20032</v>
      </c>
      <c r="B4070" s="156" t="s">
        <v>3976</v>
      </c>
      <c r="C4070" s="156" t="s">
        <v>407</v>
      </c>
      <c r="D4070" s="156" t="s">
        <v>410</v>
      </c>
      <c r="E4070" s="176">
        <v>33.08</v>
      </c>
    </row>
    <row r="4071" spans="1:5">
      <c r="A4071" s="156">
        <v>11321</v>
      </c>
      <c r="B4071" s="156" t="s">
        <v>3977</v>
      </c>
      <c r="C4071" s="156" t="s">
        <v>407</v>
      </c>
      <c r="D4071" s="156" t="s">
        <v>410</v>
      </c>
      <c r="E4071" s="176">
        <v>18.309999999999999</v>
      </c>
    </row>
    <row r="4072" spans="1:5">
      <c r="A4072" s="156">
        <v>11323</v>
      </c>
      <c r="B4072" s="156" t="s">
        <v>3978</v>
      </c>
      <c r="C4072" s="156" t="s">
        <v>407</v>
      </c>
      <c r="D4072" s="156" t="s">
        <v>410</v>
      </c>
      <c r="E4072" s="176">
        <v>21.88</v>
      </c>
    </row>
    <row r="4073" spans="1:5">
      <c r="A4073" s="156">
        <v>20327</v>
      </c>
      <c r="B4073" s="156" t="s">
        <v>3979</v>
      </c>
      <c r="C4073" s="156" t="s">
        <v>407</v>
      </c>
      <c r="D4073" s="156" t="s">
        <v>410</v>
      </c>
      <c r="E4073" s="176">
        <v>12.94</v>
      </c>
    </row>
    <row r="4074" spans="1:5">
      <c r="A4074" s="156">
        <v>25966</v>
      </c>
      <c r="B4074" s="156" t="s">
        <v>3980</v>
      </c>
      <c r="C4074" s="156" t="s">
        <v>465</v>
      </c>
      <c r="D4074" s="156" t="s">
        <v>408</v>
      </c>
      <c r="E4074" s="176">
        <v>13.63</v>
      </c>
    </row>
    <row r="4075" spans="1:5">
      <c r="A4075" s="156">
        <v>13390</v>
      </c>
      <c r="B4075" s="156" t="s">
        <v>3981</v>
      </c>
      <c r="C4075" s="156" t="s">
        <v>407</v>
      </c>
      <c r="D4075" s="156" t="s">
        <v>408</v>
      </c>
      <c r="E4075" s="176">
        <v>55.78</v>
      </c>
    </row>
    <row r="4076" spans="1:5">
      <c r="A4076" s="156">
        <v>6034</v>
      </c>
      <c r="B4076" s="156" t="s">
        <v>3982</v>
      </c>
      <c r="C4076" s="156" t="s">
        <v>407</v>
      </c>
      <c r="D4076" s="156" t="s">
        <v>408</v>
      </c>
      <c r="E4076" s="176">
        <v>6.74</v>
      </c>
    </row>
    <row r="4077" spans="1:5">
      <c r="A4077" s="156">
        <v>6036</v>
      </c>
      <c r="B4077" s="156" t="s">
        <v>3983</v>
      </c>
      <c r="C4077" s="156" t="s">
        <v>407</v>
      </c>
      <c r="D4077" s="156" t="s">
        <v>408</v>
      </c>
      <c r="E4077" s="176">
        <v>9.17</v>
      </c>
    </row>
    <row r="4078" spans="1:5">
      <c r="A4078" s="156">
        <v>6031</v>
      </c>
      <c r="B4078" s="156" t="s">
        <v>3984</v>
      </c>
      <c r="C4078" s="156" t="s">
        <v>407</v>
      </c>
      <c r="D4078" s="156" t="s">
        <v>408</v>
      </c>
      <c r="E4078" s="176">
        <v>10.78</v>
      </c>
    </row>
    <row r="4079" spans="1:5">
      <c r="A4079" s="156">
        <v>6029</v>
      </c>
      <c r="B4079" s="156" t="s">
        <v>3985</v>
      </c>
      <c r="C4079" s="156" t="s">
        <v>407</v>
      </c>
      <c r="D4079" s="156" t="s">
        <v>405</v>
      </c>
      <c r="E4079" s="176">
        <v>10.9</v>
      </c>
    </row>
    <row r="4080" spans="1:5">
      <c r="A4080" s="156">
        <v>6033</v>
      </c>
      <c r="B4080" s="156" t="s">
        <v>3986</v>
      </c>
      <c r="C4080" s="156" t="s">
        <v>407</v>
      </c>
      <c r="D4080" s="156" t="s">
        <v>408</v>
      </c>
      <c r="E4080" s="176">
        <v>14.36</v>
      </c>
    </row>
    <row r="4081" spans="1:5">
      <c r="A4081" s="156">
        <v>11672</v>
      </c>
      <c r="B4081" s="156" t="s">
        <v>3987</v>
      </c>
      <c r="C4081" s="156" t="s">
        <v>407</v>
      </c>
      <c r="D4081" s="156" t="s">
        <v>408</v>
      </c>
      <c r="E4081" s="176">
        <v>31.24</v>
      </c>
    </row>
    <row r="4082" spans="1:5">
      <c r="A4082" s="156">
        <v>11669</v>
      </c>
      <c r="B4082" s="156" t="s">
        <v>3988</v>
      </c>
      <c r="C4082" s="156" t="s">
        <v>407</v>
      </c>
      <c r="D4082" s="156" t="s">
        <v>408</v>
      </c>
      <c r="E4082" s="176">
        <v>29.75</v>
      </c>
    </row>
    <row r="4083" spans="1:5">
      <c r="A4083" s="156">
        <v>11670</v>
      </c>
      <c r="B4083" s="156" t="s">
        <v>3989</v>
      </c>
      <c r="C4083" s="156" t="s">
        <v>407</v>
      </c>
      <c r="D4083" s="156" t="s">
        <v>408</v>
      </c>
      <c r="E4083" s="176">
        <v>11.4</v>
      </c>
    </row>
    <row r="4084" spans="1:5">
      <c r="A4084" s="156">
        <v>20055</v>
      </c>
      <c r="B4084" s="156" t="s">
        <v>3990</v>
      </c>
      <c r="C4084" s="156" t="s">
        <v>407</v>
      </c>
      <c r="D4084" s="156" t="s">
        <v>408</v>
      </c>
      <c r="E4084" s="176">
        <v>22.28</v>
      </c>
    </row>
    <row r="4085" spans="1:5">
      <c r="A4085" s="156">
        <v>11671</v>
      </c>
      <c r="B4085" s="156" t="s">
        <v>3991</v>
      </c>
      <c r="C4085" s="156" t="s">
        <v>407</v>
      </c>
      <c r="D4085" s="156" t="s">
        <v>408</v>
      </c>
      <c r="E4085" s="176">
        <v>47.82</v>
      </c>
    </row>
    <row r="4086" spans="1:5">
      <c r="A4086" s="156">
        <v>6032</v>
      </c>
      <c r="B4086" s="156" t="s">
        <v>3992</v>
      </c>
      <c r="C4086" s="156" t="s">
        <v>407</v>
      </c>
      <c r="D4086" s="156" t="s">
        <v>408</v>
      </c>
      <c r="E4086" s="176">
        <v>13.66</v>
      </c>
    </row>
    <row r="4087" spans="1:5">
      <c r="A4087" s="156">
        <v>11673</v>
      </c>
      <c r="B4087" s="156" t="s">
        <v>3993</v>
      </c>
      <c r="C4087" s="156" t="s">
        <v>407</v>
      </c>
      <c r="D4087" s="156" t="s">
        <v>408</v>
      </c>
      <c r="E4087" s="176">
        <v>10.75</v>
      </c>
    </row>
    <row r="4088" spans="1:5">
      <c r="A4088" s="156">
        <v>11674</v>
      </c>
      <c r="B4088" s="156" t="s">
        <v>3994</v>
      </c>
      <c r="C4088" s="156" t="s">
        <v>407</v>
      </c>
      <c r="D4088" s="156" t="s">
        <v>408</v>
      </c>
      <c r="E4088" s="176">
        <v>13.85</v>
      </c>
    </row>
    <row r="4089" spans="1:5">
      <c r="A4089" s="156">
        <v>11675</v>
      </c>
      <c r="B4089" s="156" t="s">
        <v>290</v>
      </c>
      <c r="C4089" s="156" t="s">
        <v>407</v>
      </c>
      <c r="D4089" s="156" t="s">
        <v>408</v>
      </c>
      <c r="E4089" s="176">
        <v>21.99</v>
      </c>
    </row>
    <row r="4090" spans="1:5">
      <c r="A4090" s="156">
        <v>11676</v>
      </c>
      <c r="B4090" s="156" t="s">
        <v>3995</v>
      </c>
      <c r="C4090" s="156" t="s">
        <v>407</v>
      </c>
      <c r="D4090" s="156" t="s">
        <v>408</v>
      </c>
      <c r="E4090" s="176">
        <v>29.41</v>
      </c>
    </row>
    <row r="4091" spans="1:5">
      <c r="A4091" s="156">
        <v>11677</v>
      </c>
      <c r="B4091" s="156" t="s">
        <v>166</v>
      </c>
      <c r="C4091" s="156" t="s">
        <v>407</v>
      </c>
      <c r="D4091" s="156" t="s">
        <v>408</v>
      </c>
      <c r="E4091" s="176">
        <v>30.37</v>
      </c>
    </row>
    <row r="4092" spans="1:5">
      <c r="A4092" s="156">
        <v>11678</v>
      </c>
      <c r="B4092" s="156" t="s">
        <v>260</v>
      </c>
      <c r="C4092" s="156" t="s">
        <v>407</v>
      </c>
      <c r="D4092" s="156" t="s">
        <v>408</v>
      </c>
      <c r="E4092" s="176">
        <v>55.62</v>
      </c>
    </row>
    <row r="4093" spans="1:5">
      <c r="A4093" s="156">
        <v>6038</v>
      </c>
      <c r="B4093" s="156" t="s">
        <v>3996</v>
      </c>
      <c r="C4093" s="156" t="s">
        <v>407</v>
      </c>
      <c r="D4093" s="156" t="s">
        <v>408</v>
      </c>
      <c r="E4093" s="176">
        <v>3.53</v>
      </c>
    </row>
    <row r="4094" spans="1:5">
      <c r="A4094" s="156">
        <v>11718</v>
      </c>
      <c r="B4094" s="156" t="s">
        <v>3997</v>
      </c>
      <c r="C4094" s="156" t="s">
        <v>407</v>
      </c>
      <c r="D4094" s="156" t="s">
        <v>408</v>
      </c>
      <c r="E4094" s="176">
        <v>10.06</v>
      </c>
    </row>
    <row r="4095" spans="1:5">
      <c r="A4095" s="156">
        <v>6037</v>
      </c>
      <c r="B4095" s="156" t="s">
        <v>3998</v>
      </c>
      <c r="C4095" s="156" t="s">
        <v>407</v>
      </c>
      <c r="D4095" s="156" t="s">
        <v>408</v>
      </c>
      <c r="E4095" s="176">
        <v>7.34</v>
      </c>
    </row>
    <row r="4096" spans="1:5">
      <c r="A4096" s="156">
        <v>11719</v>
      </c>
      <c r="B4096" s="156" t="s">
        <v>3999</v>
      </c>
      <c r="C4096" s="156" t="s">
        <v>407</v>
      </c>
      <c r="D4096" s="156" t="s">
        <v>408</v>
      </c>
      <c r="E4096" s="176">
        <v>8.16</v>
      </c>
    </row>
    <row r="4097" spans="1:5">
      <c r="A4097" s="156">
        <v>6019</v>
      </c>
      <c r="B4097" s="156" t="s">
        <v>4000</v>
      </c>
      <c r="C4097" s="156" t="s">
        <v>407</v>
      </c>
      <c r="D4097" s="156" t="s">
        <v>408</v>
      </c>
      <c r="E4097" s="176">
        <v>29.91</v>
      </c>
    </row>
    <row r="4098" spans="1:5">
      <c r="A4098" s="156">
        <v>6010</v>
      </c>
      <c r="B4098" s="156" t="s">
        <v>4001</v>
      </c>
      <c r="C4098" s="156" t="s">
        <v>407</v>
      </c>
      <c r="D4098" s="156" t="s">
        <v>408</v>
      </c>
      <c r="E4098" s="176">
        <v>51.47</v>
      </c>
    </row>
    <row r="4099" spans="1:5">
      <c r="A4099" s="156">
        <v>6017</v>
      </c>
      <c r="B4099" s="156" t="s">
        <v>4002</v>
      </c>
      <c r="C4099" s="156" t="s">
        <v>407</v>
      </c>
      <c r="D4099" s="156" t="s">
        <v>408</v>
      </c>
      <c r="E4099" s="176">
        <v>40.770000000000003</v>
      </c>
    </row>
    <row r="4100" spans="1:5">
      <c r="A4100" s="156">
        <v>6020</v>
      </c>
      <c r="B4100" s="156" t="s">
        <v>4003</v>
      </c>
      <c r="C4100" s="156" t="s">
        <v>407</v>
      </c>
      <c r="D4100" s="156" t="s">
        <v>408</v>
      </c>
      <c r="E4100" s="176">
        <v>17.97</v>
      </c>
    </row>
    <row r="4101" spans="1:5">
      <c r="A4101" s="156">
        <v>6028</v>
      </c>
      <c r="B4101" s="156" t="s">
        <v>4004</v>
      </c>
      <c r="C4101" s="156" t="s">
        <v>407</v>
      </c>
      <c r="D4101" s="156" t="s">
        <v>408</v>
      </c>
      <c r="E4101" s="176">
        <v>71.7</v>
      </c>
    </row>
    <row r="4102" spans="1:5">
      <c r="A4102" s="156">
        <v>6011</v>
      </c>
      <c r="B4102" s="156" t="s">
        <v>4005</v>
      </c>
      <c r="C4102" s="156" t="s">
        <v>407</v>
      </c>
      <c r="D4102" s="156" t="s">
        <v>408</v>
      </c>
      <c r="E4102" s="176">
        <v>148.69999999999999</v>
      </c>
    </row>
    <row r="4103" spans="1:5">
      <c r="A4103" s="156">
        <v>6012</v>
      </c>
      <c r="B4103" s="156" t="s">
        <v>4006</v>
      </c>
      <c r="C4103" s="156" t="s">
        <v>407</v>
      </c>
      <c r="D4103" s="156" t="s">
        <v>408</v>
      </c>
      <c r="E4103" s="176">
        <v>180.03</v>
      </c>
    </row>
    <row r="4104" spans="1:5">
      <c r="A4104" s="156">
        <v>6016</v>
      </c>
      <c r="B4104" s="156" t="s">
        <v>4007</v>
      </c>
      <c r="C4104" s="156" t="s">
        <v>407</v>
      </c>
      <c r="D4104" s="156" t="s">
        <v>408</v>
      </c>
      <c r="E4104" s="176">
        <v>18.95</v>
      </c>
    </row>
    <row r="4105" spans="1:5">
      <c r="A4105" s="156">
        <v>6027</v>
      </c>
      <c r="B4105" s="156" t="s">
        <v>4008</v>
      </c>
      <c r="C4105" s="156" t="s">
        <v>407</v>
      </c>
      <c r="D4105" s="156" t="s">
        <v>408</v>
      </c>
      <c r="E4105" s="176">
        <v>375.11</v>
      </c>
    </row>
    <row r="4106" spans="1:5">
      <c r="A4106" s="156">
        <v>6013</v>
      </c>
      <c r="B4106" s="156" t="s">
        <v>255</v>
      </c>
      <c r="C4106" s="156" t="s">
        <v>407</v>
      </c>
      <c r="D4106" s="156" t="s">
        <v>408</v>
      </c>
      <c r="E4106" s="176">
        <v>56.6</v>
      </c>
    </row>
    <row r="4107" spans="1:5">
      <c r="A4107" s="156">
        <v>6015</v>
      </c>
      <c r="B4107" s="156" t="s">
        <v>236</v>
      </c>
      <c r="C4107" s="156" t="s">
        <v>407</v>
      </c>
      <c r="D4107" s="156" t="s">
        <v>408</v>
      </c>
      <c r="E4107" s="176">
        <v>82.31</v>
      </c>
    </row>
    <row r="4108" spans="1:5">
      <c r="A4108" s="156">
        <v>6014</v>
      </c>
      <c r="B4108" s="156" t="s">
        <v>4009</v>
      </c>
      <c r="C4108" s="156" t="s">
        <v>407</v>
      </c>
      <c r="D4108" s="156" t="s">
        <v>408</v>
      </c>
      <c r="E4108" s="176">
        <v>78.7</v>
      </c>
    </row>
    <row r="4109" spans="1:5">
      <c r="A4109" s="156">
        <v>6006</v>
      </c>
      <c r="B4109" s="156" t="s">
        <v>4010</v>
      </c>
      <c r="C4109" s="156" t="s">
        <v>407</v>
      </c>
      <c r="D4109" s="156" t="s">
        <v>408</v>
      </c>
      <c r="E4109" s="176">
        <v>40.99</v>
      </c>
    </row>
    <row r="4110" spans="1:5">
      <c r="A4110" s="156">
        <v>6005</v>
      </c>
      <c r="B4110" s="156" t="s">
        <v>4011</v>
      </c>
      <c r="C4110" s="156" t="s">
        <v>407</v>
      </c>
      <c r="D4110" s="156" t="s">
        <v>405</v>
      </c>
      <c r="E4110" s="176">
        <v>46.24</v>
      </c>
    </row>
    <row r="4111" spans="1:5">
      <c r="A4111" s="156">
        <v>11756</v>
      </c>
      <c r="B4111" s="156" t="s">
        <v>277</v>
      </c>
      <c r="C4111" s="156" t="s">
        <v>407</v>
      </c>
      <c r="D4111" s="156" t="s">
        <v>408</v>
      </c>
      <c r="E4111" s="176">
        <v>22.08</v>
      </c>
    </row>
    <row r="4112" spans="1:5">
      <c r="A4112" s="156">
        <v>10904</v>
      </c>
      <c r="B4112" s="156" t="s">
        <v>4012</v>
      </c>
      <c r="C4112" s="156" t="s">
        <v>407</v>
      </c>
      <c r="D4112" s="156" t="s">
        <v>405</v>
      </c>
      <c r="E4112" s="176">
        <v>147.01</v>
      </c>
    </row>
    <row r="4113" spans="1:5">
      <c r="A4113" s="156">
        <v>11752</v>
      </c>
      <c r="B4113" s="156" t="s">
        <v>4013</v>
      </c>
      <c r="C4113" s="156" t="s">
        <v>407</v>
      </c>
      <c r="D4113" s="156" t="s">
        <v>408</v>
      </c>
      <c r="E4113" s="176">
        <v>12.73</v>
      </c>
    </row>
    <row r="4114" spans="1:5">
      <c r="A4114" s="156">
        <v>11753</v>
      </c>
      <c r="B4114" s="156" t="s">
        <v>4014</v>
      </c>
      <c r="C4114" s="156" t="s">
        <v>407</v>
      </c>
      <c r="D4114" s="156" t="s">
        <v>408</v>
      </c>
      <c r="E4114" s="176">
        <v>15.2</v>
      </c>
    </row>
    <row r="4115" spans="1:5">
      <c r="A4115" s="156">
        <v>6021</v>
      </c>
      <c r="B4115" s="156" t="s">
        <v>4015</v>
      </c>
      <c r="C4115" s="156" t="s">
        <v>407</v>
      </c>
      <c r="D4115" s="156" t="s">
        <v>408</v>
      </c>
      <c r="E4115" s="176">
        <v>42.19</v>
      </c>
    </row>
    <row r="4116" spans="1:5">
      <c r="A4116" s="156">
        <v>6024</v>
      </c>
      <c r="B4116" s="156" t="s">
        <v>262</v>
      </c>
      <c r="C4116" s="156" t="s">
        <v>407</v>
      </c>
      <c r="D4116" s="156" t="s">
        <v>408</v>
      </c>
      <c r="E4116" s="176">
        <v>43.61</v>
      </c>
    </row>
    <row r="4117" spans="1:5">
      <c r="A4117" s="156">
        <v>38379</v>
      </c>
      <c r="B4117" s="156" t="s">
        <v>4016</v>
      </c>
      <c r="C4117" s="156" t="s">
        <v>459</v>
      </c>
      <c r="D4117" s="156" t="s">
        <v>408</v>
      </c>
      <c r="E4117" s="176">
        <v>26.96</v>
      </c>
    </row>
    <row r="4118" spans="1:5">
      <c r="A4118" s="156">
        <v>13897</v>
      </c>
      <c r="B4118" s="156" t="s">
        <v>4017</v>
      </c>
      <c r="C4118" s="156" t="s">
        <v>407</v>
      </c>
      <c r="D4118" s="156" t="s">
        <v>410</v>
      </c>
      <c r="E4118" s="378">
        <v>5788.07</v>
      </c>
    </row>
    <row r="4119" spans="1:5">
      <c r="A4119" s="156">
        <v>10640</v>
      </c>
      <c r="B4119" s="156" t="s">
        <v>4018</v>
      </c>
      <c r="C4119" s="156" t="s">
        <v>407</v>
      </c>
      <c r="D4119" s="156" t="s">
        <v>410</v>
      </c>
      <c r="E4119" s="378">
        <v>12535.76</v>
      </c>
    </row>
    <row r="4120" spans="1:5">
      <c r="A4120" s="156">
        <v>11086</v>
      </c>
      <c r="B4120" s="156" t="s">
        <v>4019</v>
      </c>
      <c r="C4120" s="156" t="s">
        <v>409</v>
      </c>
      <c r="D4120" s="156" t="s">
        <v>408</v>
      </c>
      <c r="E4120" s="176">
        <v>40.85</v>
      </c>
    </row>
    <row r="4121" spans="1:5">
      <c r="A4121" s="156">
        <v>34356</v>
      </c>
      <c r="B4121" s="156" t="s">
        <v>4020</v>
      </c>
      <c r="C4121" s="156" t="s">
        <v>463</v>
      </c>
      <c r="D4121" s="156" t="s">
        <v>408</v>
      </c>
      <c r="E4121" s="176">
        <v>2.4</v>
      </c>
    </row>
    <row r="4122" spans="1:5">
      <c r="A4122" s="156">
        <v>34357</v>
      </c>
      <c r="B4122" s="156" t="s">
        <v>4021</v>
      </c>
      <c r="C4122" s="156" t="s">
        <v>463</v>
      </c>
      <c r="D4122" s="156" t="s">
        <v>408</v>
      </c>
      <c r="E4122" s="176">
        <v>2.67</v>
      </c>
    </row>
    <row r="4123" spans="1:5">
      <c r="A4123" s="156">
        <v>37329</v>
      </c>
      <c r="B4123" s="156" t="s">
        <v>182</v>
      </c>
      <c r="C4123" s="156" t="s">
        <v>463</v>
      </c>
      <c r="D4123" s="156" t="s">
        <v>408</v>
      </c>
      <c r="E4123" s="176">
        <v>37.21</v>
      </c>
    </row>
    <row r="4124" spans="1:5">
      <c r="A4124" s="156">
        <v>37398</v>
      </c>
      <c r="B4124" s="156" t="s">
        <v>4022</v>
      </c>
      <c r="C4124" s="156" t="s">
        <v>463</v>
      </c>
      <c r="D4124" s="156" t="s">
        <v>408</v>
      </c>
      <c r="E4124" s="176">
        <v>47.63</v>
      </c>
    </row>
    <row r="4125" spans="1:5">
      <c r="A4125" s="156">
        <v>2510</v>
      </c>
      <c r="B4125" s="156" t="s">
        <v>4023</v>
      </c>
      <c r="C4125" s="156" t="s">
        <v>407</v>
      </c>
      <c r="D4125" s="156" t="s">
        <v>408</v>
      </c>
      <c r="E4125" s="176">
        <v>13.97</v>
      </c>
    </row>
    <row r="4126" spans="1:5">
      <c r="A4126" s="156">
        <v>12359</v>
      </c>
      <c r="B4126" s="156" t="s">
        <v>4024</v>
      </c>
      <c r="C4126" s="156" t="s">
        <v>407</v>
      </c>
      <c r="D4126" s="156" t="s">
        <v>408</v>
      </c>
      <c r="E4126" s="176">
        <v>68.930000000000007</v>
      </c>
    </row>
    <row r="4127" spans="1:5">
      <c r="A4127" s="156">
        <v>5320</v>
      </c>
      <c r="B4127" s="156" t="s">
        <v>248</v>
      </c>
      <c r="C4127" s="156" t="s">
        <v>465</v>
      </c>
      <c r="D4127" s="156" t="s">
        <v>408</v>
      </c>
      <c r="E4127" s="176">
        <v>27.26</v>
      </c>
    </row>
    <row r="4128" spans="1:5">
      <c r="A4128" s="156">
        <v>7353</v>
      </c>
      <c r="B4128" s="156" t="s">
        <v>4025</v>
      </c>
      <c r="C4128" s="156" t="s">
        <v>465</v>
      </c>
      <c r="D4128" s="156" t="s">
        <v>408</v>
      </c>
      <c r="E4128" s="176">
        <v>21.13</v>
      </c>
    </row>
    <row r="4129" spans="1:5">
      <c r="A4129" s="156">
        <v>36144</v>
      </c>
      <c r="B4129" s="156" t="s">
        <v>4026</v>
      </c>
      <c r="C4129" s="156" t="s">
        <v>407</v>
      </c>
      <c r="D4129" s="156" t="s">
        <v>408</v>
      </c>
      <c r="E4129" s="176">
        <v>1.1200000000000001</v>
      </c>
    </row>
    <row r="4130" spans="1:5">
      <c r="A4130" s="156">
        <v>10518</v>
      </c>
      <c r="B4130" s="156" t="s">
        <v>4027</v>
      </c>
      <c r="C4130" s="156" t="s">
        <v>407</v>
      </c>
      <c r="D4130" s="156" t="s">
        <v>410</v>
      </c>
      <c r="E4130" s="176">
        <v>53.52</v>
      </c>
    </row>
    <row r="4131" spans="1:5">
      <c r="A4131" s="156">
        <v>36530</v>
      </c>
      <c r="B4131" s="156" t="s">
        <v>4028</v>
      </c>
      <c r="C4131" s="156" t="s">
        <v>407</v>
      </c>
      <c r="D4131" s="156" t="s">
        <v>408</v>
      </c>
      <c r="E4131" s="378">
        <v>200524.38</v>
      </c>
    </row>
    <row r="4132" spans="1:5">
      <c r="A4132" s="156">
        <v>6046</v>
      </c>
      <c r="B4132" s="156" t="s">
        <v>4029</v>
      </c>
      <c r="C4132" s="156" t="s">
        <v>407</v>
      </c>
      <c r="D4132" s="156" t="s">
        <v>405</v>
      </c>
      <c r="E4132" s="378">
        <v>217500</v>
      </c>
    </row>
    <row r="4133" spans="1:5">
      <c r="A4133" s="156">
        <v>36531</v>
      </c>
      <c r="B4133" s="156" t="s">
        <v>4030</v>
      </c>
      <c r="C4133" s="156" t="s">
        <v>407</v>
      </c>
      <c r="D4133" s="156" t="s">
        <v>408</v>
      </c>
      <c r="E4133" s="378">
        <v>225457.3</v>
      </c>
    </row>
    <row r="4134" spans="1:5">
      <c r="A4134" s="156">
        <v>34684</v>
      </c>
      <c r="B4134" s="156" t="s">
        <v>4031</v>
      </c>
      <c r="C4134" s="156" t="s">
        <v>412</v>
      </c>
      <c r="D4134" s="156" t="s">
        <v>408</v>
      </c>
      <c r="E4134" s="176">
        <v>85.14</v>
      </c>
    </row>
    <row r="4135" spans="1:5">
      <c r="A4135" s="156">
        <v>34683</v>
      </c>
      <c r="B4135" s="156" t="s">
        <v>4032</v>
      </c>
      <c r="C4135" s="156" t="s">
        <v>412</v>
      </c>
      <c r="D4135" s="156" t="s">
        <v>408</v>
      </c>
      <c r="E4135" s="176">
        <v>53.21</v>
      </c>
    </row>
    <row r="4136" spans="1:5">
      <c r="A4136" s="156">
        <v>533</v>
      </c>
      <c r="B4136" s="156" t="s">
        <v>4033</v>
      </c>
      <c r="C4136" s="156" t="s">
        <v>412</v>
      </c>
      <c r="D4136" s="156" t="s">
        <v>408</v>
      </c>
      <c r="E4136" s="176">
        <v>12.35</v>
      </c>
    </row>
    <row r="4137" spans="1:5">
      <c r="A4137" s="156">
        <v>10515</v>
      </c>
      <c r="B4137" s="156" t="s">
        <v>4034</v>
      </c>
      <c r="C4137" s="156" t="s">
        <v>412</v>
      </c>
      <c r="D4137" s="156" t="s">
        <v>408</v>
      </c>
      <c r="E4137" s="176">
        <v>31.87</v>
      </c>
    </row>
    <row r="4138" spans="1:5">
      <c r="A4138" s="156">
        <v>536</v>
      </c>
      <c r="B4138" s="156" t="s">
        <v>4035</v>
      </c>
      <c r="C4138" s="156" t="s">
        <v>412</v>
      </c>
      <c r="D4138" s="156" t="s">
        <v>405</v>
      </c>
      <c r="E4138" s="176">
        <v>20.94</v>
      </c>
    </row>
    <row r="4139" spans="1:5">
      <c r="A4139" s="156">
        <v>153</v>
      </c>
      <c r="B4139" s="156" t="s">
        <v>4036</v>
      </c>
      <c r="C4139" s="156" t="s">
        <v>465</v>
      </c>
      <c r="D4139" s="156" t="s">
        <v>408</v>
      </c>
      <c r="E4139" s="176">
        <v>92.86</v>
      </c>
    </row>
    <row r="4140" spans="1:5">
      <c r="A4140" s="156">
        <v>34682</v>
      </c>
      <c r="B4140" s="156" t="s">
        <v>4037</v>
      </c>
      <c r="C4140" s="156" t="s">
        <v>412</v>
      </c>
      <c r="D4140" s="156" t="s">
        <v>408</v>
      </c>
      <c r="E4140" s="176">
        <v>40.69</v>
      </c>
    </row>
    <row r="4141" spans="1:5">
      <c r="A4141" s="156">
        <v>20205</v>
      </c>
      <c r="B4141" s="156" t="s">
        <v>4038</v>
      </c>
      <c r="C4141" s="156" t="s">
        <v>459</v>
      </c>
      <c r="D4141" s="156" t="s">
        <v>408</v>
      </c>
      <c r="E4141" s="176">
        <v>1.24</v>
      </c>
    </row>
    <row r="4142" spans="1:5">
      <c r="A4142" s="156">
        <v>4408</v>
      </c>
      <c r="B4142" s="156" t="s">
        <v>4039</v>
      </c>
      <c r="C4142" s="156" t="s">
        <v>459</v>
      </c>
      <c r="D4142" s="156" t="s">
        <v>408</v>
      </c>
      <c r="E4142" s="176">
        <v>1.24</v>
      </c>
    </row>
    <row r="4143" spans="1:5">
      <c r="A4143" s="156">
        <v>4412</v>
      </c>
      <c r="B4143" s="156" t="s">
        <v>4040</v>
      </c>
      <c r="C4143" s="156" t="s">
        <v>459</v>
      </c>
      <c r="D4143" s="156" t="s">
        <v>408</v>
      </c>
      <c r="E4143" s="176">
        <v>0.91</v>
      </c>
    </row>
    <row r="4144" spans="1:5">
      <c r="A4144" s="156">
        <v>10559</v>
      </c>
      <c r="B4144" s="156" t="s">
        <v>4041</v>
      </c>
      <c r="C4144" s="156" t="s">
        <v>407</v>
      </c>
      <c r="D4144" s="156" t="s">
        <v>410</v>
      </c>
      <c r="E4144" s="378">
        <v>2319</v>
      </c>
    </row>
    <row r="4145" spans="1:5">
      <c r="A4145" s="156">
        <v>10664</v>
      </c>
      <c r="B4145" s="156" t="s">
        <v>4042</v>
      </c>
      <c r="C4145" s="156" t="s">
        <v>407</v>
      </c>
      <c r="D4145" s="156" t="s">
        <v>410</v>
      </c>
      <c r="E4145" s="378">
        <v>6302.54</v>
      </c>
    </row>
    <row r="4146" spans="1:5">
      <c r="A4146" s="156">
        <v>36250</v>
      </c>
      <c r="B4146" s="156" t="s">
        <v>4043</v>
      </c>
      <c r="C4146" s="156" t="s">
        <v>459</v>
      </c>
      <c r="D4146" s="156" t="s">
        <v>410</v>
      </c>
      <c r="E4146" s="176">
        <v>2.74</v>
      </c>
    </row>
    <row r="4147" spans="1:5">
      <c r="A4147" s="156">
        <v>10857</v>
      </c>
      <c r="B4147" s="156" t="s">
        <v>4044</v>
      </c>
      <c r="C4147" s="156" t="s">
        <v>459</v>
      </c>
      <c r="D4147" s="156" t="s">
        <v>408</v>
      </c>
      <c r="E4147" s="176">
        <v>7.98</v>
      </c>
    </row>
    <row r="4148" spans="1:5">
      <c r="A4148" s="156">
        <v>4803</v>
      </c>
      <c r="B4148" s="156" t="s">
        <v>4045</v>
      </c>
      <c r="C4148" s="156" t="s">
        <v>459</v>
      </c>
      <c r="D4148" s="156" t="s">
        <v>408</v>
      </c>
      <c r="E4148" s="176">
        <v>17.11</v>
      </c>
    </row>
    <row r="4149" spans="1:5">
      <c r="A4149" s="156">
        <v>6186</v>
      </c>
      <c r="B4149" s="156" t="s">
        <v>4046</v>
      </c>
      <c r="C4149" s="156" t="s">
        <v>459</v>
      </c>
      <c r="D4149" s="156" t="s">
        <v>408</v>
      </c>
      <c r="E4149" s="176">
        <v>10.55</v>
      </c>
    </row>
    <row r="4150" spans="1:5">
      <c r="A4150" s="156">
        <v>4829</v>
      </c>
      <c r="B4150" s="156" t="s">
        <v>4047</v>
      </c>
      <c r="C4150" s="156" t="s">
        <v>459</v>
      </c>
      <c r="D4150" s="156" t="s">
        <v>410</v>
      </c>
      <c r="E4150" s="176">
        <v>38.69</v>
      </c>
    </row>
    <row r="4151" spans="1:5">
      <c r="A4151" s="156">
        <v>39829</v>
      </c>
      <c r="B4151" s="156" t="s">
        <v>5144</v>
      </c>
      <c r="C4151" s="156" t="s">
        <v>459</v>
      </c>
      <c r="D4151" s="156" t="s">
        <v>410</v>
      </c>
      <c r="E4151" s="176">
        <v>13.31</v>
      </c>
    </row>
    <row r="4152" spans="1:5">
      <c r="A4152" s="156">
        <v>20231</v>
      </c>
      <c r="B4152" s="156" t="s">
        <v>4048</v>
      </c>
      <c r="C4152" s="156" t="s">
        <v>459</v>
      </c>
      <c r="D4152" s="156" t="s">
        <v>408</v>
      </c>
      <c r="E4152" s="176">
        <v>30.51</v>
      </c>
    </row>
    <row r="4153" spans="1:5">
      <c r="A4153" s="156">
        <v>4804</v>
      </c>
      <c r="B4153" s="156" t="s">
        <v>4049</v>
      </c>
      <c r="C4153" s="156" t="s">
        <v>459</v>
      </c>
      <c r="D4153" s="156" t="s">
        <v>408</v>
      </c>
      <c r="E4153" s="176">
        <v>13.13</v>
      </c>
    </row>
    <row r="4154" spans="1:5">
      <c r="A4154" s="156">
        <v>34680</v>
      </c>
      <c r="B4154" s="156" t="s">
        <v>4050</v>
      </c>
      <c r="C4154" s="156" t="s">
        <v>459</v>
      </c>
      <c r="D4154" s="156" t="s">
        <v>408</v>
      </c>
      <c r="E4154" s="176">
        <v>12.52</v>
      </c>
    </row>
    <row r="4155" spans="1:5">
      <c r="A4155" s="156">
        <v>11573</v>
      </c>
      <c r="B4155" s="156" t="s">
        <v>4051</v>
      </c>
      <c r="C4155" s="156" t="s">
        <v>407</v>
      </c>
      <c r="D4155" s="156" t="s">
        <v>408</v>
      </c>
      <c r="E4155" s="176">
        <v>4.7699999999999996</v>
      </c>
    </row>
    <row r="4156" spans="1:5">
      <c r="A4156" s="156">
        <v>38401</v>
      </c>
      <c r="B4156" s="156" t="s">
        <v>4052</v>
      </c>
      <c r="C4156" s="156" t="s">
        <v>407</v>
      </c>
      <c r="D4156" s="156" t="s">
        <v>408</v>
      </c>
      <c r="E4156" s="176">
        <v>6.91</v>
      </c>
    </row>
    <row r="4157" spans="1:5">
      <c r="A4157" s="156">
        <v>38179</v>
      </c>
      <c r="B4157" s="156" t="s">
        <v>4053</v>
      </c>
      <c r="C4157" s="156" t="s">
        <v>407</v>
      </c>
      <c r="D4157" s="156" t="s">
        <v>408</v>
      </c>
      <c r="E4157" s="176">
        <v>20.93</v>
      </c>
    </row>
    <row r="4158" spans="1:5">
      <c r="A4158" s="156">
        <v>11575</v>
      </c>
      <c r="B4158" s="156" t="s">
        <v>4054</v>
      </c>
      <c r="C4158" s="156" t="s">
        <v>407</v>
      </c>
      <c r="D4158" s="156" t="s">
        <v>408</v>
      </c>
      <c r="E4158" s="176">
        <v>22.59</v>
      </c>
    </row>
    <row r="4159" spans="1:5">
      <c r="A4159" s="156">
        <v>20256</v>
      </c>
      <c r="B4159" s="156" t="s">
        <v>4055</v>
      </c>
      <c r="C4159" s="156" t="s">
        <v>407</v>
      </c>
      <c r="D4159" s="156" t="s">
        <v>408</v>
      </c>
      <c r="E4159" s="176">
        <v>0.28000000000000003</v>
      </c>
    </row>
    <row r="4160" spans="1:5">
      <c r="A4160" s="156">
        <v>14511</v>
      </c>
      <c r="B4160" s="156" t="s">
        <v>4056</v>
      </c>
      <c r="C4160" s="156" t="s">
        <v>407</v>
      </c>
      <c r="D4160" s="156" t="s">
        <v>408</v>
      </c>
      <c r="E4160" s="378">
        <v>392761.06</v>
      </c>
    </row>
    <row r="4161" spans="1:5">
      <c r="A4161" s="156">
        <v>10642</v>
      </c>
      <c r="B4161" s="156" t="s">
        <v>4057</v>
      </c>
      <c r="C4161" s="156" t="s">
        <v>407</v>
      </c>
      <c r="D4161" s="156" t="s">
        <v>405</v>
      </c>
      <c r="E4161" s="378">
        <v>370000</v>
      </c>
    </row>
    <row r="4162" spans="1:5">
      <c r="A4162" s="156">
        <v>14489</v>
      </c>
      <c r="B4162" s="156" t="s">
        <v>4058</v>
      </c>
      <c r="C4162" s="156" t="s">
        <v>407</v>
      </c>
      <c r="D4162" s="156" t="s">
        <v>408</v>
      </c>
      <c r="E4162" s="378">
        <v>328183.11</v>
      </c>
    </row>
    <row r="4163" spans="1:5">
      <c r="A4163" s="156">
        <v>14513</v>
      </c>
      <c r="B4163" s="156" t="s">
        <v>4059</v>
      </c>
      <c r="C4163" s="156" t="s">
        <v>407</v>
      </c>
      <c r="D4163" s="156" t="s">
        <v>408</v>
      </c>
      <c r="E4163" s="378">
        <v>246145.12</v>
      </c>
    </row>
    <row r="4164" spans="1:5">
      <c r="A4164" s="156">
        <v>13600</v>
      </c>
      <c r="B4164" s="156" t="s">
        <v>4060</v>
      </c>
      <c r="C4164" s="156" t="s">
        <v>407</v>
      </c>
      <c r="D4164" s="156" t="s">
        <v>408</v>
      </c>
      <c r="E4164" s="378">
        <v>317596.53000000003</v>
      </c>
    </row>
    <row r="4165" spans="1:5">
      <c r="A4165" s="156">
        <v>10646</v>
      </c>
      <c r="B4165" s="156" t="s">
        <v>4061</v>
      </c>
      <c r="C4165" s="156" t="s">
        <v>407</v>
      </c>
      <c r="D4165" s="156" t="s">
        <v>408</v>
      </c>
      <c r="E4165" s="378">
        <v>236747.05</v>
      </c>
    </row>
    <row r="4166" spans="1:5">
      <c r="A4166" s="156">
        <v>6070</v>
      </c>
      <c r="B4166" s="156" t="s">
        <v>4062</v>
      </c>
      <c r="C4166" s="156" t="s">
        <v>407</v>
      </c>
      <c r="D4166" s="156" t="s">
        <v>408</v>
      </c>
      <c r="E4166" s="378">
        <v>323485.7</v>
      </c>
    </row>
    <row r="4167" spans="1:5">
      <c r="A4167" s="156">
        <v>6069</v>
      </c>
      <c r="B4167" s="156" t="s">
        <v>4063</v>
      </c>
      <c r="C4167" s="156" t="s">
        <v>407</v>
      </c>
      <c r="D4167" s="156" t="s">
        <v>408</v>
      </c>
      <c r="E4167" s="378">
        <v>71462.87</v>
      </c>
    </row>
    <row r="4168" spans="1:5">
      <c r="A4168" s="156">
        <v>14626</v>
      </c>
      <c r="B4168" s="156" t="s">
        <v>4064</v>
      </c>
      <c r="C4168" s="156" t="s">
        <v>407</v>
      </c>
      <c r="D4168" s="156" t="s">
        <v>408</v>
      </c>
      <c r="E4168" s="378">
        <v>354142.87</v>
      </c>
    </row>
    <row r="4169" spans="1:5">
      <c r="A4169" s="156">
        <v>6067</v>
      </c>
      <c r="B4169" s="156" t="s">
        <v>4065</v>
      </c>
      <c r="C4169" s="156" t="s">
        <v>407</v>
      </c>
      <c r="D4169" s="156" t="s">
        <v>408</v>
      </c>
      <c r="E4169" s="378">
        <v>290714.28999999998</v>
      </c>
    </row>
    <row r="4170" spans="1:5">
      <c r="A4170" s="156">
        <v>38393</v>
      </c>
      <c r="B4170" s="156" t="s">
        <v>4066</v>
      </c>
      <c r="C4170" s="156" t="s">
        <v>407</v>
      </c>
      <c r="D4170" s="156" t="s">
        <v>405</v>
      </c>
      <c r="E4170" s="176">
        <v>10.02</v>
      </c>
    </row>
    <row r="4171" spans="1:5">
      <c r="A4171" s="156">
        <v>38390</v>
      </c>
      <c r="B4171" s="156" t="s">
        <v>4067</v>
      </c>
      <c r="C4171" s="156" t="s">
        <v>407</v>
      </c>
      <c r="D4171" s="156" t="s">
        <v>408</v>
      </c>
      <c r="E4171" s="176">
        <v>22.22</v>
      </c>
    </row>
    <row r="4172" spans="1:5">
      <c r="A4172" s="156">
        <v>36532</v>
      </c>
      <c r="B4172" s="156" t="s">
        <v>4068</v>
      </c>
      <c r="C4172" s="156" t="s">
        <v>407</v>
      </c>
      <c r="D4172" s="156" t="s">
        <v>408</v>
      </c>
      <c r="E4172" s="378">
        <v>19877.490000000002</v>
      </c>
    </row>
    <row r="4173" spans="1:5">
      <c r="A4173" s="156">
        <v>11578</v>
      </c>
      <c r="B4173" s="156" t="s">
        <v>4069</v>
      </c>
      <c r="C4173" s="156" t="s">
        <v>407</v>
      </c>
      <c r="D4173" s="156" t="s">
        <v>408</v>
      </c>
      <c r="E4173" s="176">
        <v>7.25</v>
      </c>
    </row>
    <row r="4174" spans="1:5">
      <c r="A4174" s="156">
        <v>11577</v>
      </c>
      <c r="B4174" s="156" t="s">
        <v>4070</v>
      </c>
      <c r="C4174" s="156" t="s">
        <v>407</v>
      </c>
      <c r="D4174" s="156" t="s">
        <v>408</v>
      </c>
      <c r="E4174" s="176">
        <v>6.92</v>
      </c>
    </row>
    <row r="4175" spans="1:5">
      <c r="A4175" s="156">
        <v>1116</v>
      </c>
      <c r="B4175" s="156" t="s">
        <v>4071</v>
      </c>
      <c r="C4175" s="156" t="s">
        <v>459</v>
      </c>
      <c r="D4175" s="156" t="s">
        <v>410</v>
      </c>
      <c r="E4175" s="176">
        <v>14.8</v>
      </c>
    </row>
    <row r="4176" spans="1:5">
      <c r="A4176" s="156">
        <v>1115</v>
      </c>
      <c r="B4176" s="156" t="s">
        <v>4072</v>
      </c>
      <c r="C4176" s="156" t="s">
        <v>459</v>
      </c>
      <c r="D4176" s="156" t="s">
        <v>410</v>
      </c>
      <c r="E4176" s="176">
        <v>17.989999999999998</v>
      </c>
    </row>
    <row r="4177" spans="1:5">
      <c r="A4177" s="156">
        <v>1113</v>
      </c>
      <c r="B4177" s="156" t="s">
        <v>4073</v>
      </c>
      <c r="C4177" s="156" t="s">
        <v>459</v>
      </c>
      <c r="D4177" s="156" t="s">
        <v>410</v>
      </c>
      <c r="E4177" s="176">
        <v>19.73</v>
      </c>
    </row>
    <row r="4178" spans="1:5">
      <c r="A4178" s="156">
        <v>1114</v>
      </c>
      <c r="B4178" s="156" t="s">
        <v>4074</v>
      </c>
      <c r="C4178" s="156" t="s">
        <v>459</v>
      </c>
      <c r="D4178" s="156" t="s">
        <v>410</v>
      </c>
      <c r="E4178" s="176">
        <v>29.6</v>
      </c>
    </row>
    <row r="4179" spans="1:5">
      <c r="A4179" s="156">
        <v>40872</v>
      </c>
      <c r="B4179" s="156" t="s">
        <v>131</v>
      </c>
      <c r="C4179" s="156" t="s">
        <v>459</v>
      </c>
      <c r="D4179" s="156" t="s">
        <v>410</v>
      </c>
      <c r="E4179" s="176">
        <v>17.7</v>
      </c>
    </row>
    <row r="4180" spans="1:5">
      <c r="A4180" s="156">
        <v>20214</v>
      </c>
      <c r="B4180" s="156" t="s">
        <v>4075</v>
      </c>
      <c r="C4180" s="156" t="s">
        <v>407</v>
      </c>
      <c r="D4180" s="156" t="s">
        <v>408</v>
      </c>
      <c r="E4180" s="176">
        <v>27.99</v>
      </c>
    </row>
    <row r="4181" spans="1:5">
      <c r="A4181" s="156">
        <v>11064</v>
      </c>
      <c r="B4181" s="156" t="s">
        <v>4076</v>
      </c>
      <c r="C4181" s="156" t="s">
        <v>407</v>
      </c>
      <c r="D4181" s="156" t="s">
        <v>408</v>
      </c>
      <c r="E4181" s="176">
        <v>11.86</v>
      </c>
    </row>
    <row r="4182" spans="1:5">
      <c r="A4182" s="156">
        <v>7237</v>
      </c>
      <c r="B4182" s="156" t="s">
        <v>4077</v>
      </c>
      <c r="C4182" s="156" t="s">
        <v>407</v>
      </c>
      <c r="D4182" s="156" t="s">
        <v>408</v>
      </c>
      <c r="E4182" s="176">
        <v>16.18</v>
      </c>
    </row>
    <row r="4183" spans="1:5">
      <c r="A4183" s="156">
        <v>16</v>
      </c>
      <c r="B4183" s="156" t="s">
        <v>4078</v>
      </c>
      <c r="C4183" s="156" t="s">
        <v>463</v>
      </c>
      <c r="D4183" s="156" t="s">
        <v>408</v>
      </c>
      <c r="E4183" s="176">
        <v>5.07</v>
      </c>
    </row>
    <row r="4184" spans="1:5">
      <c r="A4184" s="156">
        <v>11757</v>
      </c>
      <c r="B4184" s="156" t="s">
        <v>4079</v>
      </c>
      <c r="C4184" s="156" t="s">
        <v>407</v>
      </c>
      <c r="D4184" s="156" t="s">
        <v>405</v>
      </c>
      <c r="E4184" s="176">
        <v>15.85</v>
      </c>
    </row>
    <row r="4185" spans="1:5">
      <c r="A4185" s="156">
        <v>11758</v>
      </c>
      <c r="B4185" s="156" t="s">
        <v>151</v>
      </c>
      <c r="C4185" s="156" t="s">
        <v>407</v>
      </c>
      <c r="D4185" s="156" t="s">
        <v>405</v>
      </c>
      <c r="E4185" s="176">
        <v>51.62</v>
      </c>
    </row>
    <row r="4186" spans="1:5">
      <c r="A4186" s="156">
        <v>37526</v>
      </c>
      <c r="B4186" s="156" t="s">
        <v>4080</v>
      </c>
      <c r="C4186" s="156" t="s">
        <v>407</v>
      </c>
      <c r="D4186" s="156" t="s">
        <v>408</v>
      </c>
      <c r="E4186" s="176">
        <v>1.72</v>
      </c>
    </row>
    <row r="4187" spans="1:5">
      <c r="A4187" s="156">
        <v>6076</v>
      </c>
      <c r="B4187" s="156" t="s">
        <v>4081</v>
      </c>
      <c r="C4187" s="156" t="s">
        <v>409</v>
      </c>
      <c r="D4187" s="156" t="s">
        <v>405</v>
      </c>
      <c r="E4187" s="176">
        <v>52.88</v>
      </c>
    </row>
    <row r="4188" spans="1:5">
      <c r="A4188" s="156">
        <v>13109</v>
      </c>
      <c r="B4188" s="156" t="s">
        <v>4082</v>
      </c>
      <c r="C4188" s="156" t="s">
        <v>407</v>
      </c>
      <c r="D4188" s="156" t="s">
        <v>410</v>
      </c>
      <c r="E4188" s="176">
        <v>177.3</v>
      </c>
    </row>
    <row r="4189" spans="1:5">
      <c r="A4189" s="156">
        <v>13110</v>
      </c>
      <c r="B4189" s="156" t="s">
        <v>4083</v>
      </c>
      <c r="C4189" s="156" t="s">
        <v>407</v>
      </c>
      <c r="D4189" s="156" t="s">
        <v>410</v>
      </c>
      <c r="E4189" s="176">
        <v>233.34</v>
      </c>
    </row>
    <row r="4190" spans="1:5">
      <c r="A4190" s="156">
        <v>7581</v>
      </c>
      <c r="B4190" s="156" t="s">
        <v>4084</v>
      </c>
      <c r="C4190" s="156" t="s">
        <v>407</v>
      </c>
      <c r="D4190" s="156" t="s">
        <v>408</v>
      </c>
      <c r="E4190" s="176">
        <v>2.54</v>
      </c>
    </row>
    <row r="4191" spans="1:5">
      <c r="A4191" s="156">
        <v>20206</v>
      </c>
      <c r="B4191" s="156" t="s">
        <v>4085</v>
      </c>
      <c r="C4191" s="156" t="s">
        <v>459</v>
      </c>
      <c r="D4191" s="156" t="s">
        <v>408</v>
      </c>
      <c r="E4191" s="176">
        <v>3.67</v>
      </c>
    </row>
    <row r="4192" spans="1:5">
      <c r="A4192" s="156">
        <v>4460</v>
      </c>
      <c r="B4192" s="156" t="s">
        <v>208</v>
      </c>
      <c r="C4192" s="156" t="s">
        <v>459</v>
      </c>
      <c r="D4192" s="156" t="s">
        <v>408</v>
      </c>
      <c r="E4192" s="176">
        <v>5.15</v>
      </c>
    </row>
    <row r="4193" spans="1:5">
      <c r="A4193" s="156">
        <v>6204</v>
      </c>
      <c r="B4193" s="156" t="s">
        <v>4086</v>
      </c>
      <c r="C4193" s="156" t="s">
        <v>459</v>
      </c>
      <c r="D4193" s="156" t="s">
        <v>405</v>
      </c>
      <c r="E4193" s="176">
        <v>10.029999999999999</v>
      </c>
    </row>
    <row r="4194" spans="1:5">
      <c r="A4194" s="156">
        <v>4417</v>
      </c>
      <c r="B4194" s="156" t="s">
        <v>4087</v>
      </c>
      <c r="C4194" s="156" t="s">
        <v>459</v>
      </c>
      <c r="D4194" s="156" t="s">
        <v>408</v>
      </c>
      <c r="E4194" s="176">
        <v>2.96</v>
      </c>
    </row>
    <row r="4195" spans="1:5">
      <c r="A4195" s="156">
        <v>4415</v>
      </c>
      <c r="B4195" s="156" t="s">
        <v>4088</v>
      </c>
      <c r="C4195" s="156" t="s">
        <v>459</v>
      </c>
      <c r="D4195" s="156" t="s">
        <v>408</v>
      </c>
      <c r="E4195" s="176">
        <v>2.48</v>
      </c>
    </row>
    <row r="4196" spans="1:5">
      <c r="A4196" s="156">
        <v>37373</v>
      </c>
      <c r="B4196" s="156" t="s">
        <v>107</v>
      </c>
      <c r="C4196" s="156" t="s">
        <v>404</v>
      </c>
      <c r="D4196" s="156" t="s">
        <v>405</v>
      </c>
      <c r="E4196" s="176">
        <v>0.02</v>
      </c>
    </row>
    <row r="4197" spans="1:5">
      <c r="A4197" s="156">
        <v>40864</v>
      </c>
      <c r="B4197" s="156" t="s">
        <v>115</v>
      </c>
      <c r="C4197" s="156" t="s">
        <v>577</v>
      </c>
      <c r="D4197" s="156" t="s">
        <v>405</v>
      </c>
      <c r="E4197" s="176">
        <v>3.94</v>
      </c>
    </row>
    <row r="4198" spans="1:5">
      <c r="A4198" s="156">
        <v>4734</v>
      </c>
      <c r="B4198" s="156" t="s">
        <v>4089</v>
      </c>
      <c r="C4198" s="156" t="s">
        <v>409</v>
      </c>
      <c r="D4198" s="156" t="s">
        <v>408</v>
      </c>
      <c r="E4198" s="176">
        <v>58.14</v>
      </c>
    </row>
    <row r="4199" spans="1:5">
      <c r="A4199" s="156">
        <v>6085</v>
      </c>
      <c r="B4199" s="156" t="s">
        <v>228</v>
      </c>
      <c r="C4199" s="156" t="s">
        <v>465</v>
      </c>
      <c r="D4199" s="156" t="s">
        <v>405</v>
      </c>
      <c r="E4199" s="176">
        <v>5.5</v>
      </c>
    </row>
    <row r="4200" spans="1:5">
      <c r="A4200" s="156">
        <v>38396</v>
      </c>
      <c r="B4200" s="156" t="s">
        <v>4090</v>
      </c>
      <c r="C4200" s="156" t="s">
        <v>407</v>
      </c>
      <c r="D4200" s="156" t="s">
        <v>408</v>
      </c>
      <c r="E4200" s="176">
        <v>308.81</v>
      </c>
    </row>
    <row r="4201" spans="1:5">
      <c r="A4201" s="156">
        <v>6090</v>
      </c>
      <c r="B4201" s="156" t="s">
        <v>4091</v>
      </c>
      <c r="C4201" s="156" t="s">
        <v>465</v>
      </c>
      <c r="D4201" s="156" t="s">
        <v>408</v>
      </c>
      <c r="E4201" s="176">
        <v>10.45</v>
      </c>
    </row>
    <row r="4202" spans="1:5">
      <c r="A4202" s="156">
        <v>11622</v>
      </c>
      <c r="B4202" s="156" t="s">
        <v>4092</v>
      </c>
      <c r="C4202" s="156" t="s">
        <v>463</v>
      </c>
      <c r="D4202" s="156" t="s">
        <v>408</v>
      </c>
      <c r="E4202" s="176">
        <v>60.06</v>
      </c>
    </row>
    <row r="4203" spans="1:5">
      <c r="A4203" s="156">
        <v>6094</v>
      </c>
      <c r="B4203" s="156" t="s">
        <v>4093</v>
      </c>
      <c r="C4203" s="156" t="s">
        <v>463</v>
      </c>
      <c r="D4203" s="156" t="s">
        <v>408</v>
      </c>
      <c r="E4203" s="176">
        <v>17.670000000000002</v>
      </c>
    </row>
    <row r="4204" spans="1:5">
      <c r="A4204" s="156">
        <v>7317</v>
      </c>
      <c r="B4204" s="156" t="s">
        <v>4094</v>
      </c>
      <c r="C4204" s="156" t="s">
        <v>463</v>
      </c>
      <c r="D4204" s="156" t="s">
        <v>408</v>
      </c>
      <c r="E4204" s="176">
        <v>23.03</v>
      </c>
    </row>
    <row r="4205" spans="1:5">
      <c r="A4205" s="156">
        <v>142</v>
      </c>
      <c r="B4205" s="156" t="s">
        <v>154</v>
      </c>
      <c r="C4205" s="156" t="s">
        <v>4095</v>
      </c>
      <c r="D4205" s="156" t="s">
        <v>408</v>
      </c>
      <c r="E4205" s="176">
        <v>31.53</v>
      </c>
    </row>
    <row r="4206" spans="1:5">
      <c r="A4206" s="156">
        <v>38123</v>
      </c>
      <c r="B4206" s="156" t="s">
        <v>4096</v>
      </c>
      <c r="C4206" s="156" t="s">
        <v>463</v>
      </c>
      <c r="D4206" s="156" t="s">
        <v>405</v>
      </c>
      <c r="E4206" s="176">
        <v>50.62</v>
      </c>
    </row>
    <row r="4207" spans="1:5">
      <c r="A4207" s="156">
        <v>37953</v>
      </c>
      <c r="B4207" s="156" t="s">
        <v>4097</v>
      </c>
      <c r="C4207" s="156" t="s">
        <v>407</v>
      </c>
      <c r="D4207" s="156" t="s">
        <v>410</v>
      </c>
      <c r="E4207" s="176">
        <v>3.53</v>
      </c>
    </row>
    <row r="4208" spans="1:5">
      <c r="A4208" s="156">
        <v>37954</v>
      </c>
      <c r="B4208" s="156" t="s">
        <v>4098</v>
      </c>
      <c r="C4208" s="156" t="s">
        <v>407</v>
      </c>
      <c r="D4208" s="156" t="s">
        <v>410</v>
      </c>
      <c r="E4208" s="176">
        <v>6.28</v>
      </c>
    </row>
    <row r="4209" spans="1:5">
      <c r="A4209" s="156">
        <v>37955</v>
      </c>
      <c r="B4209" s="156" t="s">
        <v>4099</v>
      </c>
      <c r="C4209" s="156" t="s">
        <v>407</v>
      </c>
      <c r="D4209" s="156" t="s">
        <v>410</v>
      </c>
      <c r="E4209" s="176">
        <v>8.14</v>
      </c>
    </row>
    <row r="4210" spans="1:5">
      <c r="A4210" s="156">
        <v>6106</v>
      </c>
      <c r="B4210" s="156" t="s">
        <v>4100</v>
      </c>
      <c r="C4210" s="156" t="s">
        <v>407</v>
      </c>
      <c r="D4210" s="156" t="s">
        <v>410</v>
      </c>
      <c r="E4210" s="176">
        <v>2.66</v>
      </c>
    </row>
    <row r="4211" spans="1:5">
      <c r="A4211" s="156">
        <v>6107</v>
      </c>
      <c r="B4211" s="156" t="s">
        <v>4101</v>
      </c>
      <c r="C4211" s="156" t="s">
        <v>407</v>
      </c>
      <c r="D4211" s="156" t="s">
        <v>410</v>
      </c>
      <c r="E4211" s="176">
        <v>7.71</v>
      </c>
    </row>
    <row r="4212" spans="1:5">
      <c r="A4212" s="156">
        <v>6108</v>
      </c>
      <c r="B4212" s="156" t="s">
        <v>4102</v>
      </c>
      <c r="C4212" s="156" t="s">
        <v>407</v>
      </c>
      <c r="D4212" s="156" t="s">
        <v>410</v>
      </c>
      <c r="E4212" s="176">
        <v>9.84</v>
      </c>
    </row>
    <row r="4213" spans="1:5">
      <c r="A4213" s="156">
        <v>6109</v>
      </c>
      <c r="B4213" s="156" t="s">
        <v>4103</v>
      </c>
      <c r="C4213" s="156" t="s">
        <v>407</v>
      </c>
      <c r="D4213" s="156" t="s">
        <v>410</v>
      </c>
      <c r="E4213" s="176">
        <v>13.98</v>
      </c>
    </row>
    <row r="4214" spans="1:5">
      <c r="A4214" s="156">
        <v>37743</v>
      </c>
      <c r="B4214" s="156" t="s">
        <v>4104</v>
      </c>
      <c r="C4214" s="156" t="s">
        <v>407</v>
      </c>
      <c r="D4214" s="156" t="s">
        <v>410</v>
      </c>
      <c r="E4214" s="378">
        <v>106160.83</v>
      </c>
    </row>
    <row r="4215" spans="1:5">
      <c r="A4215" s="156">
        <v>37744</v>
      </c>
      <c r="B4215" s="156" t="s">
        <v>4105</v>
      </c>
      <c r="C4215" s="156" t="s">
        <v>407</v>
      </c>
      <c r="D4215" s="156" t="s">
        <v>410</v>
      </c>
      <c r="E4215" s="378">
        <v>124825.17</v>
      </c>
    </row>
    <row r="4216" spans="1:5">
      <c r="A4216" s="156">
        <v>37741</v>
      </c>
      <c r="B4216" s="156" t="s">
        <v>4106</v>
      </c>
      <c r="C4216" s="156" t="s">
        <v>407</v>
      </c>
      <c r="D4216" s="156" t="s">
        <v>410</v>
      </c>
      <c r="E4216" s="378">
        <v>96531.46</v>
      </c>
    </row>
    <row r="4217" spans="1:5">
      <c r="A4217" s="156">
        <v>39396</v>
      </c>
      <c r="B4217" s="156" t="s">
        <v>4107</v>
      </c>
      <c r="C4217" s="156" t="s">
        <v>407</v>
      </c>
      <c r="D4217" s="156" t="s">
        <v>408</v>
      </c>
      <c r="E4217" s="176">
        <v>27.36</v>
      </c>
    </row>
    <row r="4218" spans="1:5">
      <c r="A4218" s="156">
        <v>39392</v>
      </c>
      <c r="B4218" s="156" t="s">
        <v>4108</v>
      </c>
      <c r="C4218" s="156" t="s">
        <v>407</v>
      </c>
      <c r="D4218" s="156" t="s">
        <v>408</v>
      </c>
      <c r="E4218" s="176">
        <v>30.86</v>
      </c>
    </row>
    <row r="4219" spans="1:5">
      <c r="A4219" s="156">
        <v>39393</v>
      </c>
      <c r="B4219" s="156" t="s">
        <v>4109</v>
      </c>
      <c r="C4219" s="156" t="s">
        <v>407</v>
      </c>
      <c r="D4219" s="156" t="s">
        <v>408</v>
      </c>
      <c r="E4219" s="176">
        <v>19.079999999999998</v>
      </c>
    </row>
    <row r="4220" spans="1:5">
      <c r="A4220" s="156">
        <v>39394</v>
      </c>
      <c r="B4220" s="156" t="s">
        <v>4110</v>
      </c>
      <c r="C4220" s="156" t="s">
        <v>407</v>
      </c>
      <c r="D4220" s="156" t="s">
        <v>408</v>
      </c>
      <c r="E4220" s="176">
        <v>21.48</v>
      </c>
    </row>
    <row r="4221" spans="1:5">
      <c r="A4221" s="156">
        <v>39395</v>
      </c>
      <c r="B4221" s="156" t="s">
        <v>4111</v>
      </c>
      <c r="C4221" s="156" t="s">
        <v>407</v>
      </c>
      <c r="D4221" s="156" t="s">
        <v>408</v>
      </c>
      <c r="E4221" s="176">
        <v>19.97</v>
      </c>
    </row>
    <row r="4222" spans="1:5">
      <c r="A4222" s="156">
        <v>14618</v>
      </c>
      <c r="B4222" s="156" t="s">
        <v>205</v>
      </c>
      <c r="C4222" s="156" t="s">
        <v>407</v>
      </c>
      <c r="D4222" s="156" t="s">
        <v>408</v>
      </c>
      <c r="E4222" s="176">
        <v>909.53</v>
      </c>
    </row>
    <row r="4223" spans="1:5">
      <c r="A4223" s="156">
        <v>40269</v>
      </c>
      <c r="B4223" s="156" t="s">
        <v>4112</v>
      </c>
      <c r="C4223" s="156" t="s">
        <v>407</v>
      </c>
      <c r="D4223" s="156" t="s">
        <v>408</v>
      </c>
      <c r="E4223" s="378">
        <v>3664.44</v>
      </c>
    </row>
    <row r="4224" spans="1:5">
      <c r="A4224" s="156">
        <v>6110</v>
      </c>
      <c r="B4224" s="156" t="s">
        <v>134</v>
      </c>
      <c r="C4224" s="156" t="s">
        <v>404</v>
      </c>
      <c r="D4224" s="156" t="s">
        <v>408</v>
      </c>
      <c r="E4224" s="176">
        <v>12.59</v>
      </c>
    </row>
    <row r="4225" spans="1:5">
      <c r="A4225" s="156">
        <v>40910</v>
      </c>
      <c r="B4225" s="156" t="s">
        <v>4113</v>
      </c>
      <c r="C4225" s="156" t="s">
        <v>577</v>
      </c>
      <c r="D4225" s="156" t="s">
        <v>408</v>
      </c>
      <c r="E4225" s="378">
        <v>2223.17</v>
      </c>
    </row>
    <row r="4226" spans="1:5">
      <c r="A4226" s="156">
        <v>6111</v>
      </c>
      <c r="B4226" s="156" t="s">
        <v>109</v>
      </c>
      <c r="C4226" s="156" t="s">
        <v>404</v>
      </c>
      <c r="D4226" s="156" t="s">
        <v>405</v>
      </c>
      <c r="E4226" s="176">
        <v>8.17</v>
      </c>
    </row>
    <row r="4227" spans="1:5">
      <c r="A4227" s="156">
        <v>41084</v>
      </c>
      <c r="B4227" s="156" t="s">
        <v>4114</v>
      </c>
      <c r="C4227" s="156" t="s">
        <v>577</v>
      </c>
      <c r="D4227" s="156" t="s">
        <v>408</v>
      </c>
      <c r="E4227" s="378">
        <v>1440.22</v>
      </c>
    </row>
    <row r="4228" spans="1:5">
      <c r="A4228" s="156">
        <v>25950</v>
      </c>
      <c r="B4228" s="156" t="s">
        <v>4115</v>
      </c>
      <c r="C4228" s="156" t="s">
        <v>409</v>
      </c>
      <c r="D4228" s="156" t="s">
        <v>408</v>
      </c>
      <c r="E4228" s="176">
        <v>34.21</v>
      </c>
    </row>
    <row r="4229" spans="1:5">
      <c r="A4229" s="156">
        <v>38637</v>
      </c>
      <c r="B4229" s="156" t="s">
        <v>4116</v>
      </c>
      <c r="C4229" s="156" t="s">
        <v>407</v>
      </c>
      <c r="D4229" s="156" t="s">
        <v>408</v>
      </c>
      <c r="E4229" s="176">
        <v>122.6</v>
      </c>
    </row>
    <row r="4230" spans="1:5">
      <c r="A4230" s="156">
        <v>6150</v>
      </c>
      <c r="B4230" s="156" t="s">
        <v>4117</v>
      </c>
      <c r="C4230" s="156" t="s">
        <v>407</v>
      </c>
      <c r="D4230" s="156" t="s">
        <v>408</v>
      </c>
      <c r="E4230" s="176">
        <v>124.1</v>
      </c>
    </row>
    <row r="4231" spans="1:5">
      <c r="A4231" s="156">
        <v>6136</v>
      </c>
      <c r="B4231" s="156" t="s">
        <v>4118</v>
      </c>
      <c r="C4231" s="156" t="s">
        <v>407</v>
      </c>
      <c r="D4231" s="156" t="s">
        <v>405</v>
      </c>
      <c r="E4231" s="176">
        <v>97.55</v>
      </c>
    </row>
    <row r="4232" spans="1:5">
      <c r="A4232" s="156">
        <v>38638</v>
      </c>
      <c r="B4232" s="156" t="s">
        <v>4119</v>
      </c>
      <c r="C4232" s="156" t="s">
        <v>407</v>
      </c>
      <c r="D4232" s="156" t="s">
        <v>408</v>
      </c>
      <c r="E4232" s="176">
        <v>103.31</v>
      </c>
    </row>
    <row r="4233" spans="1:5">
      <c r="A4233" s="156">
        <v>20262</v>
      </c>
      <c r="B4233" s="156" t="s">
        <v>4120</v>
      </c>
      <c r="C4233" s="156" t="s">
        <v>407</v>
      </c>
      <c r="D4233" s="156" t="s">
        <v>408</v>
      </c>
      <c r="E4233" s="176">
        <v>10.68</v>
      </c>
    </row>
    <row r="4234" spans="1:5">
      <c r="A4234" s="156">
        <v>6148</v>
      </c>
      <c r="B4234" s="156" t="s">
        <v>4121</v>
      </c>
      <c r="C4234" s="156" t="s">
        <v>407</v>
      </c>
      <c r="D4234" s="156" t="s">
        <v>405</v>
      </c>
      <c r="E4234" s="176">
        <v>6.8</v>
      </c>
    </row>
    <row r="4235" spans="1:5">
      <c r="A4235" s="156">
        <v>6145</v>
      </c>
      <c r="B4235" s="156" t="s">
        <v>4122</v>
      </c>
      <c r="C4235" s="156" t="s">
        <v>407</v>
      </c>
      <c r="D4235" s="156" t="s">
        <v>408</v>
      </c>
      <c r="E4235" s="176">
        <v>12.19</v>
      </c>
    </row>
    <row r="4236" spans="1:5">
      <c r="A4236" s="156">
        <v>6149</v>
      </c>
      <c r="B4236" s="156" t="s">
        <v>4123</v>
      </c>
      <c r="C4236" s="156" t="s">
        <v>407</v>
      </c>
      <c r="D4236" s="156" t="s">
        <v>408</v>
      </c>
      <c r="E4236" s="176">
        <v>11.5</v>
      </c>
    </row>
    <row r="4237" spans="1:5">
      <c r="A4237" s="156">
        <v>6146</v>
      </c>
      <c r="B4237" s="156" t="s">
        <v>4124</v>
      </c>
      <c r="C4237" s="156" t="s">
        <v>407</v>
      </c>
      <c r="D4237" s="156" t="s">
        <v>408</v>
      </c>
      <c r="E4237" s="176">
        <v>12.21</v>
      </c>
    </row>
    <row r="4238" spans="1:5">
      <c r="A4238" s="156">
        <v>26026</v>
      </c>
      <c r="B4238" s="156" t="s">
        <v>4125</v>
      </c>
      <c r="C4238" s="156" t="s">
        <v>463</v>
      </c>
      <c r="D4238" s="156" t="s">
        <v>408</v>
      </c>
      <c r="E4238" s="176">
        <v>2.57</v>
      </c>
    </row>
    <row r="4239" spans="1:5">
      <c r="A4239" s="156">
        <v>39961</v>
      </c>
      <c r="B4239" s="156" t="s">
        <v>210</v>
      </c>
      <c r="C4239" s="156" t="s">
        <v>407</v>
      </c>
      <c r="D4239" s="156" t="s">
        <v>408</v>
      </c>
      <c r="E4239" s="176">
        <v>11.29</v>
      </c>
    </row>
    <row r="4240" spans="1:5">
      <c r="A4240" s="156">
        <v>38061</v>
      </c>
      <c r="B4240" s="156" t="s">
        <v>4126</v>
      </c>
      <c r="C4240" s="156" t="s">
        <v>407</v>
      </c>
      <c r="D4240" s="156" t="s">
        <v>408</v>
      </c>
      <c r="E4240" s="176">
        <v>43.6</v>
      </c>
    </row>
    <row r="4241" spans="1:5">
      <c r="A4241" s="156">
        <v>20250</v>
      </c>
      <c r="B4241" s="156" t="s">
        <v>4127</v>
      </c>
      <c r="C4241" s="156" t="s">
        <v>463</v>
      </c>
      <c r="D4241" s="156" t="s">
        <v>405</v>
      </c>
      <c r="E4241" s="176">
        <v>7.75</v>
      </c>
    </row>
    <row r="4242" spans="1:5">
      <c r="A4242" s="156">
        <v>39965</v>
      </c>
      <c r="B4242" s="156" t="s">
        <v>4128</v>
      </c>
      <c r="C4242" s="156" t="s">
        <v>412</v>
      </c>
      <c r="D4242" s="156" t="s">
        <v>410</v>
      </c>
      <c r="E4242" s="378">
        <v>1201.92</v>
      </c>
    </row>
    <row r="4243" spans="1:5">
      <c r="A4243" s="156">
        <v>39964</v>
      </c>
      <c r="B4243" s="156" t="s">
        <v>4129</v>
      </c>
      <c r="C4243" s="156" t="s">
        <v>412</v>
      </c>
      <c r="D4243" s="156" t="s">
        <v>410</v>
      </c>
      <c r="E4243" s="176">
        <v>988.95</v>
      </c>
    </row>
    <row r="4244" spans="1:5">
      <c r="A4244" s="156">
        <v>7</v>
      </c>
      <c r="B4244" s="156" t="s">
        <v>4130</v>
      </c>
      <c r="C4244" s="156" t="s">
        <v>463</v>
      </c>
      <c r="D4244" s="156" t="s">
        <v>408</v>
      </c>
      <c r="E4244" s="176">
        <v>8.43</v>
      </c>
    </row>
    <row r="4245" spans="1:5">
      <c r="A4245" s="156">
        <v>13388</v>
      </c>
      <c r="B4245" s="156" t="s">
        <v>4131</v>
      </c>
      <c r="C4245" s="156" t="s">
        <v>463</v>
      </c>
      <c r="D4245" s="156" t="s">
        <v>408</v>
      </c>
      <c r="E4245" s="176">
        <v>109.69</v>
      </c>
    </row>
    <row r="4246" spans="1:5">
      <c r="A4246" s="156">
        <v>39914</v>
      </c>
      <c r="B4246" s="156" t="s">
        <v>4132</v>
      </c>
      <c r="C4246" s="156" t="s">
        <v>463</v>
      </c>
      <c r="D4246" s="156" t="s">
        <v>410</v>
      </c>
      <c r="E4246" s="176">
        <v>100.37</v>
      </c>
    </row>
    <row r="4247" spans="1:5">
      <c r="A4247" s="156">
        <v>12732</v>
      </c>
      <c r="B4247" s="156" t="s">
        <v>4133</v>
      </c>
      <c r="C4247" s="156" t="s">
        <v>407</v>
      </c>
      <c r="D4247" s="156" t="s">
        <v>410</v>
      </c>
      <c r="E4247" s="176">
        <v>115.82</v>
      </c>
    </row>
    <row r="4248" spans="1:5">
      <c r="A4248" s="156">
        <v>6160</v>
      </c>
      <c r="B4248" s="156" t="s">
        <v>4134</v>
      </c>
      <c r="C4248" s="156" t="s">
        <v>404</v>
      </c>
      <c r="D4248" s="156" t="s">
        <v>405</v>
      </c>
      <c r="E4248" s="176">
        <v>13.35</v>
      </c>
    </row>
    <row r="4249" spans="1:5">
      <c r="A4249" s="156">
        <v>41087</v>
      </c>
      <c r="B4249" s="156" t="s">
        <v>4135</v>
      </c>
      <c r="C4249" s="156" t="s">
        <v>577</v>
      </c>
      <c r="D4249" s="156" t="s">
        <v>408</v>
      </c>
      <c r="E4249" s="378">
        <v>2352.8000000000002</v>
      </c>
    </row>
    <row r="4250" spans="1:5">
      <c r="A4250" s="156">
        <v>6166</v>
      </c>
      <c r="B4250" s="156" t="s">
        <v>4136</v>
      </c>
      <c r="C4250" s="156" t="s">
        <v>404</v>
      </c>
      <c r="D4250" s="156" t="s">
        <v>408</v>
      </c>
      <c r="E4250" s="176">
        <v>14.57</v>
      </c>
    </row>
    <row r="4251" spans="1:5">
      <c r="A4251" s="156">
        <v>41088</v>
      </c>
      <c r="B4251" s="156" t="s">
        <v>4137</v>
      </c>
      <c r="C4251" s="156" t="s">
        <v>577</v>
      </c>
      <c r="D4251" s="156" t="s">
        <v>408</v>
      </c>
      <c r="E4251" s="378">
        <v>2569.5700000000002</v>
      </c>
    </row>
    <row r="4252" spans="1:5">
      <c r="A4252" s="156">
        <v>20232</v>
      </c>
      <c r="B4252" s="156" t="s">
        <v>4138</v>
      </c>
      <c r="C4252" s="156" t="s">
        <v>459</v>
      </c>
      <c r="D4252" s="156" t="s">
        <v>408</v>
      </c>
      <c r="E4252" s="176">
        <v>43.19</v>
      </c>
    </row>
    <row r="4253" spans="1:5">
      <c r="A4253" s="156">
        <v>10856</v>
      </c>
      <c r="B4253" s="156" t="s">
        <v>4139</v>
      </c>
      <c r="C4253" s="156" t="s">
        <v>459</v>
      </c>
      <c r="D4253" s="156" t="s">
        <v>408</v>
      </c>
      <c r="E4253" s="176">
        <v>34.43</v>
      </c>
    </row>
    <row r="4254" spans="1:5">
      <c r="A4254" s="156">
        <v>4828</v>
      </c>
      <c r="B4254" s="156" t="s">
        <v>4140</v>
      </c>
      <c r="C4254" s="156" t="s">
        <v>459</v>
      </c>
      <c r="D4254" s="156" t="s">
        <v>410</v>
      </c>
      <c r="E4254" s="176">
        <v>57.75</v>
      </c>
    </row>
    <row r="4255" spans="1:5">
      <c r="A4255" s="156">
        <v>20249</v>
      </c>
      <c r="B4255" s="156" t="s">
        <v>4141</v>
      </c>
      <c r="C4255" s="156" t="s">
        <v>459</v>
      </c>
      <c r="D4255" s="156" t="s">
        <v>410</v>
      </c>
      <c r="E4255" s="176">
        <v>31.62</v>
      </c>
    </row>
    <row r="4256" spans="1:5">
      <c r="A4256" s="156">
        <v>11609</v>
      </c>
      <c r="B4256" s="156" t="s">
        <v>4142</v>
      </c>
      <c r="C4256" s="156" t="s">
        <v>465</v>
      </c>
      <c r="D4256" s="156" t="s">
        <v>408</v>
      </c>
      <c r="E4256" s="176">
        <v>10.41</v>
      </c>
    </row>
    <row r="4257" spans="1:5">
      <c r="A4257" s="156">
        <v>20083</v>
      </c>
      <c r="B4257" s="156" t="s">
        <v>4143</v>
      </c>
      <c r="C4257" s="156" t="s">
        <v>407</v>
      </c>
      <c r="D4257" s="156" t="s">
        <v>408</v>
      </c>
      <c r="E4257" s="176">
        <v>47.3</v>
      </c>
    </row>
    <row r="4258" spans="1:5">
      <c r="A4258" s="156">
        <v>20082</v>
      </c>
      <c r="B4258" s="156" t="s">
        <v>4144</v>
      </c>
      <c r="C4258" s="156" t="s">
        <v>407</v>
      </c>
      <c r="D4258" s="156" t="s">
        <v>408</v>
      </c>
      <c r="E4258" s="176">
        <v>18.420000000000002</v>
      </c>
    </row>
    <row r="4259" spans="1:5">
      <c r="A4259" s="156">
        <v>5318</v>
      </c>
      <c r="B4259" s="156" t="s">
        <v>176</v>
      </c>
      <c r="C4259" s="156" t="s">
        <v>465</v>
      </c>
      <c r="D4259" s="156" t="s">
        <v>405</v>
      </c>
      <c r="E4259" s="176">
        <v>10.14</v>
      </c>
    </row>
    <row r="4260" spans="1:5">
      <c r="A4260" s="156">
        <v>10691</v>
      </c>
      <c r="B4260" s="156" t="s">
        <v>4145</v>
      </c>
      <c r="C4260" s="156" t="s">
        <v>465</v>
      </c>
      <c r="D4260" s="156" t="s">
        <v>408</v>
      </c>
      <c r="E4260" s="176">
        <v>29.1</v>
      </c>
    </row>
    <row r="4261" spans="1:5">
      <c r="A4261" s="156">
        <v>12295</v>
      </c>
      <c r="B4261" s="156" t="s">
        <v>4146</v>
      </c>
      <c r="C4261" s="156" t="s">
        <v>407</v>
      </c>
      <c r="D4261" s="156" t="s">
        <v>408</v>
      </c>
      <c r="E4261" s="176">
        <v>2.36</v>
      </c>
    </row>
    <row r="4262" spans="1:5">
      <c r="A4262" s="156">
        <v>12296</v>
      </c>
      <c r="B4262" s="156" t="s">
        <v>4147</v>
      </c>
      <c r="C4262" s="156" t="s">
        <v>407</v>
      </c>
      <c r="D4262" s="156" t="s">
        <v>408</v>
      </c>
      <c r="E4262" s="176">
        <v>3.06</v>
      </c>
    </row>
    <row r="4263" spans="1:5">
      <c r="A4263" s="156">
        <v>12294</v>
      </c>
      <c r="B4263" s="156" t="s">
        <v>4148</v>
      </c>
      <c r="C4263" s="156" t="s">
        <v>407</v>
      </c>
      <c r="D4263" s="156" t="s">
        <v>408</v>
      </c>
      <c r="E4263" s="176">
        <v>7.35</v>
      </c>
    </row>
    <row r="4264" spans="1:5">
      <c r="A4264" s="156">
        <v>14543</v>
      </c>
      <c r="B4264" s="156" t="s">
        <v>4149</v>
      </c>
      <c r="C4264" s="156" t="s">
        <v>407</v>
      </c>
      <c r="D4264" s="156" t="s">
        <v>408</v>
      </c>
      <c r="E4264" s="176">
        <v>5.24</v>
      </c>
    </row>
    <row r="4265" spans="1:5">
      <c r="A4265" s="156">
        <v>13329</v>
      </c>
      <c r="B4265" s="156" t="s">
        <v>4150</v>
      </c>
      <c r="C4265" s="156" t="s">
        <v>407</v>
      </c>
      <c r="D4265" s="156" t="s">
        <v>405</v>
      </c>
      <c r="E4265" s="176">
        <v>3.08</v>
      </c>
    </row>
    <row r="4266" spans="1:5">
      <c r="A4266" s="156">
        <v>21044</v>
      </c>
      <c r="B4266" s="156" t="s">
        <v>4151</v>
      </c>
      <c r="C4266" s="156" t="s">
        <v>407</v>
      </c>
      <c r="D4266" s="156" t="s">
        <v>408</v>
      </c>
      <c r="E4266" s="176">
        <v>20.98</v>
      </c>
    </row>
    <row r="4267" spans="1:5">
      <c r="A4267" s="156">
        <v>21045</v>
      </c>
      <c r="B4267" s="156" t="s">
        <v>4152</v>
      </c>
      <c r="C4267" s="156" t="s">
        <v>407</v>
      </c>
      <c r="D4267" s="156" t="s">
        <v>408</v>
      </c>
      <c r="E4267" s="176">
        <v>28.73</v>
      </c>
    </row>
    <row r="4268" spans="1:5">
      <c r="A4268" s="156">
        <v>21040</v>
      </c>
      <c r="B4268" s="156" t="s">
        <v>4153</v>
      </c>
      <c r="C4268" s="156" t="s">
        <v>407</v>
      </c>
      <c r="D4268" s="156" t="s">
        <v>405</v>
      </c>
      <c r="E4268" s="176">
        <v>20.53</v>
      </c>
    </row>
    <row r="4269" spans="1:5">
      <c r="A4269" s="156">
        <v>21041</v>
      </c>
      <c r="B4269" s="156" t="s">
        <v>4154</v>
      </c>
      <c r="C4269" s="156" t="s">
        <v>407</v>
      </c>
      <c r="D4269" s="156" t="s">
        <v>408</v>
      </c>
      <c r="E4269" s="176">
        <v>24.78</v>
      </c>
    </row>
    <row r="4270" spans="1:5">
      <c r="A4270" s="156">
        <v>21047</v>
      </c>
      <c r="B4270" s="156" t="s">
        <v>4155</v>
      </c>
      <c r="C4270" s="156" t="s">
        <v>407</v>
      </c>
      <c r="D4270" s="156" t="s">
        <v>408</v>
      </c>
      <c r="E4270" s="176">
        <v>30.93</v>
      </c>
    </row>
    <row r="4271" spans="1:5">
      <c r="A4271" s="156">
        <v>21043</v>
      </c>
      <c r="B4271" s="156" t="s">
        <v>4156</v>
      </c>
      <c r="C4271" s="156" t="s">
        <v>407</v>
      </c>
      <c r="D4271" s="156" t="s">
        <v>408</v>
      </c>
      <c r="E4271" s="176">
        <v>30.11</v>
      </c>
    </row>
    <row r="4272" spans="1:5">
      <c r="A4272" s="156">
        <v>21042</v>
      </c>
      <c r="B4272" s="156" t="s">
        <v>4157</v>
      </c>
      <c r="C4272" s="156" t="s">
        <v>407</v>
      </c>
      <c r="D4272" s="156" t="s">
        <v>408</v>
      </c>
      <c r="E4272" s="176">
        <v>23.84</v>
      </c>
    </row>
    <row r="4273" spans="1:5">
      <c r="A4273" s="156">
        <v>11895</v>
      </c>
      <c r="B4273" s="156" t="s">
        <v>4158</v>
      </c>
      <c r="C4273" s="156" t="s">
        <v>407</v>
      </c>
      <c r="D4273" s="156" t="s">
        <v>410</v>
      </c>
      <c r="E4273" s="176">
        <v>654.49</v>
      </c>
    </row>
    <row r="4274" spans="1:5">
      <c r="A4274" s="156">
        <v>11896</v>
      </c>
      <c r="B4274" s="156" t="s">
        <v>4159</v>
      </c>
      <c r="C4274" s="156" t="s">
        <v>407</v>
      </c>
      <c r="D4274" s="156" t="s">
        <v>410</v>
      </c>
      <c r="E4274" s="378">
        <v>3430.45</v>
      </c>
    </row>
    <row r="4275" spans="1:5">
      <c r="A4275" s="156">
        <v>11897</v>
      </c>
      <c r="B4275" s="156" t="s">
        <v>4160</v>
      </c>
      <c r="C4275" s="156" t="s">
        <v>407</v>
      </c>
      <c r="D4275" s="156" t="s">
        <v>410</v>
      </c>
      <c r="E4275" s="378">
        <v>4476.1400000000003</v>
      </c>
    </row>
    <row r="4276" spans="1:5">
      <c r="A4276" s="156">
        <v>11898</v>
      </c>
      <c r="B4276" s="156" t="s">
        <v>4161</v>
      </c>
      <c r="C4276" s="156" t="s">
        <v>407</v>
      </c>
      <c r="D4276" s="156" t="s">
        <v>410</v>
      </c>
      <c r="E4276" s="378">
        <v>4701.83</v>
      </c>
    </row>
    <row r="4277" spans="1:5">
      <c r="A4277" s="156">
        <v>3282</v>
      </c>
      <c r="B4277" s="156" t="s">
        <v>4162</v>
      </c>
      <c r="C4277" s="156" t="s">
        <v>407</v>
      </c>
      <c r="D4277" s="156" t="s">
        <v>410</v>
      </c>
      <c r="E4277" s="176">
        <v>475.82</v>
      </c>
    </row>
    <row r="4278" spans="1:5">
      <c r="A4278" s="156">
        <v>11899</v>
      </c>
      <c r="B4278" s="156" t="s">
        <v>4163</v>
      </c>
      <c r="C4278" s="156" t="s">
        <v>407</v>
      </c>
      <c r="D4278" s="156" t="s">
        <v>410</v>
      </c>
      <c r="E4278" s="378">
        <v>2320.8200000000002</v>
      </c>
    </row>
    <row r="4279" spans="1:5">
      <c r="A4279" s="156">
        <v>11900</v>
      </c>
      <c r="B4279" s="156" t="s">
        <v>4164</v>
      </c>
      <c r="C4279" s="156" t="s">
        <v>407</v>
      </c>
      <c r="D4279" s="156" t="s">
        <v>410</v>
      </c>
      <c r="E4279" s="378">
        <v>3182.2</v>
      </c>
    </row>
    <row r="4280" spans="1:5">
      <c r="A4280" s="156">
        <v>14149</v>
      </c>
      <c r="B4280" s="156" t="s">
        <v>4165</v>
      </c>
      <c r="C4280" s="156" t="s">
        <v>2393</v>
      </c>
      <c r="D4280" s="156" t="s">
        <v>410</v>
      </c>
      <c r="E4280" s="176">
        <v>204.34</v>
      </c>
    </row>
    <row r="4281" spans="1:5">
      <c r="A4281" s="156">
        <v>38099</v>
      </c>
      <c r="B4281" s="156" t="s">
        <v>368</v>
      </c>
      <c r="C4281" s="156" t="s">
        <v>407</v>
      </c>
      <c r="D4281" s="156" t="s">
        <v>408</v>
      </c>
      <c r="E4281" s="176">
        <v>0.98</v>
      </c>
    </row>
    <row r="4282" spans="1:5">
      <c r="A4282" s="156">
        <v>38100</v>
      </c>
      <c r="B4282" s="156" t="s">
        <v>4166</v>
      </c>
      <c r="C4282" s="156" t="s">
        <v>407</v>
      </c>
      <c r="D4282" s="156" t="s">
        <v>408</v>
      </c>
      <c r="E4282" s="176">
        <v>1.61</v>
      </c>
    </row>
    <row r="4283" spans="1:5">
      <c r="A4283" s="156">
        <v>20061</v>
      </c>
      <c r="B4283" s="156" t="s">
        <v>4167</v>
      </c>
      <c r="C4283" s="156" t="s">
        <v>407</v>
      </c>
      <c r="D4283" s="156" t="s">
        <v>410</v>
      </c>
      <c r="E4283" s="176">
        <v>1.8</v>
      </c>
    </row>
    <row r="4284" spans="1:5">
      <c r="A4284" s="156">
        <v>7576</v>
      </c>
      <c r="B4284" s="156" t="s">
        <v>4168</v>
      </c>
      <c r="C4284" s="156" t="s">
        <v>407</v>
      </c>
      <c r="D4284" s="156" t="s">
        <v>408</v>
      </c>
      <c r="E4284" s="176">
        <v>104.56</v>
      </c>
    </row>
    <row r="4285" spans="1:5">
      <c r="A4285" s="156">
        <v>3384</v>
      </c>
      <c r="B4285" s="156" t="s">
        <v>4169</v>
      </c>
      <c r="C4285" s="156" t="s">
        <v>407</v>
      </c>
      <c r="D4285" s="156" t="s">
        <v>408</v>
      </c>
      <c r="E4285" s="176">
        <v>3.72</v>
      </c>
    </row>
    <row r="4286" spans="1:5">
      <c r="A4286" s="156">
        <v>7572</v>
      </c>
      <c r="B4286" s="156" t="s">
        <v>4170</v>
      </c>
      <c r="C4286" s="156" t="s">
        <v>407</v>
      </c>
      <c r="D4286" s="156" t="s">
        <v>408</v>
      </c>
      <c r="E4286" s="176">
        <v>6.97</v>
      </c>
    </row>
    <row r="4287" spans="1:5">
      <c r="A4287" s="156">
        <v>3396</v>
      </c>
      <c r="B4287" s="156" t="s">
        <v>4171</v>
      </c>
      <c r="C4287" s="156" t="s">
        <v>407</v>
      </c>
      <c r="D4287" s="156" t="s">
        <v>408</v>
      </c>
      <c r="E4287" s="176">
        <v>4.9400000000000004</v>
      </c>
    </row>
    <row r="4288" spans="1:5">
      <c r="A4288" s="156">
        <v>37590</v>
      </c>
      <c r="B4288" s="156" t="s">
        <v>4172</v>
      </c>
      <c r="C4288" s="156" t="s">
        <v>407</v>
      </c>
      <c r="D4288" s="156" t="s">
        <v>408</v>
      </c>
      <c r="E4288" s="176">
        <v>22.74</v>
      </c>
    </row>
    <row r="4289" spans="1:5">
      <c r="A4289" s="156">
        <v>37591</v>
      </c>
      <c r="B4289" s="156" t="s">
        <v>247</v>
      </c>
      <c r="C4289" s="156" t="s">
        <v>407</v>
      </c>
      <c r="D4289" s="156" t="s">
        <v>408</v>
      </c>
      <c r="E4289" s="176">
        <v>31.65</v>
      </c>
    </row>
    <row r="4290" spans="1:5">
      <c r="A4290" s="156">
        <v>12626</v>
      </c>
      <c r="B4290" s="156" t="s">
        <v>4173</v>
      </c>
      <c r="C4290" s="156" t="s">
        <v>407</v>
      </c>
      <c r="D4290" s="156" t="s">
        <v>410</v>
      </c>
      <c r="E4290" s="176">
        <v>8.66</v>
      </c>
    </row>
    <row r="4291" spans="1:5">
      <c r="A4291" s="156">
        <v>11033</v>
      </c>
      <c r="B4291" s="156" t="s">
        <v>4174</v>
      </c>
      <c r="C4291" s="156" t="s">
        <v>407</v>
      </c>
      <c r="D4291" s="156" t="s">
        <v>408</v>
      </c>
      <c r="E4291" s="176">
        <v>3.66</v>
      </c>
    </row>
    <row r="4292" spans="1:5">
      <c r="A4292" s="156">
        <v>390</v>
      </c>
      <c r="B4292" s="156" t="s">
        <v>4175</v>
      </c>
      <c r="C4292" s="156" t="s">
        <v>407</v>
      </c>
      <c r="D4292" s="156" t="s">
        <v>408</v>
      </c>
      <c r="E4292" s="176">
        <v>9.92</v>
      </c>
    </row>
    <row r="4293" spans="1:5">
      <c r="A4293" s="156">
        <v>6178</v>
      </c>
      <c r="B4293" s="156" t="s">
        <v>4176</v>
      </c>
      <c r="C4293" s="156" t="s">
        <v>412</v>
      </c>
      <c r="D4293" s="156" t="s">
        <v>408</v>
      </c>
      <c r="E4293" s="176">
        <v>176.04</v>
      </c>
    </row>
    <row r="4294" spans="1:5">
      <c r="A4294" s="156">
        <v>6180</v>
      </c>
      <c r="B4294" s="156" t="s">
        <v>4177</v>
      </c>
      <c r="C4294" s="156" t="s">
        <v>412</v>
      </c>
      <c r="D4294" s="156" t="s">
        <v>405</v>
      </c>
      <c r="E4294" s="176">
        <v>190</v>
      </c>
    </row>
    <row r="4295" spans="1:5">
      <c r="A4295" s="156">
        <v>6182</v>
      </c>
      <c r="B4295" s="156" t="s">
        <v>4178</v>
      </c>
      <c r="C4295" s="156" t="s">
        <v>412</v>
      </c>
      <c r="D4295" s="156" t="s">
        <v>408</v>
      </c>
      <c r="E4295" s="176">
        <v>235.83</v>
      </c>
    </row>
    <row r="4296" spans="1:5">
      <c r="A4296" s="156">
        <v>3993</v>
      </c>
      <c r="B4296" s="156" t="s">
        <v>4179</v>
      </c>
      <c r="C4296" s="156" t="s">
        <v>412</v>
      </c>
      <c r="D4296" s="156" t="s">
        <v>408</v>
      </c>
      <c r="E4296" s="176">
        <v>47.69</v>
      </c>
    </row>
    <row r="4297" spans="1:5">
      <c r="A4297" s="156">
        <v>3990</v>
      </c>
      <c r="B4297" s="156" t="s">
        <v>4180</v>
      </c>
      <c r="C4297" s="156" t="s">
        <v>459</v>
      </c>
      <c r="D4297" s="156" t="s">
        <v>408</v>
      </c>
      <c r="E4297" s="176">
        <v>10.54</v>
      </c>
    </row>
    <row r="4298" spans="1:5">
      <c r="A4298" s="156">
        <v>3992</v>
      </c>
      <c r="B4298" s="156" t="s">
        <v>269</v>
      </c>
      <c r="C4298" s="156" t="s">
        <v>459</v>
      </c>
      <c r="D4298" s="156" t="s">
        <v>408</v>
      </c>
      <c r="E4298" s="176">
        <v>12.94</v>
      </c>
    </row>
    <row r="4299" spans="1:5">
      <c r="A4299" s="156">
        <v>6193</v>
      </c>
      <c r="B4299" s="156" t="s">
        <v>226</v>
      </c>
      <c r="C4299" s="156" t="s">
        <v>459</v>
      </c>
      <c r="D4299" s="156" t="s">
        <v>408</v>
      </c>
      <c r="E4299" s="176">
        <v>8.99</v>
      </c>
    </row>
    <row r="4300" spans="1:5">
      <c r="A4300" s="156">
        <v>6189</v>
      </c>
      <c r="B4300" s="156" t="s">
        <v>152</v>
      </c>
      <c r="C4300" s="156" t="s">
        <v>459</v>
      </c>
      <c r="D4300" s="156" t="s">
        <v>408</v>
      </c>
      <c r="E4300" s="176">
        <v>13.49</v>
      </c>
    </row>
    <row r="4301" spans="1:5">
      <c r="A4301" s="156">
        <v>10567</v>
      </c>
      <c r="B4301" s="156" t="s">
        <v>162</v>
      </c>
      <c r="C4301" s="156" t="s">
        <v>459</v>
      </c>
      <c r="D4301" s="156" t="s">
        <v>408</v>
      </c>
      <c r="E4301" s="176">
        <v>9.15</v>
      </c>
    </row>
    <row r="4302" spans="1:5">
      <c r="A4302" s="156">
        <v>6212</v>
      </c>
      <c r="B4302" s="156" t="s">
        <v>4181</v>
      </c>
      <c r="C4302" s="156" t="s">
        <v>459</v>
      </c>
      <c r="D4302" s="156" t="s">
        <v>408</v>
      </c>
      <c r="E4302" s="176">
        <v>12.81</v>
      </c>
    </row>
    <row r="4303" spans="1:5">
      <c r="A4303" s="156">
        <v>6188</v>
      </c>
      <c r="B4303" s="156" t="s">
        <v>4182</v>
      </c>
      <c r="C4303" s="156" t="s">
        <v>412</v>
      </c>
      <c r="D4303" s="156" t="s">
        <v>408</v>
      </c>
      <c r="E4303" s="176">
        <v>42.7</v>
      </c>
    </row>
    <row r="4304" spans="1:5">
      <c r="A4304" s="156">
        <v>6214</v>
      </c>
      <c r="B4304" s="156" t="s">
        <v>4183</v>
      </c>
      <c r="C4304" s="156" t="s">
        <v>412</v>
      </c>
      <c r="D4304" s="156" t="s">
        <v>408</v>
      </c>
      <c r="E4304" s="176">
        <v>110.27</v>
      </c>
    </row>
    <row r="4305" spans="1:5">
      <c r="A4305" s="156">
        <v>36153</v>
      </c>
      <c r="B4305" s="156" t="s">
        <v>4184</v>
      </c>
      <c r="C4305" s="156" t="s">
        <v>407</v>
      </c>
      <c r="D4305" s="156" t="s">
        <v>408</v>
      </c>
      <c r="E4305" s="176">
        <v>133.75</v>
      </c>
    </row>
    <row r="4306" spans="1:5">
      <c r="A4306" s="156">
        <v>10740</v>
      </c>
      <c r="B4306" s="156" t="s">
        <v>4185</v>
      </c>
      <c r="C4306" s="156" t="s">
        <v>407</v>
      </c>
      <c r="D4306" s="156" t="s">
        <v>408</v>
      </c>
      <c r="E4306" s="378">
        <v>8689.56</v>
      </c>
    </row>
    <row r="4307" spans="1:5">
      <c r="A4307" s="156">
        <v>13914</v>
      </c>
      <c r="B4307" s="156" t="s">
        <v>4186</v>
      </c>
      <c r="C4307" s="156" t="s">
        <v>407</v>
      </c>
      <c r="D4307" s="156" t="s">
        <v>408</v>
      </c>
      <c r="E4307" s="176">
        <v>628.72</v>
      </c>
    </row>
    <row r="4308" spans="1:5">
      <c r="A4308" s="156">
        <v>10742</v>
      </c>
      <c r="B4308" s="156" t="s">
        <v>4187</v>
      </c>
      <c r="C4308" s="156" t="s">
        <v>407</v>
      </c>
      <c r="D4308" s="156" t="s">
        <v>405</v>
      </c>
      <c r="E4308" s="176">
        <v>917</v>
      </c>
    </row>
    <row r="4309" spans="1:5">
      <c r="A4309" s="156">
        <v>38465</v>
      </c>
      <c r="B4309" s="156" t="s">
        <v>4188</v>
      </c>
      <c r="C4309" s="156" t="s">
        <v>407</v>
      </c>
      <c r="D4309" s="156" t="s">
        <v>408</v>
      </c>
      <c r="E4309" s="176">
        <v>18.649999999999999</v>
      </c>
    </row>
    <row r="4310" spans="1:5">
      <c r="A4310" s="156">
        <v>7543</v>
      </c>
      <c r="B4310" s="156" t="s">
        <v>4189</v>
      </c>
      <c r="C4310" s="156" t="s">
        <v>407</v>
      </c>
      <c r="D4310" s="156" t="s">
        <v>408</v>
      </c>
      <c r="E4310" s="176">
        <v>2.93</v>
      </c>
    </row>
    <row r="4311" spans="1:5">
      <c r="A4311" s="156">
        <v>13255</v>
      </c>
      <c r="B4311" s="156" t="s">
        <v>4190</v>
      </c>
      <c r="C4311" s="156" t="s">
        <v>407</v>
      </c>
      <c r="D4311" s="156" t="s">
        <v>408</v>
      </c>
      <c r="E4311" s="176">
        <v>33.909999999999997</v>
      </c>
    </row>
    <row r="4312" spans="1:5">
      <c r="A4312" s="156">
        <v>39352</v>
      </c>
      <c r="B4312" s="156" t="s">
        <v>4191</v>
      </c>
      <c r="C4312" s="156" t="s">
        <v>407</v>
      </c>
      <c r="D4312" s="156" t="s">
        <v>408</v>
      </c>
      <c r="E4312" s="176">
        <v>1.81</v>
      </c>
    </row>
    <row r="4313" spans="1:5">
      <c r="A4313" s="156">
        <v>39350</v>
      </c>
      <c r="B4313" s="156" t="s">
        <v>4192</v>
      </c>
      <c r="C4313" s="156" t="s">
        <v>407</v>
      </c>
      <c r="D4313" s="156" t="s">
        <v>408</v>
      </c>
      <c r="E4313" s="176">
        <v>1.95</v>
      </c>
    </row>
    <row r="4314" spans="1:5">
      <c r="A4314" s="156">
        <v>39346</v>
      </c>
      <c r="B4314" s="156" t="s">
        <v>4193</v>
      </c>
      <c r="C4314" s="156" t="s">
        <v>407</v>
      </c>
      <c r="D4314" s="156" t="s">
        <v>408</v>
      </c>
      <c r="E4314" s="176">
        <v>1.81</v>
      </c>
    </row>
    <row r="4315" spans="1:5">
      <c r="A4315" s="156">
        <v>39351</v>
      </c>
      <c r="B4315" s="156" t="s">
        <v>4194</v>
      </c>
      <c r="C4315" s="156" t="s">
        <v>407</v>
      </c>
      <c r="D4315" s="156" t="s">
        <v>408</v>
      </c>
      <c r="E4315" s="176">
        <v>2.25</v>
      </c>
    </row>
    <row r="4316" spans="1:5">
      <c r="A4316" s="156">
        <v>38952</v>
      </c>
      <c r="B4316" s="156" t="s">
        <v>5507</v>
      </c>
      <c r="C4316" s="156" t="s">
        <v>407</v>
      </c>
      <c r="D4316" s="156" t="s">
        <v>410</v>
      </c>
      <c r="E4316" s="176">
        <v>2.36</v>
      </c>
    </row>
    <row r="4317" spans="1:5">
      <c r="A4317" s="156">
        <v>38953</v>
      </c>
      <c r="B4317" s="156" t="s">
        <v>5508</v>
      </c>
      <c r="C4317" s="156" t="s">
        <v>407</v>
      </c>
      <c r="D4317" s="156" t="s">
        <v>410</v>
      </c>
      <c r="E4317" s="176">
        <v>3.72</v>
      </c>
    </row>
    <row r="4318" spans="1:5">
      <c r="A4318" s="156">
        <v>38835</v>
      </c>
      <c r="B4318" s="156" t="s">
        <v>5509</v>
      </c>
      <c r="C4318" s="156" t="s">
        <v>407</v>
      </c>
      <c r="D4318" s="156" t="s">
        <v>410</v>
      </c>
      <c r="E4318" s="176">
        <v>3.34</v>
      </c>
    </row>
    <row r="4319" spans="1:5">
      <c r="A4319" s="156">
        <v>38837</v>
      </c>
      <c r="B4319" s="156" t="s">
        <v>5510</v>
      </c>
      <c r="C4319" s="156" t="s">
        <v>407</v>
      </c>
      <c r="D4319" s="156" t="s">
        <v>410</v>
      </c>
      <c r="E4319" s="176">
        <v>8.69</v>
      </c>
    </row>
    <row r="4320" spans="1:5">
      <c r="A4320" s="156">
        <v>38836</v>
      </c>
      <c r="B4320" s="156" t="s">
        <v>5511</v>
      </c>
      <c r="C4320" s="156" t="s">
        <v>407</v>
      </c>
      <c r="D4320" s="156" t="s">
        <v>410</v>
      </c>
      <c r="E4320" s="176">
        <v>4.8099999999999996</v>
      </c>
    </row>
    <row r="4321" spans="1:5">
      <c r="A4321" s="156">
        <v>2666</v>
      </c>
      <c r="B4321" s="156" t="s">
        <v>4195</v>
      </c>
      <c r="C4321" s="156" t="s">
        <v>407</v>
      </c>
      <c r="D4321" s="156" t="s">
        <v>410</v>
      </c>
      <c r="E4321" s="176">
        <v>3.63</v>
      </c>
    </row>
    <row r="4322" spans="1:5">
      <c r="A4322" s="156">
        <v>2668</v>
      </c>
      <c r="B4322" s="156" t="s">
        <v>4196</v>
      </c>
      <c r="C4322" s="156" t="s">
        <v>407</v>
      </c>
      <c r="D4322" s="156" t="s">
        <v>410</v>
      </c>
      <c r="E4322" s="176">
        <v>4.1500000000000004</v>
      </c>
    </row>
    <row r="4323" spans="1:5">
      <c r="A4323" s="156">
        <v>2664</v>
      </c>
      <c r="B4323" s="156" t="s">
        <v>4197</v>
      </c>
      <c r="C4323" s="156" t="s">
        <v>407</v>
      </c>
      <c r="D4323" s="156" t="s">
        <v>410</v>
      </c>
      <c r="E4323" s="176">
        <v>6.12</v>
      </c>
    </row>
    <row r="4324" spans="1:5">
      <c r="A4324" s="156">
        <v>2662</v>
      </c>
      <c r="B4324" s="156" t="s">
        <v>4198</v>
      </c>
      <c r="C4324" s="156" t="s">
        <v>407</v>
      </c>
      <c r="D4324" s="156" t="s">
        <v>410</v>
      </c>
      <c r="E4324" s="176">
        <v>7.5</v>
      </c>
    </row>
    <row r="4325" spans="1:5">
      <c r="A4325" s="156">
        <v>20964</v>
      </c>
      <c r="B4325" s="156" t="s">
        <v>4199</v>
      </c>
      <c r="C4325" s="156" t="s">
        <v>407</v>
      </c>
      <c r="D4325" s="156" t="s">
        <v>408</v>
      </c>
      <c r="E4325" s="176">
        <v>57.4</v>
      </c>
    </row>
    <row r="4326" spans="1:5">
      <c r="A4326" s="156">
        <v>10905</v>
      </c>
      <c r="B4326" s="156" t="s">
        <v>4200</v>
      </c>
      <c r="C4326" s="156" t="s">
        <v>407</v>
      </c>
      <c r="D4326" s="156" t="s">
        <v>408</v>
      </c>
      <c r="E4326" s="176">
        <v>77</v>
      </c>
    </row>
    <row r="4327" spans="1:5">
      <c r="A4327" s="156">
        <v>6249</v>
      </c>
      <c r="B4327" s="156" t="s">
        <v>4201</v>
      </c>
      <c r="C4327" s="156" t="s">
        <v>407</v>
      </c>
      <c r="D4327" s="156" t="s">
        <v>410</v>
      </c>
      <c r="E4327" s="176">
        <v>21.17</v>
      </c>
    </row>
    <row r="4328" spans="1:5">
      <c r="A4328" s="156">
        <v>6251</v>
      </c>
      <c r="B4328" s="156" t="s">
        <v>4202</v>
      </c>
      <c r="C4328" s="156" t="s">
        <v>407</v>
      </c>
      <c r="D4328" s="156" t="s">
        <v>410</v>
      </c>
      <c r="E4328" s="176">
        <v>32.479999999999997</v>
      </c>
    </row>
    <row r="4329" spans="1:5">
      <c r="A4329" s="156">
        <v>6252</v>
      </c>
      <c r="B4329" s="156" t="s">
        <v>4203</v>
      </c>
      <c r="C4329" s="156" t="s">
        <v>407</v>
      </c>
      <c r="D4329" s="156" t="s">
        <v>410</v>
      </c>
      <c r="E4329" s="176">
        <v>41.45</v>
      </c>
    </row>
    <row r="4330" spans="1:5">
      <c r="A4330" s="156">
        <v>6250</v>
      </c>
      <c r="B4330" s="156" t="s">
        <v>4204</v>
      </c>
      <c r="C4330" s="156" t="s">
        <v>407</v>
      </c>
      <c r="D4330" s="156" t="s">
        <v>410</v>
      </c>
      <c r="E4330" s="176">
        <v>51.33</v>
      </c>
    </row>
    <row r="4331" spans="1:5">
      <c r="A4331" s="156">
        <v>11289</v>
      </c>
      <c r="B4331" s="156" t="s">
        <v>4205</v>
      </c>
      <c r="C4331" s="156" t="s">
        <v>407</v>
      </c>
      <c r="D4331" s="156" t="s">
        <v>410</v>
      </c>
      <c r="E4331" s="176">
        <v>56.34</v>
      </c>
    </row>
    <row r="4332" spans="1:5">
      <c r="A4332" s="156">
        <v>11241</v>
      </c>
      <c r="B4332" s="156" t="s">
        <v>4206</v>
      </c>
      <c r="C4332" s="156" t="s">
        <v>407</v>
      </c>
      <c r="D4332" s="156" t="s">
        <v>410</v>
      </c>
      <c r="E4332" s="176">
        <v>140.86000000000001</v>
      </c>
    </row>
    <row r="4333" spans="1:5">
      <c r="A4333" s="156">
        <v>11301</v>
      </c>
      <c r="B4333" s="156" t="s">
        <v>4207</v>
      </c>
      <c r="C4333" s="156" t="s">
        <v>407</v>
      </c>
      <c r="D4333" s="156" t="s">
        <v>410</v>
      </c>
      <c r="E4333" s="176">
        <v>357.2</v>
      </c>
    </row>
    <row r="4334" spans="1:5">
      <c r="A4334" s="156">
        <v>21090</v>
      </c>
      <c r="B4334" s="156" t="s">
        <v>4208</v>
      </c>
      <c r="C4334" s="156" t="s">
        <v>407</v>
      </c>
      <c r="D4334" s="156" t="s">
        <v>410</v>
      </c>
      <c r="E4334" s="176">
        <v>437.69</v>
      </c>
    </row>
    <row r="4335" spans="1:5">
      <c r="A4335" s="156">
        <v>14112</v>
      </c>
      <c r="B4335" s="156" t="s">
        <v>4209</v>
      </c>
      <c r="C4335" s="156" t="s">
        <v>407</v>
      </c>
      <c r="D4335" s="156" t="s">
        <v>410</v>
      </c>
      <c r="E4335" s="176">
        <v>182.62</v>
      </c>
    </row>
    <row r="4336" spans="1:5">
      <c r="A4336" s="156">
        <v>11315</v>
      </c>
      <c r="B4336" s="156" t="s">
        <v>4210</v>
      </c>
      <c r="C4336" s="156" t="s">
        <v>407</v>
      </c>
      <c r="D4336" s="156" t="s">
        <v>410</v>
      </c>
      <c r="E4336" s="176">
        <v>85.52</v>
      </c>
    </row>
    <row r="4337" spans="1:5">
      <c r="A4337" s="156">
        <v>11292</v>
      </c>
      <c r="B4337" s="156" t="s">
        <v>4211</v>
      </c>
      <c r="C4337" s="156" t="s">
        <v>407</v>
      </c>
      <c r="D4337" s="156" t="s">
        <v>410</v>
      </c>
      <c r="E4337" s="176">
        <v>200.23</v>
      </c>
    </row>
    <row r="4338" spans="1:5">
      <c r="A4338" s="156">
        <v>21071</v>
      </c>
      <c r="B4338" s="156" t="s">
        <v>4212</v>
      </c>
      <c r="C4338" s="156" t="s">
        <v>407</v>
      </c>
      <c r="D4338" s="156" t="s">
        <v>410</v>
      </c>
      <c r="E4338" s="176">
        <v>130.80000000000001</v>
      </c>
    </row>
    <row r="4339" spans="1:5">
      <c r="A4339" s="156">
        <v>11293</v>
      </c>
      <c r="B4339" s="156" t="s">
        <v>4213</v>
      </c>
      <c r="C4339" s="156" t="s">
        <v>407</v>
      </c>
      <c r="D4339" s="156" t="s">
        <v>410</v>
      </c>
      <c r="E4339" s="176">
        <v>221.36</v>
      </c>
    </row>
    <row r="4340" spans="1:5">
      <c r="A4340" s="156">
        <v>11316</v>
      </c>
      <c r="B4340" s="156" t="s">
        <v>4214</v>
      </c>
      <c r="C4340" s="156" t="s">
        <v>407</v>
      </c>
      <c r="D4340" s="156" t="s">
        <v>410</v>
      </c>
      <c r="E4340" s="176">
        <v>281.73</v>
      </c>
    </row>
    <row r="4341" spans="1:5">
      <c r="A4341" s="156">
        <v>6243</v>
      </c>
      <c r="B4341" s="156" t="s">
        <v>4215</v>
      </c>
      <c r="C4341" s="156" t="s">
        <v>407</v>
      </c>
      <c r="D4341" s="156" t="s">
        <v>410</v>
      </c>
      <c r="E4341" s="176">
        <v>324.5</v>
      </c>
    </row>
    <row r="4342" spans="1:5">
      <c r="A4342" s="156">
        <v>21079</v>
      </c>
      <c r="B4342" s="156" t="s">
        <v>4216</v>
      </c>
      <c r="C4342" s="156" t="s">
        <v>407</v>
      </c>
      <c r="D4342" s="156" t="s">
        <v>410</v>
      </c>
      <c r="E4342" s="176">
        <v>386.88</v>
      </c>
    </row>
    <row r="4343" spans="1:5">
      <c r="A4343" s="156">
        <v>6240</v>
      </c>
      <c r="B4343" s="156" t="s">
        <v>4217</v>
      </c>
      <c r="C4343" s="156" t="s">
        <v>407</v>
      </c>
      <c r="D4343" s="156" t="s">
        <v>410</v>
      </c>
      <c r="E4343" s="176">
        <v>429.64</v>
      </c>
    </row>
    <row r="4344" spans="1:5">
      <c r="A4344" s="156">
        <v>11296</v>
      </c>
      <c r="B4344" s="156" t="s">
        <v>4218</v>
      </c>
      <c r="C4344" s="156" t="s">
        <v>407</v>
      </c>
      <c r="D4344" s="156" t="s">
        <v>410</v>
      </c>
      <c r="E4344" s="378">
        <v>1368.93</v>
      </c>
    </row>
    <row r="4345" spans="1:5">
      <c r="A4345" s="156">
        <v>11299</v>
      </c>
      <c r="B4345" s="156" t="s">
        <v>4219</v>
      </c>
      <c r="C4345" s="156" t="s">
        <v>407</v>
      </c>
      <c r="D4345" s="156" t="s">
        <v>410</v>
      </c>
      <c r="E4345" s="176">
        <v>463.35</v>
      </c>
    </row>
    <row r="4346" spans="1:5">
      <c r="A4346" s="156">
        <v>11066</v>
      </c>
      <c r="B4346" s="156" t="s">
        <v>4220</v>
      </c>
      <c r="C4346" s="156" t="s">
        <v>407</v>
      </c>
      <c r="D4346" s="156" t="s">
        <v>408</v>
      </c>
      <c r="E4346" s="176">
        <v>9.85</v>
      </c>
    </row>
    <row r="4347" spans="1:5">
      <c r="A4347" s="156">
        <v>11065</v>
      </c>
      <c r="B4347" s="156" t="s">
        <v>4221</v>
      </c>
      <c r="C4347" s="156" t="s">
        <v>407</v>
      </c>
      <c r="D4347" s="156" t="s">
        <v>408</v>
      </c>
      <c r="E4347" s="176">
        <v>11.29</v>
      </c>
    </row>
    <row r="4348" spans="1:5">
      <c r="A4348" s="156">
        <v>11688</v>
      </c>
      <c r="B4348" s="156" t="s">
        <v>4222</v>
      </c>
      <c r="C4348" s="156" t="s">
        <v>407</v>
      </c>
      <c r="D4348" s="156" t="s">
        <v>408</v>
      </c>
      <c r="E4348" s="176">
        <v>269.18</v>
      </c>
    </row>
    <row r="4349" spans="1:5">
      <c r="A4349" s="156">
        <v>37736</v>
      </c>
      <c r="B4349" s="156" t="s">
        <v>4223</v>
      </c>
      <c r="C4349" s="156" t="s">
        <v>407</v>
      </c>
      <c r="D4349" s="156" t="s">
        <v>410</v>
      </c>
      <c r="E4349" s="378">
        <v>39000</v>
      </c>
    </row>
    <row r="4350" spans="1:5">
      <c r="A4350" s="156">
        <v>37739</v>
      </c>
      <c r="B4350" s="156" t="s">
        <v>4224</v>
      </c>
      <c r="C4350" s="156" t="s">
        <v>407</v>
      </c>
      <c r="D4350" s="156" t="s">
        <v>410</v>
      </c>
      <c r="E4350" s="378">
        <v>47999.99</v>
      </c>
    </row>
    <row r="4351" spans="1:5">
      <c r="A4351" s="156">
        <v>37740</v>
      </c>
      <c r="B4351" s="156" t="s">
        <v>4225</v>
      </c>
      <c r="C4351" s="156" t="s">
        <v>407</v>
      </c>
      <c r="D4351" s="156" t="s">
        <v>410</v>
      </c>
      <c r="E4351" s="378">
        <v>27391.3</v>
      </c>
    </row>
    <row r="4352" spans="1:5">
      <c r="A4352" s="156">
        <v>37738</v>
      </c>
      <c r="B4352" s="156" t="s">
        <v>4226</v>
      </c>
      <c r="C4352" s="156" t="s">
        <v>407</v>
      </c>
      <c r="D4352" s="156" t="s">
        <v>410</v>
      </c>
      <c r="E4352" s="378">
        <v>32543.47</v>
      </c>
    </row>
    <row r="4353" spans="1:5">
      <c r="A4353" s="156">
        <v>37737</v>
      </c>
      <c r="B4353" s="156" t="s">
        <v>4227</v>
      </c>
      <c r="C4353" s="156" t="s">
        <v>407</v>
      </c>
      <c r="D4353" s="156" t="s">
        <v>410</v>
      </c>
      <c r="E4353" s="378">
        <v>25891.3</v>
      </c>
    </row>
    <row r="4354" spans="1:5">
      <c r="A4354" s="156">
        <v>25014</v>
      </c>
      <c r="B4354" s="156" t="s">
        <v>4228</v>
      </c>
      <c r="C4354" s="156" t="s">
        <v>407</v>
      </c>
      <c r="D4354" s="156" t="s">
        <v>410</v>
      </c>
      <c r="E4354" s="378">
        <v>54228.25</v>
      </c>
    </row>
    <row r="4355" spans="1:5">
      <c r="A4355" s="156">
        <v>25013</v>
      </c>
      <c r="B4355" s="156" t="s">
        <v>4229</v>
      </c>
      <c r="C4355" s="156" t="s">
        <v>407</v>
      </c>
      <c r="D4355" s="156" t="s">
        <v>410</v>
      </c>
      <c r="E4355" s="378">
        <v>56836.95</v>
      </c>
    </row>
    <row r="4356" spans="1:5">
      <c r="A4356" s="156">
        <v>14405</v>
      </c>
      <c r="B4356" s="156" t="s">
        <v>4230</v>
      </c>
      <c r="C4356" s="156" t="s">
        <v>407</v>
      </c>
      <c r="D4356" s="156" t="s">
        <v>410</v>
      </c>
      <c r="E4356" s="378">
        <v>66717.38</v>
      </c>
    </row>
    <row r="4357" spans="1:5">
      <c r="A4357" s="156">
        <v>6253</v>
      </c>
      <c r="B4357" s="156" t="s">
        <v>4231</v>
      </c>
      <c r="C4357" s="156" t="s">
        <v>407</v>
      </c>
      <c r="D4357" s="156" t="s">
        <v>410</v>
      </c>
      <c r="E4357" s="176">
        <v>61.52</v>
      </c>
    </row>
    <row r="4358" spans="1:5">
      <c r="A4358" s="156">
        <v>36790</v>
      </c>
      <c r="B4358" s="156" t="s">
        <v>4232</v>
      </c>
      <c r="C4358" s="156" t="s">
        <v>407</v>
      </c>
      <c r="D4358" s="156" t="s">
        <v>408</v>
      </c>
      <c r="E4358" s="176">
        <v>212.02</v>
      </c>
    </row>
    <row r="4359" spans="1:5">
      <c r="A4359" s="156">
        <v>20271</v>
      </c>
      <c r="B4359" s="156" t="s">
        <v>4233</v>
      </c>
      <c r="C4359" s="156" t="s">
        <v>407</v>
      </c>
      <c r="D4359" s="156" t="s">
        <v>408</v>
      </c>
      <c r="E4359" s="176">
        <v>515.21</v>
      </c>
    </row>
    <row r="4360" spans="1:5">
      <c r="A4360" s="156">
        <v>10423</v>
      </c>
      <c r="B4360" s="156" t="s">
        <v>239</v>
      </c>
      <c r="C4360" s="156" t="s">
        <v>407</v>
      </c>
      <c r="D4360" s="156" t="s">
        <v>408</v>
      </c>
      <c r="E4360" s="176">
        <v>319.55</v>
      </c>
    </row>
    <row r="4361" spans="1:5">
      <c r="A4361" s="156">
        <v>37589</v>
      </c>
      <c r="B4361" s="156" t="s">
        <v>4234</v>
      </c>
      <c r="C4361" s="156" t="s">
        <v>407</v>
      </c>
      <c r="D4361" s="156" t="s">
        <v>408</v>
      </c>
      <c r="E4361" s="176">
        <v>259.77999999999997</v>
      </c>
    </row>
    <row r="4362" spans="1:5">
      <c r="A4362" s="156">
        <v>11690</v>
      </c>
      <c r="B4362" s="156" t="s">
        <v>4235</v>
      </c>
      <c r="C4362" s="156" t="s">
        <v>407</v>
      </c>
      <c r="D4362" s="156" t="s">
        <v>408</v>
      </c>
      <c r="E4362" s="176">
        <v>138</v>
      </c>
    </row>
    <row r="4363" spans="1:5">
      <c r="A4363" s="156">
        <v>20234</v>
      </c>
      <c r="B4363" s="156" t="s">
        <v>4236</v>
      </c>
      <c r="C4363" s="156" t="s">
        <v>407</v>
      </c>
      <c r="D4363" s="156" t="s">
        <v>408</v>
      </c>
      <c r="E4363" s="176">
        <v>174.64</v>
      </c>
    </row>
    <row r="4364" spans="1:5">
      <c r="A4364" s="156">
        <v>4763</v>
      </c>
      <c r="B4364" s="156" t="s">
        <v>4237</v>
      </c>
      <c r="C4364" s="156" t="s">
        <v>404</v>
      </c>
      <c r="D4364" s="156" t="s">
        <v>408</v>
      </c>
      <c r="E4364" s="176">
        <v>10.95</v>
      </c>
    </row>
    <row r="4365" spans="1:5">
      <c r="A4365" s="156">
        <v>41070</v>
      </c>
      <c r="B4365" s="156" t="s">
        <v>4238</v>
      </c>
      <c r="C4365" s="156" t="s">
        <v>577</v>
      </c>
      <c r="D4365" s="156" t="s">
        <v>408</v>
      </c>
      <c r="E4365" s="378">
        <v>1931.61</v>
      </c>
    </row>
    <row r="4366" spans="1:5">
      <c r="A4366" s="156">
        <v>14583</v>
      </c>
      <c r="B4366" s="156" t="s">
        <v>4239</v>
      </c>
      <c r="C4366" s="156" t="s">
        <v>409</v>
      </c>
      <c r="D4366" s="156" t="s">
        <v>410</v>
      </c>
      <c r="E4366" s="176">
        <v>8.89</v>
      </c>
    </row>
    <row r="4367" spans="1:5">
      <c r="A4367" s="156">
        <v>11457</v>
      </c>
      <c r="B4367" s="156" t="s">
        <v>4240</v>
      </c>
      <c r="C4367" s="156" t="s">
        <v>407</v>
      </c>
      <c r="D4367" s="156" t="s">
        <v>408</v>
      </c>
      <c r="E4367" s="176">
        <v>19.3</v>
      </c>
    </row>
    <row r="4368" spans="1:5">
      <c r="A4368" s="156">
        <v>21121</v>
      </c>
      <c r="B4368" s="156" t="s">
        <v>4241</v>
      </c>
      <c r="C4368" s="156" t="s">
        <v>407</v>
      </c>
      <c r="D4368" s="156" t="s">
        <v>408</v>
      </c>
      <c r="E4368" s="176">
        <v>2.31</v>
      </c>
    </row>
    <row r="4369" spans="1:5">
      <c r="A4369" s="156">
        <v>38010</v>
      </c>
      <c r="B4369" s="156" t="s">
        <v>4242</v>
      </c>
      <c r="C4369" s="156" t="s">
        <v>407</v>
      </c>
      <c r="D4369" s="156" t="s">
        <v>408</v>
      </c>
      <c r="E4369" s="176">
        <v>3.78</v>
      </c>
    </row>
    <row r="4370" spans="1:5">
      <c r="A4370" s="156">
        <v>38011</v>
      </c>
      <c r="B4370" s="156" t="s">
        <v>4243</v>
      </c>
      <c r="C4370" s="156" t="s">
        <v>407</v>
      </c>
      <c r="D4370" s="156" t="s">
        <v>408</v>
      </c>
      <c r="E4370" s="176">
        <v>6.98</v>
      </c>
    </row>
    <row r="4371" spans="1:5">
      <c r="A4371" s="156">
        <v>38012</v>
      </c>
      <c r="B4371" s="156" t="s">
        <v>4244</v>
      </c>
      <c r="C4371" s="156" t="s">
        <v>407</v>
      </c>
      <c r="D4371" s="156" t="s">
        <v>408</v>
      </c>
      <c r="E4371" s="176">
        <v>23.85</v>
      </c>
    </row>
    <row r="4372" spans="1:5">
      <c r="A4372" s="156">
        <v>38013</v>
      </c>
      <c r="B4372" s="156" t="s">
        <v>4245</v>
      </c>
      <c r="C4372" s="156" t="s">
        <v>407</v>
      </c>
      <c r="D4372" s="156" t="s">
        <v>408</v>
      </c>
      <c r="E4372" s="176">
        <v>30.96</v>
      </c>
    </row>
    <row r="4373" spans="1:5">
      <c r="A4373" s="156">
        <v>38014</v>
      </c>
      <c r="B4373" s="156" t="s">
        <v>4246</v>
      </c>
      <c r="C4373" s="156" t="s">
        <v>407</v>
      </c>
      <c r="D4373" s="156" t="s">
        <v>408</v>
      </c>
      <c r="E4373" s="176">
        <v>50.39</v>
      </c>
    </row>
    <row r="4374" spans="1:5">
      <c r="A4374" s="156">
        <v>38015</v>
      </c>
      <c r="B4374" s="156" t="s">
        <v>4247</v>
      </c>
      <c r="C4374" s="156" t="s">
        <v>407</v>
      </c>
      <c r="D4374" s="156" t="s">
        <v>408</v>
      </c>
      <c r="E4374" s="176">
        <v>121.68</v>
      </c>
    </row>
    <row r="4375" spans="1:5">
      <c r="A4375" s="156">
        <v>38016</v>
      </c>
      <c r="B4375" s="156" t="s">
        <v>4248</v>
      </c>
      <c r="C4375" s="156" t="s">
        <v>407</v>
      </c>
      <c r="D4375" s="156" t="s">
        <v>408</v>
      </c>
      <c r="E4375" s="176">
        <v>148.05000000000001</v>
      </c>
    </row>
    <row r="4376" spans="1:5">
      <c r="A4376" s="156">
        <v>12741</v>
      </c>
      <c r="B4376" s="156" t="s">
        <v>4249</v>
      </c>
      <c r="C4376" s="156" t="s">
        <v>407</v>
      </c>
      <c r="D4376" s="156" t="s">
        <v>410</v>
      </c>
      <c r="E4376" s="176">
        <v>556.13</v>
      </c>
    </row>
    <row r="4377" spans="1:5">
      <c r="A4377" s="156">
        <v>12733</v>
      </c>
      <c r="B4377" s="156" t="s">
        <v>4250</v>
      </c>
      <c r="C4377" s="156" t="s">
        <v>407</v>
      </c>
      <c r="D4377" s="156" t="s">
        <v>410</v>
      </c>
      <c r="E4377" s="176">
        <v>2.79</v>
      </c>
    </row>
    <row r="4378" spans="1:5">
      <c r="A4378" s="156">
        <v>12734</v>
      </c>
      <c r="B4378" s="156" t="s">
        <v>4251</v>
      </c>
      <c r="C4378" s="156" t="s">
        <v>407</v>
      </c>
      <c r="D4378" s="156" t="s">
        <v>410</v>
      </c>
      <c r="E4378" s="176">
        <v>5.96</v>
      </c>
    </row>
    <row r="4379" spans="1:5">
      <c r="A4379" s="156">
        <v>12735</v>
      </c>
      <c r="B4379" s="156" t="s">
        <v>4252</v>
      </c>
      <c r="C4379" s="156" t="s">
        <v>407</v>
      </c>
      <c r="D4379" s="156" t="s">
        <v>410</v>
      </c>
      <c r="E4379" s="176">
        <v>9.81</v>
      </c>
    </row>
    <row r="4380" spans="1:5">
      <c r="A4380" s="156">
        <v>12736</v>
      </c>
      <c r="B4380" s="156" t="s">
        <v>4253</v>
      </c>
      <c r="C4380" s="156" t="s">
        <v>407</v>
      </c>
      <c r="D4380" s="156" t="s">
        <v>410</v>
      </c>
      <c r="E4380" s="176">
        <v>22.43</v>
      </c>
    </row>
    <row r="4381" spans="1:5">
      <c r="A4381" s="156">
        <v>12737</v>
      </c>
      <c r="B4381" s="156" t="s">
        <v>4254</v>
      </c>
      <c r="C4381" s="156" t="s">
        <v>407</v>
      </c>
      <c r="D4381" s="156" t="s">
        <v>410</v>
      </c>
      <c r="E4381" s="176">
        <v>28.89</v>
      </c>
    </row>
    <row r="4382" spans="1:5">
      <c r="A4382" s="156">
        <v>12738</v>
      </c>
      <c r="B4382" s="156" t="s">
        <v>4255</v>
      </c>
      <c r="C4382" s="156" t="s">
        <v>407</v>
      </c>
      <c r="D4382" s="156" t="s">
        <v>410</v>
      </c>
      <c r="E4382" s="176">
        <v>57.11</v>
      </c>
    </row>
    <row r="4383" spans="1:5">
      <c r="A4383" s="156">
        <v>12739</v>
      </c>
      <c r="B4383" s="156" t="s">
        <v>4256</v>
      </c>
      <c r="C4383" s="156" t="s">
        <v>407</v>
      </c>
      <c r="D4383" s="156" t="s">
        <v>410</v>
      </c>
      <c r="E4383" s="176">
        <v>162.57</v>
      </c>
    </row>
    <row r="4384" spans="1:5">
      <c r="A4384" s="156">
        <v>12740</v>
      </c>
      <c r="B4384" s="156" t="s">
        <v>4257</v>
      </c>
      <c r="C4384" s="156" t="s">
        <v>407</v>
      </c>
      <c r="D4384" s="156" t="s">
        <v>410</v>
      </c>
      <c r="E4384" s="176">
        <v>254.35</v>
      </c>
    </row>
    <row r="4385" spans="1:5">
      <c r="A4385" s="156">
        <v>6297</v>
      </c>
      <c r="B4385" s="156" t="s">
        <v>4258</v>
      </c>
      <c r="C4385" s="156" t="s">
        <v>407</v>
      </c>
      <c r="D4385" s="156" t="s">
        <v>410</v>
      </c>
      <c r="E4385" s="176">
        <v>23.14</v>
      </c>
    </row>
    <row r="4386" spans="1:5">
      <c r="A4386" s="156">
        <v>6296</v>
      </c>
      <c r="B4386" s="156" t="s">
        <v>4259</v>
      </c>
      <c r="C4386" s="156" t="s">
        <v>407</v>
      </c>
      <c r="D4386" s="156" t="s">
        <v>410</v>
      </c>
      <c r="E4386" s="176">
        <v>18.27</v>
      </c>
    </row>
    <row r="4387" spans="1:5">
      <c r="A4387" s="156">
        <v>6294</v>
      </c>
      <c r="B4387" s="156" t="s">
        <v>4260</v>
      </c>
      <c r="C4387" s="156" t="s">
        <v>407</v>
      </c>
      <c r="D4387" s="156" t="s">
        <v>410</v>
      </c>
      <c r="E4387" s="176">
        <v>5.21</v>
      </c>
    </row>
    <row r="4388" spans="1:5">
      <c r="A4388" s="156">
        <v>6323</v>
      </c>
      <c r="B4388" s="156" t="s">
        <v>4261</v>
      </c>
      <c r="C4388" s="156" t="s">
        <v>407</v>
      </c>
      <c r="D4388" s="156" t="s">
        <v>410</v>
      </c>
      <c r="E4388" s="176">
        <v>11.94</v>
      </c>
    </row>
    <row r="4389" spans="1:5">
      <c r="A4389" s="156">
        <v>6299</v>
      </c>
      <c r="B4389" s="156" t="s">
        <v>4262</v>
      </c>
      <c r="C4389" s="156" t="s">
        <v>407</v>
      </c>
      <c r="D4389" s="156" t="s">
        <v>410</v>
      </c>
      <c r="E4389" s="176">
        <v>69.61</v>
      </c>
    </row>
    <row r="4390" spans="1:5">
      <c r="A4390" s="156">
        <v>6298</v>
      </c>
      <c r="B4390" s="156" t="s">
        <v>4263</v>
      </c>
      <c r="C4390" s="156" t="s">
        <v>407</v>
      </c>
      <c r="D4390" s="156" t="s">
        <v>410</v>
      </c>
      <c r="E4390" s="176">
        <v>36.659999999999997</v>
      </c>
    </row>
    <row r="4391" spans="1:5">
      <c r="A4391" s="156">
        <v>6295</v>
      </c>
      <c r="B4391" s="156" t="s">
        <v>4264</v>
      </c>
      <c r="C4391" s="156" t="s">
        <v>407</v>
      </c>
      <c r="D4391" s="156" t="s">
        <v>410</v>
      </c>
      <c r="E4391" s="176">
        <v>7.41</v>
      </c>
    </row>
    <row r="4392" spans="1:5">
      <c r="A4392" s="156">
        <v>6322</v>
      </c>
      <c r="B4392" s="156" t="s">
        <v>4265</v>
      </c>
      <c r="C4392" s="156" t="s">
        <v>407</v>
      </c>
      <c r="D4392" s="156" t="s">
        <v>410</v>
      </c>
      <c r="E4392" s="176">
        <v>93.24</v>
      </c>
    </row>
    <row r="4393" spans="1:5">
      <c r="A4393" s="156">
        <v>6300</v>
      </c>
      <c r="B4393" s="156" t="s">
        <v>4266</v>
      </c>
      <c r="C4393" s="156" t="s">
        <v>407</v>
      </c>
      <c r="D4393" s="156" t="s">
        <v>410</v>
      </c>
      <c r="E4393" s="176">
        <v>171.9</v>
      </c>
    </row>
    <row r="4394" spans="1:5">
      <c r="A4394" s="156">
        <v>6321</v>
      </c>
      <c r="B4394" s="156" t="s">
        <v>4267</v>
      </c>
      <c r="C4394" s="156" t="s">
        <v>407</v>
      </c>
      <c r="D4394" s="156" t="s">
        <v>410</v>
      </c>
      <c r="E4394" s="176">
        <v>245.55</v>
      </c>
    </row>
    <row r="4395" spans="1:5">
      <c r="A4395" s="156">
        <v>6301</v>
      </c>
      <c r="B4395" s="156" t="s">
        <v>4268</v>
      </c>
      <c r="C4395" s="156" t="s">
        <v>407</v>
      </c>
      <c r="D4395" s="156" t="s">
        <v>410</v>
      </c>
      <c r="E4395" s="176">
        <v>575.54999999999995</v>
      </c>
    </row>
    <row r="4396" spans="1:5">
      <c r="A4396" s="156">
        <v>7105</v>
      </c>
      <c r="B4396" s="156" t="s">
        <v>4269</v>
      </c>
      <c r="C4396" s="156" t="s">
        <v>407</v>
      </c>
      <c r="D4396" s="156" t="s">
        <v>408</v>
      </c>
      <c r="E4396" s="176">
        <v>24.67</v>
      </c>
    </row>
    <row r="4397" spans="1:5">
      <c r="A4397" s="156">
        <v>20183</v>
      </c>
      <c r="B4397" s="156" t="s">
        <v>4270</v>
      </c>
      <c r="C4397" s="156" t="s">
        <v>407</v>
      </c>
      <c r="D4397" s="156" t="s">
        <v>410</v>
      </c>
      <c r="E4397" s="176">
        <v>27.01</v>
      </c>
    </row>
    <row r="4398" spans="1:5">
      <c r="A4398" s="156">
        <v>38448</v>
      </c>
      <c r="B4398" s="156" t="s">
        <v>4271</v>
      </c>
      <c r="C4398" s="156" t="s">
        <v>407</v>
      </c>
      <c r="D4398" s="156" t="s">
        <v>410</v>
      </c>
      <c r="E4398" s="176">
        <v>143.31</v>
      </c>
    </row>
    <row r="4399" spans="1:5">
      <c r="A4399" s="156">
        <v>20182</v>
      </c>
      <c r="B4399" s="156" t="s">
        <v>4272</v>
      </c>
      <c r="C4399" s="156" t="s">
        <v>407</v>
      </c>
      <c r="D4399" s="156" t="s">
        <v>410</v>
      </c>
      <c r="E4399" s="176">
        <v>19.920000000000002</v>
      </c>
    </row>
    <row r="4400" spans="1:5">
      <c r="A4400" s="156">
        <v>7119</v>
      </c>
      <c r="B4400" s="156" t="s">
        <v>4273</v>
      </c>
      <c r="C4400" s="156" t="s">
        <v>407</v>
      </c>
      <c r="D4400" s="156" t="s">
        <v>408</v>
      </c>
      <c r="E4400" s="176">
        <v>5.44</v>
      </c>
    </row>
    <row r="4401" spans="1:5">
      <c r="A4401" s="156">
        <v>7120</v>
      </c>
      <c r="B4401" s="156" t="s">
        <v>4274</v>
      </c>
      <c r="C4401" s="156" t="s">
        <v>407</v>
      </c>
      <c r="D4401" s="156" t="s">
        <v>408</v>
      </c>
      <c r="E4401" s="176">
        <v>3.22</v>
      </c>
    </row>
    <row r="4402" spans="1:5">
      <c r="A4402" s="156">
        <v>6319</v>
      </c>
      <c r="B4402" s="156" t="s">
        <v>4275</v>
      </c>
      <c r="C4402" s="156" t="s">
        <v>407</v>
      </c>
      <c r="D4402" s="156" t="s">
        <v>410</v>
      </c>
      <c r="E4402" s="176">
        <v>27.19</v>
      </c>
    </row>
    <row r="4403" spans="1:5">
      <c r="A4403" s="156">
        <v>6304</v>
      </c>
      <c r="B4403" s="156" t="s">
        <v>4276</v>
      </c>
      <c r="C4403" s="156" t="s">
        <v>407</v>
      </c>
      <c r="D4403" s="156" t="s">
        <v>410</v>
      </c>
      <c r="E4403" s="176">
        <v>27.19</v>
      </c>
    </row>
    <row r="4404" spans="1:5">
      <c r="A4404" s="156">
        <v>21116</v>
      </c>
      <c r="B4404" s="156" t="s">
        <v>4277</v>
      </c>
      <c r="C4404" s="156" t="s">
        <v>407</v>
      </c>
      <c r="D4404" s="156" t="s">
        <v>410</v>
      </c>
      <c r="E4404" s="176">
        <v>20.59</v>
      </c>
    </row>
    <row r="4405" spans="1:5">
      <c r="A4405" s="156">
        <v>6320</v>
      </c>
      <c r="B4405" s="156" t="s">
        <v>4278</v>
      </c>
      <c r="C4405" s="156" t="s">
        <v>407</v>
      </c>
      <c r="D4405" s="156" t="s">
        <v>410</v>
      </c>
      <c r="E4405" s="176">
        <v>14</v>
      </c>
    </row>
    <row r="4406" spans="1:5">
      <c r="A4406" s="156">
        <v>6303</v>
      </c>
      <c r="B4406" s="156" t="s">
        <v>4279</v>
      </c>
      <c r="C4406" s="156" t="s">
        <v>407</v>
      </c>
      <c r="D4406" s="156" t="s">
        <v>410</v>
      </c>
      <c r="E4406" s="176">
        <v>14</v>
      </c>
    </row>
    <row r="4407" spans="1:5">
      <c r="A4407" s="156">
        <v>6308</v>
      </c>
      <c r="B4407" s="156" t="s">
        <v>4280</v>
      </c>
      <c r="C4407" s="156" t="s">
        <v>407</v>
      </c>
      <c r="D4407" s="156" t="s">
        <v>410</v>
      </c>
      <c r="E4407" s="176">
        <v>75.239999999999995</v>
      </c>
    </row>
    <row r="4408" spans="1:5">
      <c r="A4408" s="156">
        <v>6317</v>
      </c>
      <c r="B4408" s="156" t="s">
        <v>4281</v>
      </c>
      <c r="C4408" s="156" t="s">
        <v>407</v>
      </c>
      <c r="D4408" s="156" t="s">
        <v>410</v>
      </c>
      <c r="E4408" s="176">
        <v>75.239999999999995</v>
      </c>
    </row>
    <row r="4409" spans="1:5">
      <c r="A4409" s="156">
        <v>6307</v>
      </c>
      <c r="B4409" s="156" t="s">
        <v>4282</v>
      </c>
      <c r="C4409" s="156" t="s">
        <v>407</v>
      </c>
      <c r="D4409" s="156" t="s">
        <v>410</v>
      </c>
      <c r="E4409" s="176">
        <v>75.239999999999995</v>
      </c>
    </row>
    <row r="4410" spans="1:5">
      <c r="A4410" s="156">
        <v>6309</v>
      </c>
      <c r="B4410" s="156" t="s">
        <v>4283</v>
      </c>
      <c r="C4410" s="156" t="s">
        <v>407</v>
      </c>
      <c r="D4410" s="156" t="s">
        <v>410</v>
      </c>
      <c r="E4410" s="176">
        <v>77.430000000000007</v>
      </c>
    </row>
    <row r="4411" spans="1:5">
      <c r="A4411" s="156">
        <v>6318</v>
      </c>
      <c r="B4411" s="156" t="s">
        <v>4284</v>
      </c>
      <c r="C4411" s="156" t="s">
        <v>407</v>
      </c>
      <c r="D4411" s="156" t="s">
        <v>410</v>
      </c>
      <c r="E4411" s="176">
        <v>40.590000000000003</v>
      </c>
    </row>
    <row r="4412" spans="1:5">
      <c r="A4412" s="156">
        <v>6306</v>
      </c>
      <c r="B4412" s="156" t="s">
        <v>4285</v>
      </c>
      <c r="C4412" s="156" t="s">
        <v>407</v>
      </c>
      <c r="D4412" s="156" t="s">
        <v>410</v>
      </c>
      <c r="E4412" s="176">
        <v>40.590000000000003</v>
      </c>
    </row>
    <row r="4413" spans="1:5">
      <c r="A4413" s="156">
        <v>6305</v>
      </c>
      <c r="B4413" s="156" t="s">
        <v>4286</v>
      </c>
      <c r="C4413" s="156" t="s">
        <v>407</v>
      </c>
      <c r="D4413" s="156" t="s">
        <v>410</v>
      </c>
      <c r="E4413" s="176">
        <v>40.590000000000003</v>
      </c>
    </row>
    <row r="4414" spans="1:5">
      <c r="A4414" s="156">
        <v>6302</v>
      </c>
      <c r="B4414" s="156" t="s">
        <v>4287</v>
      </c>
      <c r="C4414" s="156" t="s">
        <v>407</v>
      </c>
      <c r="D4414" s="156" t="s">
        <v>410</v>
      </c>
      <c r="E4414" s="176">
        <v>8.61</v>
      </c>
    </row>
    <row r="4415" spans="1:5">
      <c r="A4415" s="156">
        <v>6312</v>
      </c>
      <c r="B4415" s="156" t="s">
        <v>4288</v>
      </c>
      <c r="C4415" s="156" t="s">
        <v>407</v>
      </c>
      <c r="D4415" s="156" t="s">
        <v>410</v>
      </c>
      <c r="E4415" s="176">
        <v>108.23</v>
      </c>
    </row>
    <row r="4416" spans="1:5">
      <c r="A4416" s="156">
        <v>6311</v>
      </c>
      <c r="B4416" s="156" t="s">
        <v>4289</v>
      </c>
      <c r="C4416" s="156" t="s">
        <v>407</v>
      </c>
      <c r="D4416" s="156" t="s">
        <v>410</v>
      </c>
      <c r="E4416" s="176">
        <v>108.23</v>
      </c>
    </row>
    <row r="4417" spans="1:5">
      <c r="A4417" s="156">
        <v>6310</v>
      </c>
      <c r="B4417" s="156" t="s">
        <v>4290</v>
      </c>
      <c r="C4417" s="156" t="s">
        <v>407</v>
      </c>
      <c r="D4417" s="156" t="s">
        <v>410</v>
      </c>
      <c r="E4417" s="176">
        <v>108.23</v>
      </c>
    </row>
    <row r="4418" spans="1:5">
      <c r="A4418" s="156">
        <v>6314</v>
      </c>
      <c r="B4418" s="156" t="s">
        <v>4291</v>
      </c>
      <c r="C4418" s="156" t="s">
        <v>407</v>
      </c>
      <c r="D4418" s="156" t="s">
        <v>410</v>
      </c>
      <c r="E4418" s="176">
        <v>108.23</v>
      </c>
    </row>
    <row r="4419" spans="1:5">
      <c r="A4419" s="156">
        <v>6313</v>
      </c>
      <c r="B4419" s="156" t="s">
        <v>4292</v>
      </c>
      <c r="C4419" s="156" t="s">
        <v>407</v>
      </c>
      <c r="D4419" s="156" t="s">
        <v>410</v>
      </c>
      <c r="E4419" s="176">
        <v>108.23</v>
      </c>
    </row>
    <row r="4420" spans="1:5">
      <c r="A4420" s="156">
        <v>6315</v>
      </c>
      <c r="B4420" s="156" t="s">
        <v>4293</v>
      </c>
      <c r="C4420" s="156" t="s">
        <v>407</v>
      </c>
      <c r="D4420" s="156" t="s">
        <v>410</v>
      </c>
      <c r="E4420" s="176">
        <v>204.93</v>
      </c>
    </row>
    <row r="4421" spans="1:5">
      <c r="A4421" s="156">
        <v>6316</v>
      </c>
      <c r="B4421" s="156" t="s">
        <v>4294</v>
      </c>
      <c r="C4421" s="156" t="s">
        <v>407</v>
      </c>
      <c r="D4421" s="156" t="s">
        <v>410</v>
      </c>
      <c r="E4421" s="176">
        <v>204.93</v>
      </c>
    </row>
    <row r="4422" spans="1:5">
      <c r="A4422" s="156">
        <v>38878</v>
      </c>
      <c r="B4422" s="156" t="s">
        <v>5512</v>
      </c>
      <c r="C4422" s="156" t="s">
        <v>407</v>
      </c>
      <c r="D4422" s="156" t="s">
        <v>410</v>
      </c>
      <c r="E4422" s="176">
        <v>12.23</v>
      </c>
    </row>
    <row r="4423" spans="1:5">
      <c r="A4423" s="156">
        <v>38879</v>
      </c>
      <c r="B4423" s="156" t="s">
        <v>5513</v>
      </c>
      <c r="C4423" s="156" t="s">
        <v>407</v>
      </c>
      <c r="D4423" s="156" t="s">
        <v>410</v>
      </c>
      <c r="E4423" s="176">
        <v>22.93</v>
      </c>
    </row>
    <row r="4424" spans="1:5">
      <c r="A4424" s="156">
        <v>38881</v>
      </c>
      <c r="B4424" s="156" t="s">
        <v>5514</v>
      </c>
      <c r="C4424" s="156" t="s">
        <v>407</v>
      </c>
      <c r="D4424" s="156" t="s">
        <v>410</v>
      </c>
      <c r="E4424" s="176">
        <v>11.99</v>
      </c>
    </row>
    <row r="4425" spans="1:5">
      <c r="A4425" s="156">
        <v>38880</v>
      </c>
      <c r="B4425" s="156" t="s">
        <v>5515</v>
      </c>
      <c r="C4425" s="156" t="s">
        <v>407</v>
      </c>
      <c r="D4425" s="156" t="s">
        <v>410</v>
      </c>
      <c r="E4425" s="176">
        <v>12.57</v>
      </c>
    </row>
    <row r="4426" spans="1:5">
      <c r="A4426" s="156">
        <v>38882</v>
      </c>
      <c r="B4426" s="156" t="s">
        <v>5516</v>
      </c>
      <c r="C4426" s="156" t="s">
        <v>407</v>
      </c>
      <c r="D4426" s="156" t="s">
        <v>410</v>
      </c>
      <c r="E4426" s="176">
        <v>13.02</v>
      </c>
    </row>
    <row r="4427" spans="1:5">
      <c r="A4427" s="156">
        <v>38883</v>
      </c>
      <c r="B4427" s="156" t="s">
        <v>5517</v>
      </c>
      <c r="C4427" s="156" t="s">
        <v>407</v>
      </c>
      <c r="D4427" s="156" t="s">
        <v>410</v>
      </c>
      <c r="E4427" s="176">
        <v>19.25</v>
      </c>
    </row>
    <row r="4428" spans="1:5">
      <c r="A4428" s="156">
        <v>38884</v>
      </c>
      <c r="B4428" s="156" t="s">
        <v>5518</v>
      </c>
      <c r="C4428" s="156" t="s">
        <v>407</v>
      </c>
      <c r="D4428" s="156" t="s">
        <v>410</v>
      </c>
      <c r="E4428" s="176">
        <v>20.9</v>
      </c>
    </row>
    <row r="4429" spans="1:5">
      <c r="A4429" s="156">
        <v>38885</v>
      </c>
      <c r="B4429" s="156" t="s">
        <v>5519</v>
      </c>
      <c r="C4429" s="156" t="s">
        <v>407</v>
      </c>
      <c r="D4429" s="156" t="s">
        <v>410</v>
      </c>
      <c r="E4429" s="176">
        <v>20.22</v>
      </c>
    </row>
    <row r="4430" spans="1:5">
      <c r="A4430" s="156">
        <v>38886</v>
      </c>
      <c r="B4430" s="156" t="s">
        <v>5520</v>
      </c>
      <c r="C4430" s="156" t="s">
        <v>407</v>
      </c>
      <c r="D4430" s="156" t="s">
        <v>410</v>
      </c>
      <c r="E4430" s="176">
        <v>21.82</v>
      </c>
    </row>
    <row r="4431" spans="1:5">
      <c r="A4431" s="156">
        <v>38887</v>
      </c>
      <c r="B4431" s="156" t="s">
        <v>5521</v>
      </c>
      <c r="C4431" s="156" t="s">
        <v>407</v>
      </c>
      <c r="D4431" s="156" t="s">
        <v>410</v>
      </c>
      <c r="E4431" s="176">
        <v>19.600000000000001</v>
      </c>
    </row>
    <row r="4432" spans="1:5">
      <c r="A4432" s="156">
        <v>38888</v>
      </c>
      <c r="B4432" s="156" t="s">
        <v>5522</v>
      </c>
      <c r="C4432" s="156" t="s">
        <v>407</v>
      </c>
      <c r="D4432" s="156" t="s">
        <v>410</v>
      </c>
      <c r="E4432" s="176">
        <v>23.3</v>
      </c>
    </row>
    <row r="4433" spans="1:5">
      <c r="A4433" s="156">
        <v>38890</v>
      </c>
      <c r="B4433" s="156" t="s">
        <v>5523</v>
      </c>
      <c r="C4433" s="156" t="s">
        <v>407</v>
      </c>
      <c r="D4433" s="156" t="s">
        <v>410</v>
      </c>
      <c r="E4433" s="176">
        <v>34.64</v>
      </c>
    </row>
    <row r="4434" spans="1:5">
      <c r="A4434" s="156">
        <v>38893</v>
      </c>
      <c r="B4434" s="156" t="s">
        <v>5524</v>
      </c>
      <c r="C4434" s="156" t="s">
        <v>407</v>
      </c>
      <c r="D4434" s="156" t="s">
        <v>410</v>
      </c>
      <c r="E4434" s="176">
        <v>27.85</v>
      </c>
    </row>
    <row r="4435" spans="1:5">
      <c r="A4435" s="156">
        <v>38894</v>
      </c>
      <c r="B4435" s="156" t="s">
        <v>5525</v>
      </c>
      <c r="C4435" s="156" t="s">
        <v>407</v>
      </c>
      <c r="D4435" s="156" t="s">
        <v>410</v>
      </c>
      <c r="E4435" s="176">
        <v>35.369999999999997</v>
      </c>
    </row>
    <row r="4436" spans="1:5">
      <c r="A4436" s="156">
        <v>38896</v>
      </c>
      <c r="B4436" s="156" t="s">
        <v>5526</v>
      </c>
      <c r="C4436" s="156" t="s">
        <v>407</v>
      </c>
      <c r="D4436" s="156" t="s">
        <v>410</v>
      </c>
      <c r="E4436" s="176">
        <v>36.07</v>
      </c>
    </row>
    <row r="4437" spans="1:5">
      <c r="A4437" s="156">
        <v>39324</v>
      </c>
      <c r="B4437" s="156" t="s">
        <v>4295</v>
      </c>
      <c r="C4437" s="156" t="s">
        <v>407</v>
      </c>
      <c r="D4437" s="156" t="s">
        <v>408</v>
      </c>
      <c r="E4437" s="176">
        <v>5.13</v>
      </c>
    </row>
    <row r="4438" spans="1:5">
      <c r="A4438" s="156">
        <v>39325</v>
      </c>
      <c r="B4438" s="156" t="s">
        <v>4296</v>
      </c>
      <c r="C4438" s="156" t="s">
        <v>407</v>
      </c>
      <c r="D4438" s="156" t="s">
        <v>408</v>
      </c>
      <c r="E4438" s="176">
        <v>7.76</v>
      </c>
    </row>
    <row r="4439" spans="1:5">
      <c r="A4439" s="156">
        <v>39326</v>
      </c>
      <c r="B4439" s="156" t="s">
        <v>4297</v>
      </c>
      <c r="C4439" s="156" t="s">
        <v>407</v>
      </c>
      <c r="D4439" s="156" t="s">
        <v>408</v>
      </c>
      <c r="E4439" s="176">
        <v>19.98</v>
      </c>
    </row>
    <row r="4440" spans="1:5">
      <c r="A4440" s="156">
        <v>39327</v>
      </c>
      <c r="B4440" s="156" t="s">
        <v>4298</v>
      </c>
      <c r="C4440" s="156" t="s">
        <v>407</v>
      </c>
      <c r="D4440" s="156" t="s">
        <v>408</v>
      </c>
      <c r="E4440" s="176">
        <v>30.28</v>
      </c>
    </row>
    <row r="4441" spans="1:5">
      <c r="A4441" s="156">
        <v>20176</v>
      </c>
      <c r="B4441" s="156" t="s">
        <v>4299</v>
      </c>
      <c r="C4441" s="156" t="s">
        <v>407</v>
      </c>
      <c r="D4441" s="156" t="s">
        <v>408</v>
      </c>
      <c r="E4441" s="176">
        <v>50.02</v>
      </c>
    </row>
    <row r="4442" spans="1:5">
      <c r="A4442" s="156">
        <v>11378</v>
      </c>
      <c r="B4442" s="156" t="s">
        <v>4300</v>
      </c>
      <c r="C4442" s="156" t="s">
        <v>407</v>
      </c>
      <c r="D4442" s="156" t="s">
        <v>410</v>
      </c>
      <c r="E4442" s="176">
        <v>69.760000000000005</v>
      </c>
    </row>
    <row r="4443" spans="1:5">
      <c r="A4443" s="156">
        <v>11379</v>
      </c>
      <c r="B4443" s="156" t="s">
        <v>4301</v>
      </c>
      <c r="C4443" s="156" t="s">
        <v>407</v>
      </c>
      <c r="D4443" s="156" t="s">
        <v>410</v>
      </c>
      <c r="E4443" s="176">
        <v>76.19</v>
      </c>
    </row>
    <row r="4444" spans="1:5">
      <c r="A4444" s="156">
        <v>11493</v>
      </c>
      <c r="B4444" s="156" t="s">
        <v>4302</v>
      </c>
      <c r="C4444" s="156" t="s">
        <v>407</v>
      </c>
      <c r="D4444" s="156" t="s">
        <v>410</v>
      </c>
      <c r="E4444" s="176">
        <v>38.56</v>
      </c>
    </row>
    <row r="4445" spans="1:5">
      <c r="A4445" s="156">
        <v>41896</v>
      </c>
      <c r="B4445" s="156" t="s">
        <v>4303</v>
      </c>
      <c r="C4445" s="156" t="s">
        <v>407</v>
      </c>
      <c r="D4445" s="156" t="s">
        <v>410</v>
      </c>
      <c r="E4445" s="176">
        <v>211.73</v>
      </c>
    </row>
    <row r="4446" spans="1:5">
      <c r="A4446" s="156">
        <v>7068</v>
      </c>
      <c r="B4446" s="156" t="s">
        <v>4304</v>
      </c>
      <c r="C4446" s="156" t="s">
        <v>407</v>
      </c>
      <c r="D4446" s="156" t="s">
        <v>410</v>
      </c>
      <c r="E4446" s="176">
        <v>374.27</v>
      </c>
    </row>
    <row r="4447" spans="1:5">
      <c r="A4447" s="156">
        <v>7106</v>
      </c>
      <c r="B4447" s="156" t="s">
        <v>4305</v>
      </c>
      <c r="C4447" s="156" t="s">
        <v>407</v>
      </c>
      <c r="D4447" s="156" t="s">
        <v>408</v>
      </c>
      <c r="E4447" s="176">
        <v>73.66</v>
      </c>
    </row>
    <row r="4448" spans="1:5">
      <c r="A4448" s="156">
        <v>7104</v>
      </c>
      <c r="B4448" s="156" t="s">
        <v>4306</v>
      </c>
      <c r="C4448" s="156" t="s">
        <v>407</v>
      </c>
      <c r="D4448" s="156" t="s">
        <v>408</v>
      </c>
      <c r="E4448" s="176">
        <v>2.02</v>
      </c>
    </row>
    <row r="4449" spans="1:5">
      <c r="A4449" s="156">
        <v>7136</v>
      </c>
      <c r="B4449" s="156" t="s">
        <v>4307</v>
      </c>
      <c r="C4449" s="156" t="s">
        <v>407</v>
      </c>
      <c r="D4449" s="156" t="s">
        <v>408</v>
      </c>
      <c r="E4449" s="176">
        <v>3.94</v>
      </c>
    </row>
    <row r="4450" spans="1:5">
      <c r="A4450" s="156">
        <v>7128</v>
      </c>
      <c r="B4450" s="156" t="s">
        <v>4308</v>
      </c>
      <c r="C4450" s="156" t="s">
        <v>407</v>
      </c>
      <c r="D4450" s="156" t="s">
        <v>408</v>
      </c>
      <c r="E4450" s="176">
        <v>5.37</v>
      </c>
    </row>
    <row r="4451" spans="1:5">
      <c r="A4451" s="156">
        <v>7108</v>
      </c>
      <c r="B4451" s="156" t="s">
        <v>4309</v>
      </c>
      <c r="C4451" s="156" t="s">
        <v>407</v>
      </c>
      <c r="D4451" s="156" t="s">
        <v>408</v>
      </c>
      <c r="E4451" s="176">
        <v>5.95</v>
      </c>
    </row>
    <row r="4452" spans="1:5">
      <c r="A4452" s="156">
        <v>7129</v>
      </c>
      <c r="B4452" s="156" t="s">
        <v>267</v>
      </c>
      <c r="C4452" s="156" t="s">
        <v>407</v>
      </c>
      <c r="D4452" s="156" t="s">
        <v>408</v>
      </c>
      <c r="E4452" s="176">
        <v>5.98</v>
      </c>
    </row>
    <row r="4453" spans="1:5">
      <c r="A4453" s="156">
        <v>7130</v>
      </c>
      <c r="B4453" s="156" t="s">
        <v>4310</v>
      </c>
      <c r="C4453" s="156" t="s">
        <v>407</v>
      </c>
      <c r="D4453" s="156" t="s">
        <v>408</v>
      </c>
      <c r="E4453" s="176">
        <v>8.1</v>
      </c>
    </row>
    <row r="4454" spans="1:5">
      <c r="A4454" s="156">
        <v>7131</v>
      </c>
      <c r="B4454" s="156" t="s">
        <v>4311</v>
      </c>
      <c r="C4454" s="156" t="s">
        <v>407</v>
      </c>
      <c r="D4454" s="156" t="s">
        <v>408</v>
      </c>
      <c r="E4454" s="176">
        <v>9.31</v>
      </c>
    </row>
    <row r="4455" spans="1:5">
      <c r="A4455" s="156">
        <v>7132</v>
      </c>
      <c r="B4455" s="156" t="s">
        <v>4312</v>
      </c>
      <c r="C4455" s="156" t="s">
        <v>407</v>
      </c>
      <c r="D4455" s="156" t="s">
        <v>408</v>
      </c>
      <c r="E4455" s="176">
        <v>27.76</v>
      </c>
    </row>
    <row r="4456" spans="1:5">
      <c r="A4456" s="156">
        <v>7133</v>
      </c>
      <c r="B4456" s="156" t="s">
        <v>4313</v>
      </c>
      <c r="C4456" s="156" t="s">
        <v>407</v>
      </c>
      <c r="D4456" s="156" t="s">
        <v>408</v>
      </c>
      <c r="E4456" s="176">
        <v>44.05</v>
      </c>
    </row>
    <row r="4457" spans="1:5">
      <c r="A4457" s="156">
        <v>37420</v>
      </c>
      <c r="B4457" s="156" t="s">
        <v>4314</v>
      </c>
      <c r="C4457" s="156" t="s">
        <v>407</v>
      </c>
      <c r="D4457" s="156" t="s">
        <v>410</v>
      </c>
      <c r="E4457" s="176">
        <v>29.96</v>
      </c>
    </row>
    <row r="4458" spans="1:5">
      <c r="A4458" s="156">
        <v>37421</v>
      </c>
      <c r="B4458" s="156" t="s">
        <v>4315</v>
      </c>
      <c r="C4458" s="156" t="s">
        <v>407</v>
      </c>
      <c r="D4458" s="156" t="s">
        <v>410</v>
      </c>
      <c r="E4458" s="176">
        <v>40.950000000000003</v>
      </c>
    </row>
    <row r="4459" spans="1:5">
      <c r="A4459" s="156">
        <v>37422</v>
      </c>
      <c r="B4459" s="156" t="s">
        <v>4316</v>
      </c>
      <c r="C4459" s="156" t="s">
        <v>407</v>
      </c>
      <c r="D4459" s="156" t="s">
        <v>410</v>
      </c>
      <c r="E4459" s="176">
        <v>38.33</v>
      </c>
    </row>
    <row r="4460" spans="1:5">
      <c r="A4460" s="156">
        <v>37443</v>
      </c>
      <c r="B4460" s="156" t="s">
        <v>4317</v>
      </c>
      <c r="C4460" s="156" t="s">
        <v>407</v>
      </c>
      <c r="D4460" s="156" t="s">
        <v>410</v>
      </c>
      <c r="E4460" s="176">
        <v>116.31</v>
      </c>
    </row>
    <row r="4461" spans="1:5">
      <c r="A4461" s="156">
        <v>37444</v>
      </c>
      <c r="B4461" s="156" t="s">
        <v>4318</v>
      </c>
      <c r="C4461" s="156" t="s">
        <v>407</v>
      </c>
      <c r="D4461" s="156" t="s">
        <v>410</v>
      </c>
      <c r="E4461" s="176">
        <v>118.29</v>
      </c>
    </row>
    <row r="4462" spans="1:5">
      <c r="A4462" s="156">
        <v>37445</v>
      </c>
      <c r="B4462" s="156" t="s">
        <v>4319</v>
      </c>
      <c r="C4462" s="156" t="s">
        <v>407</v>
      </c>
      <c r="D4462" s="156" t="s">
        <v>410</v>
      </c>
      <c r="E4462" s="176">
        <v>179.29</v>
      </c>
    </row>
    <row r="4463" spans="1:5">
      <c r="A4463" s="156">
        <v>37446</v>
      </c>
      <c r="B4463" s="156" t="s">
        <v>4320</v>
      </c>
      <c r="C4463" s="156" t="s">
        <v>407</v>
      </c>
      <c r="D4463" s="156" t="s">
        <v>410</v>
      </c>
      <c r="E4463" s="176">
        <v>195.46</v>
      </c>
    </row>
    <row r="4464" spans="1:5">
      <c r="A4464" s="156">
        <v>37447</v>
      </c>
      <c r="B4464" s="156" t="s">
        <v>4321</v>
      </c>
      <c r="C4464" s="156" t="s">
        <v>407</v>
      </c>
      <c r="D4464" s="156" t="s">
        <v>410</v>
      </c>
      <c r="E4464" s="176">
        <v>198.52</v>
      </c>
    </row>
    <row r="4465" spans="1:5">
      <c r="A4465" s="156">
        <v>37448</v>
      </c>
      <c r="B4465" s="156" t="s">
        <v>4322</v>
      </c>
      <c r="C4465" s="156" t="s">
        <v>407</v>
      </c>
      <c r="D4465" s="156" t="s">
        <v>410</v>
      </c>
      <c r="E4465" s="176">
        <v>272.3</v>
      </c>
    </row>
    <row r="4466" spans="1:5">
      <c r="A4466" s="156">
        <v>37440</v>
      </c>
      <c r="B4466" s="156" t="s">
        <v>4323</v>
      </c>
      <c r="C4466" s="156" t="s">
        <v>407</v>
      </c>
      <c r="D4466" s="156" t="s">
        <v>410</v>
      </c>
      <c r="E4466" s="176">
        <v>92.32</v>
      </c>
    </row>
    <row r="4467" spans="1:5">
      <c r="A4467" s="156">
        <v>37441</v>
      </c>
      <c r="B4467" s="156" t="s">
        <v>4324</v>
      </c>
      <c r="C4467" s="156" t="s">
        <v>407</v>
      </c>
      <c r="D4467" s="156" t="s">
        <v>410</v>
      </c>
      <c r="E4467" s="176">
        <v>92.32</v>
      </c>
    </row>
    <row r="4468" spans="1:5">
      <c r="A4468" s="156">
        <v>37442</v>
      </c>
      <c r="B4468" s="156" t="s">
        <v>4325</v>
      </c>
      <c r="C4468" s="156" t="s">
        <v>407</v>
      </c>
      <c r="D4468" s="156" t="s">
        <v>410</v>
      </c>
      <c r="E4468" s="176">
        <v>111.2</v>
      </c>
    </row>
    <row r="4469" spans="1:5">
      <c r="A4469" s="156">
        <v>38017</v>
      </c>
      <c r="B4469" s="156" t="s">
        <v>4326</v>
      </c>
      <c r="C4469" s="156" t="s">
        <v>407</v>
      </c>
      <c r="D4469" s="156" t="s">
        <v>408</v>
      </c>
      <c r="E4469" s="176">
        <v>7.29</v>
      </c>
    </row>
    <row r="4470" spans="1:5">
      <c r="A4470" s="156">
        <v>38018</v>
      </c>
      <c r="B4470" s="156" t="s">
        <v>4327</v>
      </c>
      <c r="C4470" s="156" t="s">
        <v>407</v>
      </c>
      <c r="D4470" s="156" t="s">
        <v>408</v>
      </c>
      <c r="E4470" s="176">
        <v>8.0399999999999991</v>
      </c>
    </row>
    <row r="4471" spans="1:5">
      <c r="A4471" s="156">
        <v>39895</v>
      </c>
      <c r="B4471" s="156" t="s">
        <v>4328</v>
      </c>
      <c r="C4471" s="156" t="s">
        <v>407</v>
      </c>
      <c r="D4471" s="156" t="s">
        <v>410</v>
      </c>
      <c r="E4471" s="176">
        <v>20.2</v>
      </c>
    </row>
    <row r="4472" spans="1:5">
      <c r="A4472" s="156">
        <v>39896</v>
      </c>
      <c r="B4472" s="156" t="s">
        <v>4329</v>
      </c>
      <c r="C4472" s="156" t="s">
        <v>407</v>
      </c>
      <c r="D4472" s="156" t="s">
        <v>410</v>
      </c>
      <c r="E4472" s="176">
        <v>29.61</v>
      </c>
    </row>
    <row r="4473" spans="1:5">
      <c r="A4473" s="156">
        <v>38873</v>
      </c>
      <c r="B4473" s="156" t="s">
        <v>5527</v>
      </c>
      <c r="C4473" s="156" t="s">
        <v>407</v>
      </c>
      <c r="D4473" s="156" t="s">
        <v>410</v>
      </c>
      <c r="E4473" s="176">
        <v>10.85</v>
      </c>
    </row>
    <row r="4474" spans="1:5">
      <c r="A4474" s="156">
        <v>38874</v>
      </c>
      <c r="B4474" s="156" t="s">
        <v>5528</v>
      </c>
      <c r="C4474" s="156" t="s">
        <v>407</v>
      </c>
      <c r="D4474" s="156" t="s">
        <v>410</v>
      </c>
      <c r="E4474" s="176">
        <v>13.19</v>
      </c>
    </row>
    <row r="4475" spans="1:5">
      <c r="A4475" s="156">
        <v>38875</v>
      </c>
      <c r="B4475" s="156" t="s">
        <v>5529</v>
      </c>
      <c r="C4475" s="156" t="s">
        <v>407</v>
      </c>
      <c r="D4475" s="156" t="s">
        <v>410</v>
      </c>
      <c r="E4475" s="176">
        <v>23.31</v>
      </c>
    </row>
    <row r="4476" spans="1:5">
      <c r="A4476" s="156">
        <v>38876</v>
      </c>
      <c r="B4476" s="156" t="s">
        <v>5530</v>
      </c>
      <c r="C4476" s="156" t="s">
        <v>407</v>
      </c>
      <c r="D4476" s="156" t="s">
        <v>410</v>
      </c>
      <c r="E4476" s="176">
        <v>31.37</v>
      </c>
    </row>
    <row r="4477" spans="1:5">
      <c r="A4477" s="156">
        <v>39000</v>
      </c>
      <c r="B4477" s="156" t="s">
        <v>5531</v>
      </c>
      <c r="C4477" s="156" t="s">
        <v>407</v>
      </c>
      <c r="D4477" s="156" t="s">
        <v>410</v>
      </c>
      <c r="E4477" s="176">
        <v>19.84</v>
      </c>
    </row>
    <row r="4478" spans="1:5">
      <c r="A4478" s="156">
        <v>38674</v>
      </c>
      <c r="B4478" s="156" t="s">
        <v>4330</v>
      </c>
      <c r="C4478" s="156" t="s">
        <v>407</v>
      </c>
      <c r="D4478" s="156" t="s">
        <v>408</v>
      </c>
      <c r="E4478" s="176">
        <v>25.36</v>
      </c>
    </row>
    <row r="4479" spans="1:5">
      <c r="A4479" s="156">
        <v>38911</v>
      </c>
      <c r="B4479" s="156" t="s">
        <v>5532</v>
      </c>
      <c r="C4479" s="156" t="s">
        <v>407</v>
      </c>
      <c r="D4479" s="156" t="s">
        <v>410</v>
      </c>
      <c r="E4479" s="176">
        <v>38.9</v>
      </c>
    </row>
    <row r="4480" spans="1:5">
      <c r="A4480" s="156">
        <v>38912</v>
      </c>
      <c r="B4480" s="156" t="s">
        <v>5533</v>
      </c>
      <c r="C4480" s="156" t="s">
        <v>407</v>
      </c>
      <c r="D4480" s="156" t="s">
        <v>410</v>
      </c>
      <c r="E4480" s="176">
        <v>49.44</v>
      </c>
    </row>
    <row r="4481" spans="1:5">
      <c r="A4481" s="156">
        <v>38019</v>
      </c>
      <c r="B4481" s="156" t="s">
        <v>4331</v>
      </c>
      <c r="C4481" s="156" t="s">
        <v>407</v>
      </c>
      <c r="D4481" s="156" t="s">
        <v>408</v>
      </c>
      <c r="E4481" s="176">
        <v>6.35</v>
      </c>
    </row>
    <row r="4482" spans="1:5">
      <c r="A4482" s="156">
        <v>38020</v>
      </c>
      <c r="B4482" s="156" t="s">
        <v>4332</v>
      </c>
      <c r="C4482" s="156" t="s">
        <v>407</v>
      </c>
      <c r="D4482" s="156" t="s">
        <v>408</v>
      </c>
      <c r="E4482" s="176">
        <v>8.0399999999999991</v>
      </c>
    </row>
    <row r="4483" spans="1:5">
      <c r="A4483" s="156">
        <v>38454</v>
      </c>
      <c r="B4483" s="156" t="s">
        <v>5534</v>
      </c>
      <c r="C4483" s="156" t="s">
        <v>407</v>
      </c>
      <c r="D4483" s="156" t="s">
        <v>410</v>
      </c>
      <c r="E4483" s="176">
        <v>3.62</v>
      </c>
    </row>
    <row r="4484" spans="1:5">
      <c r="A4484" s="156">
        <v>38455</v>
      </c>
      <c r="B4484" s="156" t="s">
        <v>5535</v>
      </c>
      <c r="C4484" s="156" t="s">
        <v>407</v>
      </c>
      <c r="D4484" s="156" t="s">
        <v>410</v>
      </c>
      <c r="E4484" s="176">
        <v>3.31</v>
      </c>
    </row>
    <row r="4485" spans="1:5">
      <c r="A4485" s="156">
        <v>38462</v>
      </c>
      <c r="B4485" s="156" t="s">
        <v>5536</v>
      </c>
      <c r="C4485" s="156" t="s">
        <v>407</v>
      </c>
      <c r="D4485" s="156" t="s">
        <v>410</v>
      </c>
      <c r="E4485" s="176">
        <v>93.58</v>
      </c>
    </row>
    <row r="4486" spans="1:5">
      <c r="A4486" s="156">
        <v>36362</v>
      </c>
      <c r="B4486" s="156" t="s">
        <v>5537</v>
      </c>
      <c r="C4486" s="156" t="s">
        <v>407</v>
      </c>
      <c r="D4486" s="156" t="s">
        <v>410</v>
      </c>
      <c r="E4486" s="176">
        <v>1.42</v>
      </c>
    </row>
    <row r="4487" spans="1:5">
      <c r="A4487" s="156">
        <v>36298</v>
      </c>
      <c r="B4487" s="156" t="s">
        <v>5538</v>
      </c>
      <c r="C4487" s="156" t="s">
        <v>407</v>
      </c>
      <c r="D4487" s="156" t="s">
        <v>410</v>
      </c>
      <c r="E4487" s="176">
        <v>2.11</v>
      </c>
    </row>
    <row r="4488" spans="1:5">
      <c r="A4488" s="156">
        <v>38456</v>
      </c>
      <c r="B4488" s="156" t="s">
        <v>5539</v>
      </c>
      <c r="C4488" s="156" t="s">
        <v>407</v>
      </c>
      <c r="D4488" s="156" t="s">
        <v>410</v>
      </c>
      <c r="E4488" s="176">
        <v>3.44</v>
      </c>
    </row>
    <row r="4489" spans="1:5">
      <c r="A4489" s="156">
        <v>38457</v>
      </c>
      <c r="B4489" s="156" t="s">
        <v>5540</v>
      </c>
      <c r="C4489" s="156" t="s">
        <v>407</v>
      </c>
      <c r="D4489" s="156" t="s">
        <v>410</v>
      </c>
      <c r="E4489" s="176">
        <v>7.76</v>
      </c>
    </row>
    <row r="4490" spans="1:5">
      <c r="A4490" s="156">
        <v>38458</v>
      </c>
      <c r="B4490" s="156" t="s">
        <v>5541</v>
      </c>
      <c r="C4490" s="156" t="s">
        <v>407</v>
      </c>
      <c r="D4490" s="156" t="s">
        <v>410</v>
      </c>
      <c r="E4490" s="176">
        <v>10.4</v>
      </c>
    </row>
    <row r="4491" spans="1:5">
      <c r="A4491" s="156">
        <v>38459</v>
      </c>
      <c r="B4491" s="156" t="s">
        <v>5542</v>
      </c>
      <c r="C4491" s="156" t="s">
        <v>407</v>
      </c>
      <c r="D4491" s="156" t="s">
        <v>410</v>
      </c>
      <c r="E4491" s="176">
        <v>18.350000000000001</v>
      </c>
    </row>
    <row r="4492" spans="1:5">
      <c r="A4492" s="156">
        <v>38460</v>
      </c>
      <c r="B4492" s="156" t="s">
        <v>5543</v>
      </c>
      <c r="C4492" s="156" t="s">
        <v>407</v>
      </c>
      <c r="D4492" s="156" t="s">
        <v>410</v>
      </c>
      <c r="E4492" s="176">
        <v>38.33</v>
      </c>
    </row>
    <row r="4493" spans="1:5">
      <c r="A4493" s="156">
        <v>38461</v>
      </c>
      <c r="B4493" s="156" t="s">
        <v>5544</v>
      </c>
      <c r="C4493" s="156" t="s">
        <v>407</v>
      </c>
      <c r="D4493" s="156" t="s">
        <v>410</v>
      </c>
      <c r="E4493" s="176">
        <v>58.48</v>
      </c>
    </row>
    <row r="4494" spans="1:5">
      <c r="A4494" s="156">
        <v>7094</v>
      </c>
      <c r="B4494" s="156" t="s">
        <v>4333</v>
      </c>
      <c r="C4494" s="156" t="s">
        <v>407</v>
      </c>
      <c r="D4494" s="156" t="s">
        <v>408</v>
      </c>
      <c r="E4494" s="176">
        <v>5.62</v>
      </c>
    </row>
    <row r="4495" spans="1:5">
      <c r="A4495" s="156">
        <v>7116</v>
      </c>
      <c r="B4495" s="156" t="s">
        <v>4334</v>
      </c>
      <c r="C4495" s="156" t="s">
        <v>407</v>
      </c>
      <c r="D4495" s="156" t="s">
        <v>408</v>
      </c>
      <c r="E4495" s="176">
        <v>1.83</v>
      </c>
    </row>
    <row r="4496" spans="1:5">
      <c r="A4496" s="156">
        <v>7118</v>
      </c>
      <c r="B4496" s="156" t="s">
        <v>4335</v>
      </c>
      <c r="C4496" s="156" t="s">
        <v>407</v>
      </c>
      <c r="D4496" s="156" t="s">
        <v>410</v>
      </c>
      <c r="E4496" s="176">
        <v>13.82</v>
      </c>
    </row>
    <row r="4497" spans="1:5">
      <c r="A4497" s="156">
        <v>7117</v>
      </c>
      <c r="B4497" s="156" t="s">
        <v>4336</v>
      </c>
      <c r="C4497" s="156" t="s">
        <v>407</v>
      </c>
      <c r="D4497" s="156" t="s">
        <v>410</v>
      </c>
      <c r="E4497" s="176">
        <v>10.51</v>
      </c>
    </row>
    <row r="4498" spans="1:5">
      <c r="A4498" s="156">
        <v>7098</v>
      </c>
      <c r="B4498" s="156" t="s">
        <v>4337</v>
      </c>
      <c r="C4498" s="156" t="s">
        <v>407</v>
      </c>
      <c r="D4498" s="156" t="s">
        <v>410</v>
      </c>
      <c r="E4498" s="176">
        <v>1.74</v>
      </c>
    </row>
    <row r="4499" spans="1:5">
      <c r="A4499" s="156">
        <v>7110</v>
      </c>
      <c r="B4499" s="156" t="s">
        <v>4338</v>
      </c>
      <c r="C4499" s="156" t="s">
        <v>407</v>
      </c>
      <c r="D4499" s="156" t="s">
        <v>410</v>
      </c>
      <c r="E4499" s="176">
        <v>24.97</v>
      </c>
    </row>
    <row r="4500" spans="1:5">
      <c r="A4500" s="156">
        <v>7123</v>
      </c>
      <c r="B4500" s="156" t="s">
        <v>4339</v>
      </c>
      <c r="C4500" s="156" t="s">
        <v>407</v>
      </c>
      <c r="D4500" s="156" t="s">
        <v>410</v>
      </c>
      <c r="E4500" s="176">
        <v>2.2999999999999998</v>
      </c>
    </row>
    <row r="4501" spans="1:5">
      <c r="A4501" s="156">
        <v>7121</v>
      </c>
      <c r="B4501" s="156" t="s">
        <v>4340</v>
      </c>
      <c r="C4501" s="156" t="s">
        <v>407</v>
      </c>
      <c r="D4501" s="156" t="s">
        <v>408</v>
      </c>
      <c r="E4501" s="176">
        <v>5.87</v>
      </c>
    </row>
    <row r="4502" spans="1:5">
      <c r="A4502" s="156">
        <v>7137</v>
      </c>
      <c r="B4502" s="156" t="s">
        <v>4341</v>
      </c>
      <c r="C4502" s="156" t="s">
        <v>407</v>
      </c>
      <c r="D4502" s="156" t="s">
        <v>408</v>
      </c>
      <c r="E4502" s="176">
        <v>6.42</v>
      </c>
    </row>
    <row r="4503" spans="1:5">
      <c r="A4503" s="156">
        <v>7122</v>
      </c>
      <c r="B4503" s="156" t="s">
        <v>4342</v>
      </c>
      <c r="C4503" s="156" t="s">
        <v>407</v>
      </c>
      <c r="D4503" s="156" t="s">
        <v>408</v>
      </c>
      <c r="E4503" s="176">
        <v>6.61</v>
      </c>
    </row>
    <row r="4504" spans="1:5">
      <c r="A4504" s="156">
        <v>7114</v>
      </c>
      <c r="B4504" s="156" t="s">
        <v>4343</v>
      </c>
      <c r="C4504" s="156" t="s">
        <v>407</v>
      </c>
      <c r="D4504" s="156" t="s">
        <v>408</v>
      </c>
      <c r="E4504" s="176">
        <v>11.04</v>
      </c>
    </row>
    <row r="4505" spans="1:5">
      <c r="A4505" s="156">
        <v>7109</v>
      </c>
      <c r="B4505" s="156" t="s">
        <v>4344</v>
      </c>
      <c r="C4505" s="156" t="s">
        <v>407</v>
      </c>
      <c r="D4505" s="156" t="s">
        <v>408</v>
      </c>
      <c r="E4505" s="176">
        <v>1.57</v>
      </c>
    </row>
    <row r="4506" spans="1:5">
      <c r="A4506" s="156">
        <v>7135</v>
      </c>
      <c r="B4506" s="156" t="s">
        <v>4345</v>
      </c>
      <c r="C4506" s="156" t="s">
        <v>407</v>
      </c>
      <c r="D4506" s="156" t="s">
        <v>408</v>
      </c>
      <c r="E4506" s="176">
        <v>2.4900000000000002</v>
      </c>
    </row>
    <row r="4507" spans="1:5">
      <c r="A4507" s="156">
        <v>37947</v>
      </c>
      <c r="B4507" s="156" t="s">
        <v>4346</v>
      </c>
      <c r="C4507" s="156" t="s">
        <v>407</v>
      </c>
      <c r="D4507" s="156" t="s">
        <v>408</v>
      </c>
      <c r="E4507" s="176">
        <v>2.42</v>
      </c>
    </row>
    <row r="4508" spans="1:5">
      <c r="A4508" s="156">
        <v>7103</v>
      </c>
      <c r="B4508" s="156" t="s">
        <v>4347</v>
      </c>
      <c r="C4508" s="156" t="s">
        <v>407</v>
      </c>
      <c r="D4508" s="156" t="s">
        <v>408</v>
      </c>
      <c r="E4508" s="176">
        <v>11.04</v>
      </c>
    </row>
    <row r="4509" spans="1:5">
      <c r="A4509" s="156">
        <v>40419</v>
      </c>
      <c r="B4509" s="156" t="s">
        <v>4348</v>
      </c>
      <c r="C4509" s="156" t="s">
        <v>407</v>
      </c>
      <c r="D4509" s="156" t="s">
        <v>410</v>
      </c>
      <c r="E4509" s="176">
        <v>25.19</v>
      </c>
    </row>
    <row r="4510" spans="1:5">
      <c r="A4510" s="156">
        <v>40420</v>
      </c>
      <c r="B4510" s="156" t="s">
        <v>4349</v>
      </c>
      <c r="C4510" s="156" t="s">
        <v>407</v>
      </c>
      <c r="D4510" s="156" t="s">
        <v>410</v>
      </c>
      <c r="E4510" s="176">
        <v>36.75</v>
      </c>
    </row>
    <row r="4511" spans="1:5">
      <c r="A4511" s="156">
        <v>40421</v>
      </c>
      <c r="B4511" s="156" t="s">
        <v>4350</v>
      </c>
      <c r="C4511" s="156" t="s">
        <v>407</v>
      </c>
      <c r="D4511" s="156" t="s">
        <v>410</v>
      </c>
      <c r="E4511" s="176">
        <v>39.119999999999997</v>
      </c>
    </row>
    <row r="4512" spans="1:5">
      <c r="A4512" s="156">
        <v>7126</v>
      </c>
      <c r="B4512" s="156" t="s">
        <v>4351</v>
      </c>
      <c r="C4512" s="156" t="s">
        <v>407</v>
      </c>
      <c r="D4512" s="156" t="s">
        <v>410</v>
      </c>
      <c r="E4512" s="176">
        <v>11.05</v>
      </c>
    </row>
    <row r="4513" spans="1:5">
      <c r="A4513" s="156">
        <v>38905</v>
      </c>
      <c r="B4513" s="156" t="s">
        <v>5545</v>
      </c>
      <c r="C4513" s="156" t="s">
        <v>407</v>
      </c>
      <c r="D4513" s="156" t="s">
        <v>410</v>
      </c>
      <c r="E4513" s="176">
        <v>12.19</v>
      </c>
    </row>
    <row r="4514" spans="1:5">
      <c r="A4514" s="156">
        <v>38907</v>
      </c>
      <c r="B4514" s="156" t="s">
        <v>5546</v>
      </c>
      <c r="C4514" s="156" t="s">
        <v>407</v>
      </c>
      <c r="D4514" s="156" t="s">
        <v>410</v>
      </c>
      <c r="E4514" s="176">
        <v>12.97</v>
      </c>
    </row>
    <row r="4515" spans="1:5">
      <c r="A4515" s="156">
        <v>38908</v>
      </c>
      <c r="B4515" s="156" t="s">
        <v>5547</v>
      </c>
      <c r="C4515" s="156" t="s">
        <v>407</v>
      </c>
      <c r="D4515" s="156" t="s">
        <v>410</v>
      </c>
      <c r="E4515" s="176">
        <v>14.59</v>
      </c>
    </row>
    <row r="4516" spans="1:5">
      <c r="A4516" s="156">
        <v>38909</v>
      </c>
      <c r="B4516" s="156" t="s">
        <v>5548</v>
      </c>
      <c r="C4516" s="156" t="s">
        <v>407</v>
      </c>
      <c r="D4516" s="156" t="s">
        <v>410</v>
      </c>
      <c r="E4516" s="176">
        <v>20.98</v>
      </c>
    </row>
    <row r="4517" spans="1:5">
      <c r="A4517" s="156">
        <v>38910</v>
      </c>
      <c r="B4517" s="156" t="s">
        <v>5549</v>
      </c>
      <c r="C4517" s="156" t="s">
        <v>407</v>
      </c>
      <c r="D4517" s="156" t="s">
        <v>410</v>
      </c>
      <c r="E4517" s="176">
        <v>22.66</v>
      </c>
    </row>
    <row r="4518" spans="1:5">
      <c r="A4518" s="156">
        <v>38897</v>
      </c>
      <c r="B4518" s="156" t="s">
        <v>5550</v>
      </c>
      <c r="C4518" s="156" t="s">
        <v>407</v>
      </c>
      <c r="D4518" s="156" t="s">
        <v>410</v>
      </c>
      <c r="E4518" s="176">
        <v>12.24</v>
      </c>
    </row>
    <row r="4519" spans="1:5">
      <c r="A4519" s="156">
        <v>38899</v>
      </c>
      <c r="B4519" s="156" t="s">
        <v>5551</v>
      </c>
      <c r="C4519" s="156" t="s">
        <v>407</v>
      </c>
      <c r="D4519" s="156" t="s">
        <v>410</v>
      </c>
      <c r="E4519" s="176">
        <v>13.77</v>
      </c>
    </row>
    <row r="4520" spans="1:5">
      <c r="A4520" s="156">
        <v>38900</v>
      </c>
      <c r="B4520" s="156" t="s">
        <v>5552</v>
      </c>
      <c r="C4520" s="156" t="s">
        <v>407</v>
      </c>
      <c r="D4520" s="156" t="s">
        <v>410</v>
      </c>
      <c r="E4520" s="176">
        <v>14.35</v>
      </c>
    </row>
    <row r="4521" spans="1:5">
      <c r="A4521" s="156">
        <v>38901</v>
      </c>
      <c r="B4521" s="156" t="s">
        <v>5553</v>
      </c>
      <c r="C4521" s="156" t="s">
        <v>407</v>
      </c>
      <c r="D4521" s="156" t="s">
        <v>410</v>
      </c>
      <c r="E4521" s="176">
        <v>23.48</v>
      </c>
    </row>
    <row r="4522" spans="1:5">
      <c r="A4522" s="156">
        <v>38904</v>
      </c>
      <c r="B4522" s="156" t="s">
        <v>5554</v>
      </c>
      <c r="C4522" s="156" t="s">
        <v>407</v>
      </c>
      <c r="D4522" s="156" t="s">
        <v>410</v>
      </c>
      <c r="E4522" s="176">
        <v>38.15</v>
      </c>
    </row>
    <row r="4523" spans="1:5">
      <c r="A4523" s="156">
        <v>38903</v>
      </c>
      <c r="B4523" s="156" t="s">
        <v>5555</v>
      </c>
      <c r="C4523" s="156" t="s">
        <v>407</v>
      </c>
      <c r="D4523" s="156" t="s">
        <v>410</v>
      </c>
      <c r="E4523" s="176">
        <v>37.909999999999997</v>
      </c>
    </row>
    <row r="4524" spans="1:5">
      <c r="A4524" s="156">
        <v>7091</v>
      </c>
      <c r="B4524" s="156" t="s">
        <v>4352</v>
      </c>
      <c r="C4524" s="156" t="s">
        <v>407</v>
      </c>
      <c r="D4524" s="156" t="s">
        <v>408</v>
      </c>
      <c r="E4524" s="176">
        <v>9.9499999999999993</v>
      </c>
    </row>
    <row r="4525" spans="1:5">
      <c r="A4525" s="156">
        <v>11655</v>
      </c>
      <c r="B4525" s="156" t="s">
        <v>4353</v>
      </c>
      <c r="C4525" s="156" t="s">
        <v>407</v>
      </c>
      <c r="D4525" s="156" t="s">
        <v>408</v>
      </c>
      <c r="E4525" s="176">
        <v>8.9</v>
      </c>
    </row>
    <row r="4526" spans="1:5">
      <c r="A4526" s="156">
        <v>11656</v>
      </c>
      <c r="B4526" s="156" t="s">
        <v>4354</v>
      </c>
      <c r="C4526" s="156" t="s">
        <v>407</v>
      </c>
      <c r="D4526" s="156" t="s">
        <v>408</v>
      </c>
      <c r="E4526" s="176">
        <v>9.16</v>
      </c>
    </row>
    <row r="4527" spans="1:5">
      <c r="A4527" s="156">
        <v>37948</v>
      </c>
      <c r="B4527" s="156" t="s">
        <v>4355</v>
      </c>
      <c r="C4527" s="156" t="s">
        <v>407</v>
      </c>
      <c r="D4527" s="156" t="s">
        <v>408</v>
      </c>
      <c r="E4527" s="176">
        <v>1.98</v>
      </c>
    </row>
    <row r="4528" spans="1:5">
      <c r="A4528" s="156">
        <v>7097</v>
      </c>
      <c r="B4528" s="156" t="s">
        <v>280</v>
      </c>
      <c r="C4528" s="156" t="s">
        <v>407</v>
      </c>
      <c r="D4528" s="156" t="s">
        <v>408</v>
      </c>
      <c r="E4528" s="176">
        <v>4.42</v>
      </c>
    </row>
    <row r="4529" spans="1:5">
      <c r="A4529" s="156">
        <v>11657</v>
      </c>
      <c r="B4529" s="156" t="s">
        <v>4356</v>
      </c>
      <c r="C4529" s="156" t="s">
        <v>407</v>
      </c>
      <c r="D4529" s="156" t="s">
        <v>408</v>
      </c>
      <c r="E4529" s="176">
        <v>7.73</v>
      </c>
    </row>
    <row r="4530" spans="1:5">
      <c r="A4530" s="156">
        <v>11658</v>
      </c>
      <c r="B4530" s="156" t="s">
        <v>4357</v>
      </c>
      <c r="C4530" s="156" t="s">
        <v>407</v>
      </c>
      <c r="D4530" s="156" t="s">
        <v>408</v>
      </c>
      <c r="E4530" s="176">
        <v>8.73</v>
      </c>
    </row>
    <row r="4531" spans="1:5">
      <c r="A4531" s="156">
        <v>7146</v>
      </c>
      <c r="B4531" s="156" t="s">
        <v>4358</v>
      </c>
      <c r="C4531" s="156" t="s">
        <v>407</v>
      </c>
      <c r="D4531" s="156" t="s">
        <v>408</v>
      </c>
      <c r="E4531" s="176">
        <v>99.75</v>
      </c>
    </row>
    <row r="4532" spans="1:5">
      <c r="A4532" s="156">
        <v>7138</v>
      </c>
      <c r="B4532" s="156" t="s">
        <v>4359</v>
      </c>
      <c r="C4532" s="156" t="s">
        <v>407</v>
      </c>
      <c r="D4532" s="156" t="s">
        <v>408</v>
      </c>
      <c r="E4532" s="176">
        <v>0.62</v>
      </c>
    </row>
    <row r="4533" spans="1:5">
      <c r="A4533" s="156">
        <v>7139</v>
      </c>
      <c r="B4533" s="156" t="s">
        <v>4360</v>
      </c>
      <c r="C4533" s="156" t="s">
        <v>407</v>
      </c>
      <c r="D4533" s="156" t="s">
        <v>408</v>
      </c>
      <c r="E4533" s="176">
        <v>0.85</v>
      </c>
    </row>
    <row r="4534" spans="1:5">
      <c r="A4534" s="156">
        <v>7140</v>
      </c>
      <c r="B4534" s="156" t="s">
        <v>4361</v>
      </c>
      <c r="C4534" s="156" t="s">
        <v>407</v>
      </c>
      <c r="D4534" s="156" t="s">
        <v>408</v>
      </c>
      <c r="E4534" s="176">
        <v>2.12</v>
      </c>
    </row>
    <row r="4535" spans="1:5">
      <c r="A4535" s="156">
        <v>7141</v>
      </c>
      <c r="B4535" s="156" t="s">
        <v>4362</v>
      </c>
      <c r="C4535" s="156" t="s">
        <v>407</v>
      </c>
      <c r="D4535" s="156" t="s">
        <v>408</v>
      </c>
      <c r="E4535" s="176">
        <v>5.47</v>
      </c>
    </row>
    <row r="4536" spans="1:5">
      <c r="A4536" s="156">
        <v>7143</v>
      </c>
      <c r="B4536" s="156" t="s">
        <v>4363</v>
      </c>
      <c r="C4536" s="156" t="s">
        <v>407</v>
      </c>
      <c r="D4536" s="156" t="s">
        <v>408</v>
      </c>
      <c r="E4536" s="176">
        <v>17.73</v>
      </c>
    </row>
    <row r="4537" spans="1:5">
      <c r="A4537" s="156">
        <v>7144</v>
      </c>
      <c r="B4537" s="156" t="s">
        <v>4364</v>
      </c>
      <c r="C4537" s="156" t="s">
        <v>407</v>
      </c>
      <c r="D4537" s="156" t="s">
        <v>408</v>
      </c>
      <c r="E4537" s="176">
        <v>34</v>
      </c>
    </row>
    <row r="4538" spans="1:5">
      <c r="A4538" s="156">
        <v>7145</v>
      </c>
      <c r="B4538" s="156" t="s">
        <v>4365</v>
      </c>
      <c r="C4538" s="156" t="s">
        <v>407</v>
      </c>
      <c r="D4538" s="156" t="s">
        <v>408</v>
      </c>
      <c r="E4538" s="176">
        <v>53.32</v>
      </c>
    </row>
    <row r="4539" spans="1:5">
      <c r="A4539" s="156">
        <v>7142</v>
      </c>
      <c r="B4539" s="156" t="s">
        <v>266</v>
      </c>
      <c r="C4539" s="156" t="s">
        <v>407</v>
      </c>
      <c r="D4539" s="156" t="s">
        <v>408</v>
      </c>
      <c r="E4539" s="176">
        <v>6.18</v>
      </c>
    </row>
    <row r="4540" spans="1:5">
      <c r="A4540" s="156">
        <v>3593</v>
      </c>
      <c r="B4540" s="156" t="s">
        <v>4366</v>
      </c>
      <c r="C4540" s="156" t="s">
        <v>407</v>
      </c>
      <c r="D4540" s="156" t="s">
        <v>410</v>
      </c>
      <c r="E4540" s="176">
        <v>50.23</v>
      </c>
    </row>
    <row r="4541" spans="1:5">
      <c r="A4541" s="156">
        <v>3588</v>
      </c>
      <c r="B4541" s="156" t="s">
        <v>4367</v>
      </c>
      <c r="C4541" s="156" t="s">
        <v>407</v>
      </c>
      <c r="D4541" s="156" t="s">
        <v>410</v>
      </c>
      <c r="E4541" s="176">
        <v>38.72</v>
      </c>
    </row>
    <row r="4542" spans="1:5">
      <c r="A4542" s="156">
        <v>3585</v>
      </c>
      <c r="B4542" s="156" t="s">
        <v>4368</v>
      </c>
      <c r="C4542" s="156" t="s">
        <v>407</v>
      </c>
      <c r="D4542" s="156" t="s">
        <v>410</v>
      </c>
      <c r="E4542" s="176">
        <v>11.96</v>
      </c>
    </row>
    <row r="4543" spans="1:5">
      <c r="A4543" s="156">
        <v>3587</v>
      </c>
      <c r="B4543" s="156" t="s">
        <v>4369</v>
      </c>
      <c r="C4543" s="156" t="s">
        <v>407</v>
      </c>
      <c r="D4543" s="156" t="s">
        <v>410</v>
      </c>
      <c r="E4543" s="176">
        <v>24.02</v>
      </c>
    </row>
    <row r="4544" spans="1:5">
      <c r="A4544" s="156">
        <v>3590</v>
      </c>
      <c r="B4544" s="156" t="s">
        <v>4370</v>
      </c>
      <c r="C4544" s="156" t="s">
        <v>407</v>
      </c>
      <c r="D4544" s="156" t="s">
        <v>410</v>
      </c>
      <c r="E4544" s="176">
        <v>142.63</v>
      </c>
    </row>
    <row r="4545" spans="1:5">
      <c r="A4545" s="156">
        <v>3589</v>
      </c>
      <c r="B4545" s="156" t="s">
        <v>4371</v>
      </c>
      <c r="C4545" s="156" t="s">
        <v>407</v>
      </c>
      <c r="D4545" s="156" t="s">
        <v>410</v>
      </c>
      <c r="E4545" s="176">
        <v>76.56</v>
      </c>
    </row>
    <row r="4546" spans="1:5">
      <c r="A4546" s="156">
        <v>3586</v>
      </c>
      <c r="B4546" s="156" t="s">
        <v>4372</v>
      </c>
      <c r="C4546" s="156" t="s">
        <v>407</v>
      </c>
      <c r="D4546" s="156" t="s">
        <v>410</v>
      </c>
      <c r="E4546" s="176">
        <v>15.66</v>
      </c>
    </row>
    <row r="4547" spans="1:5">
      <c r="A4547" s="156">
        <v>3592</v>
      </c>
      <c r="B4547" s="156" t="s">
        <v>4373</v>
      </c>
      <c r="C4547" s="156" t="s">
        <v>407</v>
      </c>
      <c r="D4547" s="156" t="s">
        <v>410</v>
      </c>
      <c r="E4547" s="176">
        <v>225.46</v>
      </c>
    </row>
    <row r="4548" spans="1:5">
      <c r="A4548" s="156">
        <v>3591</v>
      </c>
      <c r="B4548" s="156" t="s">
        <v>4374</v>
      </c>
      <c r="C4548" s="156" t="s">
        <v>407</v>
      </c>
      <c r="D4548" s="156" t="s">
        <v>410</v>
      </c>
      <c r="E4548" s="176">
        <v>361.43</v>
      </c>
    </row>
    <row r="4549" spans="1:5">
      <c r="A4549" s="156">
        <v>40392</v>
      </c>
      <c r="B4549" s="156" t="s">
        <v>4375</v>
      </c>
      <c r="C4549" s="156" t="s">
        <v>407</v>
      </c>
      <c r="D4549" s="156" t="s">
        <v>410</v>
      </c>
      <c r="E4549" s="176">
        <v>12.36</v>
      </c>
    </row>
    <row r="4550" spans="1:5">
      <c r="A4550" s="156">
        <v>40393</v>
      </c>
      <c r="B4550" s="156" t="s">
        <v>4376</v>
      </c>
      <c r="C4550" s="156" t="s">
        <v>407</v>
      </c>
      <c r="D4550" s="156" t="s">
        <v>410</v>
      </c>
      <c r="E4550" s="176">
        <v>15.92</v>
      </c>
    </row>
    <row r="4551" spans="1:5">
      <c r="A4551" s="156">
        <v>40394</v>
      </c>
      <c r="B4551" s="156" t="s">
        <v>4377</v>
      </c>
      <c r="C4551" s="156" t="s">
        <v>407</v>
      </c>
      <c r="D4551" s="156" t="s">
        <v>410</v>
      </c>
      <c r="E4551" s="176">
        <v>25.01</v>
      </c>
    </row>
    <row r="4552" spans="1:5">
      <c r="A4552" s="156">
        <v>40395</v>
      </c>
      <c r="B4552" s="156" t="s">
        <v>4378</v>
      </c>
      <c r="C4552" s="156" t="s">
        <v>407</v>
      </c>
      <c r="D4552" s="156" t="s">
        <v>410</v>
      </c>
      <c r="E4552" s="176">
        <v>38.409999999999997</v>
      </c>
    </row>
    <row r="4553" spans="1:5">
      <c r="A4553" s="156">
        <v>40396</v>
      </c>
      <c r="B4553" s="156" t="s">
        <v>4379</v>
      </c>
      <c r="C4553" s="156" t="s">
        <v>407</v>
      </c>
      <c r="D4553" s="156" t="s">
        <v>410</v>
      </c>
      <c r="E4553" s="176">
        <v>50.05</v>
      </c>
    </row>
    <row r="4554" spans="1:5">
      <c r="A4554" s="156">
        <v>40397</v>
      </c>
      <c r="B4554" s="156" t="s">
        <v>4380</v>
      </c>
      <c r="C4554" s="156" t="s">
        <v>407</v>
      </c>
      <c r="D4554" s="156" t="s">
        <v>410</v>
      </c>
      <c r="E4554" s="176">
        <v>82.24</v>
      </c>
    </row>
    <row r="4555" spans="1:5">
      <c r="A4555" s="156">
        <v>40398</v>
      </c>
      <c r="B4555" s="156" t="s">
        <v>4381</v>
      </c>
      <c r="C4555" s="156" t="s">
        <v>407</v>
      </c>
      <c r="D4555" s="156" t="s">
        <v>410</v>
      </c>
      <c r="E4555" s="176">
        <v>160.58000000000001</v>
      </c>
    </row>
    <row r="4556" spans="1:5">
      <c r="A4556" s="156">
        <v>40399</v>
      </c>
      <c r="B4556" s="156" t="s">
        <v>4382</v>
      </c>
      <c r="C4556" s="156" t="s">
        <v>407</v>
      </c>
      <c r="D4556" s="156" t="s">
        <v>410</v>
      </c>
      <c r="E4556" s="176">
        <v>262.72000000000003</v>
      </c>
    </row>
    <row r="4557" spans="1:5">
      <c r="A4557" s="156">
        <v>39322</v>
      </c>
      <c r="B4557" s="156" t="s">
        <v>5556</v>
      </c>
      <c r="C4557" s="156" t="s">
        <v>407</v>
      </c>
      <c r="D4557" s="156" t="s">
        <v>410</v>
      </c>
      <c r="E4557" s="176">
        <v>14.79</v>
      </c>
    </row>
    <row r="4558" spans="1:5">
      <c r="A4558" s="156">
        <v>39289</v>
      </c>
      <c r="B4558" s="156" t="s">
        <v>5557</v>
      </c>
      <c r="C4558" s="156" t="s">
        <v>407</v>
      </c>
      <c r="D4558" s="156" t="s">
        <v>410</v>
      </c>
      <c r="E4558" s="176">
        <v>17.71</v>
      </c>
    </row>
    <row r="4559" spans="1:5">
      <c r="A4559" s="156">
        <v>39290</v>
      </c>
      <c r="B4559" s="156" t="s">
        <v>5558</v>
      </c>
      <c r="C4559" s="156" t="s">
        <v>407</v>
      </c>
      <c r="D4559" s="156" t="s">
        <v>410</v>
      </c>
      <c r="E4559" s="176">
        <v>30.07</v>
      </c>
    </row>
    <row r="4560" spans="1:5">
      <c r="A4560" s="156">
        <v>39291</v>
      </c>
      <c r="B4560" s="156" t="s">
        <v>5559</v>
      </c>
      <c r="C4560" s="156" t="s">
        <v>407</v>
      </c>
      <c r="D4560" s="156" t="s">
        <v>410</v>
      </c>
      <c r="E4560" s="176">
        <v>45.02</v>
      </c>
    </row>
    <row r="4561" spans="1:5">
      <c r="A4561" s="156">
        <v>20174</v>
      </c>
      <c r="B4561" s="156" t="s">
        <v>4383</v>
      </c>
      <c r="C4561" s="156" t="s">
        <v>407</v>
      </c>
      <c r="D4561" s="156" t="s">
        <v>408</v>
      </c>
      <c r="E4561" s="176">
        <v>42.9</v>
      </c>
    </row>
    <row r="4562" spans="1:5">
      <c r="A4562" s="156">
        <v>41892</v>
      </c>
      <c r="B4562" s="156" t="s">
        <v>4384</v>
      </c>
      <c r="C4562" s="156" t="s">
        <v>407</v>
      </c>
      <c r="D4562" s="156" t="s">
        <v>410</v>
      </c>
      <c r="E4562" s="176">
        <v>86.11</v>
      </c>
    </row>
    <row r="4563" spans="1:5">
      <c r="A4563" s="156">
        <v>7048</v>
      </c>
      <c r="B4563" s="156" t="s">
        <v>4385</v>
      </c>
      <c r="C4563" s="156" t="s">
        <v>407</v>
      </c>
      <c r="D4563" s="156" t="s">
        <v>410</v>
      </c>
      <c r="E4563" s="176">
        <v>18.5</v>
      </c>
    </row>
    <row r="4564" spans="1:5">
      <c r="A4564" s="156">
        <v>7088</v>
      </c>
      <c r="B4564" s="156" t="s">
        <v>4386</v>
      </c>
      <c r="C4564" s="156" t="s">
        <v>407</v>
      </c>
      <c r="D4564" s="156" t="s">
        <v>410</v>
      </c>
      <c r="E4564" s="176">
        <v>46.36</v>
      </c>
    </row>
    <row r="4565" spans="1:5">
      <c r="A4565" s="156">
        <v>20179</v>
      </c>
      <c r="B4565" s="156" t="s">
        <v>4387</v>
      </c>
      <c r="C4565" s="156" t="s">
        <v>407</v>
      </c>
      <c r="D4565" s="156" t="s">
        <v>410</v>
      </c>
      <c r="E4565" s="176">
        <v>28.48</v>
      </c>
    </row>
    <row r="4566" spans="1:5">
      <c r="A4566" s="156">
        <v>20178</v>
      </c>
      <c r="B4566" s="156" t="s">
        <v>4388</v>
      </c>
      <c r="C4566" s="156" t="s">
        <v>407</v>
      </c>
      <c r="D4566" s="156" t="s">
        <v>410</v>
      </c>
      <c r="E4566" s="176">
        <v>20.69</v>
      </c>
    </row>
    <row r="4567" spans="1:5">
      <c r="A4567" s="156">
        <v>20180</v>
      </c>
      <c r="B4567" s="156" t="s">
        <v>4389</v>
      </c>
      <c r="C4567" s="156" t="s">
        <v>407</v>
      </c>
      <c r="D4567" s="156" t="s">
        <v>410</v>
      </c>
      <c r="E4567" s="176">
        <v>48.63</v>
      </c>
    </row>
    <row r="4568" spans="1:5">
      <c r="A4568" s="156">
        <v>20181</v>
      </c>
      <c r="B4568" s="156" t="s">
        <v>4390</v>
      </c>
      <c r="C4568" s="156" t="s">
        <v>407</v>
      </c>
      <c r="D4568" s="156" t="s">
        <v>410</v>
      </c>
      <c r="E4568" s="176">
        <v>71.67</v>
      </c>
    </row>
    <row r="4569" spans="1:5">
      <c r="A4569" s="156">
        <v>20177</v>
      </c>
      <c r="B4569" s="156" t="s">
        <v>4391</v>
      </c>
      <c r="C4569" s="156" t="s">
        <v>407</v>
      </c>
      <c r="D4569" s="156" t="s">
        <v>410</v>
      </c>
      <c r="E4569" s="176">
        <v>16.37</v>
      </c>
    </row>
    <row r="4570" spans="1:5">
      <c r="A4570" s="156">
        <v>7082</v>
      </c>
      <c r="B4570" s="156" t="s">
        <v>4392</v>
      </c>
      <c r="C4570" s="156" t="s">
        <v>407</v>
      </c>
      <c r="D4570" s="156" t="s">
        <v>410</v>
      </c>
      <c r="E4570" s="176">
        <v>64.47</v>
      </c>
    </row>
    <row r="4571" spans="1:5">
      <c r="A4571" s="156">
        <v>7069</v>
      </c>
      <c r="B4571" s="156" t="s">
        <v>4393</v>
      </c>
      <c r="C4571" s="156" t="s">
        <v>407</v>
      </c>
      <c r="D4571" s="156" t="s">
        <v>410</v>
      </c>
      <c r="E4571" s="176">
        <v>106.25</v>
      </c>
    </row>
    <row r="4572" spans="1:5">
      <c r="A4572" s="156">
        <v>7070</v>
      </c>
      <c r="B4572" s="156" t="s">
        <v>4394</v>
      </c>
      <c r="C4572" s="156" t="s">
        <v>407</v>
      </c>
      <c r="D4572" s="156" t="s">
        <v>410</v>
      </c>
      <c r="E4572" s="176">
        <v>180.64</v>
      </c>
    </row>
    <row r="4573" spans="1:5">
      <c r="A4573" s="156">
        <v>41893</v>
      </c>
      <c r="B4573" s="156" t="s">
        <v>4395</v>
      </c>
      <c r="C4573" s="156" t="s">
        <v>407</v>
      </c>
      <c r="D4573" s="156" t="s">
        <v>410</v>
      </c>
      <c r="E4573" s="176">
        <v>689.32</v>
      </c>
    </row>
    <row r="4574" spans="1:5">
      <c r="A4574" s="156">
        <v>41894</v>
      </c>
      <c r="B4574" s="156" t="s">
        <v>4396</v>
      </c>
      <c r="C4574" s="156" t="s">
        <v>407</v>
      </c>
      <c r="D4574" s="156" t="s">
        <v>410</v>
      </c>
      <c r="E4574" s="378">
        <v>1057.79</v>
      </c>
    </row>
    <row r="4575" spans="1:5">
      <c r="A4575" s="156">
        <v>41895</v>
      </c>
      <c r="B4575" s="156" t="s">
        <v>4397</v>
      </c>
      <c r="C4575" s="156" t="s">
        <v>407</v>
      </c>
      <c r="D4575" s="156" t="s">
        <v>410</v>
      </c>
      <c r="E4575" s="378">
        <v>1169.6500000000001</v>
      </c>
    </row>
    <row r="4576" spans="1:5">
      <c r="A4576" s="156">
        <v>20172</v>
      </c>
      <c r="B4576" s="156" t="s">
        <v>4398</v>
      </c>
      <c r="C4576" s="156" t="s">
        <v>407</v>
      </c>
      <c r="D4576" s="156" t="s">
        <v>410</v>
      </c>
      <c r="E4576" s="176">
        <v>25.79</v>
      </c>
    </row>
    <row r="4577" spans="1:5">
      <c r="A4577" s="156">
        <v>7153</v>
      </c>
      <c r="B4577" s="156" t="s">
        <v>4399</v>
      </c>
      <c r="C4577" s="156" t="s">
        <v>404</v>
      </c>
      <c r="D4577" s="156" t="s">
        <v>408</v>
      </c>
      <c r="E4577" s="176">
        <v>51.34</v>
      </c>
    </row>
    <row r="4578" spans="1:5">
      <c r="A4578" s="156">
        <v>41089</v>
      </c>
      <c r="B4578" s="156" t="s">
        <v>4400</v>
      </c>
      <c r="C4578" s="156" t="s">
        <v>577</v>
      </c>
      <c r="D4578" s="156" t="s">
        <v>408</v>
      </c>
      <c r="E4578" s="378">
        <v>9052.11</v>
      </c>
    </row>
    <row r="4579" spans="1:5">
      <c r="A4579" s="156">
        <v>6175</v>
      </c>
      <c r="B4579" s="156" t="s">
        <v>4401</v>
      </c>
      <c r="C4579" s="156" t="s">
        <v>404</v>
      </c>
      <c r="D4579" s="156" t="s">
        <v>408</v>
      </c>
      <c r="E4579" s="176">
        <v>61.68</v>
      </c>
    </row>
    <row r="4580" spans="1:5">
      <c r="A4580" s="156">
        <v>41092</v>
      </c>
      <c r="B4580" s="156" t="s">
        <v>4402</v>
      </c>
      <c r="C4580" s="156" t="s">
        <v>577</v>
      </c>
      <c r="D4580" s="156" t="s">
        <v>408</v>
      </c>
      <c r="E4580" s="378">
        <v>10873.93</v>
      </c>
    </row>
    <row r="4581" spans="1:5">
      <c r="A4581" s="156">
        <v>37712</v>
      </c>
      <c r="B4581" s="156" t="s">
        <v>4403</v>
      </c>
      <c r="C4581" s="156" t="s">
        <v>412</v>
      </c>
      <c r="D4581" s="156" t="s">
        <v>410</v>
      </c>
      <c r="E4581" s="176">
        <v>50</v>
      </c>
    </row>
    <row r="4582" spans="1:5">
      <c r="A4582" s="156">
        <v>34547</v>
      </c>
      <c r="B4582" s="156" t="s">
        <v>4404</v>
      </c>
      <c r="C4582" s="156" t="s">
        <v>459</v>
      </c>
      <c r="D4582" s="156" t="s">
        <v>410</v>
      </c>
      <c r="E4582" s="176">
        <v>1.97</v>
      </c>
    </row>
    <row r="4583" spans="1:5">
      <c r="A4583" s="156">
        <v>34548</v>
      </c>
      <c r="B4583" s="156" t="s">
        <v>4405</v>
      </c>
      <c r="C4583" s="156" t="s">
        <v>459</v>
      </c>
      <c r="D4583" s="156" t="s">
        <v>410</v>
      </c>
      <c r="E4583" s="176">
        <v>1.92</v>
      </c>
    </row>
    <row r="4584" spans="1:5">
      <c r="A4584" s="156">
        <v>37411</v>
      </c>
      <c r="B4584" s="156" t="s">
        <v>4406</v>
      </c>
      <c r="C4584" s="156" t="s">
        <v>412</v>
      </c>
      <c r="D4584" s="156" t="s">
        <v>410</v>
      </c>
      <c r="E4584" s="176">
        <v>9.67</v>
      </c>
    </row>
    <row r="4585" spans="1:5">
      <c r="A4585" s="156">
        <v>34558</v>
      </c>
      <c r="B4585" s="156" t="s">
        <v>4407</v>
      </c>
      <c r="C4585" s="156" t="s">
        <v>459</v>
      </c>
      <c r="D4585" s="156" t="s">
        <v>410</v>
      </c>
      <c r="E4585" s="176">
        <v>1.29</v>
      </c>
    </row>
    <row r="4586" spans="1:5">
      <c r="A4586" s="156">
        <v>34550</v>
      </c>
      <c r="B4586" s="156" t="s">
        <v>4408</v>
      </c>
      <c r="C4586" s="156" t="s">
        <v>459</v>
      </c>
      <c r="D4586" s="156" t="s">
        <v>410</v>
      </c>
      <c r="E4586" s="176">
        <v>0.68</v>
      </c>
    </row>
    <row r="4587" spans="1:5">
      <c r="A4587" s="156">
        <v>34557</v>
      </c>
      <c r="B4587" s="156" t="s">
        <v>4409</v>
      </c>
      <c r="C4587" s="156" t="s">
        <v>459</v>
      </c>
      <c r="D4587" s="156" t="s">
        <v>410</v>
      </c>
      <c r="E4587" s="176">
        <v>1.21</v>
      </c>
    </row>
    <row r="4588" spans="1:5">
      <c r="A4588" s="156">
        <v>7155</v>
      </c>
      <c r="B4588" s="156" t="s">
        <v>4410</v>
      </c>
      <c r="C4588" s="156" t="s">
        <v>412</v>
      </c>
      <c r="D4588" s="156" t="s">
        <v>410</v>
      </c>
      <c r="E4588" s="176">
        <v>11.15</v>
      </c>
    </row>
    <row r="4589" spans="1:5">
      <c r="A4589" s="156">
        <v>7154</v>
      </c>
      <c r="B4589" s="156" t="s">
        <v>4411</v>
      </c>
      <c r="C4589" s="156" t="s">
        <v>463</v>
      </c>
      <c r="D4589" s="156" t="s">
        <v>410</v>
      </c>
      <c r="E4589" s="176">
        <v>5.01</v>
      </c>
    </row>
    <row r="4590" spans="1:5">
      <c r="A4590" s="156">
        <v>10915</v>
      </c>
      <c r="B4590" s="156" t="s">
        <v>4412</v>
      </c>
      <c r="C4590" s="156" t="s">
        <v>463</v>
      </c>
      <c r="D4590" s="156" t="s">
        <v>410</v>
      </c>
      <c r="E4590" s="176">
        <v>5.21</v>
      </c>
    </row>
    <row r="4591" spans="1:5">
      <c r="A4591" s="156">
        <v>10917</v>
      </c>
      <c r="B4591" s="156" t="s">
        <v>4413</v>
      </c>
      <c r="C4591" s="156" t="s">
        <v>412</v>
      </c>
      <c r="D4591" s="156" t="s">
        <v>410</v>
      </c>
      <c r="E4591" s="176">
        <v>5.0599999999999996</v>
      </c>
    </row>
    <row r="4592" spans="1:5">
      <c r="A4592" s="156">
        <v>21141</v>
      </c>
      <c r="B4592" s="156" t="s">
        <v>4414</v>
      </c>
      <c r="C4592" s="156" t="s">
        <v>412</v>
      </c>
      <c r="D4592" s="156" t="s">
        <v>410</v>
      </c>
      <c r="E4592" s="176">
        <v>7.49</v>
      </c>
    </row>
    <row r="4593" spans="1:5">
      <c r="A4593" s="156">
        <v>10916</v>
      </c>
      <c r="B4593" s="156" t="s">
        <v>4415</v>
      </c>
      <c r="C4593" s="156" t="s">
        <v>463</v>
      </c>
      <c r="D4593" s="156" t="s">
        <v>410</v>
      </c>
      <c r="E4593" s="176">
        <v>5.0599999999999996</v>
      </c>
    </row>
    <row r="4594" spans="1:5">
      <c r="A4594" s="156">
        <v>39508</v>
      </c>
      <c r="B4594" s="156" t="s">
        <v>4416</v>
      </c>
      <c r="C4594" s="156" t="s">
        <v>412</v>
      </c>
      <c r="D4594" s="156" t="s">
        <v>410</v>
      </c>
      <c r="E4594" s="176">
        <v>8.9</v>
      </c>
    </row>
    <row r="4595" spans="1:5">
      <c r="A4595" s="156">
        <v>39507</v>
      </c>
      <c r="B4595" s="156" t="s">
        <v>4417</v>
      </c>
      <c r="C4595" s="156" t="s">
        <v>412</v>
      </c>
      <c r="D4595" s="156" t="s">
        <v>410</v>
      </c>
      <c r="E4595" s="176">
        <v>8.7200000000000006</v>
      </c>
    </row>
    <row r="4596" spans="1:5">
      <c r="A4596" s="156">
        <v>7156</v>
      </c>
      <c r="B4596" s="156" t="s">
        <v>4418</v>
      </c>
      <c r="C4596" s="156" t="s">
        <v>412</v>
      </c>
      <c r="D4596" s="156" t="s">
        <v>410</v>
      </c>
      <c r="E4596" s="176">
        <v>15.07</v>
      </c>
    </row>
    <row r="4597" spans="1:5">
      <c r="A4597" s="156">
        <v>39509</v>
      </c>
      <c r="B4597" s="156" t="s">
        <v>4419</v>
      </c>
      <c r="C4597" s="156" t="s">
        <v>412</v>
      </c>
      <c r="D4597" s="156" t="s">
        <v>410</v>
      </c>
      <c r="E4597" s="176">
        <v>7.02</v>
      </c>
    </row>
    <row r="4598" spans="1:5">
      <c r="A4598" s="156">
        <v>25988</v>
      </c>
      <c r="B4598" s="156" t="s">
        <v>4420</v>
      </c>
      <c r="C4598" s="156" t="s">
        <v>412</v>
      </c>
      <c r="D4598" s="156" t="s">
        <v>408</v>
      </c>
      <c r="E4598" s="176">
        <v>6.96</v>
      </c>
    </row>
    <row r="4599" spans="1:5">
      <c r="A4599" s="156">
        <v>10928</v>
      </c>
      <c r="B4599" s="156" t="s">
        <v>4421</v>
      </c>
      <c r="C4599" s="156" t="s">
        <v>412</v>
      </c>
      <c r="D4599" s="156" t="s">
        <v>408</v>
      </c>
      <c r="E4599" s="176">
        <v>8.58</v>
      </c>
    </row>
    <row r="4600" spans="1:5">
      <c r="A4600" s="156">
        <v>7167</v>
      </c>
      <c r="B4600" s="156" t="s">
        <v>4422</v>
      </c>
      <c r="C4600" s="156" t="s">
        <v>412</v>
      </c>
      <c r="D4600" s="156" t="s">
        <v>408</v>
      </c>
      <c r="E4600" s="176">
        <v>11.72</v>
      </c>
    </row>
    <row r="4601" spans="1:5">
      <c r="A4601" s="156">
        <v>10933</v>
      </c>
      <c r="B4601" s="156" t="s">
        <v>4423</v>
      </c>
      <c r="C4601" s="156" t="s">
        <v>412</v>
      </c>
      <c r="D4601" s="156" t="s">
        <v>408</v>
      </c>
      <c r="E4601" s="176">
        <v>10.48</v>
      </c>
    </row>
    <row r="4602" spans="1:5">
      <c r="A4602" s="156">
        <v>10927</v>
      </c>
      <c r="B4602" s="156" t="s">
        <v>4424</v>
      </c>
      <c r="C4602" s="156" t="s">
        <v>412</v>
      </c>
      <c r="D4602" s="156" t="s">
        <v>408</v>
      </c>
      <c r="E4602" s="176">
        <v>12.66</v>
      </c>
    </row>
    <row r="4603" spans="1:5">
      <c r="A4603" s="156">
        <v>7158</v>
      </c>
      <c r="B4603" s="156" t="s">
        <v>4425</v>
      </c>
      <c r="C4603" s="156" t="s">
        <v>412</v>
      </c>
      <c r="D4603" s="156" t="s">
        <v>405</v>
      </c>
      <c r="E4603" s="176">
        <v>17.670000000000002</v>
      </c>
    </row>
    <row r="4604" spans="1:5">
      <c r="A4604" s="156">
        <v>7162</v>
      </c>
      <c r="B4604" s="156" t="s">
        <v>4426</v>
      </c>
      <c r="C4604" s="156" t="s">
        <v>412</v>
      </c>
      <c r="D4604" s="156" t="s">
        <v>408</v>
      </c>
      <c r="E4604" s="176">
        <v>26.57</v>
      </c>
    </row>
    <row r="4605" spans="1:5">
      <c r="A4605" s="156">
        <v>10932</v>
      </c>
      <c r="B4605" s="156" t="s">
        <v>4427</v>
      </c>
      <c r="C4605" s="156" t="s">
        <v>412</v>
      </c>
      <c r="D4605" s="156" t="s">
        <v>408</v>
      </c>
      <c r="E4605" s="176">
        <v>47.05</v>
      </c>
    </row>
    <row r="4606" spans="1:5">
      <c r="A4606" s="156">
        <v>40706</v>
      </c>
      <c r="B4606" s="156" t="s">
        <v>4428</v>
      </c>
      <c r="C4606" s="156" t="s">
        <v>412</v>
      </c>
      <c r="D4606" s="156" t="s">
        <v>408</v>
      </c>
      <c r="E4606" s="176">
        <v>28.21</v>
      </c>
    </row>
    <row r="4607" spans="1:5">
      <c r="A4607" s="156">
        <v>10937</v>
      </c>
      <c r="B4607" s="156" t="s">
        <v>4429</v>
      </c>
      <c r="C4607" s="156" t="s">
        <v>412</v>
      </c>
      <c r="D4607" s="156" t="s">
        <v>408</v>
      </c>
      <c r="E4607" s="176">
        <v>18.489999999999998</v>
      </c>
    </row>
    <row r="4608" spans="1:5">
      <c r="A4608" s="156">
        <v>10935</v>
      </c>
      <c r="B4608" s="156" t="s">
        <v>4430</v>
      </c>
      <c r="C4608" s="156" t="s">
        <v>412</v>
      </c>
      <c r="D4608" s="156" t="s">
        <v>408</v>
      </c>
      <c r="E4608" s="176">
        <v>24.35</v>
      </c>
    </row>
    <row r="4609" spans="1:5">
      <c r="A4609" s="156">
        <v>40707</v>
      </c>
      <c r="B4609" s="156" t="s">
        <v>4431</v>
      </c>
      <c r="C4609" s="156" t="s">
        <v>412</v>
      </c>
      <c r="D4609" s="156" t="s">
        <v>408</v>
      </c>
      <c r="E4609" s="176">
        <v>56.06</v>
      </c>
    </row>
    <row r="4610" spans="1:5">
      <c r="A4610" s="156">
        <v>10931</v>
      </c>
      <c r="B4610" s="156" t="s">
        <v>4432</v>
      </c>
      <c r="C4610" s="156" t="s">
        <v>412</v>
      </c>
      <c r="D4610" s="156" t="s">
        <v>408</v>
      </c>
      <c r="E4610" s="176">
        <v>7.84</v>
      </c>
    </row>
    <row r="4611" spans="1:5">
      <c r="A4611" s="156">
        <v>7164</v>
      </c>
      <c r="B4611" s="156" t="s">
        <v>4433</v>
      </c>
      <c r="C4611" s="156" t="s">
        <v>412</v>
      </c>
      <c r="D4611" s="156" t="s">
        <v>408</v>
      </c>
      <c r="E4611" s="176">
        <v>21.95</v>
      </c>
    </row>
    <row r="4612" spans="1:5">
      <c r="A4612" s="156">
        <v>36887</v>
      </c>
      <c r="B4612" s="156" t="s">
        <v>4434</v>
      </c>
      <c r="C4612" s="156" t="s">
        <v>412</v>
      </c>
      <c r="D4612" s="156" t="s">
        <v>410</v>
      </c>
      <c r="E4612" s="176">
        <v>14.07</v>
      </c>
    </row>
    <row r="4613" spans="1:5">
      <c r="A4613" s="156">
        <v>34630</v>
      </c>
      <c r="B4613" s="156" t="s">
        <v>5560</v>
      </c>
      <c r="C4613" s="156" t="s">
        <v>407</v>
      </c>
      <c r="D4613" s="156" t="s">
        <v>410</v>
      </c>
      <c r="E4613" s="176">
        <v>812.72</v>
      </c>
    </row>
    <row r="4614" spans="1:5">
      <c r="A4614" s="156">
        <v>7161</v>
      </c>
      <c r="B4614" s="156" t="s">
        <v>4435</v>
      </c>
      <c r="C4614" s="156" t="s">
        <v>412</v>
      </c>
      <c r="D4614" s="156" t="s">
        <v>408</v>
      </c>
      <c r="E4614" s="176">
        <v>3.33</v>
      </c>
    </row>
    <row r="4615" spans="1:5">
      <c r="A4615" s="156">
        <v>7170</v>
      </c>
      <c r="B4615" s="156" t="s">
        <v>4436</v>
      </c>
      <c r="C4615" s="156" t="s">
        <v>412</v>
      </c>
      <c r="D4615" s="156" t="s">
        <v>410</v>
      </c>
      <c r="E4615" s="176">
        <v>2</v>
      </c>
    </row>
    <row r="4616" spans="1:5">
      <c r="A4616" s="156">
        <v>37524</v>
      </c>
      <c r="B4616" s="156" t="s">
        <v>4437</v>
      </c>
      <c r="C4616" s="156" t="s">
        <v>459</v>
      </c>
      <c r="D4616" s="156" t="s">
        <v>410</v>
      </c>
      <c r="E4616" s="176">
        <v>1.91</v>
      </c>
    </row>
    <row r="4617" spans="1:5">
      <c r="A4617" s="156">
        <v>37525</v>
      </c>
      <c r="B4617" s="156" t="s">
        <v>4438</v>
      </c>
      <c r="C4617" s="156" t="s">
        <v>459</v>
      </c>
      <c r="D4617" s="156" t="s">
        <v>410</v>
      </c>
      <c r="E4617" s="176">
        <v>2.2799999999999998</v>
      </c>
    </row>
    <row r="4618" spans="1:5">
      <c r="A4618" s="156">
        <v>10920</v>
      </c>
      <c r="B4618" s="156" t="s">
        <v>4439</v>
      </c>
      <c r="C4618" s="156" t="s">
        <v>412</v>
      </c>
      <c r="D4618" s="156" t="s">
        <v>410</v>
      </c>
      <c r="E4618" s="176">
        <v>10.039999999999999</v>
      </c>
    </row>
    <row r="4619" spans="1:5">
      <c r="A4619" s="156">
        <v>7238</v>
      </c>
      <c r="B4619" s="156" t="s">
        <v>4440</v>
      </c>
      <c r="C4619" s="156" t="s">
        <v>412</v>
      </c>
      <c r="D4619" s="156" t="s">
        <v>410</v>
      </c>
      <c r="E4619" s="176">
        <v>24.35</v>
      </c>
    </row>
    <row r="4620" spans="1:5">
      <c r="A4620" s="156">
        <v>7239</v>
      </c>
      <c r="B4620" s="156" t="s">
        <v>4441</v>
      </c>
      <c r="C4620" s="156" t="s">
        <v>412</v>
      </c>
      <c r="D4620" s="156" t="s">
        <v>410</v>
      </c>
      <c r="E4620" s="176">
        <v>30.28</v>
      </c>
    </row>
    <row r="4621" spans="1:5">
      <c r="A4621" s="156">
        <v>7240</v>
      </c>
      <c r="B4621" s="156" t="s">
        <v>4442</v>
      </c>
      <c r="C4621" s="156" t="s">
        <v>412</v>
      </c>
      <c r="D4621" s="156" t="s">
        <v>410</v>
      </c>
      <c r="E4621" s="176">
        <v>34.770000000000003</v>
      </c>
    </row>
    <row r="4622" spans="1:5">
      <c r="A4622" s="156">
        <v>36789</v>
      </c>
      <c r="B4622" s="156" t="s">
        <v>4443</v>
      </c>
      <c r="C4622" s="156" t="s">
        <v>407</v>
      </c>
      <c r="D4622" s="156" t="s">
        <v>410</v>
      </c>
      <c r="E4622" s="176">
        <v>1.81</v>
      </c>
    </row>
    <row r="4623" spans="1:5">
      <c r="A4623" s="156">
        <v>7173</v>
      </c>
      <c r="B4623" s="156" t="s">
        <v>4444</v>
      </c>
      <c r="C4623" s="156" t="s">
        <v>847</v>
      </c>
      <c r="D4623" s="156" t="s">
        <v>410</v>
      </c>
      <c r="E4623" s="378">
        <v>1169.23</v>
      </c>
    </row>
    <row r="4624" spans="1:5">
      <c r="A4624" s="156">
        <v>7176</v>
      </c>
      <c r="B4624" s="156" t="s">
        <v>4444</v>
      </c>
      <c r="C4624" s="156" t="s">
        <v>407</v>
      </c>
      <c r="D4624" s="156" t="s">
        <v>410</v>
      </c>
      <c r="E4624" s="176">
        <v>1.1599999999999999</v>
      </c>
    </row>
    <row r="4625" spans="1:5">
      <c r="A4625" s="156">
        <v>7183</v>
      </c>
      <c r="B4625" s="156" t="s">
        <v>4445</v>
      </c>
      <c r="C4625" s="156" t="s">
        <v>407</v>
      </c>
      <c r="D4625" s="156" t="s">
        <v>410</v>
      </c>
      <c r="E4625" s="176">
        <v>1.88</v>
      </c>
    </row>
    <row r="4626" spans="1:5">
      <c r="A4626" s="156">
        <v>7180</v>
      </c>
      <c r="B4626" s="156" t="s">
        <v>4446</v>
      </c>
      <c r="C4626" s="156" t="s">
        <v>407</v>
      </c>
      <c r="D4626" s="156" t="s">
        <v>410</v>
      </c>
      <c r="E4626" s="176">
        <v>1.1100000000000001</v>
      </c>
    </row>
    <row r="4627" spans="1:5">
      <c r="A4627" s="156">
        <v>11088</v>
      </c>
      <c r="B4627" s="156" t="s">
        <v>4447</v>
      </c>
      <c r="C4627" s="156" t="s">
        <v>407</v>
      </c>
      <c r="D4627" s="156" t="s">
        <v>410</v>
      </c>
      <c r="E4627" s="176">
        <v>1.05</v>
      </c>
    </row>
    <row r="4628" spans="1:5">
      <c r="A4628" s="156">
        <v>36788</v>
      </c>
      <c r="B4628" s="156" t="s">
        <v>4448</v>
      </c>
      <c r="C4628" s="156" t="s">
        <v>407</v>
      </c>
      <c r="D4628" s="156" t="s">
        <v>410</v>
      </c>
      <c r="E4628" s="176">
        <v>1.2</v>
      </c>
    </row>
    <row r="4629" spans="1:5">
      <c r="A4629" s="156">
        <v>7175</v>
      </c>
      <c r="B4629" s="156" t="s">
        <v>4449</v>
      </c>
      <c r="C4629" s="156" t="s">
        <v>407</v>
      </c>
      <c r="D4629" s="156" t="s">
        <v>410</v>
      </c>
      <c r="E4629" s="176">
        <v>1.32</v>
      </c>
    </row>
    <row r="4630" spans="1:5">
      <c r="A4630" s="156">
        <v>25007</v>
      </c>
      <c r="B4630" s="156" t="s">
        <v>4450</v>
      </c>
      <c r="C4630" s="156" t="s">
        <v>412</v>
      </c>
      <c r="D4630" s="156" t="s">
        <v>410</v>
      </c>
      <c r="E4630" s="176">
        <v>27.25</v>
      </c>
    </row>
    <row r="4631" spans="1:5">
      <c r="A4631" s="156">
        <v>14171</v>
      </c>
      <c r="B4631" s="156" t="s">
        <v>4451</v>
      </c>
      <c r="C4631" s="156" t="s">
        <v>412</v>
      </c>
      <c r="D4631" s="156" t="s">
        <v>410</v>
      </c>
      <c r="E4631" s="176">
        <v>72.86</v>
      </c>
    </row>
    <row r="4632" spans="1:5">
      <c r="A4632" s="156">
        <v>14170</v>
      </c>
      <c r="B4632" s="156" t="s">
        <v>4452</v>
      </c>
      <c r="C4632" s="156" t="s">
        <v>412</v>
      </c>
      <c r="D4632" s="156" t="s">
        <v>410</v>
      </c>
      <c r="E4632" s="176">
        <v>64.37</v>
      </c>
    </row>
    <row r="4633" spans="1:5">
      <c r="A4633" s="156">
        <v>14173</v>
      </c>
      <c r="B4633" s="156" t="s">
        <v>4453</v>
      </c>
      <c r="C4633" s="156" t="s">
        <v>412</v>
      </c>
      <c r="D4633" s="156" t="s">
        <v>410</v>
      </c>
      <c r="E4633" s="176">
        <v>84.88</v>
      </c>
    </row>
    <row r="4634" spans="1:5">
      <c r="A4634" s="156">
        <v>14172</v>
      </c>
      <c r="B4634" s="156" t="s">
        <v>4454</v>
      </c>
      <c r="C4634" s="156" t="s">
        <v>412</v>
      </c>
      <c r="D4634" s="156" t="s">
        <v>410</v>
      </c>
      <c r="E4634" s="176">
        <v>68.7</v>
      </c>
    </row>
    <row r="4635" spans="1:5">
      <c r="A4635" s="156">
        <v>7243</v>
      </c>
      <c r="B4635" s="156" t="s">
        <v>4455</v>
      </c>
      <c r="C4635" s="156" t="s">
        <v>412</v>
      </c>
      <c r="D4635" s="156" t="s">
        <v>410</v>
      </c>
      <c r="E4635" s="176">
        <v>26.95</v>
      </c>
    </row>
    <row r="4636" spans="1:5">
      <c r="A4636" s="156">
        <v>11067</v>
      </c>
      <c r="B4636" s="156" t="s">
        <v>4456</v>
      </c>
      <c r="C4636" s="156" t="s">
        <v>407</v>
      </c>
      <c r="D4636" s="156" t="s">
        <v>410</v>
      </c>
      <c r="E4636" s="176">
        <v>121.14</v>
      </c>
    </row>
    <row r="4637" spans="1:5">
      <c r="A4637" s="156">
        <v>11068</v>
      </c>
      <c r="B4637" s="156" t="s">
        <v>4457</v>
      </c>
      <c r="C4637" s="156" t="s">
        <v>407</v>
      </c>
      <c r="D4637" s="156" t="s">
        <v>410</v>
      </c>
      <c r="E4637" s="176">
        <v>171.1</v>
      </c>
    </row>
    <row r="4638" spans="1:5">
      <c r="A4638" s="156">
        <v>40865</v>
      </c>
      <c r="B4638" s="156" t="s">
        <v>4458</v>
      </c>
      <c r="C4638" s="156" t="s">
        <v>407</v>
      </c>
      <c r="D4638" s="156" t="s">
        <v>408</v>
      </c>
      <c r="E4638" s="176">
        <v>1.87</v>
      </c>
    </row>
    <row r="4639" spans="1:5">
      <c r="A4639" s="156">
        <v>7184</v>
      </c>
      <c r="B4639" s="156" t="s">
        <v>4459</v>
      </c>
      <c r="C4639" s="156" t="s">
        <v>412</v>
      </c>
      <c r="D4639" s="156" t="s">
        <v>410</v>
      </c>
      <c r="E4639" s="176">
        <v>28</v>
      </c>
    </row>
    <row r="4640" spans="1:5">
      <c r="A4640" s="156">
        <v>34458</v>
      </c>
      <c r="B4640" s="156" t="s">
        <v>4460</v>
      </c>
      <c r="C4640" s="156" t="s">
        <v>407</v>
      </c>
      <c r="D4640" s="156" t="s">
        <v>408</v>
      </c>
      <c r="E4640" s="176">
        <v>95.07</v>
      </c>
    </row>
    <row r="4641" spans="1:5">
      <c r="A4641" s="156">
        <v>34464</v>
      </c>
      <c r="B4641" s="156" t="s">
        <v>4461</v>
      </c>
      <c r="C4641" s="156" t="s">
        <v>407</v>
      </c>
      <c r="D4641" s="156" t="s">
        <v>408</v>
      </c>
      <c r="E4641" s="176">
        <v>127.54</v>
      </c>
    </row>
    <row r="4642" spans="1:5">
      <c r="A4642" s="156">
        <v>34468</v>
      </c>
      <c r="B4642" s="156" t="s">
        <v>4462</v>
      </c>
      <c r="C4642" s="156" t="s">
        <v>407</v>
      </c>
      <c r="D4642" s="156" t="s">
        <v>408</v>
      </c>
      <c r="E4642" s="176">
        <v>147.19999999999999</v>
      </c>
    </row>
    <row r="4643" spans="1:5">
      <c r="A4643" s="156">
        <v>34473</v>
      </c>
      <c r="B4643" s="156" t="s">
        <v>4463</v>
      </c>
      <c r="C4643" s="156" t="s">
        <v>407</v>
      </c>
      <c r="D4643" s="156" t="s">
        <v>408</v>
      </c>
      <c r="E4643" s="176">
        <v>120.39</v>
      </c>
    </row>
    <row r="4644" spans="1:5">
      <c r="A4644" s="156">
        <v>34480</v>
      </c>
      <c r="B4644" s="156" t="s">
        <v>4464</v>
      </c>
      <c r="C4644" s="156" t="s">
        <v>407</v>
      </c>
      <c r="D4644" s="156" t="s">
        <v>408</v>
      </c>
      <c r="E4644" s="176">
        <v>164.17</v>
      </c>
    </row>
    <row r="4645" spans="1:5">
      <c r="A4645" s="156">
        <v>34486</v>
      </c>
      <c r="B4645" s="156" t="s">
        <v>4465</v>
      </c>
      <c r="C4645" s="156" t="s">
        <v>407</v>
      </c>
      <c r="D4645" s="156" t="s">
        <v>408</v>
      </c>
      <c r="E4645" s="176">
        <v>183.87</v>
      </c>
    </row>
    <row r="4646" spans="1:5">
      <c r="A4646" s="156">
        <v>7202</v>
      </c>
      <c r="B4646" s="156" t="s">
        <v>4466</v>
      </c>
      <c r="C4646" s="156" t="s">
        <v>412</v>
      </c>
      <c r="D4646" s="156" t="s">
        <v>408</v>
      </c>
      <c r="E4646" s="176">
        <v>37.68</v>
      </c>
    </row>
    <row r="4647" spans="1:5">
      <c r="A4647" s="156">
        <v>7190</v>
      </c>
      <c r="B4647" s="156" t="s">
        <v>4467</v>
      </c>
      <c r="C4647" s="156" t="s">
        <v>407</v>
      </c>
      <c r="D4647" s="156" t="s">
        <v>408</v>
      </c>
      <c r="E4647" s="176">
        <v>6.46</v>
      </c>
    </row>
    <row r="4648" spans="1:5">
      <c r="A4648" s="156">
        <v>34417</v>
      </c>
      <c r="B4648" s="156" t="s">
        <v>4468</v>
      </c>
      <c r="C4648" s="156" t="s">
        <v>407</v>
      </c>
      <c r="D4648" s="156" t="s">
        <v>408</v>
      </c>
      <c r="E4648" s="176">
        <v>11.23</v>
      </c>
    </row>
    <row r="4649" spans="1:5">
      <c r="A4649" s="156">
        <v>7213</v>
      </c>
      <c r="B4649" s="156" t="s">
        <v>4469</v>
      </c>
      <c r="C4649" s="156" t="s">
        <v>412</v>
      </c>
      <c r="D4649" s="156" t="s">
        <v>408</v>
      </c>
      <c r="E4649" s="176">
        <v>10.67</v>
      </c>
    </row>
    <row r="4650" spans="1:5">
      <c r="A4650" s="156">
        <v>7191</v>
      </c>
      <c r="B4650" s="156" t="s">
        <v>4469</v>
      </c>
      <c r="C4650" s="156" t="s">
        <v>407</v>
      </c>
      <c r="D4650" s="156" t="s">
        <v>408</v>
      </c>
      <c r="E4650" s="176">
        <v>13.02</v>
      </c>
    </row>
    <row r="4651" spans="1:5">
      <c r="A4651" s="156">
        <v>7195</v>
      </c>
      <c r="B4651" s="156" t="s">
        <v>4470</v>
      </c>
      <c r="C4651" s="156" t="s">
        <v>407</v>
      </c>
      <c r="D4651" s="156" t="s">
        <v>408</v>
      </c>
      <c r="E4651" s="176">
        <v>31.02</v>
      </c>
    </row>
    <row r="4652" spans="1:5">
      <c r="A4652" s="156">
        <v>7186</v>
      </c>
      <c r="B4652" s="156" t="s">
        <v>4471</v>
      </c>
      <c r="C4652" s="156" t="s">
        <v>407</v>
      </c>
      <c r="D4652" s="156" t="s">
        <v>405</v>
      </c>
      <c r="E4652" s="176">
        <v>37.119999999999997</v>
      </c>
    </row>
    <row r="4653" spans="1:5">
      <c r="A4653" s="156">
        <v>7207</v>
      </c>
      <c r="B4653" s="156" t="s">
        <v>4472</v>
      </c>
      <c r="C4653" s="156" t="s">
        <v>407</v>
      </c>
      <c r="D4653" s="156" t="s">
        <v>408</v>
      </c>
      <c r="E4653" s="176">
        <v>49.4</v>
      </c>
    </row>
    <row r="4654" spans="1:5">
      <c r="A4654" s="156">
        <v>7194</v>
      </c>
      <c r="B4654" s="156" t="s">
        <v>4472</v>
      </c>
      <c r="C4654" s="156" t="s">
        <v>412</v>
      </c>
      <c r="D4654" s="156" t="s">
        <v>408</v>
      </c>
      <c r="E4654" s="176">
        <v>18.399999999999999</v>
      </c>
    </row>
    <row r="4655" spans="1:5">
      <c r="A4655" s="156">
        <v>7197</v>
      </c>
      <c r="B4655" s="156" t="s">
        <v>4473</v>
      </c>
      <c r="C4655" s="156" t="s">
        <v>407</v>
      </c>
      <c r="D4655" s="156" t="s">
        <v>408</v>
      </c>
      <c r="E4655" s="176">
        <v>74.22</v>
      </c>
    </row>
    <row r="4656" spans="1:5">
      <c r="A4656" s="156">
        <v>7192</v>
      </c>
      <c r="B4656" s="156" t="s">
        <v>4474</v>
      </c>
      <c r="C4656" s="156" t="s">
        <v>407</v>
      </c>
      <c r="D4656" s="156" t="s">
        <v>408</v>
      </c>
      <c r="E4656" s="176">
        <v>40.82</v>
      </c>
    </row>
    <row r="4657" spans="1:5">
      <c r="A4657" s="156">
        <v>7193</v>
      </c>
      <c r="B4657" s="156" t="s">
        <v>4475</v>
      </c>
      <c r="C4657" s="156" t="s">
        <v>407</v>
      </c>
      <c r="D4657" s="156" t="s">
        <v>408</v>
      </c>
      <c r="E4657" s="176">
        <v>48.73</v>
      </c>
    </row>
    <row r="4658" spans="1:5">
      <c r="A4658" s="156">
        <v>7189</v>
      </c>
      <c r="B4658" s="156" t="s">
        <v>4476</v>
      </c>
      <c r="C4658" s="156" t="s">
        <v>407</v>
      </c>
      <c r="D4658" s="156" t="s">
        <v>408</v>
      </c>
      <c r="E4658" s="176">
        <v>68.44</v>
      </c>
    </row>
    <row r="4659" spans="1:5">
      <c r="A4659" s="156">
        <v>7198</v>
      </c>
      <c r="B4659" s="156" t="s">
        <v>4477</v>
      </c>
      <c r="C4659" s="156" t="s">
        <v>412</v>
      </c>
      <c r="D4659" s="156" t="s">
        <v>408</v>
      </c>
      <c r="E4659" s="176">
        <v>25.48</v>
      </c>
    </row>
    <row r="4660" spans="1:5">
      <c r="A4660" s="156">
        <v>34402</v>
      </c>
      <c r="B4660" s="156" t="s">
        <v>4477</v>
      </c>
      <c r="C4660" s="156" t="s">
        <v>407</v>
      </c>
      <c r="D4660" s="156" t="s">
        <v>408</v>
      </c>
      <c r="E4660" s="176">
        <v>102.59</v>
      </c>
    </row>
    <row r="4661" spans="1:5">
      <c r="A4661" s="156">
        <v>7245</v>
      </c>
      <c r="B4661" s="156" t="s">
        <v>4478</v>
      </c>
      <c r="C4661" s="156" t="s">
        <v>407</v>
      </c>
      <c r="D4661" s="156" t="s">
        <v>410</v>
      </c>
      <c r="E4661" s="176">
        <v>25.72</v>
      </c>
    </row>
    <row r="4662" spans="1:5">
      <c r="A4662" s="156">
        <v>34425</v>
      </c>
      <c r="B4662" s="156" t="s">
        <v>4479</v>
      </c>
      <c r="C4662" s="156" t="s">
        <v>407</v>
      </c>
      <c r="D4662" s="156" t="s">
        <v>408</v>
      </c>
      <c r="E4662" s="176">
        <v>63.44</v>
      </c>
    </row>
    <row r="4663" spans="1:5">
      <c r="A4663" s="156">
        <v>7223</v>
      </c>
      <c r="B4663" s="156" t="s">
        <v>4480</v>
      </c>
      <c r="C4663" s="156" t="s">
        <v>407</v>
      </c>
      <c r="D4663" s="156" t="s">
        <v>408</v>
      </c>
      <c r="E4663" s="176">
        <v>73.930000000000007</v>
      </c>
    </row>
    <row r="4664" spans="1:5">
      <c r="A4664" s="156">
        <v>7234</v>
      </c>
      <c r="B4664" s="156" t="s">
        <v>4481</v>
      </c>
      <c r="C4664" s="156" t="s">
        <v>407</v>
      </c>
      <c r="D4664" s="156" t="s">
        <v>408</v>
      </c>
      <c r="E4664" s="176">
        <v>106.64</v>
      </c>
    </row>
    <row r="4665" spans="1:5">
      <c r="A4665" s="156">
        <v>7224</v>
      </c>
      <c r="B4665" s="156" t="s">
        <v>4482</v>
      </c>
      <c r="C4665" s="156" t="s">
        <v>407</v>
      </c>
      <c r="D4665" s="156" t="s">
        <v>408</v>
      </c>
      <c r="E4665" s="176">
        <v>117.79</v>
      </c>
    </row>
    <row r="4666" spans="1:5">
      <c r="A4666" s="156">
        <v>7221</v>
      </c>
      <c r="B4666" s="156" t="s">
        <v>4483</v>
      </c>
      <c r="C4666" s="156" t="s">
        <v>412</v>
      </c>
      <c r="D4666" s="156" t="s">
        <v>408</v>
      </c>
      <c r="E4666" s="176">
        <v>57.27</v>
      </c>
    </row>
    <row r="4667" spans="1:5">
      <c r="A4667" s="156">
        <v>7210</v>
      </c>
      <c r="B4667" s="156" t="s">
        <v>4483</v>
      </c>
      <c r="C4667" s="156" t="s">
        <v>407</v>
      </c>
      <c r="D4667" s="156" t="s">
        <v>408</v>
      </c>
      <c r="E4667" s="176">
        <v>134.03</v>
      </c>
    </row>
    <row r="4668" spans="1:5">
      <c r="A4668" s="156">
        <v>7225</v>
      </c>
      <c r="B4668" s="156" t="s">
        <v>4484</v>
      </c>
      <c r="C4668" s="156" t="s">
        <v>407</v>
      </c>
      <c r="D4668" s="156" t="s">
        <v>408</v>
      </c>
      <c r="E4668" s="176">
        <v>148.93</v>
      </c>
    </row>
    <row r="4669" spans="1:5">
      <c r="A4669" s="156">
        <v>7226</v>
      </c>
      <c r="B4669" s="156" t="s">
        <v>4485</v>
      </c>
      <c r="C4669" s="156" t="s">
        <v>407</v>
      </c>
      <c r="D4669" s="156" t="s">
        <v>408</v>
      </c>
      <c r="E4669" s="176">
        <v>163.88</v>
      </c>
    </row>
    <row r="4670" spans="1:5">
      <c r="A4670" s="156">
        <v>7236</v>
      </c>
      <c r="B4670" s="156" t="s">
        <v>4486</v>
      </c>
      <c r="C4670" s="156" t="s">
        <v>407</v>
      </c>
      <c r="D4670" s="156" t="s">
        <v>408</v>
      </c>
      <c r="E4670" s="176">
        <v>178.74</v>
      </c>
    </row>
    <row r="4671" spans="1:5">
      <c r="A4671" s="156">
        <v>7227</v>
      </c>
      <c r="B4671" s="156" t="s">
        <v>4487</v>
      </c>
      <c r="C4671" s="156" t="s">
        <v>407</v>
      </c>
      <c r="D4671" s="156" t="s">
        <v>408</v>
      </c>
      <c r="E4671" s="176">
        <v>193.64</v>
      </c>
    </row>
    <row r="4672" spans="1:5">
      <c r="A4672" s="156">
        <v>7212</v>
      </c>
      <c r="B4672" s="156" t="s">
        <v>4488</v>
      </c>
      <c r="C4672" s="156" t="s">
        <v>407</v>
      </c>
      <c r="D4672" s="156" t="s">
        <v>408</v>
      </c>
      <c r="E4672" s="176">
        <v>214.4</v>
      </c>
    </row>
    <row r="4673" spans="1:5">
      <c r="A4673" s="156">
        <v>7229</v>
      </c>
      <c r="B4673" s="156" t="s">
        <v>4489</v>
      </c>
      <c r="C4673" s="156" t="s">
        <v>407</v>
      </c>
      <c r="D4673" s="156" t="s">
        <v>408</v>
      </c>
      <c r="E4673" s="176">
        <v>141.78</v>
      </c>
    </row>
    <row r="4674" spans="1:5">
      <c r="A4674" s="156">
        <v>7230</v>
      </c>
      <c r="B4674" s="156" t="s">
        <v>4490</v>
      </c>
      <c r="C4674" s="156" t="s">
        <v>407</v>
      </c>
      <c r="D4674" s="156" t="s">
        <v>408</v>
      </c>
      <c r="E4674" s="176">
        <v>225.94</v>
      </c>
    </row>
    <row r="4675" spans="1:5">
      <c r="A4675" s="156">
        <v>7231</v>
      </c>
      <c r="B4675" s="156" t="s">
        <v>4491</v>
      </c>
      <c r="C4675" s="156" t="s">
        <v>407</v>
      </c>
      <c r="D4675" s="156" t="s">
        <v>408</v>
      </c>
      <c r="E4675" s="176">
        <v>296.73</v>
      </c>
    </row>
    <row r="4676" spans="1:5">
      <c r="A4676" s="156">
        <v>7220</v>
      </c>
      <c r="B4676" s="156" t="s">
        <v>4492</v>
      </c>
      <c r="C4676" s="156" t="s">
        <v>407</v>
      </c>
      <c r="D4676" s="156" t="s">
        <v>408</v>
      </c>
      <c r="E4676" s="176">
        <v>364.8</v>
      </c>
    </row>
    <row r="4677" spans="1:5">
      <c r="A4677" s="156">
        <v>34447</v>
      </c>
      <c r="B4677" s="156" t="s">
        <v>4493</v>
      </c>
      <c r="C4677" s="156" t="s">
        <v>407</v>
      </c>
      <c r="D4677" s="156" t="s">
        <v>408</v>
      </c>
      <c r="E4677" s="176">
        <v>406.03</v>
      </c>
    </row>
    <row r="4678" spans="1:5">
      <c r="A4678" s="156">
        <v>7233</v>
      </c>
      <c r="B4678" s="156" t="s">
        <v>4494</v>
      </c>
      <c r="C4678" s="156" t="s">
        <v>407</v>
      </c>
      <c r="D4678" s="156" t="s">
        <v>408</v>
      </c>
      <c r="E4678" s="176">
        <v>454.57</v>
      </c>
    </row>
    <row r="4679" spans="1:5">
      <c r="A4679" s="156">
        <v>42172</v>
      </c>
      <c r="B4679" s="156" t="s">
        <v>5561</v>
      </c>
      <c r="C4679" s="156" t="s">
        <v>412</v>
      </c>
      <c r="D4679" s="156" t="s">
        <v>410</v>
      </c>
      <c r="E4679" s="176">
        <v>84.29</v>
      </c>
    </row>
    <row r="4680" spans="1:5">
      <c r="A4680" s="156">
        <v>39520</v>
      </c>
      <c r="B4680" s="156" t="s">
        <v>4495</v>
      </c>
      <c r="C4680" s="156" t="s">
        <v>412</v>
      </c>
      <c r="D4680" s="156" t="s">
        <v>410</v>
      </c>
      <c r="E4680" s="176">
        <v>108.78</v>
      </c>
    </row>
    <row r="4681" spans="1:5">
      <c r="A4681" s="156">
        <v>39521</v>
      </c>
      <c r="B4681" s="156" t="s">
        <v>4496</v>
      </c>
      <c r="C4681" s="156" t="s">
        <v>412</v>
      </c>
      <c r="D4681" s="156" t="s">
        <v>410</v>
      </c>
      <c r="E4681" s="176">
        <v>116.52</v>
      </c>
    </row>
    <row r="4682" spans="1:5">
      <c r="A4682" s="156">
        <v>39522</v>
      </c>
      <c r="B4682" s="156" t="s">
        <v>4497</v>
      </c>
      <c r="C4682" s="156" t="s">
        <v>412</v>
      </c>
      <c r="D4682" s="156" t="s">
        <v>410</v>
      </c>
      <c r="E4682" s="176">
        <v>93.16</v>
      </c>
    </row>
    <row r="4683" spans="1:5">
      <c r="A4683" s="156">
        <v>7246</v>
      </c>
      <c r="B4683" s="156" t="s">
        <v>4498</v>
      </c>
      <c r="C4683" s="156" t="s">
        <v>407</v>
      </c>
      <c r="D4683" s="156" t="s">
        <v>410</v>
      </c>
      <c r="E4683" s="176">
        <v>23.93</v>
      </c>
    </row>
    <row r="4684" spans="1:5">
      <c r="A4684" s="156">
        <v>12869</v>
      </c>
      <c r="B4684" s="156" t="s">
        <v>143</v>
      </c>
      <c r="C4684" s="156" t="s">
        <v>404</v>
      </c>
      <c r="D4684" s="156" t="s">
        <v>408</v>
      </c>
      <c r="E4684" s="176">
        <v>11.54</v>
      </c>
    </row>
    <row r="4685" spans="1:5">
      <c r="A4685" s="156">
        <v>41097</v>
      </c>
      <c r="B4685" s="156" t="s">
        <v>4499</v>
      </c>
      <c r="C4685" s="156" t="s">
        <v>577</v>
      </c>
      <c r="D4685" s="156" t="s">
        <v>408</v>
      </c>
      <c r="E4685" s="378">
        <v>2034.28</v>
      </c>
    </row>
    <row r="4686" spans="1:5">
      <c r="A4686" s="156">
        <v>1574</v>
      </c>
      <c r="B4686" s="156" t="s">
        <v>370</v>
      </c>
      <c r="C4686" s="156" t="s">
        <v>407</v>
      </c>
      <c r="D4686" s="156" t="s">
        <v>408</v>
      </c>
      <c r="E4686" s="176">
        <v>0.79</v>
      </c>
    </row>
    <row r="4687" spans="1:5">
      <c r="A4687" s="156">
        <v>1581</v>
      </c>
      <c r="B4687" s="156" t="s">
        <v>4500</v>
      </c>
      <c r="C4687" s="156" t="s">
        <v>407</v>
      </c>
      <c r="D4687" s="156" t="s">
        <v>408</v>
      </c>
      <c r="E4687" s="176">
        <v>5.5</v>
      </c>
    </row>
    <row r="4688" spans="1:5">
      <c r="A4688" s="156">
        <v>1575</v>
      </c>
      <c r="B4688" s="156" t="s">
        <v>383</v>
      </c>
      <c r="C4688" s="156" t="s">
        <v>407</v>
      </c>
      <c r="D4688" s="156" t="s">
        <v>408</v>
      </c>
      <c r="E4688" s="176">
        <v>0.94</v>
      </c>
    </row>
    <row r="4689" spans="1:5">
      <c r="A4689" s="156">
        <v>1570</v>
      </c>
      <c r="B4689" s="156" t="s">
        <v>4501</v>
      </c>
      <c r="C4689" s="156" t="s">
        <v>407</v>
      </c>
      <c r="D4689" s="156" t="s">
        <v>408</v>
      </c>
      <c r="E4689" s="176">
        <v>0.47</v>
      </c>
    </row>
    <row r="4690" spans="1:5">
      <c r="A4690" s="156">
        <v>1576</v>
      </c>
      <c r="B4690" s="156" t="s">
        <v>4502</v>
      </c>
      <c r="C4690" s="156" t="s">
        <v>407</v>
      </c>
      <c r="D4690" s="156" t="s">
        <v>408</v>
      </c>
      <c r="E4690" s="176">
        <v>1.3</v>
      </c>
    </row>
    <row r="4691" spans="1:5">
      <c r="A4691" s="156">
        <v>1577</v>
      </c>
      <c r="B4691" s="156" t="s">
        <v>4503</v>
      </c>
      <c r="C4691" s="156" t="s">
        <v>407</v>
      </c>
      <c r="D4691" s="156" t="s">
        <v>408</v>
      </c>
      <c r="E4691" s="176">
        <v>1.47</v>
      </c>
    </row>
    <row r="4692" spans="1:5">
      <c r="A4692" s="156">
        <v>1571</v>
      </c>
      <c r="B4692" s="156" t="s">
        <v>356</v>
      </c>
      <c r="C4692" s="156" t="s">
        <v>407</v>
      </c>
      <c r="D4692" s="156" t="s">
        <v>408</v>
      </c>
      <c r="E4692" s="176">
        <v>0.61</v>
      </c>
    </row>
    <row r="4693" spans="1:5">
      <c r="A4693" s="156">
        <v>1578</v>
      </c>
      <c r="B4693" s="156" t="s">
        <v>4504</v>
      </c>
      <c r="C4693" s="156" t="s">
        <v>407</v>
      </c>
      <c r="D4693" s="156" t="s">
        <v>408</v>
      </c>
      <c r="E4693" s="176">
        <v>2.5499999999999998</v>
      </c>
    </row>
    <row r="4694" spans="1:5">
      <c r="A4694" s="156">
        <v>1573</v>
      </c>
      <c r="B4694" s="156" t="s">
        <v>382</v>
      </c>
      <c r="C4694" s="156" t="s">
        <v>407</v>
      </c>
      <c r="D4694" s="156" t="s">
        <v>408</v>
      </c>
      <c r="E4694" s="176">
        <v>0.73</v>
      </c>
    </row>
    <row r="4695" spans="1:5">
      <c r="A4695" s="156">
        <v>1579</v>
      </c>
      <c r="B4695" s="156" t="s">
        <v>4505</v>
      </c>
      <c r="C4695" s="156" t="s">
        <v>407</v>
      </c>
      <c r="D4695" s="156" t="s">
        <v>408</v>
      </c>
      <c r="E4695" s="176">
        <v>3.18</v>
      </c>
    </row>
    <row r="4696" spans="1:5">
      <c r="A4696" s="156">
        <v>1580</v>
      </c>
      <c r="B4696" s="156" t="s">
        <v>4506</v>
      </c>
      <c r="C4696" s="156" t="s">
        <v>407</v>
      </c>
      <c r="D4696" s="156" t="s">
        <v>408</v>
      </c>
      <c r="E4696" s="176">
        <v>3.91</v>
      </c>
    </row>
    <row r="4697" spans="1:5">
      <c r="A4697" s="156">
        <v>7571</v>
      </c>
      <c r="B4697" s="156" t="s">
        <v>4507</v>
      </c>
      <c r="C4697" s="156" t="s">
        <v>407</v>
      </c>
      <c r="D4697" s="156" t="s">
        <v>408</v>
      </c>
      <c r="E4697" s="176">
        <v>8.5</v>
      </c>
    </row>
    <row r="4698" spans="1:5">
      <c r="A4698" s="156">
        <v>39321</v>
      </c>
      <c r="B4698" s="156" t="s">
        <v>4508</v>
      </c>
      <c r="C4698" s="156" t="s">
        <v>407</v>
      </c>
      <c r="D4698" s="156" t="s">
        <v>408</v>
      </c>
      <c r="E4698" s="176">
        <v>6.03</v>
      </c>
    </row>
    <row r="4699" spans="1:5">
      <c r="A4699" s="156">
        <v>39319</v>
      </c>
      <c r="B4699" s="156" t="s">
        <v>4509</v>
      </c>
      <c r="C4699" s="156" t="s">
        <v>407</v>
      </c>
      <c r="D4699" s="156" t="s">
        <v>408</v>
      </c>
      <c r="E4699" s="176">
        <v>3.69</v>
      </c>
    </row>
    <row r="4700" spans="1:5">
      <c r="A4700" s="156">
        <v>39320</v>
      </c>
      <c r="B4700" s="156" t="s">
        <v>4510</v>
      </c>
      <c r="C4700" s="156" t="s">
        <v>407</v>
      </c>
      <c r="D4700" s="156" t="s">
        <v>408</v>
      </c>
      <c r="E4700" s="176">
        <v>4.41</v>
      </c>
    </row>
    <row r="4701" spans="1:5">
      <c r="A4701" s="156">
        <v>1591</v>
      </c>
      <c r="B4701" s="156" t="s">
        <v>4511</v>
      </c>
      <c r="C4701" s="156" t="s">
        <v>407</v>
      </c>
      <c r="D4701" s="156" t="s">
        <v>408</v>
      </c>
      <c r="E4701" s="176">
        <v>12.14</v>
      </c>
    </row>
    <row r="4702" spans="1:5">
      <c r="A4702" s="156">
        <v>1547</v>
      </c>
      <c r="B4702" s="156" t="s">
        <v>4512</v>
      </c>
      <c r="C4702" s="156" t="s">
        <v>407</v>
      </c>
      <c r="D4702" s="156" t="s">
        <v>408</v>
      </c>
      <c r="E4702" s="176">
        <v>63.62</v>
      </c>
    </row>
    <row r="4703" spans="1:5">
      <c r="A4703" s="156">
        <v>38196</v>
      </c>
      <c r="B4703" s="156" t="s">
        <v>4513</v>
      </c>
      <c r="C4703" s="156" t="s">
        <v>407</v>
      </c>
      <c r="D4703" s="156" t="s">
        <v>408</v>
      </c>
      <c r="E4703" s="176">
        <v>12.39</v>
      </c>
    </row>
    <row r="4704" spans="1:5">
      <c r="A4704" s="156">
        <v>1543</v>
      </c>
      <c r="B4704" s="156" t="s">
        <v>4514</v>
      </c>
      <c r="C4704" s="156" t="s">
        <v>407</v>
      </c>
      <c r="D4704" s="156" t="s">
        <v>408</v>
      </c>
      <c r="E4704" s="176">
        <v>13.17</v>
      </c>
    </row>
    <row r="4705" spans="1:5">
      <c r="A4705" s="156">
        <v>1585</v>
      </c>
      <c r="B4705" s="156" t="s">
        <v>350</v>
      </c>
      <c r="C4705" s="156" t="s">
        <v>407</v>
      </c>
      <c r="D4705" s="156" t="s">
        <v>408</v>
      </c>
      <c r="E4705" s="176">
        <v>2.5499999999999998</v>
      </c>
    </row>
    <row r="4706" spans="1:5">
      <c r="A4706" s="156">
        <v>1593</v>
      </c>
      <c r="B4706" s="156" t="s">
        <v>4515</v>
      </c>
      <c r="C4706" s="156" t="s">
        <v>407</v>
      </c>
      <c r="D4706" s="156" t="s">
        <v>408</v>
      </c>
      <c r="E4706" s="176">
        <v>13.54</v>
      </c>
    </row>
    <row r="4707" spans="1:5">
      <c r="A4707" s="156">
        <v>11838</v>
      </c>
      <c r="B4707" s="156" t="s">
        <v>4516</v>
      </c>
      <c r="C4707" s="156" t="s">
        <v>407</v>
      </c>
      <c r="D4707" s="156" t="s">
        <v>408</v>
      </c>
      <c r="E4707" s="176">
        <v>17.87</v>
      </c>
    </row>
    <row r="4708" spans="1:5">
      <c r="A4708" s="156">
        <v>1594</v>
      </c>
      <c r="B4708" s="156" t="s">
        <v>4517</v>
      </c>
      <c r="C4708" s="156" t="s">
        <v>407</v>
      </c>
      <c r="D4708" s="156" t="s">
        <v>408</v>
      </c>
      <c r="E4708" s="176">
        <v>18.059999999999999</v>
      </c>
    </row>
    <row r="4709" spans="1:5">
      <c r="A4709" s="156">
        <v>1586</v>
      </c>
      <c r="B4709" s="156" t="s">
        <v>4518</v>
      </c>
      <c r="C4709" s="156" t="s">
        <v>407</v>
      </c>
      <c r="D4709" s="156" t="s">
        <v>408</v>
      </c>
      <c r="E4709" s="176">
        <v>3.22</v>
      </c>
    </row>
    <row r="4710" spans="1:5">
      <c r="A4710" s="156">
        <v>11839</v>
      </c>
      <c r="B4710" s="156" t="s">
        <v>4519</v>
      </c>
      <c r="C4710" s="156" t="s">
        <v>407</v>
      </c>
      <c r="D4710" s="156" t="s">
        <v>408</v>
      </c>
      <c r="E4710" s="176">
        <v>26</v>
      </c>
    </row>
    <row r="4711" spans="1:5">
      <c r="A4711" s="156">
        <v>1587</v>
      </c>
      <c r="B4711" s="156" t="s">
        <v>351</v>
      </c>
      <c r="C4711" s="156" t="s">
        <v>407</v>
      </c>
      <c r="D4711" s="156" t="s">
        <v>408</v>
      </c>
      <c r="E4711" s="176">
        <v>3.28</v>
      </c>
    </row>
    <row r="4712" spans="1:5">
      <c r="A4712" s="156">
        <v>1545</v>
      </c>
      <c r="B4712" s="156" t="s">
        <v>4520</v>
      </c>
      <c r="C4712" s="156" t="s">
        <v>407</v>
      </c>
      <c r="D4712" s="156" t="s">
        <v>408</v>
      </c>
      <c r="E4712" s="176">
        <v>31.2</v>
      </c>
    </row>
    <row r="4713" spans="1:5">
      <c r="A4713" s="156">
        <v>1588</v>
      </c>
      <c r="B4713" s="156" t="s">
        <v>4521</v>
      </c>
      <c r="C4713" s="156" t="s">
        <v>407</v>
      </c>
      <c r="D4713" s="156" t="s">
        <v>408</v>
      </c>
      <c r="E4713" s="176">
        <v>4.51</v>
      </c>
    </row>
    <row r="4714" spans="1:5">
      <c r="A4714" s="156">
        <v>1535</v>
      </c>
      <c r="B4714" s="156" t="s">
        <v>362</v>
      </c>
      <c r="C4714" s="156" t="s">
        <v>407</v>
      </c>
      <c r="D4714" s="156" t="s">
        <v>408</v>
      </c>
      <c r="E4714" s="176">
        <v>2.59</v>
      </c>
    </row>
    <row r="4715" spans="1:5">
      <c r="A4715" s="156">
        <v>1589</v>
      </c>
      <c r="B4715" s="156" t="s">
        <v>4522</v>
      </c>
      <c r="C4715" s="156" t="s">
        <v>407</v>
      </c>
      <c r="D4715" s="156" t="s">
        <v>408</v>
      </c>
      <c r="E4715" s="176">
        <v>4.6500000000000004</v>
      </c>
    </row>
    <row r="4716" spans="1:5">
      <c r="A4716" s="156">
        <v>1546</v>
      </c>
      <c r="B4716" s="156" t="s">
        <v>4523</v>
      </c>
      <c r="C4716" s="156" t="s">
        <v>407</v>
      </c>
      <c r="D4716" s="156" t="s">
        <v>408</v>
      </c>
      <c r="E4716" s="176">
        <v>52.65</v>
      </c>
    </row>
    <row r="4717" spans="1:5">
      <c r="A4717" s="156">
        <v>1590</v>
      </c>
      <c r="B4717" s="156" t="s">
        <v>4524</v>
      </c>
      <c r="C4717" s="156" t="s">
        <v>407</v>
      </c>
      <c r="D4717" s="156" t="s">
        <v>408</v>
      </c>
      <c r="E4717" s="176">
        <v>8.19</v>
      </c>
    </row>
    <row r="4718" spans="1:5">
      <c r="A4718" s="156">
        <v>1542</v>
      </c>
      <c r="B4718" s="156" t="s">
        <v>4525</v>
      </c>
      <c r="C4718" s="156" t="s">
        <v>407</v>
      </c>
      <c r="D4718" s="156" t="s">
        <v>408</v>
      </c>
      <c r="E4718" s="176">
        <v>10.84</v>
      </c>
    </row>
    <row r="4719" spans="1:5">
      <c r="A4719" s="156">
        <v>38415</v>
      </c>
      <c r="B4719" s="156" t="s">
        <v>4526</v>
      </c>
      <c r="C4719" s="156" t="s">
        <v>407</v>
      </c>
      <c r="D4719" s="156" t="s">
        <v>408</v>
      </c>
      <c r="E4719" s="176">
        <v>674.45</v>
      </c>
    </row>
    <row r="4720" spans="1:5">
      <c r="A4720" s="156">
        <v>38414</v>
      </c>
      <c r="B4720" s="156" t="s">
        <v>4527</v>
      </c>
      <c r="C4720" s="156" t="s">
        <v>407</v>
      </c>
      <c r="D4720" s="156" t="s">
        <v>408</v>
      </c>
      <c r="E4720" s="176">
        <v>946.61</v>
      </c>
    </row>
    <row r="4721" spans="1:5">
      <c r="A4721" s="156">
        <v>38128</v>
      </c>
      <c r="B4721" s="156" t="s">
        <v>4528</v>
      </c>
      <c r="C4721" s="156" t="s">
        <v>463</v>
      </c>
      <c r="D4721" s="156" t="s">
        <v>405</v>
      </c>
      <c r="E4721" s="176">
        <v>0.56000000000000005</v>
      </c>
    </row>
    <row r="4722" spans="1:5">
      <c r="A4722" s="156">
        <v>7253</v>
      </c>
      <c r="B4722" s="156" t="s">
        <v>4529</v>
      </c>
      <c r="C4722" s="156" t="s">
        <v>409</v>
      </c>
      <c r="D4722" s="156" t="s">
        <v>408</v>
      </c>
      <c r="E4722" s="176">
        <v>120</v>
      </c>
    </row>
    <row r="4723" spans="1:5">
      <c r="A4723" s="156">
        <v>4806</v>
      </c>
      <c r="B4723" s="156" t="s">
        <v>4530</v>
      </c>
      <c r="C4723" s="156" t="s">
        <v>459</v>
      </c>
      <c r="D4723" s="156" t="s">
        <v>408</v>
      </c>
      <c r="E4723" s="176">
        <v>9.93</v>
      </c>
    </row>
    <row r="4724" spans="1:5">
      <c r="A4724" s="156">
        <v>34401</v>
      </c>
      <c r="B4724" s="156" t="s">
        <v>4531</v>
      </c>
      <c r="C4724" s="156" t="s">
        <v>407</v>
      </c>
      <c r="D4724" s="156" t="s">
        <v>408</v>
      </c>
      <c r="E4724" s="176">
        <v>0.97</v>
      </c>
    </row>
    <row r="4725" spans="1:5">
      <c r="A4725" s="156">
        <v>7258</v>
      </c>
      <c r="B4725" s="156" t="s">
        <v>343</v>
      </c>
      <c r="C4725" s="156" t="s">
        <v>407</v>
      </c>
      <c r="D4725" s="156" t="s">
        <v>408</v>
      </c>
      <c r="E4725" s="176">
        <v>0.31</v>
      </c>
    </row>
    <row r="4726" spans="1:5">
      <c r="A4726" s="156">
        <v>7260</v>
      </c>
      <c r="B4726" s="156" t="s">
        <v>4532</v>
      </c>
      <c r="C4726" s="156" t="s">
        <v>407</v>
      </c>
      <c r="D4726" s="156" t="s">
        <v>408</v>
      </c>
      <c r="E4726" s="176">
        <v>0.95</v>
      </c>
    </row>
    <row r="4727" spans="1:5">
      <c r="A4727" s="156">
        <v>7256</v>
      </c>
      <c r="B4727" s="156" t="s">
        <v>4533</v>
      </c>
      <c r="C4727" s="156" t="s">
        <v>407</v>
      </c>
      <c r="D4727" s="156" t="s">
        <v>408</v>
      </c>
      <c r="E4727" s="176">
        <v>0.55000000000000004</v>
      </c>
    </row>
    <row r="4728" spans="1:5">
      <c r="A4728" s="156">
        <v>34400</v>
      </c>
      <c r="B4728" s="156" t="s">
        <v>4534</v>
      </c>
      <c r="C4728" s="156" t="s">
        <v>407</v>
      </c>
      <c r="D4728" s="156" t="s">
        <v>408</v>
      </c>
      <c r="E4728" s="176">
        <v>2.38</v>
      </c>
    </row>
    <row r="4729" spans="1:5">
      <c r="A4729" s="156">
        <v>10617</v>
      </c>
      <c r="B4729" s="156" t="s">
        <v>4535</v>
      </c>
      <c r="C4729" s="156" t="s">
        <v>407</v>
      </c>
      <c r="D4729" s="156" t="s">
        <v>408</v>
      </c>
      <c r="E4729" s="176">
        <v>3.33</v>
      </c>
    </row>
    <row r="4730" spans="1:5">
      <c r="A4730" s="156">
        <v>7280</v>
      </c>
      <c r="B4730" s="156" t="s">
        <v>4536</v>
      </c>
      <c r="C4730" s="156" t="s">
        <v>407</v>
      </c>
      <c r="D4730" s="156" t="s">
        <v>410</v>
      </c>
      <c r="E4730" s="176">
        <v>270.64</v>
      </c>
    </row>
    <row r="4731" spans="1:5">
      <c r="A4731" s="156">
        <v>7282</v>
      </c>
      <c r="B4731" s="156" t="s">
        <v>4537</v>
      </c>
      <c r="C4731" s="156" t="s">
        <v>407</v>
      </c>
      <c r="D4731" s="156" t="s">
        <v>410</v>
      </c>
      <c r="E4731" s="176">
        <v>509.45</v>
      </c>
    </row>
    <row r="4732" spans="1:5">
      <c r="A4732" s="156">
        <v>7276</v>
      </c>
      <c r="B4732" s="156" t="s">
        <v>4538</v>
      </c>
      <c r="C4732" s="156" t="s">
        <v>407</v>
      </c>
      <c r="D4732" s="156" t="s">
        <v>410</v>
      </c>
      <c r="E4732" s="176">
        <v>551.58000000000004</v>
      </c>
    </row>
    <row r="4733" spans="1:5">
      <c r="A4733" s="156">
        <v>7277</v>
      </c>
      <c r="B4733" s="156" t="s">
        <v>4539</v>
      </c>
      <c r="C4733" s="156" t="s">
        <v>407</v>
      </c>
      <c r="D4733" s="156" t="s">
        <v>410</v>
      </c>
      <c r="E4733" s="176">
        <v>712.11</v>
      </c>
    </row>
    <row r="4734" spans="1:5">
      <c r="A4734" s="156">
        <v>7278</v>
      </c>
      <c r="B4734" s="156" t="s">
        <v>4540</v>
      </c>
      <c r="C4734" s="156" t="s">
        <v>407</v>
      </c>
      <c r="D4734" s="156" t="s">
        <v>410</v>
      </c>
      <c r="E4734" s="176">
        <v>912.76</v>
      </c>
    </row>
    <row r="4735" spans="1:5">
      <c r="A4735" s="156">
        <v>7274</v>
      </c>
      <c r="B4735" s="156" t="s">
        <v>4541</v>
      </c>
      <c r="C4735" s="156" t="s">
        <v>407</v>
      </c>
      <c r="D4735" s="156" t="s">
        <v>410</v>
      </c>
      <c r="E4735" s="176">
        <v>18.97</v>
      </c>
    </row>
    <row r="4736" spans="1:5">
      <c r="A4736" s="156">
        <v>7275</v>
      </c>
      <c r="B4736" s="156" t="s">
        <v>4542</v>
      </c>
      <c r="C4736" s="156" t="s">
        <v>407</v>
      </c>
      <c r="D4736" s="156" t="s">
        <v>410</v>
      </c>
      <c r="E4736" s="176">
        <v>499.16</v>
      </c>
    </row>
    <row r="4737" spans="1:5">
      <c r="A4737" s="156">
        <v>7284</v>
      </c>
      <c r="B4737" s="156" t="s">
        <v>4543</v>
      </c>
      <c r="C4737" s="156" t="s">
        <v>407</v>
      </c>
      <c r="D4737" s="156" t="s">
        <v>410</v>
      </c>
      <c r="E4737" s="378">
        <v>1537.39</v>
      </c>
    </row>
    <row r="4738" spans="1:5">
      <c r="A4738" s="156">
        <v>11663</v>
      </c>
      <c r="B4738" s="156" t="s">
        <v>4544</v>
      </c>
      <c r="C4738" s="156" t="s">
        <v>407</v>
      </c>
      <c r="D4738" s="156" t="s">
        <v>410</v>
      </c>
      <c r="E4738" s="176">
        <v>185.78</v>
      </c>
    </row>
    <row r="4739" spans="1:5">
      <c r="A4739" s="156">
        <v>11665</v>
      </c>
      <c r="B4739" s="156" t="s">
        <v>4545</v>
      </c>
      <c r="C4739" s="156" t="s">
        <v>407</v>
      </c>
      <c r="D4739" s="156" t="s">
        <v>410</v>
      </c>
      <c r="E4739" s="176">
        <v>821.46</v>
      </c>
    </row>
    <row r="4740" spans="1:5">
      <c r="A4740" s="156">
        <v>11666</v>
      </c>
      <c r="B4740" s="156" t="s">
        <v>4546</v>
      </c>
      <c r="C4740" s="156" t="s">
        <v>407</v>
      </c>
      <c r="D4740" s="156" t="s">
        <v>410</v>
      </c>
      <c r="E4740" s="176">
        <v>827.99</v>
      </c>
    </row>
    <row r="4741" spans="1:5">
      <c r="A4741" s="156">
        <v>11667</v>
      </c>
      <c r="B4741" s="156" t="s">
        <v>4547</v>
      </c>
      <c r="C4741" s="156" t="s">
        <v>407</v>
      </c>
      <c r="D4741" s="156" t="s">
        <v>410</v>
      </c>
      <c r="E4741" s="176">
        <v>944.88</v>
      </c>
    </row>
    <row r="4742" spans="1:5">
      <c r="A4742" s="156">
        <v>11668</v>
      </c>
      <c r="B4742" s="156" t="s">
        <v>4548</v>
      </c>
      <c r="C4742" s="156" t="s">
        <v>407</v>
      </c>
      <c r="D4742" s="156" t="s">
        <v>410</v>
      </c>
      <c r="E4742" s="378">
        <v>1017.54</v>
      </c>
    </row>
    <row r="4743" spans="1:5">
      <c r="A4743" s="156">
        <v>38121</v>
      </c>
      <c r="B4743" s="156" t="s">
        <v>4549</v>
      </c>
      <c r="C4743" s="156" t="s">
        <v>465</v>
      </c>
      <c r="D4743" s="156" t="s">
        <v>408</v>
      </c>
      <c r="E4743" s="176">
        <v>9.93</v>
      </c>
    </row>
    <row r="4744" spans="1:5">
      <c r="A4744" s="156">
        <v>7343</v>
      </c>
      <c r="B4744" s="156" t="s">
        <v>4550</v>
      </c>
      <c r="C4744" s="156" t="s">
        <v>465</v>
      </c>
      <c r="D4744" s="156" t="s">
        <v>408</v>
      </c>
      <c r="E4744" s="176">
        <v>10.06</v>
      </c>
    </row>
    <row r="4745" spans="1:5">
      <c r="A4745" s="156">
        <v>7287</v>
      </c>
      <c r="B4745" s="156" t="s">
        <v>4551</v>
      </c>
      <c r="C4745" s="156" t="s">
        <v>2469</v>
      </c>
      <c r="D4745" s="156" t="s">
        <v>408</v>
      </c>
      <c r="E4745" s="176">
        <v>73.2</v>
      </c>
    </row>
    <row r="4746" spans="1:5">
      <c r="A4746" s="156">
        <v>7350</v>
      </c>
      <c r="B4746" s="156" t="s">
        <v>4552</v>
      </c>
      <c r="C4746" s="156" t="s">
        <v>465</v>
      </c>
      <c r="D4746" s="156" t="s">
        <v>408</v>
      </c>
      <c r="E4746" s="176">
        <v>21.7</v>
      </c>
    </row>
    <row r="4747" spans="1:5">
      <c r="A4747" s="156">
        <v>7348</v>
      </c>
      <c r="B4747" s="156" t="s">
        <v>4553</v>
      </c>
      <c r="C4747" s="156" t="s">
        <v>465</v>
      </c>
      <c r="D4747" s="156" t="s">
        <v>408</v>
      </c>
      <c r="E4747" s="176">
        <v>12.17</v>
      </c>
    </row>
    <row r="4748" spans="1:5">
      <c r="A4748" s="156">
        <v>7347</v>
      </c>
      <c r="B4748" s="156" t="s">
        <v>4553</v>
      </c>
      <c r="C4748" s="156" t="s">
        <v>2469</v>
      </c>
      <c r="D4748" s="156" t="s">
        <v>408</v>
      </c>
      <c r="E4748" s="176">
        <v>43.83</v>
      </c>
    </row>
    <row r="4749" spans="1:5">
      <c r="A4749" s="156">
        <v>7355</v>
      </c>
      <c r="B4749" s="156" t="s">
        <v>4554</v>
      </c>
      <c r="C4749" s="156" t="s">
        <v>2469</v>
      </c>
      <c r="D4749" s="156" t="s">
        <v>408</v>
      </c>
      <c r="E4749" s="176">
        <v>65.69</v>
      </c>
    </row>
    <row r="4750" spans="1:5">
      <c r="A4750" s="156">
        <v>7356</v>
      </c>
      <c r="B4750" s="156" t="s">
        <v>117</v>
      </c>
      <c r="C4750" s="156" t="s">
        <v>465</v>
      </c>
      <c r="D4750" s="156" t="s">
        <v>408</v>
      </c>
      <c r="E4750" s="176">
        <v>18.239999999999998</v>
      </c>
    </row>
    <row r="4751" spans="1:5">
      <c r="A4751" s="156">
        <v>7313</v>
      </c>
      <c r="B4751" s="156" t="s">
        <v>4555</v>
      </c>
      <c r="C4751" s="156" t="s">
        <v>465</v>
      </c>
      <c r="D4751" s="156" t="s">
        <v>408</v>
      </c>
      <c r="E4751" s="176">
        <v>12.16</v>
      </c>
    </row>
    <row r="4752" spans="1:5">
      <c r="A4752" s="156">
        <v>7319</v>
      </c>
      <c r="B4752" s="156" t="s">
        <v>4556</v>
      </c>
      <c r="C4752" s="156" t="s">
        <v>465</v>
      </c>
      <c r="D4752" s="156" t="s">
        <v>408</v>
      </c>
      <c r="E4752" s="176">
        <v>6.96</v>
      </c>
    </row>
    <row r="4753" spans="1:5">
      <c r="A4753" s="156">
        <v>38119</v>
      </c>
      <c r="B4753" s="156" t="s">
        <v>4557</v>
      </c>
      <c r="C4753" s="156" t="s">
        <v>465</v>
      </c>
      <c r="D4753" s="156" t="s">
        <v>408</v>
      </c>
      <c r="E4753" s="176">
        <v>73.459999999999994</v>
      </c>
    </row>
    <row r="4754" spans="1:5">
      <c r="A4754" s="156">
        <v>7314</v>
      </c>
      <c r="B4754" s="156" t="s">
        <v>4558</v>
      </c>
      <c r="C4754" s="156" t="s">
        <v>465</v>
      </c>
      <c r="D4754" s="156" t="s">
        <v>408</v>
      </c>
      <c r="E4754" s="176">
        <v>79.17</v>
      </c>
    </row>
    <row r="4755" spans="1:5">
      <c r="A4755" s="156">
        <v>38131</v>
      </c>
      <c r="B4755" s="156" t="s">
        <v>4559</v>
      </c>
      <c r="C4755" s="156" t="s">
        <v>465</v>
      </c>
      <c r="D4755" s="156" t="s">
        <v>408</v>
      </c>
      <c r="E4755" s="176">
        <v>74.12</v>
      </c>
    </row>
    <row r="4756" spans="1:5">
      <c r="A4756" s="156">
        <v>7304</v>
      </c>
      <c r="B4756" s="156" t="s">
        <v>4560</v>
      </c>
      <c r="C4756" s="156" t="s">
        <v>465</v>
      </c>
      <c r="D4756" s="156" t="s">
        <v>408</v>
      </c>
      <c r="E4756" s="176">
        <v>54.63</v>
      </c>
    </row>
    <row r="4757" spans="1:5">
      <c r="A4757" s="156">
        <v>7293</v>
      </c>
      <c r="B4757" s="156" t="s">
        <v>4561</v>
      </c>
      <c r="C4757" s="156" t="s">
        <v>465</v>
      </c>
      <c r="D4757" s="156" t="s">
        <v>408</v>
      </c>
      <c r="E4757" s="176">
        <v>24.49</v>
      </c>
    </row>
    <row r="4758" spans="1:5">
      <c r="A4758" s="156">
        <v>7311</v>
      </c>
      <c r="B4758" s="156" t="s">
        <v>140</v>
      </c>
      <c r="C4758" s="156" t="s">
        <v>465</v>
      </c>
      <c r="D4758" s="156" t="s">
        <v>408</v>
      </c>
      <c r="E4758" s="176">
        <v>23.69</v>
      </c>
    </row>
    <row r="4759" spans="1:5">
      <c r="A4759" s="156">
        <v>7292</v>
      </c>
      <c r="B4759" s="156" t="s">
        <v>4562</v>
      </c>
      <c r="C4759" s="156" t="s">
        <v>465</v>
      </c>
      <c r="D4759" s="156" t="s">
        <v>405</v>
      </c>
      <c r="E4759" s="176">
        <v>23</v>
      </c>
    </row>
    <row r="4760" spans="1:5">
      <c r="A4760" s="156">
        <v>7288</v>
      </c>
      <c r="B4760" s="156" t="s">
        <v>231</v>
      </c>
      <c r="C4760" s="156" t="s">
        <v>465</v>
      </c>
      <c r="D4760" s="156" t="s">
        <v>408</v>
      </c>
      <c r="E4760" s="176">
        <v>26.06</v>
      </c>
    </row>
    <row r="4761" spans="1:5">
      <c r="A4761" s="156">
        <v>35693</v>
      </c>
      <c r="B4761" s="156" t="s">
        <v>4563</v>
      </c>
      <c r="C4761" s="156" t="s">
        <v>465</v>
      </c>
      <c r="D4761" s="156" t="s">
        <v>408</v>
      </c>
      <c r="E4761" s="176">
        <v>8.3699999999999992</v>
      </c>
    </row>
    <row r="4762" spans="1:5">
      <c r="A4762" s="156">
        <v>35692</v>
      </c>
      <c r="B4762" s="156" t="s">
        <v>4564</v>
      </c>
      <c r="C4762" s="156" t="s">
        <v>465</v>
      </c>
      <c r="D4762" s="156" t="s">
        <v>408</v>
      </c>
      <c r="E4762" s="176">
        <v>44.87</v>
      </c>
    </row>
    <row r="4763" spans="1:5">
      <c r="A4763" s="156">
        <v>7344</v>
      </c>
      <c r="B4763" s="156" t="s">
        <v>4565</v>
      </c>
      <c r="C4763" s="156" t="s">
        <v>2469</v>
      </c>
      <c r="D4763" s="156" t="s">
        <v>405</v>
      </c>
      <c r="E4763" s="176">
        <v>56.78</v>
      </c>
    </row>
    <row r="4764" spans="1:5">
      <c r="A4764" s="156">
        <v>7345</v>
      </c>
      <c r="B4764" s="156" t="s">
        <v>4566</v>
      </c>
      <c r="C4764" s="156" t="s">
        <v>465</v>
      </c>
      <c r="D4764" s="156" t="s">
        <v>408</v>
      </c>
      <c r="E4764" s="176">
        <v>15.77</v>
      </c>
    </row>
    <row r="4765" spans="1:5">
      <c r="A4765" s="156">
        <v>35691</v>
      </c>
      <c r="B4765" s="156" t="s">
        <v>4567</v>
      </c>
      <c r="C4765" s="156" t="s">
        <v>465</v>
      </c>
      <c r="D4765" s="156" t="s">
        <v>408</v>
      </c>
      <c r="E4765" s="176">
        <v>12.46</v>
      </c>
    </row>
    <row r="4766" spans="1:5">
      <c r="A4766" s="156">
        <v>7342</v>
      </c>
      <c r="B4766" s="156" t="s">
        <v>4568</v>
      </c>
      <c r="C4766" s="156" t="s">
        <v>463</v>
      </c>
      <c r="D4766" s="156" t="s">
        <v>408</v>
      </c>
      <c r="E4766" s="176">
        <v>1.33</v>
      </c>
    </row>
    <row r="4767" spans="1:5">
      <c r="A4767" s="156">
        <v>7306</v>
      </c>
      <c r="B4767" s="156" t="s">
        <v>4569</v>
      </c>
      <c r="C4767" s="156" t="s">
        <v>465</v>
      </c>
      <c r="D4767" s="156" t="s">
        <v>408</v>
      </c>
      <c r="E4767" s="176">
        <v>28.08</v>
      </c>
    </row>
    <row r="4768" spans="1:5">
      <c r="A4768" s="156">
        <v>154</v>
      </c>
      <c r="B4768" s="156" t="s">
        <v>4570</v>
      </c>
      <c r="C4768" s="156" t="s">
        <v>465</v>
      </c>
      <c r="D4768" s="156" t="s">
        <v>408</v>
      </c>
      <c r="E4768" s="176">
        <v>42.47</v>
      </c>
    </row>
    <row r="4769" spans="1:5">
      <c r="A4769" s="156">
        <v>7338</v>
      </c>
      <c r="B4769" s="156" t="s">
        <v>4571</v>
      </c>
      <c r="C4769" s="156" t="s">
        <v>463</v>
      </c>
      <c r="D4769" s="156" t="s">
        <v>408</v>
      </c>
      <c r="E4769" s="176">
        <v>28.31</v>
      </c>
    </row>
    <row r="4770" spans="1:5">
      <c r="A4770" s="156">
        <v>39574</v>
      </c>
      <c r="B4770" s="156" t="s">
        <v>4572</v>
      </c>
      <c r="C4770" s="156" t="s">
        <v>407</v>
      </c>
      <c r="D4770" s="156" t="s">
        <v>410</v>
      </c>
      <c r="E4770" s="176">
        <v>2.2400000000000002</v>
      </c>
    </row>
    <row r="4771" spans="1:5">
      <c r="A4771" s="156">
        <v>11060</v>
      </c>
      <c r="B4771" s="156" t="s">
        <v>4573</v>
      </c>
      <c r="C4771" s="156" t="s">
        <v>407</v>
      </c>
      <c r="D4771" s="156" t="s">
        <v>408</v>
      </c>
      <c r="E4771" s="176">
        <v>21.72</v>
      </c>
    </row>
    <row r="4772" spans="1:5">
      <c r="A4772" s="156">
        <v>37401</v>
      </c>
      <c r="B4772" s="156" t="s">
        <v>153</v>
      </c>
      <c r="C4772" s="156" t="s">
        <v>407</v>
      </c>
      <c r="D4772" s="156" t="s">
        <v>408</v>
      </c>
      <c r="E4772" s="176">
        <v>53.74</v>
      </c>
    </row>
    <row r="4773" spans="1:5">
      <c r="A4773" s="156">
        <v>7525</v>
      </c>
      <c r="B4773" s="156" t="s">
        <v>4574</v>
      </c>
      <c r="C4773" s="156" t="s">
        <v>407</v>
      </c>
      <c r="D4773" s="156" t="s">
        <v>408</v>
      </c>
      <c r="E4773" s="176">
        <v>29.54</v>
      </c>
    </row>
    <row r="4774" spans="1:5">
      <c r="A4774" s="156">
        <v>7524</v>
      </c>
      <c r="B4774" s="156" t="s">
        <v>4575</v>
      </c>
      <c r="C4774" s="156" t="s">
        <v>407</v>
      </c>
      <c r="D4774" s="156" t="s">
        <v>408</v>
      </c>
      <c r="E4774" s="176">
        <v>27.84</v>
      </c>
    </row>
    <row r="4775" spans="1:5">
      <c r="A4775" s="156">
        <v>38105</v>
      </c>
      <c r="B4775" s="156" t="s">
        <v>4576</v>
      </c>
      <c r="C4775" s="156" t="s">
        <v>407</v>
      </c>
      <c r="D4775" s="156" t="s">
        <v>408</v>
      </c>
      <c r="E4775" s="176">
        <v>7.15</v>
      </c>
    </row>
    <row r="4776" spans="1:5">
      <c r="A4776" s="156">
        <v>38084</v>
      </c>
      <c r="B4776" s="156" t="s">
        <v>4577</v>
      </c>
      <c r="C4776" s="156" t="s">
        <v>407</v>
      </c>
      <c r="D4776" s="156" t="s">
        <v>408</v>
      </c>
      <c r="E4776" s="176">
        <v>10.15</v>
      </c>
    </row>
    <row r="4777" spans="1:5">
      <c r="A4777" s="156">
        <v>38103</v>
      </c>
      <c r="B4777" s="156" t="s">
        <v>4578</v>
      </c>
      <c r="C4777" s="156" t="s">
        <v>407</v>
      </c>
      <c r="D4777" s="156" t="s">
        <v>408</v>
      </c>
      <c r="E4777" s="176">
        <v>10.73</v>
      </c>
    </row>
    <row r="4778" spans="1:5">
      <c r="A4778" s="156">
        <v>38082</v>
      </c>
      <c r="B4778" s="156" t="s">
        <v>4579</v>
      </c>
      <c r="C4778" s="156" t="s">
        <v>407</v>
      </c>
      <c r="D4778" s="156" t="s">
        <v>408</v>
      </c>
      <c r="E4778" s="176">
        <v>13.22</v>
      </c>
    </row>
    <row r="4779" spans="1:5">
      <c r="A4779" s="156">
        <v>38104</v>
      </c>
      <c r="B4779" s="156" t="s">
        <v>4580</v>
      </c>
      <c r="C4779" s="156" t="s">
        <v>407</v>
      </c>
      <c r="D4779" s="156" t="s">
        <v>408</v>
      </c>
      <c r="E4779" s="176">
        <v>21.02</v>
      </c>
    </row>
    <row r="4780" spans="1:5">
      <c r="A4780" s="156">
        <v>38083</v>
      </c>
      <c r="B4780" s="156" t="s">
        <v>4581</v>
      </c>
      <c r="C4780" s="156" t="s">
        <v>407</v>
      </c>
      <c r="D4780" s="156" t="s">
        <v>408</v>
      </c>
      <c r="E4780" s="176">
        <v>23.34</v>
      </c>
    </row>
    <row r="4781" spans="1:5">
      <c r="A4781" s="156">
        <v>38101</v>
      </c>
      <c r="B4781" s="156" t="s">
        <v>4582</v>
      </c>
      <c r="C4781" s="156" t="s">
        <v>407</v>
      </c>
      <c r="D4781" s="156" t="s">
        <v>408</v>
      </c>
      <c r="E4781" s="176">
        <v>5.0999999999999996</v>
      </c>
    </row>
    <row r="4782" spans="1:5">
      <c r="A4782" s="156">
        <v>7528</v>
      </c>
      <c r="B4782" s="156" t="s">
        <v>4583</v>
      </c>
      <c r="C4782" s="156" t="s">
        <v>407</v>
      </c>
      <c r="D4782" s="156" t="s">
        <v>405</v>
      </c>
      <c r="E4782" s="176">
        <v>6</v>
      </c>
    </row>
    <row r="4783" spans="1:5">
      <c r="A4783" s="156">
        <v>12147</v>
      </c>
      <c r="B4783" s="156" t="s">
        <v>4584</v>
      </c>
      <c r="C4783" s="156" t="s">
        <v>407</v>
      </c>
      <c r="D4783" s="156" t="s">
        <v>408</v>
      </c>
      <c r="E4783" s="176">
        <v>9.15</v>
      </c>
    </row>
    <row r="4784" spans="1:5">
      <c r="A4784" s="156">
        <v>38075</v>
      </c>
      <c r="B4784" s="156" t="s">
        <v>4585</v>
      </c>
      <c r="C4784" s="156" t="s">
        <v>407</v>
      </c>
      <c r="D4784" s="156" t="s">
        <v>408</v>
      </c>
      <c r="E4784" s="176">
        <v>10.39</v>
      </c>
    </row>
    <row r="4785" spans="1:5">
      <c r="A4785" s="156">
        <v>38102</v>
      </c>
      <c r="B4785" s="156" t="s">
        <v>4586</v>
      </c>
      <c r="C4785" s="156" t="s">
        <v>407</v>
      </c>
      <c r="D4785" s="156" t="s">
        <v>408</v>
      </c>
      <c r="E4785" s="176">
        <v>6.53</v>
      </c>
    </row>
    <row r="4786" spans="1:5">
      <c r="A4786" s="156">
        <v>38076</v>
      </c>
      <c r="B4786" s="156" t="s">
        <v>5145</v>
      </c>
      <c r="C4786" s="156" t="s">
        <v>407</v>
      </c>
      <c r="D4786" s="156" t="s">
        <v>408</v>
      </c>
      <c r="E4786" s="176">
        <v>11.65</v>
      </c>
    </row>
    <row r="4787" spans="1:5">
      <c r="A4787" s="156">
        <v>7592</v>
      </c>
      <c r="B4787" s="156" t="s">
        <v>4587</v>
      </c>
      <c r="C4787" s="156" t="s">
        <v>404</v>
      </c>
      <c r="D4787" s="156" t="s">
        <v>405</v>
      </c>
      <c r="E4787" s="176">
        <v>13.35</v>
      </c>
    </row>
    <row r="4788" spans="1:5">
      <c r="A4788" s="156">
        <v>40820</v>
      </c>
      <c r="B4788" s="156" t="s">
        <v>4588</v>
      </c>
      <c r="C4788" s="156" t="s">
        <v>577</v>
      </c>
      <c r="D4788" s="156" t="s">
        <v>408</v>
      </c>
      <c r="E4788" s="378">
        <v>2352.8000000000002</v>
      </c>
    </row>
    <row r="4789" spans="1:5">
      <c r="A4789" s="156">
        <v>11762</v>
      </c>
      <c r="B4789" s="156" t="s">
        <v>165</v>
      </c>
      <c r="C4789" s="156" t="s">
        <v>407</v>
      </c>
      <c r="D4789" s="156" t="s">
        <v>408</v>
      </c>
      <c r="E4789" s="176">
        <v>53.34</v>
      </c>
    </row>
    <row r="4790" spans="1:5">
      <c r="A4790" s="156">
        <v>13418</v>
      </c>
      <c r="B4790" s="156" t="s">
        <v>4589</v>
      </c>
      <c r="C4790" s="156" t="s">
        <v>407</v>
      </c>
      <c r="D4790" s="156" t="s">
        <v>408</v>
      </c>
      <c r="E4790" s="176">
        <v>14.9</v>
      </c>
    </row>
    <row r="4791" spans="1:5">
      <c r="A4791" s="156">
        <v>13984</v>
      </c>
      <c r="B4791" s="156" t="s">
        <v>4590</v>
      </c>
      <c r="C4791" s="156" t="s">
        <v>407</v>
      </c>
      <c r="D4791" s="156" t="s">
        <v>408</v>
      </c>
      <c r="E4791" s="176">
        <v>37.28</v>
      </c>
    </row>
    <row r="4792" spans="1:5">
      <c r="A4792" s="156">
        <v>11772</v>
      </c>
      <c r="B4792" s="156" t="s">
        <v>4591</v>
      </c>
      <c r="C4792" s="156" t="s">
        <v>407</v>
      </c>
      <c r="D4792" s="156" t="s">
        <v>408</v>
      </c>
      <c r="E4792" s="176">
        <v>90.53</v>
      </c>
    </row>
    <row r="4793" spans="1:5">
      <c r="A4793" s="156">
        <v>36795</v>
      </c>
      <c r="B4793" s="156" t="s">
        <v>4592</v>
      </c>
      <c r="C4793" s="156" t="s">
        <v>407</v>
      </c>
      <c r="D4793" s="156" t="s">
        <v>408</v>
      </c>
      <c r="E4793" s="176">
        <v>582.28</v>
      </c>
    </row>
    <row r="4794" spans="1:5">
      <c r="A4794" s="156">
        <v>36796</v>
      </c>
      <c r="B4794" s="156" t="s">
        <v>132</v>
      </c>
      <c r="C4794" s="156" t="s">
        <v>407</v>
      </c>
      <c r="D4794" s="156" t="s">
        <v>408</v>
      </c>
      <c r="E4794" s="176">
        <v>149.91999999999999</v>
      </c>
    </row>
    <row r="4795" spans="1:5">
      <c r="A4795" s="156">
        <v>36791</v>
      </c>
      <c r="B4795" s="156" t="s">
        <v>4593</v>
      </c>
      <c r="C4795" s="156" t="s">
        <v>407</v>
      </c>
      <c r="D4795" s="156" t="s">
        <v>408</v>
      </c>
      <c r="E4795" s="176">
        <v>77.239999999999995</v>
      </c>
    </row>
    <row r="4796" spans="1:5">
      <c r="A4796" s="156">
        <v>13415</v>
      </c>
      <c r="B4796" s="156" t="s">
        <v>4594</v>
      </c>
      <c r="C4796" s="156" t="s">
        <v>407</v>
      </c>
      <c r="D4796" s="156" t="s">
        <v>405</v>
      </c>
      <c r="E4796" s="176">
        <v>44.9</v>
      </c>
    </row>
    <row r="4797" spans="1:5">
      <c r="A4797" s="156">
        <v>36792</v>
      </c>
      <c r="B4797" s="156" t="s">
        <v>4595</v>
      </c>
      <c r="C4797" s="156" t="s">
        <v>407</v>
      </c>
      <c r="D4797" s="156" t="s">
        <v>408</v>
      </c>
      <c r="E4797" s="176">
        <v>147.65</v>
      </c>
    </row>
    <row r="4798" spans="1:5">
      <c r="A4798" s="156">
        <v>11773</v>
      </c>
      <c r="B4798" s="156" t="s">
        <v>4596</v>
      </c>
      <c r="C4798" s="156" t="s">
        <v>407</v>
      </c>
      <c r="D4798" s="156" t="s">
        <v>408</v>
      </c>
      <c r="E4798" s="176">
        <v>86.43</v>
      </c>
    </row>
    <row r="4799" spans="1:5">
      <c r="A4799" s="156">
        <v>11775</v>
      </c>
      <c r="B4799" s="156" t="s">
        <v>4597</v>
      </c>
      <c r="C4799" s="156" t="s">
        <v>407</v>
      </c>
      <c r="D4799" s="156" t="s">
        <v>408</v>
      </c>
      <c r="E4799" s="176">
        <v>90.25</v>
      </c>
    </row>
    <row r="4800" spans="1:5">
      <c r="A4800" s="156">
        <v>13983</v>
      </c>
      <c r="B4800" s="156" t="s">
        <v>4598</v>
      </c>
      <c r="C4800" s="156" t="s">
        <v>407</v>
      </c>
      <c r="D4800" s="156" t="s">
        <v>408</v>
      </c>
      <c r="E4800" s="176">
        <v>46.11</v>
      </c>
    </row>
    <row r="4801" spans="1:5">
      <c r="A4801" s="156">
        <v>13416</v>
      </c>
      <c r="B4801" s="156" t="s">
        <v>171</v>
      </c>
      <c r="C4801" s="156" t="s">
        <v>407</v>
      </c>
      <c r="D4801" s="156" t="s">
        <v>408</v>
      </c>
      <c r="E4801" s="176">
        <v>37.18</v>
      </c>
    </row>
    <row r="4802" spans="1:5">
      <c r="A4802" s="156">
        <v>13417</v>
      </c>
      <c r="B4802" s="156" t="s">
        <v>180</v>
      </c>
      <c r="C4802" s="156" t="s">
        <v>407</v>
      </c>
      <c r="D4802" s="156" t="s">
        <v>408</v>
      </c>
      <c r="E4802" s="176">
        <v>32.799999999999997</v>
      </c>
    </row>
    <row r="4803" spans="1:5">
      <c r="A4803" s="156">
        <v>7604</v>
      </c>
      <c r="B4803" s="156" t="s">
        <v>4599</v>
      </c>
      <c r="C4803" s="156" t="s">
        <v>407</v>
      </c>
      <c r="D4803" s="156" t="s">
        <v>408</v>
      </c>
      <c r="E4803" s="176">
        <v>14.2</v>
      </c>
    </row>
    <row r="4804" spans="1:5">
      <c r="A4804" s="156">
        <v>11777</v>
      </c>
      <c r="B4804" s="156" t="s">
        <v>4600</v>
      </c>
      <c r="C4804" s="156" t="s">
        <v>407</v>
      </c>
      <c r="D4804" s="156" t="s">
        <v>408</v>
      </c>
      <c r="E4804" s="176">
        <v>102.78</v>
      </c>
    </row>
    <row r="4805" spans="1:5">
      <c r="A4805" s="156">
        <v>7602</v>
      </c>
      <c r="B4805" s="156" t="s">
        <v>4601</v>
      </c>
      <c r="C4805" s="156" t="s">
        <v>407</v>
      </c>
      <c r="D4805" s="156" t="s">
        <v>408</v>
      </c>
      <c r="E4805" s="176">
        <v>14.08</v>
      </c>
    </row>
    <row r="4806" spans="1:5">
      <c r="A4806" s="156">
        <v>7603</v>
      </c>
      <c r="B4806" s="156" t="s">
        <v>4602</v>
      </c>
      <c r="C4806" s="156" t="s">
        <v>407</v>
      </c>
      <c r="D4806" s="156" t="s">
        <v>408</v>
      </c>
      <c r="E4806" s="176">
        <v>13.65</v>
      </c>
    </row>
    <row r="4807" spans="1:5">
      <c r="A4807" s="156">
        <v>11763</v>
      </c>
      <c r="B4807" s="156" t="s">
        <v>4603</v>
      </c>
      <c r="C4807" s="156" t="s">
        <v>407</v>
      </c>
      <c r="D4807" s="156" t="s">
        <v>408</v>
      </c>
      <c r="E4807" s="176">
        <v>55.43</v>
      </c>
    </row>
    <row r="4808" spans="1:5">
      <c r="A4808" s="156">
        <v>11764</v>
      </c>
      <c r="B4808" s="156" t="s">
        <v>4604</v>
      </c>
      <c r="C4808" s="156" t="s">
        <v>407</v>
      </c>
      <c r="D4808" s="156" t="s">
        <v>408</v>
      </c>
      <c r="E4808" s="176">
        <v>59.21</v>
      </c>
    </row>
    <row r="4809" spans="1:5">
      <c r="A4809" s="156">
        <v>11826</v>
      </c>
      <c r="B4809" s="156" t="s">
        <v>4605</v>
      </c>
      <c r="C4809" s="156" t="s">
        <v>407</v>
      </c>
      <c r="D4809" s="156" t="s">
        <v>408</v>
      </c>
      <c r="E4809" s="176">
        <v>23.61</v>
      </c>
    </row>
    <row r="4810" spans="1:5">
      <c r="A4810" s="156">
        <v>11829</v>
      </c>
      <c r="B4810" s="156" t="s">
        <v>4606</v>
      </c>
      <c r="C4810" s="156" t="s">
        <v>407</v>
      </c>
      <c r="D4810" s="156" t="s">
        <v>408</v>
      </c>
      <c r="E4810" s="176">
        <v>14.19</v>
      </c>
    </row>
    <row r="4811" spans="1:5">
      <c r="A4811" s="156">
        <v>11825</v>
      </c>
      <c r="B4811" s="156" t="s">
        <v>4607</v>
      </c>
      <c r="C4811" s="156" t="s">
        <v>407</v>
      </c>
      <c r="D4811" s="156" t="s">
        <v>408</v>
      </c>
      <c r="E4811" s="176">
        <v>24.33</v>
      </c>
    </row>
    <row r="4812" spans="1:5">
      <c r="A4812" s="156">
        <v>11767</v>
      </c>
      <c r="B4812" s="156" t="s">
        <v>4608</v>
      </c>
      <c r="C4812" s="156" t="s">
        <v>407</v>
      </c>
      <c r="D4812" s="156" t="s">
        <v>408</v>
      </c>
      <c r="E4812" s="176">
        <v>98.28</v>
      </c>
    </row>
    <row r="4813" spans="1:5">
      <c r="A4813" s="156">
        <v>7606</v>
      </c>
      <c r="B4813" s="156" t="s">
        <v>4609</v>
      </c>
      <c r="C4813" s="156" t="s">
        <v>407</v>
      </c>
      <c r="D4813" s="156" t="s">
        <v>408</v>
      </c>
      <c r="E4813" s="176">
        <v>24.6</v>
      </c>
    </row>
    <row r="4814" spans="1:5">
      <c r="A4814" s="156">
        <v>11830</v>
      </c>
      <c r="B4814" s="156" t="s">
        <v>4610</v>
      </c>
      <c r="C4814" s="156" t="s">
        <v>407</v>
      </c>
      <c r="D4814" s="156" t="s">
        <v>408</v>
      </c>
      <c r="E4814" s="176">
        <v>15.33</v>
      </c>
    </row>
    <row r="4815" spans="1:5">
      <c r="A4815" s="156">
        <v>11766</v>
      </c>
      <c r="B4815" s="156" t="s">
        <v>4611</v>
      </c>
      <c r="C4815" s="156" t="s">
        <v>407</v>
      </c>
      <c r="D4815" s="156" t="s">
        <v>408</v>
      </c>
      <c r="E4815" s="176">
        <v>27.25</v>
      </c>
    </row>
    <row r="4816" spans="1:5">
      <c r="A4816" s="156">
        <v>11765</v>
      </c>
      <c r="B4816" s="156" t="s">
        <v>4612</v>
      </c>
      <c r="C4816" s="156" t="s">
        <v>407</v>
      </c>
      <c r="D4816" s="156" t="s">
        <v>408</v>
      </c>
      <c r="E4816" s="176">
        <v>37.11</v>
      </c>
    </row>
    <row r="4817" spans="1:5">
      <c r="A4817" s="156">
        <v>11824</v>
      </c>
      <c r="B4817" s="156" t="s">
        <v>4613</v>
      </c>
      <c r="C4817" s="156" t="s">
        <v>407</v>
      </c>
      <c r="D4817" s="156" t="s">
        <v>408</v>
      </c>
      <c r="E4817" s="176">
        <v>28.11</v>
      </c>
    </row>
    <row r="4818" spans="1:5">
      <c r="A4818" s="156">
        <v>40329</v>
      </c>
      <c r="B4818" s="156" t="s">
        <v>4614</v>
      </c>
      <c r="C4818" s="156" t="s">
        <v>407</v>
      </c>
      <c r="D4818" s="156" t="s">
        <v>405</v>
      </c>
      <c r="E4818" s="176">
        <v>11.9</v>
      </c>
    </row>
    <row r="4819" spans="1:5">
      <c r="A4819" s="156">
        <v>11823</v>
      </c>
      <c r="B4819" s="156" t="s">
        <v>4615</v>
      </c>
      <c r="C4819" s="156" t="s">
        <v>407</v>
      </c>
      <c r="D4819" s="156" t="s">
        <v>408</v>
      </c>
      <c r="E4819" s="176">
        <v>5.14</v>
      </c>
    </row>
    <row r="4820" spans="1:5">
      <c r="A4820" s="156">
        <v>11832</v>
      </c>
      <c r="B4820" s="156" t="s">
        <v>4616</v>
      </c>
      <c r="C4820" s="156" t="s">
        <v>407</v>
      </c>
      <c r="D4820" s="156" t="s">
        <v>408</v>
      </c>
      <c r="E4820" s="176">
        <v>10.64</v>
      </c>
    </row>
    <row r="4821" spans="1:5">
      <c r="A4821" s="156">
        <v>11822</v>
      </c>
      <c r="B4821" s="156" t="s">
        <v>4617</v>
      </c>
      <c r="C4821" s="156" t="s">
        <v>407</v>
      </c>
      <c r="D4821" s="156" t="s">
        <v>408</v>
      </c>
      <c r="E4821" s="176">
        <v>28.99</v>
      </c>
    </row>
    <row r="4822" spans="1:5">
      <c r="A4822" s="156">
        <v>11831</v>
      </c>
      <c r="B4822" s="156" t="s">
        <v>4618</v>
      </c>
      <c r="C4822" s="156" t="s">
        <v>407</v>
      </c>
      <c r="D4822" s="156" t="s">
        <v>408</v>
      </c>
      <c r="E4822" s="176">
        <v>22.01</v>
      </c>
    </row>
    <row r="4823" spans="1:5">
      <c r="A4823" s="156">
        <v>7613</v>
      </c>
      <c r="B4823" s="156" t="s">
        <v>4619</v>
      </c>
      <c r="C4823" s="156" t="s">
        <v>407</v>
      </c>
      <c r="D4823" s="156" t="s">
        <v>410</v>
      </c>
      <c r="E4823" s="378">
        <v>48848.41</v>
      </c>
    </row>
    <row r="4824" spans="1:5">
      <c r="A4824" s="156">
        <v>7619</v>
      </c>
      <c r="B4824" s="156" t="s">
        <v>4620</v>
      </c>
      <c r="C4824" s="156" t="s">
        <v>407</v>
      </c>
      <c r="D4824" s="156" t="s">
        <v>410</v>
      </c>
      <c r="E4824" s="378">
        <v>7550.91</v>
      </c>
    </row>
    <row r="4825" spans="1:5">
      <c r="A4825" s="156">
        <v>12076</v>
      </c>
      <c r="B4825" s="156" t="s">
        <v>4621</v>
      </c>
      <c r="C4825" s="156" t="s">
        <v>407</v>
      </c>
      <c r="D4825" s="156" t="s">
        <v>410</v>
      </c>
      <c r="E4825" s="378">
        <v>3463.72</v>
      </c>
    </row>
    <row r="4826" spans="1:5">
      <c r="A4826" s="156">
        <v>7614</v>
      </c>
      <c r="B4826" s="156" t="s">
        <v>4622</v>
      </c>
      <c r="C4826" s="156" t="s">
        <v>407</v>
      </c>
      <c r="D4826" s="156" t="s">
        <v>410</v>
      </c>
      <c r="E4826" s="378">
        <v>9523.51</v>
      </c>
    </row>
    <row r="4827" spans="1:5">
      <c r="A4827" s="156">
        <v>7618</v>
      </c>
      <c r="B4827" s="156" t="s">
        <v>4623</v>
      </c>
      <c r="C4827" s="156" t="s">
        <v>407</v>
      </c>
      <c r="D4827" s="156" t="s">
        <v>410</v>
      </c>
      <c r="E4827" s="378">
        <v>61767.11</v>
      </c>
    </row>
    <row r="4828" spans="1:5">
      <c r="A4828" s="156">
        <v>7620</v>
      </c>
      <c r="B4828" s="156" t="s">
        <v>4624</v>
      </c>
      <c r="C4828" s="156" t="s">
        <v>407</v>
      </c>
      <c r="D4828" s="156" t="s">
        <v>410</v>
      </c>
      <c r="E4828" s="378">
        <v>13360.08</v>
      </c>
    </row>
    <row r="4829" spans="1:5">
      <c r="A4829" s="156">
        <v>7610</v>
      </c>
      <c r="B4829" s="156" t="s">
        <v>4625</v>
      </c>
      <c r="C4829" s="156" t="s">
        <v>407</v>
      </c>
      <c r="D4829" s="156" t="s">
        <v>410</v>
      </c>
      <c r="E4829" s="378">
        <v>4230.6899999999996</v>
      </c>
    </row>
    <row r="4830" spans="1:5">
      <c r="A4830" s="156">
        <v>7615</v>
      </c>
      <c r="B4830" s="156" t="s">
        <v>4626</v>
      </c>
      <c r="C4830" s="156" t="s">
        <v>407</v>
      </c>
      <c r="D4830" s="156" t="s">
        <v>410</v>
      </c>
      <c r="E4830" s="378">
        <v>15586.76</v>
      </c>
    </row>
    <row r="4831" spans="1:5">
      <c r="A4831" s="156">
        <v>7617</v>
      </c>
      <c r="B4831" s="156" t="s">
        <v>4627</v>
      </c>
      <c r="C4831" s="156" t="s">
        <v>407</v>
      </c>
      <c r="D4831" s="156" t="s">
        <v>410</v>
      </c>
      <c r="E4831" s="378">
        <v>4725.5</v>
      </c>
    </row>
    <row r="4832" spans="1:5">
      <c r="A4832" s="156">
        <v>7616</v>
      </c>
      <c r="B4832" s="156" t="s">
        <v>4628</v>
      </c>
      <c r="C4832" s="156" t="s">
        <v>407</v>
      </c>
      <c r="D4832" s="156" t="s">
        <v>410</v>
      </c>
      <c r="E4832" s="378">
        <v>25435.11</v>
      </c>
    </row>
    <row r="4833" spans="1:5">
      <c r="A4833" s="156">
        <v>7611</v>
      </c>
      <c r="B4833" s="156" t="s">
        <v>4629</v>
      </c>
      <c r="C4833" s="156" t="s">
        <v>407</v>
      </c>
      <c r="D4833" s="156" t="s">
        <v>410</v>
      </c>
      <c r="E4833" s="378">
        <v>6111</v>
      </c>
    </row>
    <row r="4834" spans="1:5">
      <c r="A4834" s="156">
        <v>7612</v>
      </c>
      <c r="B4834" s="156" t="s">
        <v>4630</v>
      </c>
      <c r="C4834" s="156" t="s">
        <v>407</v>
      </c>
      <c r="D4834" s="156" t="s">
        <v>410</v>
      </c>
      <c r="E4834" s="378">
        <v>34888.61</v>
      </c>
    </row>
    <row r="4835" spans="1:5">
      <c r="A4835" s="156">
        <v>37371</v>
      </c>
      <c r="B4835" s="156" t="s">
        <v>105</v>
      </c>
      <c r="C4835" s="156" t="s">
        <v>404</v>
      </c>
      <c r="D4835" s="156" t="s">
        <v>405</v>
      </c>
      <c r="E4835" s="176">
        <v>0.64</v>
      </c>
    </row>
    <row r="4836" spans="1:5">
      <c r="A4836" s="156">
        <v>40861</v>
      </c>
      <c r="B4836" s="156" t="s">
        <v>4631</v>
      </c>
      <c r="C4836" s="156" t="s">
        <v>577</v>
      </c>
      <c r="D4836" s="156" t="s">
        <v>405</v>
      </c>
      <c r="E4836" s="176">
        <v>121.5</v>
      </c>
    </row>
    <row r="4837" spans="1:5">
      <c r="A4837" s="156">
        <v>36510</v>
      </c>
      <c r="B4837" s="156" t="s">
        <v>4632</v>
      </c>
      <c r="C4837" s="156" t="s">
        <v>407</v>
      </c>
      <c r="D4837" s="156" t="s">
        <v>410</v>
      </c>
      <c r="E4837" s="378">
        <v>538684.99</v>
      </c>
    </row>
    <row r="4838" spans="1:5">
      <c r="A4838" s="156">
        <v>25020</v>
      </c>
      <c r="B4838" s="156" t="s">
        <v>4633</v>
      </c>
      <c r="C4838" s="156" t="s">
        <v>407</v>
      </c>
      <c r="D4838" s="156" t="s">
        <v>410</v>
      </c>
      <c r="E4838" s="378">
        <v>2219192.64</v>
      </c>
    </row>
    <row r="4839" spans="1:5">
      <c r="A4839" s="156">
        <v>7622</v>
      </c>
      <c r="B4839" s="156" t="s">
        <v>4634</v>
      </c>
      <c r="C4839" s="156" t="s">
        <v>407</v>
      </c>
      <c r="D4839" s="156" t="s">
        <v>410</v>
      </c>
      <c r="E4839" s="378">
        <v>522603.17</v>
      </c>
    </row>
    <row r="4840" spans="1:5">
      <c r="A4840" s="156">
        <v>7624</v>
      </c>
      <c r="B4840" s="156" t="s">
        <v>4635</v>
      </c>
      <c r="C4840" s="156" t="s">
        <v>407</v>
      </c>
      <c r="D4840" s="156" t="s">
        <v>410</v>
      </c>
      <c r="E4840" s="378">
        <v>677500</v>
      </c>
    </row>
    <row r="4841" spans="1:5">
      <c r="A4841" s="156">
        <v>7625</v>
      </c>
      <c r="B4841" s="156" t="s">
        <v>4636</v>
      </c>
      <c r="C4841" s="156" t="s">
        <v>407</v>
      </c>
      <c r="D4841" s="156" t="s">
        <v>410</v>
      </c>
      <c r="E4841" s="378">
        <v>673356.2</v>
      </c>
    </row>
    <row r="4842" spans="1:5">
      <c r="A4842" s="156">
        <v>7623</v>
      </c>
      <c r="B4842" s="156" t="s">
        <v>4637</v>
      </c>
      <c r="C4842" s="156" t="s">
        <v>407</v>
      </c>
      <c r="D4842" s="156" t="s">
        <v>410</v>
      </c>
      <c r="E4842" s="378">
        <v>2219192.64</v>
      </c>
    </row>
    <row r="4843" spans="1:5">
      <c r="A4843" s="156">
        <v>36508</v>
      </c>
      <c r="B4843" s="156" t="s">
        <v>4638</v>
      </c>
      <c r="C4843" s="156" t="s">
        <v>407</v>
      </c>
      <c r="D4843" s="156" t="s">
        <v>410</v>
      </c>
      <c r="E4843" s="378">
        <v>998058.98</v>
      </c>
    </row>
    <row r="4844" spans="1:5">
      <c r="A4844" s="156">
        <v>36509</v>
      </c>
      <c r="B4844" s="156" t="s">
        <v>4639</v>
      </c>
      <c r="C4844" s="156" t="s">
        <v>407</v>
      </c>
      <c r="D4844" s="156" t="s">
        <v>410</v>
      </c>
      <c r="E4844" s="378">
        <v>546972.43999999994</v>
      </c>
    </row>
    <row r="4845" spans="1:5">
      <c r="A4845" s="156">
        <v>13238</v>
      </c>
      <c r="B4845" s="156" t="s">
        <v>4640</v>
      </c>
      <c r="C4845" s="156" t="s">
        <v>407</v>
      </c>
      <c r="D4845" s="156" t="s">
        <v>410</v>
      </c>
      <c r="E4845" s="378">
        <v>141308.4</v>
      </c>
    </row>
    <row r="4846" spans="1:5">
      <c r="A4846" s="156">
        <v>36511</v>
      </c>
      <c r="B4846" s="156" t="s">
        <v>4641</v>
      </c>
      <c r="C4846" s="156" t="s">
        <v>407</v>
      </c>
      <c r="D4846" s="156" t="s">
        <v>410</v>
      </c>
      <c r="E4846" s="378">
        <v>163738.29999999999</v>
      </c>
    </row>
    <row r="4847" spans="1:5">
      <c r="A4847" s="156">
        <v>36515</v>
      </c>
      <c r="B4847" s="156" t="s">
        <v>4642</v>
      </c>
      <c r="C4847" s="156" t="s">
        <v>407</v>
      </c>
      <c r="D4847" s="156" t="s">
        <v>410</v>
      </c>
      <c r="E4847" s="378">
        <v>48224.29</v>
      </c>
    </row>
    <row r="4848" spans="1:5">
      <c r="A4848" s="156">
        <v>10598</v>
      </c>
      <c r="B4848" s="156" t="s">
        <v>4643</v>
      </c>
      <c r="C4848" s="156" t="s">
        <v>407</v>
      </c>
      <c r="D4848" s="156" t="s">
        <v>410</v>
      </c>
      <c r="E4848" s="378">
        <v>78202.98</v>
      </c>
    </row>
    <row r="4849" spans="1:5">
      <c r="A4849" s="156">
        <v>7640</v>
      </c>
      <c r="B4849" s="156" t="s">
        <v>4644</v>
      </c>
      <c r="C4849" s="156" t="s">
        <v>407</v>
      </c>
      <c r="D4849" s="156" t="s">
        <v>410</v>
      </c>
      <c r="E4849" s="378">
        <v>120000</v>
      </c>
    </row>
    <row r="4850" spans="1:5">
      <c r="A4850" s="156">
        <v>36513</v>
      </c>
      <c r="B4850" s="156" t="s">
        <v>4645</v>
      </c>
      <c r="C4850" s="156" t="s">
        <v>407</v>
      </c>
      <c r="D4850" s="156" t="s">
        <v>410</v>
      </c>
      <c r="E4850" s="378">
        <v>115598.12</v>
      </c>
    </row>
    <row r="4851" spans="1:5">
      <c r="A4851" s="156">
        <v>36514</v>
      </c>
      <c r="B4851" s="156" t="s">
        <v>4646</v>
      </c>
      <c r="C4851" s="156" t="s">
        <v>407</v>
      </c>
      <c r="D4851" s="156" t="s">
        <v>410</v>
      </c>
      <c r="E4851" s="378">
        <v>128971.95</v>
      </c>
    </row>
    <row r="4852" spans="1:5">
      <c r="A4852" s="156">
        <v>36149</v>
      </c>
      <c r="B4852" s="156" t="s">
        <v>4647</v>
      </c>
      <c r="C4852" s="156" t="s">
        <v>407</v>
      </c>
      <c r="D4852" s="156" t="s">
        <v>408</v>
      </c>
      <c r="E4852" s="176">
        <v>117.5</v>
      </c>
    </row>
    <row r="4853" spans="1:5">
      <c r="A4853" s="156">
        <v>11581</v>
      </c>
      <c r="B4853" s="156" t="s">
        <v>4648</v>
      </c>
      <c r="C4853" s="156" t="s">
        <v>459</v>
      </c>
      <c r="D4853" s="156" t="s">
        <v>408</v>
      </c>
      <c r="E4853" s="176">
        <v>18.47</v>
      </c>
    </row>
    <row r="4854" spans="1:5">
      <c r="A4854" s="156">
        <v>11580</v>
      </c>
      <c r="B4854" s="156" t="s">
        <v>4649</v>
      </c>
      <c r="C4854" s="156" t="s">
        <v>459</v>
      </c>
      <c r="D4854" s="156" t="s">
        <v>408</v>
      </c>
      <c r="E4854" s="176">
        <v>8.41</v>
      </c>
    </row>
    <row r="4855" spans="1:5">
      <c r="A4855" s="156">
        <v>38177</v>
      </c>
      <c r="B4855" s="156" t="s">
        <v>4650</v>
      </c>
      <c r="C4855" s="156" t="s">
        <v>407</v>
      </c>
      <c r="D4855" s="156" t="s">
        <v>408</v>
      </c>
      <c r="E4855" s="176">
        <v>5.7</v>
      </c>
    </row>
    <row r="4856" spans="1:5">
      <c r="A4856" s="156">
        <v>10743</v>
      </c>
      <c r="B4856" s="156" t="s">
        <v>4651</v>
      </c>
      <c r="C4856" s="156" t="s">
        <v>407</v>
      </c>
      <c r="D4856" s="156" t="s">
        <v>408</v>
      </c>
      <c r="E4856" s="176">
        <v>507.66</v>
      </c>
    </row>
    <row r="4857" spans="1:5">
      <c r="A4857" s="156">
        <v>39848</v>
      </c>
      <c r="B4857" s="156" t="s">
        <v>4652</v>
      </c>
      <c r="C4857" s="156" t="s">
        <v>459</v>
      </c>
      <c r="D4857" s="156" t="s">
        <v>410</v>
      </c>
      <c r="E4857" s="176">
        <v>1.1000000000000001</v>
      </c>
    </row>
    <row r="4858" spans="1:5">
      <c r="A4858" s="156">
        <v>21016</v>
      </c>
      <c r="B4858" s="156" t="s">
        <v>4653</v>
      </c>
      <c r="C4858" s="156" t="s">
        <v>459</v>
      </c>
      <c r="D4858" s="156" t="s">
        <v>410</v>
      </c>
      <c r="E4858" s="176">
        <v>80.94</v>
      </c>
    </row>
    <row r="4859" spans="1:5">
      <c r="A4859" s="156">
        <v>21008</v>
      </c>
      <c r="B4859" s="156" t="s">
        <v>4654</v>
      </c>
      <c r="C4859" s="156" t="s">
        <v>459</v>
      </c>
      <c r="D4859" s="156" t="s">
        <v>410</v>
      </c>
      <c r="E4859" s="176">
        <v>9.4499999999999993</v>
      </c>
    </row>
    <row r="4860" spans="1:5">
      <c r="A4860" s="156">
        <v>21009</v>
      </c>
      <c r="B4860" s="156" t="s">
        <v>4655</v>
      </c>
      <c r="C4860" s="156" t="s">
        <v>459</v>
      </c>
      <c r="D4860" s="156" t="s">
        <v>410</v>
      </c>
      <c r="E4860" s="176">
        <v>12.31</v>
      </c>
    </row>
    <row r="4861" spans="1:5">
      <c r="A4861" s="156">
        <v>21010</v>
      </c>
      <c r="B4861" s="156" t="s">
        <v>4656</v>
      </c>
      <c r="C4861" s="156" t="s">
        <v>459</v>
      </c>
      <c r="D4861" s="156" t="s">
        <v>410</v>
      </c>
      <c r="E4861" s="176">
        <v>16.53</v>
      </c>
    </row>
    <row r="4862" spans="1:5">
      <c r="A4862" s="156">
        <v>21011</v>
      </c>
      <c r="B4862" s="156" t="s">
        <v>4657</v>
      </c>
      <c r="C4862" s="156" t="s">
        <v>459</v>
      </c>
      <c r="D4862" s="156" t="s">
        <v>410</v>
      </c>
      <c r="E4862" s="176">
        <v>24.09</v>
      </c>
    </row>
    <row r="4863" spans="1:5">
      <c r="A4863" s="156">
        <v>21012</v>
      </c>
      <c r="B4863" s="156" t="s">
        <v>4658</v>
      </c>
      <c r="C4863" s="156" t="s">
        <v>459</v>
      </c>
      <c r="D4863" s="156" t="s">
        <v>410</v>
      </c>
      <c r="E4863" s="176">
        <v>26.62</v>
      </c>
    </row>
    <row r="4864" spans="1:5">
      <c r="A4864" s="156">
        <v>21013</v>
      </c>
      <c r="B4864" s="156" t="s">
        <v>4659</v>
      </c>
      <c r="C4864" s="156" t="s">
        <v>459</v>
      </c>
      <c r="D4864" s="156" t="s">
        <v>410</v>
      </c>
      <c r="E4864" s="176">
        <v>34.74</v>
      </c>
    </row>
    <row r="4865" spans="1:5">
      <c r="A4865" s="156">
        <v>21014</v>
      </c>
      <c r="B4865" s="156" t="s">
        <v>4660</v>
      </c>
      <c r="C4865" s="156" t="s">
        <v>459</v>
      </c>
      <c r="D4865" s="156" t="s">
        <v>410</v>
      </c>
      <c r="E4865" s="176">
        <v>48.61</v>
      </c>
    </row>
    <row r="4866" spans="1:5">
      <c r="A4866" s="156">
        <v>21015</v>
      </c>
      <c r="B4866" s="156" t="s">
        <v>4661</v>
      </c>
      <c r="C4866" s="156" t="s">
        <v>459</v>
      </c>
      <c r="D4866" s="156" t="s">
        <v>410</v>
      </c>
      <c r="E4866" s="176">
        <v>55.85</v>
      </c>
    </row>
    <row r="4867" spans="1:5">
      <c r="A4867" s="156">
        <v>7697</v>
      </c>
      <c r="B4867" s="156" t="s">
        <v>4662</v>
      </c>
      <c r="C4867" s="156" t="s">
        <v>459</v>
      </c>
      <c r="D4867" s="156" t="s">
        <v>410</v>
      </c>
      <c r="E4867" s="176">
        <v>26.65</v>
      </c>
    </row>
    <row r="4868" spans="1:5">
      <c r="A4868" s="156">
        <v>7698</v>
      </c>
      <c r="B4868" s="156" t="s">
        <v>4663</v>
      </c>
      <c r="C4868" s="156" t="s">
        <v>459</v>
      </c>
      <c r="D4868" s="156" t="s">
        <v>410</v>
      </c>
      <c r="E4868" s="176">
        <v>22.94</v>
      </c>
    </row>
    <row r="4869" spans="1:5">
      <c r="A4869" s="156">
        <v>7691</v>
      </c>
      <c r="B4869" s="156" t="s">
        <v>4664</v>
      </c>
      <c r="C4869" s="156" t="s">
        <v>459</v>
      </c>
      <c r="D4869" s="156" t="s">
        <v>410</v>
      </c>
      <c r="E4869" s="176">
        <v>9.69</v>
      </c>
    </row>
    <row r="4870" spans="1:5">
      <c r="A4870" s="156">
        <v>40626</v>
      </c>
      <c r="B4870" s="156" t="s">
        <v>4665</v>
      </c>
      <c r="C4870" s="156" t="s">
        <v>459</v>
      </c>
      <c r="D4870" s="156" t="s">
        <v>410</v>
      </c>
      <c r="E4870" s="176">
        <v>18.190000000000001</v>
      </c>
    </row>
    <row r="4871" spans="1:5">
      <c r="A4871" s="156">
        <v>7701</v>
      </c>
      <c r="B4871" s="156" t="s">
        <v>4666</v>
      </c>
      <c r="C4871" s="156" t="s">
        <v>459</v>
      </c>
      <c r="D4871" s="156" t="s">
        <v>410</v>
      </c>
      <c r="E4871" s="176">
        <v>47.69</v>
      </c>
    </row>
    <row r="4872" spans="1:5">
      <c r="A4872" s="156">
        <v>7696</v>
      </c>
      <c r="B4872" s="156" t="s">
        <v>235</v>
      </c>
      <c r="C4872" s="156" t="s">
        <v>459</v>
      </c>
      <c r="D4872" s="156" t="s">
        <v>410</v>
      </c>
      <c r="E4872" s="176">
        <v>38.43</v>
      </c>
    </row>
    <row r="4873" spans="1:5">
      <c r="A4873" s="156">
        <v>7700</v>
      </c>
      <c r="B4873" s="156" t="s">
        <v>4667</v>
      </c>
      <c r="C4873" s="156" t="s">
        <v>459</v>
      </c>
      <c r="D4873" s="156" t="s">
        <v>410</v>
      </c>
      <c r="E4873" s="176">
        <v>12.26</v>
      </c>
    </row>
    <row r="4874" spans="1:5">
      <c r="A4874" s="156">
        <v>7694</v>
      </c>
      <c r="B4874" s="156" t="s">
        <v>4668</v>
      </c>
      <c r="C4874" s="156" t="s">
        <v>459</v>
      </c>
      <c r="D4874" s="156" t="s">
        <v>410</v>
      </c>
      <c r="E4874" s="176">
        <v>64.180000000000007</v>
      </c>
    </row>
    <row r="4875" spans="1:5">
      <c r="A4875" s="156">
        <v>7693</v>
      </c>
      <c r="B4875" s="156" t="s">
        <v>4669</v>
      </c>
      <c r="C4875" s="156" t="s">
        <v>459</v>
      </c>
      <c r="D4875" s="156" t="s">
        <v>410</v>
      </c>
      <c r="E4875" s="176">
        <v>88.38</v>
      </c>
    </row>
    <row r="4876" spans="1:5">
      <c r="A4876" s="156">
        <v>7692</v>
      </c>
      <c r="B4876" s="156" t="s">
        <v>4670</v>
      </c>
      <c r="C4876" s="156" t="s">
        <v>459</v>
      </c>
      <c r="D4876" s="156" t="s">
        <v>410</v>
      </c>
      <c r="E4876" s="176">
        <v>132.33000000000001</v>
      </c>
    </row>
    <row r="4877" spans="1:5">
      <c r="A4877" s="156">
        <v>7695</v>
      </c>
      <c r="B4877" s="156" t="s">
        <v>4671</v>
      </c>
      <c r="C4877" s="156" t="s">
        <v>459</v>
      </c>
      <c r="D4877" s="156" t="s">
        <v>410</v>
      </c>
      <c r="E4877" s="176">
        <v>143.51</v>
      </c>
    </row>
    <row r="4878" spans="1:5">
      <c r="A4878" s="156">
        <v>13356</v>
      </c>
      <c r="B4878" s="156" t="s">
        <v>4672</v>
      </c>
      <c r="C4878" s="156" t="s">
        <v>459</v>
      </c>
      <c r="D4878" s="156" t="s">
        <v>410</v>
      </c>
      <c r="E4878" s="176">
        <v>10.4</v>
      </c>
    </row>
    <row r="4879" spans="1:5">
      <c r="A4879" s="156">
        <v>20999</v>
      </c>
      <c r="B4879" s="156" t="s">
        <v>4673</v>
      </c>
      <c r="C4879" s="156" t="s">
        <v>459</v>
      </c>
      <c r="D4879" s="156" t="s">
        <v>410</v>
      </c>
      <c r="E4879" s="176">
        <v>6.11</v>
      </c>
    </row>
    <row r="4880" spans="1:5">
      <c r="A4880" s="156">
        <v>21001</v>
      </c>
      <c r="B4880" s="156" t="s">
        <v>4674</v>
      </c>
      <c r="C4880" s="156" t="s">
        <v>459</v>
      </c>
      <c r="D4880" s="156" t="s">
        <v>410</v>
      </c>
      <c r="E4880" s="176">
        <v>11.41</v>
      </c>
    </row>
    <row r="4881" spans="1:5">
      <c r="A4881" s="156">
        <v>21003</v>
      </c>
      <c r="B4881" s="156" t="s">
        <v>4675</v>
      </c>
      <c r="C4881" s="156" t="s">
        <v>459</v>
      </c>
      <c r="D4881" s="156" t="s">
        <v>410</v>
      </c>
      <c r="E4881" s="176">
        <v>18.75</v>
      </c>
    </row>
    <row r="4882" spans="1:5">
      <c r="A4882" s="156">
        <v>21006</v>
      </c>
      <c r="B4882" s="156" t="s">
        <v>4676</v>
      </c>
      <c r="C4882" s="156" t="s">
        <v>459</v>
      </c>
      <c r="D4882" s="156" t="s">
        <v>410</v>
      </c>
      <c r="E4882" s="176">
        <v>39.79</v>
      </c>
    </row>
    <row r="4883" spans="1:5">
      <c r="A4883" s="156">
        <v>21019</v>
      </c>
      <c r="B4883" s="156" t="s">
        <v>4677</v>
      </c>
      <c r="C4883" s="156" t="s">
        <v>459</v>
      </c>
      <c r="D4883" s="156" t="s">
        <v>410</v>
      </c>
      <c r="E4883" s="176">
        <v>13.83</v>
      </c>
    </row>
    <row r="4884" spans="1:5">
      <c r="A4884" s="156">
        <v>21021</v>
      </c>
      <c r="B4884" s="156" t="s">
        <v>4678</v>
      </c>
      <c r="C4884" s="156" t="s">
        <v>459</v>
      </c>
      <c r="D4884" s="156" t="s">
        <v>410</v>
      </c>
      <c r="E4884" s="176">
        <v>21.86</v>
      </c>
    </row>
    <row r="4885" spans="1:5">
      <c r="A4885" s="156">
        <v>21024</v>
      </c>
      <c r="B4885" s="156" t="s">
        <v>4679</v>
      </c>
      <c r="C4885" s="156" t="s">
        <v>459</v>
      </c>
      <c r="D4885" s="156" t="s">
        <v>410</v>
      </c>
      <c r="E4885" s="176">
        <v>46.85</v>
      </c>
    </row>
    <row r="4886" spans="1:5">
      <c r="A4886" s="156">
        <v>40624</v>
      </c>
      <c r="B4886" s="156" t="s">
        <v>4680</v>
      </c>
      <c r="C4886" s="156" t="s">
        <v>459</v>
      </c>
      <c r="D4886" s="156" t="s">
        <v>408</v>
      </c>
      <c r="E4886" s="176">
        <v>37.159999999999997</v>
      </c>
    </row>
    <row r="4887" spans="1:5">
      <c r="A4887" s="156">
        <v>13127</v>
      </c>
      <c r="B4887" s="156" t="s">
        <v>4681</v>
      </c>
      <c r="C4887" s="156" t="s">
        <v>459</v>
      </c>
      <c r="D4887" s="156" t="s">
        <v>408</v>
      </c>
      <c r="E4887" s="176">
        <v>16.57</v>
      </c>
    </row>
    <row r="4888" spans="1:5">
      <c r="A4888" s="156">
        <v>13137</v>
      </c>
      <c r="B4888" s="156" t="s">
        <v>4682</v>
      </c>
      <c r="C4888" s="156" t="s">
        <v>459</v>
      </c>
      <c r="D4888" s="156" t="s">
        <v>408</v>
      </c>
      <c r="E4888" s="176">
        <v>22</v>
      </c>
    </row>
    <row r="4889" spans="1:5">
      <c r="A4889" s="156">
        <v>20989</v>
      </c>
      <c r="B4889" s="156" t="s">
        <v>4683</v>
      </c>
      <c r="C4889" s="156" t="s">
        <v>459</v>
      </c>
      <c r="D4889" s="156" t="s">
        <v>408</v>
      </c>
      <c r="E4889" s="176">
        <v>788.15</v>
      </c>
    </row>
    <row r="4890" spans="1:5">
      <c r="A4890" s="156">
        <v>21147</v>
      </c>
      <c r="B4890" s="156" t="s">
        <v>4684</v>
      </c>
      <c r="C4890" s="156" t="s">
        <v>459</v>
      </c>
      <c r="D4890" s="156" t="s">
        <v>408</v>
      </c>
      <c r="E4890" s="176">
        <v>73.89</v>
      </c>
    </row>
    <row r="4891" spans="1:5">
      <c r="A4891" s="156">
        <v>21148</v>
      </c>
      <c r="B4891" s="156" t="s">
        <v>4685</v>
      </c>
      <c r="C4891" s="156" t="s">
        <v>459</v>
      </c>
      <c r="D4891" s="156" t="s">
        <v>405</v>
      </c>
      <c r="E4891" s="176">
        <v>45.61</v>
      </c>
    </row>
    <row r="4892" spans="1:5">
      <c r="A4892" s="156">
        <v>20984</v>
      </c>
      <c r="B4892" s="156" t="s">
        <v>4686</v>
      </c>
      <c r="C4892" s="156" t="s">
        <v>459</v>
      </c>
      <c r="D4892" s="156" t="s">
        <v>408</v>
      </c>
      <c r="E4892" s="378">
        <v>1512.31</v>
      </c>
    </row>
    <row r="4893" spans="1:5">
      <c r="A4893" s="156">
        <v>13042</v>
      </c>
      <c r="B4893" s="156" t="s">
        <v>4687</v>
      </c>
      <c r="C4893" s="156" t="s">
        <v>459</v>
      </c>
      <c r="D4893" s="156" t="s">
        <v>408</v>
      </c>
      <c r="E4893" s="176">
        <v>838.04</v>
      </c>
    </row>
    <row r="4894" spans="1:5">
      <c r="A4894" s="156">
        <v>21150</v>
      </c>
      <c r="B4894" s="156" t="s">
        <v>4688</v>
      </c>
      <c r="C4894" s="156" t="s">
        <v>459</v>
      </c>
      <c r="D4894" s="156" t="s">
        <v>408</v>
      </c>
      <c r="E4894" s="176">
        <v>22.61</v>
      </c>
    </row>
    <row r="4895" spans="1:5">
      <c r="A4895" s="156">
        <v>13141</v>
      </c>
      <c r="B4895" s="156" t="s">
        <v>4689</v>
      </c>
      <c r="C4895" s="156" t="s">
        <v>459</v>
      </c>
      <c r="D4895" s="156" t="s">
        <v>408</v>
      </c>
      <c r="E4895" s="176">
        <v>28.49</v>
      </c>
    </row>
    <row r="4896" spans="1:5">
      <c r="A4896" s="156">
        <v>21151</v>
      </c>
      <c r="B4896" s="156" t="s">
        <v>4690</v>
      </c>
      <c r="C4896" s="156" t="s">
        <v>459</v>
      </c>
      <c r="D4896" s="156" t="s">
        <v>408</v>
      </c>
      <c r="E4896" s="176">
        <v>135.37</v>
      </c>
    </row>
    <row r="4897" spans="1:5">
      <c r="A4897" s="156">
        <v>13142</v>
      </c>
      <c r="B4897" s="156" t="s">
        <v>4691</v>
      </c>
      <c r="C4897" s="156" t="s">
        <v>459</v>
      </c>
      <c r="D4897" s="156" t="s">
        <v>408</v>
      </c>
      <c r="E4897" s="176">
        <v>193.52</v>
      </c>
    </row>
    <row r="4898" spans="1:5">
      <c r="A4898" s="156">
        <v>20994</v>
      </c>
      <c r="B4898" s="156" t="s">
        <v>4692</v>
      </c>
      <c r="C4898" s="156" t="s">
        <v>459</v>
      </c>
      <c r="D4898" s="156" t="s">
        <v>408</v>
      </c>
      <c r="E4898" s="176">
        <v>364.87</v>
      </c>
    </row>
    <row r="4899" spans="1:5">
      <c r="A4899" s="156">
        <v>7672</v>
      </c>
      <c r="B4899" s="156" t="s">
        <v>4693</v>
      </c>
      <c r="C4899" s="156" t="s">
        <v>459</v>
      </c>
      <c r="D4899" s="156" t="s">
        <v>408</v>
      </c>
      <c r="E4899" s="176">
        <v>239.03</v>
      </c>
    </row>
    <row r="4900" spans="1:5">
      <c r="A4900" s="156">
        <v>20995</v>
      </c>
      <c r="B4900" s="156" t="s">
        <v>4694</v>
      </c>
      <c r="C4900" s="156" t="s">
        <v>459</v>
      </c>
      <c r="D4900" s="156" t="s">
        <v>408</v>
      </c>
      <c r="E4900" s="176">
        <v>479.51</v>
      </c>
    </row>
    <row r="4901" spans="1:5">
      <c r="A4901" s="156">
        <v>7690</v>
      </c>
      <c r="B4901" s="156" t="s">
        <v>4695</v>
      </c>
      <c r="C4901" s="156" t="s">
        <v>459</v>
      </c>
      <c r="D4901" s="156" t="s">
        <v>408</v>
      </c>
      <c r="E4901" s="176">
        <v>277.33</v>
      </c>
    </row>
    <row r="4902" spans="1:5">
      <c r="A4902" s="156">
        <v>20980</v>
      </c>
      <c r="B4902" s="156" t="s">
        <v>4696</v>
      </c>
      <c r="C4902" s="156" t="s">
        <v>459</v>
      </c>
      <c r="D4902" s="156" t="s">
        <v>408</v>
      </c>
      <c r="E4902" s="176">
        <v>302.54000000000002</v>
      </c>
    </row>
    <row r="4903" spans="1:5">
      <c r="A4903" s="156">
        <v>7661</v>
      </c>
      <c r="B4903" s="156" t="s">
        <v>4697</v>
      </c>
      <c r="C4903" s="156" t="s">
        <v>459</v>
      </c>
      <c r="D4903" s="156" t="s">
        <v>408</v>
      </c>
      <c r="E4903" s="176">
        <v>359.9</v>
      </c>
    </row>
    <row r="4904" spans="1:5">
      <c r="A4904" s="156">
        <v>36365</v>
      </c>
      <c r="B4904" s="156" t="s">
        <v>4698</v>
      </c>
      <c r="C4904" s="156" t="s">
        <v>459</v>
      </c>
      <c r="D4904" s="156" t="s">
        <v>410</v>
      </c>
      <c r="E4904" s="176">
        <v>16.489999999999998</v>
      </c>
    </row>
    <row r="4905" spans="1:5">
      <c r="A4905" s="156">
        <v>41930</v>
      </c>
      <c r="B4905" s="156" t="s">
        <v>4699</v>
      </c>
      <c r="C4905" s="156" t="s">
        <v>459</v>
      </c>
      <c r="D4905" s="156" t="s">
        <v>410</v>
      </c>
      <c r="E4905" s="176">
        <v>55.38</v>
      </c>
    </row>
    <row r="4906" spans="1:5">
      <c r="A4906" s="156">
        <v>41931</v>
      </c>
      <c r="B4906" s="156" t="s">
        <v>4700</v>
      </c>
      <c r="C4906" s="156" t="s">
        <v>459</v>
      </c>
      <c r="D4906" s="156" t="s">
        <v>410</v>
      </c>
      <c r="E4906" s="176">
        <v>93.88</v>
      </c>
    </row>
    <row r="4907" spans="1:5">
      <c r="A4907" s="156">
        <v>41932</v>
      </c>
      <c r="B4907" s="156" t="s">
        <v>4701</v>
      </c>
      <c r="C4907" s="156" t="s">
        <v>459</v>
      </c>
      <c r="D4907" s="156" t="s">
        <v>410</v>
      </c>
      <c r="E4907" s="176">
        <v>152.13999999999999</v>
      </c>
    </row>
    <row r="4908" spans="1:5">
      <c r="A4908" s="156">
        <v>41933</v>
      </c>
      <c r="B4908" s="156" t="s">
        <v>4702</v>
      </c>
      <c r="C4908" s="156" t="s">
        <v>459</v>
      </c>
      <c r="D4908" s="156" t="s">
        <v>410</v>
      </c>
      <c r="E4908" s="176">
        <v>188.64</v>
      </c>
    </row>
    <row r="4909" spans="1:5">
      <c r="A4909" s="156">
        <v>41934</v>
      </c>
      <c r="B4909" s="156" t="s">
        <v>4703</v>
      </c>
      <c r="C4909" s="156" t="s">
        <v>459</v>
      </c>
      <c r="D4909" s="156" t="s">
        <v>410</v>
      </c>
      <c r="E4909" s="176">
        <v>245.51</v>
      </c>
    </row>
    <row r="4910" spans="1:5">
      <c r="A4910" s="156">
        <v>41936</v>
      </c>
      <c r="B4910" s="156" t="s">
        <v>4704</v>
      </c>
      <c r="C4910" s="156" t="s">
        <v>459</v>
      </c>
      <c r="D4910" s="156" t="s">
        <v>410</v>
      </c>
      <c r="E4910" s="176">
        <v>35.47</v>
      </c>
    </row>
    <row r="4911" spans="1:5">
      <c r="A4911" s="156">
        <v>7720</v>
      </c>
      <c r="B4911" s="156" t="s">
        <v>4705</v>
      </c>
      <c r="C4911" s="156" t="s">
        <v>459</v>
      </c>
      <c r="D4911" s="156" t="s">
        <v>410</v>
      </c>
      <c r="E4911" s="176">
        <v>306.18</v>
      </c>
    </row>
    <row r="4912" spans="1:5">
      <c r="A4912" s="156">
        <v>40335</v>
      </c>
      <c r="B4912" s="156" t="s">
        <v>4706</v>
      </c>
      <c r="C4912" s="156" t="s">
        <v>459</v>
      </c>
      <c r="D4912" s="156" t="s">
        <v>410</v>
      </c>
      <c r="E4912" s="176">
        <v>62.36</v>
      </c>
    </row>
    <row r="4913" spans="1:5">
      <c r="A4913" s="156">
        <v>7740</v>
      </c>
      <c r="B4913" s="156" t="s">
        <v>4707</v>
      </c>
      <c r="C4913" s="156" t="s">
        <v>459</v>
      </c>
      <c r="D4913" s="156" t="s">
        <v>410</v>
      </c>
      <c r="E4913" s="176">
        <v>85.08</v>
      </c>
    </row>
    <row r="4914" spans="1:5">
      <c r="A4914" s="156">
        <v>7741</v>
      </c>
      <c r="B4914" s="156" t="s">
        <v>4708</v>
      </c>
      <c r="C4914" s="156" t="s">
        <v>459</v>
      </c>
      <c r="D4914" s="156" t="s">
        <v>410</v>
      </c>
      <c r="E4914" s="176">
        <v>107.38</v>
      </c>
    </row>
    <row r="4915" spans="1:5">
      <c r="A4915" s="156">
        <v>7774</v>
      </c>
      <c r="B4915" s="156" t="s">
        <v>4709</v>
      </c>
      <c r="C4915" s="156" t="s">
        <v>459</v>
      </c>
      <c r="D4915" s="156" t="s">
        <v>410</v>
      </c>
      <c r="E4915" s="176">
        <v>144.55000000000001</v>
      </c>
    </row>
    <row r="4916" spans="1:5">
      <c r="A4916" s="156">
        <v>7744</v>
      </c>
      <c r="B4916" s="156" t="s">
        <v>4710</v>
      </c>
      <c r="C4916" s="156" t="s">
        <v>459</v>
      </c>
      <c r="D4916" s="156" t="s">
        <v>410</v>
      </c>
      <c r="E4916" s="176">
        <v>166.63</v>
      </c>
    </row>
    <row r="4917" spans="1:5">
      <c r="A4917" s="156">
        <v>7773</v>
      </c>
      <c r="B4917" s="156" t="s">
        <v>4711</v>
      </c>
      <c r="C4917" s="156" t="s">
        <v>459</v>
      </c>
      <c r="D4917" s="156" t="s">
        <v>410</v>
      </c>
      <c r="E4917" s="176">
        <v>207.52</v>
      </c>
    </row>
    <row r="4918" spans="1:5">
      <c r="A4918" s="156">
        <v>7754</v>
      </c>
      <c r="B4918" s="156" t="s">
        <v>4712</v>
      </c>
      <c r="C4918" s="156" t="s">
        <v>459</v>
      </c>
      <c r="D4918" s="156" t="s">
        <v>410</v>
      </c>
      <c r="E4918" s="176">
        <v>282</v>
      </c>
    </row>
    <row r="4919" spans="1:5">
      <c r="A4919" s="156">
        <v>7735</v>
      </c>
      <c r="B4919" s="156" t="s">
        <v>4713</v>
      </c>
      <c r="C4919" s="156" t="s">
        <v>459</v>
      </c>
      <c r="D4919" s="156" t="s">
        <v>410</v>
      </c>
      <c r="E4919" s="176">
        <v>386.52</v>
      </c>
    </row>
    <row r="4920" spans="1:5">
      <c r="A4920" s="156">
        <v>7755</v>
      </c>
      <c r="B4920" s="156" t="s">
        <v>4714</v>
      </c>
      <c r="C4920" s="156" t="s">
        <v>459</v>
      </c>
      <c r="D4920" s="156" t="s">
        <v>410</v>
      </c>
      <c r="E4920" s="176">
        <v>103.65</v>
      </c>
    </row>
    <row r="4921" spans="1:5">
      <c r="A4921" s="156">
        <v>7776</v>
      </c>
      <c r="B4921" s="156" t="s">
        <v>4715</v>
      </c>
      <c r="C4921" s="156" t="s">
        <v>459</v>
      </c>
      <c r="D4921" s="156" t="s">
        <v>410</v>
      </c>
      <c r="E4921" s="176">
        <v>134.91</v>
      </c>
    </row>
    <row r="4922" spans="1:5">
      <c r="A4922" s="156">
        <v>7743</v>
      </c>
      <c r="B4922" s="156" t="s">
        <v>4716</v>
      </c>
      <c r="C4922" s="156" t="s">
        <v>459</v>
      </c>
      <c r="D4922" s="156" t="s">
        <v>410</v>
      </c>
      <c r="E4922" s="176">
        <v>178.16</v>
      </c>
    </row>
    <row r="4923" spans="1:5">
      <c r="A4923" s="156">
        <v>7733</v>
      </c>
      <c r="B4923" s="156" t="s">
        <v>4717</v>
      </c>
      <c r="C4923" s="156" t="s">
        <v>459</v>
      </c>
      <c r="D4923" s="156" t="s">
        <v>410</v>
      </c>
      <c r="E4923" s="176">
        <v>198.66</v>
      </c>
    </row>
    <row r="4924" spans="1:5">
      <c r="A4924" s="156">
        <v>7775</v>
      </c>
      <c r="B4924" s="156" t="s">
        <v>4718</v>
      </c>
      <c r="C4924" s="156" t="s">
        <v>459</v>
      </c>
      <c r="D4924" s="156" t="s">
        <v>410</v>
      </c>
      <c r="E4924" s="176">
        <v>244.42</v>
      </c>
    </row>
    <row r="4925" spans="1:5">
      <c r="A4925" s="156">
        <v>7734</v>
      </c>
      <c r="B4925" s="156" t="s">
        <v>4719</v>
      </c>
      <c r="C4925" s="156" t="s">
        <v>459</v>
      </c>
      <c r="D4925" s="156" t="s">
        <v>410</v>
      </c>
      <c r="E4925" s="176">
        <v>353.35</v>
      </c>
    </row>
    <row r="4926" spans="1:5">
      <c r="A4926" s="156">
        <v>7753</v>
      </c>
      <c r="B4926" s="156" t="s">
        <v>4720</v>
      </c>
      <c r="C4926" s="156" t="s">
        <v>459</v>
      </c>
      <c r="D4926" s="156" t="s">
        <v>410</v>
      </c>
      <c r="E4926" s="176">
        <v>179.15</v>
      </c>
    </row>
    <row r="4927" spans="1:5">
      <c r="A4927" s="156">
        <v>13256</v>
      </c>
      <c r="B4927" s="156" t="s">
        <v>4721</v>
      </c>
      <c r="C4927" s="156" t="s">
        <v>459</v>
      </c>
      <c r="D4927" s="156" t="s">
        <v>410</v>
      </c>
      <c r="E4927" s="176">
        <v>209.13</v>
      </c>
    </row>
    <row r="4928" spans="1:5">
      <c r="A4928" s="156">
        <v>7757</v>
      </c>
      <c r="B4928" s="156" t="s">
        <v>4722</v>
      </c>
      <c r="C4928" s="156" t="s">
        <v>459</v>
      </c>
      <c r="D4928" s="156" t="s">
        <v>410</v>
      </c>
      <c r="E4928" s="176">
        <v>253.89</v>
      </c>
    </row>
    <row r="4929" spans="1:5">
      <c r="A4929" s="156">
        <v>7758</v>
      </c>
      <c r="B4929" s="156" t="s">
        <v>4723</v>
      </c>
      <c r="C4929" s="156" t="s">
        <v>459</v>
      </c>
      <c r="D4929" s="156" t="s">
        <v>410</v>
      </c>
      <c r="E4929" s="176">
        <v>377.65</v>
      </c>
    </row>
    <row r="4930" spans="1:5">
      <c r="A4930" s="156">
        <v>7759</v>
      </c>
      <c r="B4930" s="156" t="s">
        <v>4724</v>
      </c>
      <c r="C4930" s="156" t="s">
        <v>459</v>
      </c>
      <c r="D4930" s="156" t="s">
        <v>410</v>
      </c>
      <c r="E4930" s="176">
        <v>822.76</v>
      </c>
    </row>
    <row r="4931" spans="1:5">
      <c r="A4931" s="156">
        <v>40334</v>
      </c>
      <c r="B4931" s="156" t="s">
        <v>4725</v>
      </c>
      <c r="C4931" s="156" t="s">
        <v>459</v>
      </c>
      <c r="D4931" s="156" t="s">
        <v>410</v>
      </c>
      <c r="E4931" s="176">
        <v>44.42</v>
      </c>
    </row>
    <row r="4932" spans="1:5">
      <c r="A4932" s="156">
        <v>7745</v>
      </c>
      <c r="B4932" s="156" t="s">
        <v>4726</v>
      </c>
      <c r="C4932" s="156" t="s">
        <v>459</v>
      </c>
      <c r="D4932" s="156" t="s">
        <v>410</v>
      </c>
      <c r="E4932" s="176">
        <v>46.94</v>
      </c>
    </row>
    <row r="4933" spans="1:5">
      <c r="A4933" s="156">
        <v>7714</v>
      </c>
      <c r="B4933" s="156" t="s">
        <v>4727</v>
      </c>
      <c r="C4933" s="156" t="s">
        <v>459</v>
      </c>
      <c r="D4933" s="156" t="s">
        <v>410</v>
      </c>
      <c r="E4933" s="176">
        <v>61.98</v>
      </c>
    </row>
    <row r="4934" spans="1:5">
      <c r="A4934" s="156">
        <v>7725</v>
      </c>
      <c r="B4934" s="156" t="s">
        <v>4728</v>
      </c>
      <c r="C4934" s="156" t="s">
        <v>459</v>
      </c>
      <c r="D4934" s="156" t="s">
        <v>410</v>
      </c>
      <c r="E4934" s="176">
        <v>82</v>
      </c>
    </row>
    <row r="4935" spans="1:5">
      <c r="A4935" s="156">
        <v>7742</v>
      </c>
      <c r="B4935" s="156" t="s">
        <v>4729</v>
      </c>
      <c r="C4935" s="156" t="s">
        <v>459</v>
      </c>
      <c r="D4935" s="156" t="s">
        <v>410</v>
      </c>
      <c r="E4935" s="176">
        <v>115.1</v>
      </c>
    </row>
    <row r="4936" spans="1:5">
      <c r="A4936" s="156">
        <v>7750</v>
      </c>
      <c r="B4936" s="156" t="s">
        <v>4730</v>
      </c>
      <c r="C4936" s="156" t="s">
        <v>459</v>
      </c>
      <c r="D4936" s="156" t="s">
        <v>410</v>
      </c>
      <c r="E4936" s="176">
        <v>130.52000000000001</v>
      </c>
    </row>
    <row r="4937" spans="1:5">
      <c r="A4937" s="156">
        <v>7756</v>
      </c>
      <c r="B4937" s="156" t="s">
        <v>4731</v>
      </c>
      <c r="C4937" s="156" t="s">
        <v>459</v>
      </c>
      <c r="D4937" s="156" t="s">
        <v>410</v>
      </c>
      <c r="E4937" s="176">
        <v>161.13999999999999</v>
      </c>
    </row>
    <row r="4938" spans="1:5">
      <c r="A4938" s="156">
        <v>7765</v>
      </c>
      <c r="B4938" s="156" t="s">
        <v>4732</v>
      </c>
      <c r="C4938" s="156" t="s">
        <v>459</v>
      </c>
      <c r="D4938" s="156" t="s">
        <v>410</v>
      </c>
      <c r="E4938" s="176">
        <v>197.85</v>
      </c>
    </row>
    <row r="4939" spans="1:5">
      <c r="A4939" s="156">
        <v>12569</v>
      </c>
      <c r="B4939" s="156" t="s">
        <v>4733</v>
      </c>
      <c r="C4939" s="156" t="s">
        <v>459</v>
      </c>
      <c r="D4939" s="156" t="s">
        <v>410</v>
      </c>
      <c r="E4939" s="176">
        <v>212.89</v>
      </c>
    </row>
    <row r="4940" spans="1:5">
      <c r="A4940" s="156">
        <v>7766</v>
      </c>
      <c r="B4940" s="156" t="s">
        <v>4734</v>
      </c>
      <c r="C4940" s="156" t="s">
        <v>459</v>
      </c>
      <c r="D4940" s="156" t="s">
        <v>410</v>
      </c>
      <c r="E4940" s="176">
        <v>287.75</v>
      </c>
    </row>
    <row r="4941" spans="1:5">
      <c r="A4941" s="156">
        <v>7767</v>
      </c>
      <c r="B4941" s="156" t="s">
        <v>4735</v>
      </c>
      <c r="C4941" s="156" t="s">
        <v>459</v>
      </c>
      <c r="D4941" s="156" t="s">
        <v>410</v>
      </c>
      <c r="E4941" s="176">
        <v>443.4</v>
      </c>
    </row>
    <row r="4942" spans="1:5">
      <c r="A4942" s="156">
        <v>7727</v>
      </c>
      <c r="B4942" s="156" t="s">
        <v>4736</v>
      </c>
      <c r="C4942" s="156" t="s">
        <v>459</v>
      </c>
      <c r="D4942" s="156" t="s">
        <v>410</v>
      </c>
      <c r="E4942" s="176">
        <v>962.93</v>
      </c>
    </row>
    <row r="4943" spans="1:5">
      <c r="A4943" s="156">
        <v>7760</v>
      </c>
      <c r="B4943" s="156" t="s">
        <v>4737</v>
      </c>
      <c r="C4943" s="156" t="s">
        <v>459</v>
      </c>
      <c r="D4943" s="156" t="s">
        <v>410</v>
      </c>
      <c r="E4943" s="176">
        <v>46.71</v>
      </c>
    </row>
    <row r="4944" spans="1:5">
      <c r="A4944" s="156">
        <v>7761</v>
      </c>
      <c r="B4944" s="156" t="s">
        <v>4738</v>
      </c>
      <c r="C4944" s="156" t="s">
        <v>459</v>
      </c>
      <c r="D4944" s="156" t="s">
        <v>410</v>
      </c>
      <c r="E4944" s="176">
        <v>49.65</v>
      </c>
    </row>
    <row r="4945" spans="1:5">
      <c r="A4945" s="156">
        <v>7752</v>
      </c>
      <c r="B4945" s="156" t="s">
        <v>4739</v>
      </c>
      <c r="C4945" s="156" t="s">
        <v>459</v>
      </c>
      <c r="D4945" s="156" t="s">
        <v>410</v>
      </c>
      <c r="E4945" s="176">
        <v>60.14</v>
      </c>
    </row>
    <row r="4946" spans="1:5">
      <c r="A4946" s="156">
        <v>7762</v>
      </c>
      <c r="B4946" s="156" t="s">
        <v>4740</v>
      </c>
      <c r="C4946" s="156" t="s">
        <v>459</v>
      </c>
      <c r="D4946" s="156" t="s">
        <v>410</v>
      </c>
      <c r="E4946" s="176">
        <v>78.680000000000007</v>
      </c>
    </row>
    <row r="4947" spans="1:5">
      <c r="A4947" s="156">
        <v>7722</v>
      </c>
      <c r="B4947" s="156" t="s">
        <v>4741</v>
      </c>
      <c r="C4947" s="156" t="s">
        <v>459</v>
      </c>
      <c r="D4947" s="156" t="s">
        <v>410</v>
      </c>
      <c r="E4947" s="176">
        <v>121.34</v>
      </c>
    </row>
    <row r="4948" spans="1:5">
      <c r="A4948" s="156">
        <v>7763</v>
      </c>
      <c r="B4948" s="156" t="s">
        <v>4742</v>
      </c>
      <c r="C4948" s="156" t="s">
        <v>459</v>
      </c>
      <c r="D4948" s="156" t="s">
        <v>410</v>
      </c>
      <c r="E4948" s="176">
        <v>135.22</v>
      </c>
    </row>
    <row r="4949" spans="1:5">
      <c r="A4949" s="156">
        <v>7764</v>
      </c>
      <c r="B4949" s="156" t="s">
        <v>4743</v>
      </c>
      <c r="C4949" s="156" t="s">
        <v>459</v>
      </c>
      <c r="D4949" s="156" t="s">
        <v>410</v>
      </c>
      <c r="E4949" s="176">
        <v>203.11</v>
      </c>
    </row>
    <row r="4950" spans="1:5">
      <c r="A4950" s="156">
        <v>12572</v>
      </c>
      <c r="B4950" s="156" t="s">
        <v>4744</v>
      </c>
      <c r="C4950" s="156" t="s">
        <v>459</v>
      </c>
      <c r="D4950" s="156" t="s">
        <v>410</v>
      </c>
      <c r="E4950" s="176">
        <v>266.31</v>
      </c>
    </row>
    <row r="4951" spans="1:5">
      <c r="A4951" s="156">
        <v>12573</v>
      </c>
      <c r="B4951" s="156" t="s">
        <v>4745</v>
      </c>
      <c r="C4951" s="156" t="s">
        <v>459</v>
      </c>
      <c r="D4951" s="156" t="s">
        <v>410</v>
      </c>
      <c r="E4951" s="176">
        <v>279.85000000000002</v>
      </c>
    </row>
    <row r="4952" spans="1:5">
      <c r="A4952" s="156">
        <v>12574</v>
      </c>
      <c r="B4952" s="156" t="s">
        <v>4746</v>
      </c>
      <c r="C4952" s="156" t="s">
        <v>459</v>
      </c>
      <c r="D4952" s="156" t="s">
        <v>410</v>
      </c>
      <c r="E4952" s="176">
        <v>363.64</v>
      </c>
    </row>
    <row r="4953" spans="1:5">
      <c r="A4953" s="156">
        <v>12575</v>
      </c>
      <c r="B4953" s="156" t="s">
        <v>4747</v>
      </c>
      <c r="C4953" s="156" t="s">
        <v>459</v>
      </c>
      <c r="D4953" s="156" t="s">
        <v>410</v>
      </c>
      <c r="E4953" s="176">
        <v>533.75</v>
      </c>
    </row>
    <row r="4954" spans="1:5">
      <c r="A4954" s="156">
        <v>12576</v>
      </c>
      <c r="B4954" s="156" t="s">
        <v>4748</v>
      </c>
      <c r="C4954" s="156" t="s">
        <v>459</v>
      </c>
      <c r="D4954" s="156" t="s">
        <v>410</v>
      </c>
      <c r="E4954" s="176">
        <v>56.42</v>
      </c>
    </row>
    <row r="4955" spans="1:5">
      <c r="A4955" s="156">
        <v>12577</v>
      </c>
      <c r="B4955" s="156" t="s">
        <v>4749</v>
      </c>
      <c r="C4955" s="156" t="s">
        <v>459</v>
      </c>
      <c r="D4955" s="156" t="s">
        <v>410</v>
      </c>
      <c r="E4955" s="176">
        <v>72.97</v>
      </c>
    </row>
    <row r="4956" spans="1:5">
      <c r="A4956" s="156">
        <v>12578</v>
      </c>
      <c r="B4956" s="156" t="s">
        <v>4750</v>
      </c>
      <c r="C4956" s="156" t="s">
        <v>459</v>
      </c>
      <c r="D4956" s="156" t="s">
        <v>410</v>
      </c>
      <c r="E4956" s="176">
        <v>97.87</v>
      </c>
    </row>
    <row r="4957" spans="1:5">
      <c r="A4957" s="156">
        <v>12579</v>
      </c>
      <c r="B4957" s="156" t="s">
        <v>4751</v>
      </c>
      <c r="C4957" s="156" t="s">
        <v>459</v>
      </c>
      <c r="D4957" s="156" t="s">
        <v>410</v>
      </c>
      <c r="E4957" s="176">
        <v>143.31</v>
      </c>
    </row>
    <row r="4958" spans="1:5">
      <c r="A4958" s="156">
        <v>12580</v>
      </c>
      <c r="B4958" s="156" t="s">
        <v>4752</v>
      </c>
      <c r="C4958" s="156" t="s">
        <v>459</v>
      </c>
      <c r="D4958" s="156" t="s">
        <v>410</v>
      </c>
      <c r="E4958" s="176">
        <v>185</v>
      </c>
    </row>
    <row r="4959" spans="1:5">
      <c r="A4959" s="156">
        <v>12581</v>
      </c>
      <c r="B4959" s="156" t="s">
        <v>4753</v>
      </c>
      <c r="C4959" s="156" t="s">
        <v>459</v>
      </c>
      <c r="D4959" s="156" t="s">
        <v>410</v>
      </c>
      <c r="E4959" s="176">
        <v>253.14</v>
      </c>
    </row>
    <row r="4960" spans="1:5">
      <c r="A4960" s="156">
        <v>41785</v>
      </c>
      <c r="B4960" s="156" t="s">
        <v>4754</v>
      </c>
      <c r="C4960" s="156" t="s">
        <v>459</v>
      </c>
      <c r="D4960" s="156" t="s">
        <v>410</v>
      </c>
      <c r="E4960" s="176">
        <v>913.58</v>
      </c>
    </row>
    <row r="4961" spans="1:5">
      <c r="A4961" s="156">
        <v>41781</v>
      </c>
      <c r="B4961" s="156" t="s">
        <v>5562</v>
      </c>
      <c r="C4961" s="156" t="s">
        <v>459</v>
      </c>
      <c r="D4961" s="156" t="s">
        <v>410</v>
      </c>
      <c r="E4961" s="176">
        <v>207.95</v>
      </c>
    </row>
    <row r="4962" spans="1:5">
      <c r="A4962" s="156">
        <v>41783</v>
      </c>
      <c r="B4962" s="156" t="s">
        <v>5563</v>
      </c>
      <c r="C4962" s="156" t="s">
        <v>459</v>
      </c>
      <c r="D4962" s="156" t="s">
        <v>410</v>
      </c>
      <c r="E4962" s="176">
        <v>602.89</v>
      </c>
    </row>
    <row r="4963" spans="1:5">
      <c r="A4963" s="156">
        <v>41786</v>
      </c>
      <c r="B4963" s="156" t="s">
        <v>4755</v>
      </c>
      <c r="C4963" s="156" t="s">
        <v>459</v>
      </c>
      <c r="D4963" s="156" t="s">
        <v>410</v>
      </c>
      <c r="E4963" s="378">
        <v>1308.31</v>
      </c>
    </row>
    <row r="4964" spans="1:5">
      <c r="A4964" s="156">
        <v>41779</v>
      </c>
      <c r="B4964" s="156" t="s">
        <v>4756</v>
      </c>
      <c r="C4964" s="156" t="s">
        <v>459</v>
      </c>
      <c r="D4964" s="156" t="s">
        <v>410</v>
      </c>
      <c r="E4964" s="176">
        <v>70.569999999999993</v>
      </c>
    </row>
    <row r="4965" spans="1:5">
      <c r="A4965" s="156">
        <v>41780</v>
      </c>
      <c r="B4965" s="156" t="s">
        <v>4757</v>
      </c>
      <c r="C4965" s="156" t="s">
        <v>459</v>
      </c>
      <c r="D4965" s="156" t="s">
        <v>410</v>
      </c>
      <c r="E4965" s="176">
        <v>104.44</v>
      </c>
    </row>
    <row r="4966" spans="1:5">
      <c r="A4966" s="156">
        <v>41782</v>
      </c>
      <c r="B4966" s="156" t="s">
        <v>4758</v>
      </c>
      <c r="C4966" s="156" t="s">
        <v>459</v>
      </c>
      <c r="D4966" s="156" t="s">
        <v>410</v>
      </c>
      <c r="E4966" s="176">
        <v>406.5</v>
      </c>
    </row>
    <row r="4967" spans="1:5">
      <c r="A4967" s="156">
        <v>38130</v>
      </c>
      <c r="B4967" s="156" t="s">
        <v>4759</v>
      </c>
      <c r="C4967" s="156" t="s">
        <v>459</v>
      </c>
      <c r="D4967" s="156" t="s">
        <v>408</v>
      </c>
      <c r="E4967" s="176">
        <v>28.75</v>
      </c>
    </row>
    <row r="4968" spans="1:5">
      <c r="A4968" s="156">
        <v>21123</v>
      </c>
      <c r="B4968" s="156" t="s">
        <v>4760</v>
      </c>
      <c r="C4968" s="156" t="s">
        <v>459</v>
      </c>
      <c r="D4968" s="156" t="s">
        <v>405</v>
      </c>
      <c r="E4968" s="176">
        <v>8.16</v>
      </c>
    </row>
    <row r="4969" spans="1:5">
      <c r="A4969" s="156">
        <v>21124</v>
      </c>
      <c r="B4969" s="156" t="s">
        <v>4761</v>
      </c>
      <c r="C4969" s="156" t="s">
        <v>459</v>
      </c>
      <c r="D4969" s="156" t="s">
        <v>408</v>
      </c>
      <c r="E4969" s="176">
        <v>14.47</v>
      </c>
    </row>
    <row r="4970" spans="1:5">
      <c r="A4970" s="156">
        <v>21125</v>
      </c>
      <c r="B4970" s="156" t="s">
        <v>4762</v>
      </c>
      <c r="C4970" s="156" t="s">
        <v>459</v>
      </c>
      <c r="D4970" s="156" t="s">
        <v>408</v>
      </c>
      <c r="E4970" s="176">
        <v>23.22</v>
      </c>
    </row>
    <row r="4971" spans="1:5">
      <c r="A4971" s="156">
        <v>38028</v>
      </c>
      <c r="B4971" s="156" t="s">
        <v>4763</v>
      </c>
      <c r="C4971" s="156" t="s">
        <v>459</v>
      </c>
      <c r="D4971" s="156" t="s">
        <v>408</v>
      </c>
      <c r="E4971" s="176">
        <v>39.4</v>
      </c>
    </row>
    <row r="4972" spans="1:5">
      <c r="A4972" s="156">
        <v>38029</v>
      </c>
      <c r="B4972" s="156" t="s">
        <v>4764</v>
      </c>
      <c r="C4972" s="156" t="s">
        <v>459</v>
      </c>
      <c r="D4972" s="156" t="s">
        <v>408</v>
      </c>
      <c r="E4972" s="176">
        <v>60.07</v>
      </c>
    </row>
    <row r="4973" spans="1:5">
      <c r="A4973" s="156">
        <v>38030</v>
      </c>
      <c r="B4973" s="156" t="s">
        <v>4765</v>
      </c>
      <c r="C4973" s="156" t="s">
        <v>459</v>
      </c>
      <c r="D4973" s="156" t="s">
        <v>408</v>
      </c>
      <c r="E4973" s="176">
        <v>92.26</v>
      </c>
    </row>
    <row r="4974" spans="1:5">
      <c r="A4974" s="156">
        <v>38031</v>
      </c>
      <c r="B4974" s="156" t="s">
        <v>4766</v>
      </c>
      <c r="C4974" s="156" t="s">
        <v>459</v>
      </c>
      <c r="D4974" s="156" t="s">
        <v>408</v>
      </c>
      <c r="E4974" s="176">
        <v>146.21</v>
      </c>
    </row>
    <row r="4975" spans="1:5">
      <c r="A4975" s="156">
        <v>39749</v>
      </c>
      <c r="B4975" s="156" t="s">
        <v>4767</v>
      </c>
      <c r="C4975" s="156" t="s">
        <v>459</v>
      </c>
      <c r="D4975" s="156" t="s">
        <v>410</v>
      </c>
      <c r="E4975" s="176">
        <v>39.04</v>
      </c>
    </row>
    <row r="4976" spans="1:5">
      <c r="A4976" s="156">
        <v>39751</v>
      </c>
      <c r="B4976" s="156" t="s">
        <v>4768</v>
      </c>
      <c r="C4976" s="156" t="s">
        <v>459</v>
      </c>
      <c r="D4976" s="156" t="s">
        <v>410</v>
      </c>
      <c r="E4976" s="176">
        <v>70.94</v>
      </c>
    </row>
    <row r="4977" spans="1:5">
      <c r="A4977" s="156">
        <v>39750</v>
      </c>
      <c r="B4977" s="156" t="s">
        <v>4769</v>
      </c>
      <c r="C4977" s="156" t="s">
        <v>459</v>
      </c>
      <c r="D4977" s="156" t="s">
        <v>410</v>
      </c>
      <c r="E4977" s="176">
        <v>58.96</v>
      </c>
    </row>
    <row r="4978" spans="1:5">
      <c r="A4978" s="156">
        <v>39747</v>
      </c>
      <c r="B4978" s="156" t="s">
        <v>4770</v>
      </c>
      <c r="C4978" s="156" t="s">
        <v>459</v>
      </c>
      <c r="D4978" s="156" t="s">
        <v>410</v>
      </c>
      <c r="E4978" s="176">
        <v>18.96</v>
      </c>
    </row>
    <row r="4979" spans="1:5">
      <c r="A4979" s="156">
        <v>39753</v>
      </c>
      <c r="B4979" s="156" t="s">
        <v>4771</v>
      </c>
      <c r="C4979" s="156" t="s">
        <v>459</v>
      </c>
      <c r="D4979" s="156" t="s">
        <v>410</v>
      </c>
      <c r="E4979" s="176">
        <v>130.58000000000001</v>
      </c>
    </row>
    <row r="4980" spans="1:5">
      <c r="A4980" s="156">
        <v>39754</v>
      </c>
      <c r="B4980" s="156" t="s">
        <v>4772</v>
      </c>
      <c r="C4980" s="156" t="s">
        <v>459</v>
      </c>
      <c r="D4980" s="156" t="s">
        <v>410</v>
      </c>
      <c r="E4980" s="176">
        <v>192.38</v>
      </c>
    </row>
    <row r="4981" spans="1:5">
      <c r="A4981" s="156">
        <v>39748</v>
      </c>
      <c r="B4981" s="156" t="s">
        <v>4773</v>
      </c>
      <c r="C4981" s="156" t="s">
        <v>459</v>
      </c>
      <c r="D4981" s="156" t="s">
        <v>410</v>
      </c>
      <c r="E4981" s="176">
        <v>30.68</v>
      </c>
    </row>
    <row r="4982" spans="1:5">
      <c r="A4982" s="156">
        <v>39755</v>
      </c>
      <c r="B4982" s="156" t="s">
        <v>4774</v>
      </c>
      <c r="C4982" s="156" t="s">
        <v>459</v>
      </c>
      <c r="D4982" s="156" t="s">
        <v>410</v>
      </c>
      <c r="E4982" s="176">
        <v>291.69</v>
      </c>
    </row>
    <row r="4983" spans="1:5">
      <c r="A4983" s="156">
        <v>12742</v>
      </c>
      <c r="B4983" s="156" t="s">
        <v>4775</v>
      </c>
      <c r="C4983" s="156" t="s">
        <v>459</v>
      </c>
      <c r="D4983" s="156" t="s">
        <v>410</v>
      </c>
      <c r="E4983" s="176">
        <v>230.97</v>
      </c>
    </row>
    <row r="4984" spans="1:5">
      <c r="A4984" s="156">
        <v>12713</v>
      </c>
      <c r="B4984" s="156" t="s">
        <v>4776</v>
      </c>
      <c r="C4984" s="156" t="s">
        <v>459</v>
      </c>
      <c r="D4984" s="156" t="s">
        <v>410</v>
      </c>
      <c r="E4984" s="176">
        <v>12.25</v>
      </c>
    </row>
    <row r="4985" spans="1:5">
      <c r="A4985" s="156">
        <v>12743</v>
      </c>
      <c r="B4985" s="156" t="s">
        <v>4777</v>
      </c>
      <c r="C4985" s="156" t="s">
        <v>459</v>
      </c>
      <c r="D4985" s="156" t="s">
        <v>410</v>
      </c>
      <c r="E4985" s="176">
        <v>21.07</v>
      </c>
    </row>
    <row r="4986" spans="1:5">
      <c r="A4986" s="156">
        <v>12744</v>
      </c>
      <c r="B4986" s="156" t="s">
        <v>4778</v>
      </c>
      <c r="C4986" s="156" t="s">
        <v>459</v>
      </c>
      <c r="D4986" s="156" t="s">
        <v>410</v>
      </c>
      <c r="E4986" s="176">
        <v>26.74</v>
      </c>
    </row>
    <row r="4987" spans="1:5">
      <c r="A4987" s="156">
        <v>12745</v>
      </c>
      <c r="B4987" s="156" t="s">
        <v>4779</v>
      </c>
      <c r="C4987" s="156" t="s">
        <v>459</v>
      </c>
      <c r="D4987" s="156" t="s">
        <v>410</v>
      </c>
      <c r="E4987" s="176">
        <v>38.83</v>
      </c>
    </row>
    <row r="4988" spans="1:5">
      <c r="A4988" s="156">
        <v>12746</v>
      </c>
      <c r="B4988" s="156" t="s">
        <v>4780</v>
      </c>
      <c r="C4988" s="156" t="s">
        <v>459</v>
      </c>
      <c r="D4988" s="156" t="s">
        <v>410</v>
      </c>
      <c r="E4988" s="176">
        <v>52.44</v>
      </c>
    </row>
    <row r="4989" spans="1:5">
      <c r="A4989" s="156">
        <v>12747</v>
      </c>
      <c r="B4989" s="156" t="s">
        <v>4781</v>
      </c>
      <c r="C4989" s="156" t="s">
        <v>459</v>
      </c>
      <c r="D4989" s="156" t="s">
        <v>410</v>
      </c>
      <c r="E4989" s="176">
        <v>76.05</v>
      </c>
    </row>
    <row r="4990" spans="1:5">
      <c r="A4990" s="156">
        <v>12748</v>
      </c>
      <c r="B4990" s="156" t="s">
        <v>4782</v>
      </c>
      <c r="C4990" s="156" t="s">
        <v>459</v>
      </c>
      <c r="D4990" s="156" t="s">
        <v>410</v>
      </c>
      <c r="E4990" s="176">
        <v>107.15</v>
      </c>
    </row>
    <row r="4991" spans="1:5">
      <c r="A4991" s="156">
        <v>12749</v>
      </c>
      <c r="B4991" s="156" t="s">
        <v>4783</v>
      </c>
      <c r="C4991" s="156" t="s">
        <v>459</v>
      </c>
      <c r="D4991" s="156" t="s">
        <v>410</v>
      </c>
      <c r="E4991" s="176">
        <v>156.63999999999999</v>
      </c>
    </row>
    <row r="4992" spans="1:5">
      <c r="A4992" s="156">
        <v>39726</v>
      </c>
      <c r="B4992" s="156" t="s">
        <v>4784</v>
      </c>
      <c r="C4992" s="156" t="s">
        <v>459</v>
      </c>
      <c r="D4992" s="156" t="s">
        <v>410</v>
      </c>
      <c r="E4992" s="176">
        <v>51.45</v>
      </c>
    </row>
    <row r="4993" spans="1:5">
      <c r="A4993" s="156">
        <v>39728</v>
      </c>
      <c r="B4993" s="156" t="s">
        <v>4785</v>
      </c>
      <c r="C4993" s="156" t="s">
        <v>459</v>
      </c>
      <c r="D4993" s="156" t="s">
        <v>410</v>
      </c>
      <c r="E4993" s="176">
        <v>90.42</v>
      </c>
    </row>
    <row r="4994" spans="1:5">
      <c r="A4994" s="156">
        <v>39727</v>
      </c>
      <c r="B4994" s="156" t="s">
        <v>4786</v>
      </c>
      <c r="C4994" s="156" t="s">
        <v>459</v>
      </c>
      <c r="D4994" s="156" t="s">
        <v>410</v>
      </c>
      <c r="E4994" s="176">
        <v>74.41</v>
      </c>
    </row>
    <row r="4995" spans="1:5">
      <c r="A4995" s="156">
        <v>39724</v>
      </c>
      <c r="B4995" s="156" t="s">
        <v>4787</v>
      </c>
      <c r="C4995" s="156" t="s">
        <v>459</v>
      </c>
      <c r="D4995" s="156" t="s">
        <v>410</v>
      </c>
      <c r="E4995" s="176">
        <v>22.78</v>
      </c>
    </row>
    <row r="4996" spans="1:5">
      <c r="A4996" s="156">
        <v>39729</v>
      </c>
      <c r="B4996" s="156" t="s">
        <v>4788</v>
      </c>
      <c r="C4996" s="156" t="s">
        <v>459</v>
      </c>
      <c r="D4996" s="156" t="s">
        <v>410</v>
      </c>
      <c r="E4996" s="176">
        <v>125.22</v>
      </c>
    </row>
    <row r="4997" spans="1:5">
      <c r="A4997" s="156">
        <v>39730</v>
      </c>
      <c r="B4997" s="156" t="s">
        <v>4789</v>
      </c>
      <c r="C4997" s="156" t="s">
        <v>459</v>
      </c>
      <c r="D4997" s="156" t="s">
        <v>410</v>
      </c>
      <c r="E4997" s="176">
        <v>162.46</v>
      </c>
    </row>
    <row r="4998" spans="1:5">
      <c r="A4998" s="156">
        <v>39731</v>
      </c>
      <c r="B4998" s="156" t="s">
        <v>4790</v>
      </c>
      <c r="C4998" s="156" t="s">
        <v>459</v>
      </c>
      <c r="D4998" s="156" t="s">
        <v>410</v>
      </c>
      <c r="E4998" s="176">
        <v>240.62</v>
      </c>
    </row>
    <row r="4999" spans="1:5">
      <c r="A4999" s="156">
        <v>39725</v>
      </c>
      <c r="B4999" s="156" t="s">
        <v>4791</v>
      </c>
      <c r="C4999" s="156" t="s">
        <v>459</v>
      </c>
      <c r="D4999" s="156" t="s">
        <v>410</v>
      </c>
      <c r="E4999" s="176">
        <v>37.130000000000003</v>
      </c>
    </row>
    <row r="5000" spans="1:5">
      <c r="A5000" s="156">
        <v>39732</v>
      </c>
      <c r="B5000" s="156" t="s">
        <v>4792</v>
      </c>
      <c r="C5000" s="156" t="s">
        <v>459</v>
      </c>
      <c r="D5000" s="156" t="s">
        <v>410</v>
      </c>
      <c r="E5000" s="176">
        <v>354.19</v>
      </c>
    </row>
    <row r="5001" spans="1:5">
      <c r="A5001" s="156">
        <v>39660</v>
      </c>
      <c r="B5001" s="156" t="s">
        <v>264</v>
      </c>
      <c r="C5001" s="156" t="s">
        <v>459</v>
      </c>
      <c r="D5001" s="156" t="s">
        <v>410</v>
      </c>
      <c r="E5001" s="176">
        <v>16.14</v>
      </c>
    </row>
    <row r="5002" spans="1:5">
      <c r="A5002" s="156">
        <v>39662</v>
      </c>
      <c r="B5002" s="156" t="s">
        <v>4793</v>
      </c>
      <c r="C5002" s="156" t="s">
        <v>459</v>
      </c>
      <c r="D5002" s="156" t="s">
        <v>410</v>
      </c>
      <c r="E5002" s="176">
        <v>7.73</v>
      </c>
    </row>
    <row r="5003" spans="1:5">
      <c r="A5003" s="156">
        <v>39661</v>
      </c>
      <c r="B5003" s="156" t="s">
        <v>4794</v>
      </c>
      <c r="C5003" s="156" t="s">
        <v>459</v>
      </c>
      <c r="D5003" s="156" t="s">
        <v>410</v>
      </c>
      <c r="E5003" s="176">
        <v>5.27</v>
      </c>
    </row>
    <row r="5004" spans="1:5">
      <c r="A5004" s="156">
        <v>39666</v>
      </c>
      <c r="B5004" s="156" t="s">
        <v>5146</v>
      </c>
      <c r="C5004" s="156" t="s">
        <v>459</v>
      </c>
      <c r="D5004" s="156" t="s">
        <v>410</v>
      </c>
      <c r="E5004" s="176">
        <v>24.28</v>
      </c>
    </row>
    <row r="5005" spans="1:5">
      <c r="A5005" s="156">
        <v>39664</v>
      </c>
      <c r="B5005" s="156" t="s">
        <v>4795</v>
      </c>
      <c r="C5005" s="156" t="s">
        <v>459</v>
      </c>
      <c r="D5005" s="156" t="s">
        <v>410</v>
      </c>
      <c r="E5005" s="176">
        <v>11.9</v>
      </c>
    </row>
    <row r="5006" spans="1:5">
      <c r="A5006" s="156">
        <v>39663</v>
      </c>
      <c r="B5006" s="156" t="s">
        <v>4796</v>
      </c>
      <c r="C5006" s="156" t="s">
        <v>459</v>
      </c>
      <c r="D5006" s="156" t="s">
        <v>410</v>
      </c>
      <c r="E5006" s="176">
        <v>9.51</v>
      </c>
    </row>
    <row r="5007" spans="1:5">
      <c r="A5007" s="156">
        <v>39665</v>
      </c>
      <c r="B5007" s="156" t="s">
        <v>5147</v>
      </c>
      <c r="C5007" s="156" t="s">
        <v>459</v>
      </c>
      <c r="D5007" s="156" t="s">
        <v>410</v>
      </c>
      <c r="E5007" s="176">
        <v>20.07</v>
      </c>
    </row>
    <row r="5008" spans="1:5">
      <c r="A5008" s="156">
        <v>39752</v>
      </c>
      <c r="B5008" s="156" t="s">
        <v>4797</v>
      </c>
      <c r="C5008" s="156" t="s">
        <v>459</v>
      </c>
      <c r="D5008" s="156" t="s">
        <v>410</v>
      </c>
      <c r="E5008" s="176">
        <v>100.94</v>
      </c>
    </row>
    <row r="5009" spans="1:5">
      <c r="A5009" s="156">
        <v>12583</v>
      </c>
      <c r="B5009" s="156" t="s">
        <v>4798</v>
      </c>
      <c r="C5009" s="156" t="s">
        <v>459</v>
      </c>
      <c r="D5009" s="156" t="s">
        <v>410</v>
      </c>
      <c r="E5009" s="176">
        <v>23.44</v>
      </c>
    </row>
    <row r="5010" spans="1:5">
      <c r="A5010" s="156">
        <v>12584</v>
      </c>
      <c r="B5010" s="156" t="s">
        <v>5148</v>
      </c>
      <c r="C5010" s="156" t="s">
        <v>459</v>
      </c>
      <c r="D5010" s="156" t="s">
        <v>410</v>
      </c>
      <c r="E5010" s="176">
        <v>22.56</v>
      </c>
    </row>
    <row r="5011" spans="1:5">
      <c r="A5011" s="156">
        <v>13159</v>
      </c>
      <c r="B5011" s="156" t="s">
        <v>4799</v>
      </c>
      <c r="C5011" s="156" t="s">
        <v>459</v>
      </c>
      <c r="D5011" s="156" t="s">
        <v>410</v>
      </c>
      <c r="E5011" s="176">
        <v>68.33</v>
      </c>
    </row>
    <row r="5012" spans="1:5">
      <c r="A5012" s="156">
        <v>13168</v>
      </c>
      <c r="B5012" s="156" t="s">
        <v>4800</v>
      </c>
      <c r="C5012" s="156" t="s">
        <v>459</v>
      </c>
      <c r="D5012" s="156" t="s">
        <v>410</v>
      </c>
      <c r="E5012" s="176">
        <v>102.75</v>
      </c>
    </row>
    <row r="5013" spans="1:5">
      <c r="A5013" s="156">
        <v>13173</v>
      </c>
      <c r="B5013" s="156" t="s">
        <v>4801</v>
      </c>
      <c r="C5013" s="156" t="s">
        <v>459</v>
      </c>
      <c r="D5013" s="156" t="s">
        <v>410</v>
      </c>
      <c r="E5013" s="176">
        <v>126.69</v>
      </c>
    </row>
    <row r="5014" spans="1:5">
      <c r="A5014" s="156">
        <v>37449</v>
      </c>
      <c r="B5014" s="156" t="s">
        <v>4802</v>
      </c>
      <c r="C5014" s="156" t="s">
        <v>459</v>
      </c>
      <c r="D5014" s="156" t="s">
        <v>410</v>
      </c>
      <c r="E5014" s="176">
        <v>20.95</v>
      </c>
    </row>
    <row r="5015" spans="1:5">
      <c r="A5015" s="156">
        <v>37450</v>
      </c>
      <c r="B5015" s="156" t="s">
        <v>4803</v>
      </c>
      <c r="C5015" s="156" t="s">
        <v>459</v>
      </c>
      <c r="D5015" s="156" t="s">
        <v>410</v>
      </c>
      <c r="E5015" s="176">
        <v>25.53</v>
      </c>
    </row>
    <row r="5016" spans="1:5">
      <c r="A5016" s="156">
        <v>37451</v>
      </c>
      <c r="B5016" s="156" t="s">
        <v>4804</v>
      </c>
      <c r="C5016" s="156" t="s">
        <v>459</v>
      </c>
      <c r="D5016" s="156" t="s">
        <v>410</v>
      </c>
      <c r="E5016" s="176">
        <v>39.1</v>
      </c>
    </row>
    <row r="5017" spans="1:5">
      <c r="A5017" s="156">
        <v>37452</v>
      </c>
      <c r="B5017" s="156" t="s">
        <v>4805</v>
      </c>
      <c r="C5017" s="156" t="s">
        <v>459</v>
      </c>
      <c r="D5017" s="156" t="s">
        <v>410</v>
      </c>
      <c r="E5017" s="176">
        <v>51.87</v>
      </c>
    </row>
    <row r="5018" spans="1:5">
      <c r="A5018" s="156">
        <v>37453</v>
      </c>
      <c r="B5018" s="156" t="s">
        <v>4806</v>
      </c>
      <c r="C5018" s="156" t="s">
        <v>459</v>
      </c>
      <c r="D5018" s="156" t="s">
        <v>410</v>
      </c>
      <c r="E5018" s="176">
        <v>65.09</v>
      </c>
    </row>
    <row r="5019" spans="1:5">
      <c r="A5019" s="156">
        <v>7778</v>
      </c>
      <c r="B5019" s="156" t="s">
        <v>4807</v>
      </c>
      <c r="C5019" s="156" t="s">
        <v>459</v>
      </c>
      <c r="D5019" s="156" t="s">
        <v>410</v>
      </c>
      <c r="E5019" s="176">
        <v>24.44</v>
      </c>
    </row>
    <row r="5020" spans="1:5">
      <c r="A5020" s="156">
        <v>7796</v>
      </c>
      <c r="B5020" s="156" t="s">
        <v>4808</v>
      </c>
      <c r="C5020" s="156" t="s">
        <v>459</v>
      </c>
      <c r="D5020" s="156" t="s">
        <v>410</v>
      </c>
      <c r="E5020" s="176">
        <v>29.43</v>
      </c>
    </row>
    <row r="5021" spans="1:5">
      <c r="A5021" s="156">
        <v>7781</v>
      </c>
      <c r="B5021" s="156" t="s">
        <v>4809</v>
      </c>
      <c r="C5021" s="156" t="s">
        <v>459</v>
      </c>
      <c r="D5021" s="156" t="s">
        <v>410</v>
      </c>
      <c r="E5021" s="176">
        <v>38.9</v>
      </c>
    </row>
    <row r="5022" spans="1:5">
      <c r="A5022" s="156">
        <v>7795</v>
      </c>
      <c r="B5022" s="156" t="s">
        <v>4810</v>
      </c>
      <c r="C5022" s="156" t="s">
        <v>459</v>
      </c>
      <c r="D5022" s="156" t="s">
        <v>410</v>
      </c>
      <c r="E5022" s="176">
        <v>56.36</v>
      </c>
    </row>
    <row r="5023" spans="1:5">
      <c r="A5023" s="156">
        <v>7791</v>
      </c>
      <c r="B5023" s="156" t="s">
        <v>4811</v>
      </c>
      <c r="C5023" s="156" t="s">
        <v>459</v>
      </c>
      <c r="D5023" s="156" t="s">
        <v>410</v>
      </c>
      <c r="E5023" s="176">
        <v>71.819999999999993</v>
      </c>
    </row>
    <row r="5024" spans="1:5">
      <c r="A5024" s="156">
        <v>7783</v>
      </c>
      <c r="B5024" s="156" t="s">
        <v>4812</v>
      </c>
      <c r="C5024" s="156" t="s">
        <v>459</v>
      </c>
      <c r="D5024" s="156" t="s">
        <v>410</v>
      </c>
      <c r="E5024" s="176">
        <v>27.43</v>
      </c>
    </row>
    <row r="5025" spans="1:5">
      <c r="A5025" s="156">
        <v>7790</v>
      </c>
      <c r="B5025" s="156" t="s">
        <v>4813</v>
      </c>
      <c r="C5025" s="156" t="s">
        <v>459</v>
      </c>
      <c r="D5025" s="156" t="s">
        <v>410</v>
      </c>
      <c r="E5025" s="176">
        <v>31.92</v>
      </c>
    </row>
    <row r="5026" spans="1:5">
      <c r="A5026" s="156">
        <v>7785</v>
      </c>
      <c r="B5026" s="156" t="s">
        <v>4814</v>
      </c>
      <c r="C5026" s="156" t="s">
        <v>459</v>
      </c>
      <c r="D5026" s="156" t="s">
        <v>410</v>
      </c>
      <c r="E5026" s="176">
        <v>41.9</v>
      </c>
    </row>
    <row r="5027" spans="1:5">
      <c r="A5027" s="156">
        <v>7792</v>
      </c>
      <c r="B5027" s="156" t="s">
        <v>4815</v>
      </c>
      <c r="C5027" s="156" t="s">
        <v>459</v>
      </c>
      <c r="D5027" s="156" t="s">
        <v>410</v>
      </c>
      <c r="E5027" s="176">
        <v>60.85</v>
      </c>
    </row>
    <row r="5028" spans="1:5">
      <c r="A5028" s="156">
        <v>7793</v>
      </c>
      <c r="B5028" s="156" t="s">
        <v>4816</v>
      </c>
      <c r="C5028" s="156" t="s">
        <v>459</v>
      </c>
      <c r="D5028" s="156" t="s">
        <v>410</v>
      </c>
      <c r="E5028" s="176">
        <v>78.53</v>
      </c>
    </row>
    <row r="5029" spans="1:5">
      <c r="A5029" s="156">
        <v>12613</v>
      </c>
      <c r="B5029" s="156" t="s">
        <v>4817</v>
      </c>
      <c r="C5029" s="156" t="s">
        <v>407</v>
      </c>
      <c r="D5029" s="156" t="s">
        <v>408</v>
      </c>
      <c r="E5029" s="176">
        <v>10.86</v>
      </c>
    </row>
    <row r="5030" spans="1:5">
      <c r="A5030" s="156">
        <v>1031</v>
      </c>
      <c r="B5030" s="156" t="s">
        <v>4818</v>
      </c>
      <c r="C5030" s="156" t="s">
        <v>407</v>
      </c>
      <c r="D5030" s="156" t="s">
        <v>408</v>
      </c>
      <c r="E5030" s="176">
        <v>8.15</v>
      </c>
    </row>
    <row r="5031" spans="1:5">
      <c r="A5031" s="156">
        <v>9813</v>
      </c>
      <c r="B5031" s="156" t="s">
        <v>4819</v>
      </c>
      <c r="C5031" s="156" t="s">
        <v>459</v>
      </c>
      <c r="D5031" s="156" t="s">
        <v>410</v>
      </c>
      <c r="E5031" s="176">
        <v>3.16</v>
      </c>
    </row>
    <row r="5032" spans="1:5">
      <c r="A5032" s="156">
        <v>9815</v>
      </c>
      <c r="B5032" s="156" t="s">
        <v>4820</v>
      </c>
      <c r="C5032" s="156" t="s">
        <v>459</v>
      </c>
      <c r="D5032" s="156" t="s">
        <v>410</v>
      </c>
      <c r="E5032" s="176">
        <v>6.24</v>
      </c>
    </row>
    <row r="5033" spans="1:5">
      <c r="A5033" s="156">
        <v>25876</v>
      </c>
      <c r="B5033" s="156" t="s">
        <v>4821</v>
      </c>
      <c r="C5033" s="156" t="s">
        <v>459</v>
      </c>
      <c r="D5033" s="156" t="s">
        <v>410</v>
      </c>
      <c r="E5033" s="378">
        <v>3105.22</v>
      </c>
    </row>
    <row r="5034" spans="1:5">
      <c r="A5034" s="156">
        <v>25888</v>
      </c>
      <c r="B5034" s="156" t="s">
        <v>4822</v>
      </c>
      <c r="C5034" s="156" t="s">
        <v>459</v>
      </c>
      <c r="D5034" s="156" t="s">
        <v>410</v>
      </c>
      <c r="E5034" s="176">
        <v>76.099999999999994</v>
      </c>
    </row>
    <row r="5035" spans="1:5">
      <c r="A5035" s="156">
        <v>25874</v>
      </c>
      <c r="B5035" s="156" t="s">
        <v>4823</v>
      </c>
      <c r="C5035" s="156" t="s">
        <v>459</v>
      </c>
      <c r="D5035" s="156" t="s">
        <v>410</v>
      </c>
      <c r="E5035" s="378">
        <v>5446.09</v>
      </c>
    </row>
    <row r="5036" spans="1:5">
      <c r="A5036" s="156">
        <v>25877</v>
      </c>
      <c r="B5036" s="156" t="s">
        <v>4824</v>
      </c>
      <c r="C5036" s="156" t="s">
        <v>459</v>
      </c>
      <c r="D5036" s="156" t="s">
        <v>410</v>
      </c>
      <c r="E5036" s="378">
        <v>7431.4</v>
      </c>
    </row>
    <row r="5037" spans="1:5">
      <c r="A5037" s="156">
        <v>25878</v>
      </c>
      <c r="B5037" s="156" t="s">
        <v>4825</v>
      </c>
      <c r="C5037" s="156" t="s">
        <v>459</v>
      </c>
      <c r="D5037" s="156" t="s">
        <v>410</v>
      </c>
      <c r="E5037" s="176">
        <v>163.36000000000001</v>
      </c>
    </row>
    <row r="5038" spans="1:5">
      <c r="A5038" s="156">
        <v>25879</v>
      </c>
      <c r="B5038" s="156" t="s">
        <v>4826</v>
      </c>
      <c r="C5038" s="156" t="s">
        <v>459</v>
      </c>
      <c r="D5038" s="156" t="s">
        <v>410</v>
      </c>
      <c r="E5038" s="378">
        <v>7049.57</v>
      </c>
    </row>
    <row r="5039" spans="1:5">
      <c r="A5039" s="156">
        <v>25887</v>
      </c>
      <c r="B5039" s="156" t="s">
        <v>4827</v>
      </c>
      <c r="C5039" s="156" t="s">
        <v>459</v>
      </c>
      <c r="D5039" s="156" t="s">
        <v>410</v>
      </c>
      <c r="E5039" s="378">
        <v>2816.42</v>
      </c>
    </row>
    <row r="5040" spans="1:5">
      <c r="A5040" s="156">
        <v>25880</v>
      </c>
      <c r="B5040" s="156" t="s">
        <v>4828</v>
      </c>
      <c r="C5040" s="156" t="s">
        <v>459</v>
      </c>
      <c r="D5040" s="156" t="s">
        <v>410</v>
      </c>
      <c r="E5040" s="176">
        <v>254.65</v>
      </c>
    </row>
    <row r="5041" spans="1:5">
      <c r="A5041" s="156">
        <v>25881</v>
      </c>
      <c r="B5041" s="156" t="s">
        <v>4829</v>
      </c>
      <c r="C5041" s="156" t="s">
        <v>459</v>
      </c>
      <c r="D5041" s="156" t="s">
        <v>410</v>
      </c>
      <c r="E5041" s="176">
        <v>623.97</v>
      </c>
    </row>
    <row r="5042" spans="1:5">
      <c r="A5042" s="156">
        <v>25882</v>
      </c>
      <c r="B5042" s="156" t="s">
        <v>4830</v>
      </c>
      <c r="C5042" s="156" t="s">
        <v>459</v>
      </c>
      <c r="D5042" s="156" t="s">
        <v>410</v>
      </c>
      <c r="E5042" s="378">
        <v>1005</v>
      </c>
    </row>
    <row r="5043" spans="1:5">
      <c r="A5043" s="156">
        <v>25883</v>
      </c>
      <c r="B5043" s="156" t="s">
        <v>4831</v>
      </c>
      <c r="C5043" s="156" t="s">
        <v>459</v>
      </c>
      <c r="D5043" s="156" t="s">
        <v>410</v>
      </c>
      <c r="E5043" s="176">
        <v>16.21</v>
      </c>
    </row>
    <row r="5044" spans="1:5">
      <c r="A5044" s="156">
        <v>25884</v>
      </c>
      <c r="B5044" s="156" t="s">
        <v>4832</v>
      </c>
      <c r="C5044" s="156" t="s">
        <v>459</v>
      </c>
      <c r="D5044" s="156" t="s">
        <v>410</v>
      </c>
      <c r="E5044" s="378">
        <v>1764.41</v>
      </c>
    </row>
    <row r="5045" spans="1:5">
      <c r="A5045" s="156">
        <v>25885</v>
      </c>
      <c r="B5045" s="156" t="s">
        <v>4833</v>
      </c>
      <c r="C5045" s="156" t="s">
        <v>459</v>
      </c>
      <c r="D5045" s="156" t="s">
        <v>410</v>
      </c>
      <c r="E5045" s="378">
        <v>2624.17</v>
      </c>
    </row>
    <row r="5046" spans="1:5">
      <c r="A5046" s="156">
        <v>25889</v>
      </c>
      <c r="B5046" s="156" t="s">
        <v>4834</v>
      </c>
      <c r="C5046" s="156" t="s">
        <v>459</v>
      </c>
      <c r="D5046" s="156" t="s">
        <v>410</v>
      </c>
      <c r="E5046" s="378">
        <v>1315.95</v>
      </c>
    </row>
    <row r="5047" spans="1:5">
      <c r="A5047" s="156">
        <v>25886</v>
      </c>
      <c r="B5047" s="156" t="s">
        <v>4835</v>
      </c>
      <c r="C5047" s="156" t="s">
        <v>459</v>
      </c>
      <c r="D5047" s="156" t="s">
        <v>410</v>
      </c>
      <c r="E5047" s="176">
        <v>36.26</v>
      </c>
    </row>
    <row r="5048" spans="1:5">
      <c r="A5048" s="156">
        <v>25875</v>
      </c>
      <c r="B5048" s="156" t="s">
        <v>4836</v>
      </c>
      <c r="C5048" s="156" t="s">
        <v>459</v>
      </c>
      <c r="D5048" s="156" t="s">
        <v>410</v>
      </c>
      <c r="E5048" s="378">
        <v>1716.88</v>
      </c>
    </row>
    <row r="5049" spans="1:5">
      <c r="A5049" s="156">
        <v>9876</v>
      </c>
      <c r="B5049" s="156" t="s">
        <v>4837</v>
      </c>
      <c r="C5049" s="156" t="s">
        <v>459</v>
      </c>
      <c r="D5049" s="156" t="s">
        <v>408</v>
      </c>
      <c r="E5049" s="176">
        <v>11.15</v>
      </c>
    </row>
    <row r="5050" spans="1:5">
      <c r="A5050" s="156">
        <v>9877</v>
      </c>
      <c r="B5050" s="156" t="s">
        <v>4838</v>
      </c>
      <c r="C5050" s="156" t="s">
        <v>459</v>
      </c>
      <c r="D5050" s="156" t="s">
        <v>408</v>
      </c>
      <c r="E5050" s="176">
        <v>40.29</v>
      </c>
    </row>
    <row r="5051" spans="1:5">
      <c r="A5051" s="156">
        <v>9878</v>
      </c>
      <c r="B5051" s="156" t="s">
        <v>4839</v>
      </c>
      <c r="C5051" s="156" t="s">
        <v>459</v>
      </c>
      <c r="D5051" s="156" t="s">
        <v>408</v>
      </c>
      <c r="E5051" s="176">
        <v>55.92</v>
      </c>
    </row>
    <row r="5052" spans="1:5">
      <c r="A5052" s="156">
        <v>9879</v>
      </c>
      <c r="B5052" s="156" t="s">
        <v>4840</v>
      </c>
      <c r="C5052" s="156" t="s">
        <v>459</v>
      </c>
      <c r="D5052" s="156" t="s">
        <v>408</v>
      </c>
      <c r="E5052" s="176">
        <v>131.97999999999999</v>
      </c>
    </row>
    <row r="5053" spans="1:5">
      <c r="A5053" s="156">
        <v>42001</v>
      </c>
      <c r="B5053" s="156" t="s">
        <v>4841</v>
      </c>
      <c r="C5053" s="156" t="s">
        <v>459</v>
      </c>
      <c r="D5053" s="156" t="s">
        <v>408</v>
      </c>
      <c r="E5053" s="176">
        <v>693.27</v>
      </c>
    </row>
    <row r="5054" spans="1:5">
      <c r="A5054" s="156">
        <v>41998</v>
      </c>
      <c r="B5054" s="156" t="s">
        <v>4842</v>
      </c>
      <c r="C5054" s="156" t="s">
        <v>459</v>
      </c>
      <c r="D5054" s="156" t="s">
        <v>408</v>
      </c>
      <c r="E5054" s="378">
        <v>1151.8399999999999</v>
      </c>
    </row>
    <row r="5055" spans="1:5">
      <c r="A5055" s="156">
        <v>41999</v>
      </c>
      <c r="B5055" s="156" t="s">
        <v>4843</v>
      </c>
      <c r="C5055" s="156" t="s">
        <v>459</v>
      </c>
      <c r="D5055" s="156" t="s">
        <v>408</v>
      </c>
      <c r="E5055" s="378">
        <v>1655.63</v>
      </c>
    </row>
    <row r="5056" spans="1:5">
      <c r="A5056" s="156">
        <v>42000</v>
      </c>
      <c r="B5056" s="156" t="s">
        <v>4844</v>
      </c>
      <c r="C5056" s="156" t="s">
        <v>459</v>
      </c>
      <c r="D5056" s="156" t="s">
        <v>408</v>
      </c>
      <c r="E5056" s="378">
        <v>1943.32</v>
      </c>
    </row>
    <row r="5057" spans="1:5">
      <c r="A5057" s="156">
        <v>38053</v>
      </c>
      <c r="B5057" s="156" t="s">
        <v>4845</v>
      </c>
      <c r="C5057" s="156" t="s">
        <v>459</v>
      </c>
      <c r="D5057" s="156" t="s">
        <v>410</v>
      </c>
      <c r="E5057" s="176">
        <v>6.75</v>
      </c>
    </row>
    <row r="5058" spans="1:5">
      <c r="A5058" s="156">
        <v>38054</v>
      </c>
      <c r="B5058" s="156" t="s">
        <v>4846</v>
      </c>
      <c r="C5058" s="156" t="s">
        <v>459</v>
      </c>
      <c r="D5058" s="156" t="s">
        <v>410</v>
      </c>
      <c r="E5058" s="176">
        <v>11.61</v>
      </c>
    </row>
    <row r="5059" spans="1:5">
      <c r="A5059" s="156">
        <v>38052</v>
      </c>
      <c r="B5059" s="156" t="s">
        <v>4847</v>
      </c>
      <c r="C5059" s="156" t="s">
        <v>459</v>
      </c>
      <c r="D5059" s="156" t="s">
        <v>410</v>
      </c>
      <c r="E5059" s="176">
        <v>3.27</v>
      </c>
    </row>
    <row r="5060" spans="1:5">
      <c r="A5060" s="156">
        <v>38051</v>
      </c>
      <c r="B5060" s="156" t="s">
        <v>4848</v>
      </c>
      <c r="C5060" s="156" t="s">
        <v>459</v>
      </c>
      <c r="D5060" s="156" t="s">
        <v>410</v>
      </c>
      <c r="E5060" s="176">
        <v>2.0299999999999998</v>
      </c>
    </row>
    <row r="5061" spans="1:5">
      <c r="A5061" s="156">
        <v>38787</v>
      </c>
      <c r="B5061" s="156" t="s">
        <v>5564</v>
      </c>
      <c r="C5061" s="156" t="s">
        <v>459</v>
      </c>
      <c r="D5061" s="156" t="s">
        <v>410</v>
      </c>
      <c r="E5061" s="176">
        <v>3.8</v>
      </c>
    </row>
    <row r="5062" spans="1:5">
      <c r="A5062" s="156">
        <v>38825</v>
      </c>
      <c r="B5062" s="156" t="s">
        <v>5565</v>
      </c>
      <c r="C5062" s="156" t="s">
        <v>459</v>
      </c>
      <c r="D5062" s="156" t="s">
        <v>410</v>
      </c>
      <c r="E5062" s="176">
        <v>4.9800000000000004</v>
      </c>
    </row>
    <row r="5063" spans="1:5">
      <c r="A5063" s="156">
        <v>38826</v>
      </c>
      <c r="B5063" s="156" t="s">
        <v>5566</v>
      </c>
      <c r="C5063" s="156" t="s">
        <v>459</v>
      </c>
      <c r="D5063" s="156" t="s">
        <v>410</v>
      </c>
      <c r="E5063" s="176">
        <v>7.37</v>
      </c>
    </row>
    <row r="5064" spans="1:5">
      <c r="A5064" s="156">
        <v>38827</v>
      </c>
      <c r="B5064" s="156" t="s">
        <v>5567</v>
      </c>
      <c r="C5064" s="156" t="s">
        <v>459</v>
      </c>
      <c r="D5064" s="156" t="s">
        <v>410</v>
      </c>
      <c r="E5064" s="176">
        <v>11.85</v>
      </c>
    </row>
    <row r="5065" spans="1:5">
      <c r="A5065" s="156">
        <v>38830</v>
      </c>
      <c r="B5065" s="156" t="s">
        <v>5568</v>
      </c>
      <c r="C5065" s="156" t="s">
        <v>459</v>
      </c>
      <c r="D5065" s="156" t="s">
        <v>410</v>
      </c>
      <c r="E5065" s="176">
        <v>16.600000000000001</v>
      </c>
    </row>
    <row r="5066" spans="1:5">
      <c r="A5066" s="156">
        <v>38828</v>
      </c>
      <c r="B5066" s="156" t="s">
        <v>5569</v>
      </c>
      <c r="C5066" s="156" t="s">
        <v>459</v>
      </c>
      <c r="D5066" s="156" t="s">
        <v>410</v>
      </c>
      <c r="E5066" s="176">
        <v>7.32</v>
      </c>
    </row>
    <row r="5067" spans="1:5">
      <c r="A5067" s="156">
        <v>38829</v>
      </c>
      <c r="B5067" s="156" t="s">
        <v>5570</v>
      </c>
      <c r="C5067" s="156" t="s">
        <v>459</v>
      </c>
      <c r="D5067" s="156" t="s">
        <v>410</v>
      </c>
      <c r="E5067" s="176">
        <v>11.99</v>
      </c>
    </row>
    <row r="5068" spans="1:5">
      <c r="A5068" s="156">
        <v>38831</v>
      </c>
      <c r="B5068" s="156" t="s">
        <v>5571</v>
      </c>
      <c r="C5068" s="156" t="s">
        <v>459</v>
      </c>
      <c r="D5068" s="156" t="s">
        <v>410</v>
      </c>
      <c r="E5068" s="176">
        <v>23.15</v>
      </c>
    </row>
    <row r="5069" spans="1:5">
      <c r="A5069" s="156">
        <v>36274</v>
      </c>
      <c r="B5069" s="156" t="s">
        <v>5572</v>
      </c>
      <c r="C5069" s="156" t="s">
        <v>459</v>
      </c>
      <c r="D5069" s="156" t="s">
        <v>410</v>
      </c>
      <c r="E5069" s="176">
        <v>4.42</v>
      </c>
    </row>
    <row r="5070" spans="1:5">
      <c r="A5070" s="156">
        <v>36278</v>
      </c>
      <c r="B5070" s="156" t="s">
        <v>5573</v>
      </c>
      <c r="C5070" s="156" t="s">
        <v>459</v>
      </c>
      <c r="D5070" s="156" t="s">
        <v>410</v>
      </c>
      <c r="E5070" s="176">
        <v>5.99</v>
      </c>
    </row>
    <row r="5071" spans="1:5">
      <c r="A5071" s="156">
        <v>38977</v>
      </c>
      <c r="B5071" s="156" t="s">
        <v>5574</v>
      </c>
      <c r="C5071" s="156" t="s">
        <v>459</v>
      </c>
      <c r="D5071" s="156" t="s">
        <v>410</v>
      </c>
      <c r="E5071" s="176">
        <v>91.24</v>
      </c>
    </row>
    <row r="5072" spans="1:5">
      <c r="A5072" s="156">
        <v>38971</v>
      </c>
      <c r="B5072" s="156" t="s">
        <v>5575</v>
      </c>
      <c r="C5072" s="156" t="s">
        <v>459</v>
      </c>
      <c r="D5072" s="156" t="s">
        <v>410</v>
      </c>
      <c r="E5072" s="176">
        <v>7.51</v>
      </c>
    </row>
    <row r="5073" spans="1:5">
      <c r="A5073" s="156">
        <v>38972</v>
      </c>
      <c r="B5073" s="156" t="s">
        <v>5576</v>
      </c>
      <c r="C5073" s="156" t="s">
        <v>459</v>
      </c>
      <c r="D5073" s="156" t="s">
        <v>410</v>
      </c>
      <c r="E5073" s="176">
        <v>11.44</v>
      </c>
    </row>
    <row r="5074" spans="1:5">
      <c r="A5074" s="156">
        <v>38973</v>
      </c>
      <c r="B5074" s="156" t="s">
        <v>5577</v>
      </c>
      <c r="C5074" s="156" t="s">
        <v>459</v>
      </c>
      <c r="D5074" s="156" t="s">
        <v>410</v>
      </c>
      <c r="E5074" s="176">
        <v>15.14</v>
      </c>
    </row>
    <row r="5075" spans="1:5">
      <c r="A5075" s="156">
        <v>38974</v>
      </c>
      <c r="B5075" s="156" t="s">
        <v>5578</v>
      </c>
      <c r="C5075" s="156" t="s">
        <v>459</v>
      </c>
      <c r="D5075" s="156" t="s">
        <v>410</v>
      </c>
      <c r="E5075" s="176">
        <v>22.08</v>
      </c>
    </row>
    <row r="5076" spans="1:5">
      <c r="A5076" s="156">
        <v>38975</v>
      </c>
      <c r="B5076" s="156" t="s">
        <v>5579</v>
      </c>
      <c r="C5076" s="156" t="s">
        <v>459</v>
      </c>
      <c r="D5076" s="156" t="s">
        <v>410</v>
      </c>
      <c r="E5076" s="176">
        <v>36.799999999999997</v>
      </c>
    </row>
    <row r="5077" spans="1:5">
      <c r="A5077" s="156">
        <v>38976</v>
      </c>
      <c r="B5077" s="156" t="s">
        <v>5580</v>
      </c>
      <c r="C5077" s="156" t="s">
        <v>459</v>
      </c>
      <c r="D5077" s="156" t="s">
        <v>410</v>
      </c>
      <c r="E5077" s="176">
        <v>51.61</v>
      </c>
    </row>
    <row r="5078" spans="1:5">
      <c r="A5078" s="156">
        <v>38986</v>
      </c>
      <c r="B5078" s="156" t="s">
        <v>5581</v>
      </c>
      <c r="C5078" s="156" t="s">
        <v>459</v>
      </c>
      <c r="D5078" s="156" t="s">
        <v>410</v>
      </c>
      <c r="E5078" s="176">
        <v>103.87</v>
      </c>
    </row>
    <row r="5079" spans="1:5">
      <c r="A5079" s="156">
        <v>38978</v>
      </c>
      <c r="B5079" s="156" t="s">
        <v>5582</v>
      </c>
      <c r="C5079" s="156" t="s">
        <v>459</v>
      </c>
      <c r="D5079" s="156" t="s">
        <v>410</v>
      </c>
      <c r="E5079" s="176">
        <v>4.42</v>
      </c>
    </row>
    <row r="5080" spans="1:5">
      <c r="A5080" s="156">
        <v>38979</v>
      </c>
      <c r="B5080" s="156" t="s">
        <v>5583</v>
      </c>
      <c r="C5080" s="156" t="s">
        <v>459</v>
      </c>
      <c r="D5080" s="156" t="s">
        <v>410</v>
      </c>
      <c r="E5080" s="176">
        <v>5.99</v>
      </c>
    </row>
    <row r="5081" spans="1:5">
      <c r="A5081" s="156">
        <v>38980</v>
      </c>
      <c r="B5081" s="156" t="s">
        <v>5584</v>
      </c>
      <c r="C5081" s="156" t="s">
        <v>459</v>
      </c>
      <c r="D5081" s="156" t="s">
        <v>410</v>
      </c>
      <c r="E5081" s="176">
        <v>10.02</v>
      </c>
    </row>
    <row r="5082" spans="1:5">
      <c r="A5082" s="156">
        <v>38981</v>
      </c>
      <c r="B5082" s="156" t="s">
        <v>5585</v>
      </c>
      <c r="C5082" s="156" t="s">
        <v>459</v>
      </c>
      <c r="D5082" s="156" t="s">
        <v>410</v>
      </c>
      <c r="E5082" s="176">
        <v>13.88</v>
      </c>
    </row>
    <row r="5083" spans="1:5">
      <c r="A5083" s="156">
        <v>38982</v>
      </c>
      <c r="B5083" s="156" t="s">
        <v>5586</v>
      </c>
      <c r="C5083" s="156" t="s">
        <v>459</v>
      </c>
      <c r="D5083" s="156" t="s">
        <v>410</v>
      </c>
      <c r="E5083" s="176">
        <v>20.2</v>
      </c>
    </row>
    <row r="5084" spans="1:5">
      <c r="A5084" s="156">
        <v>38983</v>
      </c>
      <c r="B5084" s="156" t="s">
        <v>5587</v>
      </c>
      <c r="C5084" s="156" t="s">
        <v>459</v>
      </c>
      <c r="D5084" s="156" t="s">
        <v>410</v>
      </c>
      <c r="E5084" s="176">
        <v>26.78</v>
      </c>
    </row>
    <row r="5085" spans="1:5">
      <c r="A5085" s="156">
        <v>38984</v>
      </c>
      <c r="B5085" s="156" t="s">
        <v>5588</v>
      </c>
      <c r="C5085" s="156" t="s">
        <v>459</v>
      </c>
      <c r="D5085" s="156" t="s">
        <v>410</v>
      </c>
      <c r="E5085" s="176">
        <v>51.65</v>
      </c>
    </row>
    <row r="5086" spans="1:5">
      <c r="A5086" s="156">
        <v>38985</v>
      </c>
      <c r="B5086" s="156" t="s">
        <v>5589</v>
      </c>
      <c r="C5086" s="156" t="s">
        <v>459</v>
      </c>
      <c r="D5086" s="156" t="s">
        <v>410</v>
      </c>
      <c r="E5086" s="176">
        <v>76.459999999999994</v>
      </c>
    </row>
    <row r="5087" spans="1:5">
      <c r="A5087" s="156">
        <v>9836</v>
      </c>
      <c r="B5087" s="156" t="s">
        <v>4849</v>
      </c>
      <c r="C5087" s="156" t="s">
        <v>459</v>
      </c>
      <c r="D5087" s="156" t="s">
        <v>405</v>
      </c>
      <c r="E5087" s="176">
        <v>8.84</v>
      </c>
    </row>
    <row r="5088" spans="1:5">
      <c r="A5088" s="156">
        <v>20065</v>
      </c>
      <c r="B5088" s="156" t="s">
        <v>4850</v>
      </c>
      <c r="C5088" s="156" t="s">
        <v>459</v>
      </c>
      <c r="D5088" s="156" t="s">
        <v>408</v>
      </c>
      <c r="E5088" s="176">
        <v>20.97</v>
      </c>
    </row>
    <row r="5089" spans="1:5">
      <c r="A5089" s="156">
        <v>9835</v>
      </c>
      <c r="B5089" s="156" t="s">
        <v>4851</v>
      </c>
      <c r="C5089" s="156" t="s">
        <v>459</v>
      </c>
      <c r="D5089" s="156" t="s">
        <v>408</v>
      </c>
      <c r="E5089" s="176">
        <v>3.35</v>
      </c>
    </row>
    <row r="5090" spans="1:5">
      <c r="A5090" s="156">
        <v>38032</v>
      </c>
      <c r="B5090" s="156" t="s">
        <v>4852</v>
      </c>
      <c r="C5090" s="156" t="s">
        <v>459</v>
      </c>
      <c r="D5090" s="156" t="s">
        <v>410</v>
      </c>
      <c r="E5090" s="176">
        <v>32.19</v>
      </c>
    </row>
    <row r="5091" spans="1:5">
      <c r="A5091" s="156">
        <v>38033</v>
      </c>
      <c r="B5091" s="156" t="s">
        <v>4853</v>
      </c>
      <c r="C5091" s="156" t="s">
        <v>459</v>
      </c>
      <c r="D5091" s="156" t="s">
        <v>410</v>
      </c>
      <c r="E5091" s="176">
        <v>50.68</v>
      </c>
    </row>
    <row r="5092" spans="1:5">
      <c r="A5092" s="156">
        <v>38034</v>
      </c>
      <c r="B5092" s="156" t="s">
        <v>4854</v>
      </c>
      <c r="C5092" s="156" t="s">
        <v>459</v>
      </c>
      <c r="D5092" s="156" t="s">
        <v>410</v>
      </c>
      <c r="E5092" s="176">
        <v>85.63</v>
      </c>
    </row>
    <row r="5093" spans="1:5">
      <c r="A5093" s="156">
        <v>38035</v>
      </c>
      <c r="B5093" s="156" t="s">
        <v>4855</v>
      </c>
      <c r="C5093" s="156" t="s">
        <v>459</v>
      </c>
      <c r="D5093" s="156" t="s">
        <v>410</v>
      </c>
      <c r="E5093" s="176">
        <v>137.01</v>
      </c>
    </row>
    <row r="5094" spans="1:5">
      <c r="A5094" s="156">
        <v>38036</v>
      </c>
      <c r="B5094" s="156" t="s">
        <v>4856</v>
      </c>
      <c r="C5094" s="156" t="s">
        <v>459</v>
      </c>
      <c r="D5094" s="156" t="s">
        <v>410</v>
      </c>
      <c r="E5094" s="176">
        <v>202.68</v>
      </c>
    </row>
    <row r="5095" spans="1:5">
      <c r="A5095" s="156">
        <v>38037</v>
      </c>
      <c r="B5095" s="156" t="s">
        <v>4857</v>
      </c>
      <c r="C5095" s="156" t="s">
        <v>459</v>
      </c>
      <c r="D5095" s="156" t="s">
        <v>410</v>
      </c>
      <c r="E5095" s="176">
        <v>239.62</v>
      </c>
    </row>
    <row r="5096" spans="1:5">
      <c r="A5096" s="156">
        <v>9850</v>
      </c>
      <c r="B5096" s="156" t="s">
        <v>4858</v>
      </c>
      <c r="C5096" s="156" t="s">
        <v>459</v>
      </c>
      <c r="D5096" s="156" t="s">
        <v>410</v>
      </c>
      <c r="E5096" s="176">
        <v>96.69</v>
      </c>
    </row>
    <row r="5097" spans="1:5">
      <c r="A5097" s="156">
        <v>9853</v>
      </c>
      <c r="B5097" s="156" t="s">
        <v>4859</v>
      </c>
      <c r="C5097" s="156" t="s">
        <v>459</v>
      </c>
      <c r="D5097" s="156" t="s">
        <v>410</v>
      </c>
      <c r="E5097" s="176">
        <v>171.94</v>
      </c>
    </row>
    <row r="5098" spans="1:5">
      <c r="A5098" s="156">
        <v>9854</v>
      </c>
      <c r="B5098" s="156" t="s">
        <v>4860</v>
      </c>
      <c r="C5098" s="156" t="s">
        <v>459</v>
      </c>
      <c r="D5098" s="156" t="s">
        <v>410</v>
      </c>
      <c r="E5098" s="176">
        <v>75.33</v>
      </c>
    </row>
    <row r="5099" spans="1:5">
      <c r="A5099" s="156">
        <v>9851</v>
      </c>
      <c r="B5099" s="156" t="s">
        <v>4861</v>
      </c>
      <c r="C5099" s="156" t="s">
        <v>459</v>
      </c>
      <c r="D5099" s="156" t="s">
        <v>410</v>
      </c>
      <c r="E5099" s="176">
        <v>130.63</v>
      </c>
    </row>
    <row r="5100" spans="1:5">
      <c r="A5100" s="156">
        <v>9855</v>
      </c>
      <c r="B5100" s="156" t="s">
        <v>4862</v>
      </c>
      <c r="C5100" s="156" t="s">
        <v>459</v>
      </c>
      <c r="D5100" s="156" t="s">
        <v>410</v>
      </c>
      <c r="E5100" s="176">
        <v>218.5</v>
      </c>
    </row>
    <row r="5101" spans="1:5">
      <c r="A5101" s="156">
        <v>9825</v>
      </c>
      <c r="B5101" s="156" t="s">
        <v>4863</v>
      </c>
      <c r="C5101" s="156" t="s">
        <v>459</v>
      </c>
      <c r="D5101" s="156" t="s">
        <v>410</v>
      </c>
      <c r="E5101" s="176">
        <v>33.89</v>
      </c>
    </row>
    <row r="5102" spans="1:5">
      <c r="A5102" s="156">
        <v>9828</v>
      </c>
      <c r="B5102" s="156" t="s">
        <v>4864</v>
      </c>
      <c r="C5102" s="156" t="s">
        <v>459</v>
      </c>
      <c r="D5102" s="156" t="s">
        <v>410</v>
      </c>
      <c r="E5102" s="176">
        <v>66.08</v>
      </c>
    </row>
    <row r="5103" spans="1:5">
      <c r="A5103" s="156">
        <v>9829</v>
      </c>
      <c r="B5103" s="156" t="s">
        <v>4865</v>
      </c>
      <c r="C5103" s="156" t="s">
        <v>459</v>
      </c>
      <c r="D5103" s="156" t="s">
        <v>410</v>
      </c>
      <c r="E5103" s="176">
        <v>117.62</v>
      </c>
    </row>
    <row r="5104" spans="1:5">
      <c r="A5104" s="156">
        <v>9826</v>
      </c>
      <c r="B5104" s="156" t="s">
        <v>4866</v>
      </c>
      <c r="C5104" s="156" t="s">
        <v>459</v>
      </c>
      <c r="D5104" s="156" t="s">
        <v>410</v>
      </c>
      <c r="E5104" s="176">
        <v>174.5</v>
      </c>
    </row>
    <row r="5105" spans="1:5">
      <c r="A5105" s="156">
        <v>9827</v>
      </c>
      <c r="B5105" s="156" t="s">
        <v>4867</v>
      </c>
      <c r="C5105" s="156" t="s">
        <v>459</v>
      </c>
      <c r="D5105" s="156" t="s">
        <v>410</v>
      </c>
      <c r="E5105" s="176">
        <v>253.62</v>
      </c>
    </row>
    <row r="5106" spans="1:5">
      <c r="A5106" s="156">
        <v>36374</v>
      </c>
      <c r="B5106" s="156" t="s">
        <v>4868</v>
      </c>
      <c r="C5106" s="156" t="s">
        <v>459</v>
      </c>
      <c r="D5106" s="156" t="s">
        <v>410</v>
      </c>
      <c r="E5106" s="176">
        <v>38.35</v>
      </c>
    </row>
    <row r="5107" spans="1:5">
      <c r="A5107" s="156">
        <v>36084</v>
      </c>
      <c r="B5107" s="156" t="s">
        <v>4869</v>
      </c>
      <c r="C5107" s="156" t="s">
        <v>459</v>
      </c>
      <c r="D5107" s="156" t="s">
        <v>410</v>
      </c>
      <c r="E5107" s="176">
        <v>11.56</v>
      </c>
    </row>
    <row r="5108" spans="1:5">
      <c r="A5108" s="156">
        <v>36373</v>
      </c>
      <c r="B5108" s="156" t="s">
        <v>4870</v>
      </c>
      <c r="C5108" s="156" t="s">
        <v>459</v>
      </c>
      <c r="D5108" s="156" t="s">
        <v>410</v>
      </c>
      <c r="E5108" s="176">
        <v>23.47</v>
      </c>
    </row>
    <row r="5109" spans="1:5">
      <c r="A5109" s="156">
        <v>36377</v>
      </c>
      <c r="B5109" s="156" t="s">
        <v>4871</v>
      </c>
      <c r="C5109" s="156" t="s">
        <v>459</v>
      </c>
      <c r="D5109" s="156" t="s">
        <v>410</v>
      </c>
      <c r="E5109" s="176">
        <v>44.69</v>
      </c>
    </row>
    <row r="5110" spans="1:5">
      <c r="A5110" s="156">
        <v>36375</v>
      </c>
      <c r="B5110" s="156" t="s">
        <v>4872</v>
      </c>
      <c r="C5110" s="156" t="s">
        <v>459</v>
      </c>
      <c r="D5110" s="156" t="s">
        <v>410</v>
      </c>
      <c r="E5110" s="176">
        <v>13.27</v>
      </c>
    </row>
    <row r="5111" spans="1:5">
      <c r="A5111" s="156">
        <v>36376</v>
      </c>
      <c r="B5111" s="156" t="s">
        <v>4873</v>
      </c>
      <c r="C5111" s="156" t="s">
        <v>459</v>
      </c>
      <c r="D5111" s="156" t="s">
        <v>410</v>
      </c>
      <c r="E5111" s="176">
        <v>26.55</v>
      </c>
    </row>
    <row r="5112" spans="1:5">
      <c r="A5112" s="156">
        <v>36380</v>
      </c>
      <c r="B5112" s="156" t="s">
        <v>4874</v>
      </c>
      <c r="C5112" s="156" t="s">
        <v>459</v>
      </c>
      <c r="D5112" s="156" t="s">
        <v>410</v>
      </c>
      <c r="E5112" s="176">
        <v>58.39</v>
      </c>
    </row>
    <row r="5113" spans="1:5">
      <c r="A5113" s="156">
        <v>36378</v>
      </c>
      <c r="B5113" s="156" t="s">
        <v>4875</v>
      </c>
      <c r="C5113" s="156" t="s">
        <v>459</v>
      </c>
      <c r="D5113" s="156" t="s">
        <v>410</v>
      </c>
      <c r="E5113" s="176">
        <v>17.559999999999999</v>
      </c>
    </row>
    <row r="5114" spans="1:5">
      <c r="A5114" s="156">
        <v>36379</v>
      </c>
      <c r="B5114" s="156" t="s">
        <v>4876</v>
      </c>
      <c r="C5114" s="156" t="s">
        <v>459</v>
      </c>
      <c r="D5114" s="156" t="s">
        <v>410</v>
      </c>
      <c r="E5114" s="176">
        <v>35.35</v>
      </c>
    </row>
    <row r="5115" spans="1:5">
      <c r="A5115" s="156">
        <v>9859</v>
      </c>
      <c r="B5115" s="156" t="s">
        <v>4877</v>
      </c>
      <c r="C5115" s="156" t="s">
        <v>459</v>
      </c>
      <c r="D5115" s="156" t="s">
        <v>410</v>
      </c>
      <c r="E5115" s="176">
        <v>7.43</v>
      </c>
    </row>
    <row r="5116" spans="1:5">
      <c r="A5116" s="156">
        <v>9838</v>
      </c>
      <c r="B5116" s="156" t="s">
        <v>4878</v>
      </c>
      <c r="C5116" s="156" t="s">
        <v>459</v>
      </c>
      <c r="D5116" s="156" t="s">
        <v>408</v>
      </c>
      <c r="E5116" s="176">
        <v>5.75</v>
      </c>
    </row>
    <row r="5117" spans="1:5">
      <c r="A5117" s="156">
        <v>9837</v>
      </c>
      <c r="B5117" s="156" t="s">
        <v>4879</v>
      </c>
      <c r="C5117" s="156" t="s">
        <v>459</v>
      </c>
      <c r="D5117" s="156" t="s">
        <v>408</v>
      </c>
      <c r="E5117" s="176">
        <v>7.78</v>
      </c>
    </row>
    <row r="5118" spans="1:5">
      <c r="A5118" s="156">
        <v>9833</v>
      </c>
      <c r="B5118" s="156" t="s">
        <v>4880</v>
      </c>
      <c r="C5118" s="156" t="s">
        <v>459</v>
      </c>
      <c r="D5118" s="156" t="s">
        <v>410</v>
      </c>
      <c r="E5118" s="176">
        <v>6.11</v>
      </c>
    </row>
    <row r="5119" spans="1:5">
      <c r="A5119" s="156">
        <v>9830</v>
      </c>
      <c r="B5119" s="156" t="s">
        <v>4881</v>
      </c>
      <c r="C5119" s="156" t="s">
        <v>459</v>
      </c>
      <c r="D5119" s="156" t="s">
        <v>410</v>
      </c>
      <c r="E5119" s="176">
        <v>3.27</v>
      </c>
    </row>
    <row r="5120" spans="1:5">
      <c r="A5120" s="156">
        <v>9841</v>
      </c>
      <c r="B5120" s="156" t="s">
        <v>4882</v>
      </c>
      <c r="C5120" s="156" t="s">
        <v>459</v>
      </c>
      <c r="D5120" s="156" t="s">
        <v>408</v>
      </c>
      <c r="E5120" s="176">
        <v>16.97</v>
      </c>
    </row>
    <row r="5121" spans="1:5">
      <c r="A5121" s="156">
        <v>9840</v>
      </c>
      <c r="B5121" s="156" t="s">
        <v>4883</v>
      </c>
      <c r="C5121" s="156" t="s">
        <v>459</v>
      </c>
      <c r="D5121" s="156" t="s">
        <v>408</v>
      </c>
      <c r="E5121" s="176">
        <v>35.29</v>
      </c>
    </row>
    <row r="5122" spans="1:5">
      <c r="A5122" s="156">
        <v>20067</v>
      </c>
      <c r="B5122" s="156" t="s">
        <v>4884</v>
      </c>
      <c r="C5122" s="156" t="s">
        <v>459</v>
      </c>
      <c r="D5122" s="156" t="s">
        <v>408</v>
      </c>
      <c r="E5122" s="176">
        <v>6.09</v>
      </c>
    </row>
    <row r="5123" spans="1:5">
      <c r="A5123" s="156">
        <v>20068</v>
      </c>
      <c r="B5123" s="156" t="s">
        <v>4885</v>
      </c>
      <c r="C5123" s="156" t="s">
        <v>459</v>
      </c>
      <c r="D5123" s="156" t="s">
        <v>408</v>
      </c>
      <c r="E5123" s="176">
        <v>8.09</v>
      </c>
    </row>
    <row r="5124" spans="1:5">
      <c r="A5124" s="156">
        <v>9839</v>
      </c>
      <c r="B5124" s="156" t="s">
        <v>234</v>
      </c>
      <c r="C5124" s="156" t="s">
        <v>459</v>
      </c>
      <c r="D5124" s="156" t="s">
        <v>408</v>
      </c>
      <c r="E5124" s="176">
        <v>10.3</v>
      </c>
    </row>
    <row r="5125" spans="1:5">
      <c r="A5125" s="156">
        <v>20072</v>
      </c>
      <c r="B5125" s="156" t="s">
        <v>133</v>
      </c>
      <c r="C5125" s="156" t="s">
        <v>459</v>
      </c>
      <c r="D5125" s="156" t="s">
        <v>408</v>
      </c>
      <c r="E5125" s="176">
        <v>17.68</v>
      </c>
    </row>
    <row r="5126" spans="1:5">
      <c r="A5126" s="156">
        <v>20073</v>
      </c>
      <c r="B5126" s="156" t="s">
        <v>225</v>
      </c>
      <c r="C5126" s="156" t="s">
        <v>459</v>
      </c>
      <c r="D5126" s="156" t="s">
        <v>408</v>
      </c>
      <c r="E5126" s="176">
        <v>36.58</v>
      </c>
    </row>
    <row r="5127" spans="1:5">
      <c r="A5127" s="156">
        <v>20069</v>
      </c>
      <c r="B5127" s="156" t="s">
        <v>4886</v>
      </c>
      <c r="C5127" s="156" t="s">
        <v>459</v>
      </c>
      <c r="D5127" s="156" t="s">
        <v>408</v>
      </c>
      <c r="E5127" s="176">
        <v>6.5</v>
      </c>
    </row>
    <row r="5128" spans="1:5">
      <c r="A5128" s="156">
        <v>20070</v>
      </c>
      <c r="B5128" s="156" t="s">
        <v>4887</v>
      </c>
      <c r="C5128" s="156" t="s">
        <v>459</v>
      </c>
      <c r="D5128" s="156" t="s">
        <v>408</v>
      </c>
      <c r="E5128" s="176">
        <v>8.25</v>
      </c>
    </row>
    <row r="5129" spans="1:5">
      <c r="A5129" s="156">
        <v>20071</v>
      </c>
      <c r="B5129" s="156" t="s">
        <v>4888</v>
      </c>
      <c r="C5129" s="156" t="s">
        <v>459</v>
      </c>
      <c r="D5129" s="156" t="s">
        <v>408</v>
      </c>
      <c r="E5129" s="176">
        <v>10.52</v>
      </c>
    </row>
    <row r="5130" spans="1:5">
      <c r="A5130" s="156">
        <v>9834</v>
      </c>
      <c r="B5130" s="156" t="s">
        <v>4889</v>
      </c>
      <c r="C5130" s="156" t="s">
        <v>459</v>
      </c>
      <c r="D5130" s="156" t="s">
        <v>410</v>
      </c>
      <c r="E5130" s="176">
        <v>17</v>
      </c>
    </row>
    <row r="5131" spans="1:5">
      <c r="A5131" s="156">
        <v>9863</v>
      </c>
      <c r="B5131" s="156" t="s">
        <v>4890</v>
      </c>
      <c r="C5131" s="156" t="s">
        <v>459</v>
      </c>
      <c r="D5131" s="156" t="s">
        <v>410</v>
      </c>
      <c r="E5131" s="176">
        <v>57.19</v>
      </c>
    </row>
    <row r="5132" spans="1:5">
      <c r="A5132" s="156">
        <v>9860</v>
      </c>
      <c r="B5132" s="156" t="s">
        <v>4891</v>
      </c>
      <c r="C5132" s="156" t="s">
        <v>459</v>
      </c>
      <c r="D5132" s="156" t="s">
        <v>410</v>
      </c>
      <c r="E5132" s="176">
        <v>34.39</v>
      </c>
    </row>
    <row r="5133" spans="1:5">
      <c r="A5133" s="156">
        <v>9862</v>
      </c>
      <c r="B5133" s="156" t="s">
        <v>4892</v>
      </c>
      <c r="C5133" s="156" t="s">
        <v>459</v>
      </c>
      <c r="D5133" s="156" t="s">
        <v>410</v>
      </c>
      <c r="E5133" s="176">
        <v>24.04</v>
      </c>
    </row>
    <row r="5134" spans="1:5">
      <c r="A5134" s="156">
        <v>9861</v>
      </c>
      <c r="B5134" s="156" t="s">
        <v>4893</v>
      </c>
      <c r="C5134" s="156" t="s">
        <v>459</v>
      </c>
      <c r="D5134" s="156" t="s">
        <v>410</v>
      </c>
      <c r="E5134" s="176">
        <v>19.329999999999998</v>
      </c>
    </row>
    <row r="5135" spans="1:5">
      <c r="A5135" s="156">
        <v>9856</v>
      </c>
      <c r="B5135" s="156" t="s">
        <v>4894</v>
      </c>
      <c r="C5135" s="156" t="s">
        <v>459</v>
      </c>
      <c r="D5135" s="156" t="s">
        <v>410</v>
      </c>
      <c r="E5135" s="176">
        <v>5.49</v>
      </c>
    </row>
    <row r="5136" spans="1:5">
      <c r="A5136" s="156">
        <v>9866</v>
      </c>
      <c r="B5136" s="156" t="s">
        <v>4895</v>
      </c>
      <c r="C5136" s="156" t="s">
        <v>459</v>
      </c>
      <c r="D5136" s="156" t="s">
        <v>410</v>
      </c>
      <c r="E5136" s="176">
        <v>14.52</v>
      </c>
    </row>
    <row r="5137" spans="1:5">
      <c r="A5137" s="156">
        <v>9857</v>
      </c>
      <c r="B5137" s="156" t="s">
        <v>4896</v>
      </c>
      <c r="C5137" s="156" t="s">
        <v>459</v>
      </c>
      <c r="D5137" s="156" t="s">
        <v>410</v>
      </c>
      <c r="E5137" s="176">
        <v>74.13</v>
      </c>
    </row>
    <row r="5138" spans="1:5">
      <c r="A5138" s="156">
        <v>9864</v>
      </c>
      <c r="B5138" s="156" t="s">
        <v>4897</v>
      </c>
      <c r="C5138" s="156" t="s">
        <v>459</v>
      </c>
      <c r="D5138" s="156" t="s">
        <v>410</v>
      </c>
      <c r="E5138" s="176">
        <v>87.54</v>
      </c>
    </row>
    <row r="5139" spans="1:5">
      <c r="A5139" s="156">
        <v>9865</v>
      </c>
      <c r="B5139" s="156" t="s">
        <v>4898</v>
      </c>
      <c r="C5139" s="156" t="s">
        <v>459</v>
      </c>
      <c r="D5139" s="156" t="s">
        <v>410</v>
      </c>
      <c r="E5139" s="176">
        <v>124.73</v>
      </c>
    </row>
    <row r="5140" spans="1:5">
      <c r="A5140" s="156">
        <v>9858</v>
      </c>
      <c r="B5140" s="156" t="s">
        <v>4899</v>
      </c>
      <c r="C5140" s="156" t="s">
        <v>459</v>
      </c>
      <c r="D5140" s="156" t="s">
        <v>410</v>
      </c>
      <c r="E5140" s="176">
        <v>144.21</v>
      </c>
    </row>
    <row r="5141" spans="1:5">
      <c r="A5141" s="156">
        <v>9870</v>
      </c>
      <c r="B5141" s="156" t="s">
        <v>4900</v>
      </c>
      <c r="C5141" s="156" t="s">
        <v>459</v>
      </c>
      <c r="D5141" s="156" t="s">
        <v>408</v>
      </c>
      <c r="E5141" s="176">
        <v>57.69</v>
      </c>
    </row>
    <row r="5142" spans="1:5">
      <c r="A5142" s="156">
        <v>9867</v>
      </c>
      <c r="B5142" s="156" t="s">
        <v>4901</v>
      </c>
      <c r="C5142" s="156" t="s">
        <v>459</v>
      </c>
      <c r="D5142" s="156" t="s">
        <v>405</v>
      </c>
      <c r="E5142" s="176">
        <v>2.41</v>
      </c>
    </row>
    <row r="5143" spans="1:5">
      <c r="A5143" s="156">
        <v>9868</v>
      </c>
      <c r="B5143" s="156" t="s">
        <v>4902</v>
      </c>
      <c r="C5143" s="156" t="s">
        <v>459</v>
      </c>
      <c r="D5143" s="156" t="s">
        <v>408</v>
      </c>
      <c r="E5143" s="176">
        <v>3.2</v>
      </c>
    </row>
    <row r="5144" spans="1:5">
      <c r="A5144" s="156">
        <v>9869</v>
      </c>
      <c r="B5144" s="156" t="s">
        <v>155</v>
      </c>
      <c r="C5144" s="156" t="s">
        <v>459</v>
      </c>
      <c r="D5144" s="156" t="s">
        <v>408</v>
      </c>
      <c r="E5144" s="176">
        <v>6.86</v>
      </c>
    </row>
    <row r="5145" spans="1:5">
      <c r="A5145" s="156">
        <v>9874</v>
      </c>
      <c r="B5145" s="156" t="s">
        <v>4903</v>
      </c>
      <c r="C5145" s="156" t="s">
        <v>459</v>
      </c>
      <c r="D5145" s="156" t="s">
        <v>408</v>
      </c>
      <c r="E5145" s="176">
        <v>10.01</v>
      </c>
    </row>
    <row r="5146" spans="1:5">
      <c r="A5146" s="156">
        <v>9875</v>
      </c>
      <c r="B5146" s="156" t="s">
        <v>146</v>
      </c>
      <c r="C5146" s="156" t="s">
        <v>459</v>
      </c>
      <c r="D5146" s="156" t="s">
        <v>408</v>
      </c>
      <c r="E5146" s="176">
        <v>12.41</v>
      </c>
    </row>
    <row r="5147" spans="1:5">
      <c r="A5147" s="156">
        <v>9873</v>
      </c>
      <c r="B5147" s="156" t="s">
        <v>291</v>
      </c>
      <c r="C5147" s="156" t="s">
        <v>459</v>
      </c>
      <c r="D5147" s="156" t="s">
        <v>408</v>
      </c>
      <c r="E5147" s="176">
        <v>19.350000000000001</v>
      </c>
    </row>
    <row r="5148" spans="1:5">
      <c r="A5148" s="156">
        <v>9871</v>
      </c>
      <c r="B5148" s="156" t="s">
        <v>4904</v>
      </c>
      <c r="C5148" s="156" t="s">
        <v>459</v>
      </c>
      <c r="D5148" s="156" t="s">
        <v>408</v>
      </c>
      <c r="E5148" s="176">
        <v>27.14</v>
      </c>
    </row>
    <row r="5149" spans="1:5">
      <c r="A5149" s="156">
        <v>9872</v>
      </c>
      <c r="B5149" s="156" t="s">
        <v>4905</v>
      </c>
      <c r="C5149" s="156" t="s">
        <v>459</v>
      </c>
      <c r="D5149" s="156" t="s">
        <v>408</v>
      </c>
      <c r="E5149" s="176">
        <v>34.21</v>
      </c>
    </row>
    <row r="5150" spans="1:5">
      <c r="A5150" s="156">
        <v>7667</v>
      </c>
      <c r="B5150" s="156" t="s">
        <v>5149</v>
      </c>
      <c r="C5150" s="156" t="s">
        <v>459</v>
      </c>
      <c r="D5150" s="156" t="s">
        <v>408</v>
      </c>
      <c r="E5150" s="378">
        <v>1346.28</v>
      </c>
    </row>
    <row r="5151" spans="1:5">
      <c r="A5151" s="156">
        <v>7660</v>
      </c>
      <c r="B5151" s="156" t="s">
        <v>5150</v>
      </c>
      <c r="C5151" s="156" t="s">
        <v>459</v>
      </c>
      <c r="D5151" s="156" t="s">
        <v>408</v>
      </c>
      <c r="E5151" s="378">
        <v>1716.19</v>
      </c>
    </row>
    <row r="5152" spans="1:5">
      <c r="A5152" s="156">
        <v>7676</v>
      </c>
      <c r="B5152" s="156" t="s">
        <v>5151</v>
      </c>
      <c r="C5152" s="156" t="s">
        <v>459</v>
      </c>
      <c r="D5152" s="156" t="s">
        <v>408</v>
      </c>
      <c r="E5152" s="378">
        <v>1735.81</v>
      </c>
    </row>
    <row r="5153" spans="1:5">
      <c r="A5153" s="156">
        <v>12426</v>
      </c>
      <c r="B5153" s="156" t="s">
        <v>4906</v>
      </c>
      <c r="C5153" s="156" t="s">
        <v>407</v>
      </c>
      <c r="D5153" s="156" t="s">
        <v>410</v>
      </c>
      <c r="E5153" s="176">
        <v>25.1</v>
      </c>
    </row>
    <row r="5154" spans="1:5">
      <c r="A5154" s="156">
        <v>12425</v>
      </c>
      <c r="B5154" s="156" t="s">
        <v>4907</v>
      </c>
      <c r="C5154" s="156" t="s">
        <v>407</v>
      </c>
      <c r="D5154" s="156" t="s">
        <v>410</v>
      </c>
      <c r="E5154" s="176">
        <v>34.479999999999997</v>
      </c>
    </row>
    <row r="5155" spans="1:5">
      <c r="A5155" s="156">
        <v>12427</v>
      </c>
      <c r="B5155" s="156" t="s">
        <v>4908</v>
      </c>
      <c r="C5155" s="156" t="s">
        <v>407</v>
      </c>
      <c r="D5155" s="156" t="s">
        <v>410</v>
      </c>
      <c r="E5155" s="176">
        <v>143.13</v>
      </c>
    </row>
    <row r="5156" spans="1:5">
      <c r="A5156" s="156">
        <v>12428</v>
      </c>
      <c r="B5156" s="156" t="s">
        <v>4909</v>
      </c>
      <c r="C5156" s="156" t="s">
        <v>407</v>
      </c>
      <c r="D5156" s="156" t="s">
        <v>410</v>
      </c>
      <c r="E5156" s="176">
        <v>91.87</v>
      </c>
    </row>
    <row r="5157" spans="1:5">
      <c r="A5157" s="156">
        <v>12430</v>
      </c>
      <c r="B5157" s="156" t="s">
        <v>4910</v>
      </c>
      <c r="C5157" s="156" t="s">
        <v>407</v>
      </c>
      <c r="D5157" s="156" t="s">
        <v>410</v>
      </c>
      <c r="E5157" s="176">
        <v>30.77</v>
      </c>
    </row>
    <row r="5158" spans="1:5">
      <c r="A5158" s="156">
        <v>12429</v>
      </c>
      <c r="B5158" s="156" t="s">
        <v>4911</v>
      </c>
      <c r="C5158" s="156" t="s">
        <v>407</v>
      </c>
      <c r="D5158" s="156" t="s">
        <v>410</v>
      </c>
      <c r="E5158" s="176">
        <v>231.45</v>
      </c>
    </row>
    <row r="5159" spans="1:5">
      <c r="A5159" s="156">
        <v>12431</v>
      </c>
      <c r="B5159" s="156" t="s">
        <v>4912</v>
      </c>
      <c r="C5159" s="156" t="s">
        <v>407</v>
      </c>
      <c r="D5159" s="156" t="s">
        <v>410</v>
      </c>
      <c r="E5159" s="176">
        <v>393.88</v>
      </c>
    </row>
    <row r="5160" spans="1:5">
      <c r="A5160" s="156">
        <v>12432</v>
      </c>
      <c r="B5160" s="156" t="s">
        <v>4913</v>
      </c>
      <c r="C5160" s="156" t="s">
        <v>407</v>
      </c>
      <c r="D5160" s="156" t="s">
        <v>410</v>
      </c>
      <c r="E5160" s="176">
        <v>81.010000000000005</v>
      </c>
    </row>
    <row r="5161" spans="1:5">
      <c r="A5161" s="156">
        <v>12434</v>
      </c>
      <c r="B5161" s="156" t="s">
        <v>4914</v>
      </c>
      <c r="C5161" s="156" t="s">
        <v>407</v>
      </c>
      <c r="D5161" s="156" t="s">
        <v>410</v>
      </c>
      <c r="E5161" s="176">
        <v>26.4</v>
      </c>
    </row>
    <row r="5162" spans="1:5">
      <c r="A5162" s="156">
        <v>12433</v>
      </c>
      <c r="B5162" s="156" t="s">
        <v>4915</v>
      </c>
      <c r="C5162" s="156" t="s">
        <v>407</v>
      </c>
      <c r="D5162" s="156" t="s">
        <v>410</v>
      </c>
      <c r="E5162" s="176">
        <v>51.57</v>
      </c>
    </row>
    <row r="5163" spans="1:5">
      <c r="A5163" s="156">
        <v>12435</v>
      </c>
      <c r="B5163" s="156" t="s">
        <v>4916</v>
      </c>
      <c r="C5163" s="156" t="s">
        <v>407</v>
      </c>
      <c r="D5163" s="156" t="s">
        <v>410</v>
      </c>
      <c r="E5163" s="176">
        <v>159.6</v>
      </c>
    </row>
    <row r="5164" spans="1:5">
      <c r="A5164" s="156">
        <v>12437</v>
      </c>
      <c r="B5164" s="156" t="s">
        <v>4917</v>
      </c>
      <c r="C5164" s="156" t="s">
        <v>407</v>
      </c>
      <c r="D5164" s="156" t="s">
        <v>410</v>
      </c>
      <c r="E5164" s="176">
        <v>128.9</v>
      </c>
    </row>
    <row r="5165" spans="1:5">
      <c r="A5165" s="156">
        <v>12439</v>
      </c>
      <c r="B5165" s="156" t="s">
        <v>4918</v>
      </c>
      <c r="C5165" s="156" t="s">
        <v>407</v>
      </c>
      <c r="D5165" s="156" t="s">
        <v>410</v>
      </c>
      <c r="E5165" s="176">
        <v>41.37</v>
      </c>
    </row>
    <row r="5166" spans="1:5">
      <c r="A5166" s="156">
        <v>12438</v>
      </c>
      <c r="B5166" s="156" t="s">
        <v>4919</v>
      </c>
      <c r="C5166" s="156" t="s">
        <v>407</v>
      </c>
      <c r="D5166" s="156" t="s">
        <v>410</v>
      </c>
      <c r="E5166" s="176">
        <v>233.26</v>
      </c>
    </row>
    <row r="5167" spans="1:5">
      <c r="A5167" s="156">
        <v>12436</v>
      </c>
      <c r="B5167" s="156" t="s">
        <v>4920</v>
      </c>
      <c r="C5167" s="156" t="s">
        <v>407</v>
      </c>
      <c r="D5167" s="156" t="s">
        <v>410</v>
      </c>
      <c r="E5167" s="176">
        <v>294.66000000000003</v>
      </c>
    </row>
    <row r="5168" spans="1:5">
      <c r="A5168" s="156">
        <v>36357</v>
      </c>
      <c r="B5168" s="156" t="s">
        <v>5590</v>
      </c>
      <c r="C5168" s="156" t="s">
        <v>407</v>
      </c>
      <c r="D5168" s="156" t="s">
        <v>410</v>
      </c>
      <c r="E5168" s="176">
        <v>78.63</v>
      </c>
    </row>
    <row r="5169" spans="1:5">
      <c r="A5169" s="156">
        <v>12424</v>
      </c>
      <c r="B5169" s="156" t="s">
        <v>4921</v>
      </c>
      <c r="C5169" s="156" t="s">
        <v>407</v>
      </c>
      <c r="D5169" s="156" t="s">
        <v>410</v>
      </c>
      <c r="E5169" s="176">
        <v>53.09</v>
      </c>
    </row>
    <row r="5170" spans="1:5">
      <c r="A5170" s="156">
        <v>12440</v>
      </c>
      <c r="B5170" s="156" t="s">
        <v>4922</v>
      </c>
      <c r="C5170" s="156" t="s">
        <v>407</v>
      </c>
      <c r="D5170" s="156" t="s">
        <v>410</v>
      </c>
      <c r="E5170" s="176">
        <v>51.32</v>
      </c>
    </row>
    <row r="5171" spans="1:5">
      <c r="A5171" s="156">
        <v>9884</v>
      </c>
      <c r="B5171" s="156" t="s">
        <v>4923</v>
      </c>
      <c r="C5171" s="156" t="s">
        <v>407</v>
      </c>
      <c r="D5171" s="156" t="s">
        <v>410</v>
      </c>
      <c r="E5171" s="176">
        <v>38.28</v>
      </c>
    </row>
    <row r="5172" spans="1:5">
      <c r="A5172" s="156">
        <v>9888</v>
      </c>
      <c r="B5172" s="156" t="s">
        <v>4924</v>
      </c>
      <c r="C5172" s="156" t="s">
        <v>407</v>
      </c>
      <c r="D5172" s="156" t="s">
        <v>410</v>
      </c>
      <c r="E5172" s="176">
        <v>30.75</v>
      </c>
    </row>
    <row r="5173" spans="1:5">
      <c r="A5173" s="156">
        <v>9883</v>
      </c>
      <c r="B5173" s="156" t="s">
        <v>4925</v>
      </c>
      <c r="C5173" s="156" t="s">
        <v>407</v>
      </c>
      <c r="D5173" s="156" t="s">
        <v>410</v>
      </c>
      <c r="E5173" s="176">
        <v>13.42</v>
      </c>
    </row>
    <row r="5174" spans="1:5">
      <c r="A5174" s="156">
        <v>9886</v>
      </c>
      <c r="B5174" s="156" t="s">
        <v>4926</v>
      </c>
      <c r="C5174" s="156" t="s">
        <v>407</v>
      </c>
      <c r="D5174" s="156" t="s">
        <v>410</v>
      </c>
      <c r="E5174" s="176">
        <v>18.38</v>
      </c>
    </row>
    <row r="5175" spans="1:5">
      <c r="A5175" s="156">
        <v>9889</v>
      </c>
      <c r="B5175" s="156" t="s">
        <v>4927</v>
      </c>
      <c r="C5175" s="156" t="s">
        <v>407</v>
      </c>
      <c r="D5175" s="156" t="s">
        <v>410</v>
      </c>
      <c r="E5175" s="176">
        <v>93.13</v>
      </c>
    </row>
    <row r="5176" spans="1:5">
      <c r="A5176" s="156">
        <v>9887</v>
      </c>
      <c r="B5176" s="156" t="s">
        <v>4928</v>
      </c>
      <c r="C5176" s="156" t="s">
        <v>407</v>
      </c>
      <c r="D5176" s="156" t="s">
        <v>410</v>
      </c>
      <c r="E5176" s="176">
        <v>56.29</v>
      </c>
    </row>
    <row r="5177" spans="1:5">
      <c r="A5177" s="156">
        <v>9885</v>
      </c>
      <c r="B5177" s="156" t="s">
        <v>4929</v>
      </c>
      <c r="C5177" s="156" t="s">
        <v>407</v>
      </c>
      <c r="D5177" s="156" t="s">
        <v>410</v>
      </c>
      <c r="E5177" s="176">
        <v>17.77</v>
      </c>
    </row>
    <row r="5178" spans="1:5">
      <c r="A5178" s="156">
        <v>9890</v>
      </c>
      <c r="B5178" s="156" t="s">
        <v>4930</v>
      </c>
      <c r="C5178" s="156" t="s">
        <v>407</v>
      </c>
      <c r="D5178" s="156" t="s">
        <v>410</v>
      </c>
      <c r="E5178" s="176">
        <v>144.29</v>
      </c>
    </row>
    <row r="5179" spans="1:5">
      <c r="A5179" s="156">
        <v>9891</v>
      </c>
      <c r="B5179" s="156" t="s">
        <v>4931</v>
      </c>
      <c r="C5179" s="156" t="s">
        <v>407</v>
      </c>
      <c r="D5179" s="156" t="s">
        <v>410</v>
      </c>
      <c r="E5179" s="176">
        <v>202.55</v>
      </c>
    </row>
    <row r="5180" spans="1:5">
      <c r="A5180" s="156">
        <v>39292</v>
      </c>
      <c r="B5180" s="156" t="s">
        <v>5591</v>
      </c>
      <c r="C5180" s="156" t="s">
        <v>407</v>
      </c>
      <c r="D5180" s="156" t="s">
        <v>410</v>
      </c>
      <c r="E5180" s="176">
        <v>6.85</v>
      </c>
    </row>
    <row r="5181" spans="1:5">
      <c r="A5181" s="156">
        <v>39293</v>
      </c>
      <c r="B5181" s="156" t="s">
        <v>5592</v>
      </c>
      <c r="C5181" s="156" t="s">
        <v>407</v>
      </c>
      <c r="D5181" s="156" t="s">
        <v>410</v>
      </c>
      <c r="E5181" s="176">
        <v>11.06</v>
      </c>
    </row>
    <row r="5182" spans="1:5">
      <c r="A5182" s="156">
        <v>39294</v>
      </c>
      <c r="B5182" s="156" t="s">
        <v>5593</v>
      </c>
      <c r="C5182" s="156" t="s">
        <v>407</v>
      </c>
      <c r="D5182" s="156" t="s">
        <v>410</v>
      </c>
      <c r="E5182" s="176">
        <v>11.06</v>
      </c>
    </row>
    <row r="5183" spans="1:5">
      <c r="A5183" s="156">
        <v>39295</v>
      </c>
      <c r="B5183" s="156" t="s">
        <v>5594</v>
      </c>
      <c r="C5183" s="156" t="s">
        <v>407</v>
      </c>
      <c r="D5183" s="156" t="s">
        <v>410</v>
      </c>
      <c r="E5183" s="176">
        <v>18.86</v>
      </c>
    </row>
    <row r="5184" spans="1:5">
      <c r="A5184" s="156">
        <v>36313</v>
      </c>
      <c r="B5184" s="156" t="s">
        <v>5595</v>
      </c>
      <c r="C5184" s="156" t="s">
        <v>407</v>
      </c>
      <c r="D5184" s="156" t="s">
        <v>410</v>
      </c>
      <c r="E5184" s="176">
        <v>18.64</v>
      </c>
    </row>
    <row r="5185" spans="1:5">
      <c r="A5185" s="156">
        <v>36316</v>
      </c>
      <c r="B5185" s="156" t="s">
        <v>5596</v>
      </c>
      <c r="C5185" s="156" t="s">
        <v>407</v>
      </c>
      <c r="D5185" s="156" t="s">
        <v>410</v>
      </c>
      <c r="E5185" s="176">
        <v>22.6</v>
      </c>
    </row>
    <row r="5186" spans="1:5">
      <c r="A5186" s="156">
        <v>64</v>
      </c>
      <c r="B5186" s="156" t="s">
        <v>4932</v>
      </c>
      <c r="C5186" s="156" t="s">
        <v>407</v>
      </c>
      <c r="D5186" s="156" t="s">
        <v>410</v>
      </c>
      <c r="E5186" s="176">
        <v>3.56</v>
      </c>
    </row>
    <row r="5187" spans="1:5">
      <c r="A5187" s="156">
        <v>37423</v>
      </c>
      <c r="B5187" s="156" t="s">
        <v>4933</v>
      </c>
      <c r="C5187" s="156" t="s">
        <v>407</v>
      </c>
      <c r="D5187" s="156" t="s">
        <v>410</v>
      </c>
      <c r="E5187" s="176">
        <v>8.8000000000000007</v>
      </c>
    </row>
    <row r="5188" spans="1:5">
      <c r="A5188" s="156">
        <v>39296</v>
      </c>
      <c r="B5188" s="156" t="s">
        <v>5597</v>
      </c>
      <c r="C5188" s="156" t="s">
        <v>407</v>
      </c>
      <c r="D5188" s="156" t="s">
        <v>410</v>
      </c>
      <c r="E5188" s="176">
        <v>5.29</v>
      </c>
    </row>
    <row r="5189" spans="1:5">
      <c r="A5189" s="156">
        <v>39297</v>
      </c>
      <c r="B5189" s="156" t="s">
        <v>5598</v>
      </c>
      <c r="C5189" s="156" t="s">
        <v>407</v>
      </c>
      <c r="D5189" s="156" t="s">
        <v>410</v>
      </c>
      <c r="E5189" s="176">
        <v>7.57</v>
      </c>
    </row>
    <row r="5190" spans="1:5">
      <c r="A5190" s="156">
        <v>39298</v>
      </c>
      <c r="B5190" s="156" t="s">
        <v>5599</v>
      </c>
      <c r="C5190" s="156" t="s">
        <v>407</v>
      </c>
      <c r="D5190" s="156" t="s">
        <v>410</v>
      </c>
      <c r="E5190" s="176">
        <v>13.33</v>
      </c>
    </row>
    <row r="5191" spans="1:5">
      <c r="A5191" s="156">
        <v>39299</v>
      </c>
      <c r="B5191" s="156" t="s">
        <v>5600</v>
      </c>
      <c r="C5191" s="156" t="s">
        <v>407</v>
      </c>
      <c r="D5191" s="156" t="s">
        <v>410</v>
      </c>
      <c r="E5191" s="176">
        <v>22.69</v>
      </c>
    </row>
    <row r="5192" spans="1:5">
      <c r="A5192" s="156">
        <v>9892</v>
      </c>
      <c r="B5192" s="156" t="s">
        <v>4934</v>
      </c>
      <c r="C5192" s="156" t="s">
        <v>407</v>
      </c>
      <c r="D5192" s="156" t="s">
        <v>405</v>
      </c>
      <c r="E5192" s="176">
        <v>6.7</v>
      </c>
    </row>
    <row r="5193" spans="1:5">
      <c r="A5193" s="156">
        <v>9893</v>
      </c>
      <c r="B5193" s="156" t="s">
        <v>4935</v>
      </c>
      <c r="C5193" s="156" t="s">
        <v>407</v>
      </c>
      <c r="D5193" s="156" t="s">
        <v>408</v>
      </c>
      <c r="E5193" s="176">
        <v>73.42</v>
      </c>
    </row>
    <row r="5194" spans="1:5">
      <c r="A5194" s="156">
        <v>9901</v>
      </c>
      <c r="B5194" s="156" t="s">
        <v>4936</v>
      </c>
      <c r="C5194" s="156" t="s">
        <v>407</v>
      </c>
      <c r="D5194" s="156" t="s">
        <v>408</v>
      </c>
      <c r="E5194" s="176">
        <v>32.299999999999997</v>
      </c>
    </row>
    <row r="5195" spans="1:5">
      <c r="A5195" s="156">
        <v>9896</v>
      </c>
      <c r="B5195" s="156" t="s">
        <v>4937</v>
      </c>
      <c r="C5195" s="156" t="s">
        <v>407</v>
      </c>
      <c r="D5195" s="156" t="s">
        <v>408</v>
      </c>
      <c r="E5195" s="176">
        <v>27.81</v>
      </c>
    </row>
    <row r="5196" spans="1:5">
      <c r="A5196" s="156">
        <v>9900</v>
      </c>
      <c r="B5196" s="156" t="s">
        <v>4938</v>
      </c>
      <c r="C5196" s="156" t="s">
        <v>407</v>
      </c>
      <c r="D5196" s="156" t="s">
        <v>408</v>
      </c>
      <c r="E5196" s="176">
        <v>17.22</v>
      </c>
    </row>
    <row r="5197" spans="1:5">
      <c r="A5197" s="156">
        <v>9898</v>
      </c>
      <c r="B5197" s="156" t="s">
        <v>4939</v>
      </c>
      <c r="C5197" s="156" t="s">
        <v>407</v>
      </c>
      <c r="D5197" s="156" t="s">
        <v>408</v>
      </c>
      <c r="E5197" s="176">
        <v>150.91999999999999</v>
      </c>
    </row>
    <row r="5198" spans="1:5">
      <c r="A5198" s="156">
        <v>9899</v>
      </c>
      <c r="B5198" s="156" t="s">
        <v>4940</v>
      </c>
      <c r="C5198" s="156" t="s">
        <v>407</v>
      </c>
      <c r="D5198" s="156" t="s">
        <v>408</v>
      </c>
      <c r="E5198" s="176">
        <v>9.23</v>
      </c>
    </row>
    <row r="5199" spans="1:5">
      <c r="A5199" s="156">
        <v>9902</v>
      </c>
      <c r="B5199" s="156" t="s">
        <v>4941</v>
      </c>
      <c r="C5199" s="156" t="s">
        <v>407</v>
      </c>
      <c r="D5199" s="156" t="s">
        <v>408</v>
      </c>
      <c r="E5199" s="176">
        <v>191.21</v>
      </c>
    </row>
    <row r="5200" spans="1:5">
      <c r="A5200" s="156">
        <v>9908</v>
      </c>
      <c r="B5200" s="156" t="s">
        <v>4942</v>
      </c>
      <c r="C5200" s="156" t="s">
        <v>407</v>
      </c>
      <c r="D5200" s="156" t="s">
        <v>408</v>
      </c>
      <c r="E5200" s="176">
        <v>484.24</v>
      </c>
    </row>
    <row r="5201" spans="1:5">
      <c r="A5201" s="156">
        <v>9905</v>
      </c>
      <c r="B5201" s="156" t="s">
        <v>4943</v>
      </c>
      <c r="C5201" s="156" t="s">
        <v>407</v>
      </c>
      <c r="D5201" s="156" t="s">
        <v>408</v>
      </c>
      <c r="E5201" s="176">
        <v>6.51</v>
      </c>
    </row>
    <row r="5202" spans="1:5">
      <c r="A5202" s="156">
        <v>9906</v>
      </c>
      <c r="B5202" s="156" t="s">
        <v>4944</v>
      </c>
      <c r="C5202" s="156" t="s">
        <v>407</v>
      </c>
      <c r="D5202" s="156" t="s">
        <v>408</v>
      </c>
      <c r="E5202" s="176">
        <v>7.69</v>
      </c>
    </row>
    <row r="5203" spans="1:5">
      <c r="A5203" s="156">
        <v>9895</v>
      </c>
      <c r="B5203" s="156" t="s">
        <v>4945</v>
      </c>
      <c r="C5203" s="156" t="s">
        <v>407</v>
      </c>
      <c r="D5203" s="156" t="s">
        <v>408</v>
      </c>
      <c r="E5203" s="176">
        <v>12.98</v>
      </c>
    </row>
    <row r="5204" spans="1:5">
      <c r="A5204" s="156">
        <v>9894</v>
      </c>
      <c r="B5204" s="156" t="s">
        <v>4946</v>
      </c>
      <c r="C5204" s="156" t="s">
        <v>407</v>
      </c>
      <c r="D5204" s="156" t="s">
        <v>408</v>
      </c>
      <c r="E5204" s="176">
        <v>25.37</v>
      </c>
    </row>
    <row r="5205" spans="1:5">
      <c r="A5205" s="156">
        <v>9897</v>
      </c>
      <c r="B5205" s="156" t="s">
        <v>4947</v>
      </c>
      <c r="C5205" s="156" t="s">
        <v>407</v>
      </c>
      <c r="D5205" s="156" t="s">
        <v>408</v>
      </c>
      <c r="E5205" s="176">
        <v>29.83</v>
      </c>
    </row>
    <row r="5206" spans="1:5">
      <c r="A5206" s="156">
        <v>9910</v>
      </c>
      <c r="B5206" s="156" t="s">
        <v>4948</v>
      </c>
      <c r="C5206" s="156" t="s">
        <v>407</v>
      </c>
      <c r="D5206" s="156" t="s">
        <v>408</v>
      </c>
      <c r="E5206" s="176">
        <v>69.02</v>
      </c>
    </row>
    <row r="5207" spans="1:5">
      <c r="A5207" s="156">
        <v>9909</v>
      </c>
      <c r="B5207" s="156" t="s">
        <v>4949</v>
      </c>
      <c r="C5207" s="156" t="s">
        <v>407</v>
      </c>
      <c r="D5207" s="156" t="s">
        <v>408</v>
      </c>
      <c r="E5207" s="176">
        <v>143.43</v>
      </c>
    </row>
    <row r="5208" spans="1:5">
      <c r="A5208" s="156">
        <v>9907</v>
      </c>
      <c r="B5208" s="156" t="s">
        <v>4950</v>
      </c>
      <c r="C5208" s="156" t="s">
        <v>407</v>
      </c>
      <c r="D5208" s="156" t="s">
        <v>408</v>
      </c>
      <c r="E5208" s="176">
        <v>212.92</v>
      </c>
    </row>
    <row r="5209" spans="1:5">
      <c r="A5209" s="156">
        <v>20973</v>
      </c>
      <c r="B5209" s="156" t="s">
        <v>4951</v>
      </c>
      <c r="C5209" s="156" t="s">
        <v>407</v>
      </c>
      <c r="D5209" s="156" t="s">
        <v>408</v>
      </c>
      <c r="E5209" s="176">
        <v>90.03</v>
      </c>
    </row>
    <row r="5210" spans="1:5">
      <c r="A5210" s="156">
        <v>20974</v>
      </c>
      <c r="B5210" s="156" t="s">
        <v>4952</v>
      </c>
      <c r="C5210" s="156" t="s">
        <v>407</v>
      </c>
      <c r="D5210" s="156" t="s">
        <v>408</v>
      </c>
      <c r="E5210" s="176">
        <v>128.80000000000001</v>
      </c>
    </row>
    <row r="5211" spans="1:5">
      <c r="A5211" s="156">
        <v>37989</v>
      </c>
      <c r="B5211" s="156" t="s">
        <v>4953</v>
      </c>
      <c r="C5211" s="156" t="s">
        <v>407</v>
      </c>
      <c r="D5211" s="156" t="s">
        <v>408</v>
      </c>
      <c r="E5211" s="176">
        <v>8.2799999999999994</v>
      </c>
    </row>
    <row r="5212" spans="1:5">
      <c r="A5212" s="156">
        <v>37990</v>
      </c>
      <c r="B5212" s="156" t="s">
        <v>4954</v>
      </c>
      <c r="C5212" s="156" t="s">
        <v>407</v>
      </c>
      <c r="D5212" s="156" t="s">
        <v>408</v>
      </c>
      <c r="E5212" s="176">
        <v>9.6300000000000008</v>
      </c>
    </row>
    <row r="5213" spans="1:5">
      <c r="A5213" s="156">
        <v>37991</v>
      </c>
      <c r="B5213" s="156" t="s">
        <v>4955</v>
      </c>
      <c r="C5213" s="156" t="s">
        <v>407</v>
      </c>
      <c r="D5213" s="156" t="s">
        <v>408</v>
      </c>
      <c r="E5213" s="176">
        <v>15.23</v>
      </c>
    </row>
    <row r="5214" spans="1:5">
      <c r="A5214" s="156">
        <v>37992</v>
      </c>
      <c r="B5214" s="156" t="s">
        <v>4956</v>
      </c>
      <c r="C5214" s="156" t="s">
        <v>407</v>
      </c>
      <c r="D5214" s="156" t="s">
        <v>408</v>
      </c>
      <c r="E5214" s="176">
        <v>23.26</v>
      </c>
    </row>
    <row r="5215" spans="1:5">
      <c r="A5215" s="156">
        <v>37993</v>
      </c>
      <c r="B5215" s="156" t="s">
        <v>4957</v>
      </c>
      <c r="C5215" s="156" t="s">
        <v>407</v>
      </c>
      <c r="D5215" s="156" t="s">
        <v>408</v>
      </c>
      <c r="E5215" s="176">
        <v>34.53</v>
      </c>
    </row>
    <row r="5216" spans="1:5">
      <c r="A5216" s="156">
        <v>37994</v>
      </c>
      <c r="B5216" s="156" t="s">
        <v>4958</v>
      </c>
      <c r="C5216" s="156" t="s">
        <v>407</v>
      </c>
      <c r="D5216" s="156" t="s">
        <v>408</v>
      </c>
      <c r="E5216" s="176">
        <v>82.97</v>
      </c>
    </row>
    <row r="5217" spans="1:5">
      <c r="A5217" s="156">
        <v>37995</v>
      </c>
      <c r="B5217" s="156" t="s">
        <v>4959</v>
      </c>
      <c r="C5217" s="156" t="s">
        <v>407</v>
      </c>
      <c r="D5217" s="156" t="s">
        <v>408</v>
      </c>
      <c r="E5217" s="176">
        <v>120.43</v>
      </c>
    </row>
    <row r="5218" spans="1:5">
      <c r="A5218" s="156">
        <v>37996</v>
      </c>
      <c r="B5218" s="156" t="s">
        <v>4960</v>
      </c>
      <c r="C5218" s="156" t="s">
        <v>407</v>
      </c>
      <c r="D5218" s="156" t="s">
        <v>408</v>
      </c>
      <c r="E5218" s="176">
        <v>177.57</v>
      </c>
    </row>
    <row r="5219" spans="1:5">
      <c r="A5219" s="156">
        <v>13883</v>
      </c>
      <c r="B5219" s="156" t="s">
        <v>4961</v>
      </c>
      <c r="C5219" s="156" t="s">
        <v>407</v>
      </c>
      <c r="D5219" s="156" t="s">
        <v>410</v>
      </c>
      <c r="E5219" s="378">
        <v>81120.800000000003</v>
      </c>
    </row>
    <row r="5220" spans="1:5">
      <c r="A5220" s="156">
        <v>38604</v>
      </c>
      <c r="B5220" s="156" t="s">
        <v>4962</v>
      </c>
      <c r="C5220" s="156" t="s">
        <v>407</v>
      </c>
      <c r="D5220" s="156" t="s">
        <v>410</v>
      </c>
      <c r="E5220" s="378">
        <v>101034.88</v>
      </c>
    </row>
    <row r="5221" spans="1:5">
      <c r="A5221" s="156">
        <v>10601</v>
      </c>
      <c r="B5221" s="156" t="s">
        <v>4963</v>
      </c>
      <c r="C5221" s="156" t="s">
        <v>407</v>
      </c>
      <c r="D5221" s="156" t="s">
        <v>410</v>
      </c>
      <c r="E5221" s="378">
        <v>1965329.92</v>
      </c>
    </row>
    <row r="5222" spans="1:5">
      <c r="A5222" s="156">
        <v>26034</v>
      </c>
      <c r="B5222" s="156" t="s">
        <v>4964</v>
      </c>
      <c r="C5222" s="156" t="s">
        <v>407</v>
      </c>
      <c r="D5222" s="156" t="s">
        <v>410</v>
      </c>
      <c r="E5222" s="378">
        <v>5174644.32</v>
      </c>
    </row>
    <row r="5223" spans="1:5">
      <c r="A5223" s="156">
        <v>13894</v>
      </c>
      <c r="B5223" s="156" t="s">
        <v>4965</v>
      </c>
      <c r="C5223" s="156" t="s">
        <v>407</v>
      </c>
      <c r="D5223" s="156" t="s">
        <v>410</v>
      </c>
      <c r="E5223" s="378">
        <v>392649.25</v>
      </c>
    </row>
    <row r="5224" spans="1:5">
      <c r="A5224" s="156">
        <v>13895</v>
      </c>
      <c r="B5224" s="156" t="s">
        <v>4966</v>
      </c>
      <c r="C5224" s="156" t="s">
        <v>407</v>
      </c>
      <c r="D5224" s="156" t="s">
        <v>410</v>
      </c>
      <c r="E5224" s="378">
        <v>527982.35</v>
      </c>
    </row>
    <row r="5225" spans="1:5">
      <c r="A5225" s="156">
        <v>13892</v>
      </c>
      <c r="B5225" s="156" t="s">
        <v>4967</v>
      </c>
      <c r="C5225" s="156" t="s">
        <v>407</v>
      </c>
      <c r="D5225" s="156" t="s">
        <v>410</v>
      </c>
      <c r="E5225" s="378">
        <v>647029.46</v>
      </c>
    </row>
    <row r="5226" spans="1:5">
      <c r="A5226" s="156">
        <v>9914</v>
      </c>
      <c r="B5226" s="156" t="s">
        <v>4968</v>
      </c>
      <c r="C5226" s="156" t="s">
        <v>407</v>
      </c>
      <c r="D5226" s="156" t="s">
        <v>410</v>
      </c>
      <c r="E5226" s="378">
        <v>700000</v>
      </c>
    </row>
    <row r="5227" spans="1:5">
      <c r="A5227" s="156">
        <v>36485</v>
      </c>
      <c r="B5227" s="156" t="s">
        <v>4969</v>
      </c>
      <c r="C5227" s="156" t="s">
        <v>407</v>
      </c>
      <c r="D5227" s="156" t="s">
        <v>410</v>
      </c>
      <c r="E5227" s="378">
        <v>372817.95</v>
      </c>
    </row>
    <row r="5228" spans="1:5">
      <c r="A5228" s="156">
        <v>9912</v>
      </c>
      <c r="B5228" s="156" t="s">
        <v>4970</v>
      </c>
      <c r="C5228" s="156" t="s">
        <v>407</v>
      </c>
      <c r="D5228" s="156" t="s">
        <v>410</v>
      </c>
      <c r="E5228" s="378">
        <v>1600000</v>
      </c>
    </row>
    <row r="5229" spans="1:5">
      <c r="A5229" s="156">
        <v>9921</v>
      </c>
      <c r="B5229" s="156" t="s">
        <v>4971</v>
      </c>
      <c r="C5229" s="156" t="s">
        <v>407</v>
      </c>
      <c r="D5229" s="156" t="s">
        <v>410</v>
      </c>
      <c r="E5229" s="378">
        <v>825355.68</v>
      </c>
    </row>
    <row r="5230" spans="1:5">
      <c r="A5230" s="156">
        <v>21112</v>
      </c>
      <c r="B5230" s="156" t="s">
        <v>4972</v>
      </c>
      <c r="C5230" s="156" t="s">
        <v>407</v>
      </c>
      <c r="D5230" s="156" t="s">
        <v>408</v>
      </c>
      <c r="E5230" s="176">
        <v>109.75</v>
      </c>
    </row>
    <row r="5231" spans="1:5">
      <c r="A5231" s="156">
        <v>10228</v>
      </c>
      <c r="B5231" s="156" t="s">
        <v>4973</v>
      </c>
      <c r="C5231" s="156" t="s">
        <v>407</v>
      </c>
      <c r="D5231" s="156" t="s">
        <v>405</v>
      </c>
      <c r="E5231" s="176">
        <v>127.5</v>
      </c>
    </row>
    <row r="5232" spans="1:5">
      <c r="A5232" s="156">
        <v>11781</v>
      </c>
      <c r="B5232" s="156" t="s">
        <v>4974</v>
      </c>
      <c r="C5232" s="156" t="s">
        <v>407</v>
      </c>
      <c r="D5232" s="156" t="s">
        <v>408</v>
      </c>
      <c r="E5232" s="176">
        <v>103.29</v>
      </c>
    </row>
    <row r="5233" spans="1:5">
      <c r="A5233" s="156">
        <v>11746</v>
      </c>
      <c r="B5233" s="156" t="s">
        <v>4975</v>
      </c>
      <c r="C5233" s="156" t="s">
        <v>407</v>
      </c>
      <c r="D5233" s="156" t="s">
        <v>408</v>
      </c>
      <c r="E5233" s="176">
        <v>41.97</v>
      </c>
    </row>
    <row r="5234" spans="1:5">
      <c r="A5234" s="156">
        <v>11751</v>
      </c>
      <c r="B5234" s="156" t="s">
        <v>4976</v>
      </c>
      <c r="C5234" s="156" t="s">
        <v>407</v>
      </c>
      <c r="D5234" s="156" t="s">
        <v>408</v>
      </c>
      <c r="E5234" s="176">
        <v>75.39</v>
      </c>
    </row>
    <row r="5235" spans="1:5">
      <c r="A5235" s="156">
        <v>11750</v>
      </c>
      <c r="B5235" s="156" t="s">
        <v>4977</v>
      </c>
      <c r="C5235" s="156" t="s">
        <v>407</v>
      </c>
      <c r="D5235" s="156" t="s">
        <v>408</v>
      </c>
      <c r="E5235" s="176">
        <v>62.56</v>
      </c>
    </row>
    <row r="5236" spans="1:5">
      <c r="A5236" s="156">
        <v>11748</v>
      </c>
      <c r="B5236" s="156" t="s">
        <v>4978</v>
      </c>
      <c r="C5236" s="156" t="s">
        <v>407</v>
      </c>
      <c r="D5236" s="156" t="s">
        <v>408</v>
      </c>
      <c r="E5236" s="176">
        <v>26.93</v>
      </c>
    </row>
    <row r="5237" spans="1:5">
      <c r="A5237" s="156">
        <v>11747</v>
      </c>
      <c r="B5237" s="156" t="s">
        <v>4979</v>
      </c>
      <c r="C5237" s="156" t="s">
        <v>407</v>
      </c>
      <c r="D5237" s="156" t="s">
        <v>408</v>
      </c>
      <c r="E5237" s="176">
        <v>116.25</v>
      </c>
    </row>
    <row r="5238" spans="1:5">
      <c r="A5238" s="156">
        <v>11749</v>
      </c>
      <c r="B5238" s="156" t="s">
        <v>4980</v>
      </c>
      <c r="C5238" s="156" t="s">
        <v>407</v>
      </c>
      <c r="D5238" s="156" t="s">
        <v>408</v>
      </c>
      <c r="E5238" s="176">
        <v>31.09</v>
      </c>
    </row>
    <row r="5239" spans="1:5">
      <c r="A5239" s="156">
        <v>10236</v>
      </c>
      <c r="B5239" s="156" t="s">
        <v>4981</v>
      </c>
      <c r="C5239" s="156" t="s">
        <v>407</v>
      </c>
      <c r="D5239" s="156" t="s">
        <v>410</v>
      </c>
      <c r="E5239" s="176">
        <v>51.42</v>
      </c>
    </row>
    <row r="5240" spans="1:5">
      <c r="A5240" s="156">
        <v>10233</v>
      </c>
      <c r="B5240" s="156" t="s">
        <v>4982</v>
      </c>
      <c r="C5240" s="156" t="s">
        <v>407</v>
      </c>
      <c r="D5240" s="156" t="s">
        <v>410</v>
      </c>
      <c r="E5240" s="176">
        <v>48.18</v>
      </c>
    </row>
    <row r="5241" spans="1:5">
      <c r="A5241" s="156">
        <v>10234</v>
      </c>
      <c r="B5241" s="156" t="s">
        <v>4983</v>
      </c>
      <c r="C5241" s="156" t="s">
        <v>407</v>
      </c>
      <c r="D5241" s="156" t="s">
        <v>410</v>
      </c>
      <c r="E5241" s="176">
        <v>30.35</v>
      </c>
    </row>
    <row r="5242" spans="1:5">
      <c r="A5242" s="156">
        <v>10231</v>
      </c>
      <c r="B5242" s="156" t="s">
        <v>4984</v>
      </c>
      <c r="C5242" s="156" t="s">
        <v>407</v>
      </c>
      <c r="D5242" s="156" t="s">
        <v>410</v>
      </c>
      <c r="E5242" s="176">
        <v>139.18</v>
      </c>
    </row>
    <row r="5243" spans="1:5">
      <c r="A5243" s="156">
        <v>10232</v>
      </c>
      <c r="B5243" s="156" t="s">
        <v>4985</v>
      </c>
      <c r="C5243" s="156" t="s">
        <v>407</v>
      </c>
      <c r="D5243" s="156" t="s">
        <v>410</v>
      </c>
      <c r="E5243" s="176">
        <v>77.88</v>
      </c>
    </row>
    <row r="5244" spans="1:5">
      <c r="A5244" s="156">
        <v>10229</v>
      </c>
      <c r="B5244" s="156" t="s">
        <v>4986</v>
      </c>
      <c r="C5244" s="156" t="s">
        <v>407</v>
      </c>
      <c r="D5244" s="156" t="s">
        <v>410</v>
      </c>
      <c r="E5244" s="176">
        <v>27.45</v>
      </c>
    </row>
    <row r="5245" spans="1:5">
      <c r="A5245" s="156">
        <v>10235</v>
      </c>
      <c r="B5245" s="156" t="s">
        <v>4987</v>
      </c>
      <c r="C5245" s="156" t="s">
        <v>407</v>
      </c>
      <c r="D5245" s="156" t="s">
        <v>410</v>
      </c>
      <c r="E5245" s="176">
        <v>190.81</v>
      </c>
    </row>
    <row r="5246" spans="1:5">
      <c r="A5246" s="156">
        <v>10230</v>
      </c>
      <c r="B5246" s="156" t="s">
        <v>4988</v>
      </c>
      <c r="C5246" s="156" t="s">
        <v>407</v>
      </c>
      <c r="D5246" s="156" t="s">
        <v>410</v>
      </c>
      <c r="E5246" s="176">
        <v>335.8</v>
      </c>
    </row>
    <row r="5247" spans="1:5">
      <c r="A5247" s="156">
        <v>10409</v>
      </c>
      <c r="B5247" s="156" t="s">
        <v>4989</v>
      </c>
      <c r="C5247" s="156" t="s">
        <v>407</v>
      </c>
      <c r="D5247" s="156" t="s">
        <v>410</v>
      </c>
      <c r="E5247" s="176">
        <v>99.76</v>
      </c>
    </row>
    <row r="5248" spans="1:5">
      <c r="A5248" s="156">
        <v>10411</v>
      </c>
      <c r="B5248" s="156" t="s">
        <v>4990</v>
      </c>
      <c r="C5248" s="156" t="s">
        <v>407</v>
      </c>
      <c r="D5248" s="156" t="s">
        <v>410</v>
      </c>
      <c r="E5248" s="176">
        <v>89.27</v>
      </c>
    </row>
    <row r="5249" spans="1:5">
      <c r="A5249" s="156">
        <v>10404</v>
      </c>
      <c r="B5249" s="156" t="s">
        <v>4991</v>
      </c>
      <c r="C5249" s="156" t="s">
        <v>407</v>
      </c>
      <c r="D5249" s="156" t="s">
        <v>410</v>
      </c>
      <c r="E5249" s="176">
        <v>36.200000000000003</v>
      </c>
    </row>
    <row r="5250" spans="1:5">
      <c r="A5250" s="156">
        <v>10410</v>
      </c>
      <c r="B5250" s="156" t="s">
        <v>4992</v>
      </c>
      <c r="C5250" s="156" t="s">
        <v>407</v>
      </c>
      <c r="D5250" s="156" t="s">
        <v>410</v>
      </c>
      <c r="E5250" s="176">
        <v>59.63</v>
      </c>
    </row>
    <row r="5251" spans="1:5">
      <c r="A5251" s="156">
        <v>10405</v>
      </c>
      <c r="B5251" s="156" t="s">
        <v>4993</v>
      </c>
      <c r="C5251" s="156" t="s">
        <v>407</v>
      </c>
      <c r="D5251" s="156" t="s">
        <v>410</v>
      </c>
      <c r="E5251" s="176">
        <v>199.88</v>
      </c>
    </row>
    <row r="5252" spans="1:5">
      <c r="A5252" s="156">
        <v>10408</v>
      </c>
      <c r="B5252" s="156" t="s">
        <v>4994</v>
      </c>
      <c r="C5252" s="156" t="s">
        <v>407</v>
      </c>
      <c r="D5252" s="156" t="s">
        <v>410</v>
      </c>
      <c r="E5252" s="176">
        <v>139.77000000000001</v>
      </c>
    </row>
    <row r="5253" spans="1:5">
      <c r="A5253" s="156">
        <v>10412</v>
      </c>
      <c r="B5253" s="156" t="s">
        <v>4995</v>
      </c>
      <c r="C5253" s="156" t="s">
        <v>407</v>
      </c>
      <c r="D5253" s="156" t="s">
        <v>410</v>
      </c>
      <c r="E5253" s="176">
        <v>43.87</v>
      </c>
    </row>
    <row r="5254" spans="1:5">
      <c r="A5254" s="156">
        <v>10406</v>
      </c>
      <c r="B5254" s="156" t="s">
        <v>4996</v>
      </c>
      <c r="C5254" s="156" t="s">
        <v>407</v>
      </c>
      <c r="D5254" s="156" t="s">
        <v>410</v>
      </c>
      <c r="E5254" s="176">
        <v>276.07</v>
      </c>
    </row>
    <row r="5255" spans="1:5">
      <c r="A5255" s="156">
        <v>10407</v>
      </c>
      <c r="B5255" s="156" t="s">
        <v>4997</v>
      </c>
      <c r="C5255" s="156" t="s">
        <v>407</v>
      </c>
      <c r="D5255" s="156" t="s">
        <v>410</v>
      </c>
      <c r="E5255" s="176">
        <v>428.19</v>
      </c>
    </row>
    <row r="5256" spans="1:5">
      <c r="A5256" s="156">
        <v>10416</v>
      </c>
      <c r="B5256" s="156" t="s">
        <v>4998</v>
      </c>
      <c r="C5256" s="156" t="s">
        <v>407</v>
      </c>
      <c r="D5256" s="156" t="s">
        <v>410</v>
      </c>
      <c r="E5256" s="176">
        <v>53.11</v>
      </c>
    </row>
    <row r="5257" spans="1:5">
      <c r="A5257" s="156">
        <v>10419</v>
      </c>
      <c r="B5257" s="156" t="s">
        <v>4999</v>
      </c>
      <c r="C5257" s="156" t="s">
        <v>407</v>
      </c>
      <c r="D5257" s="156" t="s">
        <v>410</v>
      </c>
      <c r="E5257" s="176">
        <v>46.1</v>
      </c>
    </row>
    <row r="5258" spans="1:5">
      <c r="A5258" s="156">
        <v>21092</v>
      </c>
      <c r="B5258" s="156" t="s">
        <v>5000</v>
      </c>
      <c r="C5258" s="156" t="s">
        <v>407</v>
      </c>
      <c r="D5258" s="156" t="s">
        <v>410</v>
      </c>
      <c r="E5258" s="176">
        <v>26.35</v>
      </c>
    </row>
    <row r="5259" spans="1:5">
      <c r="A5259" s="156">
        <v>10418</v>
      </c>
      <c r="B5259" s="156" t="s">
        <v>5001</v>
      </c>
      <c r="C5259" s="156" t="s">
        <v>407</v>
      </c>
      <c r="D5259" s="156" t="s">
        <v>410</v>
      </c>
      <c r="E5259" s="176">
        <v>30.73</v>
      </c>
    </row>
    <row r="5260" spans="1:5">
      <c r="A5260" s="156">
        <v>12657</v>
      </c>
      <c r="B5260" s="156" t="s">
        <v>5002</v>
      </c>
      <c r="C5260" s="156" t="s">
        <v>407</v>
      </c>
      <c r="D5260" s="156" t="s">
        <v>410</v>
      </c>
      <c r="E5260" s="176">
        <v>124</v>
      </c>
    </row>
    <row r="5261" spans="1:5">
      <c r="A5261" s="156">
        <v>10417</v>
      </c>
      <c r="B5261" s="156" t="s">
        <v>5003</v>
      </c>
      <c r="C5261" s="156" t="s">
        <v>407</v>
      </c>
      <c r="D5261" s="156" t="s">
        <v>410</v>
      </c>
      <c r="E5261" s="176">
        <v>77.38</v>
      </c>
    </row>
    <row r="5262" spans="1:5">
      <c r="A5262" s="156">
        <v>10413</v>
      </c>
      <c r="B5262" s="156" t="s">
        <v>5004</v>
      </c>
      <c r="C5262" s="156" t="s">
        <v>407</v>
      </c>
      <c r="D5262" s="156" t="s">
        <v>410</v>
      </c>
      <c r="E5262" s="176">
        <v>28.12</v>
      </c>
    </row>
    <row r="5263" spans="1:5">
      <c r="A5263" s="156">
        <v>10414</v>
      </c>
      <c r="B5263" s="156" t="s">
        <v>5005</v>
      </c>
      <c r="C5263" s="156" t="s">
        <v>407</v>
      </c>
      <c r="D5263" s="156" t="s">
        <v>410</v>
      </c>
      <c r="E5263" s="176">
        <v>169.33</v>
      </c>
    </row>
    <row r="5264" spans="1:5">
      <c r="A5264" s="156">
        <v>10415</v>
      </c>
      <c r="B5264" s="156" t="s">
        <v>5006</v>
      </c>
      <c r="C5264" s="156" t="s">
        <v>407</v>
      </c>
      <c r="D5264" s="156" t="s">
        <v>410</v>
      </c>
      <c r="E5264" s="176">
        <v>293.89</v>
      </c>
    </row>
    <row r="5265" spans="1:5">
      <c r="A5265" s="156">
        <v>38643</v>
      </c>
      <c r="B5265" s="156" t="s">
        <v>250</v>
      </c>
      <c r="C5265" s="156" t="s">
        <v>407</v>
      </c>
      <c r="D5265" s="156" t="s">
        <v>408</v>
      </c>
      <c r="E5265" s="176">
        <v>24.38</v>
      </c>
    </row>
    <row r="5266" spans="1:5">
      <c r="A5266" s="156">
        <v>6157</v>
      </c>
      <c r="B5266" s="156" t="s">
        <v>390</v>
      </c>
      <c r="C5266" s="156" t="s">
        <v>407</v>
      </c>
      <c r="D5266" s="156" t="s">
        <v>408</v>
      </c>
      <c r="E5266" s="176">
        <v>33.31</v>
      </c>
    </row>
    <row r="5267" spans="1:5">
      <c r="A5267" s="156">
        <v>37588</v>
      </c>
      <c r="B5267" s="156" t="s">
        <v>283</v>
      </c>
      <c r="C5267" s="156" t="s">
        <v>407</v>
      </c>
      <c r="D5267" s="156" t="s">
        <v>408</v>
      </c>
      <c r="E5267" s="176">
        <v>20.29</v>
      </c>
    </row>
    <row r="5268" spans="1:5">
      <c r="A5268" s="156">
        <v>6152</v>
      </c>
      <c r="B5268" s="156" t="s">
        <v>5007</v>
      </c>
      <c r="C5268" s="156" t="s">
        <v>407</v>
      </c>
      <c r="D5268" s="156" t="s">
        <v>408</v>
      </c>
      <c r="E5268" s="176">
        <v>2.61</v>
      </c>
    </row>
    <row r="5269" spans="1:5">
      <c r="A5269" s="156">
        <v>6158</v>
      </c>
      <c r="B5269" s="156" t="s">
        <v>5008</v>
      </c>
      <c r="C5269" s="156" t="s">
        <v>407</v>
      </c>
      <c r="D5269" s="156" t="s">
        <v>408</v>
      </c>
      <c r="E5269" s="176">
        <v>3.14</v>
      </c>
    </row>
    <row r="5270" spans="1:5">
      <c r="A5270" s="156">
        <v>6153</v>
      </c>
      <c r="B5270" s="156" t="s">
        <v>5009</v>
      </c>
      <c r="C5270" s="156" t="s">
        <v>407</v>
      </c>
      <c r="D5270" s="156" t="s">
        <v>408</v>
      </c>
      <c r="E5270" s="176">
        <v>2.4500000000000002</v>
      </c>
    </row>
    <row r="5271" spans="1:5">
      <c r="A5271" s="156">
        <v>6156</v>
      </c>
      <c r="B5271" s="156" t="s">
        <v>5010</v>
      </c>
      <c r="C5271" s="156" t="s">
        <v>407</v>
      </c>
      <c r="D5271" s="156" t="s">
        <v>408</v>
      </c>
      <c r="E5271" s="176">
        <v>3.1</v>
      </c>
    </row>
    <row r="5272" spans="1:5">
      <c r="A5272" s="156">
        <v>6154</v>
      </c>
      <c r="B5272" s="156" t="s">
        <v>5011</v>
      </c>
      <c r="C5272" s="156" t="s">
        <v>407</v>
      </c>
      <c r="D5272" s="156" t="s">
        <v>408</v>
      </c>
      <c r="E5272" s="176">
        <v>5.84</v>
      </c>
    </row>
    <row r="5273" spans="1:5">
      <c r="A5273" s="156">
        <v>6155</v>
      </c>
      <c r="B5273" s="156" t="s">
        <v>5012</v>
      </c>
      <c r="C5273" s="156" t="s">
        <v>407</v>
      </c>
      <c r="D5273" s="156" t="s">
        <v>408</v>
      </c>
      <c r="E5273" s="176">
        <v>12.09</v>
      </c>
    </row>
    <row r="5274" spans="1:5">
      <c r="A5274" s="156">
        <v>3115</v>
      </c>
      <c r="B5274" s="156" t="s">
        <v>5013</v>
      </c>
      <c r="C5274" s="156" t="s">
        <v>407</v>
      </c>
      <c r="D5274" s="156" t="s">
        <v>408</v>
      </c>
      <c r="E5274" s="176">
        <v>12.45</v>
      </c>
    </row>
    <row r="5275" spans="1:5">
      <c r="A5275" s="156">
        <v>3116</v>
      </c>
      <c r="B5275" s="156" t="s">
        <v>5014</v>
      </c>
      <c r="C5275" s="156" t="s">
        <v>407</v>
      </c>
      <c r="D5275" s="156" t="s">
        <v>408</v>
      </c>
      <c r="E5275" s="176">
        <v>12.84</v>
      </c>
    </row>
    <row r="5276" spans="1:5">
      <c r="A5276" s="156">
        <v>38166</v>
      </c>
      <c r="B5276" s="156" t="s">
        <v>5015</v>
      </c>
      <c r="C5276" s="156" t="s">
        <v>407</v>
      </c>
      <c r="D5276" s="156" t="s">
        <v>408</v>
      </c>
      <c r="E5276" s="176">
        <v>26.27</v>
      </c>
    </row>
    <row r="5277" spans="1:5">
      <c r="A5277" s="156">
        <v>38108</v>
      </c>
      <c r="B5277" s="156" t="s">
        <v>5016</v>
      </c>
      <c r="C5277" s="156" t="s">
        <v>407</v>
      </c>
      <c r="D5277" s="156" t="s">
        <v>408</v>
      </c>
      <c r="E5277" s="176">
        <v>31.24</v>
      </c>
    </row>
    <row r="5278" spans="1:5">
      <c r="A5278" s="156">
        <v>38087</v>
      </c>
      <c r="B5278" s="156" t="s">
        <v>5017</v>
      </c>
      <c r="C5278" s="156" t="s">
        <v>407</v>
      </c>
      <c r="D5278" s="156" t="s">
        <v>408</v>
      </c>
      <c r="E5278" s="176">
        <v>40.19</v>
      </c>
    </row>
    <row r="5279" spans="1:5">
      <c r="A5279" s="156">
        <v>38109</v>
      </c>
      <c r="B5279" s="156" t="s">
        <v>5018</v>
      </c>
      <c r="C5279" s="156" t="s">
        <v>407</v>
      </c>
      <c r="D5279" s="156" t="s">
        <v>408</v>
      </c>
      <c r="E5279" s="176">
        <v>49.94</v>
      </c>
    </row>
    <row r="5280" spans="1:5">
      <c r="A5280" s="156">
        <v>38088</v>
      </c>
      <c r="B5280" s="156" t="s">
        <v>5019</v>
      </c>
      <c r="C5280" s="156" t="s">
        <v>407</v>
      </c>
      <c r="D5280" s="156" t="s">
        <v>408</v>
      </c>
      <c r="E5280" s="176">
        <v>52.51</v>
      </c>
    </row>
    <row r="5281" spans="1:5">
      <c r="A5281" s="156">
        <v>38110</v>
      </c>
      <c r="B5281" s="156" t="s">
        <v>5020</v>
      </c>
      <c r="C5281" s="156" t="s">
        <v>407</v>
      </c>
      <c r="D5281" s="156" t="s">
        <v>408</v>
      </c>
      <c r="E5281" s="176">
        <v>19.21</v>
      </c>
    </row>
    <row r="5282" spans="1:5">
      <c r="A5282" s="156">
        <v>38089</v>
      </c>
      <c r="B5282" s="156" t="s">
        <v>5021</v>
      </c>
      <c r="C5282" s="156" t="s">
        <v>407</v>
      </c>
      <c r="D5282" s="156" t="s">
        <v>408</v>
      </c>
      <c r="E5282" s="176">
        <v>33.47</v>
      </c>
    </row>
    <row r="5283" spans="1:5">
      <c r="A5283" s="156">
        <v>38111</v>
      </c>
      <c r="B5283" s="156" t="s">
        <v>5022</v>
      </c>
      <c r="C5283" s="156" t="s">
        <v>407</v>
      </c>
      <c r="D5283" s="156" t="s">
        <v>408</v>
      </c>
      <c r="E5283" s="176">
        <v>21.48</v>
      </c>
    </row>
    <row r="5284" spans="1:5">
      <c r="A5284" s="156">
        <v>38090</v>
      </c>
      <c r="B5284" s="156" t="s">
        <v>5023</v>
      </c>
      <c r="C5284" s="156" t="s">
        <v>407</v>
      </c>
      <c r="D5284" s="156" t="s">
        <v>408</v>
      </c>
      <c r="E5284" s="176">
        <v>34.6</v>
      </c>
    </row>
    <row r="5285" spans="1:5">
      <c r="A5285" s="156">
        <v>11786</v>
      </c>
      <c r="B5285" s="156" t="s">
        <v>5024</v>
      </c>
      <c r="C5285" s="156" t="s">
        <v>407</v>
      </c>
      <c r="D5285" s="156" t="s">
        <v>408</v>
      </c>
      <c r="E5285" s="176">
        <v>265.77999999999997</v>
      </c>
    </row>
    <row r="5286" spans="1:5">
      <c r="A5286" s="156">
        <v>13726</v>
      </c>
      <c r="B5286" s="156" t="s">
        <v>5025</v>
      </c>
      <c r="C5286" s="156" t="s">
        <v>407</v>
      </c>
      <c r="D5286" s="156" t="s">
        <v>410</v>
      </c>
      <c r="E5286" s="378">
        <v>30941.89</v>
      </c>
    </row>
    <row r="5287" spans="1:5">
      <c r="A5287" s="156">
        <v>38400</v>
      </c>
      <c r="B5287" s="156" t="s">
        <v>5026</v>
      </c>
      <c r="C5287" s="156" t="s">
        <v>407</v>
      </c>
      <c r="D5287" s="156" t="s">
        <v>408</v>
      </c>
      <c r="E5287" s="176">
        <v>9.67</v>
      </c>
    </row>
    <row r="5288" spans="1:5">
      <c r="A5288" s="156">
        <v>12627</v>
      </c>
      <c r="B5288" s="156" t="s">
        <v>5027</v>
      </c>
      <c r="C5288" s="156" t="s">
        <v>407</v>
      </c>
      <c r="D5288" s="156" t="s">
        <v>410</v>
      </c>
      <c r="E5288" s="176">
        <v>0.25</v>
      </c>
    </row>
    <row r="5289" spans="1:5">
      <c r="A5289" s="156">
        <v>6138</v>
      </c>
      <c r="B5289" s="156" t="s">
        <v>192</v>
      </c>
      <c r="C5289" s="156" t="s">
        <v>407</v>
      </c>
      <c r="D5289" s="156" t="s">
        <v>408</v>
      </c>
      <c r="E5289" s="176">
        <v>1.35</v>
      </c>
    </row>
    <row r="5290" spans="1:5">
      <c r="A5290" s="156">
        <v>39996</v>
      </c>
      <c r="B5290" s="156" t="s">
        <v>5152</v>
      </c>
      <c r="C5290" s="156" t="s">
        <v>459</v>
      </c>
      <c r="D5290" s="156" t="s">
        <v>410</v>
      </c>
      <c r="E5290" s="176">
        <v>1.68</v>
      </c>
    </row>
    <row r="5291" spans="1:5">
      <c r="A5291" s="156">
        <v>10478</v>
      </c>
      <c r="B5291" s="156" t="s">
        <v>5028</v>
      </c>
      <c r="C5291" s="156" t="s">
        <v>465</v>
      </c>
      <c r="D5291" s="156" t="s">
        <v>408</v>
      </c>
      <c r="E5291" s="176">
        <v>21.91</v>
      </c>
    </row>
    <row r="5292" spans="1:5">
      <c r="A5292" s="156">
        <v>40514</v>
      </c>
      <c r="B5292" s="156" t="s">
        <v>5029</v>
      </c>
      <c r="C5292" s="156" t="s">
        <v>465</v>
      </c>
      <c r="D5292" s="156" t="s">
        <v>405</v>
      </c>
      <c r="E5292" s="176">
        <v>19.41</v>
      </c>
    </row>
    <row r="5293" spans="1:5">
      <c r="A5293" s="156">
        <v>10475</v>
      </c>
      <c r="B5293" s="156" t="s">
        <v>5030</v>
      </c>
      <c r="C5293" s="156" t="s">
        <v>465</v>
      </c>
      <c r="D5293" s="156" t="s">
        <v>408</v>
      </c>
      <c r="E5293" s="176">
        <v>19.28</v>
      </c>
    </row>
    <row r="5294" spans="1:5">
      <c r="A5294" s="156">
        <v>10481</v>
      </c>
      <c r="B5294" s="156" t="s">
        <v>5031</v>
      </c>
      <c r="C5294" s="156" t="s">
        <v>465</v>
      </c>
      <c r="D5294" s="156" t="s">
        <v>408</v>
      </c>
      <c r="E5294" s="176">
        <v>21.02</v>
      </c>
    </row>
    <row r="5295" spans="1:5">
      <c r="A5295" s="156">
        <v>4031</v>
      </c>
      <c r="B5295" s="156" t="s">
        <v>5032</v>
      </c>
      <c r="C5295" s="156" t="s">
        <v>412</v>
      </c>
      <c r="D5295" s="156" t="s">
        <v>410</v>
      </c>
      <c r="E5295" s="176">
        <v>22.88</v>
      </c>
    </row>
    <row r="5296" spans="1:5">
      <c r="A5296" s="156">
        <v>4030</v>
      </c>
      <c r="B5296" s="156" t="s">
        <v>5033</v>
      </c>
      <c r="C5296" s="156" t="s">
        <v>412</v>
      </c>
      <c r="D5296" s="156" t="s">
        <v>410</v>
      </c>
      <c r="E5296" s="176">
        <v>4.8600000000000003</v>
      </c>
    </row>
    <row r="5297" spans="1:5">
      <c r="A5297" s="156">
        <v>39399</v>
      </c>
      <c r="B5297" s="156" t="s">
        <v>5034</v>
      </c>
      <c r="C5297" s="156" t="s">
        <v>407</v>
      </c>
      <c r="D5297" s="156" t="s">
        <v>410</v>
      </c>
      <c r="E5297" s="176">
        <v>838.67</v>
      </c>
    </row>
    <row r="5298" spans="1:5">
      <c r="A5298" s="156">
        <v>39400</v>
      </c>
      <c r="B5298" s="156" t="s">
        <v>5035</v>
      </c>
      <c r="C5298" s="156" t="s">
        <v>407</v>
      </c>
      <c r="D5298" s="156" t="s">
        <v>410</v>
      </c>
      <c r="E5298" s="176">
        <v>911.6</v>
      </c>
    </row>
    <row r="5299" spans="1:5">
      <c r="A5299" s="156">
        <v>39401</v>
      </c>
      <c r="B5299" s="156" t="s">
        <v>5036</v>
      </c>
      <c r="C5299" s="156" t="s">
        <v>407</v>
      </c>
      <c r="D5299" s="156" t="s">
        <v>410</v>
      </c>
      <c r="E5299" s="378">
        <v>1022.59</v>
      </c>
    </row>
    <row r="5300" spans="1:5">
      <c r="A5300" s="156">
        <v>11652</v>
      </c>
      <c r="B5300" s="156" t="s">
        <v>5037</v>
      </c>
      <c r="C5300" s="156" t="s">
        <v>407</v>
      </c>
      <c r="D5300" s="156" t="s">
        <v>410</v>
      </c>
      <c r="E5300" s="378">
        <v>2200</v>
      </c>
    </row>
    <row r="5301" spans="1:5">
      <c r="A5301" s="156">
        <v>13896</v>
      </c>
      <c r="B5301" s="156" t="s">
        <v>294</v>
      </c>
      <c r="C5301" s="156" t="s">
        <v>407</v>
      </c>
      <c r="D5301" s="156" t="s">
        <v>410</v>
      </c>
      <c r="E5301" s="378">
        <v>1973.59</v>
      </c>
    </row>
    <row r="5302" spans="1:5">
      <c r="A5302" s="156">
        <v>13475</v>
      </c>
      <c r="B5302" s="156" t="s">
        <v>5038</v>
      </c>
      <c r="C5302" s="156" t="s">
        <v>407</v>
      </c>
      <c r="D5302" s="156" t="s">
        <v>410</v>
      </c>
      <c r="E5302" s="378">
        <v>2404.0700000000002</v>
      </c>
    </row>
    <row r="5303" spans="1:5">
      <c r="A5303" s="156">
        <v>25971</v>
      </c>
      <c r="B5303" s="156" t="s">
        <v>5039</v>
      </c>
      <c r="C5303" s="156" t="s">
        <v>407</v>
      </c>
      <c r="D5303" s="156" t="s">
        <v>408</v>
      </c>
      <c r="E5303" s="378">
        <v>1714526.34</v>
      </c>
    </row>
    <row r="5304" spans="1:5">
      <c r="A5304" s="156">
        <v>25970</v>
      </c>
      <c r="B5304" s="156" t="s">
        <v>5040</v>
      </c>
      <c r="C5304" s="156" t="s">
        <v>407</v>
      </c>
      <c r="D5304" s="156" t="s">
        <v>408</v>
      </c>
      <c r="E5304" s="378">
        <v>721795.69</v>
      </c>
    </row>
    <row r="5305" spans="1:5">
      <c r="A5305" s="156">
        <v>13476</v>
      </c>
      <c r="B5305" s="156" t="s">
        <v>5041</v>
      </c>
      <c r="C5305" s="156" t="s">
        <v>407</v>
      </c>
      <c r="D5305" s="156" t="s">
        <v>408</v>
      </c>
      <c r="E5305" s="378">
        <v>727026.14</v>
      </c>
    </row>
    <row r="5306" spans="1:5">
      <c r="A5306" s="156">
        <v>10488</v>
      </c>
      <c r="B5306" s="156" t="s">
        <v>5042</v>
      </c>
      <c r="C5306" s="156" t="s">
        <v>407</v>
      </c>
      <c r="D5306" s="156" t="s">
        <v>405</v>
      </c>
      <c r="E5306" s="378">
        <v>880800</v>
      </c>
    </row>
    <row r="5307" spans="1:5">
      <c r="A5307" s="156">
        <v>13606</v>
      </c>
      <c r="B5307" s="156" t="s">
        <v>5043</v>
      </c>
      <c r="C5307" s="156" t="s">
        <v>407</v>
      </c>
      <c r="D5307" s="156" t="s">
        <v>408</v>
      </c>
      <c r="E5307" s="378">
        <v>780376.2</v>
      </c>
    </row>
    <row r="5308" spans="1:5">
      <c r="A5308" s="156">
        <v>10489</v>
      </c>
      <c r="B5308" s="156" t="s">
        <v>157</v>
      </c>
      <c r="C5308" s="156" t="s">
        <v>404</v>
      </c>
      <c r="D5308" s="156" t="s">
        <v>408</v>
      </c>
      <c r="E5308" s="176">
        <v>11.5</v>
      </c>
    </row>
    <row r="5309" spans="1:5">
      <c r="A5309" s="156">
        <v>41073</v>
      </c>
      <c r="B5309" s="156" t="s">
        <v>5044</v>
      </c>
      <c r="C5309" s="156" t="s">
        <v>577</v>
      </c>
      <c r="D5309" s="156" t="s">
        <v>408</v>
      </c>
      <c r="E5309" s="378">
        <v>2099.58</v>
      </c>
    </row>
    <row r="5310" spans="1:5">
      <c r="A5310" s="156">
        <v>34391</v>
      </c>
      <c r="B5310" s="156" t="s">
        <v>5045</v>
      </c>
      <c r="C5310" s="156" t="s">
        <v>412</v>
      </c>
      <c r="D5310" s="156" t="s">
        <v>408</v>
      </c>
      <c r="E5310" s="176">
        <v>398.88</v>
      </c>
    </row>
    <row r="5311" spans="1:5">
      <c r="A5311" s="156">
        <v>10496</v>
      </c>
      <c r="B5311" s="156" t="s">
        <v>5046</v>
      </c>
      <c r="C5311" s="156" t="s">
        <v>412</v>
      </c>
      <c r="D5311" s="156" t="s">
        <v>408</v>
      </c>
      <c r="E5311" s="176">
        <v>347.22</v>
      </c>
    </row>
    <row r="5312" spans="1:5">
      <c r="A5312" s="156">
        <v>10497</v>
      </c>
      <c r="B5312" s="156" t="s">
        <v>5047</v>
      </c>
      <c r="C5312" s="156" t="s">
        <v>412</v>
      </c>
      <c r="D5312" s="156" t="s">
        <v>408</v>
      </c>
      <c r="E5312" s="176">
        <v>902.77</v>
      </c>
    </row>
    <row r="5313" spans="1:5">
      <c r="A5313" s="156">
        <v>10504</v>
      </c>
      <c r="B5313" s="156" t="s">
        <v>5048</v>
      </c>
      <c r="C5313" s="156" t="s">
        <v>412</v>
      </c>
      <c r="D5313" s="156" t="s">
        <v>408</v>
      </c>
      <c r="E5313" s="378">
        <v>1055.55</v>
      </c>
    </row>
    <row r="5314" spans="1:5">
      <c r="A5314" s="156">
        <v>34390</v>
      </c>
      <c r="B5314" s="156" t="s">
        <v>5049</v>
      </c>
      <c r="C5314" s="156" t="s">
        <v>412</v>
      </c>
      <c r="D5314" s="156" t="s">
        <v>408</v>
      </c>
      <c r="E5314" s="176">
        <v>311.11</v>
      </c>
    </row>
    <row r="5315" spans="1:5">
      <c r="A5315" s="156">
        <v>34389</v>
      </c>
      <c r="B5315" s="156" t="s">
        <v>5050</v>
      </c>
      <c r="C5315" s="156" t="s">
        <v>412</v>
      </c>
      <c r="D5315" s="156" t="s">
        <v>408</v>
      </c>
      <c r="E5315" s="176">
        <v>97.22</v>
      </c>
    </row>
    <row r="5316" spans="1:5">
      <c r="A5316" s="156">
        <v>34388</v>
      </c>
      <c r="B5316" s="156" t="s">
        <v>5051</v>
      </c>
      <c r="C5316" s="156" t="s">
        <v>412</v>
      </c>
      <c r="D5316" s="156" t="s">
        <v>408</v>
      </c>
      <c r="E5316" s="176">
        <v>138.16999999999999</v>
      </c>
    </row>
    <row r="5317" spans="1:5">
      <c r="A5317" s="156">
        <v>34387</v>
      </c>
      <c r="B5317" s="156" t="s">
        <v>5052</v>
      </c>
      <c r="C5317" s="156" t="s">
        <v>412</v>
      </c>
      <c r="D5317" s="156" t="s">
        <v>408</v>
      </c>
      <c r="E5317" s="176">
        <v>224.3</v>
      </c>
    </row>
    <row r="5318" spans="1:5">
      <c r="A5318" s="156">
        <v>11188</v>
      </c>
      <c r="B5318" s="156" t="s">
        <v>5053</v>
      </c>
      <c r="C5318" s="156" t="s">
        <v>412</v>
      </c>
      <c r="D5318" s="156" t="s">
        <v>408</v>
      </c>
      <c r="E5318" s="176">
        <v>111.11</v>
      </c>
    </row>
    <row r="5319" spans="1:5">
      <c r="A5319" s="156">
        <v>11189</v>
      </c>
      <c r="B5319" s="156" t="s">
        <v>5054</v>
      </c>
      <c r="C5319" s="156" t="s">
        <v>412</v>
      </c>
      <c r="D5319" s="156" t="s">
        <v>408</v>
      </c>
      <c r="E5319" s="176">
        <v>166.66</v>
      </c>
    </row>
    <row r="5320" spans="1:5">
      <c r="A5320" s="156">
        <v>21107</v>
      </c>
      <c r="B5320" s="156" t="s">
        <v>5055</v>
      </c>
      <c r="C5320" s="156" t="s">
        <v>412</v>
      </c>
      <c r="D5320" s="156" t="s">
        <v>408</v>
      </c>
      <c r="E5320" s="176">
        <v>119.93</v>
      </c>
    </row>
    <row r="5321" spans="1:5">
      <c r="A5321" s="156">
        <v>34386</v>
      </c>
      <c r="B5321" s="156" t="s">
        <v>5056</v>
      </c>
      <c r="C5321" s="156" t="s">
        <v>412</v>
      </c>
      <c r="D5321" s="156" t="s">
        <v>408</v>
      </c>
      <c r="E5321" s="176">
        <v>208.33</v>
      </c>
    </row>
    <row r="5322" spans="1:5">
      <c r="A5322" s="156">
        <v>10490</v>
      </c>
      <c r="B5322" s="156" t="s">
        <v>5057</v>
      </c>
      <c r="C5322" s="156" t="s">
        <v>412</v>
      </c>
      <c r="D5322" s="156" t="s">
        <v>405</v>
      </c>
      <c r="E5322" s="176">
        <v>62.5</v>
      </c>
    </row>
    <row r="5323" spans="1:5">
      <c r="A5323" s="156">
        <v>10492</v>
      </c>
      <c r="B5323" s="156" t="s">
        <v>5058</v>
      </c>
      <c r="C5323" s="156" t="s">
        <v>412</v>
      </c>
      <c r="D5323" s="156" t="s">
        <v>408</v>
      </c>
      <c r="E5323" s="176">
        <v>83.33</v>
      </c>
    </row>
    <row r="5324" spans="1:5">
      <c r="A5324" s="156">
        <v>10493</v>
      </c>
      <c r="B5324" s="156" t="s">
        <v>5059</v>
      </c>
      <c r="C5324" s="156" t="s">
        <v>412</v>
      </c>
      <c r="D5324" s="156" t="s">
        <v>408</v>
      </c>
      <c r="E5324" s="176">
        <v>97.22</v>
      </c>
    </row>
    <row r="5325" spans="1:5">
      <c r="A5325" s="156">
        <v>10491</v>
      </c>
      <c r="B5325" s="156" t="s">
        <v>5060</v>
      </c>
      <c r="C5325" s="156" t="s">
        <v>412</v>
      </c>
      <c r="D5325" s="156" t="s">
        <v>408</v>
      </c>
      <c r="E5325" s="176">
        <v>118.05</v>
      </c>
    </row>
    <row r="5326" spans="1:5">
      <c r="A5326" s="156">
        <v>34385</v>
      </c>
      <c r="B5326" s="156" t="s">
        <v>5061</v>
      </c>
      <c r="C5326" s="156" t="s">
        <v>412</v>
      </c>
      <c r="D5326" s="156" t="s">
        <v>408</v>
      </c>
      <c r="E5326" s="176">
        <v>172.22</v>
      </c>
    </row>
    <row r="5327" spans="1:5">
      <c r="A5327" s="156">
        <v>10499</v>
      </c>
      <c r="B5327" s="156" t="s">
        <v>5062</v>
      </c>
      <c r="C5327" s="156" t="s">
        <v>412</v>
      </c>
      <c r="D5327" s="156" t="s">
        <v>408</v>
      </c>
      <c r="E5327" s="176">
        <v>69.44</v>
      </c>
    </row>
    <row r="5328" spans="1:5">
      <c r="A5328" s="156">
        <v>34384</v>
      </c>
      <c r="B5328" s="156" t="s">
        <v>5063</v>
      </c>
      <c r="C5328" s="156" t="s">
        <v>412</v>
      </c>
      <c r="D5328" s="156" t="s">
        <v>408</v>
      </c>
      <c r="E5328" s="176">
        <v>208.33</v>
      </c>
    </row>
    <row r="5329" spans="1:5">
      <c r="A5329" s="156">
        <v>11185</v>
      </c>
      <c r="B5329" s="156" t="s">
        <v>5064</v>
      </c>
      <c r="C5329" s="156" t="s">
        <v>412</v>
      </c>
      <c r="D5329" s="156" t="s">
        <v>408</v>
      </c>
      <c r="E5329" s="176">
        <v>215.27</v>
      </c>
    </row>
    <row r="5330" spans="1:5">
      <c r="A5330" s="156">
        <v>10507</v>
      </c>
      <c r="B5330" s="156" t="s">
        <v>5065</v>
      </c>
      <c r="C5330" s="156" t="s">
        <v>412</v>
      </c>
      <c r="D5330" s="156" t="s">
        <v>408</v>
      </c>
      <c r="E5330" s="176">
        <v>170.6</v>
      </c>
    </row>
    <row r="5331" spans="1:5">
      <c r="A5331" s="156">
        <v>10505</v>
      </c>
      <c r="B5331" s="156" t="s">
        <v>5066</v>
      </c>
      <c r="C5331" s="156" t="s">
        <v>412</v>
      </c>
      <c r="D5331" s="156" t="s">
        <v>408</v>
      </c>
      <c r="E5331" s="176">
        <v>100.67</v>
      </c>
    </row>
    <row r="5332" spans="1:5">
      <c r="A5332" s="156">
        <v>10506</v>
      </c>
      <c r="B5332" s="156" t="s">
        <v>5067</v>
      </c>
      <c r="C5332" s="156" t="s">
        <v>412</v>
      </c>
      <c r="D5332" s="156" t="s">
        <v>408</v>
      </c>
      <c r="E5332" s="176">
        <v>131.41</v>
      </c>
    </row>
    <row r="5333" spans="1:5">
      <c r="A5333" s="156">
        <v>5031</v>
      </c>
      <c r="B5333" s="156" t="s">
        <v>5068</v>
      </c>
      <c r="C5333" s="156" t="s">
        <v>412</v>
      </c>
      <c r="D5333" s="156" t="s">
        <v>405</v>
      </c>
      <c r="E5333" s="176">
        <v>184.53</v>
      </c>
    </row>
    <row r="5334" spans="1:5">
      <c r="A5334" s="156">
        <v>10502</v>
      </c>
      <c r="B5334" s="156" t="s">
        <v>5069</v>
      </c>
      <c r="C5334" s="156" t="s">
        <v>412</v>
      </c>
      <c r="D5334" s="156" t="s">
        <v>408</v>
      </c>
      <c r="E5334" s="176">
        <v>215.02</v>
      </c>
    </row>
    <row r="5335" spans="1:5">
      <c r="A5335" s="156">
        <v>10501</v>
      </c>
      <c r="B5335" s="156" t="s">
        <v>5070</v>
      </c>
      <c r="C5335" s="156" t="s">
        <v>412</v>
      </c>
      <c r="D5335" s="156" t="s">
        <v>408</v>
      </c>
      <c r="E5335" s="176">
        <v>121.48</v>
      </c>
    </row>
    <row r="5336" spans="1:5">
      <c r="A5336" s="156">
        <v>10503</v>
      </c>
      <c r="B5336" s="156" t="s">
        <v>5071</v>
      </c>
      <c r="C5336" s="156" t="s">
        <v>412</v>
      </c>
      <c r="D5336" s="156" t="s">
        <v>408</v>
      </c>
      <c r="E5336" s="176">
        <v>164.12</v>
      </c>
    </row>
    <row r="5337" spans="1:5">
      <c r="A5337" s="156">
        <v>40270</v>
      </c>
      <c r="B5337" s="156" t="s">
        <v>5072</v>
      </c>
      <c r="C5337" s="156" t="s">
        <v>459</v>
      </c>
      <c r="D5337" s="156" t="s">
        <v>410</v>
      </c>
      <c r="E5337" s="176">
        <v>45.38</v>
      </c>
    </row>
    <row r="5338" spans="1:5">
      <c r="A5338" s="156">
        <v>20213</v>
      </c>
      <c r="B5338" s="156" t="s">
        <v>5073</v>
      </c>
      <c r="C5338" s="156" t="s">
        <v>459</v>
      </c>
      <c r="D5338" s="156" t="s">
        <v>408</v>
      </c>
      <c r="E5338" s="176">
        <v>9.84</v>
      </c>
    </row>
    <row r="5339" spans="1:5">
      <c r="A5339" s="156">
        <v>20211</v>
      </c>
      <c r="B5339" s="156" t="s">
        <v>5074</v>
      </c>
      <c r="C5339" s="156" t="s">
        <v>459</v>
      </c>
      <c r="D5339" s="156" t="s">
        <v>408</v>
      </c>
      <c r="E5339" s="176">
        <v>14.54</v>
      </c>
    </row>
    <row r="5340" spans="1:5">
      <c r="A5340" s="156">
        <v>4472</v>
      </c>
      <c r="B5340" s="156" t="s">
        <v>5075</v>
      </c>
      <c r="C5340" s="156" t="s">
        <v>459</v>
      </c>
      <c r="D5340" s="156" t="s">
        <v>408</v>
      </c>
      <c r="E5340" s="176">
        <v>14.83</v>
      </c>
    </row>
    <row r="5341" spans="1:5">
      <c r="A5341" s="156">
        <v>35272</v>
      </c>
      <c r="B5341" s="156" t="s">
        <v>5076</v>
      </c>
      <c r="C5341" s="156" t="s">
        <v>459</v>
      </c>
      <c r="D5341" s="156" t="s">
        <v>408</v>
      </c>
      <c r="E5341" s="176">
        <v>19.48</v>
      </c>
    </row>
    <row r="5342" spans="1:5">
      <c r="A5342" s="156">
        <v>4425</v>
      </c>
      <c r="B5342" s="156" t="s">
        <v>5077</v>
      </c>
      <c r="C5342" s="156" t="s">
        <v>459</v>
      </c>
      <c r="D5342" s="156" t="s">
        <v>405</v>
      </c>
      <c r="E5342" s="176">
        <v>10.9</v>
      </c>
    </row>
    <row r="5343" spans="1:5">
      <c r="A5343" s="156">
        <v>4481</v>
      </c>
      <c r="B5343" s="156" t="s">
        <v>5078</v>
      </c>
      <c r="C5343" s="156" t="s">
        <v>459</v>
      </c>
      <c r="D5343" s="156" t="s">
        <v>408</v>
      </c>
      <c r="E5343" s="176">
        <v>20.079999999999998</v>
      </c>
    </row>
    <row r="5344" spans="1:5">
      <c r="A5344" s="156">
        <v>34345</v>
      </c>
      <c r="B5344" s="156" t="s">
        <v>5079</v>
      </c>
      <c r="C5344" s="156" t="s">
        <v>404</v>
      </c>
      <c r="D5344" s="156" t="s">
        <v>408</v>
      </c>
      <c r="E5344" s="176">
        <v>12.25</v>
      </c>
    </row>
    <row r="5345" spans="1:5">
      <c r="A5345" s="156">
        <v>41096</v>
      </c>
      <c r="B5345" s="156" t="s">
        <v>5080</v>
      </c>
      <c r="C5345" s="156" t="s">
        <v>577</v>
      </c>
      <c r="D5345" s="156" t="s">
        <v>408</v>
      </c>
      <c r="E5345" s="378">
        <v>2163.21</v>
      </c>
    </row>
    <row r="5346" spans="1:5">
      <c r="A5346" s="156">
        <v>41776</v>
      </c>
      <c r="B5346" s="156" t="s">
        <v>124</v>
      </c>
      <c r="C5346" s="156" t="s">
        <v>404</v>
      </c>
      <c r="D5346" s="156" t="s">
        <v>408</v>
      </c>
      <c r="E5346" s="176">
        <v>16.829999999999998</v>
      </c>
    </row>
    <row r="5347" spans="1:5">
      <c r="A5347" s="156">
        <v>4487</v>
      </c>
      <c r="B5347" s="156" t="s">
        <v>5081</v>
      </c>
      <c r="C5347" s="156" t="s">
        <v>459</v>
      </c>
      <c r="D5347" s="156" t="s">
        <v>408</v>
      </c>
      <c r="E5347" s="176">
        <v>9.74</v>
      </c>
    </row>
    <row r="5348" spans="1:5">
      <c r="A5348" s="156">
        <v>11157</v>
      </c>
      <c r="B5348" s="156" t="s">
        <v>138</v>
      </c>
      <c r="C5348" s="156" t="s">
        <v>2469</v>
      </c>
      <c r="D5348" s="156" t="s">
        <v>408</v>
      </c>
      <c r="E5348" s="176">
        <v>116.18</v>
      </c>
    </row>
    <row r="5349" spans="1:5">
      <c r="A5349" s="156" t="s">
        <v>6492</v>
      </c>
    </row>
    <row r="5350" spans="1:5">
      <c r="A5350" s="156" t="s">
        <v>6496</v>
      </c>
    </row>
  </sheetData>
  <pageMargins left="0.511811024" right="0.511811024" top="0.78740157499999996" bottom="0.78740157499999996" header="0.31496062000000002" footer="0.3149606200000000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6170"/>
  <sheetViews>
    <sheetView workbookViewId="0">
      <selection activeCell="A7" sqref="A7:A6170"/>
    </sheetView>
  </sheetViews>
  <sheetFormatPr defaultRowHeight="15"/>
  <cols>
    <col min="1" max="1" width="24.5703125" style="413" customWidth="1"/>
    <col min="2" max="2" width="48.7109375" style="413" customWidth="1"/>
    <col min="3" max="3" width="8.140625" style="413" customWidth="1"/>
    <col min="4" max="4" width="38.7109375" style="413" customWidth="1"/>
    <col min="5" max="5" width="21.140625" style="413" customWidth="1"/>
    <col min="6" max="6" width="82" style="413" customWidth="1"/>
    <col min="7" max="250" width="9.140625" style="413"/>
    <col min="251" max="251" width="70.28515625" style="413" customWidth="1"/>
    <col min="252" max="252" width="17.5703125" style="413" customWidth="1"/>
    <col min="253" max="253" width="70.28515625" style="413" customWidth="1"/>
    <col min="254" max="254" width="17.5703125" style="413" customWidth="1"/>
    <col min="255" max="255" width="15.28515625" style="413" customWidth="1"/>
    <col min="256" max="256" width="48.7109375" style="413" customWidth="1"/>
    <col min="257" max="257" width="24.5703125" style="413" customWidth="1"/>
    <col min="258" max="258" width="48.7109375" style="413" customWidth="1"/>
    <col min="259" max="259" width="8.140625" style="413" customWidth="1"/>
    <col min="260" max="260" width="38.7109375" style="413" customWidth="1"/>
    <col min="261" max="261" width="21.140625" style="413" customWidth="1"/>
    <col min="262" max="262" width="82" style="413" customWidth="1"/>
    <col min="263" max="506" width="9.140625" style="413"/>
    <col min="507" max="507" width="70.28515625" style="413" customWidth="1"/>
    <col min="508" max="508" width="17.5703125" style="413" customWidth="1"/>
    <col min="509" max="509" width="70.28515625" style="413" customWidth="1"/>
    <col min="510" max="510" width="17.5703125" style="413" customWidth="1"/>
    <col min="511" max="511" width="15.28515625" style="413" customWidth="1"/>
    <col min="512" max="512" width="48.7109375" style="413" customWidth="1"/>
    <col min="513" max="513" width="24.5703125" style="413" customWidth="1"/>
    <col min="514" max="514" width="48.7109375" style="413" customWidth="1"/>
    <col min="515" max="515" width="8.140625" style="413" customWidth="1"/>
    <col min="516" max="516" width="38.7109375" style="413" customWidth="1"/>
    <col min="517" max="517" width="21.140625" style="413" customWidth="1"/>
    <col min="518" max="518" width="82" style="413" customWidth="1"/>
    <col min="519" max="762" width="9.140625" style="413"/>
    <col min="763" max="763" width="70.28515625" style="413" customWidth="1"/>
    <col min="764" max="764" width="17.5703125" style="413" customWidth="1"/>
    <col min="765" max="765" width="70.28515625" style="413" customWidth="1"/>
    <col min="766" max="766" width="17.5703125" style="413" customWidth="1"/>
    <col min="767" max="767" width="15.28515625" style="413" customWidth="1"/>
    <col min="768" max="768" width="48.7109375" style="413" customWidth="1"/>
    <col min="769" max="769" width="24.5703125" style="413" customWidth="1"/>
    <col min="770" max="770" width="48.7109375" style="413" customWidth="1"/>
    <col min="771" max="771" width="8.140625" style="413" customWidth="1"/>
    <col min="772" max="772" width="38.7109375" style="413" customWidth="1"/>
    <col min="773" max="773" width="21.140625" style="413" customWidth="1"/>
    <col min="774" max="774" width="82" style="413" customWidth="1"/>
    <col min="775" max="1018" width="9.140625" style="413"/>
    <col min="1019" max="1019" width="70.28515625" style="413" customWidth="1"/>
    <col min="1020" max="1020" width="17.5703125" style="413" customWidth="1"/>
    <col min="1021" max="1021" width="70.28515625" style="413" customWidth="1"/>
    <col min="1022" max="1022" width="17.5703125" style="413" customWidth="1"/>
    <col min="1023" max="1023" width="15.28515625" style="413" customWidth="1"/>
    <col min="1024" max="1024" width="48.7109375" style="413" customWidth="1"/>
    <col min="1025" max="1025" width="24.5703125" style="413" customWidth="1"/>
    <col min="1026" max="1026" width="48.7109375" style="413" customWidth="1"/>
    <col min="1027" max="1027" width="8.140625" style="413" customWidth="1"/>
    <col min="1028" max="1028" width="38.7109375" style="413" customWidth="1"/>
    <col min="1029" max="1029" width="21.140625" style="413" customWidth="1"/>
    <col min="1030" max="1030" width="82" style="413" customWidth="1"/>
    <col min="1031" max="1274" width="9.140625" style="413"/>
    <col min="1275" max="1275" width="70.28515625" style="413" customWidth="1"/>
    <col min="1276" max="1276" width="17.5703125" style="413" customWidth="1"/>
    <col min="1277" max="1277" width="70.28515625" style="413" customWidth="1"/>
    <col min="1278" max="1278" width="17.5703125" style="413" customWidth="1"/>
    <col min="1279" max="1279" width="15.28515625" style="413" customWidth="1"/>
    <col min="1280" max="1280" width="48.7109375" style="413" customWidth="1"/>
    <col min="1281" max="1281" width="24.5703125" style="413" customWidth="1"/>
    <col min="1282" max="1282" width="48.7109375" style="413" customWidth="1"/>
    <col min="1283" max="1283" width="8.140625" style="413" customWidth="1"/>
    <col min="1284" max="1284" width="38.7109375" style="413" customWidth="1"/>
    <col min="1285" max="1285" width="21.140625" style="413" customWidth="1"/>
    <col min="1286" max="1286" width="82" style="413" customWidth="1"/>
    <col min="1287" max="1530" width="9.140625" style="413"/>
    <col min="1531" max="1531" width="70.28515625" style="413" customWidth="1"/>
    <col min="1532" max="1532" width="17.5703125" style="413" customWidth="1"/>
    <col min="1533" max="1533" width="70.28515625" style="413" customWidth="1"/>
    <col min="1534" max="1534" width="17.5703125" style="413" customWidth="1"/>
    <col min="1535" max="1535" width="15.28515625" style="413" customWidth="1"/>
    <col min="1536" max="1536" width="48.7109375" style="413" customWidth="1"/>
    <col min="1537" max="1537" width="24.5703125" style="413" customWidth="1"/>
    <col min="1538" max="1538" width="48.7109375" style="413" customWidth="1"/>
    <col min="1539" max="1539" width="8.140625" style="413" customWidth="1"/>
    <col min="1540" max="1540" width="38.7109375" style="413" customWidth="1"/>
    <col min="1541" max="1541" width="21.140625" style="413" customWidth="1"/>
    <col min="1542" max="1542" width="82" style="413" customWidth="1"/>
    <col min="1543" max="1786" width="9.140625" style="413"/>
    <col min="1787" max="1787" width="70.28515625" style="413" customWidth="1"/>
    <col min="1788" max="1788" width="17.5703125" style="413" customWidth="1"/>
    <col min="1789" max="1789" width="70.28515625" style="413" customWidth="1"/>
    <col min="1790" max="1790" width="17.5703125" style="413" customWidth="1"/>
    <col min="1791" max="1791" width="15.28515625" style="413" customWidth="1"/>
    <col min="1792" max="1792" width="48.7109375" style="413" customWidth="1"/>
    <col min="1793" max="1793" width="24.5703125" style="413" customWidth="1"/>
    <col min="1794" max="1794" width="48.7109375" style="413" customWidth="1"/>
    <col min="1795" max="1795" width="8.140625" style="413" customWidth="1"/>
    <col min="1796" max="1796" width="38.7109375" style="413" customWidth="1"/>
    <col min="1797" max="1797" width="21.140625" style="413" customWidth="1"/>
    <col min="1798" max="1798" width="82" style="413" customWidth="1"/>
    <col min="1799" max="2042" width="9.140625" style="413"/>
    <col min="2043" max="2043" width="70.28515625" style="413" customWidth="1"/>
    <col min="2044" max="2044" width="17.5703125" style="413" customWidth="1"/>
    <col min="2045" max="2045" width="70.28515625" style="413" customWidth="1"/>
    <col min="2046" max="2046" width="17.5703125" style="413" customWidth="1"/>
    <col min="2047" max="2047" width="15.28515625" style="413" customWidth="1"/>
    <col min="2048" max="2048" width="48.7109375" style="413" customWidth="1"/>
    <col min="2049" max="2049" width="24.5703125" style="413" customWidth="1"/>
    <col min="2050" max="2050" width="48.7109375" style="413" customWidth="1"/>
    <col min="2051" max="2051" width="8.140625" style="413" customWidth="1"/>
    <col min="2052" max="2052" width="38.7109375" style="413" customWidth="1"/>
    <col min="2053" max="2053" width="21.140625" style="413" customWidth="1"/>
    <col min="2054" max="2054" width="82" style="413" customWidth="1"/>
    <col min="2055" max="2298" width="9.140625" style="413"/>
    <col min="2299" max="2299" width="70.28515625" style="413" customWidth="1"/>
    <col min="2300" max="2300" width="17.5703125" style="413" customWidth="1"/>
    <col min="2301" max="2301" width="70.28515625" style="413" customWidth="1"/>
    <col min="2302" max="2302" width="17.5703125" style="413" customWidth="1"/>
    <col min="2303" max="2303" width="15.28515625" style="413" customWidth="1"/>
    <col min="2304" max="2304" width="48.7109375" style="413" customWidth="1"/>
    <col min="2305" max="2305" width="24.5703125" style="413" customWidth="1"/>
    <col min="2306" max="2306" width="48.7109375" style="413" customWidth="1"/>
    <col min="2307" max="2307" width="8.140625" style="413" customWidth="1"/>
    <col min="2308" max="2308" width="38.7109375" style="413" customWidth="1"/>
    <col min="2309" max="2309" width="21.140625" style="413" customWidth="1"/>
    <col min="2310" max="2310" width="82" style="413" customWidth="1"/>
    <col min="2311" max="2554" width="9.140625" style="413"/>
    <col min="2555" max="2555" width="70.28515625" style="413" customWidth="1"/>
    <col min="2556" max="2556" width="17.5703125" style="413" customWidth="1"/>
    <col min="2557" max="2557" width="70.28515625" style="413" customWidth="1"/>
    <col min="2558" max="2558" width="17.5703125" style="413" customWidth="1"/>
    <col min="2559" max="2559" width="15.28515625" style="413" customWidth="1"/>
    <col min="2560" max="2560" width="48.7109375" style="413" customWidth="1"/>
    <col min="2561" max="2561" width="24.5703125" style="413" customWidth="1"/>
    <col min="2562" max="2562" width="48.7109375" style="413" customWidth="1"/>
    <col min="2563" max="2563" width="8.140625" style="413" customWidth="1"/>
    <col min="2564" max="2564" width="38.7109375" style="413" customWidth="1"/>
    <col min="2565" max="2565" width="21.140625" style="413" customWidth="1"/>
    <col min="2566" max="2566" width="82" style="413" customWidth="1"/>
    <col min="2567" max="2810" width="9.140625" style="413"/>
    <col min="2811" max="2811" width="70.28515625" style="413" customWidth="1"/>
    <col min="2812" max="2812" width="17.5703125" style="413" customWidth="1"/>
    <col min="2813" max="2813" width="70.28515625" style="413" customWidth="1"/>
    <col min="2814" max="2814" width="17.5703125" style="413" customWidth="1"/>
    <col min="2815" max="2815" width="15.28515625" style="413" customWidth="1"/>
    <col min="2816" max="2816" width="48.7109375" style="413" customWidth="1"/>
    <col min="2817" max="2817" width="24.5703125" style="413" customWidth="1"/>
    <col min="2818" max="2818" width="48.7109375" style="413" customWidth="1"/>
    <col min="2819" max="2819" width="8.140625" style="413" customWidth="1"/>
    <col min="2820" max="2820" width="38.7109375" style="413" customWidth="1"/>
    <col min="2821" max="2821" width="21.140625" style="413" customWidth="1"/>
    <col min="2822" max="2822" width="82" style="413" customWidth="1"/>
    <col min="2823" max="3066" width="9.140625" style="413"/>
    <col min="3067" max="3067" width="70.28515625" style="413" customWidth="1"/>
    <col min="3068" max="3068" width="17.5703125" style="413" customWidth="1"/>
    <col min="3069" max="3069" width="70.28515625" style="413" customWidth="1"/>
    <col min="3070" max="3070" width="17.5703125" style="413" customWidth="1"/>
    <col min="3071" max="3071" width="15.28515625" style="413" customWidth="1"/>
    <col min="3072" max="3072" width="48.7109375" style="413" customWidth="1"/>
    <col min="3073" max="3073" width="24.5703125" style="413" customWidth="1"/>
    <col min="3074" max="3074" width="48.7109375" style="413" customWidth="1"/>
    <col min="3075" max="3075" width="8.140625" style="413" customWidth="1"/>
    <col min="3076" max="3076" width="38.7109375" style="413" customWidth="1"/>
    <col min="3077" max="3077" width="21.140625" style="413" customWidth="1"/>
    <col min="3078" max="3078" width="82" style="413" customWidth="1"/>
    <col min="3079" max="3322" width="9.140625" style="413"/>
    <col min="3323" max="3323" width="70.28515625" style="413" customWidth="1"/>
    <col min="3324" max="3324" width="17.5703125" style="413" customWidth="1"/>
    <col min="3325" max="3325" width="70.28515625" style="413" customWidth="1"/>
    <col min="3326" max="3326" width="17.5703125" style="413" customWidth="1"/>
    <col min="3327" max="3327" width="15.28515625" style="413" customWidth="1"/>
    <col min="3328" max="3328" width="48.7109375" style="413" customWidth="1"/>
    <col min="3329" max="3329" width="24.5703125" style="413" customWidth="1"/>
    <col min="3330" max="3330" width="48.7109375" style="413" customWidth="1"/>
    <col min="3331" max="3331" width="8.140625" style="413" customWidth="1"/>
    <col min="3332" max="3332" width="38.7109375" style="413" customWidth="1"/>
    <col min="3333" max="3333" width="21.140625" style="413" customWidth="1"/>
    <col min="3334" max="3334" width="82" style="413" customWidth="1"/>
    <col min="3335" max="3578" width="9.140625" style="413"/>
    <col min="3579" max="3579" width="70.28515625" style="413" customWidth="1"/>
    <col min="3580" max="3580" width="17.5703125" style="413" customWidth="1"/>
    <col min="3581" max="3581" width="70.28515625" style="413" customWidth="1"/>
    <col min="3582" max="3582" width="17.5703125" style="413" customWidth="1"/>
    <col min="3583" max="3583" width="15.28515625" style="413" customWidth="1"/>
    <col min="3584" max="3584" width="48.7109375" style="413" customWidth="1"/>
    <col min="3585" max="3585" width="24.5703125" style="413" customWidth="1"/>
    <col min="3586" max="3586" width="48.7109375" style="413" customWidth="1"/>
    <col min="3587" max="3587" width="8.140625" style="413" customWidth="1"/>
    <col min="3588" max="3588" width="38.7109375" style="413" customWidth="1"/>
    <col min="3589" max="3589" width="21.140625" style="413" customWidth="1"/>
    <col min="3590" max="3590" width="82" style="413" customWidth="1"/>
    <col min="3591" max="3834" width="9.140625" style="413"/>
    <col min="3835" max="3835" width="70.28515625" style="413" customWidth="1"/>
    <col min="3836" max="3836" width="17.5703125" style="413" customWidth="1"/>
    <col min="3837" max="3837" width="70.28515625" style="413" customWidth="1"/>
    <col min="3838" max="3838" width="17.5703125" style="413" customWidth="1"/>
    <col min="3839" max="3839" width="15.28515625" style="413" customWidth="1"/>
    <col min="3840" max="3840" width="48.7109375" style="413" customWidth="1"/>
    <col min="3841" max="3841" width="24.5703125" style="413" customWidth="1"/>
    <col min="3842" max="3842" width="48.7109375" style="413" customWidth="1"/>
    <col min="3843" max="3843" width="8.140625" style="413" customWidth="1"/>
    <col min="3844" max="3844" width="38.7109375" style="413" customWidth="1"/>
    <col min="3845" max="3845" width="21.140625" style="413" customWidth="1"/>
    <col min="3846" max="3846" width="82" style="413" customWidth="1"/>
    <col min="3847" max="4090" width="9.140625" style="413"/>
    <col min="4091" max="4091" width="70.28515625" style="413" customWidth="1"/>
    <col min="4092" max="4092" width="17.5703125" style="413" customWidth="1"/>
    <col min="4093" max="4093" width="70.28515625" style="413" customWidth="1"/>
    <col min="4094" max="4094" width="17.5703125" style="413" customWidth="1"/>
    <col min="4095" max="4095" width="15.28515625" style="413" customWidth="1"/>
    <col min="4096" max="4096" width="48.7109375" style="413" customWidth="1"/>
    <col min="4097" max="4097" width="24.5703125" style="413" customWidth="1"/>
    <col min="4098" max="4098" width="48.7109375" style="413" customWidth="1"/>
    <col min="4099" max="4099" width="8.140625" style="413" customWidth="1"/>
    <col min="4100" max="4100" width="38.7109375" style="413" customWidth="1"/>
    <col min="4101" max="4101" width="21.140625" style="413" customWidth="1"/>
    <col min="4102" max="4102" width="82" style="413" customWidth="1"/>
    <col min="4103" max="4346" width="9.140625" style="413"/>
    <col min="4347" max="4347" width="70.28515625" style="413" customWidth="1"/>
    <col min="4348" max="4348" width="17.5703125" style="413" customWidth="1"/>
    <col min="4349" max="4349" width="70.28515625" style="413" customWidth="1"/>
    <col min="4350" max="4350" width="17.5703125" style="413" customWidth="1"/>
    <col min="4351" max="4351" width="15.28515625" style="413" customWidth="1"/>
    <col min="4352" max="4352" width="48.7109375" style="413" customWidth="1"/>
    <col min="4353" max="4353" width="24.5703125" style="413" customWidth="1"/>
    <col min="4354" max="4354" width="48.7109375" style="413" customWidth="1"/>
    <col min="4355" max="4355" width="8.140625" style="413" customWidth="1"/>
    <col min="4356" max="4356" width="38.7109375" style="413" customWidth="1"/>
    <col min="4357" max="4357" width="21.140625" style="413" customWidth="1"/>
    <col min="4358" max="4358" width="82" style="413" customWidth="1"/>
    <col min="4359" max="4602" width="9.140625" style="413"/>
    <col min="4603" max="4603" width="70.28515625" style="413" customWidth="1"/>
    <col min="4604" max="4604" width="17.5703125" style="413" customWidth="1"/>
    <col min="4605" max="4605" width="70.28515625" style="413" customWidth="1"/>
    <col min="4606" max="4606" width="17.5703125" style="413" customWidth="1"/>
    <col min="4607" max="4607" width="15.28515625" style="413" customWidth="1"/>
    <col min="4608" max="4608" width="48.7109375" style="413" customWidth="1"/>
    <col min="4609" max="4609" width="24.5703125" style="413" customWidth="1"/>
    <col min="4610" max="4610" width="48.7109375" style="413" customWidth="1"/>
    <col min="4611" max="4611" width="8.140625" style="413" customWidth="1"/>
    <col min="4612" max="4612" width="38.7109375" style="413" customWidth="1"/>
    <col min="4613" max="4613" width="21.140625" style="413" customWidth="1"/>
    <col min="4614" max="4614" width="82" style="413" customWidth="1"/>
    <col min="4615" max="4858" width="9.140625" style="413"/>
    <col min="4859" max="4859" width="70.28515625" style="413" customWidth="1"/>
    <col min="4860" max="4860" width="17.5703125" style="413" customWidth="1"/>
    <col min="4861" max="4861" width="70.28515625" style="413" customWidth="1"/>
    <col min="4862" max="4862" width="17.5703125" style="413" customWidth="1"/>
    <col min="4863" max="4863" width="15.28515625" style="413" customWidth="1"/>
    <col min="4864" max="4864" width="48.7109375" style="413" customWidth="1"/>
    <col min="4865" max="4865" width="24.5703125" style="413" customWidth="1"/>
    <col min="4866" max="4866" width="48.7109375" style="413" customWidth="1"/>
    <col min="4867" max="4867" width="8.140625" style="413" customWidth="1"/>
    <col min="4868" max="4868" width="38.7109375" style="413" customWidth="1"/>
    <col min="4869" max="4869" width="21.140625" style="413" customWidth="1"/>
    <col min="4870" max="4870" width="82" style="413" customWidth="1"/>
    <col min="4871" max="5114" width="9.140625" style="413"/>
    <col min="5115" max="5115" width="70.28515625" style="413" customWidth="1"/>
    <col min="5116" max="5116" width="17.5703125" style="413" customWidth="1"/>
    <col min="5117" max="5117" width="70.28515625" style="413" customWidth="1"/>
    <col min="5118" max="5118" width="17.5703125" style="413" customWidth="1"/>
    <col min="5119" max="5119" width="15.28515625" style="413" customWidth="1"/>
    <col min="5120" max="5120" width="48.7109375" style="413" customWidth="1"/>
    <col min="5121" max="5121" width="24.5703125" style="413" customWidth="1"/>
    <col min="5122" max="5122" width="48.7109375" style="413" customWidth="1"/>
    <col min="5123" max="5123" width="8.140625" style="413" customWidth="1"/>
    <col min="5124" max="5124" width="38.7109375" style="413" customWidth="1"/>
    <col min="5125" max="5125" width="21.140625" style="413" customWidth="1"/>
    <col min="5126" max="5126" width="82" style="413" customWidth="1"/>
    <col min="5127" max="5370" width="9.140625" style="413"/>
    <col min="5371" max="5371" width="70.28515625" style="413" customWidth="1"/>
    <col min="5372" max="5372" width="17.5703125" style="413" customWidth="1"/>
    <col min="5373" max="5373" width="70.28515625" style="413" customWidth="1"/>
    <col min="5374" max="5374" width="17.5703125" style="413" customWidth="1"/>
    <col min="5375" max="5375" width="15.28515625" style="413" customWidth="1"/>
    <col min="5376" max="5376" width="48.7109375" style="413" customWidth="1"/>
    <col min="5377" max="5377" width="24.5703125" style="413" customWidth="1"/>
    <col min="5378" max="5378" width="48.7109375" style="413" customWidth="1"/>
    <col min="5379" max="5379" width="8.140625" style="413" customWidth="1"/>
    <col min="5380" max="5380" width="38.7109375" style="413" customWidth="1"/>
    <col min="5381" max="5381" width="21.140625" style="413" customWidth="1"/>
    <col min="5382" max="5382" width="82" style="413" customWidth="1"/>
    <col min="5383" max="5626" width="9.140625" style="413"/>
    <col min="5627" max="5627" width="70.28515625" style="413" customWidth="1"/>
    <col min="5628" max="5628" width="17.5703125" style="413" customWidth="1"/>
    <col min="5629" max="5629" width="70.28515625" style="413" customWidth="1"/>
    <col min="5630" max="5630" width="17.5703125" style="413" customWidth="1"/>
    <col min="5631" max="5631" width="15.28515625" style="413" customWidth="1"/>
    <col min="5632" max="5632" width="48.7109375" style="413" customWidth="1"/>
    <col min="5633" max="5633" width="24.5703125" style="413" customWidth="1"/>
    <col min="5634" max="5634" width="48.7109375" style="413" customWidth="1"/>
    <col min="5635" max="5635" width="8.140625" style="413" customWidth="1"/>
    <col min="5636" max="5636" width="38.7109375" style="413" customWidth="1"/>
    <col min="5637" max="5637" width="21.140625" style="413" customWidth="1"/>
    <col min="5638" max="5638" width="82" style="413" customWidth="1"/>
    <col min="5639" max="5882" width="9.140625" style="413"/>
    <col min="5883" max="5883" width="70.28515625" style="413" customWidth="1"/>
    <col min="5884" max="5884" width="17.5703125" style="413" customWidth="1"/>
    <col min="5885" max="5885" width="70.28515625" style="413" customWidth="1"/>
    <col min="5886" max="5886" width="17.5703125" style="413" customWidth="1"/>
    <col min="5887" max="5887" width="15.28515625" style="413" customWidth="1"/>
    <col min="5888" max="5888" width="48.7109375" style="413" customWidth="1"/>
    <col min="5889" max="5889" width="24.5703125" style="413" customWidth="1"/>
    <col min="5890" max="5890" width="48.7109375" style="413" customWidth="1"/>
    <col min="5891" max="5891" width="8.140625" style="413" customWidth="1"/>
    <col min="5892" max="5892" width="38.7109375" style="413" customWidth="1"/>
    <col min="5893" max="5893" width="21.140625" style="413" customWidth="1"/>
    <col min="5894" max="5894" width="82" style="413" customWidth="1"/>
    <col min="5895" max="6138" width="9.140625" style="413"/>
    <col min="6139" max="6139" width="70.28515625" style="413" customWidth="1"/>
    <col min="6140" max="6140" width="17.5703125" style="413" customWidth="1"/>
    <col min="6141" max="6141" width="70.28515625" style="413" customWidth="1"/>
    <col min="6142" max="6142" width="17.5703125" style="413" customWidth="1"/>
    <col min="6143" max="6143" width="15.28515625" style="413" customWidth="1"/>
    <col min="6144" max="6144" width="48.7109375" style="413" customWidth="1"/>
    <col min="6145" max="6145" width="24.5703125" style="413" customWidth="1"/>
    <col min="6146" max="6146" width="48.7109375" style="413" customWidth="1"/>
    <col min="6147" max="6147" width="8.140625" style="413" customWidth="1"/>
    <col min="6148" max="6148" width="38.7109375" style="413" customWidth="1"/>
    <col min="6149" max="6149" width="21.140625" style="413" customWidth="1"/>
    <col min="6150" max="6150" width="82" style="413" customWidth="1"/>
    <col min="6151" max="6394" width="9.140625" style="413"/>
    <col min="6395" max="6395" width="70.28515625" style="413" customWidth="1"/>
    <col min="6396" max="6396" width="17.5703125" style="413" customWidth="1"/>
    <col min="6397" max="6397" width="70.28515625" style="413" customWidth="1"/>
    <col min="6398" max="6398" width="17.5703125" style="413" customWidth="1"/>
    <col min="6399" max="6399" width="15.28515625" style="413" customWidth="1"/>
    <col min="6400" max="6400" width="48.7109375" style="413" customWidth="1"/>
    <col min="6401" max="6401" width="24.5703125" style="413" customWidth="1"/>
    <col min="6402" max="6402" width="48.7109375" style="413" customWidth="1"/>
    <col min="6403" max="6403" width="8.140625" style="413" customWidth="1"/>
    <col min="6404" max="6404" width="38.7109375" style="413" customWidth="1"/>
    <col min="6405" max="6405" width="21.140625" style="413" customWidth="1"/>
    <col min="6406" max="6406" width="82" style="413" customWidth="1"/>
    <col min="6407" max="6650" width="9.140625" style="413"/>
    <col min="6651" max="6651" width="70.28515625" style="413" customWidth="1"/>
    <col min="6652" max="6652" width="17.5703125" style="413" customWidth="1"/>
    <col min="6653" max="6653" width="70.28515625" style="413" customWidth="1"/>
    <col min="6654" max="6654" width="17.5703125" style="413" customWidth="1"/>
    <col min="6655" max="6655" width="15.28515625" style="413" customWidth="1"/>
    <col min="6656" max="6656" width="48.7109375" style="413" customWidth="1"/>
    <col min="6657" max="6657" width="24.5703125" style="413" customWidth="1"/>
    <col min="6658" max="6658" width="48.7109375" style="413" customWidth="1"/>
    <col min="6659" max="6659" width="8.140625" style="413" customWidth="1"/>
    <col min="6660" max="6660" width="38.7109375" style="413" customWidth="1"/>
    <col min="6661" max="6661" width="21.140625" style="413" customWidth="1"/>
    <col min="6662" max="6662" width="82" style="413" customWidth="1"/>
    <col min="6663" max="6906" width="9.140625" style="413"/>
    <col min="6907" max="6907" width="70.28515625" style="413" customWidth="1"/>
    <col min="6908" max="6908" width="17.5703125" style="413" customWidth="1"/>
    <col min="6909" max="6909" width="70.28515625" style="413" customWidth="1"/>
    <col min="6910" max="6910" width="17.5703125" style="413" customWidth="1"/>
    <col min="6911" max="6911" width="15.28515625" style="413" customWidth="1"/>
    <col min="6912" max="6912" width="48.7109375" style="413" customWidth="1"/>
    <col min="6913" max="6913" width="24.5703125" style="413" customWidth="1"/>
    <col min="6914" max="6914" width="48.7109375" style="413" customWidth="1"/>
    <col min="6915" max="6915" width="8.140625" style="413" customWidth="1"/>
    <col min="6916" max="6916" width="38.7109375" style="413" customWidth="1"/>
    <col min="6917" max="6917" width="21.140625" style="413" customWidth="1"/>
    <col min="6918" max="6918" width="82" style="413" customWidth="1"/>
    <col min="6919" max="7162" width="9.140625" style="413"/>
    <col min="7163" max="7163" width="70.28515625" style="413" customWidth="1"/>
    <col min="7164" max="7164" width="17.5703125" style="413" customWidth="1"/>
    <col min="7165" max="7165" width="70.28515625" style="413" customWidth="1"/>
    <col min="7166" max="7166" width="17.5703125" style="413" customWidth="1"/>
    <col min="7167" max="7167" width="15.28515625" style="413" customWidth="1"/>
    <col min="7168" max="7168" width="48.7109375" style="413" customWidth="1"/>
    <col min="7169" max="7169" width="24.5703125" style="413" customWidth="1"/>
    <col min="7170" max="7170" width="48.7109375" style="413" customWidth="1"/>
    <col min="7171" max="7171" width="8.140625" style="413" customWidth="1"/>
    <col min="7172" max="7172" width="38.7109375" style="413" customWidth="1"/>
    <col min="7173" max="7173" width="21.140625" style="413" customWidth="1"/>
    <col min="7174" max="7174" width="82" style="413" customWidth="1"/>
    <col min="7175" max="7418" width="9.140625" style="413"/>
    <col min="7419" max="7419" width="70.28515625" style="413" customWidth="1"/>
    <col min="7420" max="7420" width="17.5703125" style="413" customWidth="1"/>
    <col min="7421" max="7421" width="70.28515625" style="413" customWidth="1"/>
    <col min="7422" max="7422" width="17.5703125" style="413" customWidth="1"/>
    <col min="7423" max="7423" width="15.28515625" style="413" customWidth="1"/>
    <col min="7424" max="7424" width="48.7109375" style="413" customWidth="1"/>
    <col min="7425" max="7425" width="24.5703125" style="413" customWidth="1"/>
    <col min="7426" max="7426" width="48.7109375" style="413" customWidth="1"/>
    <col min="7427" max="7427" width="8.140625" style="413" customWidth="1"/>
    <col min="7428" max="7428" width="38.7109375" style="413" customWidth="1"/>
    <col min="7429" max="7429" width="21.140625" style="413" customWidth="1"/>
    <col min="7430" max="7430" width="82" style="413" customWidth="1"/>
    <col min="7431" max="7674" width="9.140625" style="413"/>
    <col min="7675" max="7675" width="70.28515625" style="413" customWidth="1"/>
    <col min="7676" max="7676" width="17.5703125" style="413" customWidth="1"/>
    <col min="7677" max="7677" width="70.28515625" style="413" customWidth="1"/>
    <col min="7678" max="7678" width="17.5703125" style="413" customWidth="1"/>
    <col min="7679" max="7679" width="15.28515625" style="413" customWidth="1"/>
    <col min="7680" max="7680" width="48.7109375" style="413" customWidth="1"/>
    <col min="7681" max="7681" width="24.5703125" style="413" customWidth="1"/>
    <col min="7682" max="7682" width="48.7109375" style="413" customWidth="1"/>
    <col min="7683" max="7683" width="8.140625" style="413" customWidth="1"/>
    <col min="7684" max="7684" width="38.7109375" style="413" customWidth="1"/>
    <col min="7685" max="7685" width="21.140625" style="413" customWidth="1"/>
    <col min="7686" max="7686" width="82" style="413" customWidth="1"/>
    <col min="7687" max="7930" width="9.140625" style="413"/>
    <col min="7931" max="7931" width="70.28515625" style="413" customWidth="1"/>
    <col min="7932" max="7932" width="17.5703125" style="413" customWidth="1"/>
    <col min="7933" max="7933" width="70.28515625" style="413" customWidth="1"/>
    <col min="7934" max="7934" width="17.5703125" style="413" customWidth="1"/>
    <col min="7935" max="7935" width="15.28515625" style="413" customWidth="1"/>
    <col min="7936" max="7936" width="48.7109375" style="413" customWidth="1"/>
    <col min="7937" max="7937" width="24.5703125" style="413" customWidth="1"/>
    <col min="7938" max="7938" width="48.7109375" style="413" customWidth="1"/>
    <col min="7939" max="7939" width="8.140625" style="413" customWidth="1"/>
    <col min="7940" max="7940" width="38.7109375" style="413" customWidth="1"/>
    <col min="7941" max="7941" width="21.140625" style="413" customWidth="1"/>
    <col min="7942" max="7942" width="82" style="413" customWidth="1"/>
    <col min="7943" max="8186" width="9.140625" style="413"/>
    <col min="8187" max="8187" width="70.28515625" style="413" customWidth="1"/>
    <col min="8188" max="8188" width="17.5703125" style="413" customWidth="1"/>
    <col min="8189" max="8189" width="70.28515625" style="413" customWidth="1"/>
    <col min="8190" max="8190" width="17.5703125" style="413" customWidth="1"/>
    <col min="8191" max="8191" width="15.28515625" style="413" customWidth="1"/>
    <col min="8192" max="8192" width="48.7109375" style="413" customWidth="1"/>
    <col min="8193" max="8193" width="24.5703125" style="413" customWidth="1"/>
    <col min="8194" max="8194" width="48.7109375" style="413" customWidth="1"/>
    <col min="8195" max="8195" width="8.140625" style="413" customWidth="1"/>
    <col min="8196" max="8196" width="38.7109375" style="413" customWidth="1"/>
    <col min="8197" max="8197" width="21.140625" style="413" customWidth="1"/>
    <col min="8198" max="8198" width="82" style="413" customWidth="1"/>
    <col min="8199" max="8442" width="9.140625" style="413"/>
    <col min="8443" max="8443" width="70.28515625" style="413" customWidth="1"/>
    <col min="8444" max="8444" width="17.5703125" style="413" customWidth="1"/>
    <col min="8445" max="8445" width="70.28515625" style="413" customWidth="1"/>
    <col min="8446" max="8446" width="17.5703125" style="413" customWidth="1"/>
    <col min="8447" max="8447" width="15.28515625" style="413" customWidth="1"/>
    <col min="8448" max="8448" width="48.7109375" style="413" customWidth="1"/>
    <col min="8449" max="8449" width="24.5703125" style="413" customWidth="1"/>
    <col min="8450" max="8450" width="48.7109375" style="413" customWidth="1"/>
    <col min="8451" max="8451" width="8.140625" style="413" customWidth="1"/>
    <col min="8452" max="8452" width="38.7109375" style="413" customWidth="1"/>
    <col min="8453" max="8453" width="21.140625" style="413" customWidth="1"/>
    <col min="8454" max="8454" width="82" style="413" customWidth="1"/>
    <col min="8455" max="8698" width="9.140625" style="413"/>
    <col min="8699" max="8699" width="70.28515625" style="413" customWidth="1"/>
    <col min="8700" max="8700" width="17.5703125" style="413" customWidth="1"/>
    <col min="8701" max="8701" width="70.28515625" style="413" customWidth="1"/>
    <col min="8702" max="8702" width="17.5703125" style="413" customWidth="1"/>
    <col min="8703" max="8703" width="15.28515625" style="413" customWidth="1"/>
    <col min="8704" max="8704" width="48.7109375" style="413" customWidth="1"/>
    <col min="8705" max="8705" width="24.5703125" style="413" customWidth="1"/>
    <col min="8706" max="8706" width="48.7109375" style="413" customWidth="1"/>
    <col min="8707" max="8707" width="8.140625" style="413" customWidth="1"/>
    <col min="8708" max="8708" width="38.7109375" style="413" customWidth="1"/>
    <col min="8709" max="8709" width="21.140625" style="413" customWidth="1"/>
    <col min="8710" max="8710" width="82" style="413" customWidth="1"/>
    <col min="8711" max="8954" width="9.140625" style="413"/>
    <col min="8955" max="8955" width="70.28515625" style="413" customWidth="1"/>
    <col min="8956" max="8956" width="17.5703125" style="413" customWidth="1"/>
    <col min="8957" max="8957" width="70.28515625" style="413" customWidth="1"/>
    <col min="8958" max="8958" width="17.5703125" style="413" customWidth="1"/>
    <col min="8959" max="8959" width="15.28515625" style="413" customWidth="1"/>
    <col min="8960" max="8960" width="48.7109375" style="413" customWidth="1"/>
    <col min="8961" max="8961" width="24.5703125" style="413" customWidth="1"/>
    <col min="8962" max="8962" width="48.7109375" style="413" customWidth="1"/>
    <col min="8963" max="8963" width="8.140625" style="413" customWidth="1"/>
    <col min="8964" max="8964" width="38.7109375" style="413" customWidth="1"/>
    <col min="8965" max="8965" width="21.140625" style="413" customWidth="1"/>
    <col min="8966" max="8966" width="82" style="413" customWidth="1"/>
    <col min="8967" max="9210" width="9.140625" style="413"/>
    <col min="9211" max="9211" width="70.28515625" style="413" customWidth="1"/>
    <col min="9212" max="9212" width="17.5703125" style="413" customWidth="1"/>
    <col min="9213" max="9213" width="70.28515625" style="413" customWidth="1"/>
    <col min="9214" max="9214" width="17.5703125" style="413" customWidth="1"/>
    <col min="9215" max="9215" width="15.28515625" style="413" customWidth="1"/>
    <col min="9216" max="9216" width="48.7109375" style="413" customWidth="1"/>
    <col min="9217" max="9217" width="24.5703125" style="413" customWidth="1"/>
    <col min="9218" max="9218" width="48.7109375" style="413" customWidth="1"/>
    <col min="9219" max="9219" width="8.140625" style="413" customWidth="1"/>
    <col min="9220" max="9220" width="38.7109375" style="413" customWidth="1"/>
    <col min="9221" max="9221" width="21.140625" style="413" customWidth="1"/>
    <col min="9222" max="9222" width="82" style="413" customWidth="1"/>
    <col min="9223" max="9466" width="9.140625" style="413"/>
    <col min="9467" max="9467" width="70.28515625" style="413" customWidth="1"/>
    <col min="9468" max="9468" width="17.5703125" style="413" customWidth="1"/>
    <col min="9469" max="9469" width="70.28515625" style="413" customWidth="1"/>
    <col min="9470" max="9470" width="17.5703125" style="413" customWidth="1"/>
    <col min="9471" max="9471" width="15.28515625" style="413" customWidth="1"/>
    <col min="9472" max="9472" width="48.7109375" style="413" customWidth="1"/>
    <col min="9473" max="9473" width="24.5703125" style="413" customWidth="1"/>
    <col min="9474" max="9474" width="48.7109375" style="413" customWidth="1"/>
    <col min="9475" max="9475" width="8.140625" style="413" customWidth="1"/>
    <col min="9476" max="9476" width="38.7109375" style="413" customWidth="1"/>
    <col min="9477" max="9477" width="21.140625" style="413" customWidth="1"/>
    <col min="9478" max="9478" width="82" style="413" customWidth="1"/>
    <col min="9479" max="9722" width="9.140625" style="413"/>
    <col min="9723" max="9723" width="70.28515625" style="413" customWidth="1"/>
    <col min="9724" max="9724" width="17.5703125" style="413" customWidth="1"/>
    <col min="9725" max="9725" width="70.28515625" style="413" customWidth="1"/>
    <col min="9726" max="9726" width="17.5703125" style="413" customWidth="1"/>
    <col min="9727" max="9727" width="15.28515625" style="413" customWidth="1"/>
    <col min="9728" max="9728" width="48.7109375" style="413" customWidth="1"/>
    <col min="9729" max="9729" width="24.5703125" style="413" customWidth="1"/>
    <col min="9730" max="9730" width="48.7109375" style="413" customWidth="1"/>
    <col min="9731" max="9731" width="8.140625" style="413" customWidth="1"/>
    <col min="9732" max="9732" width="38.7109375" style="413" customWidth="1"/>
    <col min="9733" max="9733" width="21.140625" style="413" customWidth="1"/>
    <col min="9734" max="9734" width="82" style="413" customWidth="1"/>
    <col min="9735" max="9978" width="9.140625" style="413"/>
    <col min="9979" max="9979" width="70.28515625" style="413" customWidth="1"/>
    <col min="9980" max="9980" width="17.5703125" style="413" customWidth="1"/>
    <col min="9981" max="9981" width="70.28515625" style="413" customWidth="1"/>
    <col min="9982" max="9982" width="17.5703125" style="413" customWidth="1"/>
    <col min="9983" max="9983" width="15.28515625" style="413" customWidth="1"/>
    <col min="9984" max="9984" width="48.7109375" style="413" customWidth="1"/>
    <col min="9985" max="9985" width="24.5703125" style="413" customWidth="1"/>
    <col min="9986" max="9986" width="48.7109375" style="413" customWidth="1"/>
    <col min="9987" max="9987" width="8.140625" style="413" customWidth="1"/>
    <col min="9988" max="9988" width="38.7109375" style="413" customWidth="1"/>
    <col min="9989" max="9989" width="21.140625" style="413" customWidth="1"/>
    <col min="9990" max="9990" width="82" style="413" customWidth="1"/>
    <col min="9991" max="10234" width="9.140625" style="413"/>
    <col min="10235" max="10235" width="70.28515625" style="413" customWidth="1"/>
    <col min="10236" max="10236" width="17.5703125" style="413" customWidth="1"/>
    <col min="10237" max="10237" width="70.28515625" style="413" customWidth="1"/>
    <col min="10238" max="10238" width="17.5703125" style="413" customWidth="1"/>
    <col min="10239" max="10239" width="15.28515625" style="413" customWidth="1"/>
    <col min="10240" max="10240" width="48.7109375" style="413" customWidth="1"/>
    <col min="10241" max="10241" width="24.5703125" style="413" customWidth="1"/>
    <col min="10242" max="10242" width="48.7109375" style="413" customWidth="1"/>
    <col min="10243" max="10243" width="8.140625" style="413" customWidth="1"/>
    <col min="10244" max="10244" width="38.7109375" style="413" customWidth="1"/>
    <col min="10245" max="10245" width="21.140625" style="413" customWidth="1"/>
    <col min="10246" max="10246" width="82" style="413" customWidth="1"/>
    <col min="10247" max="10490" width="9.140625" style="413"/>
    <col min="10491" max="10491" width="70.28515625" style="413" customWidth="1"/>
    <col min="10492" max="10492" width="17.5703125" style="413" customWidth="1"/>
    <col min="10493" max="10493" width="70.28515625" style="413" customWidth="1"/>
    <col min="10494" max="10494" width="17.5703125" style="413" customWidth="1"/>
    <col min="10495" max="10495" width="15.28515625" style="413" customWidth="1"/>
    <col min="10496" max="10496" width="48.7109375" style="413" customWidth="1"/>
    <col min="10497" max="10497" width="24.5703125" style="413" customWidth="1"/>
    <col min="10498" max="10498" width="48.7109375" style="413" customWidth="1"/>
    <col min="10499" max="10499" width="8.140625" style="413" customWidth="1"/>
    <col min="10500" max="10500" width="38.7109375" style="413" customWidth="1"/>
    <col min="10501" max="10501" width="21.140625" style="413" customWidth="1"/>
    <col min="10502" max="10502" width="82" style="413" customWidth="1"/>
    <col min="10503" max="10746" width="9.140625" style="413"/>
    <col min="10747" max="10747" width="70.28515625" style="413" customWidth="1"/>
    <col min="10748" max="10748" width="17.5703125" style="413" customWidth="1"/>
    <col min="10749" max="10749" width="70.28515625" style="413" customWidth="1"/>
    <col min="10750" max="10750" width="17.5703125" style="413" customWidth="1"/>
    <col min="10751" max="10751" width="15.28515625" style="413" customWidth="1"/>
    <col min="10752" max="10752" width="48.7109375" style="413" customWidth="1"/>
    <col min="10753" max="10753" width="24.5703125" style="413" customWidth="1"/>
    <col min="10754" max="10754" width="48.7109375" style="413" customWidth="1"/>
    <col min="10755" max="10755" width="8.140625" style="413" customWidth="1"/>
    <col min="10756" max="10756" width="38.7109375" style="413" customWidth="1"/>
    <col min="10757" max="10757" width="21.140625" style="413" customWidth="1"/>
    <col min="10758" max="10758" width="82" style="413" customWidth="1"/>
    <col min="10759" max="11002" width="9.140625" style="413"/>
    <col min="11003" max="11003" width="70.28515625" style="413" customWidth="1"/>
    <col min="11004" max="11004" width="17.5703125" style="413" customWidth="1"/>
    <col min="11005" max="11005" width="70.28515625" style="413" customWidth="1"/>
    <col min="11006" max="11006" width="17.5703125" style="413" customWidth="1"/>
    <col min="11007" max="11007" width="15.28515625" style="413" customWidth="1"/>
    <col min="11008" max="11008" width="48.7109375" style="413" customWidth="1"/>
    <col min="11009" max="11009" width="24.5703125" style="413" customWidth="1"/>
    <col min="11010" max="11010" width="48.7109375" style="413" customWidth="1"/>
    <col min="11011" max="11011" width="8.140625" style="413" customWidth="1"/>
    <col min="11012" max="11012" width="38.7109375" style="413" customWidth="1"/>
    <col min="11013" max="11013" width="21.140625" style="413" customWidth="1"/>
    <col min="11014" max="11014" width="82" style="413" customWidth="1"/>
    <col min="11015" max="11258" width="9.140625" style="413"/>
    <col min="11259" max="11259" width="70.28515625" style="413" customWidth="1"/>
    <col min="11260" max="11260" width="17.5703125" style="413" customWidth="1"/>
    <col min="11261" max="11261" width="70.28515625" style="413" customWidth="1"/>
    <col min="11262" max="11262" width="17.5703125" style="413" customWidth="1"/>
    <col min="11263" max="11263" width="15.28515625" style="413" customWidth="1"/>
    <col min="11264" max="11264" width="48.7109375" style="413" customWidth="1"/>
    <col min="11265" max="11265" width="24.5703125" style="413" customWidth="1"/>
    <col min="11266" max="11266" width="48.7109375" style="413" customWidth="1"/>
    <col min="11267" max="11267" width="8.140625" style="413" customWidth="1"/>
    <col min="11268" max="11268" width="38.7109375" style="413" customWidth="1"/>
    <col min="11269" max="11269" width="21.140625" style="413" customWidth="1"/>
    <col min="11270" max="11270" width="82" style="413" customWidth="1"/>
    <col min="11271" max="11514" width="9.140625" style="413"/>
    <col min="11515" max="11515" width="70.28515625" style="413" customWidth="1"/>
    <col min="11516" max="11516" width="17.5703125" style="413" customWidth="1"/>
    <col min="11517" max="11517" width="70.28515625" style="413" customWidth="1"/>
    <col min="11518" max="11518" width="17.5703125" style="413" customWidth="1"/>
    <col min="11519" max="11519" width="15.28515625" style="413" customWidth="1"/>
    <col min="11520" max="11520" width="48.7109375" style="413" customWidth="1"/>
    <col min="11521" max="11521" width="24.5703125" style="413" customWidth="1"/>
    <col min="11522" max="11522" width="48.7109375" style="413" customWidth="1"/>
    <col min="11523" max="11523" width="8.140625" style="413" customWidth="1"/>
    <col min="11524" max="11524" width="38.7109375" style="413" customWidth="1"/>
    <col min="11525" max="11525" width="21.140625" style="413" customWidth="1"/>
    <col min="11526" max="11526" width="82" style="413" customWidth="1"/>
    <col min="11527" max="11770" width="9.140625" style="413"/>
    <col min="11771" max="11771" width="70.28515625" style="413" customWidth="1"/>
    <col min="11772" max="11772" width="17.5703125" style="413" customWidth="1"/>
    <col min="11773" max="11773" width="70.28515625" style="413" customWidth="1"/>
    <col min="11774" max="11774" width="17.5703125" style="413" customWidth="1"/>
    <col min="11775" max="11775" width="15.28515625" style="413" customWidth="1"/>
    <col min="11776" max="11776" width="48.7109375" style="413" customWidth="1"/>
    <col min="11777" max="11777" width="24.5703125" style="413" customWidth="1"/>
    <col min="11778" max="11778" width="48.7109375" style="413" customWidth="1"/>
    <col min="11779" max="11779" width="8.140625" style="413" customWidth="1"/>
    <col min="11780" max="11780" width="38.7109375" style="413" customWidth="1"/>
    <col min="11781" max="11781" width="21.140625" style="413" customWidth="1"/>
    <col min="11782" max="11782" width="82" style="413" customWidth="1"/>
    <col min="11783" max="12026" width="9.140625" style="413"/>
    <col min="12027" max="12027" width="70.28515625" style="413" customWidth="1"/>
    <col min="12028" max="12028" width="17.5703125" style="413" customWidth="1"/>
    <col min="12029" max="12029" width="70.28515625" style="413" customWidth="1"/>
    <col min="12030" max="12030" width="17.5703125" style="413" customWidth="1"/>
    <col min="12031" max="12031" width="15.28515625" style="413" customWidth="1"/>
    <col min="12032" max="12032" width="48.7109375" style="413" customWidth="1"/>
    <col min="12033" max="12033" width="24.5703125" style="413" customWidth="1"/>
    <col min="12034" max="12034" width="48.7109375" style="413" customWidth="1"/>
    <col min="12035" max="12035" width="8.140625" style="413" customWidth="1"/>
    <col min="12036" max="12036" width="38.7109375" style="413" customWidth="1"/>
    <col min="12037" max="12037" width="21.140625" style="413" customWidth="1"/>
    <col min="12038" max="12038" width="82" style="413" customWidth="1"/>
    <col min="12039" max="12282" width="9.140625" style="413"/>
    <col min="12283" max="12283" width="70.28515625" style="413" customWidth="1"/>
    <col min="12284" max="12284" width="17.5703125" style="413" customWidth="1"/>
    <col min="12285" max="12285" width="70.28515625" style="413" customWidth="1"/>
    <col min="12286" max="12286" width="17.5703125" style="413" customWidth="1"/>
    <col min="12287" max="12287" width="15.28515625" style="413" customWidth="1"/>
    <col min="12288" max="12288" width="48.7109375" style="413" customWidth="1"/>
    <col min="12289" max="12289" width="24.5703125" style="413" customWidth="1"/>
    <col min="12290" max="12290" width="48.7109375" style="413" customWidth="1"/>
    <col min="12291" max="12291" width="8.140625" style="413" customWidth="1"/>
    <col min="12292" max="12292" width="38.7109375" style="413" customWidth="1"/>
    <col min="12293" max="12293" width="21.140625" style="413" customWidth="1"/>
    <col min="12294" max="12294" width="82" style="413" customWidth="1"/>
    <col min="12295" max="12538" width="9.140625" style="413"/>
    <col min="12539" max="12539" width="70.28515625" style="413" customWidth="1"/>
    <col min="12540" max="12540" width="17.5703125" style="413" customWidth="1"/>
    <col min="12541" max="12541" width="70.28515625" style="413" customWidth="1"/>
    <col min="12542" max="12542" width="17.5703125" style="413" customWidth="1"/>
    <col min="12543" max="12543" width="15.28515625" style="413" customWidth="1"/>
    <col min="12544" max="12544" width="48.7109375" style="413" customWidth="1"/>
    <col min="12545" max="12545" width="24.5703125" style="413" customWidth="1"/>
    <col min="12546" max="12546" width="48.7109375" style="413" customWidth="1"/>
    <col min="12547" max="12547" width="8.140625" style="413" customWidth="1"/>
    <col min="12548" max="12548" width="38.7109375" style="413" customWidth="1"/>
    <col min="12549" max="12549" width="21.140625" style="413" customWidth="1"/>
    <col min="12550" max="12550" width="82" style="413" customWidth="1"/>
    <col min="12551" max="12794" width="9.140625" style="413"/>
    <col min="12795" max="12795" width="70.28515625" style="413" customWidth="1"/>
    <col min="12796" max="12796" width="17.5703125" style="413" customWidth="1"/>
    <col min="12797" max="12797" width="70.28515625" style="413" customWidth="1"/>
    <col min="12798" max="12798" width="17.5703125" style="413" customWidth="1"/>
    <col min="12799" max="12799" width="15.28515625" style="413" customWidth="1"/>
    <col min="12800" max="12800" width="48.7109375" style="413" customWidth="1"/>
    <col min="12801" max="12801" width="24.5703125" style="413" customWidth="1"/>
    <col min="12802" max="12802" width="48.7109375" style="413" customWidth="1"/>
    <col min="12803" max="12803" width="8.140625" style="413" customWidth="1"/>
    <col min="12804" max="12804" width="38.7109375" style="413" customWidth="1"/>
    <col min="12805" max="12805" width="21.140625" style="413" customWidth="1"/>
    <col min="12806" max="12806" width="82" style="413" customWidth="1"/>
    <col min="12807" max="13050" width="9.140625" style="413"/>
    <col min="13051" max="13051" width="70.28515625" style="413" customWidth="1"/>
    <col min="13052" max="13052" width="17.5703125" style="413" customWidth="1"/>
    <col min="13053" max="13053" width="70.28515625" style="413" customWidth="1"/>
    <col min="13054" max="13054" width="17.5703125" style="413" customWidth="1"/>
    <col min="13055" max="13055" width="15.28515625" style="413" customWidth="1"/>
    <col min="13056" max="13056" width="48.7109375" style="413" customWidth="1"/>
    <col min="13057" max="13057" width="24.5703125" style="413" customWidth="1"/>
    <col min="13058" max="13058" width="48.7109375" style="413" customWidth="1"/>
    <col min="13059" max="13059" width="8.140625" style="413" customWidth="1"/>
    <col min="13060" max="13060" width="38.7109375" style="413" customWidth="1"/>
    <col min="13061" max="13061" width="21.140625" style="413" customWidth="1"/>
    <col min="13062" max="13062" width="82" style="413" customWidth="1"/>
    <col min="13063" max="13306" width="9.140625" style="413"/>
    <col min="13307" max="13307" width="70.28515625" style="413" customWidth="1"/>
    <col min="13308" max="13308" width="17.5703125" style="413" customWidth="1"/>
    <col min="13309" max="13309" width="70.28515625" style="413" customWidth="1"/>
    <col min="13310" max="13310" width="17.5703125" style="413" customWidth="1"/>
    <col min="13311" max="13311" width="15.28515625" style="413" customWidth="1"/>
    <col min="13312" max="13312" width="48.7109375" style="413" customWidth="1"/>
    <col min="13313" max="13313" width="24.5703125" style="413" customWidth="1"/>
    <col min="13314" max="13314" width="48.7109375" style="413" customWidth="1"/>
    <col min="13315" max="13315" width="8.140625" style="413" customWidth="1"/>
    <col min="13316" max="13316" width="38.7109375" style="413" customWidth="1"/>
    <col min="13317" max="13317" width="21.140625" style="413" customWidth="1"/>
    <col min="13318" max="13318" width="82" style="413" customWidth="1"/>
    <col min="13319" max="13562" width="9.140625" style="413"/>
    <col min="13563" max="13563" width="70.28515625" style="413" customWidth="1"/>
    <col min="13564" max="13564" width="17.5703125" style="413" customWidth="1"/>
    <col min="13565" max="13565" width="70.28515625" style="413" customWidth="1"/>
    <col min="13566" max="13566" width="17.5703125" style="413" customWidth="1"/>
    <col min="13567" max="13567" width="15.28515625" style="413" customWidth="1"/>
    <col min="13568" max="13568" width="48.7109375" style="413" customWidth="1"/>
    <col min="13569" max="13569" width="24.5703125" style="413" customWidth="1"/>
    <col min="13570" max="13570" width="48.7109375" style="413" customWidth="1"/>
    <col min="13571" max="13571" width="8.140625" style="413" customWidth="1"/>
    <col min="13572" max="13572" width="38.7109375" style="413" customWidth="1"/>
    <col min="13573" max="13573" width="21.140625" style="413" customWidth="1"/>
    <col min="13574" max="13574" width="82" style="413" customWidth="1"/>
    <col min="13575" max="13818" width="9.140625" style="413"/>
    <col min="13819" max="13819" width="70.28515625" style="413" customWidth="1"/>
    <col min="13820" max="13820" width="17.5703125" style="413" customWidth="1"/>
    <col min="13821" max="13821" width="70.28515625" style="413" customWidth="1"/>
    <col min="13822" max="13822" width="17.5703125" style="413" customWidth="1"/>
    <col min="13823" max="13823" width="15.28515625" style="413" customWidth="1"/>
    <col min="13824" max="13824" width="48.7109375" style="413" customWidth="1"/>
    <col min="13825" max="13825" width="24.5703125" style="413" customWidth="1"/>
    <col min="13826" max="13826" width="48.7109375" style="413" customWidth="1"/>
    <col min="13827" max="13827" width="8.140625" style="413" customWidth="1"/>
    <col min="13828" max="13828" width="38.7109375" style="413" customWidth="1"/>
    <col min="13829" max="13829" width="21.140625" style="413" customWidth="1"/>
    <col min="13830" max="13830" width="82" style="413" customWidth="1"/>
    <col min="13831" max="14074" width="9.140625" style="413"/>
    <col min="14075" max="14075" width="70.28515625" style="413" customWidth="1"/>
    <col min="14076" max="14076" width="17.5703125" style="413" customWidth="1"/>
    <col min="14077" max="14077" width="70.28515625" style="413" customWidth="1"/>
    <col min="14078" max="14078" width="17.5703125" style="413" customWidth="1"/>
    <col min="14079" max="14079" width="15.28515625" style="413" customWidth="1"/>
    <col min="14080" max="14080" width="48.7109375" style="413" customWidth="1"/>
    <col min="14081" max="14081" width="24.5703125" style="413" customWidth="1"/>
    <col min="14082" max="14082" width="48.7109375" style="413" customWidth="1"/>
    <col min="14083" max="14083" width="8.140625" style="413" customWidth="1"/>
    <col min="14084" max="14084" width="38.7109375" style="413" customWidth="1"/>
    <col min="14085" max="14085" width="21.140625" style="413" customWidth="1"/>
    <col min="14086" max="14086" width="82" style="413" customWidth="1"/>
    <col min="14087" max="14330" width="9.140625" style="413"/>
    <col min="14331" max="14331" width="70.28515625" style="413" customWidth="1"/>
    <col min="14332" max="14332" width="17.5703125" style="413" customWidth="1"/>
    <col min="14333" max="14333" width="70.28515625" style="413" customWidth="1"/>
    <col min="14334" max="14334" width="17.5703125" style="413" customWidth="1"/>
    <col min="14335" max="14335" width="15.28515625" style="413" customWidth="1"/>
    <col min="14336" max="14336" width="48.7109375" style="413" customWidth="1"/>
    <col min="14337" max="14337" width="24.5703125" style="413" customWidth="1"/>
    <col min="14338" max="14338" width="48.7109375" style="413" customWidth="1"/>
    <col min="14339" max="14339" width="8.140625" style="413" customWidth="1"/>
    <col min="14340" max="14340" width="38.7109375" style="413" customWidth="1"/>
    <col min="14341" max="14341" width="21.140625" style="413" customWidth="1"/>
    <col min="14342" max="14342" width="82" style="413" customWidth="1"/>
    <col min="14343" max="14586" width="9.140625" style="413"/>
    <col min="14587" max="14587" width="70.28515625" style="413" customWidth="1"/>
    <col min="14588" max="14588" width="17.5703125" style="413" customWidth="1"/>
    <col min="14589" max="14589" width="70.28515625" style="413" customWidth="1"/>
    <col min="14590" max="14590" width="17.5703125" style="413" customWidth="1"/>
    <col min="14591" max="14591" width="15.28515625" style="413" customWidth="1"/>
    <col min="14592" max="14592" width="48.7109375" style="413" customWidth="1"/>
    <col min="14593" max="14593" width="24.5703125" style="413" customWidth="1"/>
    <col min="14594" max="14594" width="48.7109375" style="413" customWidth="1"/>
    <col min="14595" max="14595" width="8.140625" style="413" customWidth="1"/>
    <col min="14596" max="14596" width="38.7109375" style="413" customWidth="1"/>
    <col min="14597" max="14597" width="21.140625" style="413" customWidth="1"/>
    <col min="14598" max="14598" width="82" style="413" customWidth="1"/>
    <col min="14599" max="14842" width="9.140625" style="413"/>
    <col min="14843" max="14843" width="70.28515625" style="413" customWidth="1"/>
    <col min="14844" max="14844" width="17.5703125" style="413" customWidth="1"/>
    <col min="14845" max="14845" width="70.28515625" style="413" customWidth="1"/>
    <col min="14846" max="14846" width="17.5703125" style="413" customWidth="1"/>
    <col min="14847" max="14847" width="15.28515625" style="413" customWidth="1"/>
    <col min="14848" max="14848" width="48.7109375" style="413" customWidth="1"/>
    <col min="14849" max="14849" width="24.5703125" style="413" customWidth="1"/>
    <col min="14850" max="14850" width="48.7109375" style="413" customWidth="1"/>
    <col min="14851" max="14851" width="8.140625" style="413" customWidth="1"/>
    <col min="14852" max="14852" width="38.7109375" style="413" customWidth="1"/>
    <col min="14853" max="14853" width="21.140625" style="413" customWidth="1"/>
    <col min="14854" max="14854" width="82" style="413" customWidth="1"/>
    <col min="14855" max="15098" width="9.140625" style="413"/>
    <col min="15099" max="15099" width="70.28515625" style="413" customWidth="1"/>
    <col min="15100" max="15100" width="17.5703125" style="413" customWidth="1"/>
    <col min="15101" max="15101" width="70.28515625" style="413" customWidth="1"/>
    <col min="15102" max="15102" width="17.5703125" style="413" customWidth="1"/>
    <col min="15103" max="15103" width="15.28515625" style="413" customWidth="1"/>
    <col min="15104" max="15104" width="48.7109375" style="413" customWidth="1"/>
    <col min="15105" max="15105" width="24.5703125" style="413" customWidth="1"/>
    <col min="15106" max="15106" width="48.7109375" style="413" customWidth="1"/>
    <col min="15107" max="15107" width="8.140625" style="413" customWidth="1"/>
    <col min="15108" max="15108" width="38.7109375" style="413" customWidth="1"/>
    <col min="15109" max="15109" width="21.140625" style="413" customWidth="1"/>
    <col min="15110" max="15110" width="82" style="413" customWidth="1"/>
    <col min="15111" max="15354" width="9.140625" style="413"/>
    <col min="15355" max="15355" width="70.28515625" style="413" customWidth="1"/>
    <col min="15356" max="15356" width="17.5703125" style="413" customWidth="1"/>
    <col min="15357" max="15357" width="70.28515625" style="413" customWidth="1"/>
    <col min="15358" max="15358" width="17.5703125" style="413" customWidth="1"/>
    <col min="15359" max="15359" width="15.28515625" style="413" customWidth="1"/>
    <col min="15360" max="15360" width="48.7109375" style="413" customWidth="1"/>
    <col min="15361" max="15361" width="24.5703125" style="413" customWidth="1"/>
    <col min="15362" max="15362" width="48.7109375" style="413" customWidth="1"/>
    <col min="15363" max="15363" width="8.140625" style="413" customWidth="1"/>
    <col min="15364" max="15364" width="38.7109375" style="413" customWidth="1"/>
    <col min="15365" max="15365" width="21.140625" style="413" customWidth="1"/>
    <col min="15366" max="15366" width="82" style="413" customWidth="1"/>
    <col min="15367" max="15610" width="9.140625" style="413"/>
    <col min="15611" max="15611" width="70.28515625" style="413" customWidth="1"/>
    <col min="15612" max="15612" width="17.5703125" style="413" customWidth="1"/>
    <col min="15613" max="15613" width="70.28515625" style="413" customWidth="1"/>
    <col min="15614" max="15614" width="17.5703125" style="413" customWidth="1"/>
    <col min="15615" max="15615" width="15.28515625" style="413" customWidth="1"/>
    <col min="15616" max="15616" width="48.7109375" style="413" customWidth="1"/>
    <col min="15617" max="15617" width="24.5703125" style="413" customWidth="1"/>
    <col min="15618" max="15618" width="48.7109375" style="413" customWidth="1"/>
    <col min="15619" max="15619" width="8.140625" style="413" customWidth="1"/>
    <col min="15620" max="15620" width="38.7109375" style="413" customWidth="1"/>
    <col min="15621" max="15621" width="21.140625" style="413" customWidth="1"/>
    <col min="15622" max="15622" width="82" style="413" customWidth="1"/>
    <col min="15623" max="15866" width="9.140625" style="413"/>
    <col min="15867" max="15867" width="70.28515625" style="413" customWidth="1"/>
    <col min="15868" max="15868" width="17.5703125" style="413" customWidth="1"/>
    <col min="15869" max="15869" width="70.28515625" style="413" customWidth="1"/>
    <col min="15870" max="15870" width="17.5703125" style="413" customWidth="1"/>
    <col min="15871" max="15871" width="15.28515625" style="413" customWidth="1"/>
    <col min="15872" max="15872" width="48.7109375" style="413" customWidth="1"/>
    <col min="15873" max="15873" width="24.5703125" style="413" customWidth="1"/>
    <col min="15874" max="15874" width="48.7109375" style="413" customWidth="1"/>
    <col min="15875" max="15875" width="8.140625" style="413" customWidth="1"/>
    <col min="15876" max="15876" width="38.7109375" style="413" customWidth="1"/>
    <col min="15877" max="15877" width="21.140625" style="413" customWidth="1"/>
    <col min="15878" max="15878" width="82" style="413" customWidth="1"/>
    <col min="15879" max="16122" width="9.140625" style="413"/>
    <col min="16123" max="16123" width="70.28515625" style="413" customWidth="1"/>
    <col min="16124" max="16124" width="17.5703125" style="413" customWidth="1"/>
    <col min="16125" max="16125" width="70.28515625" style="413" customWidth="1"/>
    <col min="16126" max="16126" width="17.5703125" style="413" customWidth="1"/>
    <col min="16127" max="16127" width="15.28515625" style="413" customWidth="1"/>
    <col min="16128" max="16128" width="48.7109375" style="413" customWidth="1"/>
    <col min="16129" max="16129" width="24.5703125" style="413" customWidth="1"/>
    <col min="16130" max="16130" width="48.7109375" style="413" customWidth="1"/>
    <col min="16131" max="16131" width="8.140625" style="413" customWidth="1"/>
    <col min="16132" max="16132" width="38.7109375" style="413" customWidth="1"/>
    <col min="16133" max="16133" width="21.140625" style="413" customWidth="1"/>
    <col min="16134" max="16134" width="82" style="413" customWidth="1"/>
    <col min="16135" max="16384" width="9.140625" style="413"/>
  </cols>
  <sheetData>
    <row r="1" spans="1:7">
      <c r="A1" s="561"/>
      <c r="B1" s="561"/>
      <c r="C1" s="561"/>
      <c r="D1" s="561"/>
      <c r="E1" s="561"/>
      <c r="F1" s="561"/>
      <c r="G1" s="561"/>
    </row>
    <row r="2" spans="1:7">
      <c r="A2" s="561"/>
      <c r="B2" s="561"/>
      <c r="C2" s="561"/>
      <c r="D2" s="561"/>
      <c r="E2" s="561"/>
      <c r="F2" s="561"/>
      <c r="G2" s="561"/>
    </row>
    <row r="3" spans="1:7">
      <c r="A3" s="561"/>
      <c r="B3" s="561"/>
      <c r="C3" s="561"/>
      <c r="D3" s="561"/>
      <c r="E3" s="561"/>
      <c r="F3" s="561"/>
      <c r="G3" s="561"/>
    </row>
    <row r="5" spans="1:7">
      <c r="A5" s="404" t="s">
        <v>6764</v>
      </c>
      <c r="B5" s="404" t="s">
        <v>6765</v>
      </c>
      <c r="C5" s="404" t="s">
        <v>67</v>
      </c>
      <c r="D5" s="404" t="s">
        <v>6766</v>
      </c>
      <c r="E5" s="404" t="s">
        <v>6767</v>
      </c>
      <c r="F5" s="404" t="s">
        <v>6768</v>
      </c>
    </row>
    <row r="7" spans="1:7">
      <c r="A7" s="403">
        <v>97141</v>
      </c>
      <c r="B7" s="404" t="s">
        <v>6769</v>
      </c>
      <c r="C7" s="404" t="s">
        <v>78</v>
      </c>
      <c r="D7" s="404" t="s">
        <v>6770</v>
      </c>
      <c r="E7" s="409">
        <v>6.38</v>
      </c>
      <c r="F7" s="404" t="s">
        <v>6771</v>
      </c>
    </row>
    <row r="8" spans="1:7">
      <c r="A8" s="403">
        <v>97142</v>
      </c>
      <c r="B8" s="404" t="s">
        <v>6772</v>
      </c>
      <c r="C8" s="404" t="s">
        <v>78</v>
      </c>
      <c r="D8" s="404" t="s">
        <v>6770</v>
      </c>
      <c r="E8" s="409">
        <v>7.11</v>
      </c>
      <c r="F8" s="404" t="s">
        <v>6771</v>
      </c>
    </row>
    <row r="9" spans="1:7">
      <c r="A9" s="403">
        <v>97143</v>
      </c>
      <c r="B9" s="404" t="s">
        <v>6773</v>
      </c>
      <c r="C9" s="404" t="s">
        <v>78</v>
      </c>
      <c r="D9" s="404" t="s">
        <v>6770</v>
      </c>
      <c r="E9" s="409">
        <v>8.9600000000000009</v>
      </c>
      <c r="F9" s="404" t="s">
        <v>6771</v>
      </c>
    </row>
    <row r="10" spans="1:7">
      <c r="A10" s="403">
        <v>97144</v>
      </c>
      <c r="B10" s="404" t="s">
        <v>6774</v>
      </c>
      <c r="C10" s="404" t="s">
        <v>78</v>
      </c>
      <c r="D10" s="404" t="s">
        <v>6770</v>
      </c>
      <c r="E10" s="409">
        <v>10.77</v>
      </c>
      <c r="F10" s="404" t="s">
        <v>6771</v>
      </c>
    </row>
    <row r="11" spans="1:7">
      <c r="A11" s="403">
        <v>97145</v>
      </c>
      <c r="B11" s="404" t="s">
        <v>6775</v>
      </c>
      <c r="C11" s="404" t="s">
        <v>78</v>
      </c>
      <c r="D11" s="404" t="s">
        <v>6770</v>
      </c>
      <c r="E11" s="409">
        <v>12.63</v>
      </c>
      <c r="F11" s="404" t="s">
        <v>6771</v>
      </c>
    </row>
    <row r="12" spans="1:7">
      <c r="A12" s="403">
        <v>97146</v>
      </c>
      <c r="B12" s="404" t="s">
        <v>6776</v>
      </c>
      <c r="C12" s="404" t="s">
        <v>78</v>
      </c>
      <c r="D12" s="404" t="s">
        <v>6770</v>
      </c>
      <c r="E12" s="409">
        <v>14.48</v>
      </c>
      <c r="F12" s="404" t="s">
        <v>6771</v>
      </c>
    </row>
    <row r="13" spans="1:7">
      <c r="A13" s="403">
        <v>97147</v>
      </c>
      <c r="B13" s="404" t="s">
        <v>6777</v>
      </c>
      <c r="C13" s="404" t="s">
        <v>78</v>
      </c>
      <c r="D13" s="404" t="s">
        <v>6770</v>
      </c>
      <c r="E13" s="409">
        <v>16.32</v>
      </c>
      <c r="F13" s="404" t="s">
        <v>6771</v>
      </c>
    </row>
    <row r="14" spans="1:7">
      <c r="A14" s="403">
        <v>97148</v>
      </c>
      <c r="B14" s="404" t="s">
        <v>6778</v>
      </c>
      <c r="C14" s="404" t="s">
        <v>78</v>
      </c>
      <c r="D14" s="404" t="s">
        <v>6770</v>
      </c>
      <c r="E14" s="409">
        <v>18.16</v>
      </c>
      <c r="F14" s="404" t="s">
        <v>6771</v>
      </c>
    </row>
    <row r="15" spans="1:7">
      <c r="A15" s="403">
        <v>97149</v>
      </c>
      <c r="B15" s="404" t="s">
        <v>6779</v>
      </c>
      <c r="C15" s="404" t="s">
        <v>78</v>
      </c>
      <c r="D15" s="404" t="s">
        <v>6770</v>
      </c>
      <c r="E15" s="409">
        <v>20.03</v>
      </c>
      <c r="F15" s="404" t="s">
        <v>6771</v>
      </c>
    </row>
    <row r="16" spans="1:7">
      <c r="A16" s="403">
        <v>97150</v>
      </c>
      <c r="B16" s="404" t="s">
        <v>6780</v>
      </c>
      <c r="C16" s="404" t="s">
        <v>78</v>
      </c>
      <c r="D16" s="404" t="s">
        <v>6770</v>
      </c>
      <c r="E16" s="409">
        <v>24.11</v>
      </c>
      <c r="F16" s="404" t="s">
        <v>6771</v>
      </c>
    </row>
    <row r="17" spans="1:6">
      <c r="A17" s="403">
        <v>97151</v>
      </c>
      <c r="B17" s="404" t="s">
        <v>6781</v>
      </c>
      <c r="C17" s="404" t="s">
        <v>78</v>
      </c>
      <c r="D17" s="404" t="s">
        <v>6770</v>
      </c>
      <c r="E17" s="409">
        <v>28.17</v>
      </c>
      <c r="F17" s="404" t="s">
        <v>6771</v>
      </c>
    </row>
    <row r="18" spans="1:6">
      <c r="A18" s="403">
        <v>97152</v>
      </c>
      <c r="B18" s="404" t="s">
        <v>6782</v>
      </c>
      <c r="C18" s="404" t="s">
        <v>78</v>
      </c>
      <c r="D18" s="404" t="s">
        <v>6770</v>
      </c>
      <c r="E18" s="409">
        <v>32.020000000000003</v>
      </c>
      <c r="F18" s="404" t="s">
        <v>6771</v>
      </c>
    </row>
    <row r="19" spans="1:6">
      <c r="A19" s="403">
        <v>97153</v>
      </c>
      <c r="B19" s="404" t="s">
        <v>6783</v>
      </c>
      <c r="C19" s="404" t="s">
        <v>78</v>
      </c>
      <c r="D19" s="404" t="s">
        <v>6770</v>
      </c>
      <c r="E19" s="409">
        <v>35.99</v>
      </c>
      <c r="F19" s="404" t="s">
        <v>6771</v>
      </c>
    </row>
    <row r="20" spans="1:6">
      <c r="A20" s="403">
        <v>97154</v>
      </c>
      <c r="B20" s="404" t="s">
        <v>6784</v>
      </c>
      <c r="C20" s="404" t="s">
        <v>78</v>
      </c>
      <c r="D20" s="404" t="s">
        <v>6770</v>
      </c>
      <c r="E20" s="409">
        <v>39.979999999999997</v>
      </c>
      <c r="F20" s="404" t="s">
        <v>6771</v>
      </c>
    </row>
    <row r="21" spans="1:6">
      <c r="A21" s="403">
        <v>97155</v>
      </c>
      <c r="B21" s="404" t="s">
        <v>6785</v>
      </c>
      <c r="C21" s="404" t="s">
        <v>78</v>
      </c>
      <c r="D21" s="404" t="s">
        <v>6770</v>
      </c>
      <c r="E21" s="409">
        <v>44</v>
      </c>
      <c r="F21" s="404" t="s">
        <v>6771</v>
      </c>
    </row>
    <row r="22" spans="1:6">
      <c r="A22" s="403">
        <v>97156</v>
      </c>
      <c r="B22" s="404" t="s">
        <v>6786</v>
      </c>
      <c r="C22" s="404" t="s">
        <v>78</v>
      </c>
      <c r="D22" s="404" t="s">
        <v>6770</v>
      </c>
      <c r="E22" s="409">
        <v>52.3</v>
      </c>
      <c r="F22" s="404" t="s">
        <v>6771</v>
      </c>
    </row>
    <row r="23" spans="1:6">
      <c r="A23" s="403">
        <v>97157</v>
      </c>
      <c r="B23" s="404" t="s">
        <v>6787</v>
      </c>
      <c r="C23" s="404" t="s">
        <v>78</v>
      </c>
      <c r="D23" s="404" t="s">
        <v>6770</v>
      </c>
      <c r="E23" s="409">
        <v>3.85</v>
      </c>
      <c r="F23" s="404" t="s">
        <v>6771</v>
      </c>
    </row>
    <row r="24" spans="1:6">
      <c r="A24" s="403">
        <v>97158</v>
      </c>
      <c r="B24" s="404" t="s">
        <v>6788</v>
      </c>
      <c r="C24" s="404" t="s">
        <v>78</v>
      </c>
      <c r="D24" s="404" t="s">
        <v>6770</v>
      </c>
      <c r="E24" s="409">
        <v>4.3099999999999996</v>
      </c>
      <c r="F24" s="404" t="s">
        <v>6771</v>
      </c>
    </row>
    <row r="25" spans="1:6">
      <c r="A25" s="403">
        <v>97159</v>
      </c>
      <c r="B25" s="404" t="s">
        <v>6789</v>
      </c>
      <c r="C25" s="404" t="s">
        <v>78</v>
      </c>
      <c r="D25" s="404" t="s">
        <v>6770</v>
      </c>
      <c r="E25" s="409">
        <v>5.44</v>
      </c>
      <c r="F25" s="404" t="s">
        <v>6771</v>
      </c>
    </row>
    <row r="26" spans="1:6">
      <c r="A26" s="403">
        <v>97160</v>
      </c>
      <c r="B26" s="404" t="s">
        <v>6790</v>
      </c>
      <c r="C26" s="404" t="s">
        <v>78</v>
      </c>
      <c r="D26" s="404" t="s">
        <v>6770</v>
      </c>
      <c r="E26" s="409">
        <v>6.54</v>
      </c>
      <c r="F26" s="404" t="s">
        <v>6771</v>
      </c>
    </row>
    <row r="27" spans="1:6">
      <c r="A27" s="403">
        <v>97161</v>
      </c>
      <c r="B27" s="404" t="s">
        <v>6791</v>
      </c>
      <c r="C27" s="404" t="s">
        <v>78</v>
      </c>
      <c r="D27" s="404" t="s">
        <v>6770</v>
      </c>
      <c r="E27" s="409">
        <v>7.69</v>
      </c>
      <c r="F27" s="404" t="s">
        <v>6771</v>
      </c>
    </row>
    <row r="28" spans="1:6">
      <c r="A28" s="403">
        <v>97162</v>
      </c>
      <c r="B28" s="404" t="s">
        <v>6792</v>
      </c>
      <c r="C28" s="404" t="s">
        <v>78</v>
      </c>
      <c r="D28" s="404" t="s">
        <v>6770</v>
      </c>
      <c r="E28" s="409">
        <v>8.81</v>
      </c>
      <c r="F28" s="404" t="s">
        <v>6771</v>
      </c>
    </row>
    <row r="29" spans="1:6">
      <c r="A29" s="403">
        <v>97163</v>
      </c>
      <c r="B29" s="404" t="s">
        <v>6793</v>
      </c>
      <c r="C29" s="404" t="s">
        <v>78</v>
      </c>
      <c r="D29" s="404" t="s">
        <v>6770</v>
      </c>
      <c r="E29" s="409">
        <v>9.9499999999999993</v>
      </c>
      <c r="F29" s="404" t="s">
        <v>6771</v>
      </c>
    </row>
    <row r="30" spans="1:6">
      <c r="A30" s="403">
        <v>97164</v>
      </c>
      <c r="B30" s="404" t="s">
        <v>6794</v>
      </c>
      <c r="C30" s="404" t="s">
        <v>78</v>
      </c>
      <c r="D30" s="404" t="s">
        <v>6770</v>
      </c>
      <c r="E30" s="409">
        <v>11.07</v>
      </c>
      <c r="F30" s="404" t="s">
        <v>6771</v>
      </c>
    </row>
    <row r="31" spans="1:6">
      <c r="A31" s="403">
        <v>97165</v>
      </c>
      <c r="B31" s="404" t="s">
        <v>6795</v>
      </c>
      <c r="C31" s="404" t="s">
        <v>78</v>
      </c>
      <c r="D31" s="404" t="s">
        <v>6770</v>
      </c>
      <c r="E31" s="409">
        <v>12.22</v>
      </c>
      <c r="F31" s="404" t="s">
        <v>6771</v>
      </c>
    </row>
    <row r="32" spans="1:6">
      <c r="A32" s="403">
        <v>97166</v>
      </c>
      <c r="B32" s="404" t="s">
        <v>6796</v>
      </c>
      <c r="C32" s="404" t="s">
        <v>78</v>
      </c>
      <c r="D32" s="404" t="s">
        <v>6770</v>
      </c>
      <c r="E32" s="409">
        <v>14.73</v>
      </c>
      <c r="F32" s="404" t="s">
        <v>6771</v>
      </c>
    </row>
    <row r="33" spans="1:6">
      <c r="A33" s="403">
        <v>97167</v>
      </c>
      <c r="B33" s="404" t="s">
        <v>6797</v>
      </c>
      <c r="C33" s="404" t="s">
        <v>78</v>
      </c>
      <c r="D33" s="404" t="s">
        <v>6770</v>
      </c>
      <c r="E33" s="409">
        <v>17.23</v>
      </c>
      <c r="F33" s="404" t="s">
        <v>6771</v>
      </c>
    </row>
    <row r="34" spans="1:6">
      <c r="A34" s="403">
        <v>97168</v>
      </c>
      <c r="B34" s="404" t="s">
        <v>6798</v>
      </c>
      <c r="C34" s="404" t="s">
        <v>78</v>
      </c>
      <c r="D34" s="404" t="s">
        <v>6770</v>
      </c>
      <c r="E34" s="409">
        <v>19.53</v>
      </c>
      <c r="F34" s="404" t="s">
        <v>6771</v>
      </c>
    </row>
    <row r="35" spans="1:6">
      <c r="A35" s="403">
        <v>97169</v>
      </c>
      <c r="B35" s="404" t="s">
        <v>6799</v>
      </c>
      <c r="C35" s="404" t="s">
        <v>78</v>
      </c>
      <c r="D35" s="404" t="s">
        <v>6770</v>
      </c>
      <c r="E35" s="409">
        <v>21.96</v>
      </c>
      <c r="F35" s="404" t="s">
        <v>6771</v>
      </c>
    </row>
    <row r="36" spans="1:6">
      <c r="A36" s="403">
        <v>97170</v>
      </c>
      <c r="B36" s="404" t="s">
        <v>6800</v>
      </c>
      <c r="C36" s="404" t="s">
        <v>78</v>
      </c>
      <c r="D36" s="404" t="s">
        <v>6770</v>
      </c>
      <c r="E36" s="409">
        <v>24.4</v>
      </c>
      <c r="F36" s="404" t="s">
        <v>6771</v>
      </c>
    </row>
    <row r="37" spans="1:6">
      <c r="A37" s="403">
        <v>97171</v>
      </c>
      <c r="B37" s="404" t="s">
        <v>6801</v>
      </c>
      <c r="C37" s="404" t="s">
        <v>78</v>
      </c>
      <c r="D37" s="404" t="s">
        <v>6770</v>
      </c>
      <c r="E37" s="409">
        <v>26.86</v>
      </c>
      <c r="F37" s="404" t="s">
        <v>6771</v>
      </c>
    </row>
    <row r="38" spans="1:6">
      <c r="A38" s="403">
        <v>97172</v>
      </c>
      <c r="B38" s="404" t="s">
        <v>6802</v>
      </c>
      <c r="C38" s="404" t="s">
        <v>78</v>
      </c>
      <c r="D38" s="404" t="s">
        <v>6770</v>
      </c>
      <c r="E38" s="409">
        <v>32.07</v>
      </c>
      <c r="F38" s="404" t="s">
        <v>6771</v>
      </c>
    </row>
    <row r="39" spans="1:6">
      <c r="A39" s="403">
        <v>97173</v>
      </c>
      <c r="B39" s="404" t="s">
        <v>6803</v>
      </c>
      <c r="C39" s="404" t="s">
        <v>78</v>
      </c>
      <c r="D39" s="404" t="s">
        <v>6770</v>
      </c>
      <c r="E39" s="409">
        <v>24.87</v>
      </c>
      <c r="F39" s="404" t="s">
        <v>6771</v>
      </c>
    </row>
    <row r="40" spans="1:6">
      <c r="A40" s="403">
        <v>97174</v>
      </c>
      <c r="B40" s="404" t="s">
        <v>6804</v>
      </c>
      <c r="C40" s="404" t="s">
        <v>78</v>
      </c>
      <c r="D40" s="404" t="s">
        <v>6770</v>
      </c>
      <c r="E40" s="409">
        <v>28.75</v>
      </c>
      <c r="F40" s="404" t="s">
        <v>6771</v>
      </c>
    </row>
    <row r="41" spans="1:6">
      <c r="A41" s="403">
        <v>97175</v>
      </c>
      <c r="B41" s="404" t="s">
        <v>6805</v>
      </c>
      <c r="C41" s="404" t="s">
        <v>78</v>
      </c>
      <c r="D41" s="404" t="s">
        <v>6770</v>
      </c>
      <c r="E41" s="409">
        <v>32.64</v>
      </c>
      <c r="F41" s="404" t="s">
        <v>6771</v>
      </c>
    </row>
    <row r="42" spans="1:6">
      <c r="A42" s="403">
        <v>97176</v>
      </c>
      <c r="B42" s="404" t="s">
        <v>6806</v>
      </c>
      <c r="C42" s="404" t="s">
        <v>78</v>
      </c>
      <c r="D42" s="404" t="s">
        <v>6770</v>
      </c>
      <c r="E42" s="409">
        <v>36.5</v>
      </c>
      <c r="F42" s="404" t="s">
        <v>6771</v>
      </c>
    </row>
    <row r="43" spans="1:6">
      <c r="A43" s="403">
        <v>97177</v>
      </c>
      <c r="B43" s="404" t="s">
        <v>6807</v>
      </c>
      <c r="C43" s="404" t="s">
        <v>78</v>
      </c>
      <c r="D43" s="404" t="s">
        <v>6770</v>
      </c>
      <c r="E43" s="409">
        <v>44.26</v>
      </c>
      <c r="F43" s="404" t="s">
        <v>6771</v>
      </c>
    </row>
    <row r="44" spans="1:6">
      <c r="A44" s="403">
        <v>97178</v>
      </c>
      <c r="B44" s="404" t="s">
        <v>6808</v>
      </c>
      <c r="C44" s="404" t="s">
        <v>78</v>
      </c>
      <c r="D44" s="404" t="s">
        <v>6770</v>
      </c>
      <c r="E44" s="409">
        <v>52.02</v>
      </c>
      <c r="F44" s="404" t="s">
        <v>6771</v>
      </c>
    </row>
    <row r="45" spans="1:6">
      <c r="A45" s="403">
        <v>97179</v>
      </c>
      <c r="B45" s="404" t="s">
        <v>6809</v>
      </c>
      <c r="C45" s="404" t="s">
        <v>78</v>
      </c>
      <c r="D45" s="404" t="s">
        <v>6770</v>
      </c>
      <c r="E45" s="409">
        <v>59.77</v>
      </c>
      <c r="F45" s="404" t="s">
        <v>6771</v>
      </c>
    </row>
    <row r="46" spans="1:6">
      <c r="A46" s="403">
        <v>97180</v>
      </c>
      <c r="B46" s="404" t="s">
        <v>6810</v>
      </c>
      <c r="C46" s="404" t="s">
        <v>78</v>
      </c>
      <c r="D46" s="404" t="s">
        <v>6770</v>
      </c>
      <c r="E46" s="409">
        <v>67.540000000000006</v>
      </c>
      <c r="F46" s="404" t="s">
        <v>6771</v>
      </c>
    </row>
    <row r="47" spans="1:6">
      <c r="A47" s="403">
        <v>97181</v>
      </c>
      <c r="B47" s="404" t="s">
        <v>6811</v>
      </c>
      <c r="C47" s="404" t="s">
        <v>78</v>
      </c>
      <c r="D47" s="404" t="s">
        <v>6770</v>
      </c>
      <c r="E47" s="409">
        <v>78.06</v>
      </c>
      <c r="F47" s="404" t="s">
        <v>6771</v>
      </c>
    </row>
    <row r="48" spans="1:6">
      <c r="A48" s="403">
        <v>97182</v>
      </c>
      <c r="B48" s="404" t="s">
        <v>6812</v>
      </c>
      <c r="C48" s="404" t="s">
        <v>78</v>
      </c>
      <c r="D48" s="404" t="s">
        <v>6770</v>
      </c>
      <c r="E48" s="409">
        <v>86.11</v>
      </c>
      <c r="F48" s="404" t="s">
        <v>6771</v>
      </c>
    </row>
    <row r="49" spans="1:6">
      <c r="A49" s="403">
        <v>97183</v>
      </c>
      <c r="B49" s="404" t="s">
        <v>6813</v>
      </c>
      <c r="C49" s="404" t="s">
        <v>78</v>
      </c>
      <c r="D49" s="404" t="s">
        <v>6770</v>
      </c>
      <c r="E49" s="409">
        <v>19.97</v>
      </c>
      <c r="F49" s="404" t="s">
        <v>6771</v>
      </c>
    </row>
    <row r="50" spans="1:6">
      <c r="A50" s="403">
        <v>97184</v>
      </c>
      <c r="B50" s="404" t="s">
        <v>6814</v>
      </c>
      <c r="C50" s="404" t="s">
        <v>78</v>
      </c>
      <c r="D50" s="404" t="s">
        <v>6770</v>
      </c>
      <c r="E50" s="409">
        <v>23.12</v>
      </c>
      <c r="F50" s="404" t="s">
        <v>6771</v>
      </c>
    </row>
    <row r="51" spans="1:6">
      <c r="A51" s="403">
        <v>97185</v>
      </c>
      <c r="B51" s="404" t="s">
        <v>6815</v>
      </c>
      <c r="C51" s="404" t="s">
        <v>78</v>
      </c>
      <c r="D51" s="404" t="s">
        <v>6770</v>
      </c>
      <c r="E51" s="409">
        <v>26.3</v>
      </c>
      <c r="F51" s="404" t="s">
        <v>6771</v>
      </c>
    </row>
    <row r="52" spans="1:6">
      <c r="A52" s="403">
        <v>97186</v>
      </c>
      <c r="B52" s="404" t="s">
        <v>6816</v>
      </c>
      <c r="C52" s="404" t="s">
        <v>78</v>
      </c>
      <c r="D52" s="404" t="s">
        <v>6770</v>
      </c>
      <c r="E52" s="409">
        <v>29.46</v>
      </c>
      <c r="F52" s="404" t="s">
        <v>6771</v>
      </c>
    </row>
    <row r="53" spans="1:6">
      <c r="A53" s="403">
        <v>97187</v>
      </c>
      <c r="B53" s="404" t="s">
        <v>6807</v>
      </c>
      <c r="C53" s="404" t="s">
        <v>78</v>
      </c>
      <c r="D53" s="404" t="s">
        <v>6770</v>
      </c>
      <c r="E53" s="409">
        <v>35.79</v>
      </c>
      <c r="F53" s="404" t="s">
        <v>6771</v>
      </c>
    </row>
    <row r="54" spans="1:6">
      <c r="A54" s="403">
        <v>97188</v>
      </c>
      <c r="B54" s="404" t="s">
        <v>6817</v>
      </c>
      <c r="C54" s="404" t="s">
        <v>78</v>
      </c>
      <c r="D54" s="404" t="s">
        <v>6770</v>
      </c>
      <c r="E54" s="409">
        <v>42.13</v>
      </c>
      <c r="F54" s="404" t="s">
        <v>6771</v>
      </c>
    </row>
    <row r="55" spans="1:6">
      <c r="A55" s="403">
        <v>97189</v>
      </c>
      <c r="B55" s="404" t="s">
        <v>6818</v>
      </c>
      <c r="C55" s="404" t="s">
        <v>78</v>
      </c>
      <c r="D55" s="404" t="s">
        <v>6770</v>
      </c>
      <c r="E55" s="409">
        <v>48.46</v>
      </c>
      <c r="F55" s="404" t="s">
        <v>6771</v>
      </c>
    </row>
    <row r="56" spans="1:6">
      <c r="A56" s="403">
        <v>97190</v>
      </c>
      <c r="B56" s="404" t="s">
        <v>6819</v>
      </c>
      <c r="C56" s="404" t="s">
        <v>78</v>
      </c>
      <c r="D56" s="404" t="s">
        <v>6770</v>
      </c>
      <c r="E56" s="409">
        <v>54.8</v>
      </c>
      <c r="F56" s="404" t="s">
        <v>6771</v>
      </c>
    </row>
    <row r="57" spans="1:6">
      <c r="A57" s="403">
        <v>97191</v>
      </c>
      <c r="B57" s="404" t="s">
        <v>6820</v>
      </c>
      <c r="C57" s="404" t="s">
        <v>78</v>
      </c>
      <c r="D57" s="404" t="s">
        <v>6770</v>
      </c>
      <c r="E57" s="409">
        <v>63.29</v>
      </c>
      <c r="F57" s="404" t="s">
        <v>6771</v>
      </c>
    </row>
    <row r="58" spans="1:6">
      <c r="A58" s="403">
        <v>97192</v>
      </c>
      <c r="B58" s="404" t="s">
        <v>6821</v>
      </c>
      <c r="C58" s="404" t="s">
        <v>78</v>
      </c>
      <c r="D58" s="404" t="s">
        <v>6770</v>
      </c>
      <c r="E58" s="409">
        <v>69.86</v>
      </c>
      <c r="F58" s="404" t="s">
        <v>6771</v>
      </c>
    </row>
    <row r="59" spans="1:6">
      <c r="A59" s="403">
        <v>90694</v>
      </c>
      <c r="B59" s="404" t="s">
        <v>6822</v>
      </c>
      <c r="C59" s="404" t="s">
        <v>78</v>
      </c>
      <c r="D59" s="404" t="s">
        <v>6823</v>
      </c>
      <c r="E59" s="409">
        <v>19.649999999999999</v>
      </c>
      <c r="F59" s="404" t="s">
        <v>6771</v>
      </c>
    </row>
    <row r="60" spans="1:6">
      <c r="A60" s="403">
        <v>90695</v>
      </c>
      <c r="B60" s="404" t="s">
        <v>6824</v>
      </c>
      <c r="C60" s="404" t="s">
        <v>78</v>
      </c>
      <c r="D60" s="404" t="s">
        <v>6823</v>
      </c>
      <c r="E60" s="409">
        <v>40.130000000000003</v>
      </c>
      <c r="F60" s="404" t="s">
        <v>6771</v>
      </c>
    </row>
    <row r="61" spans="1:6">
      <c r="A61" s="403">
        <v>90696</v>
      </c>
      <c r="B61" s="404" t="s">
        <v>6825</v>
      </c>
      <c r="C61" s="404" t="s">
        <v>78</v>
      </c>
      <c r="D61" s="404" t="s">
        <v>6823</v>
      </c>
      <c r="E61" s="409">
        <v>61.55</v>
      </c>
      <c r="F61" s="404" t="s">
        <v>6771</v>
      </c>
    </row>
    <row r="62" spans="1:6">
      <c r="A62" s="403">
        <v>90697</v>
      </c>
      <c r="B62" s="404" t="s">
        <v>6826</v>
      </c>
      <c r="C62" s="404" t="s">
        <v>78</v>
      </c>
      <c r="D62" s="404" t="s">
        <v>6823</v>
      </c>
      <c r="E62" s="409">
        <v>102.55</v>
      </c>
      <c r="F62" s="404" t="s">
        <v>6771</v>
      </c>
    </row>
    <row r="63" spans="1:6">
      <c r="A63" s="403">
        <v>90698</v>
      </c>
      <c r="B63" s="404" t="s">
        <v>6827</v>
      </c>
      <c r="C63" s="404" t="s">
        <v>78</v>
      </c>
      <c r="D63" s="404" t="s">
        <v>6823</v>
      </c>
      <c r="E63" s="409">
        <v>164.27</v>
      </c>
      <c r="F63" s="404" t="s">
        <v>6771</v>
      </c>
    </row>
    <row r="64" spans="1:6">
      <c r="A64" s="403">
        <v>90699</v>
      </c>
      <c r="B64" s="404" t="s">
        <v>6828</v>
      </c>
      <c r="C64" s="404" t="s">
        <v>78</v>
      </c>
      <c r="D64" s="404" t="s">
        <v>6823</v>
      </c>
      <c r="E64" s="409">
        <v>203.16</v>
      </c>
      <c r="F64" s="404" t="s">
        <v>6771</v>
      </c>
    </row>
    <row r="65" spans="1:6">
      <c r="A65" s="403">
        <v>90700</v>
      </c>
      <c r="B65" s="404" t="s">
        <v>6829</v>
      </c>
      <c r="C65" s="404" t="s">
        <v>78</v>
      </c>
      <c r="D65" s="404" t="s">
        <v>6823</v>
      </c>
      <c r="E65" s="409">
        <v>269.27999999999997</v>
      </c>
      <c r="F65" s="404" t="s">
        <v>6771</v>
      </c>
    </row>
    <row r="66" spans="1:6">
      <c r="A66" s="403">
        <v>90701</v>
      </c>
      <c r="B66" s="404" t="s">
        <v>6830</v>
      </c>
      <c r="C66" s="404" t="s">
        <v>78</v>
      </c>
      <c r="D66" s="404" t="s">
        <v>6823</v>
      </c>
      <c r="E66" s="409">
        <v>40.020000000000003</v>
      </c>
      <c r="F66" s="404" t="s">
        <v>6771</v>
      </c>
    </row>
    <row r="67" spans="1:6">
      <c r="A67" s="403">
        <v>90702</v>
      </c>
      <c r="B67" s="404" t="s">
        <v>6831</v>
      </c>
      <c r="C67" s="404" t="s">
        <v>78</v>
      </c>
      <c r="D67" s="404" t="s">
        <v>6823</v>
      </c>
      <c r="E67" s="409">
        <v>60.2</v>
      </c>
      <c r="F67" s="404" t="s">
        <v>6771</v>
      </c>
    </row>
    <row r="68" spans="1:6">
      <c r="A68" s="403">
        <v>90703</v>
      </c>
      <c r="B68" s="404" t="s">
        <v>6832</v>
      </c>
      <c r="C68" s="404" t="s">
        <v>78</v>
      </c>
      <c r="D68" s="404" t="s">
        <v>6823</v>
      </c>
      <c r="E68" s="409">
        <v>98.8</v>
      </c>
      <c r="F68" s="404" t="s">
        <v>6771</v>
      </c>
    </row>
    <row r="69" spans="1:6">
      <c r="A69" s="403">
        <v>90704</v>
      </c>
      <c r="B69" s="404" t="s">
        <v>6833</v>
      </c>
      <c r="C69" s="404" t="s">
        <v>78</v>
      </c>
      <c r="D69" s="404" t="s">
        <v>6823</v>
      </c>
      <c r="E69" s="409">
        <v>154.21</v>
      </c>
      <c r="F69" s="404" t="s">
        <v>6771</v>
      </c>
    </row>
    <row r="70" spans="1:6">
      <c r="A70" s="403">
        <v>90705</v>
      </c>
      <c r="B70" s="404" t="s">
        <v>6834</v>
      </c>
      <c r="C70" s="404" t="s">
        <v>78</v>
      </c>
      <c r="D70" s="404" t="s">
        <v>6823</v>
      </c>
      <c r="E70" s="409">
        <v>225.69</v>
      </c>
      <c r="F70" s="404" t="s">
        <v>6771</v>
      </c>
    </row>
    <row r="71" spans="1:6">
      <c r="A71" s="403">
        <v>90706</v>
      </c>
      <c r="B71" s="404" t="s">
        <v>6835</v>
      </c>
      <c r="C71" s="404" t="s">
        <v>78</v>
      </c>
      <c r="D71" s="404" t="s">
        <v>6823</v>
      </c>
      <c r="E71" s="409">
        <v>274.89</v>
      </c>
      <c r="F71" s="404" t="s">
        <v>6771</v>
      </c>
    </row>
    <row r="72" spans="1:6">
      <c r="A72" s="403">
        <v>90708</v>
      </c>
      <c r="B72" s="404" t="s">
        <v>6836</v>
      </c>
      <c r="C72" s="404" t="s">
        <v>78</v>
      </c>
      <c r="D72" s="404" t="s">
        <v>6823</v>
      </c>
      <c r="E72" s="409">
        <v>439.97</v>
      </c>
      <c r="F72" s="404" t="s">
        <v>6771</v>
      </c>
    </row>
    <row r="73" spans="1:6">
      <c r="A73" s="403">
        <v>90709</v>
      </c>
      <c r="B73" s="404" t="s">
        <v>6837</v>
      </c>
      <c r="C73" s="404" t="s">
        <v>78</v>
      </c>
      <c r="D73" s="404" t="s">
        <v>6823</v>
      </c>
      <c r="E73" s="409">
        <v>21.34</v>
      </c>
      <c r="F73" s="404" t="s">
        <v>6771</v>
      </c>
    </row>
    <row r="74" spans="1:6">
      <c r="A74" s="403">
        <v>90710</v>
      </c>
      <c r="B74" s="404" t="s">
        <v>6838</v>
      </c>
      <c r="C74" s="404" t="s">
        <v>78</v>
      </c>
      <c r="D74" s="404" t="s">
        <v>6823</v>
      </c>
      <c r="E74" s="409">
        <v>41.83</v>
      </c>
      <c r="F74" s="404" t="s">
        <v>6771</v>
      </c>
    </row>
    <row r="75" spans="1:6">
      <c r="A75" s="403">
        <v>90711</v>
      </c>
      <c r="B75" s="404" t="s">
        <v>6839</v>
      </c>
      <c r="C75" s="404" t="s">
        <v>78</v>
      </c>
      <c r="D75" s="404" t="s">
        <v>6823</v>
      </c>
      <c r="E75" s="409">
        <v>63.24</v>
      </c>
      <c r="F75" s="404" t="s">
        <v>6771</v>
      </c>
    </row>
    <row r="76" spans="1:6">
      <c r="A76" s="403">
        <v>90712</v>
      </c>
      <c r="B76" s="404" t="s">
        <v>6840</v>
      </c>
      <c r="C76" s="404" t="s">
        <v>78</v>
      </c>
      <c r="D76" s="404" t="s">
        <v>6823</v>
      </c>
      <c r="E76" s="409">
        <v>104.24</v>
      </c>
      <c r="F76" s="404" t="s">
        <v>6771</v>
      </c>
    </row>
    <row r="77" spans="1:6">
      <c r="A77" s="403">
        <v>90713</v>
      </c>
      <c r="B77" s="404" t="s">
        <v>6841</v>
      </c>
      <c r="C77" s="404" t="s">
        <v>78</v>
      </c>
      <c r="D77" s="404" t="s">
        <v>6823</v>
      </c>
      <c r="E77" s="409">
        <v>165.96</v>
      </c>
      <c r="F77" s="404" t="s">
        <v>6771</v>
      </c>
    </row>
    <row r="78" spans="1:6">
      <c r="A78" s="403">
        <v>90714</v>
      </c>
      <c r="B78" s="404" t="s">
        <v>6842</v>
      </c>
      <c r="C78" s="404" t="s">
        <v>78</v>
      </c>
      <c r="D78" s="404" t="s">
        <v>6823</v>
      </c>
      <c r="E78" s="409">
        <v>204.86</v>
      </c>
      <c r="F78" s="404" t="s">
        <v>6771</v>
      </c>
    </row>
    <row r="79" spans="1:6">
      <c r="A79" s="403">
        <v>90715</v>
      </c>
      <c r="B79" s="404" t="s">
        <v>6843</v>
      </c>
      <c r="C79" s="404" t="s">
        <v>78</v>
      </c>
      <c r="D79" s="404" t="s">
        <v>6823</v>
      </c>
      <c r="E79" s="409">
        <v>272.95999999999998</v>
      </c>
      <c r="F79" s="404" t="s">
        <v>6771</v>
      </c>
    </row>
    <row r="80" spans="1:6">
      <c r="A80" s="403">
        <v>90716</v>
      </c>
      <c r="B80" s="404" t="s">
        <v>6844</v>
      </c>
      <c r="C80" s="404" t="s">
        <v>78</v>
      </c>
      <c r="D80" s="404" t="s">
        <v>6823</v>
      </c>
      <c r="E80" s="409">
        <v>41.72</v>
      </c>
      <c r="F80" s="404" t="s">
        <v>6771</v>
      </c>
    </row>
    <row r="81" spans="1:6">
      <c r="A81" s="403">
        <v>90717</v>
      </c>
      <c r="B81" s="404" t="s">
        <v>6845</v>
      </c>
      <c r="C81" s="404" t="s">
        <v>78</v>
      </c>
      <c r="D81" s="404" t="s">
        <v>6823</v>
      </c>
      <c r="E81" s="409">
        <v>61.89</v>
      </c>
      <c r="F81" s="404" t="s">
        <v>6771</v>
      </c>
    </row>
    <row r="82" spans="1:6">
      <c r="A82" s="403">
        <v>90718</v>
      </c>
      <c r="B82" s="404" t="s">
        <v>6846</v>
      </c>
      <c r="C82" s="404" t="s">
        <v>78</v>
      </c>
      <c r="D82" s="404" t="s">
        <v>6823</v>
      </c>
      <c r="E82" s="409">
        <v>100.49</v>
      </c>
      <c r="F82" s="404" t="s">
        <v>6771</v>
      </c>
    </row>
    <row r="83" spans="1:6">
      <c r="A83" s="403">
        <v>90719</v>
      </c>
      <c r="B83" s="404" t="s">
        <v>6847</v>
      </c>
      <c r="C83" s="404" t="s">
        <v>78</v>
      </c>
      <c r="D83" s="404" t="s">
        <v>6823</v>
      </c>
      <c r="E83" s="409">
        <v>155.9</v>
      </c>
      <c r="F83" s="404" t="s">
        <v>6771</v>
      </c>
    </row>
    <row r="84" spans="1:6">
      <c r="A84" s="403">
        <v>90720</v>
      </c>
      <c r="B84" s="404" t="s">
        <v>6848</v>
      </c>
      <c r="C84" s="404" t="s">
        <v>78</v>
      </c>
      <c r="D84" s="404" t="s">
        <v>6823</v>
      </c>
      <c r="E84" s="409">
        <v>227.38</v>
      </c>
      <c r="F84" s="404" t="s">
        <v>6771</v>
      </c>
    </row>
    <row r="85" spans="1:6">
      <c r="A85" s="403">
        <v>90721</v>
      </c>
      <c r="B85" s="404" t="s">
        <v>6849</v>
      </c>
      <c r="C85" s="404" t="s">
        <v>78</v>
      </c>
      <c r="D85" s="404" t="s">
        <v>6823</v>
      </c>
      <c r="E85" s="409">
        <v>278.57</v>
      </c>
      <c r="F85" s="404" t="s">
        <v>6771</v>
      </c>
    </row>
    <row r="86" spans="1:6">
      <c r="A86" s="403">
        <v>90723</v>
      </c>
      <c r="B86" s="404" t="s">
        <v>6850</v>
      </c>
      <c r="C86" s="404" t="s">
        <v>78</v>
      </c>
      <c r="D86" s="404" t="s">
        <v>6823</v>
      </c>
      <c r="E86" s="409">
        <v>442.23</v>
      </c>
      <c r="F86" s="404" t="s">
        <v>6771</v>
      </c>
    </row>
    <row r="87" spans="1:6">
      <c r="A87" s="403">
        <v>90724</v>
      </c>
      <c r="B87" s="404" t="s">
        <v>6851</v>
      </c>
      <c r="C87" s="404" t="s">
        <v>2</v>
      </c>
      <c r="D87" s="404" t="s">
        <v>6770</v>
      </c>
      <c r="E87" s="409">
        <v>19.55</v>
      </c>
      <c r="F87" s="404" t="s">
        <v>6771</v>
      </c>
    </row>
    <row r="88" spans="1:6">
      <c r="A88" s="403">
        <v>90725</v>
      </c>
      <c r="B88" s="404" t="s">
        <v>6852</v>
      </c>
      <c r="C88" s="404" t="s">
        <v>2</v>
      </c>
      <c r="D88" s="404" t="s">
        <v>6770</v>
      </c>
      <c r="E88" s="409">
        <v>24.11</v>
      </c>
      <c r="F88" s="404" t="s">
        <v>6771</v>
      </c>
    </row>
    <row r="89" spans="1:6">
      <c r="A89" s="403">
        <v>90726</v>
      </c>
      <c r="B89" s="404" t="s">
        <v>6853</v>
      </c>
      <c r="C89" s="404" t="s">
        <v>2</v>
      </c>
      <c r="D89" s="404" t="s">
        <v>6770</v>
      </c>
      <c r="E89" s="409">
        <v>28.68</v>
      </c>
      <c r="F89" s="404" t="s">
        <v>6771</v>
      </c>
    </row>
    <row r="90" spans="1:6">
      <c r="A90" s="403">
        <v>90727</v>
      </c>
      <c r="B90" s="404" t="s">
        <v>6854</v>
      </c>
      <c r="C90" s="404" t="s">
        <v>2</v>
      </c>
      <c r="D90" s="404" t="s">
        <v>6770</v>
      </c>
      <c r="E90" s="409">
        <v>33.26</v>
      </c>
      <c r="F90" s="404" t="s">
        <v>6771</v>
      </c>
    </row>
    <row r="91" spans="1:6">
      <c r="A91" s="403">
        <v>90728</v>
      </c>
      <c r="B91" s="404" t="s">
        <v>6855</v>
      </c>
      <c r="C91" s="404" t="s">
        <v>2</v>
      </c>
      <c r="D91" s="404" t="s">
        <v>6770</v>
      </c>
      <c r="E91" s="409">
        <v>37.83</v>
      </c>
      <c r="F91" s="404" t="s">
        <v>6771</v>
      </c>
    </row>
    <row r="92" spans="1:6">
      <c r="A92" s="403">
        <v>90729</v>
      </c>
      <c r="B92" s="404" t="s">
        <v>6856</v>
      </c>
      <c r="C92" s="404" t="s">
        <v>2</v>
      </c>
      <c r="D92" s="404" t="s">
        <v>6770</v>
      </c>
      <c r="E92" s="409">
        <v>42.4</v>
      </c>
      <c r="F92" s="404" t="s">
        <v>6771</v>
      </c>
    </row>
    <row r="93" spans="1:6">
      <c r="A93" s="403">
        <v>90730</v>
      </c>
      <c r="B93" s="404" t="s">
        <v>6857</v>
      </c>
      <c r="C93" s="404" t="s">
        <v>2</v>
      </c>
      <c r="D93" s="404" t="s">
        <v>6770</v>
      </c>
      <c r="E93" s="409">
        <v>47</v>
      </c>
      <c r="F93" s="404" t="s">
        <v>6771</v>
      </c>
    </row>
    <row r="94" spans="1:6">
      <c r="A94" s="403">
        <v>90731</v>
      </c>
      <c r="B94" s="404" t="s">
        <v>6858</v>
      </c>
      <c r="C94" s="404" t="s">
        <v>2</v>
      </c>
      <c r="D94" s="404" t="s">
        <v>6770</v>
      </c>
      <c r="E94" s="409">
        <v>51.57</v>
      </c>
      <c r="F94" s="404" t="s">
        <v>6771</v>
      </c>
    </row>
    <row r="95" spans="1:6">
      <c r="A95" s="403">
        <v>90732</v>
      </c>
      <c r="B95" s="404" t="s">
        <v>6859</v>
      </c>
      <c r="C95" s="404" t="s">
        <v>2</v>
      </c>
      <c r="D95" s="404" t="s">
        <v>6770</v>
      </c>
      <c r="E95" s="409">
        <v>65.290000000000006</v>
      </c>
      <c r="F95" s="404" t="s">
        <v>6771</v>
      </c>
    </row>
    <row r="96" spans="1:6">
      <c r="A96" s="403">
        <v>90733</v>
      </c>
      <c r="B96" s="404" t="s">
        <v>6860</v>
      </c>
      <c r="C96" s="404" t="s">
        <v>78</v>
      </c>
      <c r="D96" s="404" t="s">
        <v>6770</v>
      </c>
      <c r="E96" s="409">
        <v>2.14</v>
      </c>
      <c r="F96" s="404" t="s">
        <v>6771</v>
      </c>
    </row>
    <row r="97" spans="1:6">
      <c r="A97" s="403">
        <v>90734</v>
      </c>
      <c r="B97" s="404" t="s">
        <v>6861</v>
      </c>
      <c r="C97" s="404" t="s">
        <v>78</v>
      </c>
      <c r="D97" s="404" t="s">
        <v>6770</v>
      </c>
      <c r="E97" s="409">
        <v>2.6</v>
      </c>
      <c r="F97" s="404" t="s">
        <v>6771</v>
      </c>
    </row>
    <row r="98" spans="1:6">
      <c r="A98" s="403">
        <v>90735</v>
      </c>
      <c r="B98" s="404" t="s">
        <v>6862</v>
      </c>
      <c r="C98" s="404" t="s">
        <v>78</v>
      </c>
      <c r="D98" s="404" t="s">
        <v>6770</v>
      </c>
      <c r="E98" s="409">
        <v>3.08</v>
      </c>
      <c r="F98" s="404" t="s">
        <v>6771</v>
      </c>
    </row>
    <row r="99" spans="1:6">
      <c r="A99" s="403">
        <v>90736</v>
      </c>
      <c r="B99" s="404" t="s">
        <v>6863</v>
      </c>
      <c r="C99" s="404" t="s">
        <v>78</v>
      </c>
      <c r="D99" s="404" t="s">
        <v>6770</v>
      </c>
      <c r="E99" s="409">
        <v>3.57</v>
      </c>
      <c r="F99" s="404" t="s">
        <v>6771</v>
      </c>
    </row>
    <row r="100" spans="1:6">
      <c r="A100" s="403">
        <v>90737</v>
      </c>
      <c r="B100" s="404" t="s">
        <v>6864</v>
      </c>
      <c r="C100" s="404" t="s">
        <v>78</v>
      </c>
      <c r="D100" s="404" t="s">
        <v>6770</v>
      </c>
      <c r="E100" s="409">
        <v>4.04</v>
      </c>
      <c r="F100" s="404" t="s">
        <v>6771</v>
      </c>
    </row>
    <row r="101" spans="1:6">
      <c r="A101" s="403">
        <v>90738</v>
      </c>
      <c r="B101" s="404" t="s">
        <v>6865</v>
      </c>
      <c r="C101" s="404" t="s">
        <v>78</v>
      </c>
      <c r="D101" s="404" t="s">
        <v>6770</v>
      </c>
      <c r="E101" s="409">
        <v>4.51</v>
      </c>
      <c r="F101" s="404" t="s">
        <v>6771</v>
      </c>
    </row>
    <row r="102" spans="1:6">
      <c r="A102" s="403">
        <v>90739</v>
      </c>
      <c r="B102" s="404" t="s">
        <v>6866</v>
      </c>
      <c r="C102" s="404" t="s">
        <v>78</v>
      </c>
      <c r="D102" s="404" t="s">
        <v>6770</v>
      </c>
      <c r="E102" s="409">
        <v>10.84</v>
      </c>
      <c r="F102" s="404" t="s">
        <v>6771</v>
      </c>
    </row>
    <row r="103" spans="1:6">
      <c r="A103" s="403">
        <v>90740</v>
      </c>
      <c r="B103" s="404" t="s">
        <v>6867</v>
      </c>
      <c r="C103" s="404" t="s">
        <v>78</v>
      </c>
      <c r="D103" s="404" t="s">
        <v>6770</v>
      </c>
      <c r="E103" s="409">
        <v>4.76</v>
      </c>
      <c r="F103" s="404" t="s">
        <v>6771</v>
      </c>
    </row>
    <row r="104" spans="1:6">
      <c r="A104" s="403">
        <v>90741</v>
      </c>
      <c r="B104" s="404" t="s">
        <v>6868</v>
      </c>
      <c r="C104" s="404" t="s">
        <v>78</v>
      </c>
      <c r="D104" s="404" t="s">
        <v>6770</v>
      </c>
      <c r="E104" s="409">
        <v>5.24</v>
      </c>
      <c r="F104" s="404" t="s">
        <v>6771</v>
      </c>
    </row>
    <row r="105" spans="1:6">
      <c r="A105" s="403">
        <v>90742</v>
      </c>
      <c r="B105" s="404" t="s">
        <v>6869</v>
      </c>
      <c r="C105" s="404" t="s">
        <v>78</v>
      </c>
      <c r="D105" s="404" t="s">
        <v>6770</v>
      </c>
      <c r="E105" s="409">
        <v>5.71</v>
      </c>
      <c r="F105" s="404" t="s">
        <v>6771</v>
      </c>
    </row>
    <row r="106" spans="1:6">
      <c r="A106" s="403">
        <v>90743</v>
      </c>
      <c r="B106" s="404" t="s">
        <v>6870</v>
      </c>
      <c r="C106" s="404" t="s">
        <v>78</v>
      </c>
      <c r="D106" s="404" t="s">
        <v>6770</v>
      </c>
      <c r="E106" s="409">
        <v>6.19</v>
      </c>
      <c r="F106" s="404" t="s">
        <v>6771</v>
      </c>
    </row>
    <row r="107" spans="1:6">
      <c r="A107" s="403">
        <v>90744</v>
      </c>
      <c r="B107" s="404" t="s">
        <v>6871</v>
      </c>
      <c r="C107" s="404" t="s">
        <v>78</v>
      </c>
      <c r="D107" s="404" t="s">
        <v>6770</v>
      </c>
      <c r="E107" s="409">
        <v>6.67</v>
      </c>
      <c r="F107" s="404" t="s">
        <v>6771</v>
      </c>
    </row>
    <row r="108" spans="1:6">
      <c r="A108" s="403">
        <v>90745</v>
      </c>
      <c r="B108" s="404" t="s">
        <v>6872</v>
      </c>
      <c r="C108" s="404" t="s">
        <v>78</v>
      </c>
      <c r="D108" s="404" t="s">
        <v>6770</v>
      </c>
      <c r="E108" s="409">
        <v>15.5</v>
      </c>
      <c r="F108" s="404" t="s">
        <v>6771</v>
      </c>
    </row>
    <row r="109" spans="1:6">
      <c r="A109" s="403">
        <v>90746</v>
      </c>
      <c r="B109" s="404" t="s">
        <v>6873</v>
      </c>
      <c r="C109" s="404" t="s">
        <v>78</v>
      </c>
      <c r="D109" s="404" t="s">
        <v>6770</v>
      </c>
      <c r="E109" s="409">
        <v>2.9</v>
      </c>
      <c r="F109" s="404" t="s">
        <v>6771</v>
      </c>
    </row>
    <row r="110" spans="1:6">
      <c r="A110" s="403">
        <v>90747</v>
      </c>
      <c r="B110" s="404" t="s">
        <v>6874</v>
      </c>
      <c r="C110" s="404" t="s">
        <v>78</v>
      </c>
      <c r="D110" s="404" t="s">
        <v>6770</v>
      </c>
      <c r="E110" s="409">
        <v>11.77</v>
      </c>
      <c r="F110" s="404" t="s">
        <v>6771</v>
      </c>
    </row>
    <row r="111" spans="1:6">
      <c r="A111" s="403">
        <v>90748</v>
      </c>
      <c r="B111" s="404" t="s">
        <v>6875</v>
      </c>
      <c r="C111" s="404" t="s">
        <v>78</v>
      </c>
      <c r="D111" s="404" t="s">
        <v>6770</v>
      </c>
      <c r="E111" s="409">
        <v>3.83</v>
      </c>
      <c r="F111" s="404" t="s">
        <v>6771</v>
      </c>
    </row>
    <row r="112" spans="1:6">
      <c r="A112" s="403">
        <v>90749</v>
      </c>
      <c r="B112" s="404" t="s">
        <v>6876</v>
      </c>
      <c r="C112" s="404" t="s">
        <v>78</v>
      </c>
      <c r="D112" s="404" t="s">
        <v>6770</v>
      </c>
      <c r="E112" s="409">
        <v>4.3</v>
      </c>
      <c r="F112" s="404" t="s">
        <v>6771</v>
      </c>
    </row>
    <row r="113" spans="1:6">
      <c r="A113" s="403">
        <v>90750</v>
      </c>
      <c r="B113" s="404" t="s">
        <v>6877</v>
      </c>
      <c r="C113" s="404" t="s">
        <v>78</v>
      </c>
      <c r="D113" s="404" t="s">
        <v>6770</v>
      </c>
      <c r="E113" s="409">
        <v>4.7699999999999996</v>
      </c>
      <c r="F113" s="404" t="s">
        <v>6771</v>
      </c>
    </row>
    <row r="114" spans="1:6">
      <c r="A114" s="403">
        <v>90751</v>
      </c>
      <c r="B114" s="404" t="s">
        <v>6878</v>
      </c>
      <c r="C114" s="404" t="s">
        <v>78</v>
      </c>
      <c r="D114" s="404" t="s">
        <v>6770</v>
      </c>
      <c r="E114" s="409">
        <v>5.26</v>
      </c>
      <c r="F114" s="404" t="s">
        <v>6771</v>
      </c>
    </row>
    <row r="115" spans="1:6">
      <c r="A115" s="403">
        <v>90752</v>
      </c>
      <c r="B115" s="404" t="s">
        <v>6879</v>
      </c>
      <c r="C115" s="404" t="s">
        <v>78</v>
      </c>
      <c r="D115" s="404" t="s">
        <v>6770</v>
      </c>
      <c r="E115" s="409">
        <v>5.73</v>
      </c>
      <c r="F115" s="404" t="s">
        <v>6771</v>
      </c>
    </row>
    <row r="116" spans="1:6">
      <c r="A116" s="403">
        <v>90753</v>
      </c>
      <c r="B116" s="404" t="s">
        <v>6880</v>
      </c>
      <c r="C116" s="404" t="s">
        <v>78</v>
      </c>
      <c r="D116" s="404" t="s">
        <v>6770</v>
      </c>
      <c r="E116" s="409">
        <v>6.21</v>
      </c>
      <c r="F116" s="404" t="s">
        <v>6771</v>
      </c>
    </row>
    <row r="117" spans="1:6">
      <c r="A117" s="403">
        <v>90754</v>
      </c>
      <c r="B117" s="404" t="s">
        <v>6881</v>
      </c>
      <c r="C117" s="404" t="s">
        <v>78</v>
      </c>
      <c r="D117" s="404" t="s">
        <v>6770</v>
      </c>
      <c r="E117" s="409">
        <v>14.52</v>
      </c>
      <c r="F117" s="404" t="s">
        <v>6771</v>
      </c>
    </row>
    <row r="118" spans="1:6">
      <c r="A118" s="403">
        <v>90755</v>
      </c>
      <c r="B118" s="404" t="s">
        <v>6882</v>
      </c>
      <c r="C118" s="404" t="s">
        <v>78</v>
      </c>
      <c r="D118" s="404" t="s">
        <v>6770</v>
      </c>
      <c r="E118" s="409">
        <v>6.46</v>
      </c>
      <c r="F118" s="404" t="s">
        <v>6771</v>
      </c>
    </row>
    <row r="119" spans="1:6">
      <c r="A119" s="403">
        <v>90756</v>
      </c>
      <c r="B119" s="404" t="s">
        <v>6883</v>
      </c>
      <c r="C119" s="404" t="s">
        <v>78</v>
      </c>
      <c r="D119" s="404" t="s">
        <v>6770</v>
      </c>
      <c r="E119" s="409">
        <v>6.93</v>
      </c>
      <c r="F119" s="404" t="s">
        <v>6771</v>
      </c>
    </row>
    <row r="120" spans="1:6">
      <c r="A120" s="403">
        <v>90757</v>
      </c>
      <c r="B120" s="404" t="s">
        <v>6884</v>
      </c>
      <c r="C120" s="404" t="s">
        <v>78</v>
      </c>
      <c r="D120" s="404" t="s">
        <v>6770</v>
      </c>
      <c r="E120" s="409">
        <v>7.4</v>
      </c>
      <c r="F120" s="404" t="s">
        <v>6771</v>
      </c>
    </row>
    <row r="121" spans="1:6">
      <c r="A121" s="403">
        <v>90758</v>
      </c>
      <c r="B121" s="404" t="s">
        <v>6885</v>
      </c>
      <c r="C121" s="404" t="s">
        <v>78</v>
      </c>
      <c r="D121" s="404" t="s">
        <v>6770</v>
      </c>
      <c r="E121" s="409">
        <v>7.88</v>
      </c>
      <c r="F121" s="404" t="s">
        <v>6771</v>
      </c>
    </row>
    <row r="122" spans="1:6">
      <c r="A122" s="403">
        <v>90759</v>
      </c>
      <c r="B122" s="404" t="s">
        <v>6886</v>
      </c>
      <c r="C122" s="404" t="s">
        <v>78</v>
      </c>
      <c r="D122" s="404" t="s">
        <v>6770</v>
      </c>
      <c r="E122" s="409">
        <v>8.36</v>
      </c>
      <c r="F122" s="404" t="s">
        <v>6771</v>
      </c>
    </row>
    <row r="123" spans="1:6">
      <c r="A123" s="403">
        <v>90760</v>
      </c>
      <c r="B123" s="404" t="s">
        <v>6887</v>
      </c>
      <c r="C123" s="404" t="s">
        <v>78</v>
      </c>
      <c r="D123" s="404" t="s">
        <v>6770</v>
      </c>
      <c r="E123" s="409">
        <v>19.18</v>
      </c>
      <c r="F123" s="404" t="s">
        <v>6771</v>
      </c>
    </row>
    <row r="124" spans="1:6">
      <c r="A124" s="403">
        <v>90761</v>
      </c>
      <c r="B124" s="404" t="s">
        <v>6888</v>
      </c>
      <c r="C124" s="404" t="s">
        <v>78</v>
      </c>
      <c r="D124" s="404" t="s">
        <v>6770</v>
      </c>
      <c r="E124" s="409">
        <v>3.55</v>
      </c>
      <c r="F124" s="404" t="s">
        <v>6771</v>
      </c>
    </row>
    <row r="125" spans="1:6">
      <c r="A125" s="403">
        <v>90762</v>
      </c>
      <c r="B125" s="404" t="s">
        <v>6889</v>
      </c>
      <c r="C125" s="404" t="s">
        <v>78</v>
      </c>
      <c r="D125" s="404" t="s">
        <v>6770</v>
      </c>
      <c r="E125" s="409">
        <v>14.03</v>
      </c>
      <c r="F125" s="404" t="s">
        <v>6771</v>
      </c>
    </row>
    <row r="126" spans="1:6">
      <c r="A126" s="403">
        <v>94869</v>
      </c>
      <c r="B126" s="404" t="s">
        <v>6890</v>
      </c>
      <c r="C126" s="404" t="s">
        <v>78</v>
      </c>
      <c r="D126" s="404" t="s">
        <v>6823</v>
      </c>
      <c r="E126" s="409">
        <v>75.55</v>
      </c>
      <c r="F126" s="404" t="s">
        <v>6771</v>
      </c>
    </row>
    <row r="127" spans="1:6">
      <c r="A127" s="403">
        <v>94870</v>
      </c>
      <c r="B127" s="404" t="s">
        <v>6891</v>
      </c>
      <c r="C127" s="404" t="s">
        <v>78</v>
      </c>
      <c r="D127" s="404" t="s">
        <v>6770</v>
      </c>
      <c r="E127" s="409">
        <v>0.71</v>
      </c>
      <c r="F127" s="404" t="s">
        <v>6771</v>
      </c>
    </row>
    <row r="128" spans="1:6">
      <c r="A128" s="403">
        <v>94871</v>
      </c>
      <c r="B128" s="404" t="s">
        <v>6892</v>
      </c>
      <c r="C128" s="404" t="s">
        <v>78</v>
      </c>
      <c r="D128" s="404" t="s">
        <v>6823</v>
      </c>
      <c r="E128" s="409">
        <v>111.73</v>
      </c>
      <c r="F128" s="404" t="s">
        <v>6771</v>
      </c>
    </row>
    <row r="129" spans="1:6">
      <c r="A129" s="403">
        <v>94872</v>
      </c>
      <c r="B129" s="404" t="s">
        <v>6893</v>
      </c>
      <c r="C129" s="404" t="s">
        <v>78</v>
      </c>
      <c r="D129" s="404" t="s">
        <v>6770</v>
      </c>
      <c r="E129" s="409">
        <v>1.24</v>
      </c>
      <c r="F129" s="404" t="s">
        <v>6771</v>
      </c>
    </row>
    <row r="130" spans="1:6">
      <c r="A130" s="403">
        <v>94875</v>
      </c>
      <c r="B130" s="404" t="s">
        <v>6894</v>
      </c>
      <c r="C130" s="404" t="s">
        <v>78</v>
      </c>
      <c r="D130" s="404" t="s">
        <v>6823</v>
      </c>
      <c r="E130" s="409">
        <v>652.91999999999996</v>
      </c>
      <c r="F130" s="404" t="s">
        <v>6771</v>
      </c>
    </row>
    <row r="131" spans="1:6">
      <c r="A131" s="403">
        <v>94876</v>
      </c>
      <c r="B131" s="404" t="s">
        <v>6895</v>
      </c>
      <c r="C131" s="404" t="s">
        <v>78</v>
      </c>
      <c r="D131" s="404" t="s">
        <v>6770</v>
      </c>
      <c r="E131" s="409">
        <v>17.82</v>
      </c>
      <c r="F131" s="404" t="s">
        <v>6771</v>
      </c>
    </row>
    <row r="132" spans="1:6">
      <c r="A132" s="403">
        <v>94878</v>
      </c>
      <c r="B132" s="404" t="s">
        <v>6896</v>
      </c>
      <c r="C132" s="404" t="s">
        <v>78</v>
      </c>
      <c r="D132" s="404" t="s">
        <v>6770</v>
      </c>
      <c r="E132" s="409">
        <v>20.94</v>
      </c>
      <c r="F132" s="404" t="s">
        <v>6771</v>
      </c>
    </row>
    <row r="133" spans="1:6">
      <c r="A133" s="403">
        <v>94879</v>
      </c>
      <c r="B133" s="404" t="s">
        <v>6897</v>
      </c>
      <c r="C133" s="404" t="s">
        <v>78</v>
      </c>
      <c r="D133" s="404" t="s">
        <v>6823</v>
      </c>
      <c r="E133" s="409">
        <v>989.04</v>
      </c>
      <c r="F133" s="404" t="s">
        <v>6771</v>
      </c>
    </row>
    <row r="134" spans="1:6">
      <c r="A134" s="403">
        <v>94880</v>
      </c>
      <c r="B134" s="404" t="s">
        <v>6898</v>
      </c>
      <c r="C134" s="404" t="s">
        <v>78</v>
      </c>
      <c r="D134" s="404" t="s">
        <v>6770</v>
      </c>
      <c r="E134" s="409">
        <v>25.64</v>
      </c>
      <c r="F134" s="404" t="s">
        <v>6771</v>
      </c>
    </row>
    <row r="135" spans="1:6">
      <c r="A135" s="403">
        <v>94881</v>
      </c>
      <c r="B135" s="404" t="s">
        <v>6899</v>
      </c>
      <c r="C135" s="404" t="s">
        <v>78</v>
      </c>
      <c r="D135" s="404" t="s">
        <v>6823</v>
      </c>
      <c r="E135" s="411">
        <v>1408.28</v>
      </c>
      <c r="F135" s="404" t="s">
        <v>6771</v>
      </c>
    </row>
    <row r="136" spans="1:6">
      <c r="A136" s="403">
        <v>94882</v>
      </c>
      <c r="B136" s="404" t="s">
        <v>6900</v>
      </c>
      <c r="C136" s="404" t="s">
        <v>78</v>
      </c>
      <c r="D136" s="404" t="s">
        <v>6770</v>
      </c>
      <c r="E136" s="409">
        <v>30.41</v>
      </c>
      <c r="F136" s="404" t="s">
        <v>6771</v>
      </c>
    </row>
    <row r="137" spans="1:6">
      <c r="A137" s="403">
        <v>94884</v>
      </c>
      <c r="B137" s="404" t="s">
        <v>6901</v>
      </c>
      <c r="C137" s="404" t="s">
        <v>78</v>
      </c>
      <c r="D137" s="404" t="s">
        <v>6770</v>
      </c>
      <c r="E137" s="409">
        <v>40.090000000000003</v>
      </c>
      <c r="F137" s="404" t="s">
        <v>6771</v>
      </c>
    </row>
    <row r="138" spans="1:6">
      <c r="A138" s="403">
        <v>94885</v>
      </c>
      <c r="B138" s="404" t="s">
        <v>6902</v>
      </c>
      <c r="C138" s="404" t="s">
        <v>78</v>
      </c>
      <c r="D138" s="404" t="s">
        <v>6823</v>
      </c>
      <c r="E138" s="409">
        <v>75.75</v>
      </c>
      <c r="F138" s="404" t="s">
        <v>6771</v>
      </c>
    </row>
    <row r="139" spans="1:6">
      <c r="A139" s="403">
        <v>94886</v>
      </c>
      <c r="B139" s="404" t="s">
        <v>6903</v>
      </c>
      <c r="C139" s="404" t="s">
        <v>78</v>
      </c>
      <c r="D139" s="404" t="s">
        <v>6770</v>
      </c>
      <c r="E139" s="409">
        <v>0.91</v>
      </c>
      <c r="F139" s="404" t="s">
        <v>6771</v>
      </c>
    </row>
    <row r="140" spans="1:6">
      <c r="A140" s="403">
        <v>94887</v>
      </c>
      <c r="B140" s="404" t="s">
        <v>6904</v>
      </c>
      <c r="C140" s="404" t="s">
        <v>78</v>
      </c>
      <c r="D140" s="404" t="s">
        <v>6823</v>
      </c>
      <c r="E140" s="409">
        <v>112.07</v>
      </c>
      <c r="F140" s="404" t="s">
        <v>6771</v>
      </c>
    </row>
    <row r="141" spans="1:6">
      <c r="A141" s="403">
        <v>94888</v>
      </c>
      <c r="B141" s="404" t="s">
        <v>6905</v>
      </c>
      <c r="C141" s="404" t="s">
        <v>78</v>
      </c>
      <c r="D141" s="404" t="s">
        <v>6770</v>
      </c>
      <c r="E141" s="409">
        <v>1.58</v>
      </c>
      <c r="F141" s="404" t="s">
        <v>6771</v>
      </c>
    </row>
    <row r="142" spans="1:6">
      <c r="A142" s="403">
        <v>94891</v>
      </c>
      <c r="B142" s="404" t="s">
        <v>6906</v>
      </c>
      <c r="C142" s="404" t="s">
        <v>78</v>
      </c>
      <c r="D142" s="404" t="s">
        <v>6823</v>
      </c>
      <c r="E142" s="409">
        <v>655.81</v>
      </c>
      <c r="F142" s="404" t="s">
        <v>6771</v>
      </c>
    </row>
    <row r="143" spans="1:6">
      <c r="A143" s="403">
        <v>94892</v>
      </c>
      <c r="B143" s="404" t="s">
        <v>6907</v>
      </c>
      <c r="C143" s="404" t="s">
        <v>78</v>
      </c>
      <c r="D143" s="404" t="s">
        <v>6770</v>
      </c>
      <c r="E143" s="409">
        <v>20.71</v>
      </c>
      <c r="F143" s="404" t="s">
        <v>6771</v>
      </c>
    </row>
    <row r="144" spans="1:6">
      <c r="A144" s="403">
        <v>94894</v>
      </c>
      <c r="B144" s="404" t="s">
        <v>6908</v>
      </c>
      <c r="C144" s="404" t="s">
        <v>78</v>
      </c>
      <c r="D144" s="404" t="s">
        <v>6770</v>
      </c>
      <c r="E144" s="409">
        <v>24.05</v>
      </c>
      <c r="F144" s="404" t="s">
        <v>6771</v>
      </c>
    </row>
    <row r="145" spans="1:6">
      <c r="A145" s="403">
        <v>94895</v>
      </c>
      <c r="B145" s="404" t="s">
        <v>6909</v>
      </c>
      <c r="C145" s="404" t="s">
        <v>78</v>
      </c>
      <c r="D145" s="404" t="s">
        <v>6823</v>
      </c>
      <c r="E145" s="409">
        <v>992.47</v>
      </c>
      <c r="F145" s="404" t="s">
        <v>6771</v>
      </c>
    </row>
    <row r="146" spans="1:6">
      <c r="A146" s="403">
        <v>94896</v>
      </c>
      <c r="B146" s="404" t="s">
        <v>6910</v>
      </c>
      <c r="C146" s="404" t="s">
        <v>78</v>
      </c>
      <c r="D146" s="404" t="s">
        <v>6770</v>
      </c>
      <c r="E146" s="409">
        <v>29.07</v>
      </c>
      <c r="F146" s="404" t="s">
        <v>6771</v>
      </c>
    </row>
    <row r="147" spans="1:6">
      <c r="A147" s="403">
        <v>94897</v>
      </c>
      <c r="B147" s="404" t="s">
        <v>6911</v>
      </c>
      <c r="C147" s="404" t="s">
        <v>78</v>
      </c>
      <c r="D147" s="404" t="s">
        <v>6823</v>
      </c>
      <c r="E147" s="411">
        <v>1411.95</v>
      </c>
      <c r="F147" s="404" t="s">
        <v>6771</v>
      </c>
    </row>
    <row r="148" spans="1:6">
      <c r="A148" s="403">
        <v>94898</v>
      </c>
      <c r="B148" s="404" t="s">
        <v>6912</v>
      </c>
      <c r="C148" s="404" t="s">
        <v>78</v>
      </c>
      <c r="D148" s="404" t="s">
        <v>6770</v>
      </c>
      <c r="E148" s="409">
        <v>34.08</v>
      </c>
      <c r="F148" s="404" t="s">
        <v>6771</v>
      </c>
    </row>
    <row r="149" spans="1:6">
      <c r="A149" s="403">
        <v>94900</v>
      </c>
      <c r="B149" s="404" t="s">
        <v>6913</v>
      </c>
      <c r="C149" s="404" t="s">
        <v>78</v>
      </c>
      <c r="D149" s="404" t="s">
        <v>6770</v>
      </c>
      <c r="E149" s="409">
        <v>44.12</v>
      </c>
      <c r="F149" s="404" t="s">
        <v>6771</v>
      </c>
    </row>
    <row r="150" spans="1:6">
      <c r="A150" s="403">
        <v>97121</v>
      </c>
      <c r="B150" s="404" t="s">
        <v>6914</v>
      </c>
      <c r="C150" s="404" t="s">
        <v>78</v>
      </c>
      <c r="D150" s="404" t="s">
        <v>6770</v>
      </c>
      <c r="E150" s="409">
        <v>1.6</v>
      </c>
      <c r="F150" s="404" t="s">
        <v>6771</v>
      </c>
    </row>
    <row r="151" spans="1:6">
      <c r="A151" s="403">
        <v>97122</v>
      </c>
      <c r="B151" s="404" t="s">
        <v>6915</v>
      </c>
      <c r="C151" s="404" t="s">
        <v>78</v>
      </c>
      <c r="D151" s="404" t="s">
        <v>6770</v>
      </c>
      <c r="E151" s="409">
        <v>2.21</v>
      </c>
      <c r="F151" s="404" t="s">
        <v>6771</v>
      </c>
    </row>
    <row r="152" spans="1:6">
      <c r="A152" s="403">
        <v>97123</v>
      </c>
      <c r="B152" s="404" t="s">
        <v>6916</v>
      </c>
      <c r="C152" s="404" t="s">
        <v>78</v>
      </c>
      <c r="D152" s="404" t="s">
        <v>6770</v>
      </c>
      <c r="E152" s="409">
        <v>2.82</v>
      </c>
      <c r="F152" s="404" t="s">
        <v>6771</v>
      </c>
    </row>
    <row r="153" spans="1:6">
      <c r="A153" s="403">
        <v>97124</v>
      </c>
      <c r="B153" s="404" t="s">
        <v>6917</v>
      </c>
      <c r="C153" s="404" t="s">
        <v>78</v>
      </c>
      <c r="D153" s="404" t="s">
        <v>6770</v>
      </c>
      <c r="E153" s="409">
        <v>0.7</v>
      </c>
      <c r="F153" s="404" t="s">
        <v>6771</v>
      </c>
    </row>
    <row r="154" spans="1:6">
      <c r="A154" s="403">
        <v>97125</v>
      </c>
      <c r="B154" s="404" t="s">
        <v>6918</v>
      </c>
      <c r="C154" s="404" t="s">
        <v>78</v>
      </c>
      <c r="D154" s="404" t="s">
        <v>6770</v>
      </c>
      <c r="E154" s="409">
        <v>0.99</v>
      </c>
      <c r="F154" s="404" t="s">
        <v>6771</v>
      </c>
    </row>
    <row r="155" spans="1:6">
      <c r="A155" s="403">
        <v>97126</v>
      </c>
      <c r="B155" s="404" t="s">
        <v>6919</v>
      </c>
      <c r="C155" s="404" t="s">
        <v>78</v>
      </c>
      <c r="D155" s="404" t="s">
        <v>6770</v>
      </c>
      <c r="E155" s="409">
        <v>1.27</v>
      </c>
      <c r="F155" s="404" t="s">
        <v>6771</v>
      </c>
    </row>
    <row r="156" spans="1:6">
      <c r="A156" s="403">
        <v>92833</v>
      </c>
      <c r="B156" s="404" t="s">
        <v>6920</v>
      </c>
      <c r="C156" s="404" t="s">
        <v>78</v>
      </c>
      <c r="D156" s="404" t="s">
        <v>6823</v>
      </c>
      <c r="E156" s="409">
        <v>96.94</v>
      </c>
      <c r="F156" s="404" t="s">
        <v>6771</v>
      </c>
    </row>
    <row r="157" spans="1:6">
      <c r="A157" s="403">
        <v>92834</v>
      </c>
      <c r="B157" s="404" t="s">
        <v>6921</v>
      </c>
      <c r="C157" s="404" t="s">
        <v>78</v>
      </c>
      <c r="D157" s="404" t="s">
        <v>6770</v>
      </c>
      <c r="E157" s="409">
        <v>6.23</v>
      </c>
      <c r="F157" s="404" t="s">
        <v>6771</v>
      </c>
    </row>
    <row r="158" spans="1:6">
      <c r="A158" s="403">
        <v>92835</v>
      </c>
      <c r="B158" s="404" t="s">
        <v>6922</v>
      </c>
      <c r="C158" s="404" t="s">
        <v>78</v>
      </c>
      <c r="D158" s="404" t="s">
        <v>6823</v>
      </c>
      <c r="E158" s="409">
        <v>126.94</v>
      </c>
      <c r="F158" s="404" t="s">
        <v>6771</v>
      </c>
    </row>
    <row r="159" spans="1:6">
      <c r="A159" s="403">
        <v>92836</v>
      </c>
      <c r="B159" s="404" t="s">
        <v>6923</v>
      </c>
      <c r="C159" s="404" t="s">
        <v>78</v>
      </c>
      <c r="D159" s="404" t="s">
        <v>6770</v>
      </c>
      <c r="E159" s="409">
        <v>7.96</v>
      </c>
      <c r="F159" s="404" t="s">
        <v>6771</v>
      </c>
    </row>
    <row r="160" spans="1:6">
      <c r="A160" s="403">
        <v>92837</v>
      </c>
      <c r="B160" s="404" t="s">
        <v>6924</v>
      </c>
      <c r="C160" s="404" t="s">
        <v>78</v>
      </c>
      <c r="D160" s="404" t="s">
        <v>6823</v>
      </c>
      <c r="E160" s="409">
        <v>159.9</v>
      </c>
      <c r="F160" s="404" t="s">
        <v>6771</v>
      </c>
    </row>
    <row r="161" spans="1:6">
      <c r="A161" s="403">
        <v>92838</v>
      </c>
      <c r="B161" s="404" t="s">
        <v>6925</v>
      </c>
      <c r="C161" s="404" t="s">
        <v>78</v>
      </c>
      <c r="D161" s="404" t="s">
        <v>6770</v>
      </c>
      <c r="E161" s="409">
        <v>9.5500000000000007</v>
      </c>
      <c r="F161" s="404" t="s">
        <v>6771</v>
      </c>
    </row>
    <row r="162" spans="1:6">
      <c r="A162" s="403">
        <v>92839</v>
      </c>
      <c r="B162" s="404" t="s">
        <v>6926</v>
      </c>
      <c r="C162" s="404" t="s">
        <v>78</v>
      </c>
      <c r="D162" s="404" t="s">
        <v>6823</v>
      </c>
      <c r="E162" s="409">
        <v>208.97</v>
      </c>
      <c r="F162" s="404" t="s">
        <v>6771</v>
      </c>
    </row>
    <row r="163" spans="1:6">
      <c r="A163" s="403">
        <v>92840</v>
      </c>
      <c r="B163" s="404" t="s">
        <v>6927</v>
      </c>
      <c r="C163" s="404" t="s">
        <v>78</v>
      </c>
      <c r="D163" s="404" t="s">
        <v>6770</v>
      </c>
      <c r="E163" s="409">
        <v>11.32</v>
      </c>
      <c r="F163" s="404" t="s">
        <v>6771</v>
      </c>
    </row>
    <row r="164" spans="1:6">
      <c r="A164" s="403">
        <v>92841</v>
      </c>
      <c r="B164" s="404" t="s">
        <v>6928</v>
      </c>
      <c r="C164" s="404" t="s">
        <v>78</v>
      </c>
      <c r="D164" s="404" t="s">
        <v>6823</v>
      </c>
      <c r="E164" s="409">
        <v>236.11</v>
      </c>
      <c r="F164" s="404" t="s">
        <v>6771</v>
      </c>
    </row>
    <row r="165" spans="1:6">
      <c r="A165" s="403">
        <v>92842</v>
      </c>
      <c r="B165" s="404" t="s">
        <v>6929</v>
      </c>
      <c r="C165" s="404" t="s">
        <v>78</v>
      </c>
      <c r="D165" s="404" t="s">
        <v>6770</v>
      </c>
      <c r="E165" s="409">
        <v>12.93</v>
      </c>
      <c r="F165" s="404" t="s">
        <v>6771</v>
      </c>
    </row>
    <row r="166" spans="1:6">
      <c r="A166" s="403">
        <v>92844</v>
      </c>
      <c r="B166" s="404" t="s">
        <v>6930</v>
      </c>
      <c r="C166" s="404" t="s">
        <v>78</v>
      </c>
      <c r="D166" s="404" t="s">
        <v>6770</v>
      </c>
      <c r="E166" s="409">
        <v>14.7</v>
      </c>
      <c r="F166" s="404" t="s">
        <v>6771</v>
      </c>
    </row>
    <row r="167" spans="1:6">
      <c r="A167" s="403">
        <v>92846</v>
      </c>
      <c r="B167" s="404" t="s">
        <v>6931</v>
      </c>
      <c r="C167" s="404" t="s">
        <v>78</v>
      </c>
      <c r="D167" s="404" t="s">
        <v>6770</v>
      </c>
      <c r="E167" s="409">
        <v>16.29</v>
      </c>
      <c r="F167" s="404" t="s">
        <v>6771</v>
      </c>
    </row>
    <row r="168" spans="1:6">
      <c r="A168" s="403">
        <v>92847</v>
      </c>
      <c r="B168" s="404" t="s">
        <v>6932</v>
      </c>
      <c r="C168" s="404" t="s">
        <v>78</v>
      </c>
      <c r="D168" s="404" t="s">
        <v>6823</v>
      </c>
      <c r="E168" s="409">
        <v>408.32</v>
      </c>
      <c r="F168" s="404" t="s">
        <v>6771</v>
      </c>
    </row>
    <row r="169" spans="1:6">
      <c r="A169" s="403">
        <v>92848</v>
      </c>
      <c r="B169" s="404" t="s">
        <v>6933</v>
      </c>
      <c r="C169" s="404" t="s">
        <v>78</v>
      </c>
      <c r="D169" s="404" t="s">
        <v>6770</v>
      </c>
      <c r="E169" s="409">
        <v>18.079999999999998</v>
      </c>
      <c r="F169" s="404" t="s">
        <v>6771</v>
      </c>
    </row>
    <row r="170" spans="1:6">
      <c r="A170" s="403">
        <v>92849</v>
      </c>
      <c r="B170" s="404" t="s">
        <v>6934</v>
      </c>
      <c r="C170" s="404" t="s">
        <v>78</v>
      </c>
      <c r="D170" s="404" t="s">
        <v>6823</v>
      </c>
      <c r="E170" s="409">
        <v>102.51</v>
      </c>
      <c r="F170" s="404" t="s">
        <v>6771</v>
      </c>
    </row>
    <row r="171" spans="1:6">
      <c r="A171" s="403">
        <v>92850</v>
      </c>
      <c r="B171" s="404" t="s">
        <v>6935</v>
      </c>
      <c r="C171" s="404" t="s">
        <v>78</v>
      </c>
      <c r="D171" s="404" t="s">
        <v>6770</v>
      </c>
      <c r="E171" s="409">
        <v>11.8</v>
      </c>
      <c r="F171" s="404" t="s">
        <v>6771</v>
      </c>
    </row>
    <row r="172" spans="1:6">
      <c r="A172" s="403">
        <v>92851</v>
      </c>
      <c r="B172" s="404" t="s">
        <v>6936</v>
      </c>
      <c r="C172" s="404" t="s">
        <v>78</v>
      </c>
      <c r="D172" s="404" t="s">
        <v>6823</v>
      </c>
      <c r="E172" s="409">
        <v>133.88</v>
      </c>
      <c r="F172" s="404" t="s">
        <v>6771</v>
      </c>
    </row>
    <row r="173" spans="1:6">
      <c r="A173" s="403">
        <v>92852</v>
      </c>
      <c r="B173" s="404" t="s">
        <v>6937</v>
      </c>
      <c r="C173" s="404" t="s">
        <v>78</v>
      </c>
      <c r="D173" s="404" t="s">
        <v>6770</v>
      </c>
      <c r="E173" s="409">
        <v>14.9</v>
      </c>
      <c r="F173" s="404" t="s">
        <v>6771</v>
      </c>
    </row>
    <row r="174" spans="1:6">
      <c r="A174" s="403">
        <v>92853</v>
      </c>
      <c r="B174" s="404" t="s">
        <v>6938</v>
      </c>
      <c r="C174" s="404" t="s">
        <v>78</v>
      </c>
      <c r="D174" s="404" t="s">
        <v>6823</v>
      </c>
      <c r="E174" s="409">
        <v>168.49</v>
      </c>
      <c r="F174" s="404" t="s">
        <v>6771</v>
      </c>
    </row>
    <row r="175" spans="1:6">
      <c r="A175" s="403">
        <v>92854</v>
      </c>
      <c r="B175" s="404" t="s">
        <v>6939</v>
      </c>
      <c r="C175" s="404" t="s">
        <v>78</v>
      </c>
      <c r="D175" s="404" t="s">
        <v>6770</v>
      </c>
      <c r="E175" s="409">
        <v>18.14</v>
      </c>
      <c r="F175" s="404" t="s">
        <v>6771</v>
      </c>
    </row>
    <row r="176" spans="1:6">
      <c r="A176" s="403">
        <v>92855</v>
      </c>
      <c r="B176" s="404" t="s">
        <v>6940</v>
      </c>
      <c r="C176" s="404" t="s">
        <v>78</v>
      </c>
      <c r="D176" s="404" t="s">
        <v>6823</v>
      </c>
      <c r="E176" s="409">
        <v>219.04</v>
      </c>
      <c r="F176" s="404" t="s">
        <v>6771</v>
      </c>
    </row>
    <row r="177" spans="1:6">
      <c r="A177" s="403">
        <v>92856</v>
      </c>
      <c r="B177" s="404" t="s">
        <v>6941</v>
      </c>
      <c r="C177" s="404" t="s">
        <v>78</v>
      </c>
      <c r="D177" s="404" t="s">
        <v>6770</v>
      </c>
      <c r="E177" s="409">
        <v>21.39</v>
      </c>
      <c r="F177" s="404" t="s">
        <v>6771</v>
      </c>
    </row>
    <row r="178" spans="1:6">
      <c r="A178" s="403">
        <v>92857</v>
      </c>
      <c r="B178" s="404" t="s">
        <v>6942</v>
      </c>
      <c r="C178" s="404" t="s">
        <v>78</v>
      </c>
      <c r="D178" s="404" t="s">
        <v>6823</v>
      </c>
      <c r="E178" s="409">
        <v>247.66</v>
      </c>
      <c r="F178" s="404" t="s">
        <v>6771</v>
      </c>
    </row>
    <row r="179" spans="1:6">
      <c r="A179" s="403">
        <v>92858</v>
      </c>
      <c r="B179" s="404" t="s">
        <v>6943</v>
      </c>
      <c r="C179" s="404" t="s">
        <v>78</v>
      </c>
      <c r="D179" s="404" t="s">
        <v>6770</v>
      </c>
      <c r="E179" s="409">
        <v>24.48</v>
      </c>
      <c r="F179" s="404" t="s">
        <v>6771</v>
      </c>
    </row>
    <row r="180" spans="1:6">
      <c r="A180" s="403">
        <v>92860</v>
      </c>
      <c r="B180" s="404" t="s">
        <v>6944</v>
      </c>
      <c r="C180" s="404" t="s">
        <v>78</v>
      </c>
      <c r="D180" s="404" t="s">
        <v>6770</v>
      </c>
      <c r="E180" s="409">
        <v>27.78</v>
      </c>
      <c r="F180" s="404" t="s">
        <v>6771</v>
      </c>
    </row>
    <row r="181" spans="1:6">
      <c r="A181" s="403">
        <v>92862</v>
      </c>
      <c r="B181" s="404" t="s">
        <v>6945</v>
      </c>
      <c r="C181" s="404" t="s">
        <v>78</v>
      </c>
      <c r="D181" s="404" t="s">
        <v>6770</v>
      </c>
      <c r="E181" s="409">
        <v>31.01</v>
      </c>
      <c r="F181" s="404" t="s">
        <v>6771</v>
      </c>
    </row>
    <row r="182" spans="1:6">
      <c r="A182" s="403">
        <v>92863</v>
      </c>
      <c r="B182" s="404" t="s">
        <v>6946</v>
      </c>
      <c r="C182" s="404" t="s">
        <v>78</v>
      </c>
      <c r="D182" s="404" t="s">
        <v>6823</v>
      </c>
      <c r="E182" s="409">
        <v>424.49</v>
      </c>
      <c r="F182" s="404" t="s">
        <v>6771</v>
      </c>
    </row>
    <row r="183" spans="1:6">
      <c r="A183" s="403">
        <v>92864</v>
      </c>
      <c r="B183" s="404" t="s">
        <v>6947</v>
      </c>
      <c r="C183" s="404" t="s">
        <v>78</v>
      </c>
      <c r="D183" s="404" t="s">
        <v>6770</v>
      </c>
      <c r="E183" s="409">
        <v>34.25</v>
      </c>
      <c r="F183" s="404" t="s">
        <v>6771</v>
      </c>
    </row>
    <row r="184" spans="1:6">
      <c r="A184" s="403">
        <v>92210</v>
      </c>
      <c r="B184" s="404" t="s">
        <v>6948</v>
      </c>
      <c r="C184" s="404" t="s">
        <v>78</v>
      </c>
      <c r="D184" s="404" t="s">
        <v>6823</v>
      </c>
      <c r="E184" s="409">
        <v>84.27</v>
      </c>
      <c r="F184" s="404" t="s">
        <v>6771</v>
      </c>
    </row>
    <row r="185" spans="1:6">
      <c r="A185" s="403">
        <v>92211</v>
      </c>
      <c r="B185" s="404" t="s">
        <v>6949</v>
      </c>
      <c r="C185" s="404" t="s">
        <v>78</v>
      </c>
      <c r="D185" s="404" t="s">
        <v>6823</v>
      </c>
      <c r="E185" s="409">
        <v>107.55</v>
      </c>
      <c r="F185" s="404" t="s">
        <v>6771</v>
      </c>
    </row>
    <row r="186" spans="1:6">
      <c r="A186" s="403">
        <v>92212</v>
      </c>
      <c r="B186" s="404" t="s">
        <v>6950</v>
      </c>
      <c r="C186" s="404" t="s">
        <v>78</v>
      </c>
      <c r="D186" s="404" t="s">
        <v>6823</v>
      </c>
      <c r="E186" s="409">
        <v>136.43</v>
      </c>
      <c r="F186" s="404" t="s">
        <v>6771</v>
      </c>
    </row>
    <row r="187" spans="1:6">
      <c r="A187" s="403">
        <v>92213</v>
      </c>
      <c r="B187" s="404" t="s">
        <v>6951</v>
      </c>
      <c r="C187" s="404" t="s">
        <v>78</v>
      </c>
      <c r="D187" s="404" t="s">
        <v>6823</v>
      </c>
      <c r="E187" s="409">
        <v>178.67</v>
      </c>
      <c r="F187" s="404" t="s">
        <v>6771</v>
      </c>
    </row>
    <row r="188" spans="1:6">
      <c r="A188" s="403">
        <v>92214</v>
      </c>
      <c r="B188" s="404" t="s">
        <v>6952</v>
      </c>
      <c r="C188" s="404" t="s">
        <v>78</v>
      </c>
      <c r="D188" s="404" t="s">
        <v>6823</v>
      </c>
      <c r="E188" s="409">
        <v>203.96</v>
      </c>
      <c r="F188" s="404" t="s">
        <v>6771</v>
      </c>
    </row>
    <row r="189" spans="1:6">
      <c r="A189" s="403">
        <v>92215</v>
      </c>
      <c r="B189" s="404" t="s">
        <v>6953</v>
      </c>
      <c r="C189" s="404" t="s">
        <v>78</v>
      </c>
      <c r="D189" s="404" t="s">
        <v>6823</v>
      </c>
      <c r="E189" s="409">
        <v>245.29</v>
      </c>
      <c r="F189" s="404" t="s">
        <v>6771</v>
      </c>
    </row>
    <row r="190" spans="1:6">
      <c r="A190" s="403">
        <v>92216</v>
      </c>
      <c r="B190" s="404" t="s">
        <v>6954</v>
      </c>
      <c r="C190" s="404" t="s">
        <v>78</v>
      </c>
      <c r="D190" s="404" t="s">
        <v>6823</v>
      </c>
      <c r="E190" s="409">
        <v>274.94</v>
      </c>
      <c r="F190" s="404" t="s">
        <v>6771</v>
      </c>
    </row>
    <row r="191" spans="1:6">
      <c r="A191" s="403">
        <v>92219</v>
      </c>
      <c r="B191" s="404" t="s">
        <v>6955</v>
      </c>
      <c r="C191" s="404" t="s">
        <v>78</v>
      </c>
      <c r="D191" s="404" t="s">
        <v>6823</v>
      </c>
      <c r="E191" s="409">
        <v>91.21</v>
      </c>
      <c r="F191" s="404" t="s">
        <v>6771</v>
      </c>
    </row>
    <row r="192" spans="1:6">
      <c r="A192" s="403">
        <v>92220</v>
      </c>
      <c r="B192" s="404" t="s">
        <v>6956</v>
      </c>
      <c r="C192" s="404" t="s">
        <v>78</v>
      </c>
      <c r="D192" s="404" t="s">
        <v>6823</v>
      </c>
      <c r="E192" s="409">
        <v>116.11</v>
      </c>
      <c r="F192" s="404" t="s">
        <v>6771</v>
      </c>
    </row>
    <row r="193" spans="1:6">
      <c r="A193" s="403">
        <v>92221</v>
      </c>
      <c r="B193" s="404" t="s">
        <v>6957</v>
      </c>
      <c r="C193" s="404" t="s">
        <v>78</v>
      </c>
      <c r="D193" s="404" t="s">
        <v>6823</v>
      </c>
      <c r="E193" s="409">
        <v>146.5</v>
      </c>
      <c r="F193" s="404" t="s">
        <v>6771</v>
      </c>
    </row>
    <row r="194" spans="1:6">
      <c r="A194" s="403">
        <v>92222</v>
      </c>
      <c r="B194" s="404" t="s">
        <v>6958</v>
      </c>
      <c r="C194" s="404" t="s">
        <v>78</v>
      </c>
      <c r="D194" s="404" t="s">
        <v>6823</v>
      </c>
      <c r="E194" s="409">
        <v>190.36</v>
      </c>
      <c r="F194" s="404" t="s">
        <v>6771</v>
      </c>
    </row>
    <row r="195" spans="1:6">
      <c r="A195" s="403">
        <v>92223</v>
      </c>
      <c r="B195" s="404" t="s">
        <v>6959</v>
      </c>
      <c r="C195" s="404" t="s">
        <v>78</v>
      </c>
      <c r="D195" s="404" t="s">
        <v>6823</v>
      </c>
      <c r="E195" s="409">
        <v>217.04</v>
      </c>
      <c r="F195" s="404" t="s">
        <v>6771</v>
      </c>
    </row>
    <row r="196" spans="1:6">
      <c r="A196" s="403">
        <v>92224</v>
      </c>
      <c r="B196" s="404" t="s">
        <v>6960</v>
      </c>
      <c r="C196" s="404" t="s">
        <v>78</v>
      </c>
      <c r="D196" s="404" t="s">
        <v>6823</v>
      </c>
      <c r="E196" s="409">
        <v>259.82</v>
      </c>
      <c r="F196" s="404" t="s">
        <v>6771</v>
      </c>
    </row>
    <row r="197" spans="1:6">
      <c r="A197" s="403">
        <v>92226</v>
      </c>
      <c r="B197" s="404" t="s">
        <v>6961</v>
      </c>
      <c r="C197" s="404" t="s">
        <v>78</v>
      </c>
      <c r="D197" s="404" t="s">
        <v>6823</v>
      </c>
      <c r="E197" s="409">
        <v>291.19</v>
      </c>
      <c r="F197" s="404" t="s">
        <v>6771</v>
      </c>
    </row>
    <row r="198" spans="1:6">
      <c r="A198" s="403">
        <v>92808</v>
      </c>
      <c r="B198" s="404" t="s">
        <v>6962</v>
      </c>
      <c r="C198" s="404" t="s">
        <v>78</v>
      </c>
      <c r="D198" s="404" t="s">
        <v>6770</v>
      </c>
      <c r="E198" s="409">
        <v>28.04</v>
      </c>
      <c r="F198" s="404" t="s">
        <v>6771</v>
      </c>
    </row>
    <row r="199" spans="1:6">
      <c r="A199" s="403">
        <v>92809</v>
      </c>
      <c r="B199" s="404" t="s">
        <v>6963</v>
      </c>
      <c r="C199" s="404" t="s">
        <v>78</v>
      </c>
      <c r="D199" s="404" t="s">
        <v>6770</v>
      </c>
      <c r="E199" s="409">
        <v>35.93</v>
      </c>
      <c r="F199" s="404" t="s">
        <v>6771</v>
      </c>
    </row>
    <row r="200" spans="1:6">
      <c r="A200" s="403">
        <v>92810</v>
      </c>
      <c r="B200" s="404" t="s">
        <v>6964</v>
      </c>
      <c r="C200" s="404" t="s">
        <v>78</v>
      </c>
      <c r="D200" s="404" t="s">
        <v>6770</v>
      </c>
      <c r="E200" s="409">
        <v>43.72</v>
      </c>
      <c r="F200" s="404" t="s">
        <v>6771</v>
      </c>
    </row>
    <row r="201" spans="1:6">
      <c r="A201" s="403">
        <v>92811</v>
      </c>
      <c r="B201" s="404" t="s">
        <v>6965</v>
      </c>
      <c r="C201" s="404" t="s">
        <v>78</v>
      </c>
      <c r="D201" s="404" t="s">
        <v>6770</v>
      </c>
      <c r="E201" s="409">
        <v>51.97</v>
      </c>
      <c r="F201" s="404" t="s">
        <v>6771</v>
      </c>
    </row>
    <row r="202" spans="1:6">
      <c r="A202" s="403">
        <v>92812</v>
      </c>
      <c r="B202" s="404" t="s">
        <v>6966</v>
      </c>
      <c r="C202" s="404" t="s">
        <v>78</v>
      </c>
      <c r="D202" s="404" t="s">
        <v>6770</v>
      </c>
      <c r="E202" s="409">
        <v>60.12</v>
      </c>
      <c r="F202" s="404" t="s">
        <v>6771</v>
      </c>
    </row>
    <row r="203" spans="1:6">
      <c r="A203" s="403">
        <v>92813</v>
      </c>
      <c r="B203" s="404" t="s">
        <v>6967</v>
      </c>
      <c r="C203" s="404" t="s">
        <v>78</v>
      </c>
      <c r="D203" s="404" t="s">
        <v>6770</v>
      </c>
      <c r="E203" s="409">
        <v>69.53</v>
      </c>
      <c r="F203" s="404" t="s">
        <v>6771</v>
      </c>
    </row>
    <row r="204" spans="1:6">
      <c r="A204" s="403">
        <v>92814</v>
      </c>
      <c r="B204" s="404" t="s">
        <v>6968</v>
      </c>
      <c r="C204" s="404" t="s">
        <v>78</v>
      </c>
      <c r="D204" s="404" t="s">
        <v>6770</v>
      </c>
      <c r="E204" s="409">
        <v>79.319999999999993</v>
      </c>
      <c r="F204" s="404" t="s">
        <v>6771</v>
      </c>
    </row>
    <row r="205" spans="1:6">
      <c r="A205" s="403">
        <v>92815</v>
      </c>
      <c r="B205" s="404" t="s">
        <v>6969</v>
      </c>
      <c r="C205" s="404" t="s">
        <v>78</v>
      </c>
      <c r="D205" s="404" t="s">
        <v>6770</v>
      </c>
      <c r="E205" s="409">
        <v>90.42</v>
      </c>
      <c r="F205" s="404" t="s">
        <v>6771</v>
      </c>
    </row>
    <row r="206" spans="1:6">
      <c r="A206" s="403">
        <v>92816</v>
      </c>
      <c r="B206" s="404" t="s">
        <v>6970</v>
      </c>
      <c r="C206" s="404" t="s">
        <v>78</v>
      </c>
      <c r="D206" s="404" t="s">
        <v>6823</v>
      </c>
      <c r="E206" s="409">
        <v>374.65</v>
      </c>
      <c r="F206" s="404" t="s">
        <v>6771</v>
      </c>
    </row>
    <row r="207" spans="1:6">
      <c r="A207" s="403">
        <v>92817</v>
      </c>
      <c r="B207" s="404" t="s">
        <v>6971</v>
      </c>
      <c r="C207" s="404" t="s">
        <v>78</v>
      </c>
      <c r="D207" s="404" t="s">
        <v>6770</v>
      </c>
      <c r="E207" s="409">
        <v>113.15</v>
      </c>
      <c r="F207" s="404" t="s">
        <v>6771</v>
      </c>
    </row>
    <row r="208" spans="1:6">
      <c r="A208" s="403">
        <v>92818</v>
      </c>
      <c r="B208" s="404" t="s">
        <v>6972</v>
      </c>
      <c r="C208" s="404" t="s">
        <v>78</v>
      </c>
      <c r="D208" s="404" t="s">
        <v>6823</v>
      </c>
      <c r="E208" s="409">
        <v>541.27</v>
      </c>
      <c r="F208" s="404" t="s">
        <v>6771</v>
      </c>
    </row>
    <row r="209" spans="1:6">
      <c r="A209" s="403">
        <v>92819</v>
      </c>
      <c r="B209" s="404" t="s">
        <v>6973</v>
      </c>
      <c r="C209" s="404" t="s">
        <v>78</v>
      </c>
      <c r="D209" s="404" t="s">
        <v>6770</v>
      </c>
      <c r="E209" s="409">
        <v>152.30000000000001</v>
      </c>
      <c r="F209" s="404" t="s">
        <v>6771</v>
      </c>
    </row>
    <row r="210" spans="1:6">
      <c r="A210" s="403">
        <v>92820</v>
      </c>
      <c r="B210" s="404" t="s">
        <v>6974</v>
      </c>
      <c r="C210" s="404" t="s">
        <v>78</v>
      </c>
      <c r="D210" s="404" t="s">
        <v>6770</v>
      </c>
      <c r="E210" s="409">
        <v>33.47</v>
      </c>
      <c r="F210" s="404" t="s">
        <v>6771</v>
      </c>
    </row>
    <row r="211" spans="1:6">
      <c r="A211" s="403">
        <v>92821</v>
      </c>
      <c r="B211" s="404" t="s">
        <v>6975</v>
      </c>
      <c r="C211" s="404" t="s">
        <v>78</v>
      </c>
      <c r="D211" s="404" t="s">
        <v>6770</v>
      </c>
      <c r="E211" s="409">
        <v>42.87</v>
      </c>
      <c r="F211" s="404" t="s">
        <v>6771</v>
      </c>
    </row>
    <row r="212" spans="1:6">
      <c r="A212" s="403">
        <v>92822</v>
      </c>
      <c r="B212" s="404" t="s">
        <v>6976</v>
      </c>
      <c r="C212" s="404" t="s">
        <v>78</v>
      </c>
      <c r="D212" s="404" t="s">
        <v>6770</v>
      </c>
      <c r="E212" s="409">
        <v>52.28</v>
      </c>
      <c r="F212" s="404" t="s">
        <v>6771</v>
      </c>
    </row>
    <row r="213" spans="1:6">
      <c r="A213" s="403">
        <v>92824</v>
      </c>
      <c r="B213" s="404" t="s">
        <v>6977</v>
      </c>
      <c r="C213" s="404" t="s">
        <v>78</v>
      </c>
      <c r="D213" s="404" t="s">
        <v>6770</v>
      </c>
      <c r="E213" s="409">
        <v>62.04</v>
      </c>
      <c r="F213" s="404" t="s">
        <v>6771</v>
      </c>
    </row>
    <row r="214" spans="1:6">
      <c r="A214" s="403">
        <v>92825</v>
      </c>
      <c r="B214" s="404" t="s">
        <v>6978</v>
      </c>
      <c r="C214" s="404" t="s">
        <v>78</v>
      </c>
      <c r="D214" s="404" t="s">
        <v>6770</v>
      </c>
      <c r="E214" s="409">
        <v>71.81</v>
      </c>
      <c r="F214" s="404" t="s">
        <v>6771</v>
      </c>
    </row>
    <row r="215" spans="1:6">
      <c r="A215" s="403">
        <v>92826</v>
      </c>
      <c r="B215" s="404" t="s">
        <v>6979</v>
      </c>
      <c r="C215" s="404" t="s">
        <v>78</v>
      </c>
      <c r="D215" s="404" t="s">
        <v>6770</v>
      </c>
      <c r="E215" s="409">
        <v>82.61</v>
      </c>
      <c r="F215" s="404" t="s">
        <v>6771</v>
      </c>
    </row>
    <row r="216" spans="1:6">
      <c r="A216" s="403">
        <v>92827</v>
      </c>
      <c r="B216" s="404" t="s">
        <v>6980</v>
      </c>
      <c r="C216" s="404" t="s">
        <v>78</v>
      </c>
      <c r="D216" s="404" t="s">
        <v>6770</v>
      </c>
      <c r="E216" s="409">
        <v>93.85</v>
      </c>
      <c r="F216" s="404" t="s">
        <v>6771</v>
      </c>
    </row>
    <row r="217" spans="1:6">
      <c r="A217" s="403">
        <v>92828</v>
      </c>
      <c r="B217" s="404" t="s">
        <v>6981</v>
      </c>
      <c r="C217" s="404" t="s">
        <v>78</v>
      </c>
      <c r="D217" s="404" t="s">
        <v>6770</v>
      </c>
      <c r="E217" s="409">
        <v>106.67</v>
      </c>
      <c r="F217" s="404" t="s">
        <v>6771</v>
      </c>
    </row>
    <row r="218" spans="1:6">
      <c r="A218" s="403">
        <v>92829</v>
      </c>
      <c r="B218" s="404" t="s">
        <v>6982</v>
      </c>
      <c r="C218" s="404" t="s">
        <v>78</v>
      </c>
      <c r="D218" s="404" t="s">
        <v>6823</v>
      </c>
      <c r="E218" s="409">
        <v>393.83</v>
      </c>
      <c r="F218" s="404" t="s">
        <v>6771</v>
      </c>
    </row>
    <row r="219" spans="1:6">
      <c r="A219" s="403">
        <v>92830</v>
      </c>
      <c r="B219" s="404" t="s">
        <v>6983</v>
      </c>
      <c r="C219" s="404" t="s">
        <v>78</v>
      </c>
      <c r="D219" s="404" t="s">
        <v>6770</v>
      </c>
      <c r="E219" s="409">
        <v>132.33000000000001</v>
      </c>
      <c r="F219" s="404" t="s">
        <v>6771</v>
      </c>
    </row>
    <row r="220" spans="1:6">
      <c r="A220" s="403">
        <v>92831</v>
      </c>
      <c r="B220" s="404" t="s">
        <v>6984</v>
      </c>
      <c r="C220" s="404" t="s">
        <v>78</v>
      </c>
      <c r="D220" s="404" t="s">
        <v>6823</v>
      </c>
      <c r="E220" s="409">
        <v>564.9</v>
      </c>
      <c r="F220" s="404" t="s">
        <v>6771</v>
      </c>
    </row>
    <row r="221" spans="1:6">
      <c r="A221" s="403">
        <v>92832</v>
      </c>
      <c r="B221" s="404" t="s">
        <v>6985</v>
      </c>
      <c r="C221" s="404" t="s">
        <v>78</v>
      </c>
      <c r="D221" s="404" t="s">
        <v>6770</v>
      </c>
      <c r="E221" s="409">
        <v>175.93</v>
      </c>
      <c r="F221" s="404" t="s">
        <v>6771</v>
      </c>
    </row>
    <row r="222" spans="1:6">
      <c r="A222" s="403">
        <v>95565</v>
      </c>
      <c r="B222" s="404" t="s">
        <v>6986</v>
      </c>
      <c r="C222" s="404" t="s">
        <v>78</v>
      </c>
      <c r="D222" s="404" t="s">
        <v>6823</v>
      </c>
      <c r="E222" s="409">
        <v>73.790000000000006</v>
      </c>
      <c r="F222" s="404" t="s">
        <v>6771</v>
      </c>
    </row>
    <row r="223" spans="1:6">
      <c r="A223" s="403">
        <v>95566</v>
      </c>
      <c r="B223" s="404" t="s">
        <v>6987</v>
      </c>
      <c r="C223" s="404" t="s">
        <v>78</v>
      </c>
      <c r="D223" s="404" t="s">
        <v>6823</v>
      </c>
      <c r="E223" s="409">
        <v>79.22</v>
      </c>
      <c r="F223" s="404" t="s">
        <v>6771</v>
      </c>
    </row>
    <row r="224" spans="1:6">
      <c r="A224" s="403">
        <v>95567</v>
      </c>
      <c r="B224" s="404" t="s">
        <v>6988</v>
      </c>
      <c r="C224" s="404" t="s">
        <v>78</v>
      </c>
      <c r="D224" s="404" t="s">
        <v>6823</v>
      </c>
      <c r="E224" s="409">
        <v>58.35</v>
      </c>
      <c r="F224" s="404" t="s">
        <v>6771</v>
      </c>
    </row>
    <row r="225" spans="1:6">
      <c r="A225" s="403">
        <v>95568</v>
      </c>
      <c r="B225" s="404" t="s">
        <v>6989</v>
      </c>
      <c r="C225" s="404" t="s">
        <v>78</v>
      </c>
      <c r="D225" s="404" t="s">
        <v>6823</v>
      </c>
      <c r="E225" s="409">
        <v>75.989999999999995</v>
      </c>
      <c r="F225" s="404" t="s">
        <v>6771</v>
      </c>
    </row>
    <row r="226" spans="1:6">
      <c r="A226" s="403">
        <v>95569</v>
      </c>
      <c r="B226" s="404" t="s">
        <v>6990</v>
      </c>
      <c r="C226" s="404" t="s">
        <v>78</v>
      </c>
      <c r="D226" s="404" t="s">
        <v>6823</v>
      </c>
      <c r="E226" s="409">
        <v>101.77</v>
      </c>
      <c r="F226" s="404" t="s">
        <v>6771</v>
      </c>
    </row>
    <row r="227" spans="1:6">
      <c r="A227" s="403">
        <v>95570</v>
      </c>
      <c r="B227" s="404" t="s">
        <v>6991</v>
      </c>
      <c r="C227" s="404" t="s">
        <v>78</v>
      </c>
      <c r="D227" s="404" t="s">
        <v>6823</v>
      </c>
      <c r="E227" s="409">
        <v>63.78</v>
      </c>
      <c r="F227" s="404" t="s">
        <v>6771</v>
      </c>
    </row>
    <row r="228" spans="1:6">
      <c r="A228" s="403">
        <v>95571</v>
      </c>
      <c r="B228" s="404" t="s">
        <v>6992</v>
      </c>
      <c r="C228" s="404" t="s">
        <v>78</v>
      </c>
      <c r="D228" s="404" t="s">
        <v>6823</v>
      </c>
      <c r="E228" s="409">
        <v>82.93</v>
      </c>
      <c r="F228" s="404" t="s">
        <v>6771</v>
      </c>
    </row>
    <row r="229" spans="1:6">
      <c r="A229" s="403">
        <v>95572</v>
      </c>
      <c r="B229" s="404" t="s">
        <v>6993</v>
      </c>
      <c r="C229" s="404" t="s">
        <v>78</v>
      </c>
      <c r="D229" s="404" t="s">
        <v>6823</v>
      </c>
      <c r="E229" s="409">
        <v>110.33</v>
      </c>
      <c r="F229" s="404" t="s">
        <v>6771</v>
      </c>
    </row>
    <row r="230" spans="1:6">
      <c r="A230" s="403">
        <v>73606</v>
      </c>
      <c r="B230" s="404" t="s">
        <v>6994</v>
      </c>
      <c r="C230" s="404" t="s">
        <v>2</v>
      </c>
      <c r="D230" s="404" t="s">
        <v>6770</v>
      </c>
      <c r="E230" s="409">
        <v>102.6</v>
      </c>
      <c r="F230" s="404" t="s">
        <v>6771</v>
      </c>
    </row>
    <row r="231" spans="1:6">
      <c r="A231" s="403">
        <v>73607</v>
      </c>
      <c r="B231" s="404" t="s">
        <v>6995</v>
      </c>
      <c r="C231" s="404" t="s">
        <v>2</v>
      </c>
      <c r="D231" s="404" t="s">
        <v>6770</v>
      </c>
      <c r="E231" s="409">
        <v>68.400000000000006</v>
      </c>
      <c r="F231" s="404" t="s">
        <v>6771</v>
      </c>
    </row>
    <row r="232" spans="1:6">
      <c r="A232" s="403">
        <v>83623</v>
      </c>
      <c r="B232" s="404" t="s">
        <v>6996</v>
      </c>
      <c r="C232" s="404" t="s">
        <v>78</v>
      </c>
      <c r="D232" s="404" t="s">
        <v>6823</v>
      </c>
      <c r="E232" s="409">
        <v>220.79</v>
      </c>
      <c r="F232" s="404" t="s">
        <v>6771</v>
      </c>
    </row>
    <row r="233" spans="1:6">
      <c r="A233" s="403">
        <v>83624</v>
      </c>
      <c r="B233" s="404" t="s">
        <v>6997</v>
      </c>
      <c r="C233" s="404" t="s">
        <v>78</v>
      </c>
      <c r="D233" s="404" t="s">
        <v>6823</v>
      </c>
      <c r="E233" s="409">
        <v>155.38999999999999</v>
      </c>
      <c r="F233" s="404" t="s">
        <v>6771</v>
      </c>
    </row>
    <row r="234" spans="1:6">
      <c r="A234" s="403">
        <v>83626</v>
      </c>
      <c r="B234" s="404" t="s">
        <v>6998</v>
      </c>
      <c r="C234" s="404" t="s">
        <v>78</v>
      </c>
      <c r="D234" s="404" t="s">
        <v>6823</v>
      </c>
      <c r="E234" s="409">
        <v>122.69</v>
      </c>
      <c r="F234" s="404" t="s">
        <v>6771</v>
      </c>
    </row>
    <row r="235" spans="1:6">
      <c r="A235" s="403">
        <v>83627</v>
      </c>
      <c r="B235" s="404" t="s">
        <v>6999</v>
      </c>
      <c r="C235" s="404" t="s">
        <v>2</v>
      </c>
      <c r="D235" s="404" t="s">
        <v>6823</v>
      </c>
      <c r="E235" s="409">
        <v>418.03</v>
      </c>
      <c r="F235" s="404" t="s">
        <v>6771</v>
      </c>
    </row>
    <row r="236" spans="1:6">
      <c r="A236" s="403">
        <v>83724</v>
      </c>
      <c r="B236" s="404" t="s">
        <v>7000</v>
      </c>
      <c r="C236" s="404" t="s">
        <v>94</v>
      </c>
      <c r="D236" s="404" t="s">
        <v>6770</v>
      </c>
      <c r="E236" s="409">
        <v>1.43</v>
      </c>
      <c r="F236" s="404" t="s">
        <v>6771</v>
      </c>
    </row>
    <row r="237" spans="1:6">
      <c r="A237" s="403">
        <v>83725</v>
      </c>
      <c r="B237" s="404" t="s">
        <v>7001</v>
      </c>
      <c r="C237" s="404" t="s">
        <v>94</v>
      </c>
      <c r="D237" s="404" t="s">
        <v>6770</v>
      </c>
      <c r="E237" s="409">
        <v>0.91</v>
      </c>
      <c r="F237" s="404" t="s">
        <v>6771</v>
      </c>
    </row>
    <row r="238" spans="1:6">
      <c r="A238" s="403">
        <v>83726</v>
      </c>
      <c r="B238" s="404" t="s">
        <v>7002</v>
      </c>
      <c r="C238" s="404" t="s">
        <v>94</v>
      </c>
      <c r="D238" s="404" t="s">
        <v>6770</v>
      </c>
      <c r="E238" s="409">
        <v>0.66</v>
      </c>
      <c r="F238" s="404" t="s">
        <v>6771</v>
      </c>
    </row>
    <row r="239" spans="1:6">
      <c r="A239" s="403">
        <v>97127</v>
      </c>
      <c r="B239" s="404" t="s">
        <v>7003</v>
      </c>
      <c r="C239" s="404" t="s">
        <v>78</v>
      </c>
      <c r="D239" s="404" t="s">
        <v>6770</v>
      </c>
      <c r="E239" s="409">
        <v>4.04</v>
      </c>
      <c r="F239" s="404" t="s">
        <v>6771</v>
      </c>
    </row>
    <row r="240" spans="1:6">
      <c r="A240" s="403">
        <v>97128</v>
      </c>
      <c r="B240" s="404" t="s">
        <v>7004</v>
      </c>
      <c r="C240" s="404" t="s">
        <v>78</v>
      </c>
      <c r="D240" s="404" t="s">
        <v>6770</v>
      </c>
      <c r="E240" s="409">
        <v>7.9</v>
      </c>
      <c r="F240" s="404" t="s">
        <v>6771</v>
      </c>
    </row>
    <row r="241" spans="1:6">
      <c r="A241" s="403">
        <v>97129</v>
      </c>
      <c r="B241" s="404" t="s">
        <v>7005</v>
      </c>
      <c r="C241" s="404" t="s">
        <v>78</v>
      </c>
      <c r="D241" s="404" t="s">
        <v>6770</v>
      </c>
      <c r="E241" s="409">
        <v>9.7200000000000006</v>
      </c>
      <c r="F241" s="404" t="s">
        <v>6771</v>
      </c>
    </row>
    <row r="242" spans="1:6">
      <c r="A242" s="403">
        <v>97130</v>
      </c>
      <c r="B242" s="404" t="s">
        <v>7006</v>
      </c>
      <c r="C242" s="404" t="s">
        <v>78</v>
      </c>
      <c r="D242" s="404" t="s">
        <v>6770</v>
      </c>
      <c r="E242" s="409">
        <v>11.53</v>
      </c>
      <c r="F242" s="404" t="s">
        <v>6771</v>
      </c>
    </row>
    <row r="243" spans="1:6">
      <c r="A243" s="403">
        <v>97131</v>
      </c>
      <c r="B243" s="404" t="s">
        <v>7007</v>
      </c>
      <c r="C243" s="404" t="s">
        <v>78</v>
      </c>
      <c r="D243" s="404" t="s">
        <v>6770</v>
      </c>
      <c r="E243" s="409">
        <v>13.33</v>
      </c>
      <c r="F243" s="404" t="s">
        <v>6771</v>
      </c>
    </row>
    <row r="244" spans="1:6">
      <c r="A244" s="403">
        <v>97132</v>
      </c>
      <c r="B244" s="404" t="s">
        <v>7008</v>
      </c>
      <c r="C244" s="404" t="s">
        <v>78</v>
      </c>
      <c r="D244" s="404" t="s">
        <v>6770</v>
      </c>
      <c r="E244" s="409">
        <v>15.15</v>
      </c>
      <c r="F244" s="404" t="s">
        <v>6771</v>
      </c>
    </row>
    <row r="245" spans="1:6">
      <c r="A245" s="403">
        <v>97133</v>
      </c>
      <c r="B245" s="404" t="s">
        <v>7009</v>
      </c>
      <c r="C245" s="404" t="s">
        <v>78</v>
      </c>
      <c r="D245" s="404" t="s">
        <v>6770</v>
      </c>
      <c r="E245" s="409">
        <v>18.77</v>
      </c>
      <c r="F245" s="404" t="s">
        <v>6771</v>
      </c>
    </row>
    <row r="246" spans="1:6">
      <c r="A246" s="403">
        <v>97134</v>
      </c>
      <c r="B246" s="404" t="s">
        <v>7010</v>
      </c>
      <c r="C246" s="404" t="s">
        <v>78</v>
      </c>
      <c r="D246" s="404" t="s">
        <v>6770</v>
      </c>
      <c r="E246" s="409">
        <v>1.83</v>
      </c>
      <c r="F246" s="404" t="s">
        <v>6771</v>
      </c>
    </row>
    <row r="247" spans="1:6">
      <c r="A247" s="403">
        <v>97135</v>
      </c>
      <c r="B247" s="404" t="s">
        <v>7011</v>
      </c>
      <c r="C247" s="404" t="s">
        <v>78</v>
      </c>
      <c r="D247" s="404" t="s">
        <v>6770</v>
      </c>
      <c r="E247" s="409">
        <v>3.96</v>
      </c>
      <c r="F247" s="404" t="s">
        <v>6771</v>
      </c>
    </row>
    <row r="248" spans="1:6">
      <c r="A248" s="403">
        <v>97136</v>
      </c>
      <c r="B248" s="404" t="s">
        <v>7012</v>
      </c>
      <c r="C248" s="404" t="s">
        <v>78</v>
      </c>
      <c r="D248" s="404" t="s">
        <v>6770</v>
      </c>
      <c r="E248" s="409">
        <v>4.8899999999999997</v>
      </c>
      <c r="F248" s="404" t="s">
        <v>6771</v>
      </c>
    </row>
    <row r="249" spans="1:6">
      <c r="A249" s="403">
        <v>97137</v>
      </c>
      <c r="B249" s="404" t="s">
        <v>7013</v>
      </c>
      <c r="C249" s="404" t="s">
        <v>78</v>
      </c>
      <c r="D249" s="404" t="s">
        <v>6770</v>
      </c>
      <c r="E249" s="409">
        <v>5.8</v>
      </c>
      <c r="F249" s="404" t="s">
        <v>6771</v>
      </c>
    </row>
    <row r="250" spans="1:6">
      <c r="A250" s="403">
        <v>97138</v>
      </c>
      <c r="B250" s="404" t="s">
        <v>7014</v>
      </c>
      <c r="C250" s="404" t="s">
        <v>78</v>
      </c>
      <c r="D250" s="404" t="s">
        <v>6770</v>
      </c>
      <c r="E250" s="409">
        <v>6.7</v>
      </c>
      <c r="F250" s="404" t="s">
        <v>6771</v>
      </c>
    </row>
    <row r="251" spans="1:6">
      <c r="A251" s="403">
        <v>97139</v>
      </c>
      <c r="B251" s="404" t="s">
        <v>7015</v>
      </c>
      <c r="C251" s="404" t="s">
        <v>78</v>
      </c>
      <c r="D251" s="404" t="s">
        <v>6770</v>
      </c>
      <c r="E251" s="409">
        <v>7.62</v>
      </c>
      <c r="F251" s="404" t="s">
        <v>6771</v>
      </c>
    </row>
    <row r="252" spans="1:6">
      <c r="A252" s="403">
        <v>97140</v>
      </c>
      <c r="B252" s="404" t="s">
        <v>7016</v>
      </c>
      <c r="C252" s="404" t="s">
        <v>78</v>
      </c>
      <c r="D252" s="404" t="s">
        <v>6770</v>
      </c>
      <c r="E252" s="409">
        <v>9.4499999999999993</v>
      </c>
      <c r="F252" s="404" t="s">
        <v>6771</v>
      </c>
    </row>
    <row r="253" spans="1:6">
      <c r="A253" s="403">
        <v>83520</v>
      </c>
      <c r="B253" s="404" t="s">
        <v>7017</v>
      </c>
      <c r="C253" s="404" t="s">
        <v>2</v>
      </c>
      <c r="D253" s="404" t="s">
        <v>6823</v>
      </c>
      <c r="E253" s="409">
        <v>104.71</v>
      </c>
      <c r="F253" s="404" t="s">
        <v>6771</v>
      </c>
    </row>
    <row r="254" spans="1:6">
      <c r="A254" s="403">
        <v>83531</v>
      </c>
      <c r="B254" s="404" t="s">
        <v>7018</v>
      </c>
      <c r="C254" s="404" t="s">
        <v>2</v>
      </c>
      <c r="D254" s="404" t="s">
        <v>6823</v>
      </c>
      <c r="E254" s="409">
        <v>281.10000000000002</v>
      </c>
      <c r="F254" s="404" t="s">
        <v>6771</v>
      </c>
    </row>
    <row r="255" spans="1:6">
      <c r="A255" s="403">
        <v>83535</v>
      </c>
      <c r="B255" s="404" t="s">
        <v>7019</v>
      </c>
      <c r="C255" s="404" t="s">
        <v>2</v>
      </c>
      <c r="D255" s="404" t="s">
        <v>6823</v>
      </c>
      <c r="E255" s="409">
        <v>232.86</v>
      </c>
      <c r="F255" s="404" t="s">
        <v>6771</v>
      </c>
    </row>
    <row r="256" spans="1:6">
      <c r="A256" s="404" t="s">
        <v>7020</v>
      </c>
      <c r="B256" s="404" t="s">
        <v>7021</v>
      </c>
      <c r="C256" s="404" t="s">
        <v>2</v>
      </c>
      <c r="D256" s="404" t="s">
        <v>6770</v>
      </c>
      <c r="E256" s="409">
        <v>52.26</v>
      </c>
      <c r="F256" s="404" t="s">
        <v>6771</v>
      </c>
    </row>
    <row r="257" spans="1:6">
      <c r="A257" s="404" t="s">
        <v>7022</v>
      </c>
      <c r="B257" s="404" t="s">
        <v>7023</v>
      </c>
      <c r="C257" s="404" t="s">
        <v>2</v>
      </c>
      <c r="D257" s="404" t="s">
        <v>6770</v>
      </c>
      <c r="E257" s="409">
        <v>76.78</v>
      </c>
      <c r="F257" s="404" t="s">
        <v>6771</v>
      </c>
    </row>
    <row r="258" spans="1:6">
      <c r="A258" s="404" t="s">
        <v>7024</v>
      </c>
      <c r="B258" s="404" t="s">
        <v>7025</v>
      </c>
      <c r="C258" s="404" t="s">
        <v>2</v>
      </c>
      <c r="D258" s="404" t="s">
        <v>6770</v>
      </c>
      <c r="E258" s="409">
        <v>95.98</v>
      </c>
      <c r="F258" s="404" t="s">
        <v>6771</v>
      </c>
    </row>
    <row r="259" spans="1:6">
      <c r="A259" s="404" t="s">
        <v>7026</v>
      </c>
      <c r="B259" s="404" t="s">
        <v>7027</v>
      </c>
      <c r="C259" s="404" t="s">
        <v>2</v>
      </c>
      <c r="D259" s="404" t="s">
        <v>6770</v>
      </c>
      <c r="E259" s="409">
        <v>446.03</v>
      </c>
      <c r="F259" s="404" t="s">
        <v>6771</v>
      </c>
    </row>
    <row r="260" spans="1:6">
      <c r="A260" s="404" t="s">
        <v>7028</v>
      </c>
      <c r="B260" s="404" t="s">
        <v>7029</v>
      </c>
      <c r="C260" s="404" t="s">
        <v>2</v>
      </c>
      <c r="D260" s="404" t="s">
        <v>6770</v>
      </c>
      <c r="E260" s="409">
        <v>520.37</v>
      </c>
      <c r="F260" s="404" t="s">
        <v>6771</v>
      </c>
    </row>
    <row r="261" spans="1:6">
      <c r="A261" s="404" t="s">
        <v>7030</v>
      </c>
      <c r="B261" s="404" t="s">
        <v>7031</v>
      </c>
      <c r="C261" s="404" t="s">
        <v>2</v>
      </c>
      <c r="D261" s="404" t="s">
        <v>6770</v>
      </c>
      <c r="E261" s="409">
        <v>631.88</v>
      </c>
      <c r="F261" s="404" t="s">
        <v>6771</v>
      </c>
    </row>
    <row r="262" spans="1:6">
      <c r="A262" s="404" t="s">
        <v>7032</v>
      </c>
      <c r="B262" s="404" t="s">
        <v>7033</v>
      </c>
      <c r="C262" s="404" t="s">
        <v>2</v>
      </c>
      <c r="D262" s="404" t="s">
        <v>6770</v>
      </c>
      <c r="E262" s="409">
        <v>706.22</v>
      </c>
      <c r="F262" s="404" t="s">
        <v>6771</v>
      </c>
    </row>
    <row r="263" spans="1:6">
      <c r="A263" s="404" t="s">
        <v>7034</v>
      </c>
      <c r="B263" s="404" t="s">
        <v>7035</v>
      </c>
      <c r="C263" s="404" t="s">
        <v>2</v>
      </c>
      <c r="D263" s="404" t="s">
        <v>6770</v>
      </c>
      <c r="E263" s="409">
        <v>743.4</v>
      </c>
      <c r="F263" s="404" t="s">
        <v>6771</v>
      </c>
    </row>
    <row r="264" spans="1:6">
      <c r="A264" s="404" t="s">
        <v>7036</v>
      </c>
      <c r="B264" s="404" t="s">
        <v>7037</v>
      </c>
      <c r="C264" s="404" t="s">
        <v>2</v>
      </c>
      <c r="D264" s="404" t="s">
        <v>6770</v>
      </c>
      <c r="E264" s="409">
        <v>817.73</v>
      </c>
      <c r="F264" s="404" t="s">
        <v>6771</v>
      </c>
    </row>
    <row r="265" spans="1:6">
      <c r="A265" s="404" t="s">
        <v>7038</v>
      </c>
      <c r="B265" s="404" t="s">
        <v>7039</v>
      </c>
      <c r="C265" s="404" t="s">
        <v>2</v>
      </c>
      <c r="D265" s="404" t="s">
        <v>6770</v>
      </c>
      <c r="E265" s="409">
        <v>854.9</v>
      </c>
      <c r="F265" s="404" t="s">
        <v>6771</v>
      </c>
    </row>
    <row r="266" spans="1:6">
      <c r="A266" s="404" t="s">
        <v>7040</v>
      </c>
      <c r="B266" s="404" t="s">
        <v>7041</v>
      </c>
      <c r="C266" s="404" t="s">
        <v>2</v>
      </c>
      <c r="D266" s="404" t="s">
        <v>6770</v>
      </c>
      <c r="E266" s="409">
        <v>929.25</v>
      </c>
      <c r="F266" s="404" t="s">
        <v>6771</v>
      </c>
    </row>
    <row r="267" spans="1:6">
      <c r="A267" s="404" t="s">
        <v>7042</v>
      </c>
      <c r="B267" s="404" t="s">
        <v>7043</v>
      </c>
      <c r="C267" s="404" t="s">
        <v>2</v>
      </c>
      <c r="D267" s="404" t="s">
        <v>6770</v>
      </c>
      <c r="E267" s="411">
        <v>1003.58</v>
      </c>
      <c r="F267" s="404" t="s">
        <v>6771</v>
      </c>
    </row>
    <row r="268" spans="1:6">
      <c r="A268" s="404" t="s">
        <v>7044</v>
      </c>
      <c r="B268" s="404" t="s">
        <v>7045</v>
      </c>
      <c r="C268" s="404" t="s">
        <v>2</v>
      </c>
      <c r="D268" s="404" t="s">
        <v>6770</v>
      </c>
      <c r="E268" s="411">
        <v>1109.18</v>
      </c>
      <c r="F268" s="404" t="s">
        <v>6771</v>
      </c>
    </row>
    <row r="269" spans="1:6">
      <c r="A269" s="404" t="s">
        <v>7046</v>
      </c>
      <c r="B269" s="404" t="s">
        <v>7047</v>
      </c>
      <c r="C269" s="404" t="s">
        <v>2</v>
      </c>
      <c r="D269" s="404" t="s">
        <v>6770</v>
      </c>
      <c r="E269" s="411">
        <v>1109.18</v>
      </c>
      <c r="F269" s="404" t="s">
        <v>6771</v>
      </c>
    </row>
    <row r="270" spans="1:6">
      <c r="A270" s="404" t="s">
        <v>7048</v>
      </c>
      <c r="B270" s="404" t="s">
        <v>7049</v>
      </c>
      <c r="C270" s="404" t="s">
        <v>2</v>
      </c>
      <c r="D270" s="404" t="s">
        <v>6770</v>
      </c>
      <c r="E270" s="411">
        <v>1121.21</v>
      </c>
      <c r="F270" s="404" t="s">
        <v>6771</v>
      </c>
    </row>
    <row r="271" spans="1:6">
      <c r="A271" s="404" t="s">
        <v>7050</v>
      </c>
      <c r="B271" s="404" t="s">
        <v>7051</v>
      </c>
      <c r="C271" s="404" t="s">
        <v>2</v>
      </c>
      <c r="D271" s="404" t="s">
        <v>6770</v>
      </c>
      <c r="E271" s="411">
        <v>1267.6400000000001</v>
      </c>
      <c r="F271" s="404" t="s">
        <v>6771</v>
      </c>
    </row>
    <row r="272" spans="1:6">
      <c r="A272" s="404" t="s">
        <v>7052</v>
      </c>
      <c r="B272" s="404" t="s">
        <v>7053</v>
      </c>
      <c r="C272" s="404" t="s">
        <v>2</v>
      </c>
      <c r="D272" s="404" t="s">
        <v>6770</v>
      </c>
      <c r="E272" s="409">
        <v>23.97</v>
      </c>
      <c r="F272" s="404" t="s">
        <v>6771</v>
      </c>
    </row>
    <row r="273" spans="1:6">
      <c r="A273" s="404" t="s">
        <v>7054</v>
      </c>
      <c r="B273" s="404" t="s">
        <v>7055</v>
      </c>
      <c r="C273" s="404" t="s">
        <v>2</v>
      </c>
      <c r="D273" s="404" t="s">
        <v>6770</v>
      </c>
      <c r="E273" s="409">
        <v>28.79</v>
      </c>
      <c r="F273" s="404" t="s">
        <v>6771</v>
      </c>
    </row>
    <row r="274" spans="1:6">
      <c r="A274" s="404" t="s">
        <v>7056</v>
      </c>
      <c r="B274" s="404" t="s">
        <v>7057</v>
      </c>
      <c r="C274" s="404" t="s">
        <v>2</v>
      </c>
      <c r="D274" s="404" t="s">
        <v>6770</v>
      </c>
      <c r="E274" s="409">
        <v>32.619999999999997</v>
      </c>
      <c r="F274" s="404" t="s">
        <v>6771</v>
      </c>
    </row>
    <row r="275" spans="1:6">
      <c r="A275" s="404" t="s">
        <v>7058</v>
      </c>
      <c r="B275" s="404" t="s">
        <v>7059</v>
      </c>
      <c r="C275" s="404" t="s">
        <v>2</v>
      </c>
      <c r="D275" s="404" t="s">
        <v>6770</v>
      </c>
      <c r="E275" s="409">
        <v>163.54</v>
      </c>
      <c r="F275" s="404" t="s">
        <v>6771</v>
      </c>
    </row>
    <row r="276" spans="1:6">
      <c r="A276" s="404" t="s">
        <v>7060</v>
      </c>
      <c r="B276" s="404" t="s">
        <v>7061</v>
      </c>
      <c r="C276" s="404" t="s">
        <v>2</v>
      </c>
      <c r="D276" s="404" t="s">
        <v>6770</v>
      </c>
      <c r="E276" s="409">
        <v>211.86</v>
      </c>
      <c r="F276" s="404" t="s">
        <v>6771</v>
      </c>
    </row>
    <row r="277" spans="1:6">
      <c r="A277" s="404" t="s">
        <v>7062</v>
      </c>
      <c r="B277" s="404" t="s">
        <v>7063</v>
      </c>
      <c r="C277" s="404" t="s">
        <v>2</v>
      </c>
      <c r="D277" s="404" t="s">
        <v>6770</v>
      </c>
      <c r="E277" s="409">
        <v>249.02</v>
      </c>
      <c r="F277" s="404" t="s">
        <v>6771</v>
      </c>
    </row>
    <row r="278" spans="1:6">
      <c r="A278" s="404" t="s">
        <v>7064</v>
      </c>
      <c r="B278" s="404" t="s">
        <v>7065</v>
      </c>
      <c r="C278" s="404" t="s">
        <v>2</v>
      </c>
      <c r="D278" s="404" t="s">
        <v>6770</v>
      </c>
      <c r="E278" s="409">
        <v>271.33</v>
      </c>
      <c r="F278" s="404" t="s">
        <v>6771</v>
      </c>
    </row>
    <row r="279" spans="1:6">
      <c r="A279" s="404" t="s">
        <v>7066</v>
      </c>
      <c r="B279" s="404" t="s">
        <v>7067</v>
      </c>
      <c r="C279" s="404" t="s">
        <v>2</v>
      </c>
      <c r="D279" s="404" t="s">
        <v>6770</v>
      </c>
      <c r="E279" s="409">
        <v>297.35000000000002</v>
      </c>
      <c r="F279" s="404" t="s">
        <v>6771</v>
      </c>
    </row>
    <row r="280" spans="1:6">
      <c r="A280" s="404" t="s">
        <v>7068</v>
      </c>
      <c r="B280" s="404" t="s">
        <v>7069</v>
      </c>
      <c r="C280" s="404" t="s">
        <v>2</v>
      </c>
      <c r="D280" s="404" t="s">
        <v>6770</v>
      </c>
      <c r="E280" s="409">
        <v>327.08999999999997</v>
      </c>
      <c r="F280" s="404" t="s">
        <v>6771</v>
      </c>
    </row>
    <row r="281" spans="1:6">
      <c r="A281" s="404" t="s">
        <v>7070</v>
      </c>
      <c r="B281" s="404" t="s">
        <v>7071</v>
      </c>
      <c r="C281" s="404" t="s">
        <v>2</v>
      </c>
      <c r="D281" s="404" t="s">
        <v>6770</v>
      </c>
      <c r="E281" s="409">
        <v>353.1</v>
      </c>
      <c r="F281" s="404" t="s">
        <v>6771</v>
      </c>
    </row>
    <row r="282" spans="1:6">
      <c r="A282" s="404" t="s">
        <v>7072</v>
      </c>
      <c r="B282" s="404" t="s">
        <v>7073</v>
      </c>
      <c r="C282" s="404" t="s">
        <v>2</v>
      </c>
      <c r="D282" s="404" t="s">
        <v>6770</v>
      </c>
      <c r="E282" s="409">
        <v>371.7</v>
      </c>
      <c r="F282" s="404" t="s">
        <v>6771</v>
      </c>
    </row>
    <row r="283" spans="1:6">
      <c r="A283" s="404" t="s">
        <v>7074</v>
      </c>
      <c r="B283" s="404" t="s">
        <v>7075</v>
      </c>
      <c r="C283" s="404" t="s">
        <v>2</v>
      </c>
      <c r="D283" s="404" t="s">
        <v>6770</v>
      </c>
      <c r="E283" s="409">
        <v>423.73</v>
      </c>
      <c r="F283" s="404" t="s">
        <v>6771</v>
      </c>
    </row>
    <row r="284" spans="1:6">
      <c r="A284" s="403">
        <v>92235</v>
      </c>
      <c r="B284" s="404" t="s">
        <v>7076</v>
      </c>
      <c r="C284" s="404" t="s">
        <v>76</v>
      </c>
      <c r="D284" s="404" t="s">
        <v>6770</v>
      </c>
      <c r="E284" s="409">
        <v>47.58</v>
      </c>
      <c r="F284" s="404" t="s">
        <v>6771</v>
      </c>
    </row>
    <row r="285" spans="1:6">
      <c r="A285" s="403">
        <v>93206</v>
      </c>
      <c r="B285" s="404" t="s">
        <v>7077</v>
      </c>
      <c r="C285" s="404" t="s">
        <v>76</v>
      </c>
      <c r="D285" s="404" t="s">
        <v>6823</v>
      </c>
      <c r="E285" s="409">
        <v>696.14</v>
      </c>
      <c r="F285" s="404" t="s">
        <v>6771</v>
      </c>
    </row>
    <row r="286" spans="1:6">
      <c r="A286" s="403">
        <v>93207</v>
      </c>
      <c r="B286" s="404" t="s">
        <v>7078</v>
      </c>
      <c r="C286" s="404" t="s">
        <v>76</v>
      </c>
      <c r="D286" s="404" t="s">
        <v>6823</v>
      </c>
      <c r="E286" s="409">
        <v>547.74</v>
      </c>
      <c r="F286" s="404" t="s">
        <v>6771</v>
      </c>
    </row>
    <row r="287" spans="1:6">
      <c r="A287" s="403">
        <v>93208</v>
      </c>
      <c r="B287" s="404" t="s">
        <v>7079</v>
      </c>
      <c r="C287" s="404" t="s">
        <v>76</v>
      </c>
      <c r="D287" s="404" t="s">
        <v>6823</v>
      </c>
      <c r="E287" s="409">
        <v>405.19</v>
      </c>
      <c r="F287" s="404" t="s">
        <v>6771</v>
      </c>
    </row>
    <row r="288" spans="1:6">
      <c r="A288" s="403">
        <v>93209</v>
      </c>
      <c r="B288" s="404" t="s">
        <v>7080</v>
      </c>
      <c r="C288" s="404" t="s">
        <v>76</v>
      </c>
      <c r="D288" s="404" t="s">
        <v>6823</v>
      </c>
      <c r="E288" s="409">
        <v>551.64</v>
      </c>
      <c r="F288" s="404" t="s">
        <v>6771</v>
      </c>
    </row>
    <row r="289" spans="1:6">
      <c r="A289" s="403">
        <v>93210</v>
      </c>
      <c r="B289" s="404" t="s">
        <v>7081</v>
      </c>
      <c r="C289" s="404" t="s">
        <v>76</v>
      </c>
      <c r="D289" s="404" t="s">
        <v>6823</v>
      </c>
      <c r="E289" s="409">
        <v>314.94</v>
      </c>
      <c r="F289" s="404" t="s">
        <v>6771</v>
      </c>
    </row>
    <row r="290" spans="1:6">
      <c r="A290" s="403">
        <v>93211</v>
      </c>
      <c r="B290" s="404" t="s">
        <v>7082</v>
      </c>
      <c r="C290" s="404" t="s">
        <v>76</v>
      </c>
      <c r="D290" s="404" t="s">
        <v>6823</v>
      </c>
      <c r="E290" s="409">
        <v>341.03</v>
      </c>
      <c r="F290" s="404" t="s">
        <v>6771</v>
      </c>
    </row>
    <row r="291" spans="1:6">
      <c r="A291" s="403">
        <v>93212</v>
      </c>
      <c r="B291" s="404" t="s">
        <v>7083</v>
      </c>
      <c r="C291" s="404" t="s">
        <v>76</v>
      </c>
      <c r="D291" s="404" t="s">
        <v>6823</v>
      </c>
      <c r="E291" s="409">
        <v>511.29</v>
      </c>
      <c r="F291" s="404" t="s">
        <v>6771</v>
      </c>
    </row>
    <row r="292" spans="1:6">
      <c r="A292" s="403">
        <v>93213</v>
      </c>
      <c r="B292" s="404" t="s">
        <v>7084</v>
      </c>
      <c r="C292" s="404" t="s">
        <v>76</v>
      </c>
      <c r="D292" s="404" t="s">
        <v>6823</v>
      </c>
      <c r="E292" s="409">
        <v>611.66999999999996</v>
      </c>
      <c r="F292" s="404" t="s">
        <v>6771</v>
      </c>
    </row>
    <row r="293" spans="1:6">
      <c r="A293" s="403">
        <v>93214</v>
      </c>
      <c r="B293" s="404" t="s">
        <v>7085</v>
      </c>
      <c r="C293" s="404" t="s">
        <v>2</v>
      </c>
      <c r="D293" s="404" t="s">
        <v>6823</v>
      </c>
      <c r="E293" s="411">
        <v>2685.97</v>
      </c>
      <c r="F293" s="404" t="s">
        <v>6771</v>
      </c>
    </row>
    <row r="294" spans="1:6">
      <c r="A294" s="403">
        <v>93243</v>
      </c>
      <c r="B294" s="404" t="s">
        <v>7086</v>
      </c>
      <c r="C294" s="404" t="s">
        <v>2</v>
      </c>
      <c r="D294" s="404" t="s">
        <v>6823</v>
      </c>
      <c r="E294" s="411">
        <v>4045.25</v>
      </c>
      <c r="F294" s="404" t="s">
        <v>6771</v>
      </c>
    </row>
    <row r="295" spans="1:6">
      <c r="A295" s="403">
        <v>93582</v>
      </c>
      <c r="B295" s="404" t="s">
        <v>7087</v>
      </c>
      <c r="C295" s="404" t="s">
        <v>76</v>
      </c>
      <c r="D295" s="404" t="s">
        <v>6823</v>
      </c>
      <c r="E295" s="409">
        <v>125.68</v>
      </c>
      <c r="F295" s="404" t="s">
        <v>6771</v>
      </c>
    </row>
    <row r="296" spans="1:6">
      <c r="A296" s="403">
        <v>93583</v>
      </c>
      <c r="B296" s="404" t="s">
        <v>7088</v>
      </c>
      <c r="C296" s="404" t="s">
        <v>76</v>
      </c>
      <c r="D296" s="404" t="s">
        <v>6823</v>
      </c>
      <c r="E296" s="409">
        <v>244.1</v>
      </c>
      <c r="F296" s="404" t="s">
        <v>6771</v>
      </c>
    </row>
    <row r="297" spans="1:6">
      <c r="A297" s="403">
        <v>93584</v>
      </c>
      <c r="B297" s="404" t="s">
        <v>7089</v>
      </c>
      <c r="C297" s="404" t="s">
        <v>76</v>
      </c>
      <c r="D297" s="404" t="s">
        <v>6823</v>
      </c>
      <c r="E297" s="409">
        <v>376.08</v>
      </c>
      <c r="F297" s="404" t="s">
        <v>6771</v>
      </c>
    </row>
    <row r="298" spans="1:6">
      <c r="A298" s="403">
        <v>93585</v>
      </c>
      <c r="B298" s="404" t="s">
        <v>7090</v>
      </c>
      <c r="C298" s="404" t="s">
        <v>76</v>
      </c>
      <c r="D298" s="404" t="s">
        <v>6823</v>
      </c>
      <c r="E298" s="409">
        <v>514.48</v>
      </c>
      <c r="F298" s="404" t="s">
        <v>6771</v>
      </c>
    </row>
    <row r="299" spans="1:6">
      <c r="A299" s="404" t="s">
        <v>7091</v>
      </c>
      <c r="B299" s="404" t="s">
        <v>5241</v>
      </c>
      <c r="C299" s="404" t="s">
        <v>76</v>
      </c>
      <c r="D299" s="404" t="s">
        <v>6823</v>
      </c>
      <c r="E299" s="409">
        <v>270.77</v>
      </c>
      <c r="F299" s="404" t="s">
        <v>6771</v>
      </c>
    </row>
    <row r="300" spans="1:6">
      <c r="A300" s="404" t="s">
        <v>7092</v>
      </c>
      <c r="B300" s="404" t="s">
        <v>7093</v>
      </c>
      <c r="C300" s="404" t="s">
        <v>7094</v>
      </c>
      <c r="D300" s="404" t="s">
        <v>6823</v>
      </c>
      <c r="E300" s="409">
        <v>394.53</v>
      </c>
      <c r="F300" s="404" t="s">
        <v>6771</v>
      </c>
    </row>
    <row r="301" spans="1:6">
      <c r="A301" s="403">
        <v>5631</v>
      </c>
      <c r="B301" s="404" t="s">
        <v>7095</v>
      </c>
      <c r="C301" s="404" t="s">
        <v>7096</v>
      </c>
      <c r="D301" s="404" t="s">
        <v>6770</v>
      </c>
      <c r="E301" s="409">
        <v>134.94999999999999</v>
      </c>
      <c r="F301" s="404" t="s">
        <v>6771</v>
      </c>
    </row>
    <row r="302" spans="1:6">
      <c r="A302" s="403">
        <v>5678</v>
      </c>
      <c r="B302" s="404" t="s">
        <v>7097</v>
      </c>
      <c r="C302" s="404" t="s">
        <v>7096</v>
      </c>
      <c r="D302" s="404" t="s">
        <v>6770</v>
      </c>
      <c r="E302" s="409">
        <v>101.89</v>
      </c>
      <c r="F302" s="404" t="s">
        <v>6771</v>
      </c>
    </row>
    <row r="303" spans="1:6">
      <c r="A303" s="403">
        <v>5680</v>
      </c>
      <c r="B303" s="404" t="s">
        <v>7098</v>
      </c>
      <c r="C303" s="404" t="s">
        <v>7096</v>
      </c>
      <c r="D303" s="404" t="s">
        <v>6770</v>
      </c>
      <c r="E303" s="409">
        <v>95.14</v>
      </c>
      <c r="F303" s="404" t="s">
        <v>6771</v>
      </c>
    </row>
    <row r="304" spans="1:6">
      <c r="A304" s="403">
        <v>5684</v>
      </c>
      <c r="B304" s="404" t="s">
        <v>7099</v>
      </c>
      <c r="C304" s="404" t="s">
        <v>7096</v>
      </c>
      <c r="D304" s="404" t="s">
        <v>6770</v>
      </c>
      <c r="E304" s="409">
        <v>91.75</v>
      </c>
      <c r="F304" s="404" t="s">
        <v>6771</v>
      </c>
    </row>
    <row r="305" spans="1:6">
      <c r="A305" s="403">
        <v>5689</v>
      </c>
      <c r="B305" s="404" t="s">
        <v>7100</v>
      </c>
      <c r="C305" s="404" t="s">
        <v>7096</v>
      </c>
      <c r="D305" s="404" t="s">
        <v>6823</v>
      </c>
      <c r="E305" s="409">
        <v>2.93</v>
      </c>
      <c r="F305" s="404" t="s">
        <v>6771</v>
      </c>
    </row>
    <row r="306" spans="1:6">
      <c r="A306" s="403">
        <v>5795</v>
      </c>
      <c r="B306" s="404" t="s">
        <v>7101</v>
      </c>
      <c r="C306" s="404" t="s">
        <v>7096</v>
      </c>
      <c r="D306" s="404" t="s">
        <v>6770</v>
      </c>
      <c r="E306" s="409">
        <v>22.18</v>
      </c>
      <c r="F306" s="404" t="s">
        <v>6771</v>
      </c>
    </row>
    <row r="307" spans="1:6">
      <c r="A307" s="403">
        <v>5811</v>
      </c>
      <c r="B307" s="404" t="s">
        <v>7102</v>
      </c>
      <c r="C307" s="404" t="s">
        <v>7096</v>
      </c>
      <c r="D307" s="404" t="s">
        <v>6823</v>
      </c>
      <c r="E307" s="409">
        <v>160.1</v>
      </c>
      <c r="F307" s="404" t="s">
        <v>6771</v>
      </c>
    </row>
    <row r="308" spans="1:6">
      <c r="A308" s="403">
        <v>5823</v>
      </c>
      <c r="B308" s="404" t="s">
        <v>7103</v>
      </c>
      <c r="C308" s="404" t="s">
        <v>7096</v>
      </c>
      <c r="D308" s="404" t="s">
        <v>6823</v>
      </c>
      <c r="E308" s="409">
        <v>160.29</v>
      </c>
      <c r="F308" s="404" t="s">
        <v>6771</v>
      </c>
    </row>
    <row r="309" spans="1:6">
      <c r="A309" s="403">
        <v>5824</v>
      </c>
      <c r="B309" s="404" t="s">
        <v>7104</v>
      </c>
      <c r="C309" s="404" t="s">
        <v>7096</v>
      </c>
      <c r="D309" s="404" t="s">
        <v>6823</v>
      </c>
      <c r="E309" s="409">
        <v>129.58000000000001</v>
      </c>
      <c r="F309" s="404" t="s">
        <v>6771</v>
      </c>
    </row>
    <row r="310" spans="1:6">
      <c r="A310" s="403">
        <v>5835</v>
      </c>
      <c r="B310" s="404" t="s">
        <v>7105</v>
      </c>
      <c r="C310" s="404" t="s">
        <v>7096</v>
      </c>
      <c r="D310" s="404" t="s">
        <v>6770</v>
      </c>
      <c r="E310" s="409">
        <v>178.42</v>
      </c>
      <c r="F310" s="404" t="s">
        <v>6771</v>
      </c>
    </row>
    <row r="311" spans="1:6">
      <c r="A311" s="403">
        <v>5839</v>
      </c>
      <c r="B311" s="404" t="s">
        <v>7106</v>
      </c>
      <c r="C311" s="404" t="s">
        <v>7096</v>
      </c>
      <c r="D311" s="404" t="s">
        <v>6823</v>
      </c>
      <c r="E311" s="409">
        <v>4.33</v>
      </c>
      <c r="F311" s="404" t="s">
        <v>6771</v>
      </c>
    </row>
    <row r="312" spans="1:6">
      <c r="A312" s="403">
        <v>5843</v>
      </c>
      <c r="B312" s="404" t="s">
        <v>7107</v>
      </c>
      <c r="C312" s="404" t="s">
        <v>7096</v>
      </c>
      <c r="D312" s="404" t="s">
        <v>6823</v>
      </c>
      <c r="E312" s="409">
        <v>101.53</v>
      </c>
      <c r="F312" s="404" t="s">
        <v>6771</v>
      </c>
    </row>
    <row r="313" spans="1:6">
      <c r="A313" s="403">
        <v>5847</v>
      </c>
      <c r="B313" s="404" t="s">
        <v>7108</v>
      </c>
      <c r="C313" s="404" t="s">
        <v>7096</v>
      </c>
      <c r="D313" s="404" t="s">
        <v>6823</v>
      </c>
      <c r="E313" s="409">
        <v>171.31</v>
      </c>
      <c r="F313" s="404" t="s">
        <v>6771</v>
      </c>
    </row>
    <row r="314" spans="1:6">
      <c r="A314" s="403">
        <v>5851</v>
      </c>
      <c r="B314" s="404" t="s">
        <v>7109</v>
      </c>
      <c r="C314" s="404" t="s">
        <v>7096</v>
      </c>
      <c r="D314" s="404" t="s">
        <v>6823</v>
      </c>
      <c r="E314" s="409">
        <v>162.44999999999999</v>
      </c>
      <c r="F314" s="404" t="s">
        <v>6771</v>
      </c>
    </row>
    <row r="315" spans="1:6">
      <c r="A315" s="403">
        <v>5855</v>
      </c>
      <c r="B315" s="404" t="s">
        <v>7110</v>
      </c>
      <c r="C315" s="404" t="s">
        <v>7096</v>
      </c>
      <c r="D315" s="404" t="s">
        <v>6823</v>
      </c>
      <c r="E315" s="409">
        <v>407.9</v>
      </c>
      <c r="F315" s="404" t="s">
        <v>6771</v>
      </c>
    </row>
    <row r="316" spans="1:6">
      <c r="A316" s="403">
        <v>5863</v>
      </c>
      <c r="B316" s="404" t="s">
        <v>7111</v>
      </c>
      <c r="C316" s="404" t="s">
        <v>7096</v>
      </c>
      <c r="D316" s="404" t="s">
        <v>6770</v>
      </c>
      <c r="E316" s="409">
        <v>9.56</v>
      </c>
      <c r="F316" s="404" t="s">
        <v>6771</v>
      </c>
    </row>
    <row r="317" spans="1:6">
      <c r="A317" s="403">
        <v>5867</v>
      </c>
      <c r="B317" s="404" t="s">
        <v>7112</v>
      </c>
      <c r="C317" s="404" t="s">
        <v>7096</v>
      </c>
      <c r="D317" s="404" t="s">
        <v>6770</v>
      </c>
      <c r="E317" s="409">
        <v>88.81</v>
      </c>
      <c r="F317" s="404" t="s">
        <v>6771</v>
      </c>
    </row>
    <row r="318" spans="1:6">
      <c r="A318" s="403">
        <v>5875</v>
      </c>
      <c r="B318" s="404" t="s">
        <v>7113</v>
      </c>
      <c r="C318" s="404" t="s">
        <v>7096</v>
      </c>
      <c r="D318" s="404" t="s">
        <v>6770</v>
      </c>
      <c r="E318" s="409">
        <v>94.3</v>
      </c>
      <c r="F318" s="404" t="s">
        <v>6771</v>
      </c>
    </row>
    <row r="319" spans="1:6">
      <c r="A319" s="403">
        <v>5879</v>
      </c>
      <c r="B319" s="404" t="s">
        <v>7114</v>
      </c>
      <c r="C319" s="404" t="s">
        <v>7096</v>
      </c>
      <c r="D319" s="404" t="s">
        <v>6770</v>
      </c>
      <c r="E319" s="409">
        <v>74.08</v>
      </c>
      <c r="F319" s="404" t="s">
        <v>6771</v>
      </c>
    </row>
    <row r="320" spans="1:6">
      <c r="A320" s="403">
        <v>5882</v>
      </c>
      <c r="B320" s="404" t="s">
        <v>7115</v>
      </c>
      <c r="C320" s="404" t="s">
        <v>7096</v>
      </c>
      <c r="D320" s="404" t="s">
        <v>6823</v>
      </c>
      <c r="E320" s="409">
        <v>69.14</v>
      </c>
      <c r="F320" s="404" t="s">
        <v>6771</v>
      </c>
    </row>
    <row r="321" spans="1:6">
      <c r="A321" s="403">
        <v>5890</v>
      </c>
      <c r="B321" s="404" t="s">
        <v>7116</v>
      </c>
      <c r="C321" s="404" t="s">
        <v>7096</v>
      </c>
      <c r="D321" s="404" t="s">
        <v>6770</v>
      </c>
      <c r="E321" s="409">
        <v>129.59</v>
      </c>
      <c r="F321" s="404" t="s">
        <v>6771</v>
      </c>
    </row>
    <row r="322" spans="1:6">
      <c r="A322" s="403">
        <v>5894</v>
      </c>
      <c r="B322" s="404" t="s">
        <v>7117</v>
      </c>
      <c r="C322" s="404" t="s">
        <v>7096</v>
      </c>
      <c r="D322" s="404" t="s">
        <v>6770</v>
      </c>
      <c r="E322" s="409">
        <v>127.94</v>
      </c>
      <c r="F322" s="404" t="s">
        <v>6771</v>
      </c>
    </row>
    <row r="323" spans="1:6">
      <c r="A323" s="403">
        <v>5901</v>
      </c>
      <c r="B323" s="404" t="s">
        <v>7118</v>
      </c>
      <c r="C323" s="404" t="s">
        <v>7096</v>
      </c>
      <c r="D323" s="404" t="s">
        <v>6823</v>
      </c>
      <c r="E323" s="409">
        <v>159.96</v>
      </c>
      <c r="F323" s="404" t="s">
        <v>6771</v>
      </c>
    </row>
    <row r="324" spans="1:6">
      <c r="A324" s="403">
        <v>5909</v>
      </c>
      <c r="B324" s="404" t="s">
        <v>7119</v>
      </c>
      <c r="C324" s="404" t="s">
        <v>7096</v>
      </c>
      <c r="D324" s="404" t="s">
        <v>6823</v>
      </c>
      <c r="E324" s="409">
        <v>19.04</v>
      </c>
      <c r="F324" s="404" t="s">
        <v>6771</v>
      </c>
    </row>
    <row r="325" spans="1:6">
      <c r="A325" s="403">
        <v>5921</v>
      </c>
      <c r="B325" s="404" t="s">
        <v>7120</v>
      </c>
      <c r="C325" s="404" t="s">
        <v>7096</v>
      </c>
      <c r="D325" s="404" t="s">
        <v>6823</v>
      </c>
      <c r="E325" s="409">
        <v>2.29</v>
      </c>
      <c r="F325" s="404" t="s">
        <v>6771</v>
      </c>
    </row>
    <row r="326" spans="1:6">
      <c r="A326" s="403">
        <v>5928</v>
      </c>
      <c r="B326" s="404" t="s">
        <v>7121</v>
      </c>
      <c r="C326" s="404" t="s">
        <v>7096</v>
      </c>
      <c r="D326" s="404" t="s">
        <v>6770</v>
      </c>
      <c r="E326" s="409">
        <v>137.91</v>
      </c>
      <c r="F326" s="404" t="s">
        <v>6771</v>
      </c>
    </row>
    <row r="327" spans="1:6">
      <c r="A327" s="403">
        <v>5932</v>
      </c>
      <c r="B327" s="404" t="s">
        <v>7122</v>
      </c>
      <c r="C327" s="404" t="s">
        <v>7096</v>
      </c>
      <c r="D327" s="404" t="s">
        <v>6770</v>
      </c>
      <c r="E327" s="409">
        <v>168.24</v>
      </c>
      <c r="F327" s="404" t="s">
        <v>6771</v>
      </c>
    </row>
    <row r="328" spans="1:6">
      <c r="A328" s="403">
        <v>5940</v>
      </c>
      <c r="B328" s="404" t="s">
        <v>7123</v>
      </c>
      <c r="C328" s="404" t="s">
        <v>7096</v>
      </c>
      <c r="D328" s="404" t="s">
        <v>6770</v>
      </c>
      <c r="E328" s="409">
        <v>138.30000000000001</v>
      </c>
      <c r="F328" s="404" t="s">
        <v>6771</v>
      </c>
    </row>
    <row r="329" spans="1:6">
      <c r="A329" s="403">
        <v>5944</v>
      </c>
      <c r="B329" s="404" t="s">
        <v>7124</v>
      </c>
      <c r="C329" s="404" t="s">
        <v>7096</v>
      </c>
      <c r="D329" s="404" t="s">
        <v>6770</v>
      </c>
      <c r="E329" s="409">
        <v>190.71</v>
      </c>
      <c r="F329" s="404" t="s">
        <v>6771</v>
      </c>
    </row>
    <row r="330" spans="1:6">
      <c r="A330" s="403">
        <v>5953</v>
      </c>
      <c r="B330" s="404" t="s">
        <v>7125</v>
      </c>
      <c r="C330" s="404" t="s">
        <v>7096</v>
      </c>
      <c r="D330" s="404" t="s">
        <v>6823</v>
      </c>
      <c r="E330" s="409">
        <v>33.619999999999997</v>
      </c>
      <c r="F330" s="404" t="s">
        <v>6771</v>
      </c>
    </row>
    <row r="331" spans="1:6">
      <c r="A331" s="403">
        <v>6259</v>
      </c>
      <c r="B331" s="404" t="s">
        <v>7126</v>
      </c>
      <c r="C331" s="404" t="s">
        <v>7096</v>
      </c>
      <c r="D331" s="404" t="s">
        <v>6823</v>
      </c>
      <c r="E331" s="409">
        <v>134.19999999999999</v>
      </c>
      <c r="F331" s="404" t="s">
        <v>6771</v>
      </c>
    </row>
    <row r="332" spans="1:6">
      <c r="A332" s="403">
        <v>6879</v>
      </c>
      <c r="B332" s="404" t="s">
        <v>7127</v>
      </c>
      <c r="C332" s="404" t="s">
        <v>7096</v>
      </c>
      <c r="D332" s="404" t="s">
        <v>6770</v>
      </c>
      <c r="E332" s="409">
        <v>123.99</v>
      </c>
      <c r="F332" s="404" t="s">
        <v>6771</v>
      </c>
    </row>
    <row r="333" spans="1:6">
      <c r="A333" s="403">
        <v>7030</v>
      </c>
      <c r="B333" s="404" t="s">
        <v>7128</v>
      </c>
      <c r="C333" s="404" t="s">
        <v>7096</v>
      </c>
      <c r="D333" s="404" t="s">
        <v>6823</v>
      </c>
      <c r="E333" s="409">
        <v>155.33000000000001</v>
      </c>
      <c r="F333" s="404" t="s">
        <v>6771</v>
      </c>
    </row>
    <row r="334" spans="1:6">
      <c r="A334" s="403">
        <v>7042</v>
      </c>
      <c r="B334" s="404" t="s">
        <v>7129</v>
      </c>
      <c r="C334" s="404" t="s">
        <v>7096</v>
      </c>
      <c r="D334" s="404" t="s">
        <v>6823</v>
      </c>
      <c r="E334" s="409">
        <v>4.59</v>
      </c>
      <c r="F334" s="404" t="s">
        <v>6771</v>
      </c>
    </row>
    <row r="335" spans="1:6">
      <c r="A335" s="403">
        <v>7049</v>
      </c>
      <c r="B335" s="404" t="s">
        <v>7130</v>
      </c>
      <c r="C335" s="404" t="s">
        <v>7096</v>
      </c>
      <c r="D335" s="404" t="s">
        <v>6770</v>
      </c>
      <c r="E335" s="409">
        <v>124.87</v>
      </c>
      <c r="F335" s="404" t="s">
        <v>6771</v>
      </c>
    </row>
    <row r="336" spans="1:6">
      <c r="A336" s="403">
        <v>67826</v>
      </c>
      <c r="B336" s="404" t="s">
        <v>7131</v>
      </c>
      <c r="C336" s="404" t="s">
        <v>7096</v>
      </c>
      <c r="D336" s="404" t="s">
        <v>6823</v>
      </c>
      <c r="E336" s="409">
        <v>138.08000000000001</v>
      </c>
      <c r="F336" s="404" t="s">
        <v>6771</v>
      </c>
    </row>
    <row r="337" spans="1:6">
      <c r="A337" s="403">
        <v>73417</v>
      </c>
      <c r="B337" s="404" t="s">
        <v>7132</v>
      </c>
      <c r="C337" s="404" t="s">
        <v>7096</v>
      </c>
      <c r="D337" s="404" t="s">
        <v>6770</v>
      </c>
      <c r="E337" s="409">
        <v>103.35</v>
      </c>
      <c r="F337" s="404" t="s">
        <v>6771</v>
      </c>
    </row>
    <row r="338" spans="1:6">
      <c r="A338" s="403">
        <v>73436</v>
      </c>
      <c r="B338" s="404" t="s">
        <v>7133</v>
      </c>
      <c r="C338" s="404" t="s">
        <v>7096</v>
      </c>
      <c r="D338" s="404" t="s">
        <v>6770</v>
      </c>
      <c r="E338" s="409">
        <v>138.97999999999999</v>
      </c>
      <c r="F338" s="404" t="s">
        <v>6771</v>
      </c>
    </row>
    <row r="339" spans="1:6">
      <c r="A339" s="403">
        <v>73467</v>
      </c>
      <c r="B339" s="404" t="s">
        <v>7134</v>
      </c>
      <c r="C339" s="404" t="s">
        <v>7096</v>
      </c>
      <c r="D339" s="404" t="s">
        <v>6823</v>
      </c>
      <c r="E339" s="409">
        <v>131.51</v>
      </c>
      <c r="F339" s="404" t="s">
        <v>6771</v>
      </c>
    </row>
    <row r="340" spans="1:6">
      <c r="A340" s="403">
        <v>73536</v>
      </c>
      <c r="B340" s="404" t="s">
        <v>7135</v>
      </c>
      <c r="C340" s="404" t="s">
        <v>7096</v>
      </c>
      <c r="D340" s="404" t="s">
        <v>6823</v>
      </c>
      <c r="E340" s="409">
        <v>3.86</v>
      </c>
      <c r="F340" s="404" t="s">
        <v>6771</v>
      </c>
    </row>
    <row r="341" spans="1:6">
      <c r="A341" s="403">
        <v>83362</v>
      </c>
      <c r="B341" s="404" t="s">
        <v>7136</v>
      </c>
      <c r="C341" s="404" t="s">
        <v>7096</v>
      </c>
      <c r="D341" s="404" t="s">
        <v>6823</v>
      </c>
      <c r="E341" s="409">
        <v>166.05</v>
      </c>
      <c r="F341" s="404" t="s">
        <v>6771</v>
      </c>
    </row>
    <row r="342" spans="1:6">
      <c r="A342" s="403">
        <v>83765</v>
      </c>
      <c r="B342" s="404" t="s">
        <v>7137</v>
      </c>
      <c r="C342" s="404" t="s">
        <v>7096</v>
      </c>
      <c r="D342" s="404" t="s">
        <v>6770</v>
      </c>
      <c r="E342" s="409">
        <v>61.71</v>
      </c>
      <c r="F342" s="404" t="s">
        <v>6771</v>
      </c>
    </row>
    <row r="343" spans="1:6">
      <c r="A343" s="403">
        <v>87445</v>
      </c>
      <c r="B343" s="404" t="s">
        <v>7138</v>
      </c>
      <c r="C343" s="404" t="s">
        <v>7096</v>
      </c>
      <c r="D343" s="404" t="s">
        <v>6823</v>
      </c>
      <c r="E343" s="409">
        <v>2.86</v>
      </c>
      <c r="F343" s="404" t="s">
        <v>6771</v>
      </c>
    </row>
    <row r="344" spans="1:6">
      <c r="A344" s="403">
        <v>88386</v>
      </c>
      <c r="B344" s="404" t="s">
        <v>7139</v>
      </c>
      <c r="C344" s="404" t="s">
        <v>7096</v>
      </c>
      <c r="D344" s="404" t="s">
        <v>6823</v>
      </c>
      <c r="E344" s="409">
        <v>2.67</v>
      </c>
      <c r="F344" s="404" t="s">
        <v>6771</v>
      </c>
    </row>
    <row r="345" spans="1:6">
      <c r="A345" s="403">
        <v>88393</v>
      </c>
      <c r="B345" s="404" t="s">
        <v>7140</v>
      </c>
      <c r="C345" s="404" t="s">
        <v>7096</v>
      </c>
      <c r="D345" s="404" t="s">
        <v>6823</v>
      </c>
      <c r="E345" s="409">
        <v>3.63</v>
      </c>
      <c r="F345" s="404" t="s">
        <v>6771</v>
      </c>
    </row>
    <row r="346" spans="1:6">
      <c r="A346" s="403">
        <v>88399</v>
      </c>
      <c r="B346" s="404" t="s">
        <v>7141</v>
      </c>
      <c r="C346" s="404" t="s">
        <v>7096</v>
      </c>
      <c r="D346" s="404" t="s">
        <v>6823</v>
      </c>
      <c r="E346" s="409">
        <v>2.04</v>
      </c>
      <c r="F346" s="404" t="s">
        <v>6771</v>
      </c>
    </row>
    <row r="347" spans="1:6">
      <c r="A347" s="403">
        <v>88418</v>
      </c>
      <c r="B347" s="404" t="s">
        <v>7142</v>
      </c>
      <c r="C347" s="404" t="s">
        <v>7096</v>
      </c>
      <c r="D347" s="404" t="s">
        <v>6823</v>
      </c>
      <c r="E347" s="409">
        <v>9.43</v>
      </c>
      <c r="F347" s="404" t="s">
        <v>6771</v>
      </c>
    </row>
    <row r="348" spans="1:6">
      <c r="A348" s="403">
        <v>88433</v>
      </c>
      <c r="B348" s="404" t="s">
        <v>7143</v>
      </c>
      <c r="C348" s="404" t="s">
        <v>7096</v>
      </c>
      <c r="D348" s="404" t="s">
        <v>6823</v>
      </c>
      <c r="E348" s="409">
        <v>11.78</v>
      </c>
      <c r="F348" s="404" t="s">
        <v>6771</v>
      </c>
    </row>
    <row r="349" spans="1:6">
      <c r="A349" s="403">
        <v>88830</v>
      </c>
      <c r="B349" s="404" t="s">
        <v>7144</v>
      </c>
      <c r="C349" s="404" t="s">
        <v>7096</v>
      </c>
      <c r="D349" s="404" t="s">
        <v>6823</v>
      </c>
      <c r="E349" s="409">
        <v>0.98</v>
      </c>
      <c r="F349" s="404" t="s">
        <v>6771</v>
      </c>
    </row>
    <row r="350" spans="1:6">
      <c r="A350" s="403">
        <v>88843</v>
      </c>
      <c r="B350" s="404" t="s">
        <v>7145</v>
      </c>
      <c r="C350" s="404" t="s">
        <v>7096</v>
      </c>
      <c r="D350" s="404" t="s">
        <v>6823</v>
      </c>
      <c r="E350" s="409">
        <v>137.84</v>
      </c>
      <c r="F350" s="404" t="s">
        <v>6771</v>
      </c>
    </row>
    <row r="351" spans="1:6">
      <c r="A351" s="403">
        <v>88907</v>
      </c>
      <c r="B351" s="404" t="s">
        <v>7146</v>
      </c>
      <c r="C351" s="404" t="s">
        <v>7096</v>
      </c>
      <c r="D351" s="404" t="s">
        <v>6770</v>
      </c>
      <c r="E351" s="409">
        <v>161.59</v>
      </c>
      <c r="F351" s="404" t="s">
        <v>6771</v>
      </c>
    </row>
    <row r="352" spans="1:6">
      <c r="A352" s="403">
        <v>89021</v>
      </c>
      <c r="B352" s="404" t="s">
        <v>7147</v>
      </c>
      <c r="C352" s="404" t="s">
        <v>7096</v>
      </c>
      <c r="D352" s="404" t="s">
        <v>6823</v>
      </c>
      <c r="E352" s="409">
        <v>1.43</v>
      </c>
      <c r="F352" s="404" t="s">
        <v>6771</v>
      </c>
    </row>
    <row r="353" spans="1:6">
      <c r="A353" s="403">
        <v>89028</v>
      </c>
      <c r="B353" s="404" t="s">
        <v>7148</v>
      </c>
      <c r="C353" s="404" t="s">
        <v>7096</v>
      </c>
      <c r="D353" s="404" t="s">
        <v>6823</v>
      </c>
      <c r="E353" s="409">
        <v>143.87</v>
      </c>
      <c r="F353" s="404" t="s">
        <v>6771</v>
      </c>
    </row>
    <row r="354" spans="1:6">
      <c r="A354" s="403">
        <v>89032</v>
      </c>
      <c r="B354" s="404" t="s">
        <v>7149</v>
      </c>
      <c r="C354" s="404" t="s">
        <v>7096</v>
      </c>
      <c r="D354" s="404" t="s">
        <v>6823</v>
      </c>
      <c r="E354" s="409">
        <v>123.81</v>
      </c>
      <c r="F354" s="404" t="s">
        <v>6771</v>
      </c>
    </row>
    <row r="355" spans="1:6">
      <c r="A355" s="403">
        <v>89035</v>
      </c>
      <c r="B355" s="404" t="s">
        <v>7150</v>
      </c>
      <c r="C355" s="404" t="s">
        <v>7096</v>
      </c>
      <c r="D355" s="404" t="s">
        <v>6823</v>
      </c>
      <c r="E355" s="409">
        <v>79.13</v>
      </c>
      <c r="F355" s="404" t="s">
        <v>6771</v>
      </c>
    </row>
    <row r="356" spans="1:6">
      <c r="A356" s="403">
        <v>89225</v>
      </c>
      <c r="B356" s="404" t="s">
        <v>7151</v>
      </c>
      <c r="C356" s="404" t="s">
        <v>7096</v>
      </c>
      <c r="D356" s="404" t="s">
        <v>6823</v>
      </c>
      <c r="E356" s="409">
        <v>2.83</v>
      </c>
      <c r="F356" s="404" t="s">
        <v>6771</v>
      </c>
    </row>
    <row r="357" spans="1:6">
      <c r="A357" s="403">
        <v>89234</v>
      </c>
      <c r="B357" s="404" t="s">
        <v>7152</v>
      </c>
      <c r="C357" s="404" t="s">
        <v>7096</v>
      </c>
      <c r="D357" s="404" t="s">
        <v>6770</v>
      </c>
      <c r="E357" s="409">
        <v>273.74</v>
      </c>
      <c r="F357" s="404" t="s">
        <v>6771</v>
      </c>
    </row>
    <row r="358" spans="1:6">
      <c r="A358" s="403">
        <v>89242</v>
      </c>
      <c r="B358" s="404" t="s">
        <v>7153</v>
      </c>
      <c r="C358" s="404" t="s">
        <v>7096</v>
      </c>
      <c r="D358" s="404" t="s">
        <v>6770</v>
      </c>
      <c r="E358" s="409">
        <v>634.65</v>
      </c>
      <c r="F358" s="404" t="s">
        <v>6771</v>
      </c>
    </row>
    <row r="359" spans="1:6">
      <c r="A359" s="403">
        <v>89250</v>
      </c>
      <c r="B359" s="404" t="s">
        <v>7154</v>
      </c>
      <c r="C359" s="404" t="s">
        <v>7096</v>
      </c>
      <c r="D359" s="404" t="s">
        <v>6770</v>
      </c>
      <c r="E359" s="409">
        <v>528.95000000000005</v>
      </c>
      <c r="F359" s="404" t="s">
        <v>6771</v>
      </c>
    </row>
    <row r="360" spans="1:6">
      <c r="A360" s="403">
        <v>89257</v>
      </c>
      <c r="B360" s="404" t="s">
        <v>7155</v>
      </c>
      <c r="C360" s="404" t="s">
        <v>7096</v>
      </c>
      <c r="D360" s="404" t="s">
        <v>6770</v>
      </c>
      <c r="E360" s="409">
        <v>157.35</v>
      </c>
      <c r="F360" s="404" t="s">
        <v>6771</v>
      </c>
    </row>
    <row r="361" spans="1:6">
      <c r="A361" s="403">
        <v>89272</v>
      </c>
      <c r="B361" s="404" t="s">
        <v>7156</v>
      </c>
      <c r="C361" s="404" t="s">
        <v>7096</v>
      </c>
      <c r="D361" s="404" t="s">
        <v>6770</v>
      </c>
      <c r="E361" s="409">
        <v>165.81</v>
      </c>
      <c r="F361" s="404" t="s">
        <v>6771</v>
      </c>
    </row>
    <row r="362" spans="1:6">
      <c r="A362" s="403">
        <v>89278</v>
      </c>
      <c r="B362" s="404" t="s">
        <v>7157</v>
      </c>
      <c r="C362" s="404" t="s">
        <v>7096</v>
      </c>
      <c r="D362" s="404" t="s">
        <v>6823</v>
      </c>
      <c r="E362" s="409">
        <v>6.65</v>
      </c>
      <c r="F362" s="404" t="s">
        <v>6771</v>
      </c>
    </row>
    <row r="363" spans="1:6">
      <c r="A363" s="403">
        <v>89843</v>
      </c>
      <c r="B363" s="404" t="s">
        <v>7158</v>
      </c>
      <c r="C363" s="404" t="s">
        <v>7096</v>
      </c>
      <c r="D363" s="404" t="s">
        <v>6770</v>
      </c>
      <c r="E363" s="409">
        <v>152.87</v>
      </c>
      <c r="F363" s="404" t="s">
        <v>6771</v>
      </c>
    </row>
    <row r="364" spans="1:6">
      <c r="A364" s="403">
        <v>89876</v>
      </c>
      <c r="B364" s="404" t="s">
        <v>7159</v>
      </c>
      <c r="C364" s="404" t="s">
        <v>7096</v>
      </c>
      <c r="D364" s="404" t="s">
        <v>6823</v>
      </c>
      <c r="E364" s="409">
        <v>206.11</v>
      </c>
      <c r="F364" s="404" t="s">
        <v>6771</v>
      </c>
    </row>
    <row r="365" spans="1:6">
      <c r="A365" s="403">
        <v>89883</v>
      </c>
      <c r="B365" s="404" t="s">
        <v>7160</v>
      </c>
      <c r="C365" s="404" t="s">
        <v>7096</v>
      </c>
      <c r="D365" s="404" t="s">
        <v>6823</v>
      </c>
      <c r="E365" s="409">
        <v>229.16</v>
      </c>
      <c r="F365" s="404" t="s">
        <v>6771</v>
      </c>
    </row>
    <row r="366" spans="1:6">
      <c r="A366" s="403">
        <v>90586</v>
      </c>
      <c r="B366" s="404" t="s">
        <v>7161</v>
      </c>
      <c r="C366" s="404" t="s">
        <v>7096</v>
      </c>
      <c r="D366" s="404" t="s">
        <v>6823</v>
      </c>
      <c r="E366" s="409">
        <v>1.06</v>
      </c>
      <c r="F366" s="404" t="s">
        <v>6771</v>
      </c>
    </row>
    <row r="367" spans="1:6">
      <c r="A367" s="403">
        <v>90625</v>
      </c>
      <c r="B367" s="404" t="s">
        <v>7162</v>
      </c>
      <c r="C367" s="404" t="s">
        <v>7096</v>
      </c>
      <c r="D367" s="404" t="s">
        <v>6823</v>
      </c>
      <c r="E367" s="409">
        <v>5.09</v>
      </c>
      <c r="F367" s="404" t="s">
        <v>6771</v>
      </c>
    </row>
    <row r="368" spans="1:6">
      <c r="A368" s="403">
        <v>90631</v>
      </c>
      <c r="B368" s="404" t="s">
        <v>7163</v>
      </c>
      <c r="C368" s="404" t="s">
        <v>7096</v>
      </c>
      <c r="D368" s="404" t="s">
        <v>6823</v>
      </c>
      <c r="E368" s="409">
        <v>86.6</v>
      </c>
      <c r="F368" s="404" t="s">
        <v>6771</v>
      </c>
    </row>
    <row r="369" spans="1:6">
      <c r="A369" s="403">
        <v>90637</v>
      </c>
      <c r="B369" s="404" t="s">
        <v>7164</v>
      </c>
      <c r="C369" s="404" t="s">
        <v>7096</v>
      </c>
      <c r="D369" s="404" t="s">
        <v>6823</v>
      </c>
      <c r="E369" s="409">
        <v>8.44</v>
      </c>
      <c r="F369" s="404" t="s">
        <v>6771</v>
      </c>
    </row>
    <row r="370" spans="1:6">
      <c r="A370" s="403">
        <v>90643</v>
      </c>
      <c r="B370" s="404" t="s">
        <v>7165</v>
      </c>
      <c r="C370" s="404" t="s">
        <v>7096</v>
      </c>
      <c r="D370" s="404" t="s">
        <v>6823</v>
      </c>
      <c r="E370" s="409">
        <v>13.35</v>
      </c>
      <c r="F370" s="404" t="s">
        <v>6771</v>
      </c>
    </row>
    <row r="371" spans="1:6">
      <c r="A371" s="403">
        <v>90650</v>
      </c>
      <c r="B371" s="404" t="s">
        <v>7166</v>
      </c>
      <c r="C371" s="404" t="s">
        <v>7096</v>
      </c>
      <c r="D371" s="404" t="s">
        <v>6823</v>
      </c>
      <c r="E371" s="409">
        <v>5.5</v>
      </c>
      <c r="F371" s="404" t="s">
        <v>6771</v>
      </c>
    </row>
    <row r="372" spans="1:6">
      <c r="A372" s="403">
        <v>90656</v>
      </c>
      <c r="B372" s="404" t="s">
        <v>7167</v>
      </c>
      <c r="C372" s="404" t="s">
        <v>7096</v>
      </c>
      <c r="D372" s="404" t="s">
        <v>6823</v>
      </c>
      <c r="E372" s="409">
        <v>8.35</v>
      </c>
      <c r="F372" s="404" t="s">
        <v>6771</v>
      </c>
    </row>
    <row r="373" spans="1:6">
      <c r="A373" s="403">
        <v>90662</v>
      </c>
      <c r="B373" s="404" t="s">
        <v>7168</v>
      </c>
      <c r="C373" s="404" t="s">
        <v>7096</v>
      </c>
      <c r="D373" s="404" t="s">
        <v>6823</v>
      </c>
      <c r="E373" s="409">
        <v>8.74</v>
      </c>
      <c r="F373" s="404" t="s">
        <v>6771</v>
      </c>
    </row>
    <row r="374" spans="1:6">
      <c r="A374" s="403">
        <v>90668</v>
      </c>
      <c r="B374" s="404" t="s">
        <v>7169</v>
      </c>
      <c r="C374" s="404" t="s">
        <v>7096</v>
      </c>
      <c r="D374" s="404" t="s">
        <v>6823</v>
      </c>
      <c r="E374" s="409">
        <v>16.32</v>
      </c>
      <c r="F374" s="404" t="s">
        <v>6771</v>
      </c>
    </row>
    <row r="375" spans="1:6">
      <c r="A375" s="403">
        <v>90674</v>
      </c>
      <c r="B375" s="404" t="s">
        <v>7170</v>
      </c>
      <c r="C375" s="404" t="s">
        <v>7096</v>
      </c>
      <c r="D375" s="404" t="s">
        <v>6770</v>
      </c>
      <c r="E375" s="409">
        <v>409.64</v>
      </c>
      <c r="F375" s="404" t="s">
        <v>6771</v>
      </c>
    </row>
    <row r="376" spans="1:6">
      <c r="A376" s="403">
        <v>90680</v>
      </c>
      <c r="B376" s="404" t="s">
        <v>7171</v>
      </c>
      <c r="C376" s="404" t="s">
        <v>7096</v>
      </c>
      <c r="D376" s="404" t="s">
        <v>6770</v>
      </c>
      <c r="E376" s="409">
        <v>221.06</v>
      </c>
      <c r="F376" s="404" t="s">
        <v>6771</v>
      </c>
    </row>
    <row r="377" spans="1:6">
      <c r="A377" s="403">
        <v>90686</v>
      </c>
      <c r="B377" s="404" t="s">
        <v>7172</v>
      </c>
      <c r="C377" s="404" t="s">
        <v>7096</v>
      </c>
      <c r="D377" s="404" t="s">
        <v>6823</v>
      </c>
      <c r="E377" s="409">
        <v>122.21</v>
      </c>
      <c r="F377" s="404" t="s">
        <v>6771</v>
      </c>
    </row>
    <row r="378" spans="1:6">
      <c r="A378" s="403">
        <v>90692</v>
      </c>
      <c r="B378" s="404" t="s">
        <v>7173</v>
      </c>
      <c r="C378" s="404" t="s">
        <v>7096</v>
      </c>
      <c r="D378" s="404" t="s">
        <v>6770</v>
      </c>
      <c r="E378" s="409">
        <v>79.83</v>
      </c>
      <c r="F378" s="404" t="s">
        <v>6771</v>
      </c>
    </row>
    <row r="379" spans="1:6">
      <c r="A379" s="403">
        <v>90964</v>
      </c>
      <c r="B379" s="404" t="s">
        <v>7174</v>
      </c>
      <c r="C379" s="404" t="s">
        <v>7096</v>
      </c>
      <c r="D379" s="404" t="s">
        <v>6823</v>
      </c>
      <c r="E379" s="409">
        <v>15.58</v>
      </c>
      <c r="F379" s="404" t="s">
        <v>6771</v>
      </c>
    </row>
    <row r="380" spans="1:6">
      <c r="A380" s="403">
        <v>90972</v>
      </c>
      <c r="B380" s="404" t="s">
        <v>7175</v>
      </c>
      <c r="C380" s="404" t="s">
        <v>7096</v>
      </c>
      <c r="D380" s="404" t="s">
        <v>6823</v>
      </c>
      <c r="E380" s="409">
        <v>43.47</v>
      </c>
      <c r="F380" s="404" t="s">
        <v>6771</v>
      </c>
    </row>
    <row r="381" spans="1:6">
      <c r="A381" s="403">
        <v>90979</v>
      </c>
      <c r="B381" s="404" t="s">
        <v>7176</v>
      </c>
      <c r="C381" s="404" t="s">
        <v>7096</v>
      </c>
      <c r="D381" s="404" t="s">
        <v>6823</v>
      </c>
      <c r="E381" s="409">
        <v>112.4</v>
      </c>
      <c r="F381" s="404" t="s">
        <v>6771</v>
      </c>
    </row>
    <row r="382" spans="1:6">
      <c r="A382" s="403">
        <v>90991</v>
      </c>
      <c r="B382" s="404" t="s">
        <v>7177</v>
      </c>
      <c r="C382" s="404" t="s">
        <v>7096</v>
      </c>
      <c r="D382" s="404" t="s">
        <v>6770</v>
      </c>
      <c r="E382" s="409">
        <v>131.9</v>
      </c>
      <c r="F382" s="404" t="s">
        <v>6771</v>
      </c>
    </row>
    <row r="383" spans="1:6">
      <c r="A383" s="403">
        <v>90999</v>
      </c>
      <c r="B383" s="404" t="s">
        <v>7178</v>
      </c>
      <c r="C383" s="404" t="s">
        <v>7096</v>
      </c>
      <c r="D383" s="404" t="s">
        <v>6823</v>
      </c>
      <c r="E383" s="409">
        <v>57.93</v>
      </c>
      <c r="F383" s="404" t="s">
        <v>6771</v>
      </c>
    </row>
    <row r="384" spans="1:6">
      <c r="A384" s="403">
        <v>91031</v>
      </c>
      <c r="B384" s="404" t="s">
        <v>7179</v>
      </c>
      <c r="C384" s="404" t="s">
        <v>7096</v>
      </c>
      <c r="D384" s="404" t="s">
        <v>6823</v>
      </c>
      <c r="E384" s="409">
        <v>157.07</v>
      </c>
      <c r="F384" s="404" t="s">
        <v>6771</v>
      </c>
    </row>
    <row r="385" spans="1:6">
      <c r="A385" s="403">
        <v>91277</v>
      </c>
      <c r="B385" s="404" t="s">
        <v>7180</v>
      </c>
      <c r="C385" s="404" t="s">
        <v>7096</v>
      </c>
      <c r="D385" s="404" t="s">
        <v>6823</v>
      </c>
      <c r="E385" s="409">
        <v>4.6500000000000004</v>
      </c>
      <c r="F385" s="404" t="s">
        <v>6771</v>
      </c>
    </row>
    <row r="386" spans="1:6">
      <c r="A386" s="403">
        <v>91283</v>
      </c>
      <c r="B386" s="404" t="s">
        <v>7181</v>
      </c>
      <c r="C386" s="404" t="s">
        <v>7096</v>
      </c>
      <c r="D386" s="404" t="s">
        <v>6770</v>
      </c>
      <c r="E386" s="409">
        <v>9.93</v>
      </c>
      <c r="F386" s="404" t="s">
        <v>6771</v>
      </c>
    </row>
    <row r="387" spans="1:6">
      <c r="A387" s="403">
        <v>91386</v>
      </c>
      <c r="B387" s="404" t="s">
        <v>7182</v>
      </c>
      <c r="C387" s="404" t="s">
        <v>7096</v>
      </c>
      <c r="D387" s="404" t="s">
        <v>6823</v>
      </c>
      <c r="E387" s="409">
        <v>164.3</v>
      </c>
      <c r="F387" s="404" t="s">
        <v>6771</v>
      </c>
    </row>
    <row r="388" spans="1:6">
      <c r="A388" s="403">
        <v>91533</v>
      </c>
      <c r="B388" s="404" t="s">
        <v>7183</v>
      </c>
      <c r="C388" s="404" t="s">
        <v>7096</v>
      </c>
      <c r="D388" s="404" t="s">
        <v>6823</v>
      </c>
      <c r="E388" s="409">
        <v>27.93</v>
      </c>
      <c r="F388" s="404" t="s">
        <v>6771</v>
      </c>
    </row>
    <row r="389" spans="1:6">
      <c r="A389" s="403">
        <v>91634</v>
      </c>
      <c r="B389" s="404" t="s">
        <v>7184</v>
      </c>
      <c r="C389" s="404" t="s">
        <v>7096</v>
      </c>
      <c r="D389" s="404" t="s">
        <v>6770</v>
      </c>
      <c r="E389" s="409">
        <v>122.39</v>
      </c>
      <c r="F389" s="404" t="s">
        <v>6771</v>
      </c>
    </row>
    <row r="390" spans="1:6">
      <c r="A390" s="403">
        <v>91645</v>
      </c>
      <c r="B390" s="404" t="s">
        <v>7185</v>
      </c>
      <c r="C390" s="404" t="s">
        <v>7096</v>
      </c>
      <c r="D390" s="404" t="s">
        <v>6823</v>
      </c>
      <c r="E390" s="409">
        <v>242.5</v>
      </c>
      <c r="F390" s="404" t="s">
        <v>6771</v>
      </c>
    </row>
    <row r="391" spans="1:6">
      <c r="A391" s="403">
        <v>91692</v>
      </c>
      <c r="B391" s="404" t="s">
        <v>7186</v>
      </c>
      <c r="C391" s="404" t="s">
        <v>7096</v>
      </c>
      <c r="D391" s="404" t="s">
        <v>6823</v>
      </c>
      <c r="E391" s="409">
        <v>25.31</v>
      </c>
      <c r="F391" s="404" t="s">
        <v>6771</v>
      </c>
    </row>
    <row r="392" spans="1:6">
      <c r="A392" s="403">
        <v>92043</v>
      </c>
      <c r="B392" s="404" t="s">
        <v>7187</v>
      </c>
      <c r="C392" s="404" t="s">
        <v>7096</v>
      </c>
      <c r="D392" s="404" t="s">
        <v>6823</v>
      </c>
      <c r="E392" s="409">
        <v>7.37</v>
      </c>
      <c r="F392" s="404" t="s">
        <v>6771</v>
      </c>
    </row>
    <row r="393" spans="1:6">
      <c r="A393" s="403">
        <v>92106</v>
      </c>
      <c r="B393" s="404" t="s">
        <v>7188</v>
      </c>
      <c r="C393" s="404" t="s">
        <v>7096</v>
      </c>
      <c r="D393" s="404" t="s">
        <v>6823</v>
      </c>
      <c r="E393" s="409">
        <v>163.54</v>
      </c>
      <c r="F393" s="404" t="s">
        <v>6771</v>
      </c>
    </row>
    <row r="394" spans="1:6">
      <c r="A394" s="403">
        <v>92112</v>
      </c>
      <c r="B394" s="404" t="s">
        <v>7189</v>
      </c>
      <c r="C394" s="404" t="s">
        <v>7096</v>
      </c>
      <c r="D394" s="404" t="s">
        <v>6823</v>
      </c>
      <c r="E394" s="409">
        <v>1.69</v>
      </c>
      <c r="F394" s="404" t="s">
        <v>6771</v>
      </c>
    </row>
    <row r="395" spans="1:6">
      <c r="A395" s="403">
        <v>92118</v>
      </c>
      <c r="B395" s="404" t="s">
        <v>7190</v>
      </c>
      <c r="C395" s="404" t="s">
        <v>7096</v>
      </c>
      <c r="D395" s="404" t="s">
        <v>6823</v>
      </c>
      <c r="E395" s="409">
        <v>0.14000000000000001</v>
      </c>
      <c r="F395" s="404" t="s">
        <v>6771</v>
      </c>
    </row>
    <row r="396" spans="1:6">
      <c r="A396" s="403">
        <v>92138</v>
      </c>
      <c r="B396" s="404" t="s">
        <v>7191</v>
      </c>
      <c r="C396" s="404" t="s">
        <v>7096</v>
      </c>
      <c r="D396" s="404" t="s">
        <v>6770</v>
      </c>
      <c r="E396" s="409">
        <v>121.76</v>
      </c>
      <c r="F396" s="404" t="s">
        <v>6771</v>
      </c>
    </row>
    <row r="397" spans="1:6">
      <c r="A397" s="403">
        <v>92145</v>
      </c>
      <c r="B397" s="404" t="s">
        <v>7192</v>
      </c>
      <c r="C397" s="404" t="s">
        <v>7096</v>
      </c>
      <c r="D397" s="404" t="s">
        <v>6770</v>
      </c>
      <c r="E397" s="409">
        <v>92.54</v>
      </c>
      <c r="F397" s="404" t="s">
        <v>6771</v>
      </c>
    </row>
    <row r="398" spans="1:6">
      <c r="A398" s="403">
        <v>92242</v>
      </c>
      <c r="B398" s="404" t="s">
        <v>7193</v>
      </c>
      <c r="C398" s="404" t="s">
        <v>7096</v>
      </c>
      <c r="D398" s="404" t="s">
        <v>6823</v>
      </c>
      <c r="E398" s="409">
        <v>214</v>
      </c>
      <c r="F398" s="404" t="s">
        <v>6771</v>
      </c>
    </row>
    <row r="399" spans="1:6">
      <c r="A399" s="403">
        <v>92716</v>
      </c>
      <c r="B399" s="404" t="s">
        <v>7194</v>
      </c>
      <c r="C399" s="404" t="s">
        <v>7096</v>
      </c>
      <c r="D399" s="404" t="s">
        <v>6770</v>
      </c>
      <c r="E399" s="409">
        <v>13.51</v>
      </c>
      <c r="F399" s="404" t="s">
        <v>6771</v>
      </c>
    </row>
    <row r="400" spans="1:6">
      <c r="A400" s="403">
        <v>92960</v>
      </c>
      <c r="B400" s="404" t="s">
        <v>7195</v>
      </c>
      <c r="C400" s="404" t="s">
        <v>7096</v>
      </c>
      <c r="D400" s="404" t="s">
        <v>6823</v>
      </c>
      <c r="E400" s="409">
        <v>14.7</v>
      </c>
      <c r="F400" s="404" t="s">
        <v>6771</v>
      </c>
    </row>
    <row r="401" spans="1:6">
      <c r="A401" s="403">
        <v>92966</v>
      </c>
      <c r="B401" s="404" t="s">
        <v>7196</v>
      </c>
      <c r="C401" s="404" t="s">
        <v>7096</v>
      </c>
      <c r="D401" s="404" t="s">
        <v>6770</v>
      </c>
      <c r="E401" s="409">
        <v>22.25</v>
      </c>
      <c r="F401" s="404" t="s">
        <v>6771</v>
      </c>
    </row>
    <row r="402" spans="1:6">
      <c r="A402" s="403">
        <v>93224</v>
      </c>
      <c r="B402" s="404" t="s">
        <v>7197</v>
      </c>
      <c r="C402" s="404" t="s">
        <v>7096</v>
      </c>
      <c r="D402" s="404" t="s">
        <v>6770</v>
      </c>
      <c r="E402" s="409">
        <v>592.9</v>
      </c>
      <c r="F402" s="404" t="s">
        <v>6771</v>
      </c>
    </row>
    <row r="403" spans="1:6">
      <c r="A403" s="403">
        <v>93233</v>
      </c>
      <c r="B403" s="404" t="s">
        <v>7198</v>
      </c>
      <c r="C403" s="404" t="s">
        <v>7096</v>
      </c>
      <c r="D403" s="404" t="s">
        <v>6823</v>
      </c>
      <c r="E403" s="409">
        <v>4.12</v>
      </c>
      <c r="F403" s="404" t="s">
        <v>6771</v>
      </c>
    </row>
    <row r="404" spans="1:6">
      <c r="A404" s="403">
        <v>93272</v>
      </c>
      <c r="B404" s="404" t="s">
        <v>7199</v>
      </c>
      <c r="C404" s="404" t="s">
        <v>7096</v>
      </c>
      <c r="D404" s="404" t="s">
        <v>6823</v>
      </c>
      <c r="E404" s="409">
        <v>87.86</v>
      </c>
      <c r="F404" s="404" t="s">
        <v>6771</v>
      </c>
    </row>
    <row r="405" spans="1:6">
      <c r="A405" s="403">
        <v>93281</v>
      </c>
      <c r="B405" s="404" t="s">
        <v>7200</v>
      </c>
      <c r="C405" s="404" t="s">
        <v>7096</v>
      </c>
      <c r="D405" s="404" t="s">
        <v>6823</v>
      </c>
      <c r="E405" s="409">
        <v>20.329999999999998</v>
      </c>
      <c r="F405" s="404" t="s">
        <v>6771</v>
      </c>
    </row>
    <row r="406" spans="1:6">
      <c r="A406" s="403">
        <v>93287</v>
      </c>
      <c r="B406" s="404" t="s">
        <v>7201</v>
      </c>
      <c r="C406" s="404" t="s">
        <v>7096</v>
      </c>
      <c r="D406" s="404" t="s">
        <v>6823</v>
      </c>
      <c r="E406" s="409">
        <v>275.56</v>
      </c>
      <c r="F406" s="404" t="s">
        <v>6771</v>
      </c>
    </row>
    <row r="407" spans="1:6">
      <c r="A407" s="403">
        <v>93402</v>
      </c>
      <c r="B407" s="404" t="s">
        <v>7202</v>
      </c>
      <c r="C407" s="404" t="s">
        <v>7096</v>
      </c>
      <c r="D407" s="404" t="s">
        <v>6770</v>
      </c>
      <c r="E407" s="409">
        <v>135.63</v>
      </c>
      <c r="F407" s="404" t="s">
        <v>6771</v>
      </c>
    </row>
    <row r="408" spans="1:6">
      <c r="A408" s="403">
        <v>93408</v>
      </c>
      <c r="B408" s="404" t="s">
        <v>7203</v>
      </c>
      <c r="C408" s="404" t="s">
        <v>7096</v>
      </c>
      <c r="D408" s="404" t="s">
        <v>6823</v>
      </c>
      <c r="E408" s="409">
        <v>58.2</v>
      </c>
      <c r="F408" s="404" t="s">
        <v>6771</v>
      </c>
    </row>
    <row r="409" spans="1:6">
      <c r="A409" s="403">
        <v>93415</v>
      </c>
      <c r="B409" s="404" t="s">
        <v>7204</v>
      </c>
      <c r="C409" s="404" t="s">
        <v>7096</v>
      </c>
      <c r="D409" s="404" t="s">
        <v>6770</v>
      </c>
      <c r="E409" s="409">
        <v>8.75</v>
      </c>
      <c r="F409" s="404" t="s">
        <v>6771</v>
      </c>
    </row>
    <row r="410" spans="1:6">
      <c r="A410" s="403">
        <v>93421</v>
      </c>
      <c r="B410" s="404" t="s">
        <v>7205</v>
      </c>
      <c r="C410" s="404" t="s">
        <v>7096</v>
      </c>
      <c r="D410" s="404" t="s">
        <v>6770</v>
      </c>
      <c r="E410" s="409">
        <v>41.13</v>
      </c>
      <c r="F410" s="404" t="s">
        <v>6771</v>
      </c>
    </row>
    <row r="411" spans="1:6">
      <c r="A411" s="403">
        <v>93427</v>
      </c>
      <c r="B411" s="404" t="s">
        <v>7206</v>
      </c>
      <c r="C411" s="404" t="s">
        <v>7096</v>
      </c>
      <c r="D411" s="404" t="s">
        <v>6770</v>
      </c>
      <c r="E411" s="409">
        <v>93.92</v>
      </c>
      <c r="F411" s="404" t="s">
        <v>6771</v>
      </c>
    </row>
    <row r="412" spans="1:6">
      <c r="A412" s="403">
        <v>93433</v>
      </c>
      <c r="B412" s="404" t="s">
        <v>7207</v>
      </c>
      <c r="C412" s="404" t="s">
        <v>7096</v>
      </c>
      <c r="D412" s="404" t="s">
        <v>6823</v>
      </c>
      <c r="E412" s="411">
        <v>1917.57</v>
      </c>
      <c r="F412" s="404" t="s">
        <v>6771</v>
      </c>
    </row>
    <row r="413" spans="1:6">
      <c r="A413" s="403">
        <v>93439</v>
      </c>
      <c r="B413" s="404" t="s">
        <v>7208</v>
      </c>
      <c r="C413" s="404" t="s">
        <v>7096</v>
      </c>
      <c r="D413" s="404" t="s">
        <v>6823</v>
      </c>
      <c r="E413" s="409">
        <v>100.34</v>
      </c>
      <c r="F413" s="404" t="s">
        <v>6771</v>
      </c>
    </row>
    <row r="414" spans="1:6">
      <c r="A414" s="403">
        <v>95121</v>
      </c>
      <c r="B414" s="404" t="s">
        <v>7209</v>
      </c>
      <c r="C414" s="404" t="s">
        <v>7096</v>
      </c>
      <c r="D414" s="404" t="s">
        <v>6823</v>
      </c>
      <c r="E414" s="409">
        <v>187.66</v>
      </c>
      <c r="F414" s="404" t="s">
        <v>6771</v>
      </c>
    </row>
    <row r="415" spans="1:6">
      <c r="A415" s="403">
        <v>95127</v>
      </c>
      <c r="B415" s="404" t="s">
        <v>7210</v>
      </c>
      <c r="C415" s="404" t="s">
        <v>7096</v>
      </c>
      <c r="D415" s="404" t="s">
        <v>6823</v>
      </c>
      <c r="E415" s="409">
        <v>128.16999999999999</v>
      </c>
      <c r="F415" s="404" t="s">
        <v>6771</v>
      </c>
    </row>
    <row r="416" spans="1:6">
      <c r="A416" s="403">
        <v>95133</v>
      </c>
      <c r="B416" s="404" t="s">
        <v>7211</v>
      </c>
      <c r="C416" s="404" t="s">
        <v>7096</v>
      </c>
      <c r="D416" s="404" t="s">
        <v>6823</v>
      </c>
      <c r="E416" s="409">
        <v>100.76</v>
      </c>
      <c r="F416" s="404" t="s">
        <v>6771</v>
      </c>
    </row>
    <row r="417" spans="1:6">
      <c r="A417" s="403">
        <v>95139</v>
      </c>
      <c r="B417" s="404" t="s">
        <v>7212</v>
      </c>
      <c r="C417" s="404" t="s">
        <v>7096</v>
      </c>
      <c r="D417" s="404" t="s">
        <v>7213</v>
      </c>
      <c r="E417" s="409">
        <v>0.05</v>
      </c>
      <c r="F417" s="404" t="s">
        <v>6771</v>
      </c>
    </row>
    <row r="418" spans="1:6">
      <c r="A418" s="403">
        <v>95212</v>
      </c>
      <c r="B418" s="404" t="s">
        <v>7214</v>
      </c>
      <c r="C418" s="404" t="s">
        <v>7096</v>
      </c>
      <c r="D418" s="404" t="s">
        <v>6823</v>
      </c>
      <c r="E418" s="409">
        <v>94.78</v>
      </c>
      <c r="F418" s="404" t="s">
        <v>6771</v>
      </c>
    </row>
    <row r="419" spans="1:6">
      <c r="A419" s="403">
        <v>95218</v>
      </c>
      <c r="B419" s="404" t="s">
        <v>7215</v>
      </c>
      <c r="C419" s="404" t="s">
        <v>7096</v>
      </c>
      <c r="D419" s="404" t="s">
        <v>6823</v>
      </c>
      <c r="E419" s="409">
        <v>19.059999999999999</v>
      </c>
      <c r="F419" s="404" t="s">
        <v>6771</v>
      </c>
    </row>
    <row r="420" spans="1:6">
      <c r="A420" s="403">
        <v>95258</v>
      </c>
      <c r="B420" s="404" t="s">
        <v>7216</v>
      </c>
      <c r="C420" s="404" t="s">
        <v>7096</v>
      </c>
      <c r="D420" s="404" t="s">
        <v>6770</v>
      </c>
      <c r="E420" s="409">
        <v>21.88</v>
      </c>
      <c r="F420" s="404" t="s">
        <v>6771</v>
      </c>
    </row>
    <row r="421" spans="1:6">
      <c r="A421" s="403">
        <v>95264</v>
      </c>
      <c r="B421" s="404" t="s">
        <v>7217</v>
      </c>
      <c r="C421" s="404" t="s">
        <v>7096</v>
      </c>
      <c r="D421" s="404" t="s">
        <v>6823</v>
      </c>
      <c r="E421" s="409">
        <v>3.69</v>
      </c>
      <c r="F421" s="404" t="s">
        <v>6771</v>
      </c>
    </row>
    <row r="422" spans="1:6">
      <c r="A422" s="403">
        <v>95270</v>
      </c>
      <c r="B422" s="404" t="s">
        <v>7218</v>
      </c>
      <c r="C422" s="404" t="s">
        <v>7096</v>
      </c>
      <c r="D422" s="404" t="s">
        <v>6823</v>
      </c>
      <c r="E422" s="409">
        <v>4.5</v>
      </c>
      <c r="F422" s="404" t="s">
        <v>6771</v>
      </c>
    </row>
    <row r="423" spans="1:6">
      <c r="A423" s="403">
        <v>95276</v>
      </c>
      <c r="B423" s="404" t="s">
        <v>7219</v>
      </c>
      <c r="C423" s="404" t="s">
        <v>7096</v>
      </c>
      <c r="D423" s="404" t="s">
        <v>6823</v>
      </c>
      <c r="E423" s="409">
        <v>1.96</v>
      </c>
      <c r="F423" s="404" t="s">
        <v>6771</v>
      </c>
    </row>
    <row r="424" spans="1:6">
      <c r="A424" s="403">
        <v>95282</v>
      </c>
      <c r="B424" s="404" t="s">
        <v>7220</v>
      </c>
      <c r="C424" s="404" t="s">
        <v>7096</v>
      </c>
      <c r="D424" s="404" t="s">
        <v>6823</v>
      </c>
      <c r="E424" s="409">
        <v>4.4800000000000004</v>
      </c>
      <c r="F424" s="404" t="s">
        <v>6771</v>
      </c>
    </row>
    <row r="425" spans="1:6">
      <c r="A425" s="403">
        <v>95620</v>
      </c>
      <c r="B425" s="404" t="s">
        <v>7221</v>
      </c>
      <c r="C425" s="404" t="s">
        <v>7096</v>
      </c>
      <c r="D425" s="404" t="s">
        <v>6770</v>
      </c>
      <c r="E425" s="409">
        <v>21.43</v>
      </c>
      <c r="F425" s="404" t="s">
        <v>6771</v>
      </c>
    </row>
    <row r="426" spans="1:6">
      <c r="A426" s="403">
        <v>95631</v>
      </c>
      <c r="B426" s="404" t="s">
        <v>7222</v>
      </c>
      <c r="C426" s="404" t="s">
        <v>7096</v>
      </c>
      <c r="D426" s="404" t="s">
        <v>6770</v>
      </c>
      <c r="E426" s="409">
        <v>128.35</v>
      </c>
      <c r="F426" s="404" t="s">
        <v>6771</v>
      </c>
    </row>
    <row r="427" spans="1:6">
      <c r="A427" s="403">
        <v>95702</v>
      </c>
      <c r="B427" s="404" t="s">
        <v>7223</v>
      </c>
      <c r="C427" s="404" t="s">
        <v>7096</v>
      </c>
      <c r="D427" s="404" t="s">
        <v>6823</v>
      </c>
      <c r="E427" s="409">
        <v>33.33</v>
      </c>
      <c r="F427" s="404" t="s">
        <v>6771</v>
      </c>
    </row>
    <row r="428" spans="1:6">
      <c r="A428" s="403">
        <v>95708</v>
      </c>
      <c r="B428" s="404" t="s">
        <v>7224</v>
      </c>
      <c r="C428" s="404" t="s">
        <v>7096</v>
      </c>
      <c r="D428" s="404" t="s">
        <v>6823</v>
      </c>
      <c r="E428" s="409">
        <v>94.45</v>
      </c>
      <c r="F428" s="404" t="s">
        <v>6771</v>
      </c>
    </row>
    <row r="429" spans="1:6">
      <c r="A429" s="403">
        <v>95714</v>
      </c>
      <c r="B429" s="404" t="s">
        <v>7225</v>
      </c>
      <c r="C429" s="404" t="s">
        <v>7096</v>
      </c>
      <c r="D429" s="404" t="s">
        <v>6770</v>
      </c>
      <c r="E429" s="409">
        <v>164.95</v>
      </c>
      <c r="F429" s="404" t="s">
        <v>6771</v>
      </c>
    </row>
    <row r="430" spans="1:6">
      <c r="A430" s="403">
        <v>95720</v>
      </c>
      <c r="B430" s="404" t="s">
        <v>7226</v>
      </c>
      <c r="C430" s="404" t="s">
        <v>7096</v>
      </c>
      <c r="D430" s="404" t="s">
        <v>6770</v>
      </c>
      <c r="E430" s="409">
        <v>162.49</v>
      </c>
      <c r="F430" s="404" t="s">
        <v>6771</v>
      </c>
    </row>
    <row r="431" spans="1:6">
      <c r="A431" s="403">
        <v>95872</v>
      </c>
      <c r="B431" s="404" t="s">
        <v>7227</v>
      </c>
      <c r="C431" s="404" t="s">
        <v>7096</v>
      </c>
      <c r="D431" s="404" t="s">
        <v>6770</v>
      </c>
      <c r="E431" s="409">
        <v>159.36000000000001</v>
      </c>
      <c r="F431" s="404" t="s">
        <v>6771</v>
      </c>
    </row>
    <row r="432" spans="1:6">
      <c r="A432" s="403">
        <v>96013</v>
      </c>
      <c r="B432" s="404" t="s">
        <v>7228</v>
      </c>
      <c r="C432" s="404" t="s">
        <v>7096</v>
      </c>
      <c r="D432" s="404" t="s">
        <v>6823</v>
      </c>
      <c r="E432" s="409">
        <v>105.4</v>
      </c>
      <c r="F432" s="404" t="s">
        <v>6771</v>
      </c>
    </row>
    <row r="433" spans="1:6">
      <c r="A433" s="403">
        <v>96020</v>
      </c>
      <c r="B433" s="404" t="s">
        <v>7229</v>
      </c>
      <c r="C433" s="404" t="s">
        <v>7096</v>
      </c>
      <c r="D433" s="404" t="s">
        <v>6823</v>
      </c>
      <c r="E433" s="409">
        <v>105.18</v>
      </c>
      <c r="F433" s="404" t="s">
        <v>6771</v>
      </c>
    </row>
    <row r="434" spans="1:6">
      <c r="A434" s="403">
        <v>96028</v>
      </c>
      <c r="B434" s="404" t="s">
        <v>7230</v>
      </c>
      <c r="C434" s="404" t="s">
        <v>7096</v>
      </c>
      <c r="D434" s="404" t="s">
        <v>6823</v>
      </c>
      <c r="E434" s="409">
        <v>82.78</v>
      </c>
      <c r="F434" s="404" t="s">
        <v>6771</v>
      </c>
    </row>
    <row r="435" spans="1:6">
      <c r="A435" s="403">
        <v>96035</v>
      </c>
      <c r="B435" s="404" t="s">
        <v>7231</v>
      </c>
      <c r="C435" s="404" t="s">
        <v>7096</v>
      </c>
      <c r="D435" s="404" t="s">
        <v>6823</v>
      </c>
      <c r="E435" s="409">
        <v>170.93</v>
      </c>
      <c r="F435" s="404" t="s">
        <v>6771</v>
      </c>
    </row>
    <row r="436" spans="1:6">
      <c r="A436" s="403">
        <v>96157</v>
      </c>
      <c r="B436" s="404" t="s">
        <v>7232</v>
      </c>
      <c r="C436" s="404" t="s">
        <v>7096</v>
      </c>
      <c r="D436" s="404" t="s">
        <v>6823</v>
      </c>
      <c r="E436" s="409">
        <v>83</v>
      </c>
      <c r="F436" s="404" t="s">
        <v>6771</v>
      </c>
    </row>
    <row r="437" spans="1:6">
      <c r="A437" s="403">
        <v>96158</v>
      </c>
      <c r="B437" s="404" t="s">
        <v>7233</v>
      </c>
      <c r="C437" s="404" t="s">
        <v>7096</v>
      </c>
      <c r="D437" s="404" t="s">
        <v>6823</v>
      </c>
      <c r="E437" s="409">
        <v>85.86</v>
      </c>
      <c r="F437" s="404" t="s">
        <v>6771</v>
      </c>
    </row>
    <row r="438" spans="1:6">
      <c r="A438" s="403">
        <v>96245</v>
      </c>
      <c r="B438" s="404" t="s">
        <v>7234</v>
      </c>
      <c r="C438" s="404" t="s">
        <v>7096</v>
      </c>
      <c r="D438" s="404" t="s">
        <v>6770</v>
      </c>
      <c r="E438" s="409">
        <v>76.39</v>
      </c>
      <c r="F438" s="404" t="s">
        <v>6771</v>
      </c>
    </row>
    <row r="439" spans="1:6">
      <c r="A439" s="403">
        <v>96303</v>
      </c>
      <c r="B439" s="404" t="s">
        <v>7235</v>
      </c>
      <c r="C439" s="404" t="s">
        <v>7096</v>
      </c>
      <c r="D439" s="404" t="s">
        <v>6770</v>
      </c>
      <c r="E439" s="409">
        <v>160.03</v>
      </c>
      <c r="F439" s="404" t="s">
        <v>6771</v>
      </c>
    </row>
    <row r="440" spans="1:6">
      <c r="A440" s="403">
        <v>96309</v>
      </c>
      <c r="B440" s="404" t="s">
        <v>7236</v>
      </c>
      <c r="C440" s="404" t="s">
        <v>7096</v>
      </c>
      <c r="D440" s="404" t="s">
        <v>6823</v>
      </c>
      <c r="E440" s="409">
        <v>0.8</v>
      </c>
      <c r="F440" s="404" t="s">
        <v>6771</v>
      </c>
    </row>
    <row r="441" spans="1:6">
      <c r="A441" s="403">
        <v>96463</v>
      </c>
      <c r="B441" s="404" t="s">
        <v>7237</v>
      </c>
      <c r="C441" s="404" t="s">
        <v>7096</v>
      </c>
      <c r="D441" s="404" t="s">
        <v>6770</v>
      </c>
      <c r="E441" s="409">
        <v>126.55</v>
      </c>
      <c r="F441" s="404" t="s">
        <v>6771</v>
      </c>
    </row>
    <row r="442" spans="1:6">
      <c r="A442" s="403">
        <v>5632</v>
      </c>
      <c r="B442" s="404" t="s">
        <v>7238</v>
      </c>
      <c r="C442" s="404" t="s">
        <v>7239</v>
      </c>
      <c r="D442" s="404" t="s">
        <v>6770</v>
      </c>
      <c r="E442" s="409">
        <v>55.66</v>
      </c>
      <c r="F442" s="404" t="s">
        <v>6771</v>
      </c>
    </row>
    <row r="443" spans="1:6">
      <c r="A443" s="403">
        <v>5679</v>
      </c>
      <c r="B443" s="404" t="s">
        <v>7240</v>
      </c>
      <c r="C443" s="404" t="s">
        <v>7239</v>
      </c>
      <c r="D443" s="404" t="s">
        <v>6770</v>
      </c>
      <c r="E443" s="409">
        <v>43.51</v>
      </c>
      <c r="F443" s="404" t="s">
        <v>6771</v>
      </c>
    </row>
    <row r="444" spans="1:6">
      <c r="A444" s="403">
        <v>5681</v>
      </c>
      <c r="B444" s="404" t="s">
        <v>7241</v>
      </c>
      <c r="C444" s="404" t="s">
        <v>7239</v>
      </c>
      <c r="D444" s="404" t="s">
        <v>6770</v>
      </c>
      <c r="E444" s="409">
        <v>41.75</v>
      </c>
      <c r="F444" s="404" t="s">
        <v>6771</v>
      </c>
    </row>
    <row r="445" spans="1:6">
      <c r="A445" s="403">
        <v>5685</v>
      </c>
      <c r="B445" s="404" t="s">
        <v>7242</v>
      </c>
      <c r="C445" s="404" t="s">
        <v>7239</v>
      </c>
      <c r="D445" s="404" t="s">
        <v>6770</v>
      </c>
      <c r="E445" s="409">
        <v>38.909999999999997</v>
      </c>
      <c r="F445" s="404" t="s">
        <v>6771</v>
      </c>
    </row>
    <row r="446" spans="1:6">
      <c r="A446" s="403">
        <v>5690</v>
      </c>
      <c r="B446" s="404" t="s">
        <v>7243</v>
      </c>
      <c r="C446" s="404" t="s">
        <v>7239</v>
      </c>
      <c r="D446" s="404" t="s">
        <v>6823</v>
      </c>
      <c r="E446" s="409">
        <v>1.89</v>
      </c>
      <c r="F446" s="404" t="s">
        <v>6771</v>
      </c>
    </row>
    <row r="447" spans="1:6">
      <c r="A447" s="403">
        <v>5806</v>
      </c>
      <c r="B447" s="404" t="s">
        <v>7244</v>
      </c>
      <c r="C447" s="404" t="s">
        <v>7239</v>
      </c>
      <c r="D447" s="404" t="s">
        <v>6823</v>
      </c>
      <c r="E447" s="409">
        <v>0.15</v>
      </c>
      <c r="F447" s="404" t="s">
        <v>6771</v>
      </c>
    </row>
    <row r="448" spans="1:6">
      <c r="A448" s="403">
        <v>5826</v>
      </c>
      <c r="B448" s="404" t="s">
        <v>7245</v>
      </c>
      <c r="C448" s="404" t="s">
        <v>7239</v>
      </c>
      <c r="D448" s="404" t="s">
        <v>6823</v>
      </c>
      <c r="E448" s="409">
        <v>31.92</v>
      </c>
      <c r="F448" s="404" t="s">
        <v>6771</v>
      </c>
    </row>
    <row r="449" spans="1:6">
      <c r="A449" s="403">
        <v>5829</v>
      </c>
      <c r="B449" s="404" t="s">
        <v>7246</v>
      </c>
      <c r="C449" s="404" t="s">
        <v>7239</v>
      </c>
      <c r="D449" s="404" t="s">
        <v>6823</v>
      </c>
      <c r="E449" s="409">
        <v>114.35</v>
      </c>
      <c r="F449" s="404" t="s">
        <v>6771</v>
      </c>
    </row>
    <row r="450" spans="1:6">
      <c r="A450" s="403">
        <v>5837</v>
      </c>
      <c r="B450" s="404" t="s">
        <v>7247</v>
      </c>
      <c r="C450" s="404" t="s">
        <v>7239</v>
      </c>
      <c r="D450" s="404" t="s">
        <v>6770</v>
      </c>
      <c r="E450" s="409">
        <v>73.150000000000006</v>
      </c>
      <c r="F450" s="404" t="s">
        <v>6771</v>
      </c>
    </row>
    <row r="451" spans="1:6">
      <c r="A451" s="403">
        <v>5841</v>
      </c>
      <c r="B451" s="404" t="s">
        <v>7248</v>
      </c>
      <c r="C451" s="404" t="s">
        <v>7239</v>
      </c>
      <c r="D451" s="404" t="s">
        <v>6823</v>
      </c>
      <c r="E451" s="409">
        <v>2.17</v>
      </c>
      <c r="F451" s="404" t="s">
        <v>6771</v>
      </c>
    </row>
    <row r="452" spans="1:6">
      <c r="A452" s="403">
        <v>5845</v>
      </c>
      <c r="B452" s="404" t="s">
        <v>7249</v>
      </c>
      <c r="C452" s="404" t="s">
        <v>7239</v>
      </c>
      <c r="D452" s="404" t="s">
        <v>6823</v>
      </c>
      <c r="E452" s="409">
        <v>36.24</v>
      </c>
      <c r="F452" s="404" t="s">
        <v>6771</v>
      </c>
    </row>
    <row r="453" spans="1:6">
      <c r="A453" s="403">
        <v>5849</v>
      </c>
      <c r="B453" s="404" t="s">
        <v>7250</v>
      </c>
      <c r="C453" s="404" t="s">
        <v>7239</v>
      </c>
      <c r="D453" s="404" t="s">
        <v>6823</v>
      </c>
      <c r="E453" s="409">
        <v>55.12</v>
      </c>
      <c r="F453" s="404" t="s">
        <v>6771</v>
      </c>
    </row>
    <row r="454" spans="1:6">
      <c r="A454" s="403">
        <v>5853</v>
      </c>
      <c r="B454" s="404" t="s">
        <v>7251</v>
      </c>
      <c r="C454" s="404" t="s">
        <v>7239</v>
      </c>
      <c r="D454" s="404" t="s">
        <v>6823</v>
      </c>
      <c r="E454" s="409">
        <v>55.31</v>
      </c>
      <c r="F454" s="404" t="s">
        <v>6771</v>
      </c>
    </row>
    <row r="455" spans="1:6">
      <c r="A455" s="403">
        <v>5857</v>
      </c>
      <c r="B455" s="404" t="s">
        <v>7252</v>
      </c>
      <c r="C455" s="404" t="s">
        <v>7239</v>
      </c>
      <c r="D455" s="404" t="s">
        <v>6823</v>
      </c>
      <c r="E455" s="409">
        <v>123.75</v>
      </c>
      <c r="F455" s="404" t="s">
        <v>6771</v>
      </c>
    </row>
    <row r="456" spans="1:6">
      <c r="A456" s="403">
        <v>5865</v>
      </c>
      <c r="B456" s="404" t="s">
        <v>7253</v>
      </c>
      <c r="C456" s="404" t="s">
        <v>7239</v>
      </c>
      <c r="D456" s="404" t="s">
        <v>6770</v>
      </c>
      <c r="E456" s="409">
        <v>4.8</v>
      </c>
      <c r="F456" s="404" t="s">
        <v>6771</v>
      </c>
    </row>
    <row r="457" spans="1:6">
      <c r="A457" s="403">
        <v>5869</v>
      </c>
      <c r="B457" s="404" t="s">
        <v>7254</v>
      </c>
      <c r="C457" s="404" t="s">
        <v>7239</v>
      </c>
      <c r="D457" s="404" t="s">
        <v>6770</v>
      </c>
      <c r="E457" s="409">
        <v>42.55</v>
      </c>
      <c r="F457" s="404" t="s">
        <v>6771</v>
      </c>
    </row>
    <row r="458" spans="1:6">
      <c r="A458" s="403">
        <v>5877</v>
      </c>
      <c r="B458" s="404" t="s">
        <v>7255</v>
      </c>
      <c r="C458" s="404" t="s">
        <v>7239</v>
      </c>
      <c r="D458" s="404" t="s">
        <v>6770</v>
      </c>
      <c r="E458" s="409">
        <v>42.96</v>
      </c>
      <c r="F458" s="404" t="s">
        <v>6771</v>
      </c>
    </row>
    <row r="459" spans="1:6">
      <c r="A459" s="403">
        <v>5881</v>
      </c>
      <c r="B459" s="404" t="s">
        <v>7256</v>
      </c>
      <c r="C459" s="404" t="s">
        <v>7239</v>
      </c>
      <c r="D459" s="404" t="s">
        <v>6770</v>
      </c>
      <c r="E459" s="409">
        <v>44.75</v>
      </c>
      <c r="F459" s="404" t="s">
        <v>6771</v>
      </c>
    </row>
    <row r="460" spans="1:6">
      <c r="A460" s="403">
        <v>5884</v>
      </c>
      <c r="B460" s="404" t="s">
        <v>7257</v>
      </c>
      <c r="C460" s="404" t="s">
        <v>7239</v>
      </c>
      <c r="D460" s="404" t="s">
        <v>6823</v>
      </c>
      <c r="E460" s="409">
        <v>30.1</v>
      </c>
      <c r="F460" s="404" t="s">
        <v>6771</v>
      </c>
    </row>
    <row r="461" spans="1:6">
      <c r="A461" s="403">
        <v>5892</v>
      </c>
      <c r="B461" s="404" t="s">
        <v>7258</v>
      </c>
      <c r="C461" s="404" t="s">
        <v>7239</v>
      </c>
      <c r="D461" s="404" t="s">
        <v>6770</v>
      </c>
      <c r="E461" s="409">
        <v>32.74</v>
      </c>
      <c r="F461" s="404" t="s">
        <v>6771</v>
      </c>
    </row>
    <row r="462" spans="1:6">
      <c r="A462" s="403">
        <v>5896</v>
      </c>
      <c r="B462" s="404" t="s">
        <v>7259</v>
      </c>
      <c r="C462" s="404" t="s">
        <v>7239</v>
      </c>
      <c r="D462" s="404" t="s">
        <v>6770</v>
      </c>
      <c r="E462" s="409">
        <v>31.2</v>
      </c>
      <c r="F462" s="404" t="s">
        <v>6771</v>
      </c>
    </row>
    <row r="463" spans="1:6">
      <c r="A463" s="403">
        <v>5903</v>
      </c>
      <c r="B463" s="404" t="s">
        <v>7260</v>
      </c>
      <c r="C463" s="404" t="s">
        <v>7239</v>
      </c>
      <c r="D463" s="404" t="s">
        <v>6823</v>
      </c>
      <c r="E463" s="409">
        <v>37.049999999999997</v>
      </c>
      <c r="F463" s="404" t="s">
        <v>6771</v>
      </c>
    </row>
    <row r="464" spans="1:6">
      <c r="A464" s="403">
        <v>5911</v>
      </c>
      <c r="B464" s="404" t="s">
        <v>7261</v>
      </c>
      <c r="C464" s="404" t="s">
        <v>7239</v>
      </c>
      <c r="D464" s="404" t="s">
        <v>6823</v>
      </c>
      <c r="E464" s="409">
        <v>15.11</v>
      </c>
      <c r="F464" s="404" t="s">
        <v>6771</v>
      </c>
    </row>
    <row r="465" spans="1:6">
      <c r="A465" s="403">
        <v>5923</v>
      </c>
      <c r="B465" s="404" t="s">
        <v>7262</v>
      </c>
      <c r="C465" s="404" t="s">
        <v>7239</v>
      </c>
      <c r="D465" s="404" t="s">
        <v>6823</v>
      </c>
      <c r="E465" s="409">
        <v>1.48</v>
      </c>
      <c r="F465" s="404" t="s">
        <v>6771</v>
      </c>
    </row>
    <row r="466" spans="1:6">
      <c r="A466" s="403">
        <v>5930</v>
      </c>
      <c r="B466" s="404" t="s">
        <v>7263</v>
      </c>
      <c r="C466" s="404" t="s">
        <v>7239</v>
      </c>
      <c r="D466" s="404" t="s">
        <v>6770</v>
      </c>
      <c r="E466" s="409">
        <v>36.799999999999997</v>
      </c>
      <c r="F466" s="404" t="s">
        <v>6771</v>
      </c>
    </row>
    <row r="467" spans="1:6">
      <c r="A467" s="403">
        <v>5934</v>
      </c>
      <c r="B467" s="404" t="s">
        <v>7264</v>
      </c>
      <c r="C467" s="404" t="s">
        <v>7239</v>
      </c>
      <c r="D467" s="404" t="s">
        <v>6770</v>
      </c>
      <c r="E467" s="409">
        <v>69.34</v>
      </c>
      <c r="F467" s="404" t="s">
        <v>6771</v>
      </c>
    </row>
    <row r="468" spans="1:6">
      <c r="A468" s="403">
        <v>5942</v>
      </c>
      <c r="B468" s="404" t="s">
        <v>7265</v>
      </c>
      <c r="C468" s="404" t="s">
        <v>7239</v>
      </c>
      <c r="D468" s="404" t="s">
        <v>6770</v>
      </c>
      <c r="E468" s="409">
        <v>52.64</v>
      </c>
      <c r="F468" s="404" t="s">
        <v>6771</v>
      </c>
    </row>
    <row r="469" spans="1:6">
      <c r="A469" s="403">
        <v>5946</v>
      </c>
      <c r="B469" s="404" t="s">
        <v>7266</v>
      </c>
      <c r="C469" s="404" t="s">
        <v>7239</v>
      </c>
      <c r="D469" s="404" t="s">
        <v>6770</v>
      </c>
      <c r="E469" s="409">
        <v>62.9</v>
      </c>
      <c r="F469" s="404" t="s">
        <v>6771</v>
      </c>
    </row>
    <row r="470" spans="1:6">
      <c r="A470" s="403">
        <v>5952</v>
      </c>
      <c r="B470" s="404" t="s">
        <v>7267</v>
      </c>
      <c r="C470" s="404" t="s">
        <v>7239</v>
      </c>
      <c r="D470" s="404" t="s">
        <v>6770</v>
      </c>
      <c r="E470" s="409">
        <v>20.79</v>
      </c>
      <c r="F470" s="404" t="s">
        <v>6771</v>
      </c>
    </row>
    <row r="471" spans="1:6">
      <c r="A471" s="403">
        <v>5954</v>
      </c>
      <c r="B471" s="404" t="s">
        <v>7268</v>
      </c>
      <c r="C471" s="404" t="s">
        <v>7239</v>
      </c>
      <c r="D471" s="404" t="s">
        <v>6823</v>
      </c>
      <c r="E471" s="409">
        <v>2.42</v>
      </c>
      <c r="F471" s="404" t="s">
        <v>6771</v>
      </c>
    </row>
    <row r="472" spans="1:6">
      <c r="A472" s="403">
        <v>5961</v>
      </c>
      <c r="B472" s="404" t="s">
        <v>7269</v>
      </c>
      <c r="C472" s="404" t="s">
        <v>7239</v>
      </c>
      <c r="D472" s="404" t="s">
        <v>6823</v>
      </c>
      <c r="E472" s="409">
        <v>36.799999999999997</v>
      </c>
      <c r="F472" s="404" t="s">
        <v>6771</v>
      </c>
    </row>
    <row r="473" spans="1:6">
      <c r="A473" s="403">
        <v>6260</v>
      </c>
      <c r="B473" s="404" t="s">
        <v>7270</v>
      </c>
      <c r="C473" s="404" t="s">
        <v>7239</v>
      </c>
      <c r="D473" s="404" t="s">
        <v>6823</v>
      </c>
      <c r="E473" s="409">
        <v>33.96</v>
      </c>
      <c r="F473" s="404" t="s">
        <v>6771</v>
      </c>
    </row>
    <row r="474" spans="1:6">
      <c r="A474" s="403">
        <v>6880</v>
      </c>
      <c r="B474" s="404" t="s">
        <v>7271</v>
      </c>
      <c r="C474" s="404" t="s">
        <v>7239</v>
      </c>
      <c r="D474" s="404" t="s">
        <v>6770</v>
      </c>
      <c r="E474" s="409">
        <v>47.89</v>
      </c>
      <c r="F474" s="404" t="s">
        <v>6771</v>
      </c>
    </row>
    <row r="475" spans="1:6">
      <c r="A475" s="403">
        <v>7031</v>
      </c>
      <c r="B475" s="404" t="s">
        <v>7272</v>
      </c>
      <c r="C475" s="404" t="s">
        <v>7239</v>
      </c>
      <c r="D475" s="404" t="s">
        <v>6823</v>
      </c>
      <c r="E475" s="409">
        <v>3.19</v>
      </c>
      <c r="F475" s="404" t="s">
        <v>6771</v>
      </c>
    </row>
    <row r="476" spans="1:6">
      <c r="A476" s="403">
        <v>7043</v>
      </c>
      <c r="B476" s="404" t="s">
        <v>7273</v>
      </c>
      <c r="C476" s="404" t="s">
        <v>7239</v>
      </c>
      <c r="D476" s="404" t="s">
        <v>6823</v>
      </c>
      <c r="E476" s="409">
        <v>0.19</v>
      </c>
      <c r="F476" s="404" t="s">
        <v>6771</v>
      </c>
    </row>
    <row r="477" spans="1:6">
      <c r="A477" s="403">
        <v>7050</v>
      </c>
      <c r="B477" s="404" t="s">
        <v>7274</v>
      </c>
      <c r="C477" s="404" t="s">
        <v>7239</v>
      </c>
      <c r="D477" s="404" t="s">
        <v>6770</v>
      </c>
      <c r="E477" s="409">
        <v>45.07</v>
      </c>
      <c r="F477" s="404" t="s">
        <v>6771</v>
      </c>
    </row>
    <row r="478" spans="1:6">
      <c r="A478" s="403">
        <v>67827</v>
      </c>
      <c r="B478" s="404" t="s">
        <v>7275</v>
      </c>
      <c r="C478" s="404" t="s">
        <v>7239</v>
      </c>
      <c r="D478" s="404" t="s">
        <v>6823</v>
      </c>
      <c r="E478" s="409">
        <v>36.17</v>
      </c>
      <c r="F478" s="404" t="s">
        <v>6771</v>
      </c>
    </row>
    <row r="479" spans="1:6">
      <c r="A479" s="403">
        <v>73395</v>
      </c>
      <c r="B479" s="404" t="s">
        <v>7276</v>
      </c>
      <c r="C479" s="404" t="s">
        <v>7239</v>
      </c>
      <c r="D479" s="404" t="s">
        <v>6770</v>
      </c>
      <c r="E479" s="409">
        <v>4.29</v>
      </c>
      <c r="F479" s="404" t="s">
        <v>6771</v>
      </c>
    </row>
    <row r="480" spans="1:6">
      <c r="A480" s="403">
        <v>83766</v>
      </c>
      <c r="B480" s="404" t="s">
        <v>7277</v>
      </c>
      <c r="C480" s="404" t="s">
        <v>7239</v>
      </c>
      <c r="D480" s="404" t="s">
        <v>6770</v>
      </c>
      <c r="E480" s="409">
        <v>25.75</v>
      </c>
      <c r="F480" s="404" t="s">
        <v>6771</v>
      </c>
    </row>
    <row r="481" spans="1:6">
      <c r="A481" s="403">
        <v>84013</v>
      </c>
      <c r="B481" s="404" t="s">
        <v>7278</v>
      </c>
      <c r="C481" s="404" t="s">
        <v>7239</v>
      </c>
      <c r="D481" s="404" t="s">
        <v>6770</v>
      </c>
      <c r="E481" s="409">
        <v>54.37</v>
      </c>
      <c r="F481" s="404" t="s">
        <v>6771</v>
      </c>
    </row>
    <row r="482" spans="1:6">
      <c r="A482" s="403">
        <v>87446</v>
      </c>
      <c r="B482" s="404" t="s">
        <v>7279</v>
      </c>
      <c r="C482" s="404" t="s">
        <v>7239</v>
      </c>
      <c r="D482" s="404" t="s">
        <v>6823</v>
      </c>
      <c r="E482" s="409">
        <v>0.31</v>
      </c>
      <c r="F482" s="404" t="s">
        <v>6771</v>
      </c>
    </row>
    <row r="483" spans="1:6">
      <c r="A483" s="403">
        <v>88392</v>
      </c>
      <c r="B483" s="404" t="s">
        <v>7280</v>
      </c>
      <c r="C483" s="404" t="s">
        <v>7239</v>
      </c>
      <c r="D483" s="404" t="s">
        <v>6823</v>
      </c>
      <c r="E483" s="409">
        <v>0.61</v>
      </c>
      <c r="F483" s="404" t="s">
        <v>6771</v>
      </c>
    </row>
    <row r="484" spans="1:6">
      <c r="A484" s="403">
        <v>88398</v>
      </c>
      <c r="B484" s="404" t="s">
        <v>7281</v>
      </c>
      <c r="C484" s="404" t="s">
        <v>7239</v>
      </c>
      <c r="D484" s="404" t="s">
        <v>6823</v>
      </c>
      <c r="E484" s="409">
        <v>0.73</v>
      </c>
      <c r="F484" s="404" t="s">
        <v>6771</v>
      </c>
    </row>
    <row r="485" spans="1:6">
      <c r="A485" s="403">
        <v>88404</v>
      </c>
      <c r="B485" s="404" t="s">
        <v>7282</v>
      </c>
      <c r="C485" s="404" t="s">
        <v>7239</v>
      </c>
      <c r="D485" s="404" t="s">
        <v>6823</v>
      </c>
      <c r="E485" s="409">
        <v>0.57999999999999996</v>
      </c>
      <c r="F485" s="404" t="s">
        <v>6771</v>
      </c>
    </row>
    <row r="486" spans="1:6">
      <c r="A486" s="403">
        <v>88430</v>
      </c>
      <c r="B486" s="404" t="s">
        <v>7283</v>
      </c>
      <c r="C486" s="404" t="s">
        <v>7239</v>
      </c>
      <c r="D486" s="404" t="s">
        <v>6823</v>
      </c>
      <c r="E486" s="409">
        <v>3.83</v>
      </c>
      <c r="F486" s="404" t="s">
        <v>6771</v>
      </c>
    </row>
    <row r="487" spans="1:6">
      <c r="A487" s="403">
        <v>88438</v>
      </c>
      <c r="B487" s="404" t="s">
        <v>7284</v>
      </c>
      <c r="C487" s="404" t="s">
        <v>7239</v>
      </c>
      <c r="D487" s="404" t="s">
        <v>6823</v>
      </c>
      <c r="E487" s="409">
        <v>5.07</v>
      </c>
      <c r="F487" s="404" t="s">
        <v>6771</v>
      </c>
    </row>
    <row r="488" spans="1:6">
      <c r="A488" s="403">
        <v>88831</v>
      </c>
      <c r="B488" s="404" t="s">
        <v>7285</v>
      </c>
      <c r="C488" s="404" t="s">
        <v>7239</v>
      </c>
      <c r="D488" s="404" t="s">
        <v>6823</v>
      </c>
      <c r="E488" s="409">
        <v>0.23</v>
      </c>
      <c r="F488" s="404" t="s">
        <v>6771</v>
      </c>
    </row>
    <row r="489" spans="1:6">
      <c r="A489" s="403">
        <v>88844</v>
      </c>
      <c r="B489" s="404" t="s">
        <v>7286</v>
      </c>
      <c r="C489" s="404" t="s">
        <v>7239</v>
      </c>
      <c r="D489" s="404" t="s">
        <v>6823</v>
      </c>
      <c r="E489" s="409">
        <v>49.51</v>
      </c>
      <c r="F489" s="404" t="s">
        <v>6771</v>
      </c>
    </row>
    <row r="490" spans="1:6">
      <c r="A490" s="403">
        <v>88908</v>
      </c>
      <c r="B490" s="404" t="s">
        <v>7287</v>
      </c>
      <c r="C490" s="404" t="s">
        <v>7239</v>
      </c>
      <c r="D490" s="404" t="s">
        <v>6770</v>
      </c>
      <c r="E490" s="409">
        <v>58.81</v>
      </c>
      <c r="F490" s="404" t="s">
        <v>6771</v>
      </c>
    </row>
    <row r="491" spans="1:6">
      <c r="A491" s="403">
        <v>89022</v>
      </c>
      <c r="B491" s="404" t="s">
        <v>7288</v>
      </c>
      <c r="C491" s="404" t="s">
        <v>7239</v>
      </c>
      <c r="D491" s="404" t="s">
        <v>6770</v>
      </c>
      <c r="E491" s="409">
        <v>0.28999999999999998</v>
      </c>
      <c r="F491" s="404" t="s">
        <v>6771</v>
      </c>
    </row>
    <row r="492" spans="1:6">
      <c r="A492" s="403">
        <v>89027</v>
      </c>
      <c r="B492" s="404" t="s">
        <v>7289</v>
      </c>
      <c r="C492" s="404" t="s">
        <v>7239</v>
      </c>
      <c r="D492" s="404" t="s">
        <v>6823</v>
      </c>
      <c r="E492" s="409">
        <v>2.6</v>
      </c>
      <c r="F492" s="404" t="s">
        <v>6771</v>
      </c>
    </row>
    <row r="493" spans="1:6">
      <c r="A493" s="403">
        <v>89031</v>
      </c>
      <c r="B493" s="404" t="s">
        <v>7290</v>
      </c>
      <c r="C493" s="404" t="s">
        <v>7239</v>
      </c>
      <c r="D493" s="404" t="s">
        <v>6823</v>
      </c>
      <c r="E493" s="409">
        <v>48.43</v>
      </c>
      <c r="F493" s="404" t="s">
        <v>6771</v>
      </c>
    </row>
    <row r="494" spans="1:6">
      <c r="A494" s="403">
        <v>89036</v>
      </c>
      <c r="B494" s="404" t="s">
        <v>7291</v>
      </c>
      <c r="C494" s="404" t="s">
        <v>7239</v>
      </c>
      <c r="D494" s="404" t="s">
        <v>6823</v>
      </c>
      <c r="E494" s="409">
        <v>33.299999999999997</v>
      </c>
      <c r="F494" s="404" t="s">
        <v>6771</v>
      </c>
    </row>
    <row r="495" spans="1:6">
      <c r="A495" s="403">
        <v>89218</v>
      </c>
      <c r="B495" s="404" t="s">
        <v>7292</v>
      </c>
      <c r="C495" s="404" t="s">
        <v>7239</v>
      </c>
      <c r="D495" s="404" t="s">
        <v>6770</v>
      </c>
      <c r="E495" s="409">
        <v>65.52</v>
      </c>
      <c r="F495" s="404" t="s">
        <v>6771</v>
      </c>
    </row>
    <row r="496" spans="1:6">
      <c r="A496" s="403">
        <v>89226</v>
      </c>
      <c r="B496" s="404" t="s">
        <v>7293</v>
      </c>
      <c r="C496" s="404" t="s">
        <v>7239</v>
      </c>
      <c r="D496" s="404" t="s">
        <v>6823</v>
      </c>
      <c r="E496" s="409">
        <v>0.95</v>
      </c>
      <c r="F496" s="404" t="s">
        <v>6771</v>
      </c>
    </row>
    <row r="497" spans="1:6">
      <c r="A497" s="403">
        <v>89235</v>
      </c>
      <c r="B497" s="404" t="s">
        <v>7294</v>
      </c>
      <c r="C497" s="404" t="s">
        <v>7239</v>
      </c>
      <c r="D497" s="404" t="s">
        <v>6770</v>
      </c>
      <c r="E497" s="409">
        <v>89.73</v>
      </c>
      <c r="F497" s="404" t="s">
        <v>6771</v>
      </c>
    </row>
    <row r="498" spans="1:6">
      <c r="A498" s="403">
        <v>89243</v>
      </c>
      <c r="B498" s="404" t="s">
        <v>7295</v>
      </c>
      <c r="C498" s="404" t="s">
        <v>7239</v>
      </c>
      <c r="D498" s="404" t="s">
        <v>6770</v>
      </c>
      <c r="E498" s="409">
        <v>175.07</v>
      </c>
      <c r="F498" s="404" t="s">
        <v>6771</v>
      </c>
    </row>
    <row r="499" spans="1:6">
      <c r="A499" s="403">
        <v>89251</v>
      </c>
      <c r="B499" s="404" t="s">
        <v>7296</v>
      </c>
      <c r="C499" s="404" t="s">
        <v>7239</v>
      </c>
      <c r="D499" s="404" t="s">
        <v>6770</v>
      </c>
      <c r="E499" s="409">
        <v>155.51</v>
      </c>
      <c r="F499" s="404" t="s">
        <v>6771</v>
      </c>
    </row>
    <row r="500" spans="1:6">
      <c r="A500" s="403">
        <v>89258</v>
      </c>
      <c r="B500" s="404" t="s">
        <v>7297</v>
      </c>
      <c r="C500" s="404" t="s">
        <v>7239</v>
      </c>
      <c r="D500" s="404" t="s">
        <v>6770</v>
      </c>
      <c r="E500" s="409">
        <v>64.61</v>
      </c>
      <c r="F500" s="404" t="s">
        <v>6771</v>
      </c>
    </row>
    <row r="501" spans="1:6">
      <c r="A501" s="403">
        <v>89273</v>
      </c>
      <c r="B501" s="404" t="s">
        <v>7298</v>
      </c>
      <c r="C501" s="404" t="s">
        <v>7239</v>
      </c>
      <c r="D501" s="404" t="s">
        <v>6770</v>
      </c>
      <c r="E501" s="409">
        <v>66.19</v>
      </c>
      <c r="F501" s="404" t="s">
        <v>6771</v>
      </c>
    </row>
    <row r="502" spans="1:6">
      <c r="A502" s="403">
        <v>89279</v>
      </c>
      <c r="B502" s="404" t="s">
        <v>7299</v>
      </c>
      <c r="C502" s="404" t="s">
        <v>7239</v>
      </c>
      <c r="D502" s="404" t="s">
        <v>6823</v>
      </c>
      <c r="E502" s="409">
        <v>1.1499999999999999</v>
      </c>
      <c r="F502" s="404" t="s">
        <v>6771</v>
      </c>
    </row>
    <row r="503" spans="1:6">
      <c r="A503" s="403">
        <v>89877</v>
      </c>
      <c r="B503" s="404" t="s">
        <v>7300</v>
      </c>
      <c r="C503" s="404" t="s">
        <v>7239</v>
      </c>
      <c r="D503" s="404" t="s">
        <v>6823</v>
      </c>
      <c r="E503" s="409">
        <v>45.6</v>
      </c>
      <c r="F503" s="404" t="s">
        <v>6771</v>
      </c>
    </row>
    <row r="504" spans="1:6">
      <c r="A504" s="403">
        <v>89884</v>
      </c>
      <c r="B504" s="404" t="s">
        <v>7301</v>
      </c>
      <c r="C504" s="404" t="s">
        <v>7239</v>
      </c>
      <c r="D504" s="404" t="s">
        <v>6823</v>
      </c>
      <c r="E504" s="409">
        <v>46.87</v>
      </c>
      <c r="F504" s="404" t="s">
        <v>6771</v>
      </c>
    </row>
    <row r="505" spans="1:6">
      <c r="A505" s="403">
        <v>90587</v>
      </c>
      <c r="B505" s="404" t="s">
        <v>7302</v>
      </c>
      <c r="C505" s="404" t="s">
        <v>7239</v>
      </c>
      <c r="D505" s="404" t="s">
        <v>6823</v>
      </c>
      <c r="E505" s="409">
        <v>0.3</v>
      </c>
      <c r="F505" s="404" t="s">
        <v>6771</v>
      </c>
    </row>
    <row r="506" spans="1:6">
      <c r="A506" s="403">
        <v>90626</v>
      </c>
      <c r="B506" s="404" t="s">
        <v>7303</v>
      </c>
      <c r="C506" s="404" t="s">
        <v>7239</v>
      </c>
      <c r="D506" s="404" t="s">
        <v>6770</v>
      </c>
      <c r="E506" s="409">
        <v>1.81</v>
      </c>
      <c r="F506" s="404" t="s">
        <v>6771</v>
      </c>
    </row>
    <row r="507" spans="1:6">
      <c r="A507" s="403">
        <v>90632</v>
      </c>
      <c r="B507" s="404" t="s">
        <v>7304</v>
      </c>
      <c r="C507" s="404" t="s">
        <v>7239</v>
      </c>
      <c r="D507" s="404" t="s">
        <v>6770</v>
      </c>
      <c r="E507" s="409">
        <v>52.38</v>
      </c>
      <c r="F507" s="404" t="s">
        <v>6771</v>
      </c>
    </row>
    <row r="508" spans="1:6">
      <c r="A508" s="403">
        <v>90638</v>
      </c>
      <c r="B508" s="404" t="s">
        <v>7305</v>
      </c>
      <c r="C508" s="404" t="s">
        <v>7239</v>
      </c>
      <c r="D508" s="404" t="s">
        <v>6823</v>
      </c>
      <c r="E508" s="409">
        <v>2.94</v>
      </c>
      <c r="F508" s="404" t="s">
        <v>6771</v>
      </c>
    </row>
    <row r="509" spans="1:6">
      <c r="A509" s="403">
        <v>90644</v>
      </c>
      <c r="B509" s="404" t="s">
        <v>7306</v>
      </c>
      <c r="C509" s="404" t="s">
        <v>7239</v>
      </c>
      <c r="D509" s="404" t="s">
        <v>6823</v>
      </c>
      <c r="E509" s="409">
        <v>4.3899999999999997</v>
      </c>
      <c r="F509" s="404" t="s">
        <v>6771</v>
      </c>
    </row>
    <row r="510" spans="1:6">
      <c r="A510" s="403">
        <v>90651</v>
      </c>
      <c r="B510" s="404" t="s">
        <v>7307</v>
      </c>
      <c r="C510" s="404" t="s">
        <v>7239</v>
      </c>
      <c r="D510" s="404" t="s">
        <v>6823</v>
      </c>
      <c r="E510" s="409">
        <v>0.55000000000000004</v>
      </c>
      <c r="F510" s="404" t="s">
        <v>6771</v>
      </c>
    </row>
    <row r="511" spans="1:6">
      <c r="A511" s="403">
        <v>90657</v>
      </c>
      <c r="B511" s="404" t="s">
        <v>7308</v>
      </c>
      <c r="C511" s="404" t="s">
        <v>7239</v>
      </c>
      <c r="D511" s="404" t="s">
        <v>6823</v>
      </c>
      <c r="E511" s="409">
        <v>2.86</v>
      </c>
      <c r="F511" s="404" t="s">
        <v>6771</v>
      </c>
    </row>
    <row r="512" spans="1:6">
      <c r="A512" s="403">
        <v>90663</v>
      </c>
      <c r="B512" s="404" t="s">
        <v>7309</v>
      </c>
      <c r="C512" s="404" t="s">
        <v>7239</v>
      </c>
      <c r="D512" s="404" t="s">
        <v>6823</v>
      </c>
      <c r="E512" s="409">
        <v>3.06</v>
      </c>
      <c r="F512" s="404" t="s">
        <v>6771</v>
      </c>
    </row>
    <row r="513" spans="1:6">
      <c r="A513" s="403">
        <v>90669</v>
      </c>
      <c r="B513" s="404" t="s">
        <v>7310</v>
      </c>
      <c r="C513" s="404" t="s">
        <v>7239</v>
      </c>
      <c r="D513" s="404" t="s">
        <v>6823</v>
      </c>
      <c r="E513" s="409">
        <v>3.79</v>
      </c>
      <c r="F513" s="404" t="s">
        <v>6771</v>
      </c>
    </row>
    <row r="514" spans="1:6">
      <c r="A514" s="403">
        <v>90675</v>
      </c>
      <c r="B514" s="404" t="s">
        <v>7311</v>
      </c>
      <c r="C514" s="404" t="s">
        <v>7239</v>
      </c>
      <c r="D514" s="404" t="s">
        <v>6770</v>
      </c>
      <c r="E514" s="409">
        <v>155.19999999999999</v>
      </c>
      <c r="F514" s="404" t="s">
        <v>6771</v>
      </c>
    </row>
    <row r="515" spans="1:6">
      <c r="A515" s="403">
        <v>90681</v>
      </c>
      <c r="B515" s="404" t="s">
        <v>7312</v>
      </c>
      <c r="C515" s="404" t="s">
        <v>7239</v>
      </c>
      <c r="D515" s="404" t="s">
        <v>6770</v>
      </c>
      <c r="E515" s="409">
        <v>92.36</v>
      </c>
      <c r="F515" s="404" t="s">
        <v>6771</v>
      </c>
    </row>
    <row r="516" spans="1:6">
      <c r="A516" s="403">
        <v>90687</v>
      </c>
      <c r="B516" s="404" t="s">
        <v>7313</v>
      </c>
      <c r="C516" s="404" t="s">
        <v>7239</v>
      </c>
      <c r="D516" s="404" t="s">
        <v>6823</v>
      </c>
      <c r="E516" s="409">
        <v>56.09</v>
      </c>
      <c r="F516" s="404" t="s">
        <v>6771</v>
      </c>
    </row>
    <row r="517" spans="1:6">
      <c r="A517" s="403">
        <v>90693</v>
      </c>
      <c r="B517" s="404" t="s">
        <v>7314</v>
      </c>
      <c r="C517" s="404" t="s">
        <v>7239</v>
      </c>
      <c r="D517" s="404" t="s">
        <v>6770</v>
      </c>
      <c r="E517" s="409">
        <v>41.72</v>
      </c>
      <c r="F517" s="404" t="s">
        <v>6771</v>
      </c>
    </row>
    <row r="518" spans="1:6">
      <c r="A518" s="403">
        <v>90965</v>
      </c>
      <c r="B518" s="404" t="s">
        <v>7315</v>
      </c>
      <c r="C518" s="404" t="s">
        <v>7239</v>
      </c>
      <c r="D518" s="404" t="s">
        <v>6823</v>
      </c>
      <c r="E518" s="409">
        <v>3.23</v>
      </c>
      <c r="F518" s="404" t="s">
        <v>6771</v>
      </c>
    </row>
    <row r="519" spans="1:6">
      <c r="A519" s="403">
        <v>90973</v>
      </c>
      <c r="B519" s="404" t="s">
        <v>7316</v>
      </c>
      <c r="C519" s="404" t="s">
        <v>7239</v>
      </c>
      <c r="D519" s="404" t="s">
        <v>6823</v>
      </c>
      <c r="E519" s="409">
        <v>3.24</v>
      </c>
      <c r="F519" s="404" t="s">
        <v>6771</v>
      </c>
    </row>
    <row r="520" spans="1:6">
      <c r="A520" s="403">
        <v>90982</v>
      </c>
      <c r="B520" s="404" t="s">
        <v>7317</v>
      </c>
      <c r="C520" s="404" t="s">
        <v>7239</v>
      </c>
      <c r="D520" s="404" t="s">
        <v>6823</v>
      </c>
      <c r="E520" s="409">
        <v>8.25</v>
      </c>
      <c r="F520" s="404" t="s">
        <v>6771</v>
      </c>
    </row>
    <row r="521" spans="1:6">
      <c r="A521" s="403">
        <v>91001</v>
      </c>
      <c r="B521" s="404" t="s">
        <v>7318</v>
      </c>
      <c r="C521" s="404" t="s">
        <v>7239</v>
      </c>
      <c r="D521" s="404" t="s">
        <v>6823</v>
      </c>
      <c r="E521" s="409">
        <v>3.85</v>
      </c>
      <c r="F521" s="404" t="s">
        <v>6771</v>
      </c>
    </row>
    <row r="522" spans="1:6">
      <c r="A522" s="403">
        <v>91032</v>
      </c>
      <c r="B522" s="404" t="s">
        <v>7319</v>
      </c>
      <c r="C522" s="404" t="s">
        <v>7239</v>
      </c>
      <c r="D522" s="404" t="s">
        <v>6823</v>
      </c>
      <c r="E522" s="409">
        <v>35.58</v>
      </c>
      <c r="F522" s="404" t="s">
        <v>6771</v>
      </c>
    </row>
    <row r="523" spans="1:6">
      <c r="A523" s="403">
        <v>91278</v>
      </c>
      <c r="B523" s="404" t="s">
        <v>7320</v>
      </c>
      <c r="C523" s="404" t="s">
        <v>7239</v>
      </c>
      <c r="D523" s="404" t="s">
        <v>6823</v>
      </c>
      <c r="E523" s="409">
        <v>0.54</v>
      </c>
      <c r="F523" s="404" t="s">
        <v>6771</v>
      </c>
    </row>
    <row r="524" spans="1:6">
      <c r="A524" s="403">
        <v>91285</v>
      </c>
      <c r="B524" s="404" t="s">
        <v>7321</v>
      </c>
      <c r="C524" s="404" t="s">
        <v>7239</v>
      </c>
      <c r="D524" s="404" t="s">
        <v>6770</v>
      </c>
      <c r="E524" s="409">
        <v>0.68</v>
      </c>
      <c r="F524" s="404" t="s">
        <v>6771</v>
      </c>
    </row>
    <row r="525" spans="1:6">
      <c r="A525" s="403">
        <v>91387</v>
      </c>
      <c r="B525" s="404" t="s">
        <v>7322</v>
      </c>
      <c r="C525" s="404" t="s">
        <v>7239</v>
      </c>
      <c r="D525" s="404" t="s">
        <v>6823</v>
      </c>
      <c r="E525" s="409">
        <v>38.61</v>
      </c>
      <c r="F525" s="404" t="s">
        <v>6771</v>
      </c>
    </row>
    <row r="526" spans="1:6">
      <c r="A526" s="403">
        <v>91395</v>
      </c>
      <c r="B526" s="404" t="s">
        <v>7323</v>
      </c>
      <c r="C526" s="404" t="s">
        <v>7239</v>
      </c>
      <c r="D526" s="404" t="s">
        <v>6823</v>
      </c>
      <c r="E526" s="409">
        <v>33.58</v>
      </c>
      <c r="F526" s="404" t="s">
        <v>6771</v>
      </c>
    </row>
    <row r="527" spans="1:6">
      <c r="A527" s="403">
        <v>91486</v>
      </c>
      <c r="B527" s="404" t="s">
        <v>7324</v>
      </c>
      <c r="C527" s="404" t="s">
        <v>7239</v>
      </c>
      <c r="D527" s="404" t="s">
        <v>6823</v>
      </c>
      <c r="E527" s="409">
        <v>38.450000000000003</v>
      </c>
      <c r="F527" s="404" t="s">
        <v>6771</v>
      </c>
    </row>
    <row r="528" spans="1:6">
      <c r="A528" s="403">
        <v>91534</v>
      </c>
      <c r="B528" s="404" t="s">
        <v>7325</v>
      </c>
      <c r="C528" s="404" t="s">
        <v>7239</v>
      </c>
      <c r="D528" s="404" t="s">
        <v>6823</v>
      </c>
      <c r="E528" s="409">
        <v>24.54</v>
      </c>
      <c r="F528" s="404" t="s">
        <v>6771</v>
      </c>
    </row>
    <row r="529" spans="1:6">
      <c r="A529" s="403">
        <v>91635</v>
      </c>
      <c r="B529" s="404" t="s">
        <v>7326</v>
      </c>
      <c r="C529" s="404" t="s">
        <v>7239</v>
      </c>
      <c r="D529" s="404" t="s">
        <v>6770</v>
      </c>
      <c r="E529" s="409">
        <v>35.79</v>
      </c>
      <c r="F529" s="404" t="s">
        <v>6771</v>
      </c>
    </row>
    <row r="530" spans="1:6">
      <c r="A530" s="403">
        <v>91646</v>
      </c>
      <c r="B530" s="404" t="s">
        <v>7327</v>
      </c>
      <c r="C530" s="404" t="s">
        <v>7239</v>
      </c>
      <c r="D530" s="404" t="s">
        <v>6823</v>
      </c>
      <c r="E530" s="409">
        <v>47.28</v>
      </c>
      <c r="F530" s="404" t="s">
        <v>6771</v>
      </c>
    </row>
    <row r="531" spans="1:6">
      <c r="A531" s="403">
        <v>91693</v>
      </c>
      <c r="B531" s="404" t="s">
        <v>7328</v>
      </c>
      <c r="C531" s="404" t="s">
        <v>7239</v>
      </c>
      <c r="D531" s="404" t="s">
        <v>6770</v>
      </c>
      <c r="E531" s="409">
        <v>23.82</v>
      </c>
      <c r="F531" s="404" t="s">
        <v>6771</v>
      </c>
    </row>
    <row r="532" spans="1:6">
      <c r="A532" s="403">
        <v>92044</v>
      </c>
      <c r="B532" s="404" t="s">
        <v>7329</v>
      </c>
      <c r="C532" s="404" t="s">
        <v>7239</v>
      </c>
      <c r="D532" s="404" t="s">
        <v>6823</v>
      </c>
      <c r="E532" s="409">
        <v>4.3499999999999996</v>
      </c>
      <c r="F532" s="404" t="s">
        <v>6771</v>
      </c>
    </row>
    <row r="533" spans="1:6">
      <c r="A533" s="403">
        <v>92107</v>
      </c>
      <c r="B533" s="404" t="s">
        <v>7330</v>
      </c>
      <c r="C533" s="404" t="s">
        <v>7239</v>
      </c>
      <c r="D533" s="404" t="s">
        <v>6823</v>
      </c>
      <c r="E533" s="409">
        <v>38.630000000000003</v>
      </c>
      <c r="F533" s="404" t="s">
        <v>6771</v>
      </c>
    </row>
    <row r="534" spans="1:6">
      <c r="A534" s="403">
        <v>92113</v>
      </c>
      <c r="B534" s="404" t="s">
        <v>7331</v>
      </c>
      <c r="C534" s="404" t="s">
        <v>7239</v>
      </c>
      <c r="D534" s="404" t="s">
        <v>6823</v>
      </c>
      <c r="E534" s="409">
        <v>0.68</v>
      </c>
      <c r="F534" s="404" t="s">
        <v>6771</v>
      </c>
    </row>
    <row r="535" spans="1:6">
      <c r="A535" s="403">
        <v>92119</v>
      </c>
      <c r="B535" s="404" t="s">
        <v>7332</v>
      </c>
      <c r="C535" s="404" t="s">
        <v>7239</v>
      </c>
      <c r="D535" s="404" t="s">
        <v>6823</v>
      </c>
      <c r="E535" s="409">
        <v>7.0000000000000007E-2</v>
      </c>
      <c r="F535" s="404" t="s">
        <v>6771</v>
      </c>
    </row>
    <row r="536" spans="1:6">
      <c r="A536" s="403">
        <v>92139</v>
      </c>
      <c r="B536" s="404" t="s">
        <v>7333</v>
      </c>
      <c r="C536" s="404" t="s">
        <v>7239</v>
      </c>
      <c r="D536" s="404" t="s">
        <v>6770</v>
      </c>
      <c r="E536" s="409">
        <v>30.87</v>
      </c>
      <c r="F536" s="404" t="s">
        <v>6771</v>
      </c>
    </row>
    <row r="537" spans="1:6">
      <c r="A537" s="403">
        <v>92146</v>
      </c>
      <c r="B537" s="404" t="s">
        <v>7334</v>
      </c>
      <c r="C537" s="404" t="s">
        <v>7239</v>
      </c>
      <c r="D537" s="404" t="s">
        <v>6770</v>
      </c>
      <c r="E537" s="409">
        <v>24.35</v>
      </c>
      <c r="F537" s="404" t="s">
        <v>6771</v>
      </c>
    </row>
    <row r="538" spans="1:6">
      <c r="A538" s="403">
        <v>92243</v>
      </c>
      <c r="B538" s="404" t="s">
        <v>7335</v>
      </c>
      <c r="C538" s="404" t="s">
        <v>7239</v>
      </c>
      <c r="D538" s="404" t="s">
        <v>6823</v>
      </c>
      <c r="E538" s="409">
        <v>40.75</v>
      </c>
      <c r="F538" s="404" t="s">
        <v>6771</v>
      </c>
    </row>
    <row r="539" spans="1:6">
      <c r="A539" s="403">
        <v>92717</v>
      </c>
      <c r="B539" s="404" t="s">
        <v>7336</v>
      </c>
      <c r="C539" s="404" t="s">
        <v>7239</v>
      </c>
      <c r="D539" s="404" t="s">
        <v>7213</v>
      </c>
      <c r="E539" s="409">
        <v>0.18</v>
      </c>
      <c r="F539" s="404" t="s">
        <v>6771</v>
      </c>
    </row>
    <row r="540" spans="1:6">
      <c r="A540" s="403">
        <v>92961</v>
      </c>
      <c r="B540" s="404" t="s">
        <v>7337</v>
      </c>
      <c r="C540" s="404" t="s">
        <v>7239</v>
      </c>
      <c r="D540" s="404" t="s">
        <v>6823</v>
      </c>
      <c r="E540" s="409">
        <v>4.3899999999999997</v>
      </c>
      <c r="F540" s="404" t="s">
        <v>6771</v>
      </c>
    </row>
    <row r="541" spans="1:6">
      <c r="A541" s="403">
        <v>92967</v>
      </c>
      <c r="B541" s="404" t="s">
        <v>7338</v>
      </c>
      <c r="C541" s="404" t="s">
        <v>7239</v>
      </c>
      <c r="D541" s="404" t="s">
        <v>6770</v>
      </c>
      <c r="E541" s="409">
        <v>20.82</v>
      </c>
      <c r="F541" s="404" t="s">
        <v>6771</v>
      </c>
    </row>
    <row r="542" spans="1:6">
      <c r="A542" s="403">
        <v>93225</v>
      </c>
      <c r="B542" s="404" t="s">
        <v>7339</v>
      </c>
      <c r="C542" s="404" t="s">
        <v>7239</v>
      </c>
      <c r="D542" s="404" t="s">
        <v>6770</v>
      </c>
      <c r="E542" s="409">
        <v>228.16</v>
      </c>
      <c r="F542" s="404" t="s">
        <v>6771</v>
      </c>
    </row>
    <row r="543" spans="1:6">
      <c r="A543" s="403">
        <v>93234</v>
      </c>
      <c r="B543" s="404" t="s">
        <v>7340</v>
      </c>
      <c r="C543" s="404" t="s">
        <v>7239</v>
      </c>
      <c r="D543" s="404" t="s">
        <v>6823</v>
      </c>
      <c r="E543" s="409">
        <v>0.28999999999999998</v>
      </c>
      <c r="F543" s="404" t="s">
        <v>6771</v>
      </c>
    </row>
    <row r="544" spans="1:6">
      <c r="A544" s="403">
        <v>93244</v>
      </c>
      <c r="B544" s="404" t="s">
        <v>7341</v>
      </c>
      <c r="C544" s="404" t="s">
        <v>7239</v>
      </c>
      <c r="D544" s="404" t="s">
        <v>6770</v>
      </c>
      <c r="E544" s="409">
        <v>39.54</v>
      </c>
      <c r="F544" s="404" t="s">
        <v>6771</v>
      </c>
    </row>
    <row r="545" spans="1:6">
      <c r="A545" s="403">
        <v>93274</v>
      </c>
      <c r="B545" s="404" t="s">
        <v>7342</v>
      </c>
      <c r="C545" s="404" t="s">
        <v>7239</v>
      </c>
      <c r="D545" s="404" t="s">
        <v>6770</v>
      </c>
      <c r="E545" s="409">
        <v>59.04</v>
      </c>
      <c r="F545" s="404" t="s">
        <v>6771</v>
      </c>
    </row>
    <row r="546" spans="1:6">
      <c r="A546" s="403">
        <v>93282</v>
      </c>
      <c r="B546" s="404" t="s">
        <v>7343</v>
      </c>
      <c r="C546" s="404" t="s">
        <v>7239</v>
      </c>
      <c r="D546" s="404" t="s">
        <v>6770</v>
      </c>
      <c r="E546" s="409">
        <v>19.75</v>
      </c>
      <c r="F546" s="404" t="s">
        <v>6771</v>
      </c>
    </row>
    <row r="547" spans="1:6">
      <c r="A547" s="403">
        <v>93288</v>
      </c>
      <c r="B547" s="404" t="s">
        <v>7344</v>
      </c>
      <c r="C547" s="404" t="s">
        <v>7239</v>
      </c>
      <c r="D547" s="404" t="s">
        <v>6770</v>
      </c>
      <c r="E547" s="409">
        <v>98.14</v>
      </c>
      <c r="F547" s="404" t="s">
        <v>6771</v>
      </c>
    </row>
    <row r="548" spans="1:6">
      <c r="A548" s="403">
        <v>93403</v>
      </c>
      <c r="B548" s="404" t="s">
        <v>7345</v>
      </c>
      <c r="C548" s="404" t="s">
        <v>7239</v>
      </c>
      <c r="D548" s="404" t="s">
        <v>6770</v>
      </c>
      <c r="E548" s="409">
        <v>35.79</v>
      </c>
      <c r="F548" s="404" t="s">
        <v>6771</v>
      </c>
    </row>
    <row r="549" spans="1:6">
      <c r="A549" s="403">
        <v>93409</v>
      </c>
      <c r="B549" s="404" t="s">
        <v>7346</v>
      </c>
      <c r="C549" s="404" t="s">
        <v>7239</v>
      </c>
      <c r="D549" s="404" t="s">
        <v>6823</v>
      </c>
      <c r="E549" s="409">
        <v>24.88</v>
      </c>
      <c r="F549" s="404" t="s">
        <v>6771</v>
      </c>
    </row>
    <row r="550" spans="1:6">
      <c r="A550" s="403">
        <v>93416</v>
      </c>
      <c r="B550" s="404" t="s">
        <v>7347</v>
      </c>
      <c r="C550" s="404" t="s">
        <v>7239</v>
      </c>
      <c r="D550" s="404" t="s">
        <v>6770</v>
      </c>
      <c r="E550" s="409">
        <v>0.2</v>
      </c>
      <c r="F550" s="404" t="s">
        <v>6771</v>
      </c>
    </row>
    <row r="551" spans="1:6">
      <c r="A551" s="403">
        <v>93422</v>
      </c>
      <c r="B551" s="404" t="s">
        <v>7348</v>
      </c>
      <c r="C551" s="404" t="s">
        <v>7239</v>
      </c>
      <c r="D551" s="404" t="s">
        <v>6770</v>
      </c>
      <c r="E551" s="409">
        <v>2.7</v>
      </c>
      <c r="F551" s="404" t="s">
        <v>6771</v>
      </c>
    </row>
    <row r="552" spans="1:6">
      <c r="A552" s="403">
        <v>93428</v>
      </c>
      <c r="B552" s="404" t="s">
        <v>7349</v>
      </c>
      <c r="C552" s="404" t="s">
        <v>7239</v>
      </c>
      <c r="D552" s="404" t="s">
        <v>6770</v>
      </c>
      <c r="E552" s="409">
        <v>3.82</v>
      </c>
      <c r="F552" s="404" t="s">
        <v>6771</v>
      </c>
    </row>
    <row r="553" spans="1:6">
      <c r="A553" s="403">
        <v>93434</v>
      </c>
      <c r="B553" s="404" t="s">
        <v>7350</v>
      </c>
      <c r="C553" s="404" t="s">
        <v>7239</v>
      </c>
      <c r="D553" s="404" t="s">
        <v>6823</v>
      </c>
      <c r="E553" s="409">
        <v>158.69</v>
      </c>
      <c r="F553" s="404" t="s">
        <v>6771</v>
      </c>
    </row>
    <row r="554" spans="1:6">
      <c r="A554" s="403">
        <v>93440</v>
      </c>
      <c r="B554" s="404" t="s">
        <v>7351</v>
      </c>
      <c r="C554" s="404" t="s">
        <v>7239</v>
      </c>
      <c r="D554" s="404" t="s">
        <v>6823</v>
      </c>
      <c r="E554" s="409">
        <v>77.61</v>
      </c>
      <c r="F554" s="404" t="s">
        <v>6771</v>
      </c>
    </row>
    <row r="555" spans="1:6">
      <c r="A555" s="403">
        <v>95122</v>
      </c>
      <c r="B555" s="404" t="s">
        <v>7352</v>
      </c>
      <c r="C555" s="404" t="s">
        <v>7239</v>
      </c>
      <c r="D555" s="404" t="s">
        <v>6823</v>
      </c>
      <c r="E555" s="409">
        <v>117.08</v>
      </c>
      <c r="F555" s="404" t="s">
        <v>6771</v>
      </c>
    </row>
    <row r="556" spans="1:6">
      <c r="A556" s="403">
        <v>95128</v>
      </c>
      <c r="B556" s="404" t="s">
        <v>7353</v>
      </c>
      <c r="C556" s="404" t="s">
        <v>7239</v>
      </c>
      <c r="D556" s="404" t="s">
        <v>6823</v>
      </c>
      <c r="E556" s="409">
        <v>36.76</v>
      </c>
      <c r="F556" s="404" t="s">
        <v>6771</v>
      </c>
    </row>
    <row r="557" spans="1:6">
      <c r="A557" s="403">
        <v>95140</v>
      </c>
      <c r="B557" s="404" t="s">
        <v>7354</v>
      </c>
      <c r="C557" s="404" t="s">
        <v>7239</v>
      </c>
      <c r="D557" s="404" t="s">
        <v>7213</v>
      </c>
      <c r="E557" s="409">
        <v>0.03</v>
      </c>
      <c r="F557" s="404" t="s">
        <v>6771</v>
      </c>
    </row>
    <row r="558" spans="1:6">
      <c r="A558" s="403">
        <v>95213</v>
      </c>
      <c r="B558" s="404" t="s">
        <v>7355</v>
      </c>
      <c r="C558" s="404" t="s">
        <v>7239</v>
      </c>
      <c r="D558" s="404" t="s">
        <v>6770</v>
      </c>
      <c r="E558" s="409">
        <v>62.69</v>
      </c>
      <c r="F558" s="404" t="s">
        <v>6771</v>
      </c>
    </row>
    <row r="559" spans="1:6">
      <c r="A559" s="403">
        <v>95219</v>
      </c>
      <c r="B559" s="404" t="s">
        <v>7356</v>
      </c>
      <c r="C559" s="404" t="s">
        <v>7239</v>
      </c>
      <c r="D559" s="404" t="s">
        <v>6823</v>
      </c>
      <c r="E559" s="409">
        <v>18.28</v>
      </c>
      <c r="F559" s="404" t="s">
        <v>6771</v>
      </c>
    </row>
    <row r="560" spans="1:6">
      <c r="A560" s="403">
        <v>95259</v>
      </c>
      <c r="B560" s="404" t="s">
        <v>7357</v>
      </c>
      <c r="C560" s="404" t="s">
        <v>7239</v>
      </c>
      <c r="D560" s="404" t="s">
        <v>6770</v>
      </c>
      <c r="E560" s="409">
        <v>20.64</v>
      </c>
      <c r="F560" s="404" t="s">
        <v>6771</v>
      </c>
    </row>
    <row r="561" spans="1:6">
      <c r="A561" s="403">
        <v>95265</v>
      </c>
      <c r="B561" s="404" t="s">
        <v>7358</v>
      </c>
      <c r="C561" s="404" t="s">
        <v>7239</v>
      </c>
      <c r="D561" s="404" t="s">
        <v>6823</v>
      </c>
      <c r="E561" s="409">
        <v>0.72</v>
      </c>
      <c r="F561" s="404" t="s">
        <v>6771</v>
      </c>
    </row>
    <row r="562" spans="1:6">
      <c r="A562" s="403">
        <v>95271</v>
      </c>
      <c r="B562" s="404" t="s">
        <v>7359</v>
      </c>
      <c r="C562" s="404" t="s">
        <v>7239</v>
      </c>
      <c r="D562" s="404" t="s">
        <v>6823</v>
      </c>
      <c r="E562" s="409">
        <v>0.49</v>
      </c>
      <c r="F562" s="404" t="s">
        <v>6771</v>
      </c>
    </row>
    <row r="563" spans="1:6">
      <c r="A563" s="403">
        <v>95277</v>
      </c>
      <c r="B563" s="404" t="s">
        <v>7360</v>
      </c>
      <c r="C563" s="404" t="s">
        <v>7239</v>
      </c>
      <c r="D563" s="404" t="s">
        <v>6823</v>
      </c>
      <c r="E563" s="409">
        <v>0.49</v>
      </c>
      <c r="F563" s="404" t="s">
        <v>6771</v>
      </c>
    </row>
    <row r="564" spans="1:6">
      <c r="A564" s="403">
        <v>95283</v>
      </c>
      <c r="B564" s="404" t="s">
        <v>7361</v>
      </c>
      <c r="C564" s="404" t="s">
        <v>7239</v>
      </c>
      <c r="D564" s="404" t="s">
        <v>6823</v>
      </c>
      <c r="E564" s="409">
        <v>0.53</v>
      </c>
      <c r="F564" s="404" t="s">
        <v>6771</v>
      </c>
    </row>
    <row r="565" spans="1:6">
      <c r="A565" s="403">
        <v>95621</v>
      </c>
      <c r="B565" s="404" t="s">
        <v>7362</v>
      </c>
      <c r="C565" s="404" t="s">
        <v>7239</v>
      </c>
      <c r="D565" s="404" t="s">
        <v>6770</v>
      </c>
      <c r="E565" s="409">
        <v>20.420000000000002</v>
      </c>
      <c r="F565" s="404" t="s">
        <v>6771</v>
      </c>
    </row>
    <row r="566" spans="1:6">
      <c r="A566" s="403">
        <v>95632</v>
      </c>
      <c r="B566" s="404" t="s">
        <v>7363</v>
      </c>
      <c r="C566" s="404" t="s">
        <v>7239</v>
      </c>
      <c r="D566" s="404" t="s">
        <v>6770</v>
      </c>
      <c r="E566" s="409">
        <v>46.81</v>
      </c>
      <c r="F566" s="404" t="s">
        <v>6771</v>
      </c>
    </row>
    <row r="567" spans="1:6">
      <c r="A567" s="403">
        <v>95703</v>
      </c>
      <c r="B567" s="404" t="s">
        <v>7364</v>
      </c>
      <c r="C567" s="404" t="s">
        <v>7239</v>
      </c>
      <c r="D567" s="404" t="s">
        <v>6770</v>
      </c>
      <c r="E567" s="409">
        <v>27.78</v>
      </c>
      <c r="F567" s="404" t="s">
        <v>6771</v>
      </c>
    </row>
    <row r="568" spans="1:6">
      <c r="A568" s="403">
        <v>95709</v>
      </c>
      <c r="B568" s="404" t="s">
        <v>7365</v>
      </c>
      <c r="C568" s="404" t="s">
        <v>7239</v>
      </c>
      <c r="D568" s="404" t="s">
        <v>6770</v>
      </c>
      <c r="E568" s="409">
        <v>51.2</v>
      </c>
      <c r="F568" s="404" t="s">
        <v>6771</v>
      </c>
    </row>
    <row r="569" spans="1:6">
      <c r="A569" s="403">
        <v>95715</v>
      </c>
      <c r="B569" s="404" t="s">
        <v>7366</v>
      </c>
      <c r="C569" s="404" t="s">
        <v>7239</v>
      </c>
      <c r="D569" s="404" t="s">
        <v>6770</v>
      </c>
      <c r="E569" s="409">
        <v>60.5</v>
      </c>
      <c r="F569" s="404" t="s">
        <v>6771</v>
      </c>
    </row>
    <row r="570" spans="1:6">
      <c r="A570" s="403">
        <v>95721</v>
      </c>
      <c r="B570" s="404" t="s">
        <v>7367</v>
      </c>
      <c r="C570" s="404" t="s">
        <v>7239</v>
      </c>
      <c r="D570" s="404" t="s">
        <v>6770</v>
      </c>
      <c r="E570" s="409">
        <v>59.26</v>
      </c>
      <c r="F570" s="404" t="s">
        <v>6771</v>
      </c>
    </row>
    <row r="571" spans="1:6">
      <c r="A571" s="403">
        <v>95873</v>
      </c>
      <c r="B571" s="404" t="s">
        <v>7368</v>
      </c>
      <c r="C571" s="404" t="s">
        <v>7239</v>
      </c>
      <c r="D571" s="404" t="s">
        <v>6770</v>
      </c>
      <c r="E571" s="409">
        <v>6.12</v>
      </c>
      <c r="F571" s="404" t="s">
        <v>6771</v>
      </c>
    </row>
    <row r="572" spans="1:6">
      <c r="A572" s="403">
        <v>96014</v>
      </c>
      <c r="B572" s="404" t="s">
        <v>7369</v>
      </c>
      <c r="C572" s="404" t="s">
        <v>7239</v>
      </c>
      <c r="D572" s="404" t="s">
        <v>6823</v>
      </c>
      <c r="E572" s="409">
        <v>38.31</v>
      </c>
      <c r="F572" s="404" t="s">
        <v>6771</v>
      </c>
    </row>
    <row r="573" spans="1:6">
      <c r="A573" s="403">
        <v>96021</v>
      </c>
      <c r="B573" s="404" t="s">
        <v>7370</v>
      </c>
      <c r="C573" s="404" t="s">
        <v>7239</v>
      </c>
      <c r="D573" s="404" t="s">
        <v>6823</v>
      </c>
      <c r="E573" s="409">
        <v>38.19</v>
      </c>
      <c r="F573" s="404" t="s">
        <v>6771</v>
      </c>
    </row>
    <row r="574" spans="1:6">
      <c r="A574" s="403">
        <v>96029</v>
      </c>
      <c r="B574" s="404" t="s">
        <v>7371</v>
      </c>
      <c r="C574" s="404" t="s">
        <v>7239</v>
      </c>
      <c r="D574" s="404" t="s">
        <v>6823</v>
      </c>
      <c r="E574" s="409">
        <v>35.25</v>
      </c>
      <c r="F574" s="404" t="s">
        <v>6771</v>
      </c>
    </row>
    <row r="575" spans="1:6">
      <c r="A575" s="403">
        <v>96036</v>
      </c>
      <c r="B575" s="404" t="s">
        <v>7372</v>
      </c>
      <c r="C575" s="404" t="s">
        <v>7239</v>
      </c>
      <c r="D575" s="404" t="s">
        <v>6823</v>
      </c>
      <c r="E575" s="409">
        <v>41.46</v>
      </c>
      <c r="F575" s="404" t="s">
        <v>6771</v>
      </c>
    </row>
    <row r="576" spans="1:6">
      <c r="A576" s="403">
        <v>96155</v>
      </c>
      <c r="B576" s="404" t="s">
        <v>7373</v>
      </c>
      <c r="C576" s="404" t="s">
        <v>7239</v>
      </c>
      <c r="D576" s="404" t="s">
        <v>6823</v>
      </c>
      <c r="E576" s="409">
        <v>35.369999999999997</v>
      </c>
      <c r="F576" s="404" t="s">
        <v>6771</v>
      </c>
    </row>
    <row r="577" spans="1:6">
      <c r="A577" s="403">
        <v>96156</v>
      </c>
      <c r="B577" s="404" t="s">
        <v>7374</v>
      </c>
      <c r="C577" s="404" t="s">
        <v>7239</v>
      </c>
      <c r="D577" s="404" t="s">
        <v>6823</v>
      </c>
      <c r="E577" s="409">
        <v>44.66</v>
      </c>
      <c r="F577" s="404" t="s">
        <v>6771</v>
      </c>
    </row>
    <row r="578" spans="1:6">
      <c r="A578" s="403">
        <v>96159</v>
      </c>
      <c r="B578" s="404" t="s">
        <v>7375</v>
      </c>
      <c r="C578" s="404" t="s">
        <v>7239</v>
      </c>
      <c r="D578" s="404" t="s">
        <v>6823</v>
      </c>
      <c r="E578" s="409">
        <v>49.85</v>
      </c>
      <c r="F578" s="404" t="s">
        <v>6771</v>
      </c>
    </row>
    <row r="579" spans="1:6">
      <c r="A579" s="403">
        <v>96246</v>
      </c>
      <c r="B579" s="404" t="s">
        <v>7376</v>
      </c>
      <c r="C579" s="404" t="s">
        <v>7239</v>
      </c>
      <c r="D579" s="404" t="s">
        <v>6770</v>
      </c>
      <c r="E579" s="409">
        <v>45.12</v>
      </c>
      <c r="F579" s="404" t="s">
        <v>6771</v>
      </c>
    </row>
    <row r="580" spans="1:6">
      <c r="A580" s="403">
        <v>96302</v>
      </c>
      <c r="B580" s="404" t="s">
        <v>7377</v>
      </c>
      <c r="C580" s="404" t="s">
        <v>7239</v>
      </c>
      <c r="D580" s="404" t="s">
        <v>6770</v>
      </c>
      <c r="E580" s="409">
        <v>66.599999999999994</v>
      </c>
      <c r="F580" s="404" t="s">
        <v>6771</v>
      </c>
    </row>
    <row r="581" spans="1:6">
      <c r="A581" s="403">
        <v>96308</v>
      </c>
      <c r="B581" s="404" t="s">
        <v>7378</v>
      </c>
      <c r="C581" s="404" t="s">
        <v>7239</v>
      </c>
      <c r="D581" s="404" t="s">
        <v>6823</v>
      </c>
      <c r="E581" s="409">
        <v>0.11</v>
      </c>
      <c r="F581" s="404" t="s">
        <v>6771</v>
      </c>
    </row>
    <row r="582" spans="1:6">
      <c r="A582" s="403">
        <v>96464</v>
      </c>
      <c r="B582" s="404" t="s">
        <v>7379</v>
      </c>
      <c r="C582" s="404" t="s">
        <v>7239</v>
      </c>
      <c r="D582" s="404" t="s">
        <v>6770</v>
      </c>
      <c r="E582" s="409">
        <v>49.41</v>
      </c>
      <c r="F582" s="404" t="s">
        <v>6771</v>
      </c>
    </row>
    <row r="583" spans="1:6">
      <c r="A583" s="403">
        <v>5089</v>
      </c>
      <c r="B583" s="404" t="s">
        <v>7380</v>
      </c>
      <c r="C583" s="404" t="s">
        <v>97</v>
      </c>
      <c r="D583" s="404" t="s">
        <v>6770</v>
      </c>
      <c r="E583" s="409">
        <v>16.41</v>
      </c>
      <c r="F583" s="404" t="s">
        <v>6771</v>
      </c>
    </row>
    <row r="584" spans="1:6">
      <c r="A584" s="403">
        <v>5627</v>
      </c>
      <c r="B584" s="404" t="s">
        <v>7381</v>
      </c>
      <c r="C584" s="404" t="s">
        <v>97</v>
      </c>
      <c r="D584" s="404" t="s">
        <v>7213</v>
      </c>
      <c r="E584" s="409">
        <v>22.28</v>
      </c>
      <c r="F584" s="404" t="s">
        <v>6771</v>
      </c>
    </row>
    <row r="585" spans="1:6">
      <c r="A585" s="403">
        <v>5628</v>
      </c>
      <c r="B585" s="404" t="s">
        <v>7382</v>
      </c>
      <c r="C585" s="404" t="s">
        <v>97</v>
      </c>
      <c r="D585" s="404" t="s">
        <v>7213</v>
      </c>
      <c r="E585" s="409">
        <v>5.73</v>
      </c>
      <c r="F585" s="404" t="s">
        <v>6771</v>
      </c>
    </row>
    <row r="586" spans="1:6">
      <c r="A586" s="403">
        <v>5629</v>
      </c>
      <c r="B586" s="404" t="s">
        <v>7383</v>
      </c>
      <c r="C586" s="404" t="s">
        <v>97</v>
      </c>
      <c r="D586" s="404" t="s">
        <v>7213</v>
      </c>
      <c r="E586" s="409">
        <v>27.86</v>
      </c>
      <c r="F586" s="404" t="s">
        <v>6771</v>
      </c>
    </row>
    <row r="587" spans="1:6">
      <c r="A587" s="403">
        <v>5630</v>
      </c>
      <c r="B587" s="404" t="s">
        <v>7384</v>
      </c>
      <c r="C587" s="404" t="s">
        <v>97</v>
      </c>
      <c r="D587" s="404" t="s">
        <v>7213</v>
      </c>
      <c r="E587" s="409">
        <v>51.43</v>
      </c>
      <c r="F587" s="404" t="s">
        <v>6771</v>
      </c>
    </row>
    <row r="588" spans="1:6">
      <c r="A588" s="403">
        <v>5658</v>
      </c>
      <c r="B588" s="404" t="s">
        <v>7385</v>
      </c>
      <c r="C588" s="404" t="s">
        <v>97</v>
      </c>
      <c r="D588" s="404" t="s">
        <v>6823</v>
      </c>
      <c r="E588" s="409">
        <v>1.04</v>
      </c>
      <c r="F588" s="404" t="s">
        <v>6771</v>
      </c>
    </row>
    <row r="589" spans="1:6">
      <c r="A589" s="403">
        <v>5664</v>
      </c>
      <c r="B589" s="404" t="s">
        <v>7386</v>
      </c>
      <c r="C589" s="404" t="s">
        <v>97</v>
      </c>
      <c r="D589" s="404" t="s">
        <v>6770</v>
      </c>
      <c r="E589" s="409">
        <v>15.78</v>
      </c>
      <c r="F589" s="404" t="s">
        <v>6771</v>
      </c>
    </row>
    <row r="590" spans="1:6">
      <c r="A590" s="403">
        <v>5667</v>
      </c>
      <c r="B590" s="404" t="s">
        <v>7387</v>
      </c>
      <c r="C590" s="404" t="s">
        <v>97</v>
      </c>
      <c r="D590" s="404" t="s">
        <v>6770</v>
      </c>
      <c r="E590" s="409">
        <v>14.03</v>
      </c>
      <c r="F590" s="404" t="s">
        <v>6771</v>
      </c>
    </row>
    <row r="591" spans="1:6">
      <c r="A591" s="403">
        <v>5668</v>
      </c>
      <c r="B591" s="404" t="s">
        <v>7388</v>
      </c>
      <c r="C591" s="404" t="s">
        <v>97</v>
      </c>
      <c r="D591" s="404" t="s">
        <v>7213</v>
      </c>
      <c r="E591" s="409">
        <v>39.36</v>
      </c>
      <c r="F591" s="404" t="s">
        <v>6771</v>
      </c>
    </row>
    <row r="592" spans="1:6">
      <c r="A592" s="403">
        <v>5674</v>
      </c>
      <c r="B592" s="404" t="s">
        <v>7389</v>
      </c>
      <c r="C592" s="404" t="s">
        <v>97</v>
      </c>
      <c r="D592" s="404" t="s">
        <v>6770</v>
      </c>
      <c r="E592" s="409">
        <v>15.79</v>
      </c>
      <c r="F592" s="404" t="s">
        <v>6771</v>
      </c>
    </row>
    <row r="593" spans="1:6">
      <c r="A593" s="403">
        <v>5692</v>
      </c>
      <c r="B593" s="404" t="s">
        <v>7390</v>
      </c>
      <c r="C593" s="404" t="s">
        <v>97</v>
      </c>
      <c r="D593" s="404" t="s">
        <v>6823</v>
      </c>
      <c r="E593" s="409">
        <v>0.14000000000000001</v>
      </c>
      <c r="F593" s="404" t="s">
        <v>6771</v>
      </c>
    </row>
    <row r="594" spans="1:6">
      <c r="A594" s="403">
        <v>5693</v>
      </c>
      <c r="B594" s="404" t="s">
        <v>7391</v>
      </c>
      <c r="C594" s="404" t="s">
        <v>97</v>
      </c>
      <c r="D594" s="404" t="s">
        <v>7213</v>
      </c>
      <c r="E594" s="409">
        <v>3.57</v>
      </c>
      <c r="F594" s="404" t="s">
        <v>6771</v>
      </c>
    </row>
    <row r="595" spans="1:6">
      <c r="A595" s="403">
        <v>5695</v>
      </c>
      <c r="B595" s="404" t="s">
        <v>7392</v>
      </c>
      <c r="C595" s="404" t="s">
        <v>97</v>
      </c>
      <c r="D595" s="404" t="s">
        <v>6823</v>
      </c>
      <c r="E595" s="409">
        <v>18.18</v>
      </c>
      <c r="F595" s="404" t="s">
        <v>6771</v>
      </c>
    </row>
    <row r="596" spans="1:6">
      <c r="A596" s="403">
        <v>5703</v>
      </c>
      <c r="B596" s="404" t="s">
        <v>7393</v>
      </c>
      <c r="C596" s="404" t="s">
        <v>97</v>
      </c>
      <c r="D596" s="404" t="s">
        <v>6823</v>
      </c>
      <c r="E596" s="409">
        <v>10.94</v>
      </c>
      <c r="F596" s="404" t="s">
        <v>6771</v>
      </c>
    </row>
    <row r="597" spans="1:6">
      <c r="A597" s="403">
        <v>5705</v>
      </c>
      <c r="B597" s="404" t="s">
        <v>7394</v>
      </c>
      <c r="C597" s="404" t="s">
        <v>97</v>
      </c>
      <c r="D597" s="404" t="s">
        <v>6823</v>
      </c>
      <c r="E597" s="409">
        <v>11.28</v>
      </c>
      <c r="F597" s="404" t="s">
        <v>6771</v>
      </c>
    </row>
    <row r="598" spans="1:6">
      <c r="A598" s="403">
        <v>5707</v>
      </c>
      <c r="B598" s="404" t="s">
        <v>7395</v>
      </c>
      <c r="C598" s="404" t="s">
        <v>97</v>
      </c>
      <c r="D598" s="404" t="s">
        <v>6823</v>
      </c>
      <c r="E598" s="409">
        <v>41.26</v>
      </c>
      <c r="F598" s="404" t="s">
        <v>6771</v>
      </c>
    </row>
    <row r="599" spans="1:6">
      <c r="A599" s="403">
        <v>5710</v>
      </c>
      <c r="B599" s="404" t="s">
        <v>7396</v>
      </c>
      <c r="C599" s="404" t="s">
        <v>97</v>
      </c>
      <c r="D599" s="404" t="s">
        <v>7213</v>
      </c>
      <c r="E599" s="409">
        <v>56.63</v>
      </c>
      <c r="F599" s="404" t="s">
        <v>6771</v>
      </c>
    </row>
    <row r="600" spans="1:6">
      <c r="A600" s="403">
        <v>5711</v>
      </c>
      <c r="B600" s="404" t="s">
        <v>7397</v>
      </c>
      <c r="C600" s="404" t="s">
        <v>97</v>
      </c>
      <c r="D600" s="404" t="s">
        <v>7213</v>
      </c>
      <c r="E600" s="409">
        <v>48.64</v>
      </c>
      <c r="F600" s="404" t="s">
        <v>6771</v>
      </c>
    </row>
    <row r="601" spans="1:6">
      <c r="A601" s="403">
        <v>5714</v>
      </c>
      <c r="B601" s="404" t="s">
        <v>7398</v>
      </c>
      <c r="C601" s="404" t="s">
        <v>97</v>
      </c>
      <c r="D601" s="404" t="s">
        <v>6823</v>
      </c>
      <c r="E601" s="409">
        <v>6.99</v>
      </c>
      <c r="F601" s="404" t="s">
        <v>6771</v>
      </c>
    </row>
    <row r="602" spans="1:6">
      <c r="A602" s="403">
        <v>5715</v>
      </c>
      <c r="B602" s="404" t="s">
        <v>7399</v>
      </c>
      <c r="C602" s="404" t="s">
        <v>97</v>
      </c>
      <c r="D602" s="404" t="s">
        <v>7213</v>
      </c>
      <c r="E602" s="409">
        <v>38.840000000000003</v>
      </c>
      <c r="F602" s="404" t="s">
        <v>6771</v>
      </c>
    </row>
    <row r="603" spans="1:6">
      <c r="A603" s="403">
        <v>5718</v>
      </c>
      <c r="B603" s="404" t="s">
        <v>7400</v>
      </c>
      <c r="C603" s="404" t="s">
        <v>97</v>
      </c>
      <c r="D603" s="404" t="s">
        <v>7213</v>
      </c>
      <c r="E603" s="409">
        <v>78.760000000000005</v>
      </c>
      <c r="F603" s="404" t="s">
        <v>6771</v>
      </c>
    </row>
    <row r="604" spans="1:6">
      <c r="A604" s="403">
        <v>5721</v>
      </c>
      <c r="B604" s="404" t="s">
        <v>7401</v>
      </c>
      <c r="C604" s="404" t="s">
        <v>97</v>
      </c>
      <c r="D604" s="404" t="s">
        <v>7213</v>
      </c>
      <c r="E604" s="409">
        <v>69.48</v>
      </c>
      <c r="F604" s="404" t="s">
        <v>6771</v>
      </c>
    </row>
    <row r="605" spans="1:6">
      <c r="A605" s="403">
        <v>5722</v>
      </c>
      <c r="B605" s="404" t="s">
        <v>7402</v>
      </c>
      <c r="C605" s="404" t="s">
        <v>97</v>
      </c>
      <c r="D605" s="404" t="s">
        <v>7213</v>
      </c>
      <c r="E605" s="409">
        <v>160.77000000000001</v>
      </c>
      <c r="F605" s="404" t="s">
        <v>6771</v>
      </c>
    </row>
    <row r="606" spans="1:6">
      <c r="A606" s="403">
        <v>5724</v>
      </c>
      <c r="B606" s="404" t="s">
        <v>7403</v>
      </c>
      <c r="C606" s="404" t="s">
        <v>97</v>
      </c>
      <c r="D606" s="404" t="s">
        <v>6823</v>
      </c>
      <c r="E606" s="409">
        <v>29.05</v>
      </c>
      <c r="F606" s="404" t="s">
        <v>6771</v>
      </c>
    </row>
    <row r="607" spans="1:6">
      <c r="A607" s="403">
        <v>5727</v>
      </c>
      <c r="B607" s="404" t="s">
        <v>7404</v>
      </c>
      <c r="C607" s="404" t="s">
        <v>97</v>
      </c>
      <c r="D607" s="404" t="s">
        <v>6770</v>
      </c>
      <c r="E607" s="409">
        <v>4.76</v>
      </c>
      <c r="F607" s="404" t="s">
        <v>6771</v>
      </c>
    </row>
    <row r="608" spans="1:6">
      <c r="A608" s="403">
        <v>5729</v>
      </c>
      <c r="B608" s="404" t="s">
        <v>7405</v>
      </c>
      <c r="C608" s="404" t="s">
        <v>97</v>
      </c>
      <c r="D608" s="404" t="s">
        <v>6770</v>
      </c>
      <c r="E608" s="409">
        <v>19.39</v>
      </c>
      <c r="F608" s="404" t="s">
        <v>6771</v>
      </c>
    </row>
    <row r="609" spans="1:6">
      <c r="A609" s="403">
        <v>5730</v>
      </c>
      <c r="B609" s="404" t="s">
        <v>7406</v>
      </c>
      <c r="C609" s="404" t="s">
        <v>97</v>
      </c>
      <c r="D609" s="404" t="s">
        <v>7213</v>
      </c>
      <c r="E609" s="409">
        <v>26.87</v>
      </c>
      <c r="F609" s="404" t="s">
        <v>6771</v>
      </c>
    </row>
    <row r="610" spans="1:6">
      <c r="A610" s="403">
        <v>5735</v>
      </c>
      <c r="B610" s="404" t="s">
        <v>7407</v>
      </c>
      <c r="C610" s="404" t="s">
        <v>97</v>
      </c>
      <c r="D610" s="404" t="s">
        <v>7213</v>
      </c>
      <c r="E610" s="409">
        <v>15.22</v>
      </c>
      <c r="F610" s="404" t="s">
        <v>6771</v>
      </c>
    </row>
    <row r="611" spans="1:6">
      <c r="A611" s="403">
        <v>5736</v>
      </c>
      <c r="B611" s="404" t="s">
        <v>7408</v>
      </c>
      <c r="C611" s="404" t="s">
        <v>97</v>
      </c>
      <c r="D611" s="404" t="s">
        <v>7213</v>
      </c>
      <c r="E611" s="409">
        <v>36.119999999999997</v>
      </c>
      <c r="F611" s="404" t="s">
        <v>6771</v>
      </c>
    </row>
    <row r="612" spans="1:6">
      <c r="A612" s="403">
        <v>5738</v>
      </c>
      <c r="B612" s="404" t="s">
        <v>7409</v>
      </c>
      <c r="C612" s="404" t="s">
        <v>97</v>
      </c>
      <c r="D612" s="404" t="s">
        <v>6770</v>
      </c>
      <c r="E612" s="409">
        <v>17.239999999999998</v>
      </c>
      <c r="F612" s="404" t="s">
        <v>6771</v>
      </c>
    </row>
    <row r="613" spans="1:6">
      <c r="A613" s="403">
        <v>5739</v>
      </c>
      <c r="B613" s="404" t="s">
        <v>7410</v>
      </c>
      <c r="C613" s="404" t="s">
        <v>97</v>
      </c>
      <c r="D613" s="404" t="s">
        <v>6770</v>
      </c>
      <c r="E613" s="409">
        <v>21.57</v>
      </c>
      <c r="F613" s="404" t="s">
        <v>6771</v>
      </c>
    </row>
    <row r="614" spans="1:6">
      <c r="A614" s="403">
        <v>5741</v>
      </c>
      <c r="B614" s="404" t="s">
        <v>7411</v>
      </c>
      <c r="C614" s="404" t="s">
        <v>97</v>
      </c>
      <c r="D614" s="404" t="s">
        <v>6823</v>
      </c>
      <c r="E614" s="409">
        <v>23.97</v>
      </c>
      <c r="F614" s="404" t="s">
        <v>6771</v>
      </c>
    </row>
    <row r="615" spans="1:6">
      <c r="A615" s="403">
        <v>5742</v>
      </c>
      <c r="B615" s="404" t="s">
        <v>7412</v>
      </c>
      <c r="C615" s="404" t="s">
        <v>97</v>
      </c>
      <c r="D615" s="404" t="s">
        <v>7213</v>
      </c>
      <c r="E615" s="409">
        <v>15.07</v>
      </c>
      <c r="F615" s="404" t="s">
        <v>6771</v>
      </c>
    </row>
    <row r="616" spans="1:6">
      <c r="A616" s="403">
        <v>5747</v>
      </c>
      <c r="B616" s="404" t="s">
        <v>7413</v>
      </c>
      <c r="C616" s="404" t="s">
        <v>97</v>
      </c>
      <c r="D616" s="404" t="s">
        <v>7213</v>
      </c>
      <c r="E616" s="409">
        <v>86.38</v>
      </c>
      <c r="F616" s="404" t="s">
        <v>6771</v>
      </c>
    </row>
    <row r="617" spans="1:6">
      <c r="A617" s="403">
        <v>5751</v>
      </c>
      <c r="B617" s="404" t="s">
        <v>7414</v>
      </c>
      <c r="C617" s="404" t="s">
        <v>97</v>
      </c>
      <c r="D617" s="404" t="s">
        <v>6770</v>
      </c>
      <c r="E617" s="409">
        <v>12.3</v>
      </c>
      <c r="F617" s="404" t="s">
        <v>6771</v>
      </c>
    </row>
    <row r="618" spans="1:6">
      <c r="A618" s="403">
        <v>5754</v>
      </c>
      <c r="B618" s="404" t="s">
        <v>7415</v>
      </c>
      <c r="C618" s="404" t="s">
        <v>97</v>
      </c>
      <c r="D618" s="404" t="s">
        <v>6770</v>
      </c>
      <c r="E618" s="409">
        <v>10.36</v>
      </c>
      <c r="F618" s="404" t="s">
        <v>6771</v>
      </c>
    </row>
    <row r="619" spans="1:6">
      <c r="A619" s="403">
        <v>5763</v>
      </c>
      <c r="B619" s="404" t="s">
        <v>7416</v>
      </c>
      <c r="C619" s="404" t="s">
        <v>97</v>
      </c>
      <c r="D619" s="404" t="s">
        <v>6823</v>
      </c>
      <c r="E619" s="409">
        <v>17.79</v>
      </c>
      <c r="F619" s="404" t="s">
        <v>6771</v>
      </c>
    </row>
    <row r="620" spans="1:6">
      <c r="A620" s="403">
        <v>5765</v>
      </c>
      <c r="B620" s="404" t="s">
        <v>7417</v>
      </c>
      <c r="C620" s="404" t="s">
        <v>97</v>
      </c>
      <c r="D620" s="404" t="s">
        <v>6823</v>
      </c>
      <c r="E620" s="409">
        <v>1.69</v>
      </c>
      <c r="F620" s="404" t="s">
        <v>6771</v>
      </c>
    </row>
    <row r="621" spans="1:6">
      <c r="A621" s="403">
        <v>5766</v>
      </c>
      <c r="B621" s="404" t="s">
        <v>7418</v>
      </c>
      <c r="C621" s="404" t="s">
        <v>97</v>
      </c>
      <c r="D621" s="404" t="s">
        <v>7213</v>
      </c>
      <c r="E621" s="409">
        <v>2.2400000000000002</v>
      </c>
      <c r="F621" s="404" t="s">
        <v>6771</v>
      </c>
    </row>
    <row r="622" spans="1:6">
      <c r="A622" s="403">
        <v>5779</v>
      </c>
      <c r="B622" s="404" t="s">
        <v>7419</v>
      </c>
      <c r="C622" s="404" t="s">
        <v>97</v>
      </c>
      <c r="D622" s="404" t="s">
        <v>7213</v>
      </c>
      <c r="E622" s="409">
        <v>40.98</v>
      </c>
      <c r="F622" s="404" t="s">
        <v>6771</v>
      </c>
    </row>
    <row r="623" spans="1:6">
      <c r="A623" s="403">
        <v>5787</v>
      </c>
      <c r="B623" s="404" t="s">
        <v>7420</v>
      </c>
      <c r="C623" s="404" t="s">
        <v>97</v>
      </c>
      <c r="D623" s="404" t="s">
        <v>7213</v>
      </c>
      <c r="E623" s="409">
        <v>91.25</v>
      </c>
      <c r="F623" s="404" t="s">
        <v>6771</v>
      </c>
    </row>
    <row r="624" spans="1:6">
      <c r="A624" s="403">
        <v>5797</v>
      </c>
      <c r="B624" s="404" t="s">
        <v>7421</v>
      </c>
      <c r="C624" s="404" t="s">
        <v>97</v>
      </c>
      <c r="D624" s="404" t="s">
        <v>6823</v>
      </c>
      <c r="E624" s="409">
        <v>2.4</v>
      </c>
      <c r="F624" s="404" t="s">
        <v>6771</v>
      </c>
    </row>
    <row r="625" spans="1:6">
      <c r="A625" s="403">
        <v>5800</v>
      </c>
      <c r="B625" s="404" t="s">
        <v>7422</v>
      </c>
      <c r="C625" s="404" t="s">
        <v>97</v>
      </c>
      <c r="D625" s="404" t="s">
        <v>6770</v>
      </c>
      <c r="E625" s="409">
        <v>0.26</v>
      </c>
      <c r="F625" s="404" t="s">
        <v>6771</v>
      </c>
    </row>
    <row r="626" spans="1:6">
      <c r="A626" s="403">
        <v>7032</v>
      </c>
      <c r="B626" s="404" t="s">
        <v>7423</v>
      </c>
      <c r="C626" s="404" t="s">
        <v>97</v>
      </c>
      <c r="D626" s="404" t="s">
        <v>6823</v>
      </c>
      <c r="E626" s="409">
        <v>2.2799999999999998</v>
      </c>
      <c r="F626" s="404" t="s">
        <v>6771</v>
      </c>
    </row>
    <row r="627" spans="1:6">
      <c r="A627" s="403">
        <v>7033</v>
      </c>
      <c r="B627" s="404" t="s">
        <v>7424</v>
      </c>
      <c r="C627" s="404" t="s">
        <v>97</v>
      </c>
      <c r="D627" s="404" t="s">
        <v>6823</v>
      </c>
      <c r="E627" s="409">
        <v>0.91</v>
      </c>
      <c r="F627" s="404" t="s">
        <v>6771</v>
      </c>
    </row>
    <row r="628" spans="1:6">
      <c r="A628" s="403">
        <v>7034</v>
      </c>
      <c r="B628" s="404" t="s">
        <v>7425</v>
      </c>
      <c r="C628" s="404" t="s">
        <v>97</v>
      </c>
      <c r="D628" s="404" t="s">
        <v>6823</v>
      </c>
      <c r="E628" s="409">
        <v>4.28</v>
      </c>
      <c r="F628" s="404" t="s">
        <v>6771</v>
      </c>
    </row>
    <row r="629" spans="1:6">
      <c r="A629" s="403">
        <v>7035</v>
      </c>
      <c r="B629" s="404" t="s">
        <v>7426</v>
      </c>
      <c r="C629" s="404" t="s">
        <v>97</v>
      </c>
      <c r="D629" s="404" t="s">
        <v>7213</v>
      </c>
      <c r="E629" s="409">
        <v>147.86000000000001</v>
      </c>
      <c r="F629" s="404" t="s">
        <v>6771</v>
      </c>
    </row>
    <row r="630" spans="1:6">
      <c r="A630" s="403">
        <v>7038</v>
      </c>
      <c r="B630" s="404" t="s">
        <v>7427</v>
      </c>
      <c r="C630" s="404" t="s">
        <v>97</v>
      </c>
      <c r="D630" s="404" t="s">
        <v>7213</v>
      </c>
      <c r="E630" s="409">
        <v>19.72</v>
      </c>
      <c r="F630" s="404" t="s">
        <v>6771</v>
      </c>
    </row>
    <row r="631" spans="1:6">
      <c r="A631" s="403">
        <v>7039</v>
      </c>
      <c r="B631" s="404" t="s">
        <v>7428</v>
      </c>
      <c r="C631" s="404" t="s">
        <v>97</v>
      </c>
      <c r="D631" s="404" t="s">
        <v>7213</v>
      </c>
      <c r="E631" s="409">
        <v>5.18</v>
      </c>
      <c r="F631" s="404" t="s">
        <v>6771</v>
      </c>
    </row>
    <row r="632" spans="1:6">
      <c r="A632" s="403">
        <v>7040</v>
      </c>
      <c r="B632" s="404" t="s">
        <v>7429</v>
      </c>
      <c r="C632" s="404" t="s">
        <v>97</v>
      </c>
      <c r="D632" s="404" t="s">
        <v>7213</v>
      </c>
      <c r="E632" s="409">
        <v>24.67</v>
      </c>
      <c r="F632" s="404" t="s">
        <v>6771</v>
      </c>
    </row>
    <row r="633" spans="1:6">
      <c r="A633" s="403">
        <v>7044</v>
      </c>
      <c r="B633" s="404" t="s">
        <v>7430</v>
      </c>
      <c r="C633" s="404" t="s">
        <v>97</v>
      </c>
      <c r="D633" s="404" t="s">
        <v>6823</v>
      </c>
      <c r="E633" s="409">
        <v>0.16</v>
      </c>
      <c r="F633" s="404" t="s">
        <v>6771</v>
      </c>
    </row>
    <row r="634" spans="1:6">
      <c r="A634" s="403">
        <v>7045</v>
      </c>
      <c r="B634" s="404" t="s">
        <v>7431</v>
      </c>
      <c r="C634" s="404" t="s">
        <v>97</v>
      </c>
      <c r="D634" s="404" t="s">
        <v>6823</v>
      </c>
      <c r="E634" s="409">
        <v>0.03</v>
      </c>
      <c r="F634" s="404" t="s">
        <v>6771</v>
      </c>
    </row>
    <row r="635" spans="1:6">
      <c r="A635" s="403">
        <v>7046</v>
      </c>
      <c r="B635" s="404" t="s">
        <v>7432</v>
      </c>
      <c r="C635" s="404" t="s">
        <v>97</v>
      </c>
      <c r="D635" s="404" t="s">
        <v>6823</v>
      </c>
      <c r="E635" s="409">
        <v>0.17</v>
      </c>
      <c r="F635" s="404" t="s">
        <v>6771</v>
      </c>
    </row>
    <row r="636" spans="1:6">
      <c r="A636" s="403">
        <v>7047</v>
      </c>
      <c r="B636" s="404" t="s">
        <v>7433</v>
      </c>
      <c r="C636" s="404" t="s">
        <v>97</v>
      </c>
      <c r="D636" s="404" t="s">
        <v>7213</v>
      </c>
      <c r="E636" s="409">
        <v>4.2300000000000004</v>
      </c>
      <c r="F636" s="404" t="s">
        <v>6771</v>
      </c>
    </row>
    <row r="637" spans="1:6">
      <c r="A637" s="403">
        <v>7051</v>
      </c>
      <c r="B637" s="404" t="s">
        <v>7434</v>
      </c>
      <c r="C637" s="404" t="s">
        <v>97</v>
      </c>
      <c r="D637" s="404" t="s">
        <v>6770</v>
      </c>
      <c r="E637" s="409">
        <v>17.489999999999998</v>
      </c>
      <c r="F637" s="404" t="s">
        <v>6771</v>
      </c>
    </row>
    <row r="638" spans="1:6">
      <c r="A638" s="403">
        <v>7052</v>
      </c>
      <c r="B638" s="404" t="s">
        <v>7435</v>
      </c>
      <c r="C638" s="404" t="s">
        <v>97</v>
      </c>
      <c r="D638" s="404" t="s">
        <v>6770</v>
      </c>
      <c r="E638" s="409">
        <v>4.59</v>
      </c>
      <c r="F638" s="404" t="s">
        <v>6771</v>
      </c>
    </row>
    <row r="639" spans="1:6">
      <c r="A639" s="403">
        <v>7053</v>
      </c>
      <c r="B639" s="404" t="s">
        <v>7436</v>
      </c>
      <c r="C639" s="404" t="s">
        <v>97</v>
      </c>
      <c r="D639" s="404" t="s">
        <v>6770</v>
      </c>
      <c r="E639" s="409">
        <v>21.88</v>
      </c>
      <c r="F639" s="404" t="s">
        <v>6771</v>
      </c>
    </row>
    <row r="640" spans="1:6">
      <c r="A640" s="403">
        <v>7054</v>
      </c>
      <c r="B640" s="404" t="s">
        <v>7437</v>
      </c>
      <c r="C640" s="404" t="s">
        <v>97</v>
      </c>
      <c r="D640" s="404" t="s">
        <v>7213</v>
      </c>
      <c r="E640" s="409">
        <v>57.92</v>
      </c>
      <c r="F640" s="404" t="s">
        <v>6771</v>
      </c>
    </row>
    <row r="641" spans="1:6">
      <c r="A641" s="403">
        <v>7058</v>
      </c>
      <c r="B641" s="404" t="s">
        <v>7438</v>
      </c>
      <c r="C641" s="404" t="s">
        <v>97</v>
      </c>
      <c r="D641" s="404" t="s">
        <v>6823</v>
      </c>
      <c r="E641" s="409">
        <v>9.25</v>
      </c>
      <c r="F641" s="404" t="s">
        <v>6771</v>
      </c>
    </row>
    <row r="642" spans="1:6">
      <c r="A642" s="403">
        <v>7059</v>
      </c>
      <c r="B642" s="404" t="s">
        <v>7439</v>
      </c>
      <c r="C642" s="404" t="s">
        <v>97</v>
      </c>
      <c r="D642" s="404" t="s">
        <v>6823</v>
      </c>
      <c r="E642" s="409">
        <v>3.23</v>
      </c>
      <c r="F642" s="404" t="s">
        <v>6771</v>
      </c>
    </row>
    <row r="643" spans="1:6">
      <c r="A643" s="403">
        <v>7060</v>
      </c>
      <c r="B643" s="404" t="s">
        <v>7440</v>
      </c>
      <c r="C643" s="404" t="s">
        <v>97</v>
      </c>
      <c r="D643" s="404" t="s">
        <v>6823</v>
      </c>
      <c r="E643" s="409">
        <v>17.36</v>
      </c>
      <c r="F643" s="404" t="s">
        <v>6771</v>
      </c>
    </row>
    <row r="644" spans="1:6">
      <c r="A644" s="403">
        <v>7061</v>
      </c>
      <c r="B644" s="404" t="s">
        <v>7441</v>
      </c>
      <c r="C644" s="404" t="s">
        <v>97</v>
      </c>
      <c r="D644" s="404" t="s">
        <v>7213</v>
      </c>
      <c r="E644" s="409">
        <v>84.55</v>
      </c>
      <c r="F644" s="404" t="s">
        <v>6771</v>
      </c>
    </row>
    <row r="645" spans="1:6">
      <c r="A645" s="403">
        <v>7063</v>
      </c>
      <c r="B645" s="404" t="s">
        <v>7442</v>
      </c>
      <c r="C645" s="404" t="s">
        <v>97</v>
      </c>
      <c r="D645" s="404" t="s">
        <v>6823</v>
      </c>
      <c r="E645" s="409">
        <v>8.7200000000000006</v>
      </c>
      <c r="F645" s="404" t="s">
        <v>6771</v>
      </c>
    </row>
    <row r="646" spans="1:6">
      <c r="A646" s="403">
        <v>7064</v>
      </c>
      <c r="B646" s="404" t="s">
        <v>7443</v>
      </c>
      <c r="C646" s="404" t="s">
        <v>97</v>
      </c>
      <c r="D646" s="404" t="s">
        <v>6823</v>
      </c>
      <c r="E646" s="409">
        <v>2.29</v>
      </c>
      <c r="F646" s="404" t="s">
        <v>6771</v>
      </c>
    </row>
    <row r="647" spans="1:6">
      <c r="A647" s="403">
        <v>7065</v>
      </c>
      <c r="B647" s="404" t="s">
        <v>7444</v>
      </c>
      <c r="C647" s="404" t="s">
        <v>97</v>
      </c>
      <c r="D647" s="404" t="s">
        <v>6823</v>
      </c>
      <c r="E647" s="409">
        <v>9.5399999999999991</v>
      </c>
      <c r="F647" s="404" t="s">
        <v>6771</v>
      </c>
    </row>
    <row r="648" spans="1:6">
      <c r="A648" s="403">
        <v>7066</v>
      </c>
      <c r="B648" s="404" t="s">
        <v>7445</v>
      </c>
      <c r="C648" s="404" t="s">
        <v>97</v>
      </c>
      <c r="D648" s="404" t="s">
        <v>7213</v>
      </c>
      <c r="E648" s="409">
        <v>55.75</v>
      </c>
      <c r="F648" s="404" t="s">
        <v>6771</v>
      </c>
    </row>
    <row r="649" spans="1:6">
      <c r="A649" s="403">
        <v>53786</v>
      </c>
      <c r="B649" s="404" t="s">
        <v>7446</v>
      </c>
      <c r="C649" s="404" t="s">
        <v>97</v>
      </c>
      <c r="D649" s="404" t="s">
        <v>7213</v>
      </c>
      <c r="E649" s="409">
        <v>42.6</v>
      </c>
      <c r="F649" s="404" t="s">
        <v>6771</v>
      </c>
    </row>
    <row r="650" spans="1:6">
      <c r="A650" s="403">
        <v>53788</v>
      </c>
      <c r="B650" s="404" t="s">
        <v>7447</v>
      </c>
      <c r="C650" s="404" t="s">
        <v>97</v>
      </c>
      <c r="D650" s="404" t="s">
        <v>7213</v>
      </c>
      <c r="E650" s="409">
        <v>37.049999999999997</v>
      </c>
      <c r="F650" s="404" t="s">
        <v>6771</v>
      </c>
    </row>
    <row r="651" spans="1:6">
      <c r="A651" s="403">
        <v>53792</v>
      </c>
      <c r="B651" s="404" t="s">
        <v>7448</v>
      </c>
      <c r="C651" s="404" t="s">
        <v>97</v>
      </c>
      <c r="D651" s="404" t="s">
        <v>7213</v>
      </c>
      <c r="E651" s="409">
        <v>105.12</v>
      </c>
      <c r="F651" s="404" t="s">
        <v>6771</v>
      </c>
    </row>
    <row r="652" spans="1:6">
      <c r="A652" s="403">
        <v>53794</v>
      </c>
      <c r="B652" s="404" t="s">
        <v>7449</v>
      </c>
      <c r="C652" s="404" t="s">
        <v>97</v>
      </c>
      <c r="D652" s="404" t="s">
        <v>6823</v>
      </c>
      <c r="E652" s="409">
        <v>35</v>
      </c>
      <c r="F652" s="404" t="s">
        <v>6771</v>
      </c>
    </row>
    <row r="653" spans="1:6">
      <c r="A653" s="403">
        <v>53797</v>
      </c>
      <c r="B653" s="404" t="s">
        <v>7450</v>
      </c>
      <c r="C653" s="404" t="s">
        <v>97</v>
      </c>
      <c r="D653" s="404" t="s">
        <v>7213</v>
      </c>
      <c r="E653" s="409">
        <v>86.38</v>
      </c>
      <c r="F653" s="404" t="s">
        <v>6771</v>
      </c>
    </row>
    <row r="654" spans="1:6">
      <c r="A654" s="403">
        <v>53804</v>
      </c>
      <c r="B654" s="404" t="s">
        <v>7451</v>
      </c>
      <c r="C654" s="404" t="s">
        <v>97</v>
      </c>
      <c r="D654" s="404" t="s">
        <v>6823</v>
      </c>
      <c r="E654" s="409">
        <v>2.16</v>
      </c>
      <c r="F654" s="404" t="s">
        <v>6771</v>
      </c>
    </row>
    <row r="655" spans="1:6">
      <c r="A655" s="403">
        <v>53806</v>
      </c>
      <c r="B655" s="404" t="s">
        <v>7452</v>
      </c>
      <c r="C655" s="404" t="s">
        <v>97</v>
      </c>
      <c r="D655" s="404" t="s">
        <v>6823</v>
      </c>
      <c r="E655" s="409">
        <v>37.43</v>
      </c>
      <c r="F655" s="404" t="s">
        <v>6771</v>
      </c>
    </row>
    <row r="656" spans="1:6">
      <c r="A656" s="403">
        <v>53810</v>
      </c>
      <c r="B656" s="404" t="s">
        <v>7453</v>
      </c>
      <c r="C656" s="404" t="s">
        <v>97</v>
      </c>
      <c r="D656" s="404" t="s">
        <v>6823</v>
      </c>
      <c r="E656" s="409">
        <v>37.659999999999997</v>
      </c>
      <c r="F656" s="404" t="s">
        <v>6771</v>
      </c>
    </row>
    <row r="657" spans="1:6">
      <c r="A657" s="403">
        <v>53814</v>
      </c>
      <c r="B657" s="404" t="s">
        <v>7454</v>
      </c>
      <c r="C657" s="404" t="s">
        <v>97</v>
      </c>
      <c r="D657" s="404" t="s">
        <v>6823</v>
      </c>
      <c r="E657" s="409">
        <v>123.38</v>
      </c>
      <c r="F657" s="404" t="s">
        <v>6771</v>
      </c>
    </row>
    <row r="658" spans="1:6">
      <c r="A658" s="403">
        <v>53817</v>
      </c>
      <c r="B658" s="404" t="s">
        <v>7455</v>
      </c>
      <c r="C658" s="404" t="s">
        <v>97</v>
      </c>
      <c r="D658" s="404" t="s">
        <v>7213</v>
      </c>
      <c r="E658" s="409">
        <v>46.33</v>
      </c>
      <c r="F658" s="404" t="s">
        <v>6771</v>
      </c>
    </row>
    <row r="659" spans="1:6">
      <c r="A659" s="403">
        <v>53818</v>
      </c>
      <c r="B659" s="404" t="s">
        <v>7456</v>
      </c>
      <c r="C659" s="404" t="s">
        <v>97</v>
      </c>
      <c r="D659" s="404" t="s">
        <v>6770</v>
      </c>
      <c r="E659" s="409">
        <v>3.8</v>
      </c>
      <c r="F659" s="404" t="s">
        <v>6771</v>
      </c>
    </row>
    <row r="660" spans="1:6">
      <c r="A660" s="403">
        <v>53827</v>
      </c>
      <c r="B660" s="404" t="s">
        <v>7457</v>
      </c>
      <c r="C660" s="404" t="s">
        <v>97</v>
      </c>
      <c r="D660" s="404" t="s">
        <v>7213</v>
      </c>
      <c r="E660" s="409">
        <v>84.55</v>
      </c>
      <c r="F660" s="404" t="s">
        <v>6771</v>
      </c>
    </row>
    <row r="661" spans="1:6">
      <c r="A661" s="403">
        <v>53829</v>
      </c>
      <c r="B661" s="404" t="s">
        <v>7458</v>
      </c>
      <c r="C661" s="404" t="s">
        <v>97</v>
      </c>
      <c r="D661" s="404" t="s">
        <v>7213</v>
      </c>
      <c r="E661" s="409">
        <v>86.38</v>
      </c>
      <c r="F661" s="404" t="s">
        <v>6771</v>
      </c>
    </row>
    <row r="662" spans="1:6">
      <c r="A662" s="403">
        <v>53831</v>
      </c>
      <c r="B662" s="404" t="s">
        <v>7459</v>
      </c>
      <c r="C662" s="404" t="s">
        <v>97</v>
      </c>
      <c r="D662" s="404" t="s">
        <v>7213</v>
      </c>
      <c r="E662" s="409">
        <v>105.12</v>
      </c>
      <c r="F662" s="404" t="s">
        <v>6771</v>
      </c>
    </row>
    <row r="663" spans="1:6">
      <c r="A663" s="403">
        <v>53840</v>
      </c>
      <c r="B663" s="404" t="s">
        <v>7460</v>
      </c>
      <c r="C663" s="404" t="s">
        <v>97</v>
      </c>
      <c r="D663" s="404" t="s">
        <v>6823</v>
      </c>
      <c r="E663" s="409">
        <v>1.17</v>
      </c>
      <c r="F663" s="404" t="s">
        <v>6771</v>
      </c>
    </row>
    <row r="664" spans="1:6">
      <c r="A664" s="403">
        <v>53841</v>
      </c>
      <c r="B664" s="404" t="s">
        <v>7461</v>
      </c>
      <c r="C664" s="404" t="s">
        <v>97</v>
      </c>
      <c r="D664" s="404" t="s">
        <v>6823</v>
      </c>
      <c r="E664" s="409">
        <v>0.81</v>
      </c>
      <c r="F664" s="404" t="s">
        <v>6771</v>
      </c>
    </row>
    <row r="665" spans="1:6">
      <c r="A665" s="403">
        <v>53849</v>
      </c>
      <c r="B665" s="404" t="s">
        <v>7462</v>
      </c>
      <c r="C665" s="404" t="s">
        <v>97</v>
      </c>
      <c r="D665" s="404" t="s">
        <v>7213</v>
      </c>
      <c r="E665" s="409">
        <v>57.92</v>
      </c>
      <c r="F665" s="404" t="s">
        <v>6771</v>
      </c>
    </row>
    <row r="666" spans="1:6">
      <c r="A666" s="403">
        <v>53857</v>
      </c>
      <c r="B666" s="404" t="s">
        <v>7463</v>
      </c>
      <c r="C666" s="404" t="s">
        <v>97</v>
      </c>
      <c r="D666" s="404" t="s">
        <v>7213</v>
      </c>
      <c r="E666" s="409">
        <v>26.36</v>
      </c>
      <c r="F666" s="404" t="s">
        <v>6771</v>
      </c>
    </row>
    <row r="667" spans="1:6">
      <c r="A667" s="403">
        <v>53858</v>
      </c>
      <c r="B667" s="404" t="s">
        <v>7464</v>
      </c>
      <c r="C667" s="404" t="s">
        <v>97</v>
      </c>
      <c r="D667" s="404" t="s">
        <v>7213</v>
      </c>
      <c r="E667" s="409">
        <v>59.3</v>
      </c>
      <c r="F667" s="404" t="s">
        <v>6771</v>
      </c>
    </row>
    <row r="668" spans="1:6">
      <c r="A668" s="403">
        <v>53861</v>
      </c>
      <c r="B668" s="404" t="s">
        <v>7465</v>
      </c>
      <c r="C668" s="404" t="s">
        <v>97</v>
      </c>
      <c r="D668" s="404" t="s">
        <v>6770</v>
      </c>
      <c r="E668" s="409">
        <v>36.56</v>
      </c>
      <c r="F668" s="404" t="s">
        <v>6771</v>
      </c>
    </row>
    <row r="669" spans="1:6">
      <c r="A669" s="403">
        <v>53863</v>
      </c>
      <c r="B669" s="404" t="s">
        <v>7466</v>
      </c>
      <c r="C669" s="404" t="s">
        <v>97</v>
      </c>
      <c r="D669" s="404" t="s">
        <v>6770</v>
      </c>
      <c r="E669" s="409">
        <v>1.39</v>
      </c>
      <c r="F669" s="404" t="s">
        <v>6771</v>
      </c>
    </row>
    <row r="670" spans="1:6">
      <c r="A670" s="403">
        <v>53865</v>
      </c>
      <c r="B670" s="404" t="s">
        <v>7467</v>
      </c>
      <c r="C670" s="404" t="s">
        <v>97</v>
      </c>
      <c r="D670" s="404" t="s">
        <v>7213</v>
      </c>
      <c r="E670" s="409">
        <v>28.8</v>
      </c>
      <c r="F670" s="404" t="s">
        <v>6771</v>
      </c>
    </row>
    <row r="671" spans="1:6">
      <c r="A671" s="403">
        <v>53866</v>
      </c>
      <c r="B671" s="404" t="s">
        <v>7468</v>
      </c>
      <c r="C671" s="404" t="s">
        <v>97</v>
      </c>
      <c r="D671" s="404" t="s">
        <v>6823</v>
      </c>
      <c r="E671" s="409">
        <v>0.88</v>
      </c>
      <c r="F671" s="404" t="s">
        <v>6771</v>
      </c>
    </row>
    <row r="672" spans="1:6">
      <c r="A672" s="403">
        <v>53882</v>
      </c>
      <c r="B672" s="404" t="s">
        <v>7469</v>
      </c>
      <c r="C672" s="404" t="s">
        <v>97</v>
      </c>
      <c r="D672" s="404" t="s">
        <v>6823</v>
      </c>
      <c r="E672" s="409">
        <v>13.86</v>
      </c>
      <c r="F672" s="404" t="s">
        <v>6771</v>
      </c>
    </row>
    <row r="673" spans="1:6">
      <c r="A673" s="403">
        <v>55263</v>
      </c>
      <c r="B673" s="404" t="s">
        <v>7470</v>
      </c>
      <c r="C673" s="404" t="s">
        <v>97</v>
      </c>
      <c r="D673" s="404" t="s">
        <v>7213</v>
      </c>
      <c r="E673" s="409">
        <v>51.43</v>
      </c>
      <c r="F673" s="404" t="s">
        <v>6771</v>
      </c>
    </row>
    <row r="674" spans="1:6">
      <c r="A674" s="403">
        <v>73303</v>
      </c>
      <c r="B674" s="404" t="s">
        <v>7471</v>
      </c>
      <c r="C674" s="404" t="s">
        <v>97</v>
      </c>
      <c r="D674" s="404" t="s">
        <v>6770</v>
      </c>
      <c r="E674" s="409">
        <v>3.2</v>
      </c>
      <c r="F674" s="404" t="s">
        <v>6771</v>
      </c>
    </row>
    <row r="675" spans="1:6">
      <c r="A675" s="403">
        <v>73307</v>
      </c>
      <c r="B675" s="404" t="s">
        <v>7472</v>
      </c>
      <c r="C675" s="404" t="s">
        <v>97</v>
      </c>
      <c r="D675" s="404" t="s">
        <v>6770</v>
      </c>
      <c r="E675" s="409">
        <v>2.86</v>
      </c>
      <c r="F675" s="404" t="s">
        <v>6771</v>
      </c>
    </row>
    <row r="676" spans="1:6">
      <c r="A676" s="403">
        <v>73309</v>
      </c>
      <c r="B676" s="404" t="s">
        <v>7473</v>
      </c>
      <c r="C676" s="404" t="s">
        <v>97</v>
      </c>
      <c r="D676" s="404" t="s">
        <v>6770</v>
      </c>
      <c r="E676" s="409">
        <v>13.11</v>
      </c>
      <c r="F676" s="404" t="s">
        <v>6771</v>
      </c>
    </row>
    <row r="677" spans="1:6">
      <c r="A677" s="403">
        <v>73311</v>
      </c>
      <c r="B677" s="404" t="s">
        <v>7474</v>
      </c>
      <c r="C677" s="404" t="s">
        <v>97</v>
      </c>
      <c r="D677" s="404" t="s">
        <v>7213</v>
      </c>
      <c r="E677" s="409">
        <v>97.29</v>
      </c>
      <c r="F677" s="404" t="s">
        <v>6771</v>
      </c>
    </row>
    <row r="678" spans="1:6">
      <c r="A678" s="403">
        <v>73313</v>
      </c>
      <c r="B678" s="404" t="s">
        <v>7475</v>
      </c>
      <c r="C678" s="404" t="s">
        <v>97</v>
      </c>
      <c r="D678" s="404" t="s">
        <v>6770</v>
      </c>
      <c r="E678" s="409">
        <v>3.44</v>
      </c>
      <c r="F678" s="404" t="s">
        <v>6771</v>
      </c>
    </row>
    <row r="679" spans="1:6">
      <c r="A679" s="403">
        <v>73315</v>
      </c>
      <c r="B679" s="404" t="s">
        <v>7476</v>
      </c>
      <c r="C679" s="404" t="s">
        <v>97</v>
      </c>
      <c r="D679" s="404" t="s">
        <v>7213</v>
      </c>
      <c r="E679" s="409">
        <v>37.049999999999997</v>
      </c>
      <c r="F679" s="404" t="s">
        <v>6771</v>
      </c>
    </row>
    <row r="680" spans="1:6">
      <c r="A680" s="403">
        <v>73335</v>
      </c>
      <c r="B680" s="404" t="s">
        <v>7477</v>
      </c>
      <c r="C680" s="404" t="s">
        <v>97</v>
      </c>
      <c r="D680" s="404" t="s">
        <v>6823</v>
      </c>
      <c r="E680" s="409">
        <v>13.38</v>
      </c>
      <c r="F680" s="404" t="s">
        <v>6771</v>
      </c>
    </row>
    <row r="681" spans="1:6">
      <c r="A681" s="403">
        <v>73340</v>
      </c>
      <c r="B681" s="404" t="s">
        <v>7478</v>
      </c>
      <c r="C681" s="404" t="s">
        <v>97</v>
      </c>
      <c r="D681" s="404" t="s">
        <v>7213</v>
      </c>
      <c r="E681" s="409">
        <v>84.55</v>
      </c>
      <c r="F681" s="404" t="s">
        <v>6771</v>
      </c>
    </row>
    <row r="682" spans="1:6">
      <c r="A682" s="403">
        <v>83361</v>
      </c>
      <c r="B682" s="404" t="s">
        <v>7479</v>
      </c>
      <c r="C682" s="404" t="s">
        <v>97</v>
      </c>
      <c r="D682" s="404" t="s">
        <v>6823</v>
      </c>
      <c r="E682" s="409">
        <v>8.5500000000000007</v>
      </c>
      <c r="F682" s="404" t="s">
        <v>6771</v>
      </c>
    </row>
    <row r="683" spans="1:6">
      <c r="A683" s="403">
        <v>83761</v>
      </c>
      <c r="B683" s="404" t="s">
        <v>7480</v>
      </c>
      <c r="C683" s="404" t="s">
        <v>97</v>
      </c>
      <c r="D683" s="404" t="s">
        <v>6770</v>
      </c>
      <c r="E683" s="409">
        <v>6.83</v>
      </c>
      <c r="F683" s="404" t="s">
        <v>6771</v>
      </c>
    </row>
    <row r="684" spans="1:6">
      <c r="A684" s="403">
        <v>83762</v>
      </c>
      <c r="B684" s="404" t="s">
        <v>7481</v>
      </c>
      <c r="C684" s="404" t="s">
        <v>97</v>
      </c>
      <c r="D684" s="404" t="s">
        <v>6770</v>
      </c>
      <c r="E684" s="409">
        <v>8.5399999999999991</v>
      </c>
      <c r="F684" s="404" t="s">
        <v>6771</v>
      </c>
    </row>
    <row r="685" spans="1:6">
      <c r="A685" s="403">
        <v>83763</v>
      </c>
      <c r="B685" s="404" t="s">
        <v>7482</v>
      </c>
      <c r="C685" s="404" t="s">
        <v>97</v>
      </c>
      <c r="D685" s="404" t="s">
        <v>7213</v>
      </c>
      <c r="E685" s="409">
        <v>27.42</v>
      </c>
      <c r="F685" s="404" t="s">
        <v>6771</v>
      </c>
    </row>
    <row r="686" spans="1:6">
      <c r="A686" s="403">
        <v>83764</v>
      </c>
      <c r="B686" s="404" t="s">
        <v>7483</v>
      </c>
      <c r="C686" s="404" t="s">
        <v>97</v>
      </c>
      <c r="D686" s="404" t="s">
        <v>6770</v>
      </c>
      <c r="E686" s="409">
        <v>1.53</v>
      </c>
      <c r="F686" s="404" t="s">
        <v>6771</v>
      </c>
    </row>
    <row r="687" spans="1:6">
      <c r="A687" s="403">
        <v>87026</v>
      </c>
      <c r="B687" s="404" t="s">
        <v>7484</v>
      </c>
      <c r="C687" s="404" t="s">
        <v>97</v>
      </c>
      <c r="D687" s="404" t="s">
        <v>6823</v>
      </c>
      <c r="E687" s="409">
        <v>0.31</v>
      </c>
      <c r="F687" s="404" t="s">
        <v>6771</v>
      </c>
    </row>
    <row r="688" spans="1:6">
      <c r="A688" s="403">
        <v>87441</v>
      </c>
      <c r="B688" s="404" t="s">
        <v>7485</v>
      </c>
      <c r="C688" s="404" t="s">
        <v>97</v>
      </c>
      <c r="D688" s="404" t="s">
        <v>6823</v>
      </c>
      <c r="E688" s="409">
        <v>0.26</v>
      </c>
      <c r="F688" s="404" t="s">
        <v>6771</v>
      </c>
    </row>
    <row r="689" spans="1:6">
      <c r="A689" s="403">
        <v>87442</v>
      </c>
      <c r="B689" s="404" t="s">
        <v>7486</v>
      </c>
      <c r="C689" s="404" t="s">
        <v>97</v>
      </c>
      <c r="D689" s="404" t="s">
        <v>6823</v>
      </c>
      <c r="E689" s="409">
        <v>0.05</v>
      </c>
      <c r="F689" s="404" t="s">
        <v>6771</v>
      </c>
    </row>
    <row r="690" spans="1:6">
      <c r="A690" s="403">
        <v>87443</v>
      </c>
      <c r="B690" s="404" t="s">
        <v>7487</v>
      </c>
      <c r="C690" s="404" t="s">
        <v>97</v>
      </c>
      <c r="D690" s="404" t="s">
        <v>6823</v>
      </c>
      <c r="E690" s="409">
        <v>0.24</v>
      </c>
      <c r="F690" s="404" t="s">
        <v>6771</v>
      </c>
    </row>
    <row r="691" spans="1:6">
      <c r="A691" s="403">
        <v>87444</v>
      </c>
      <c r="B691" s="404" t="s">
        <v>7488</v>
      </c>
      <c r="C691" s="404" t="s">
        <v>97</v>
      </c>
      <c r="D691" s="404" t="s">
        <v>7213</v>
      </c>
      <c r="E691" s="409">
        <v>2.31</v>
      </c>
      <c r="F691" s="404" t="s">
        <v>6771</v>
      </c>
    </row>
    <row r="692" spans="1:6">
      <c r="A692" s="403">
        <v>88387</v>
      </c>
      <c r="B692" s="404" t="s">
        <v>7489</v>
      </c>
      <c r="C692" s="404" t="s">
        <v>97</v>
      </c>
      <c r="D692" s="404" t="s">
        <v>6823</v>
      </c>
      <c r="E692" s="409">
        <v>0.5</v>
      </c>
      <c r="F692" s="404" t="s">
        <v>6771</v>
      </c>
    </row>
    <row r="693" spans="1:6">
      <c r="A693" s="403">
        <v>88389</v>
      </c>
      <c r="B693" s="404" t="s">
        <v>7490</v>
      </c>
      <c r="C693" s="404" t="s">
        <v>97</v>
      </c>
      <c r="D693" s="404" t="s">
        <v>6823</v>
      </c>
      <c r="E693" s="409">
        <v>0.11</v>
      </c>
      <c r="F693" s="404" t="s">
        <v>6771</v>
      </c>
    </row>
    <row r="694" spans="1:6">
      <c r="A694" s="403">
        <v>88390</v>
      </c>
      <c r="B694" s="404" t="s">
        <v>7491</v>
      </c>
      <c r="C694" s="404" t="s">
        <v>97</v>
      </c>
      <c r="D694" s="404" t="s">
        <v>6823</v>
      </c>
      <c r="E694" s="409">
        <v>0.63</v>
      </c>
      <c r="F694" s="404" t="s">
        <v>6771</v>
      </c>
    </row>
    <row r="695" spans="1:6">
      <c r="A695" s="403">
        <v>88391</v>
      </c>
      <c r="B695" s="404" t="s">
        <v>7492</v>
      </c>
      <c r="C695" s="404" t="s">
        <v>97</v>
      </c>
      <c r="D695" s="404" t="s">
        <v>6823</v>
      </c>
      <c r="E695" s="409">
        <v>1.43</v>
      </c>
      <c r="F695" s="404" t="s">
        <v>6771</v>
      </c>
    </row>
    <row r="696" spans="1:6">
      <c r="A696" s="403">
        <v>88394</v>
      </c>
      <c r="B696" s="404" t="s">
        <v>7493</v>
      </c>
      <c r="C696" s="404" t="s">
        <v>97</v>
      </c>
      <c r="D696" s="404" t="s">
        <v>6823</v>
      </c>
      <c r="E696" s="409">
        <v>0.6</v>
      </c>
      <c r="F696" s="404" t="s">
        <v>6771</v>
      </c>
    </row>
    <row r="697" spans="1:6">
      <c r="A697" s="403">
        <v>88395</v>
      </c>
      <c r="B697" s="404" t="s">
        <v>7494</v>
      </c>
      <c r="C697" s="404" t="s">
        <v>97</v>
      </c>
      <c r="D697" s="404" t="s">
        <v>6823</v>
      </c>
      <c r="E697" s="409">
        <v>0.13</v>
      </c>
      <c r="F697" s="404" t="s">
        <v>6771</v>
      </c>
    </row>
    <row r="698" spans="1:6">
      <c r="A698" s="403">
        <v>88396</v>
      </c>
      <c r="B698" s="404" t="s">
        <v>7495</v>
      </c>
      <c r="C698" s="404" t="s">
        <v>97</v>
      </c>
      <c r="D698" s="404" t="s">
        <v>6823</v>
      </c>
      <c r="E698" s="409">
        <v>0.75</v>
      </c>
      <c r="F698" s="404" t="s">
        <v>6771</v>
      </c>
    </row>
    <row r="699" spans="1:6">
      <c r="A699" s="403">
        <v>88397</v>
      </c>
      <c r="B699" s="404" t="s">
        <v>7496</v>
      </c>
      <c r="C699" s="404" t="s">
        <v>97</v>
      </c>
      <c r="D699" s="404" t="s">
        <v>6823</v>
      </c>
      <c r="E699" s="409">
        <v>2.15</v>
      </c>
      <c r="F699" s="404" t="s">
        <v>6771</v>
      </c>
    </row>
    <row r="700" spans="1:6">
      <c r="A700" s="403">
        <v>88400</v>
      </c>
      <c r="B700" s="404" t="s">
        <v>7497</v>
      </c>
      <c r="C700" s="404" t="s">
        <v>97</v>
      </c>
      <c r="D700" s="404" t="s">
        <v>6823</v>
      </c>
      <c r="E700" s="409">
        <v>0.48</v>
      </c>
      <c r="F700" s="404" t="s">
        <v>6771</v>
      </c>
    </row>
    <row r="701" spans="1:6">
      <c r="A701" s="403">
        <v>88401</v>
      </c>
      <c r="B701" s="404" t="s">
        <v>7498</v>
      </c>
      <c r="C701" s="404" t="s">
        <v>97</v>
      </c>
      <c r="D701" s="404" t="s">
        <v>6823</v>
      </c>
      <c r="E701" s="409">
        <v>0.1</v>
      </c>
      <c r="F701" s="404" t="s">
        <v>6771</v>
      </c>
    </row>
    <row r="702" spans="1:6">
      <c r="A702" s="403">
        <v>88402</v>
      </c>
      <c r="B702" s="404" t="s">
        <v>7499</v>
      </c>
      <c r="C702" s="404" t="s">
        <v>97</v>
      </c>
      <c r="D702" s="404" t="s">
        <v>6823</v>
      </c>
      <c r="E702" s="409">
        <v>0.6</v>
      </c>
      <c r="F702" s="404" t="s">
        <v>6771</v>
      </c>
    </row>
    <row r="703" spans="1:6">
      <c r="A703" s="403">
        <v>88403</v>
      </c>
      <c r="B703" s="404" t="s">
        <v>7500</v>
      </c>
      <c r="C703" s="404" t="s">
        <v>97</v>
      </c>
      <c r="D703" s="404" t="s">
        <v>6823</v>
      </c>
      <c r="E703" s="409">
        <v>0.86</v>
      </c>
      <c r="F703" s="404" t="s">
        <v>6771</v>
      </c>
    </row>
    <row r="704" spans="1:6">
      <c r="A704" s="403">
        <v>88419</v>
      </c>
      <c r="B704" s="404" t="s">
        <v>7501</v>
      </c>
      <c r="C704" s="404" t="s">
        <v>97</v>
      </c>
      <c r="D704" s="404" t="s">
        <v>6823</v>
      </c>
      <c r="E704" s="409">
        <v>3.13</v>
      </c>
      <c r="F704" s="404" t="s">
        <v>6771</v>
      </c>
    </row>
    <row r="705" spans="1:6">
      <c r="A705" s="403">
        <v>88422</v>
      </c>
      <c r="B705" s="404" t="s">
        <v>7502</v>
      </c>
      <c r="C705" s="404" t="s">
        <v>97</v>
      </c>
      <c r="D705" s="404" t="s">
        <v>6823</v>
      </c>
      <c r="E705" s="409">
        <v>0.7</v>
      </c>
      <c r="F705" s="404" t="s">
        <v>6771</v>
      </c>
    </row>
    <row r="706" spans="1:6">
      <c r="A706" s="403">
        <v>88425</v>
      </c>
      <c r="B706" s="404" t="s">
        <v>7503</v>
      </c>
      <c r="C706" s="404" t="s">
        <v>97</v>
      </c>
      <c r="D706" s="404" t="s">
        <v>6823</v>
      </c>
      <c r="E706" s="409">
        <v>3.42</v>
      </c>
      <c r="F706" s="404" t="s">
        <v>6771</v>
      </c>
    </row>
    <row r="707" spans="1:6">
      <c r="A707" s="403">
        <v>88427</v>
      </c>
      <c r="B707" s="404" t="s">
        <v>7504</v>
      </c>
      <c r="C707" s="404" t="s">
        <v>97</v>
      </c>
      <c r="D707" s="404" t="s">
        <v>6823</v>
      </c>
      <c r="E707" s="409">
        <v>2.1800000000000002</v>
      </c>
      <c r="F707" s="404" t="s">
        <v>6771</v>
      </c>
    </row>
    <row r="708" spans="1:6">
      <c r="A708" s="403">
        <v>88434</v>
      </c>
      <c r="B708" s="404" t="s">
        <v>7505</v>
      </c>
      <c r="C708" s="404" t="s">
        <v>97</v>
      </c>
      <c r="D708" s="404" t="s">
        <v>6823</v>
      </c>
      <c r="E708" s="409">
        <v>4.1399999999999997</v>
      </c>
      <c r="F708" s="404" t="s">
        <v>6771</v>
      </c>
    </row>
    <row r="709" spans="1:6">
      <c r="A709" s="403">
        <v>88435</v>
      </c>
      <c r="B709" s="404" t="s">
        <v>7506</v>
      </c>
      <c r="C709" s="404" t="s">
        <v>97</v>
      </c>
      <c r="D709" s="404" t="s">
        <v>6823</v>
      </c>
      <c r="E709" s="409">
        <v>0.93</v>
      </c>
      <c r="F709" s="404" t="s">
        <v>6771</v>
      </c>
    </row>
    <row r="710" spans="1:6">
      <c r="A710" s="403">
        <v>88436</v>
      </c>
      <c r="B710" s="404" t="s">
        <v>7507</v>
      </c>
      <c r="C710" s="404" t="s">
        <v>97</v>
      </c>
      <c r="D710" s="404" t="s">
        <v>6823</v>
      </c>
      <c r="E710" s="409">
        <v>4.53</v>
      </c>
      <c r="F710" s="404" t="s">
        <v>6771</v>
      </c>
    </row>
    <row r="711" spans="1:6">
      <c r="A711" s="403">
        <v>88437</v>
      </c>
      <c r="B711" s="404" t="s">
        <v>7508</v>
      </c>
      <c r="C711" s="404" t="s">
        <v>97</v>
      </c>
      <c r="D711" s="404" t="s">
        <v>6823</v>
      </c>
      <c r="E711" s="409">
        <v>2.1800000000000002</v>
      </c>
      <c r="F711" s="404" t="s">
        <v>6771</v>
      </c>
    </row>
    <row r="712" spans="1:6">
      <c r="A712" s="403">
        <v>88569</v>
      </c>
      <c r="B712" s="404" t="s">
        <v>7509</v>
      </c>
      <c r="C712" s="404" t="s">
        <v>97</v>
      </c>
      <c r="D712" s="404" t="s">
        <v>6823</v>
      </c>
      <c r="E712" s="409">
        <v>2.16</v>
      </c>
      <c r="F712" s="404" t="s">
        <v>6771</v>
      </c>
    </row>
    <row r="713" spans="1:6">
      <c r="A713" s="403">
        <v>88570</v>
      </c>
      <c r="B713" s="404" t="s">
        <v>7510</v>
      </c>
      <c r="C713" s="404" t="s">
        <v>97</v>
      </c>
      <c r="D713" s="404" t="s">
        <v>6823</v>
      </c>
      <c r="E713" s="409">
        <v>0.73</v>
      </c>
      <c r="F713" s="404" t="s">
        <v>6771</v>
      </c>
    </row>
    <row r="714" spans="1:6">
      <c r="A714" s="403">
        <v>88826</v>
      </c>
      <c r="B714" s="404" t="s">
        <v>7511</v>
      </c>
      <c r="C714" s="404" t="s">
        <v>97</v>
      </c>
      <c r="D714" s="404" t="s">
        <v>6823</v>
      </c>
      <c r="E714" s="409">
        <v>0.19</v>
      </c>
      <c r="F714" s="404" t="s">
        <v>6771</v>
      </c>
    </row>
    <row r="715" spans="1:6">
      <c r="A715" s="403">
        <v>88827</v>
      </c>
      <c r="B715" s="404" t="s">
        <v>7512</v>
      </c>
      <c r="C715" s="404" t="s">
        <v>97</v>
      </c>
      <c r="D715" s="404" t="s">
        <v>6823</v>
      </c>
      <c r="E715" s="409">
        <v>0.04</v>
      </c>
      <c r="F715" s="404" t="s">
        <v>6771</v>
      </c>
    </row>
    <row r="716" spans="1:6">
      <c r="A716" s="403">
        <v>88828</v>
      </c>
      <c r="B716" s="404" t="s">
        <v>7513</v>
      </c>
      <c r="C716" s="404" t="s">
        <v>97</v>
      </c>
      <c r="D716" s="404" t="s">
        <v>6823</v>
      </c>
      <c r="E716" s="409">
        <v>0.18</v>
      </c>
      <c r="F716" s="404" t="s">
        <v>6771</v>
      </c>
    </row>
    <row r="717" spans="1:6">
      <c r="A717" s="403">
        <v>88829</v>
      </c>
      <c r="B717" s="404" t="s">
        <v>7514</v>
      </c>
      <c r="C717" s="404" t="s">
        <v>97</v>
      </c>
      <c r="D717" s="404" t="s">
        <v>6823</v>
      </c>
      <c r="E717" s="409">
        <v>0.56999999999999995</v>
      </c>
      <c r="F717" s="404" t="s">
        <v>6771</v>
      </c>
    </row>
    <row r="718" spans="1:6">
      <c r="A718" s="403">
        <v>88832</v>
      </c>
      <c r="B718" s="404" t="s">
        <v>7515</v>
      </c>
      <c r="C718" s="404" t="s">
        <v>97</v>
      </c>
      <c r="D718" s="404" t="s">
        <v>6770</v>
      </c>
      <c r="E718" s="409">
        <v>21.26</v>
      </c>
      <c r="F718" s="404" t="s">
        <v>6771</v>
      </c>
    </row>
    <row r="719" spans="1:6">
      <c r="A719" s="403">
        <v>88834</v>
      </c>
      <c r="B719" s="404" t="s">
        <v>7516</v>
      </c>
      <c r="C719" s="404" t="s">
        <v>97</v>
      </c>
      <c r="D719" s="404" t="s">
        <v>6770</v>
      </c>
      <c r="E719" s="409">
        <v>5.46</v>
      </c>
      <c r="F719" s="404" t="s">
        <v>6771</v>
      </c>
    </row>
    <row r="720" spans="1:6">
      <c r="A720" s="403">
        <v>88835</v>
      </c>
      <c r="B720" s="404" t="s">
        <v>7517</v>
      </c>
      <c r="C720" s="404" t="s">
        <v>97</v>
      </c>
      <c r="D720" s="404" t="s">
        <v>6770</v>
      </c>
      <c r="E720" s="409">
        <v>26.58</v>
      </c>
      <c r="F720" s="404" t="s">
        <v>6771</v>
      </c>
    </row>
    <row r="721" spans="1:6">
      <c r="A721" s="403">
        <v>88836</v>
      </c>
      <c r="B721" s="404" t="s">
        <v>7518</v>
      </c>
      <c r="C721" s="404" t="s">
        <v>97</v>
      </c>
      <c r="D721" s="404" t="s">
        <v>7213</v>
      </c>
      <c r="E721" s="409">
        <v>50.95</v>
      </c>
      <c r="F721" s="404" t="s">
        <v>6771</v>
      </c>
    </row>
    <row r="722" spans="1:6">
      <c r="A722" s="403">
        <v>88839</v>
      </c>
      <c r="B722" s="404" t="s">
        <v>7519</v>
      </c>
      <c r="C722" s="404" t="s">
        <v>97</v>
      </c>
      <c r="D722" s="404" t="s">
        <v>6823</v>
      </c>
      <c r="E722" s="409">
        <v>17.010000000000002</v>
      </c>
      <c r="F722" s="404" t="s">
        <v>6771</v>
      </c>
    </row>
    <row r="723" spans="1:6">
      <c r="A723" s="403">
        <v>88840</v>
      </c>
      <c r="B723" s="404" t="s">
        <v>7520</v>
      </c>
      <c r="C723" s="404" t="s">
        <v>97</v>
      </c>
      <c r="D723" s="404" t="s">
        <v>6823</v>
      </c>
      <c r="E723" s="409">
        <v>7.27</v>
      </c>
      <c r="F723" s="404" t="s">
        <v>6771</v>
      </c>
    </row>
    <row r="724" spans="1:6">
      <c r="A724" s="403">
        <v>88841</v>
      </c>
      <c r="B724" s="404" t="s">
        <v>7521</v>
      </c>
      <c r="C724" s="404" t="s">
        <v>97</v>
      </c>
      <c r="D724" s="404" t="s">
        <v>6823</v>
      </c>
      <c r="E724" s="409">
        <v>30.41</v>
      </c>
      <c r="F724" s="404" t="s">
        <v>6771</v>
      </c>
    </row>
    <row r="725" spans="1:6">
      <c r="A725" s="403">
        <v>88842</v>
      </c>
      <c r="B725" s="404" t="s">
        <v>7522</v>
      </c>
      <c r="C725" s="404" t="s">
        <v>97</v>
      </c>
      <c r="D725" s="404" t="s">
        <v>7213</v>
      </c>
      <c r="E725" s="409">
        <v>57.92</v>
      </c>
      <c r="F725" s="404" t="s">
        <v>6771</v>
      </c>
    </row>
    <row r="726" spans="1:6">
      <c r="A726" s="403">
        <v>88847</v>
      </c>
      <c r="B726" s="404" t="s">
        <v>7523</v>
      </c>
      <c r="C726" s="404" t="s">
        <v>97</v>
      </c>
      <c r="D726" s="404" t="s">
        <v>6823</v>
      </c>
      <c r="E726" s="409">
        <v>12.78</v>
      </c>
      <c r="F726" s="404" t="s">
        <v>6771</v>
      </c>
    </row>
    <row r="727" spans="1:6">
      <c r="A727" s="403">
        <v>88848</v>
      </c>
      <c r="B727" s="404" t="s">
        <v>7524</v>
      </c>
      <c r="C727" s="404" t="s">
        <v>97</v>
      </c>
      <c r="D727" s="404" t="s">
        <v>6823</v>
      </c>
      <c r="E727" s="409">
        <v>5.0999999999999996</v>
      </c>
      <c r="F727" s="404" t="s">
        <v>6771</v>
      </c>
    </row>
    <row r="728" spans="1:6">
      <c r="A728" s="403">
        <v>88853</v>
      </c>
      <c r="B728" s="404" t="s">
        <v>7525</v>
      </c>
      <c r="C728" s="404" t="s">
        <v>97</v>
      </c>
      <c r="D728" s="404" t="s">
        <v>6823</v>
      </c>
      <c r="E728" s="409">
        <v>0.13</v>
      </c>
      <c r="F728" s="404" t="s">
        <v>6771</v>
      </c>
    </row>
    <row r="729" spans="1:6">
      <c r="A729" s="403">
        <v>88854</v>
      </c>
      <c r="B729" s="404" t="s">
        <v>7526</v>
      </c>
      <c r="C729" s="404" t="s">
        <v>97</v>
      </c>
      <c r="D729" s="404" t="s">
        <v>6823</v>
      </c>
      <c r="E729" s="409">
        <v>0.02</v>
      </c>
      <c r="F729" s="404" t="s">
        <v>6771</v>
      </c>
    </row>
    <row r="730" spans="1:6">
      <c r="A730" s="403">
        <v>88855</v>
      </c>
      <c r="B730" s="404" t="s">
        <v>7527</v>
      </c>
      <c r="C730" s="404" t="s">
        <v>97</v>
      </c>
      <c r="D730" s="404" t="s">
        <v>6823</v>
      </c>
      <c r="E730" s="409">
        <v>1.5</v>
      </c>
      <c r="F730" s="404" t="s">
        <v>6771</v>
      </c>
    </row>
    <row r="731" spans="1:6">
      <c r="A731" s="403">
        <v>88856</v>
      </c>
      <c r="B731" s="404" t="s">
        <v>7528</v>
      </c>
      <c r="C731" s="404" t="s">
        <v>97</v>
      </c>
      <c r="D731" s="404" t="s">
        <v>6823</v>
      </c>
      <c r="E731" s="409">
        <v>0.39</v>
      </c>
      <c r="F731" s="404" t="s">
        <v>6771</v>
      </c>
    </row>
    <row r="732" spans="1:6">
      <c r="A732" s="403">
        <v>88857</v>
      </c>
      <c r="B732" s="404" t="s">
        <v>7529</v>
      </c>
      <c r="C732" s="404" t="s">
        <v>97</v>
      </c>
      <c r="D732" s="404" t="s">
        <v>6770</v>
      </c>
      <c r="E732" s="409">
        <v>12.62</v>
      </c>
      <c r="F732" s="404" t="s">
        <v>6771</v>
      </c>
    </row>
    <row r="733" spans="1:6">
      <c r="A733" s="403">
        <v>88858</v>
      </c>
      <c r="B733" s="404" t="s">
        <v>7530</v>
      </c>
      <c r="C733" s="404" t="s">
        <v>97</v>
      </c>
      <c r="D733" s="404" t="s">
        <v>6770</v>
      </c>
      <c r="E733" s="409">
        <v>3.24</v>
      </c>
      <c r="F733" s="404" t="s">
        <v>6771</v>
      </c>
    </row>
    <row r="734" spans="1:6">
      <c r="A734" s="403">
        <v>88859</v>
      </c>
      <c r="B734" s="404" t="s">
        <v>7531</v>
      </c>
      <c r="C734" s="404" t="s">
        <v>97</v>
      </c>
      <c r="D734" s="404" t="s">
        <v>6770</v>
      </c>
      <c r="E734" s="409">
        <v>11.22</v>
      </c>
      <c r="F734" s="404" t="s">
        <v>6771</v>
      </c>
    </row>
    <row r="735" spans="1:6">
      <c r="A735" s="403">
        <v>88860</v>
      </c>
      <c r="B735" s="404" t="s">
        <v>7532</v>
      </c>
      <c r="C735" s="404" t="s">
        <v>97</v>
      </c>
      <c r="D735" s="404" t="s">
        <v>6770</v>
      </c>
      <c r="E735" s="409">
        <v>2.88</v>
      </c>
      <c r="F735" s="404" t="s">
        <v>6771</v>
      </c>
    </row>
    <row r="736" spans="1:6">
      <c r="A736" s="403">
        <v>88900</v>
      </c>
      <c r="B736" s="404" t="s">
        <v>7533</v>
      </c>
      <c r="C736" s="404" t="s">
        <v>97</v>
      </c>
      <c r="D736" s="404" t="s">
        <v>6770</v>
      </c>
      <c r="E736" s="409">
        <v>24.79</v>
      </c>
      <c r="F736" s="404" t="s">
        <v>6771</v>
      </c>
    </row>
    <row r="737" spans="1:6">
      <c r="A737" s="403">
        <v>88902</v>
      </c>
      <c r="B737" s="404" t="s">
        <v>7534</v>
      </c>
      <c r="C737" s="404" t="s">
        <v>97</v>
      </c>
      <c r="D737" s="404" t="s">
        <v>6770</v>
      </c>
      <c r="E737" s="409">
        <v>6.37</v>
      </c>
      <c r="F737" s="404" t="s">
        <v>6771</v>
      </c>
    </row>
    <row r="738" spans="1:6">
      <c r="A738" s="403">
        <v>88903</v>
      </c>
      <c r="B738" s="404" t="s">
        <v>7535</v>
      </c>
      <c r="C738" s="404" t="s">
        <v>97</v>
      </c>
      <c r="D738" s="404" t="s">
        <v>6770</v>
      </c>
      <c r="E738" s="409">
        <v>30.99</v>
      </c>
      <c r="F738" s="404" t="s">
        <v>6771</v>
      </c>
    </row>
    <row r="739" spans="1:6">
      <c r="A739" s="403">
        <v>88904</v>
      </c>
      <c r="B739" s="404" t="s">
        <v>7536</v>
      </c>
      <c r="C739" s="404" t="s">
        <v>97</v>
      </c>
      <c r="D739" s="404" t="s">
        <v>7213</v>
      </c>
      <c r="E739" s="409">
        <v>71.790000000000006</v>
      </c>
      <c r="F739" s="404" t="s">
        <v>6771</v>
      </c>
    </row>
    <row r="740" spans="1:6">
      <c r="A740" s="403">
        <v>89009</v>
      </c>
      <c r="B740" s="404" t="s">
        <v>7537</v>
      </c>
      <c r="C740" s="404" t="s">
        <v>97</v>
      </c>
      <c r="D740" s="404" t="s">
        <v>6823</v>
      </c>
      <c r="E740" s="409">
        <v>21.07</v>
      </c>
      <c r="F740" s="404" t="s">
        <v>6771</v>
      </c>
    </row>
    <row r="741" spans="1:6">
      <c r="A741" s="403">
        <v>89010</v>
      </c>
      <c r="B741" s="404" t="s">
        <v>7538</v>
      </c>
      <c r="C741" s="404" t="s">
        <v>97</v>
      </c>
      <c r="D741" s="404" t="s">
        <v>6823</v>
      </c>
      <c r="E741" s="409">
        <v>9.01</v>
      </c>
      <c r="F741" s="404" t="s">
        <v>6771</v>
      </c>
    </row>
    <row r="742" spans="1:6">
      <c r="A742" s="403">
        <v>89011</v>
      </c>
      <c r="B742" s="404" t="s">
        <v>7539</v>
      </c>
      <c r="C742" s="404" t="s">
        <v>97</v>
      </c>
      <c r="D742" s="404" t="s">
        <v>7213</v>
      </c>
      <c r="E742" s="409">
        <v>12.18</v>
      </c>
      <c r="F742" s="404" t="s">
        <v>6771</v>
      </c>
    </row>
    <row r="743" spans="1:6">
      <c r="A743" s="403">
        <v>89012</v>
      </c>
      <c r="B743" s="404" t="s">
        <v>7540</v>
      </c>
      <c r="C743" s="404" t="s">
        <v>97</v>
      </c>
      <c r="D743" s="404" t="s">
        <v>7213</v>
      </c>
      <c r="E743" s="409">
        <v>3.13</v>
      </c>
      <c r="F743" s="404" t="s">
        <v>6771</v>
      </c>
    </row>
    <row r="744" spans="1:6">
      <c r="A744" s="403">
        <v>89013</v>
      </c>
      <c r="B744" s="404" t="s">
        <v>7541</v>
      </c>
      <c r="C744" s="404" t="s">
        <v>97</v>
      </c>
      <c r="D744" s="404" t="s">
        <v>6823</v>
      </c>
      <c r="E744" s="409">
        <v>69.010000000000005</v>
      </c>
      <c r="F744" s="404" t="s">
        <v>6771</v>
      </c>
    </row>
    <row r="745" spans="1:6">
      <c r="A745" s="403">
        <v>89014</v>
      </c>
      <c r="B745" s="404" t="s">
        <v>7542</v>
      </c>
      <c r="C745" s="404" t="s">
        <v>97</v>
      </c>
      <c r="D745" s="404" t="s">
        <v>6823</v>
      </c>
      <c r="E745" s="409">
        <v>29.51</v>
      </c>
      <c r="F745" s="404" t="s">
        <v>6771</v>
      </c>
    </row>
    <row r="746" spans="1:6">
      <c r="A746" s="403">
        <v>89015</v>
      </c>
      <c r="B746" s="404" t="s">
        <v>7543</v>
      </c>
      <c r="C746" s="404" t="s">
        <v>97</v>
      </c>
      <c r="D746" s="404" t="s">
        <v>6823</v>
      </c>
      <c r="E746" s="409">
        <v>1.73</v>
      </c>
      <c r="F746" s="404" t="s">
        <v>6771</v>
      </c>
    </row>
    <row r="747" spans="1:6">
      <c r="A747" s="403">
        <v>89016</v>
      </c>
      <c r="B747" s="404" t="s">
        <v>7544</v>
      </c>
      <c r="C747" s="404" t="s">
        <v>97</v>
      </c>
      <c r="D747" s="404" t="s">
        <v>6823</v>
      </c>
      <c r="E747" s="409">
        <v>0.44</v>
      </c>
      <c r="F747" s="404" t="s">
        <v>6771</v>
      </c>
    </row>
    <row r="748" spans="1:6">
      <c r="A748" s="403">
        <v>89017</v>
      </c>
      <c r="B748" s="404" t="s">
        <v>7545</v>
      </c>
      <c r="C748" s="404" t="s">
        <v>97</v>
      </c>
      <c r="D748" s="404" t="s">
        <v>6823</v>
      </c>
      <c r="E748" s="409">
        <v>20.94</v>
      </c>
      <c r="F748" s="404" t="s">
        <v>6771</v>
      </c>
    </row>
    <row r="749" spans="1:6">
      <c r="A749" s="403">
        <v>89018</v>
      </c>
      <c r="B749" s="404" t="s">
        <v>7546</v>
      </c>
      <c r="C749" s="404" t="s">
        <v>97</v>
      </c>
      <c r="D749" s="404" t="s">
        <v>6823</v>
      </c>
      <c r="E749" s="409">
        <v>8.9499999999999993</v>
      </c>
      <c r="F749" s="404" t="s">
        <v>6771</v>
      </c>
    </row>
    <row r="750" spans="1:6">
      <c r="A750" s="403">
        <v>89019</v>
      </c>
      <c r="B750" s="404" t="s">
        <v>7547</v>
      </c>
      <c r="C750" s="404" t="s">
        <v>97</v>
      </c>
      <c r="D750" s="404" t="s">
        <v>6770</v>
      </c>
      <c r="E750" s="409">
        <v>0.24</v>
      </c>
      <c r="F750" s="404" t="s">
        <v>6771</v>
      </c>
    </row>
    <row r="751" spans="1:6">
      <c r="A751" s="403">
        <v>89020</v>
      </c>
      <c r="B751" s="404" t="s">
        <v>7548</v>
      </c>
      <c r="C751" s="404" t="s">
        <v>97</v>
      </c>
      <c r="D751" s="404" t="s">
        <v>6770</v>
      </c>
      <c r="E751" s="409">
        <v>0.05</v>
      </c>
      <c r="F751" s="404" t="s">
        <v>6771</v>
      </c>
    </row>
    <row r="752" spans="1:6">
      <c r="A752" s="403">
        <v>89023</v>
      </c>
      <c r="B752" s="404" t="s">
        <v>7549</v>
      </c>
      <c r="C752" s="404" t="s">
        <v>97</v>
      </c>
      <c r="D752" s="404" t="s">
        <v>6823</v>
      </c>
      <c r="E752" s="409">
        <v>1.86</v>
      </c>
      <c r="F752" s="404" t="s">
        <v>6771</v>
      </c>
    </row>
    <row r="753" spans="1:6">
      <c r="A753" s="403">
        <v>89024</v>
      </c>
      <c r="B753" s="404" t="s">
        <v>7550</v>
      </c>
      <c r="C753" s="404" t="s">
        <v>97</v>
      </c>
      <c r="D753" s="404" t="s">
        <v>6823</v>
      </c>
      <c r="E753" s="409">
        <v>0.74</v>
      </c>
      <c r="F753" s="404" t="s">
        <v>6771</v>
      </c>
    </row>
    <row r="754" spans="1:6">
      <c r="A754" s="403">
        <v>89025</v>
      </c>
      <c r="B754" s="404" t="s">
        <v>7551</v>
      </c>
      <c r="C754" s="404" t="s">
        <v>97</v>
      </c>
      <c r="D754" s="404" t="s">
        <v>6823</v>
      </c>
      <c r="E754" s="409">
        <v>3.48</v>
      </c>
      <c r="F754" s="404" t="s">
        <v>6771</v>
      </c>
    </row>
    <row r="755" spans="1:6">
      <c r="A755" s="403">
        <v>89026</v>
      </c>
      <c r="B755" s="404" t="s">
        <v>7552</v>
      </c>
      <c r="C755" s="404" t="s">
        <v>97</v>
      </c>
      <c r="D755" s="404" t="s">
        <v>7213</v>
      </c>
      <c r="E755" s="409">
        <v>137.79</v>
      </c>
      <c r="F755" s="404" t="s">
        <v>6771</v>
      </c>
    </row>
    <row r="756" spans="1:6">
      <c r="A756" s="403">
        <v>89029</v>
      </c>
      <c r="B756" s="404" t="s">
        <v>7553</v>
      </c>
      <c r="C756" s="404" t="s">
        <v>97</v>
      </c>
      <c r="D756" s="404" t="s">
        <v>6823</v>
      </c>
      <c r="E756" s="409">
        <v>16.25</v>
      </c>
      <c r="F756" s="404" t="s">
        <v>6771</v>
      </c>
    </row>
    <row r="757" spans="1:6">
      <c r="A757" s="403">
        <v>89030</v>
      </c>
      <c r="B757" s="404" t="s">
        <v>7554</v>
      </c>
      <c r="C757" s="404" t="s">
        <v>97</v>
      </c>
      <c r="D757" s="404" t="s">
        <v>6823</v>
      </c>
      <c r="E757" s="409">
        <v>6.95</v>
      </c>
      <c r="F757" s="404" t="s">
        <v>6771</v>
      </c>
    </row>
    <row r="758" spans="1:6">
      <c r="A758" s="403">
        <v>89033</v>
      </c>
      <c r="B758" s="404" t="s">
        <v>7555</v>
      </c>
      <c r="C758" s="404" t="s">
        <v>97</v>
      </c>
      <c r="D758" s="404" t="s">
        <v>6823</v>
      </c>
      <c r="E758" s="409">
        <v>6.39</v>
      </c>
      <c r="F758" s="404" t="s">
        <v>6771</v>
      </c>
    </row>
    <row r="759" spans="1:6">
      <c r="A759" s="403">
        <v>89034</v>
      </c>
      <c r="B759" s="404" t="s">
        <v>7556</v>
      </c>
      <c r="C759" s="404" t="s">
        <v>97</v>
      </c>
      <c r="D759" s="404" t="s">
        <v>6823</v>
      </c>
      <c r="E759" s="409">
        <v>1.68</v>
      </c>
      <c r="F759" s="404" t="s">
        <v>6771</v>
      </c>
    </row>
    <row r="760" spans="1:6">
      <c r="A760" s="403">
        <v>89128</v>
      </c>
      <c r="B760" s="404" t="s">
        <v>7557</v>
      </c>
      <c r="C760" s="404" t="s">
        <v>97</v>
      </c>
      <c r="D760" s="404" t="s">
        <v>7213</v>
      </c>
      <c r="E760" s="409">
        <v>21.09</v>
      </c>
      <c r="F760" s="404" t="s">
        <v>6771</v>
      </c>
    </row>
    <row r="761" spans="1:6">
      <c r="A761" s="403">
        <v>89129</v>
      </c>
      <c r="B761" s="404" t="s">
        <v>7558</v>
      </c>
      <c r="C761" s="404" t="s">
        <v>97</v>
      </c>
      <c r="D761" s="404" t="s">
        <v>7213</v>
      </c>
      <c r="E761" s="409">
        <v>5.42</v>
      </c>
      <c r="F761" s="404" t="s">
        <v>6771</v>
      </c>
    </row>
    <row r="762" spans="1:6">
      <c r="A762" s="403">
        <v>89130</v>
      </c>
      <c r="B762" s="404" t="s">
        <v>7559</v>
      </c>
      <c r="C762" s="404" t="s">
        <v>97</v>
      </c>
      <c r="D762" s="404" t="s">
        <v>6770</v>
      </c>
      <c r="E762" s="409">
        <v>29.25</v>
      </c>
      <c r="F762" s="404" t="s">
        <v>6771</v>
      </c>
    </row>
    <row r="763" spans="1:6">
      <c r="A763" s="403">
        <v>89131</v>
      </c>
      <c r="B763" s="404" t="s">
        <v>7560</v>
      </c>
      <c r="C763" s="404" t="s">
        <v>97</v>
      </c>
      <c r="D763" s="404" t="s">
        <v>6770</v>
      </c>
      <c r="E763" s="409">
        <v>7.52</v>
      </c>
      <c r="F763" s="404" t="s">
        <v>6771</v>
      </c>
    </row>
    <row r="764" spans="1:6">
      <c r="A764" s="403">
        <v>89210</v>
      </c>
      <c r="B764" s="404" t="s">
        <v>7561</v>
      </c>
      <c r="C764" s="404" t="s">
        <v>97</v>
      </c>
      <c r="D764" s="404" t="s">
        <v>6770</v>
      </c>
      <c r="E764" s="409">
        <v>12.61</v>
      </c>
      <c r="F764" s="404" t="s">
        <v>6771</v>
      </c>
    </row>
    <row r="765" spans="1:6">
      <c r="A765" s="403">
        <v>89211</v>
      </c>
      <c r="B765" s="404" t="s">
        <v>7562</v>
      </c>
      <c r="C765" s="404" t="s">
        <v>97</v>
      </c>
      <c r="D765" s="404" t="s">
        <v>6770</v>
      </c>
      <c r="E765" s="409">
        <v>3.31</v>
      </c>
      <c r="F765" s="404" t="s">
        <v>6771</v>
      </c>
    </row>
    <row r="766" spans="1:6">
      <c r="A766" s="403">
        <v>89212</v>
      </c>
      <c r="B766" s="404" t="s">
        <v>7563</v>
      </c>
      <c r="C766" s="404" t="s">
        <v>97</v>
      </c>
      <c r="D766" s="404" t="s">
        <v>6770</v>
      </c>
      <c r="E766" s="409">
        <v>14.08</v>
      </c>
      <c r="F766" s="404" t="s">
        <v>6771</v>
      </c>
    </row>
    <row r="767" spans="1:6">
      <c r="A767" s="403">
        <v>89213</v>
      </c>
      <c r="B767" s="404" t="s">
        <v>7564</v>
      </c>
      <c r="C767" s="404" t="s">
        <v>97</v>
      </c>
      <c r="D767" s="404" t="s">
        <v>6770</v>
      </c>
      <c r="E767" s="409">
        <v>4.22</v>
      </c>
      <c r="F767" s="404" t="s">
        <v>6771</v>
      </c>
    </row>
    <row r="768" spans="1:6">
      <c r="A768" s="403">
        <v>89214</v>
      </c>
      <c r="B768" s="404" t="s">
        <v>7565</v>
      </c>
      <c r="C768" s="404" t="s">
        <v>97</v>
      </c>
      <c r="D768" s="404" t="s">
        <v>6770</v>
      </c>
      <c r="E768" s="409">
        <v>13.21</v>
      </c>
      <c r="F768" s="404" t="s">
        <v>6771</v>
      </c>
    </row>
    <row r="769" spans="1:6">
      <c r="A769" s="403">
        <v>89215</v>
      </c>
      <c r="B769" s="404" t="s">
        <v>7566</v>
      </c>
      <c r="C769" s="404" t="s">
        <v>97</v>
      </c>
      <c r="D769" s="404" t="s">
        <v>7213</v>
      </c>
      <c r="E769" s="409">
        <v>74.14</v>
      </c>
      <c r="F769" s="404" t="s">
        <v>6771</v>
      </c>
    </row>
    <row r="770" spans="1:6">
      <c r="A770" s="403">
        <v>89221</v>
      </c>
      <c r="B770" s="404" t="s">
        <v>7567</v>
      </c>
      <c r="C770" s="404" t="s">
        <v>97</v>
      </c>
      <c r="D770" s="404" t="s">
        <v>6823</v>
      </c>
      <c r="E770" s="409">
        <v>0.78</v>
      </c>
      <c r="F770" s="404" t="s">
        <v>6771</v>
      </c>
    </row>
    <row r="771" spans="1:6">
      <c r="A771" s="403">
        <v>89222</v>
      </c>
      <c r="B771" s="404" t="s">
        <v>7568</v>
      </c>
      <c r="C771" s="404" t="s">
        <v>97</v>
      </c>
      <c r="D771" s="404" t="s">
        <v>6823</v>
      </c>
      <c r="E771" s="409">
        <v>0.17</v>
      </c>
      <c r="F771" s="404" t="s">
        <v>6771</v>
      </c>
    </row>
    <row r="772" spans="1:6">
      <c r="A772" s="403">
        <v>89223</v>
      </c>
      <c r="B772" s="404" t="s">
        <v>7569</v>
      </c>
      <c r="C772" s="404" t="s">
        <v>97</v>
      </c>
      <c r="D772" s="404" t="s">
        <v>6823</v>
      </c>
      <c r="E772" s="409">
        <v>0.73</v>
      </c>
      <c r="F772" s="404" t="s">
        <v>6771</v>
      </c>
    </row>
    <row r="773" spans="1:6">
      <c r="A773" s="403">
        <v>89224</v>
      </c>
      <c r="B773" s="404" t="s">
        <v>7570</v>
      </c>
      <c r="C773" s="404" t="s">
        <v>97</v>
      </c>
      <c r="D773" s="404" t="s">
        <v>6823</v>
      </c>
      <c r="E773" s="409">
        <v>1.1499999999999999</v>
      </c>
      <c r="F773" s="404" t="s">
        <v>6771</v>
      </c>
    </row>
    <row r="774" spans="1:6">
      <c r="A774" s="403">
        <v>89228</v>
      </c>
      <c r="B774" s="404" t="s">
        <v>7571</v>
      </c>
      <c r="C774" s="404" t="s">
        <v>97</v>
      </c>
      <c r="D774" s="404" t="s">
        <v>7213</v>
      </c>
      <c r="E774" s="409">
        <v>25.49</v>
      </c>
      <c r="F774" s="404" t="s">
        <v>6771</v>
      </c>
    </row>
    <row r="775" spans="1:6">
      <c r="A775" s="403">
        <v>89229</v>
      </c>
      <c r="B775" s="404" t="s">
        <v>7572</v>
      </c>
      <c r="C775" s="404" t="s">
        <v>97</v>
      </c>
      <c r="D775" s="404" t="s">
        <v>7213</v>
      </c>
      <c r="E775" s="409">
        <v>8.73</v>
      </c>
      <c r="F775" s="404" t="s">
        <v>6771</v>
      </c>
    </row>
    <row r="776" spans="1:6">
      <c r="A776" s="403">
        <v>89230</v>
      </c>
      <c r="B776" s="404" t="s">
        <v>7573</v>
      </c>
      <c r="C776" s="404" t="s">
        <v>97</v>
      </c>
      <c r="D776" s="404" t="s">
        <v>6770</v>
      </c>
      <c r="E776" s="409">
        <v>49.14</v>
      </c>
      <c r="F776" s="404" t="s">
        <v>6771</v>
      </c>
    </row>
    <row r="777" spans="1:6">
      <c r="A777" s="403">
        <v>89231</v>
      </c>
      <c r="B777" s="404" t="s">
        <v>7574</v>
      </c>
      <c r="C777" s="404" t="s">
        <v>97</v>
      </c>
      <c r="D777" s="404" t="s">
        <v>6770</v>
      </c>
      <c r="E777" s="409">
        <v>14.73</v>
      </c>
      <c r="F777" s="404" t="s">
        <v>6771</v>
      </c>
    </row>
    <row r="778" spans="1:6">
      <c r="A778" s="403">
        <v>89232</v>
      </c>
      <c r="B778" s="404" t="s">
        <v>7575</v>
      </c>
      <c r="C778" s="404" t="s">
        <v>97</v>
      </c>
      <c r="D778" s="404" t="s">
        <v>6770</v>
      </c>
      <c r="E778" s="409">
        <v>87.66</v>
      </c>
      <c r="F778" s="404" t="s">
        <v>6771</v>
      </c>
    </row>
    <row r="779" spans="1:6">
      <c r="A779" s="403">
        <v>89233</v>
      </c>
      <c r="B779" s="404" t="s">
        <v>7576</v>
      </c>
      <c r="C779" s="404" t="s">
        <v>97</v>
      </c>
      <c r="D779" s="404" t="s">
        <v>7213</v>
      </c>
      <c r="E779" s="409">
        <v>96.35</v>
      </c>
      <c r="F779" s="404" t="s">
        <v>6771</v>
      </c>
    </row>
    <row r="780" spans="1:6">
      <c r="A780" s="403">
        <v>89236</v>
      </c>
      <c r="B780" s="404" t="s">
        <v>7577</v>
      </c>
      <c r="C780" s="404" t="s">
        <v>97</v>
      </c>
      <c r="D780" s="404" t="s">
        <v>6770</v>
      </c>
      <c r="E780" s="409">
        <v>114.8</v>
      </c>
      <c r="F780" s="404" t="s">
        <v>6771</v>
      </c>
    </row>
    <row r="781" spans="1:6">
      <c r="A781" s="403">
        <v>89237</v>
      </c>
      <c r="B781" s="404" t="s">
        <v>7578</v>
      </c>
      <c r="C781" s="404" t="s">
        <v>97</v>
      </c>
      <c r="D781" s="404" t="s">
        <v>6770</v>
      </c>
      <c r="E781" s="409">
        <v>34.409999999999997</v>
      </c>
      <c r="F781" s="404" t="s">
        <v>6771</v>
      </c>
    </row>
    <row r="782" spans="1:6">
      <c r="A782" s="403">
        <v>89238</v>
      </c>
      <c r="B782" s="404" t="s">
        <v>7579</v>
      </c>
      <c r="C782" s="404" t="s">
        <v>97</v>
      </c>
      <c r="D782" s="404" t="s">
        <v>6770</v>
      </c>
      <c r="E782" s="409">
        <v>204.77</v>
      </c>
      <c r="F782" s="404" t="s">
        <v>6771</v>
      </c>
    </row>
    <row r="783" spans="1:6">
      <c r="A783" s="403">
        <v>89239</v>
      </c>
      <c r="B783" s="404" t="s">
        <v>7580</v>
      </c>
      <c r="C783" s="404" t="s">
        <v>97</v>
      </c>
      <c r="D783" s="404" t="s">
        <v>7213</v>
      </c>
      <c r="E783" s="409">
        <v>254.81</v>
      </c>
      <c r="F783" s="404" t="s">
        <v>6771</v>
      </c>
    </row>
    <row r="784" spans="1:6">
      <c r="A784" s="403">
        <v>89240</v>
      </c>
      <c r="B784" s="404" t="s">
        <v>7581</v>
      </c>
      <c r="C784" s="404" t="s">
        <v>97</v>
      </c>
      <c r="D784" s="404" t="s">
        <v>7213</v>
      </c>
      <c r="E784" s="409">
        <v>35.229999999999997</v>
      </c>
      <c r="F784" s="404" t="s">
        <v>6771</v>
      </c>
    </row>
    <row r="785" spans="1:6">
      <c r="A785" s="403">
        <v>89241</v>
      </c>
      <c r="B785" s="404" t="s">
        <v>7582</v>
      </c>
      <c r="C785" s="404" t="s">
        <v>97</v>
      </c>
      <c r="D785" s="404" t="s">
        <v>7213</v>
      </c>
      <c r="E785" s="409">
        <v>12.06</v>
      </c>
      <c r="F785" s="404" t="s">
        <v>6771</v>
      </c>
    </row>
    <row r="786" spans="1:6">
      <c r="A786" s="403">
        <v>89246</v>
      </c>
      <c r="B786" s="404" t="s">
        <v>7583</v>
      </c>
      <c r="C786" s="404" t="s">
        <v>97</v>
      </c>
      <c r="D786" s="404" t="s">
        <v>6770</v>
      </c>
      <c r="E786" s="409">
        <v>99.75</v>
      </c>
      <c r="F786" s="404" t="s">
        <v>6771</v>
      </c>
    </row>
    <row r="787" spans="1:6">
      <c r="A787" s="403">
        <v>89247</v>
      </c>
      <c r="B787" s="404" t="s">
        <v>7584</v>
      </c>
      <c r="C787" s="404" t="s">
        <v>97</v>
      </c>
      <c r="D787" s="404" t="s">
        <v>6770</v>
      </c>
      <c r="E787" s="409">
        <v>29.9</v>
      </c>
      <c r="F787" s="404" t="s">
        <v>6771</v>
      </c>
    </row>
    <row r="788" spans="1:6">
      <c r="A788" s="403">
        <v>89248</v>
      </c>
      <c r="B788" s="404" t="s">
        <v>7585</v>
      </c>
      <c r="C788" s="404" t="s">
        <v>97</v>
      </c>
      <c r="D788" s="404" t="s">
        <v>6770</v>
      </c>
      <c r="E788" s="409">
        <v>177.93</v>
      </c>
      <c r="F788" s="404" t="s">
        <v>6771</v>
      </c>
    </row>
    <row r="789" spans="1:6">
      <c r="A789" s="403">
        <v>89249</v>
      </c>
      <c r="B789" s="404" t="s">
        <v>7586</v>
      </c>
      <c r="C789" s="404" t="s">
        <v>97</v>
      </c>
      <c r="D789" s="404" t="s">
        <v>7213</v>
      </c>
      <c r="E789" s="409">
        <v>195.51</v>
      </c>
      <c r="F789" s="404" t="s">
        <v>6771</v>
      </c>
    </row>
    <row r="790" spans="1:6">
      <c r="A790" s="403">
        <v>89253</v>
      </c>
      <c r="B790" s="404" t="s">
        <v>7587</v>
      </c>
      <c r="C790" s="404" t="s">
        <v>97</v>
      </c>
      <c r="D790" s="404" t="s">
        <v>6770</v>
      </c>
      <c r="E790" s="409">
        <v>28.87</v>
      </c>
      <c r="F790" s="404" t="s">
        <v>6771</v>
      </c>
    </row>
    <row r="791" spans="1:6">
      <c r="A791" s="403">
        <v>89254</v>
      </c>
      <c r="B791" s="404" t="s">
        <v>7588</v>
      </c>
      <c r="C791" s="404" t="s">
        <v>97</v>
      </c>
      <c r="D791" s="404" t="s">
        <v>6770</v>
      </c>
      <c r="E791" s="409">
        <v>9.8800000000000008</v>
      </c>
      <c r="F791" s="404" t="s">
        <v>6771</v>
      </c>
    </row>
    <row r="792" spans="1:6">
      <c r="A792" s="403">
        <v>89255</v>
      </c>
      <c r="B792" s="404" t="s">
        <v>7589</v>
      </c>
      <c r="C792" s="404" t="s">
        <v>97</v>
      </c>
      <c r="D792" s="404" t="s">
        <v>6770</v>
      </c>
      <c r="E792" s="409">
        <v>46.41</v>
      </c>
      <c r="F792" s="404" t="s">
        <v>6771</v>
      </c>
    </row>
    <row r="793" spans="1:6">
      <c r="A793" s="403">
        <v>89256</v>
      </c>
      <c r="B793" s="404" t="s">
        <v>7590</v>
      </c>
      <c r="C793" s="404" t="s">
        <v>97</v>
      </c>
      <c r="D793" s="404" t="s">
        <v>7213</v>
      </c>
      <c r="E793" s="409">
        <v>46.33</v>
      </c>
      <c r="F793" s="404" t="s">
        <v>6771</v>
      </c>
    </row>
    <row r="794" spans="1:6">
      <c r="A794" s="403">
        <v>89259</v>
      </c>
      <c r="B794" s="404" t="s">
        <v>7591</v>
      </c>
      <c r="C794" s="404" t="s">
        <v>97</v>
      </c>
      <c r="D794" s="404" t="s">
        <v>6770</v>
      </c>
      <c r="E794" s="409">
        <v>7.85</v>
      </c>
      <c r="F794" s="404" t="s">
        <v>6771</v>
      </c>
    </row>
    <row r="795" spans="1:6">
      <c r="A795" s="403">
        <v>89260</v>
      </c>
      <c r="B795" s="404" t="s">
        <v>7592</v>
      </c>
      <c r="C795" s="404" t="s">
        <v>97</v>
      </c>
      <c r="D795" s="404" t="s">
        <v>6770</v>
      </c>
      <c r="E795" s="409">
        <v>3.13</v>
      </c>
      <c r="F795" s="404" t="s">
        <v>6771</v>
      </c>
    </row>
    <row r="796" spans="1:6">
      <c r="A796" s="403">
        <v>89262</v>
      </c>
      <c r="B796" s="404" t="s">
        <v>7593</v>
      </c>
      <c r="C796" s="404" t="s">
        <v>97</v>
      </c>
      <c r="D796" s="404" t="s">
        <v>6770</v>
      </c>
      <c r="E796" s="409">
        <v>14.73</v>
      </c>
      <c r="F796" s="404" t="s">
        <v>6771</v>
      </c>
    </row>
    <row r="797" spans="1:6">
      <c r="A797" s="403">
        <v>89264</v>
      </c>
      <c r="B797" s="404" t="s">
        <v>7594</v>
      </c>
      <c r="C797" s="404" t="s">
        <v>97</v>
      </c>
      <c r="D797" s="404" t="s">
        <v>6823</v>
      </c>
      <c r="E797" s="409">
        <v>6.01</v>
      </c>
      <c r="F797" s="404" t="s">
        <v>6771</v>
      </c>
    </row>
    <row r="798" spans="1:6">
      <c r="A798" s="403">
        <v>89265</v>
      </c>
      <c r="B798" s="404" t="s">
        <v>7595</v>
      </c>
      <c r="C798" s="404" t="s">
        <v>97</v>
      </c>
      <c r="D798" s="404" t="s">
        <v>6823</v>
      </c>
      <c r="E798" s="409">
        <v>2.39</v>
      </c>
      <c r="F798" s="404" t="s">
        <v>6771</v>
      </c>
    </row>
    <row r="799" spans="1:6">
      <c r="A799" s="403">
        <v>89266</v>
      </c>
      <c r="B799" s="404" t="s">
        <v>7596</v>
      </c>
      <c r="C799" s="404" t="s">
        <v>97</v>
      </c>
      <c r="D799" s="404" t="s">
        <v>6823</v>
      </c>
      <c r="E799" s="409">
        <v>0.49</v>
      </c>
      <c r="F799" s="404" t="s">
        <v>6771</v>
      </c>
    </row>
    <row r="800" spans="1:6">
      <c r="A800" s="403">
        <v>89267</v>
      </c>
      <c r="B800" s="404" t="s">
        <v>7597</v>
      </c>
      <c r="C800" s="404" t="s">
        <v>97</v>
      </c>
      <c r="D800" s="404" t="s">
        <v>6770</v>
      </c>
      <c r="E800" s="409">
        <v>24.51</v>
      </c>
      <c r="F800" s="404" t="s">
        <v>6771</v>
      </c>
    </row>
    <row r="801" spans="1:6">
      <c r="A801" s="403">
        <v>89268</v>
      </c>
      <c r="B801" s="404" t="s">
        <v>7598</v>
      </c>
      <c r="C801" s="404" t="s">
        <v>97</v>
      </c>
      <c r="D801" s="404" t="s">
        <v>6770</v>
      </c>
      <c r="E801" s="409">
        <v>8.39</v>
      </c>
      <c r="F801" s="404" t="s">
        <v>6771</v>
      </c>
    </row>
    <row r="802" spans="1:6">
      <c r="A802" s="403">
        <v>89269</v>
      </c>
      <c r="B802" s="404" t="s">
        <v>7599</v>
      </c>
      <c r="C802" s="404" t="s">
        <v>97</v>
      </c>
      <c r="D802" s="404" t="s">
        <v>6770</v>
      </c>
      <c r="E802" s="409">
        <v>1.71</v>
      </c>
      <c r="F802" s="404" t="s">
        <v>6771</v>
      </c>
    </row>
    <row r="803" spans="1:6">
      <c r="A803" s="403">
        <v>89270</v>
      </c>
      <c r="B803" s="404" t="s">
        <v>7600</v>
      </c>
      <c r="C803" s="404" t="s">
        <v>97</v>
      </c>
      <c r="D803" s="404" t="s">
        <v>6770</v>
      </c>
      <c r="E803" s="409">
        <v>39.39</v>
      </c>
      <c r="F803" s="404" t="s">
        <v>6771</v>
      </c>
    </row>
    <row r="804" spans="1:6">
      <c r="A804" s="403">
        <v>89271</v>
      </c>
      <c r="B804" s="404" t="s">
        <v>7601</v>
      </c>
      <c r="C804" s="404" t="s">
        <v>97</v>
      </c>
      <c r="D804" s="404" t="s">
        <v>7213</v>
      </c>
      <c r="E804" s="409">
        <v>60.23</v>
      </c>
      <c r="F804" s="404" t="s">
        <v>6771</v>
      </c>
    </row>
    <row r="805" spans="1:6">
      <c r="A805" s="403">
        <v>89274</v>
      </c>
      <c r="B805" s="404" t="s">
        <v>7602</v>
      </c>
      <c r="C805" s="404" t="s">
        <v>97</v>
      </c>
      <c r="D805" s="404" t="s">
        <v>6823</v>
      </c>
      <c r="E805" s="409">
        <v>0.94</v>
      </c>
      <c r="F805" s="404" t="s">
        <v>6771</v>
      </c>
    </row>
    <row r="806" spans="1:6">
      <c r="A806" s="403">
        <v>89275</v>
      </c>
      <c r="B806" s="404" t="s">
        <v>7603</v>
      </c>
      <c r="C806" s="404" t="s">
        <v>97</v>
      </c>
      <c r="D806" s="404" t="s">
        <v>6823</v>
      </c>
      <c r="E806" s="409">
        <v>0.21</v>
      </c>
      <c r="F806" s="404" t="s">
        <v>6771</v>
      </c>
    </row>
    <row r="807" spans="1:6">
      <c r="A807" s="403">
        <v>89276</v>
      </c>
      <c r="B807" s="404" t="s">
        <v>7604</v>
      </c>
      <c r="C807" s="404" t="s">
        <v>97</v>
      </c>
      <c r="D807" s="404" t="s">
        <v>6823</v>
      </c>
      <c r="E807" s="409">
        <v>0.88</v>
      </c>
      <c r="F807" s="404" t="s">
        <v>6771</v>
      </c>
    </row>
    <row r="808" spans="1:6">
      <c r="A808" s="403">
        <v>89277</v>
      </c>
      <c r="B808" s="404" t="s">
        <v>7605</v>
      </c>
      <c r="C808" s="404" t="s">
        <v>97</v>
      </c>
      <c r="D808" s="404" t="s">
        <v>7213</v>
      </c>
      <c r="E808" s="409">
        <v>4.62</v>
      </c>
      <c r="F808" s="404" t="s">
        <v>6771</v>
      </c>
    </row>
    <row r="809" spans="1:6">
      <c r="A809" s="403">
        <v>89280</v>
      </c>
      <c r="B809" s="404" t="s">
        <v>7606</v>
      </c>
      <c r="C809" s="404" t="s">
        <v>97</v>
      </c>
      <c r="D809" s="404" t="s">
        <v>6770</v>
      </c>
      <c r="E809" s="409">
        <v>15.49</v>
      </c>
      <c r="F809" s="404" t="s">
        <v>6771</v>
      </c>
    </row>
    <row r="810" spans="1:6">
      <c r="A810" s="403">
        <v>89281</v>
      </c>
      <c r="B810" s="404" t="s">
        <v>7607</v>
      </c>
      <c r="C810" s="404" t="s">
        <v>97</v>
      </c>
      <c r="D810" s="404" t="s">
        <v>6770</v>
      </c>
      <c r="E810" s="409">
        <v>4.07</v>
      </c>
      <c r="F810" s="404" t="s">
        <v>6771</v>
      </c>
    </row>
    <row r="811" spans="1:6">
      <c r="A811" s="403">
        <v>89870</v>
      </c>
      <c r="B811" s="404" t="s">
        <v>7608</v>
      </c>
      <c r="C811" s="404" t="s">
        <v>97</v>
      </c>
      <c r="D811" s="404" t="s">
        <v>6823</v>
      </c>
      <c r="E811" s="409">
        <v>15.88</v>
      </c>
      <c r="F811" s="404" t="s">
        <v>6771</v>
      </c>
    </row>
    <row r="812" spans="1:6">
      <c r="A812" s="403">
        <v>89871</v>
      </c>
      <c r="B812" s="404" t="s">
        <v>7609</v>
      </c>
      <c r="C812" s="404" t="s">
        <v>97</v>
      </c>
      <c r="D812" s="404" t="s">
        <v>6823</v>
      </c>
      <c r="E812" s="409">
        <v>5.55</v>
      </c>
      <c r="F812" s="404" t="s">
        <v>6771</v>
      </c>
    </row>
    <row r="813" spans="1:6">
      <c r="A813" s="403">
        <v>89872</v>
      </c>
      <c r="B813" s="404" t="s">
        <v>7610</v>
      </c>
      <c r="C813" s="404" t="s">
        <v>97</v>
      </c>
      <c r="D813" s="404" t="s">
        <v>6823</v>
      </c>
      <c r="E813" s="409">
        <v>1.1399999999999999</v>
      </c>
      <c r="F813" s="404" t="s">
        <v>6771</v>
      </c>
    </row>
    <row r="814" spans="1:6">
      <c r="A814" s="403">
        <v>89873</v>
      </c>
      <c r="B814" s="404" t="s">
        <v>7611</v>
      </c>
      <c r="C814" s="404" t="s">
        <v>97</v>
      </c>
      <c r="D814" s="404" t="s">
        <v>6823</v>
      </c>
      <c r="E814" s="409">
        <v>29.79</v>
      </c>
      <c r="F814" s="404" t="s">
        <v>6771</v>
      </c>
    </row>
    <row r="815" spans="1:6">
      <c r="A815" s="403">
        <v>89874</v>
      </c>
      <c r="B815" s="404" t="s">
        <v>7612</v>
      </c>
      <c r="C815" s="404" t="s">
        <v>97</v>
      </c>
      <c r="D815" s="404" t="s">
        <v>7213</v>
      </c>
      <c r="E815" s="409">
        <v>130.72</v>
      </c>
      <c r="F815" s="404" t="s">
        <v>6771</v>
      </c>
    </row>
    <row r="816" spans="1:6">
      <c r="A816" s="403">
        <v>89878</v>
      </c>
      <c r="B816" s="404" t="s">
        <v>7613</v>
      </c>
      <c r="C816" s="404" t="s">
        <v>97</v>
      </c>
      <c r="D816" s="404" t="s">
        <v>6823</v>
      </c>
      <c r="E816" s="409">
        <v>16.77</v>
      </c>
      <c r="F816" s="404" t="s">
        <v>6771</v>
      </c>
    </row>
    <row r="817" spans="1:6">
      <c r="A817" s="403">
        <v>89879</v>
      </c>
      <c r="B817" s="404" t="s">
        <v>7614</v>
      </c>
      <c r="C817" s="404" t="s">
        <v>97</v>
      </c>
      <c r="D817" s="404" t="s">
        <v>6823</v>
      </c>
      <c r="E817" s="409">
        <v>5.86</v>
      </c>
      <c r="F817" s="404" t="s">
        <v>6771</v>
      </c>
    </row>
    <row r="818" spans="1:6">
      <c r="A818" s="403">
        <v>89880</v>
      </c>
      <c r="B818" s="404" t="s">
        <v>7615</v>
      </c>
      <c r="C818" s="404" t="s">
        <v>97</v>
      </c>
      <c r="D818" s="404" t="s">
        <v>6823</v>
      </c>
      <c r="E818" s="409">
        <v>1.21</v>
      </c>
      <c r="F818" s="404" t="s">
        <v>6771</v>
      </c>
    </row>
    <row r="819" spans="1:6">
      <c r="A819" s="403">
        <v>89881</v>
      </c>
      <c r="B819" s="404" t="s">
        <v>7616</v>
      </c>
      <c r="C819" s="404" t="s">
        <v>97</v>
      </c>
      <c r="D819" s="404" t="s">
        <v>6823</v>
      </c>
      <c r="E819" s="409">
        <v>31.46</v>
      </c>
      <c r="F819" s="404" t="s">
        <v>6771</v>
      </c>
    </row>
    <row r="820" spans="1:6">
      <c r="A820" s="403">
        <v>89882</v>
      </c>
      <c r="B820" s="404" t="s">
        <v>7617</v>
      </c>
      <c r="C820" s="404" t="s">
        <v>97</v>
      </c>
      <c r="D820" s="404" t="s">
        <v>7213</v>
      </c>
      <c r="E820" s="409">
        <v>150.83000000000001</v>
      </c>
      <c r="F820" s="404" t="s">
        <v>6771</v>
      </c>
    </row>
    <row r="821" spans="1:6">
      <c r="A821" s="403">
        <v>90582</v>
      </c>
      <c r="B821" s="404" t="s">
        <v>7618</v>
      </c>
      <c r="C821" s="404" t="s">
        <v>97</v>
      </c>
      <c r="D821" s="404" t="s">
        <v>6823</v>
      </c>
      <c r="E821" s="409">
        <v>0.25</v>
      </c>
      <c r="F821" s="404" t="s">
        <v>6771</v>
      </c>
    </row>
    <row r="822" spans="1:6">
      <c r="A822" s="403">
        <v>90583</v>
      </c>
      <c r="B822" s="404" t="s">
        <v>7619</v>
      </c>
      <c r="C822" s="404" t="s">
        <v>97</v>
      </c>
      <c r="D822" s="404" t="s">
        <v>6823</v>
      </c>
      <c r="E822" s="409">
        <v>0.05</v>
      </c>
      <c r="F822" s="404" t="s">
        <v>6771</v>
      </c>
    </row>
    <row r="823" spans="1:6">
      <c r="A823" s="403">
        <v>90584</v>
      </c>
      <c r="B823" s="404" t="s">
        <v>7620</v>
      </c>
      <c r="C823" s="404" t="s">
        <v>97</v>
      </c>
      <c r="D823" s="404" t="s">
        <v>6823</v>
      </c>
      <c r="E823" s="409">
        <v>0.19</v>
      </c>
      <c r="F823" s="404" t="s">
        <v>6771</v>
      </c>
    </row>
    <row r="824" spans="1:6">
      <c r="A824" s="403">
        <v>90585</v>
      </c>
      <c r="B824" s="404" t="s">
        <v>7621</v>
      </c>
      <c r="C824" s="404" t="s">
        <v>97</v>
      </c>
      <c r="D824" s="404" t="s">
        <v>6823</v>
      </c>
      <c r="E824" s="409">
        <v>0.56999999999999995</v>
      </c>
      <c r="F824" s="404" t="s">
        <v>6771</v>
      </c>
    </row>
    <row r="825" spans="1:6">
      <c r="A825" s="403">
        <v>90621</v>
      </c>
      <c r="B825" s="404" t="s">
        <v>7622</v>
      </c>
      <c r="C825" s="404" t="s">
        <v>97</v>
      </c>
      <c r="D825" s="404" t="s">
        <v>6770</v>
      </c>
      <c r="E825" s="409">
        <v>1.48</v>
      </c>
      <c r="F825" s="404" t="s">
        <v>6771</v>
      </c>
    </row>
    <row r="826" spans="1:6">
      <c r="A826" s="403">
        <v>90622</v>
      </c>
      <c r="B826" s="404" t="s">
        <v>7623</v>
      </c>
      <c r="C826" s="404" t="s">
        <v>97</v>
      </c>
      <c r="D826" s="404" t="s">
        <v>6770</v>
      </c>
      <c r="E826" s="409">
        <v>0.33</v>
      </c>
      <c r="F826" s="404" t="s">
        <v>6771</v>
      </c>
    </row>
    <row r="827" spans="1:6">
      <c r="A827" s="403">
        <v>90623</v>
      </c>
      <c r="B827" s="404" t="s">
        <v>7624</v>
      </c>
      <c r="C827" s="404" t="s">
        <v>97</v>
      </c>
      <c r="D827" s="404" t="s">
        <v>6770</v>
      </c>
      <c r="E827" s="409">
        <v>1.85</v>
      </c>
      <c r="F827" s="404" t="s">
        <v>6771</v>
      </c>
    </row>
    <row r="828" spans="1:6">
      <c r="A828" s="403">
        <v>90624</v>
      </c>
      <c r="B828" s="404" t="s">
        <v>7625</v>
      </c>
      <c r="C828" s="404" t="s">
        <v>97</v>
      </c>
      <c r="D828" s="404" t="s">
        <v>6823</v>
      </c>
      <c r="E828" s="409">
        <v>1.43</v>
      </c>
      <c r="F828" s="404" t="s">
        <v>6771</v>
      </c>
    </row>
    <row r="829" spans="1:6">
      <c r="A829" s="403">
        <v>90627</v>
      </c>
      <c r="B829" s="404" t="s">
        <v>7626</v>
      </c>
      <c r="C829" s="404" t="s">
        <v>97</v>
      </c>
      <c r="D829" s="404" t="s">
        <v>6770</v>
      </c>
      <c r="E829" s="409">
        <v>22.68</v>
      </c>
      <c r="F829" s="404" t="s">
        <v>6771</v>
      </c>
    </row>
    <row r="830" spans="1:6">
      <c r="A830" s="403">
        <v>90628</v>
      </c>
      <c r="B830" s="404" t="s">
        <v>7627</v>
      </c>
      <c r="C830" s="404" t="s">
        <v>97</v>
      </c>
      <c r="D830" s="404" t="s">
        <v>6770</v>
      </c>
      <c r="E830" s="409">
        <v>5.95</v>
      </c>
      <c r="F830" s="404" t="s">
        <v>6771</v>
      </c>
    </row>
    <row r="831" spans="1:6">
      <c r="A831" s="403">
        <v>90629</v>
      </c>
      <c r="B831" s="404" t="s">
        <v>7628</v>
      </c>
      <c r="C831" s="404" t="s">
        <v>97</v>
      </c>
      <c r="D831" s="404" t="s">
        <v>6770</v>
      </c>
      <c r="E831" s="409">
        <v>28.39</v>
      </c>
      <c r="F831" s="404" t="s">
        <v>6771</v>
      </c>
    </row>
    <row r="832" spans="1:6">
      <c r="A832" s="403">
        <v>90630</v>
      </c>
      <c r="B832" s="404" t="s">
        <v>7629</v>
      </c>
      <c r="C832" s="404" t="s">
        <v>97</v>
      </c>
      <c r="D832" s="404" t="s">
        <v>6823</v>
      </c>
      <c r="E832" s="409">
        <v>5.83</v>
      </c>
      <c r="F832" s="404" t="s">
        <v>6771</v>
      </c>
    </row>
    <row r="833" spans="1:6">
      <c r="A833" s="403">
        <v>90633</v>
      </c>
      <c r="B833" s="404" t="s">
        <v>7630</v>
      </c>
      <c r="C833" s="404" t="s">
        <v>97</v>
      </c>
      <c r="D833" s="404" t="s">
        <v>6823</v>
      </c>
      <c r="E833" s="409">
        <v>2.4</v>
      </c>
      <c r="F833" s="404" t="s">
        <v>6771</v>
      </c>
    </row>
    <row r="834" spans="1:6">
      <c r="A834" s="403">
        <v>90634</v>
      </c>
      <c r="B834" s="404" t="s">
        <v>7631</v>
      </c>
      <c r="C834" s="404" t="s">
        <v>97</v>
      </c>
      <c r="D834" s="404" t="s">
        <v>6823</v>
      </c>
      <c r="E834" s="409">
        <v>0.54</v>
      </c>
      <c r="F834" s="404" t="s">
        <v>6771</v>
      </c>
    </row>
    <row r="835" spans="1:6">
      <c r="A835" s="403">
        <v>90635</v>
      </c>
      <c r="B835" s="404" t="s">
        <v>7632</v>
      </c>
      <c r="C835" s="404" t="s">
        <v>97</v>
      </c>
      <c r="D835" s="404" t="s">
        <v>6823</v>
      </c>
      <c r="E835" s="409">
        <v>2.63</v>
      </c>
      <c r="F835" s="404" t="s">
        <v>6771</v>
      </c>
    </row>
    <row r="836" spans="1:6">
      <c r="A836" s="403">
        <v>90636</v>
      </c>
      <c r="B836" s="404" t="s">
        <v>7633</v>
      </c>
      <c r="C836" s="404" t="s">
        <v>97</v>
      </c>
      <c r="D836" s="404" t="s">
        <v>6823</v>
      </c>
      <c r="E836" s="409">
        <v>2.87</v>
      </c>
      <c r="F836" s="404" t="s">
        <v>6771</v>
      </c>
    </row>
    <row r="837" spans="1:6">
      <c r="A837" s="403">
        <v>90639</v>
      </c>
      <c r="B837" s="404" t="s">
        <v>7634</v>
      </c>
      <c r="C837" s="404" t="s">
        <v>97</v>
      </c>
      <c r="D837" s="404" t="s">
        <v>6823</v>
      </c>
      <c r="E837" s="409">
        <v>3.59</v>
      </c>
      <c r="F837" s="404" t="s">
        <v>6771</v>
      </c>
    </row>
    <row r="838" spans="1:6">
      <c r="A838" s="403">
        <v>90640</v>
      </c>
      <c r="B838" s="404" t="s">
        <v>7635</v>
      </c>
      <c r="C838" s="404" t="s">
        <v>97</v>
      </c>
      <c r="D838" s="404" t="s">
        <v>6823</v>
      </c>
      <c r="E838" s="409">
        <v>0.8</v>
      </c>
      <c r="F838" s="404" t="s">
        <v>6771</v>
      </c>
    </row>
    <row r="839" spans="1:6">
      <c r="A839" s="403">
        <v>90641</v>
      </c>
      <c r="B839" s="404" t="s">
        <v>7636</v>
      </c>
      <c r="C839" s="404" t="s">
        <v>97</v>
      </c>
      <c r="D839" s="404" t="s">
        <v>6823</v>
      </c>
      <c r="E839" s="409">
        <v>3.93</v>
      </c>
      <c r="F839" s="404" t="s">
        <v>6771</v>
      </c>
    </row>
    <row r="840" spans="1:6">
      <c r="A840" s="403">
        <v>90642</v>
      </c>
      <c r="B840" s="404" t="s">
        <v>7637</v>
      </c>
      <c r="C840" s="404" t="s">
        <v>97</v>
      </c>
      <c r="D840" s="404" t="s">
        <v>7213</v>
      </c>
      <c r="E840" s="409">
        <v>5.03</v>
      </c>
      <c r="F840" s="404" t="s">
        <v>6771</v>
      </c>
    </row>
    <row r="841" spans="1:6">
      <c r="A841" s="403">
        <v>90646</v>
      </c>
      <c r="B841" s="404" t="s">
        <v>7638</v>
      </c>
      <c r="C841" s="404" t="s">
        <v>97</v>
      </c>
      <c r="D841" s="404" t="s">
        <v>6823</v>
      </c>
      <c r="E841" s="409">
        <v>0.45</v>
      </c>
      <c r="F841" s="404" t="s">
        <v>6771</v>
      </c>
    </row>
    <row r="842" spans="1:6">
      <c r="A842" s="403">
        <v>90647</v>
      </c>
      <c r="B842" s="404" t="s">
        <v>7639</v>
      </c>
      <c r="C842" s="404" t="s">
        <v>97</v>
      </c>
      <c r="D842" s="404" t="s">
        <v>6823</v>
      </c>
      <c r="E842" s="409">
        <v>0.1</v>
      </c>
      <c r="F842" s="404" t="s">
        <v>6771</v>
      </c>
    </row>
    <row r="843" spans="1:6">
      <c r="A843" s="403">
        <v>90648</v>
      </c>
      <c r="B843" s="404" t="s">
        <v>7640</v>
      </c>
      <c r="C843" s="404" t="s">
        <v>97</v>
      </c>
      <c r="D843" s="404" t="s">
        <v>6823</v>
      </c>
      <c r="E843" s="409">
        <v>0.49</v>
      </c>
      <c r="F843" s="404" t="s">
        <v>6771</v>
      </c>
    </row>
    <row r="844" spans="1:6">
      <c r="A844" s="403">
        <v>90649</v>
      </c>
      <c r="B844" s="404" t="s">
        <v>7641</v>
      </c>
      <c r="C844" s="404" t="s">
        <v>97</v>
      </c>
      <c r="D844" s="404" t="s">
        <v>6823</v>
      </c>
      <c r="E844" s="409">
        <v>4.46</v>
      </c>
      <c r="F844" s="404" t="s">
        <v>6771</v>
      </c>
    </row>
    <row r="845" spans="1:6">
      <c r="A845" s="403">
        <v>90652</v>
      </c>
      <c r="B845" s="404" t="s">
        <v>7642</v>
      </c>
      <c r="C845" s="404" t="s">
        <v>97</v>
      </c>
      <c r="D845" s="404" t="s">
        <v>6823</v>
      </c>
      <c r="E845" s="409">
        <v>2.34</v>
      </c>
      <c r="F845" s="404" t="s">
        <v>6771</v>
      </c>
    </row>
    <row r="846" spans="1:6">
      <c r="A846" s="403">
        <v>90653</v>
      </c>
      <c r="B846" s="404" t="s">
        <v>7643</v>
      </c>
      <c r="C846" s="404" t="s">
        <v>97</v>
      </c>
      <c r="D846" s="404" t="s">
        <v>6823</v>
      </c>
      <c r="E846" s="409">
        <v>0.52</v>
      </c>
      <c r="F846" s="404" t="s">
        <v>6771</v>
      </c>
    </row>
    <row r="847" spans="1:6">
      <c r="A847" s="403">
        <v>90654</v>
      </c>
      <c r="B847" s="404" t="s">
        <v>7644</v>
      </c>
      <c r="C847" s="404" t="s">
        <v>97</v>
      </c>
      <c r="D847" s="404" t="s">
        <v>6823</v>
      </c>
      <c r="E847" s="409">
        <v>2.5499999999999998</v>
      </c>
      <c r="F847" s="404" t="s">
        <v>6771</v>
      </c>
    </row>
    <row r="848" spans="1:6">
      <c r="A848" s="403">
        <v>90655</v>
      </c>
      <c r="B848" s="404" t="s">
        <v>7645</v>
      </c>
      <c r="C848" s="404" t="s">
        <v>97</v>
      </c>
      <c r="D848" s="404" t="s">
        <v>6823</v>
      </c>
      <c r="E848" s="409">
        <v>2.94</v>
      </c>
      <c r="F848" s="404" t="s">
        <v>6771</v>
      </c>
    </row>
    <row r="849" spans="1:6">
      <c r="A849" s="403">
        <v>90658</v>
      </c>
      <c r="B849" s="404" t="s">
        <v>7646</v>
      </c>
      <c r="C849" s="404" t="s">
        <v>97</v>
      </c>
      <c r="D849" s="404" t="s">
        <v>6823</v>
      </c>
      <c r="E849" s="409">
        <v>2.5</v>
      </c>
      <c r="F849" s="404" t="s">
        <v>6771</v>
      </c>
    </row>
    <row r="850" spans="1:6">
      <c r="A850" s="403">
        <v>90659</v>
      </c>
      <c r="B850" s="404" t="s">
        <v>7647</v>
      </c>
      <c r="C850" s="404" t="s">
        <v>97</v>
      </c>
      <c r="D850" s="404" t="s">
        <v>6823</v>
      </c>
      <c r="E850" s="409">
        <v>0.56000000000000005</v>
      </c>
      <c r="F850" s="404" t="s">
        <v>6771</v>
      </c>
    </row>
    <row r="851" spans="1:6">
      <c r="A851" s="403">
        <v>90660</v>
      </c>
      <c r="B851" s="404" t="s">
        <v>7648</v>
      </c>
      <c r="C851" s="404" t="s">
        <v>97</v>
      </c>
      <c r="D851" s="404" t="s">
        <v>6823</v>
      </c>
      <c r="E851" s="409">
        <v>2.74</v>
      </c>
      <c r="F851" s="404" t="s">
        <v>6771</v>
      </c>
    </row>
    <row r="852" spans="1:6">
      <c r="A852" s="403">
        <v>90661</v>
      </c>
      <c r="B852" s="404" t="s">
        <v>7649</v>
      </c>
      <c r="C852" s="404" t="s">
        <v>97</v>
      </c>
      <c r="D852" s="404" t="s">
        <v>6823</v>
      </c>
      <c r="E852" s="409">
        <v>2.94</v>
      </c>
      <c r="F852" s="404" t="s">
        <v>6771</v>
      </c>
    </row>
    <row r="853" spans="1:6">
      <c r="A853" s="403">
        <v>90664</v>
      </c>
      <c r="B853" s="404" t="s">
        <v>7650</v>
      </c>
      <c r="C853" s="404" t="s">
        <v>97</v>
      </c>
      <c r="D853" s="404" t="s">
        <v>6823</v>
      </c>
      <c r="E853" s="409">
        <v>3.1</v>
      </c>
      <c r="F853" s="404" t="s">
        <v>6771</v>
      </c>
    </row>
    <row r="854" spans="1:6">
      <c r="A854" s="403">
        <v>90665</v>
      </c>
      <c r="B854" s="404" t="s">
        <v>7651</v>
      </c>
      <c r="C854" s="404" t="s">
        <v>97</v>
      </c>
      <c r="D854" s="404" t="s">
        <v>6823</v>
      </c>
      <c r="E854" s="409">
        <v>0.69</v>
      </c>
      <c r="F854" s="404" t="s">
        <v>6771</v>
      </c>
    </row>
    <row r="855" spans="1:6">
      <c r="A855" s="403">
        <v>90666</v>
      </c>
      <c r="B855" s="404" t="s">
        <v>7652</v>
      </c>
      <c r="C855" s="404" t="s">
        <v>97</v>
      </c>
      <c r="D855" s="404" t="s">
        <v>6823</v>
      </c>
      <c r="E855" s="409">
        <v>3.39</v>
      </c>
      <c r="F855" s="404" t="s">
        <v>6771</v>
      </c>
    </row>
    <row r="856" spans="1:6">
      <c r="A856" s="403">
        <v>90667</v>
      </c>
      <c r="B856" s="404" t="s">
        <v>7653</v>
      </c>
      <c r="C856" s="404" t="s">
        <v>97</v>
      </c>
      <c r="D856" s="404" t="s">
        <v>7213</v>
      </c>
      <c r="E856" s="409">
        <v>9.14</v>
      </c>
      <c r="F856" s="404" t="s">
        <v>6771</v>
      </c>
    </row>
    <row r="857" spans="1:6">
      <c r="A857" s="403">
        <v>90670</v>
      </c>
      <c r="B857" s="404" t="s">
        <v>7654</v>
      </c>
      <c r="C857" s="404" t="s">
        <v>97</v>
      </c>
      <c r="D857" s="404" t="s">
        <v>6770</v>
      </c>
      <c r="E857" s="409">
        <v>104.11</v>
      </c>
      <c r="F857" s="404" t="s">
        <v>6771</v>
      </c>
    </row>
    <row r="858" spans="1:6">
      <c r="A858" s="403">
        <v>90671</v>
      </c>
      <c r="B858" s="404" t="s">
        <v>7655</v>
      </c>
      <c r="C858" s="404" t="s">
        <v>97</v>
      </c>
      <c r="D858" s="404" t="s">
        <v>6770</v>
      </c>
      <c r="E858" s="409">
        <v>27.34</v>
      </c>
      <c r="F858" s="404" t="s">
        <v>6771</v>
      </c>
    </row>
    <row r="859" spans="1:6">
      <c r="A859" s="403">
        <v>90672</v>
      </c>
      <c r="B859" s="404" t="s">
        <v>7656</v>
      </c>
      <c r="C859" s="404" t="s">
        <v>97</v>
      </c>
      <c r="D859" s="404" t="s">
        <v>6770</v>
      </c>
      <c r="E859" s="409">
        <v>130.28</v>
      </c>
      <c r="F859" s="404" t="s">
        <v>6771</v>
      </c>
    </row>
    <row r="860" spans="1:6">
      <c r="A860" s="403">
        <v>90673</v>
      </c>
      <c r="B860" s="404" t="s">
        <v>7657</v>
      </c>
      <c r="C860" s="404" t="s">
        <v>97</v>
      </c>
      <c r="D860" s="404" t="s">
        <v>7213</v>
      </c>
      <c r="E860" s="409">
        <v>124.16</v>
      </c>
      <c r="F860" s="404" t="s">
        <v>6771</v>
      </c>
    </row>
    <row r="861" spans="1:6">
      <c r="A861" s="403">
        <v>90676</v>
      </c>
      <c r="B861" s="404" t="s">
        <v>7658</v>
      </c>
      <c r="C861" s="404" t="s">
        <v>97</v>
      </c>
      <c r="D861" s="404" t="s">
        <v>6770</v>
      </c>
      <c r="E861" s="409">
        <v>52.11</v>
      </c>
      <c r="F861" s="404" t="s">
        <v>6771</v>
      </c>
    </row>
    <row r="862" spans="1:6">
      <c r="A862" s="403">
        <v>90677</v>
      </c>
      <c r="B862" s="404" t="s">
        <v>7659</v>
      </c>
      <c r="C862" s="404" t="s">
        <v>97</v>
      </c>
      <c r="D862" s="404" t="s">
        <v>6770</v>
      </c>
      <c r="E862" s="409">
        <v>13.68</v>
      </c>
      <c r="F862" s="404" t="s">
        <v>6771</v>
      </c>
    </row>
    <row r="863" spans="1:6">
      <c r="A863" s="403">
        <v>90678</v>
      </c>
      <c r="B863" s="404" t="s">
        <v>7660</v>
      </c>
      <c r="C863" s="404" t="s">
        <v>97</v>
      </c>
      <c r="D863" s="404" t="s">
        <v>6770</v>
      </c>
      <c r="E863" s="409">
        <v>65.22</v>
      </c>
      <c r="F863" s="404" t="s">
        <v>6771</v>
      </c>
    </row>
    <row r="864" spans="1:6">
      <c r="A864" s="403">
        <v>90679</v>
      </c>
      <c r="B864" s="404" t="s">
        <v>7661</v>
      </c>
      <c r="C864" s="404" t="s">
        <v>97</v>
      </c>
      <c r="D864" s="404" t="s">
        <v>7213</v>
      </c>
      <c r="E864" s="409">
        <v>63.48</v>
      </c>
      <c r="F864" s="404" t="s">
        <v>6771</v>
      </c>
    </row>
    <row r="865" spans="1:6">
      <c r="A865" s="403">
        <v>90682</v>
      </c>
      <c r="B865" s="404" t="s">
        <v>7662</v>
      </c>
      <c r="C865" s="404" t="s">
        <v>97</v>
      </c>
      <c r="D865" s="404" t="s">
        <v>6823</v>
      </c>
      <c r="E865" s="409">
        <v>24.46</v>
      </c>
      <c r="F865" s="404" t="s">
        <v>6771</v>
      </c>
    </row>
    <row r="866" spans="1:6">
      <c r="A866" s="403">
        <v>90683</v>
      </c>
      <c r="B866" s="404" t="s">
        <v>7663</v>
      </c>
      <c r="C866" s="404" t="s">
        <v>97</v>
      </c>
      <c r="D866" s="404" t="s">
        <v>6823</v>
      </c>
      <c r="E866" s="409">
        <v>5.5</v>
      </c>
      <c r="F866" s="404" t="s">
        <v>6771</v>
      </c>
    </row>
    <row r="867" spans="1:6">
      <c r="A867" s="403">
        <v>90684</v>
      </c>
      <c r="B867" s="404" t="s">
        <v>7664</v>
      </c>
      <c r="C867" s="404" t="s">
        <v>97</v>
      </c>
      <c r="D867" s="404" t="s">
        <v>6823</v>
      </c>
      <c r="E867" s="409">
        <v>26.76</v>
      </c>
      <c r="F867" s="404" t="s">
        <v>6771</v>
      </c>
    </row>
    <row r="868" spans="1:6">
      <c r="A868" s="403">
        <v>90685</v>
      </c>
      <c r="B868" s="404" t="s">
        <v>7665</v>
      </c>
      <c r="C868" s="404" t="s">
        <v>97</v>
      </c>
      <c r="D868" s="404" t="s">
        <v>7213</v>
      </c>
      <c r="E868" s="409">
        <v>39.36</v>
      </c>
      <c r="F868" s="404" t="s">
        <v>6771</v>
      </c>
    </row>
    <row r="869" spans="1:6">
      <c r="A869" s="403">
        <v>90688</v>
      </c>
      <c r="B869" s="404" t="s">
        <v>7666</v>
      </c>
      <c r="C869" s="404" t="s">
        <v>97</v>
      </c>
      <c r="D869" s="404" t="s">
        <v>7213</v>
      </c>
      <c r="E869" s="409">
        <v>13.08</v>
      </c>
      <c r="F869" s="404" t="s">
        <v>6771</v>
      </c>
    </row>
    <row r="870" spans="1:6">
      <c r="A870" s="403">
        <v>90689</v>
      </c>
      <c r="B870" s="404" t="s">
        <v>7667</v>
      </c>
      <c r="C870" s="404" t="s">
        <v>97</v>
      </c>
      <c r="D870" s="404" t="s">
        <v>7213</v>
      </c>
      <c r="E870" s="409">
        <v>2.5099999999999998</v>
      </c>
      <c r="F870" s="404" t="s">
        <v>6771</v>
      </c>
    </row>
    <row r="871" spans="1:6">
      <c r="A871" s="403">
        <v>90690</v>
      </c>
      <c r="B871" s="404" t="s">
        <v>7668</v>
      </c>
      <c r="C871" s="404" t="s">
        <v>97</v>
      </c>
      <c r="D871" s="404" t="s">
        <v>7213</v>
      </c>
      <c r="E871" s="409">
        <v>16.350000000000001</v>
      </c>
      <c r="F871" s="404" t="s">
        <v>6771</v>
      </c>
    </row>
    <row r="872" spans="1:6">
      <c r="A872" s="403">
        <v>90691</v>
      </c>
      <c r="B872" s="404" t="s">
        <v>7669</v>
      </c>
      <c r="C872" s="404" t="s">
        <v>97</v>
      </c>
      <c r="D872" s="404" t="s">
        <v>7213</v>
      </c>
      <c r="E872" s="409">
        <v>21.76</v>
      </c>
      <c r="F872" s="404" t="s">
        <v>6771</v>
      </c>
    </row>
    <row r="873" spans="1:6">
      <c r="A873" s="403">
        <v>90957</v>
      </c>
      <c r="B873" s="404" t="s">
        <v>7670</v>
      </c>
      <c r="C873" s="404" t="s">
        <v>97</v>
      </c>
      <c r="D873" s="404" t="s">
        <v>6823</v>
      </c>
      <c r="E873" s="409">
        <v>1.92</v>
      </c>
      <c r="F873" s="404" t="s">
        <v>6771</v>
      </c>
    </row>
    <row r="874" spans="1:6">
      <c r="A874" s="403">
        <v>90958</v>
      </c>
      <c r="B874" s="404" t="s">
        <v>7671</v>
      </c>
      <c r="C874" s="404" t="s">
        <v>97</v>
      </c>
      <c r="D874" s="404" t="s">
        <v>6823</v>
      </c>
      <c r="E874" s="409">
        <v>0.5</v>
      </c>
      <c r="F874" s="404" t="s">
        <v>6771</v>
      </c>
    </row>
    <row r="875" spans="1:6">
      <c r="A875" s="403">
        <v>90960</v>
      </c>
      <c r="B875" s="404" t="s">
        <v>7672</v>
      </c>
      <c r="C875" s="404" t="s">
        <v>97</v>
      </c>
      <c r="D875" s="404" t="s">
        <v>6823</v>
      </c>
      <c r="E875" s="409">
        <v>2.56</v>
      </c>
      <c r="F875" s="404" t="s">
        <v>6771</v>
      </c>
    </row>
    <row r="876" spans="1:6">
      <c r="A876" s="403">
        <v>90961</v>
      </c>
      <c r="B876" s="404" t="s">
        <v>7673</v>
      </c>
      <c r="C876" s="404" t="s">
        <v>97</v>
      </c>
      <c r="D876" s="404" t="s">
        <v>6823</v>
      </c>
      <c r="E876" s="409">
        <v>0.67</v>
      </c>
      <c r="F876" s="404" t="s">
        <v>6771</v>
      </c>
    </row>
    <row r="877" spans="1:6">
      <c r="A877" s="403">
        <v>90962</v>
      </c>
      <c r="B877" s="404" t="s">
        <v>7674</v>
      </c>
      <c r="C877" s="404" t="s">
        <v>97</v>
      </c>
      <c r="D877" s="404" t="s">
        <v>6823</v>
      </c>
      <c r="E877" s="409">
        <v>3.21</v>
      </c>
      <c r="F877" s="404" t="s">
        <v>6771</v>
      </c>
    </row>
    <row r="878" spans="1:6">
      <c r="A878" s="403">
        <v>90963</v>
      </c>
      <c r="B878" s="404" t="s">
        <v>7675</v>
      </c>
      <c r="C878" s="404" t="s">
        <v>97</v>
      </c>
      <c r="D878" s="404" t="s">
        <v>7213</v>
      </c>
      <c r="E878" s="409">
        <v>9.14</v>
      </c>
      <c r="F878" s="404" t="s">
        <v>6771</v>
      </c>
    </row>
    <row r="879" spans="1:6">
      <c r="A879" s="403">
        <v>90968</v>
      </c>
      <c r="B879" s="404" t="s">
        <v>7676</v>
      </c>
      <c r="C879" s="404" t="s">
        <v>97</v>
      </c>
      <c r="D879" s="404" t="s">
        <v>6823</v>
      </c>
      <c r="E879" s="409">
        <v>2.57</v>
      </c>
      <c r="F879" s="404" t="s">
        <v>6771</v>
      </c>
    </row>
    <row r="880" spans="1:6">
      <c r="A880" s="403">
        <v>90969</v>
      </c>
      <c r="B880" s="404" t="s">
        <v>7677</v>
      </c>
      <c r="C880" s="404" t="s">
        <v>97</v>
      </c>
      <c r="D880" s="404" t="s">
        <v>6823</v>
      </c>
      <c r="E880" s="409">
        <v>0.67</v>
      </c>
      <c r="F880" s="404" t="s">
        <v>6771</v>
      </c>
    </row>
    <row r="881" spans="1:6">
      <c r="A881" s="403">
        <v>90970</v>
      </c>
      <c r="B881" s="404" t="s">
        <v>7678</v>
      </c>
      <c r="C881" s="404" t="s">
        <v>97</v>
      </c>
      <c r="D881" s="404" t="s">
        <v>6823</v>
      </c>
      <c r="E881" s="409">
        <v>3.22</v>
      </c>
      <c r="F881" s="404" t="s">
        <v>6771</v>
      </c>
    </row>
    <row r="882" spans="1:6">
      <c r="A882" s="403">
        <v>90971</v>
      </c>
      <c r="B882" s="404" t="s">
        <v>7679</v>
      </c>
      <c r="C882" s="404" t="s">
        <v>97</v>
      </c>
      <c r="D882" s="404" t="s">
        <v>7213</v>
      </c>
      <c r="E882" s="409">
        <v>37.01</v>
      </c>
      <c r="F882" s="404" t="s">
        <v>6771</v>
      </c>
    </row>
    <row r="883" spans="1:6">
      <c r="A883" s="403">
        <v>90975</v>
      </c>
      <c r="B883" s="404" t="s">
        <v>7680</v>
      </c>
      <c r="C883" s="404" t="s">
        <v>97</v>
      </c>
      <c r="D883" s="404" t="s">
        <v>6823</v>
      </c>
      <c r="E883" s="409">
        <v>6.54</v>
      </c>
      <c r="F883" s="404" t="s">
        <v>6771</v>
      </c>
    </row>
    <row r="884" spans="1:6">
      <c r="A884" s="403">
        <v>90976</v>
      </c>
      <c r="B884" s="404" t="s">
        <v>7681</v>
      </c>
      <c r="C884" s="404" t="s">
        <v>97</v>
      </c>
      <c r="D884" s="404" t="s">
        <v>6823</v>
      </c>
      <c r="E884" s="409">
        <v>1.71</v>
      </c>
      <c r="F884" s="404" t="s">
        <v>6771</v>
      </c>
    </row>
    <row r="885" spans="1:6">
      <c r="A885" s="403">
        <v>90977</v>
      </c>
      <c r="B885" s="404" t="s">
        <v>7682</v>
      </c>
      <c r="C885" s="404" t="s">
        <v>97</v>
      </c>
      <c r="D885" s="404" t="s">
        <v>6823</v>
      </c>
      <c r="E885" s="409">
        <v>8.18</v>
      </c>
      <c r="F885" s="404" t="s">
        <v>6771</v>
      </c>
    </row>
    <row r="886" spans="1:6">
      <c r="A886" s="403">
        <v>90978</v>
      </c>
      <c r="B886" s="404" t="s">
        <v>7683</v>
      </c>
      <c r="C886" s="404" t="s">
        <v>97</v>
      </c>
      <c r="D886" s="404" t="s">
        <v>7213</v>
      </c>
      <c r="E886" s="409">
        <v>95.97</v>
      </c>
      <c r="F886" s="404" t="s">
        <v>6771</v>
      </c>
    </row>
    <row r="887" spans="1:6">
      <c r="A887" s="403">
        <v>90992</v>
      </c>
      <c r="B887" s="404" t="s">
        <v>7684</v>
      </c>
      <c r="C887" s="404" t="s">
        <v>97</v>
      </c>
      <c r="D887" s="404" t="s">
        <v>6823</v>
      </c>
      <c r="E887" s="409">
        <v>3.05</v>
      </c>
      <c r="F887" s="404" t="s">
        <v>6771</v>
      </c>
    </row>
    <row r="888" spans="1:6">
      <c r="A888" s="403">
        <v>90993</v>
      </c>
      <c r="B888" s="404" t="s">
        <v>7685</v>
      </c>
      <c r="C888" s="404" t="s">
        <v>97</v>
      </c>
      <c r="D888" s="404" t="s">
        <v>6823</v>
      </c>
      <c r="E888" s="409">
        <v>0.8</v>
      </c>
      <c r="F888" s="404" t="s">
        <v>6771</v>
      </c>
    </row>
    <row r="889" spans="1:6">
      <c r="A889" s="403">
        <v>90994</v>
      </c>
      <c r="B889" s="404" t="s">
        <v>7686</v>
      </c>
      <c r="C889" s="404" t="s">
        <v>97</v>
      </c>
      <c r="D889" s="404" t="s">
        <v>6823</v>
      </c>
      <c r="E889" s="409">
        <v>3.82</v>
      </c>
      <c r="F889" s="404" t="s">
        <v>6771</v>
      </c>
    </row>
    <row r="890" spans="1:6">
      <c r="A890" s="403">
        <v>90995</v>
      </c>
      <c r="B890" s="404" t="s">
        <v>7687</v>
      </c>
      <c r="C890" s="404" t="s">
        <v>97</v>
      </c>
      <c r="D890" s="404" t="s">
        <v>7213</v>
      </c>
      <c r="E890" s="409">
        <v>50.26</v>
      </c>
      <c r="F890" s="404" t="s">
        <v>6771</v>
      </c>
    </row>
    <row r="891" spans="1:6">
      <c r="A891" s="403">
        <v>91021</v>
      </c>
      <c r="B891" s="404" t="s">
        <v>7688</v>
      </c>
      <c r="C891" s="404" t="s">
        <v>97</v>
      </c>
      <c r="D891" s="404" t="s">
        <v>6770</v>
      </c>
      <c r="E891" s="409">
        <v>2.82</v>
      </c>
      <c r="F891" s="404" t="s">
        <v>6771</v>
      </c>
    </row>
    <row r="892" spans="1:6">
      <c r="A892" s="403">
        <v>91026</v>
      </c>
      <c r="B892" s="404" t="s">
        <v>7689</v>
      </c>
      <c r="C892" s="404" t="s">
        <v>97</v>
      </c>
      <c r="D892" s="404" t="s">
        <v>6823</v>
      </c>
      <c r="E892" s="409">
        <v>8.49</v>
      </c>
      <c r="F892" s="404" t="s">
        <v>6771</v>
      </c>
    </row>
    <row r="893" spans="1:6">
      <c r="A893" s="403">
        <v>91027</v>
      </c>
      <c r="B893" s="404" t="s">
        <v>7690</v>
      </c>
      <c r="C893" s="404" t="s">
        <v>97</v>
      </c>
      <c r="D893" s="404" t="s">
        <v>6823</v>
      </c>
      <c r="E893" s="409">
        <v>3.38</v>
      </c>
      <c r="F893" s="404" t="s">
        <v>6771</v>
      </c>
    </row>
    <row r="894" spans="1:6">
      <c r="A894" s="403">
        <v>91028</v>
      </c>
      <c r="B894" s="404" t="s">
        <v>7691</v>
      </c>
      <c r="C894" s="404" t="s">
        <v>97</v>
      </c>
      <c r="D894" s="404" t="s">
        <v>6823</v>
      </c>
      <c r="E894" s="409">
        <v>0.68</v>
      </c>
      <c r="F894" s="404" t="s">
        <v>6771</v>
      </c>
    </row>
    <row r="895" spans="1:6">
      <c r="A895" s="403">
        <v>91029</v>
      </c>
      <c r="B895" s="404" t="s">
        <v>7692</v>
      </c>
      <c r="C895" s="404" t="s">
        <v>97</v>
      </c>
      <c r="D895" s="404" t="s">
        <v>6823</v>
      </c>
      <c r="E895" s="409">
        <v>15.92</v>
      </c>
      <c r="F895" s="404" t="s">
        <v>6771</v>
      </c>
    </row>
    <row r="896" spans="1:6">
      <c r="A896" s="403">
        <v>91030</v>
      </c>
      <c r="B896" s="404" t="s">
        <v>7693</v>
      </c>
      <c r="C896" s="404" t="s">
        <v>97</v>
      </c>
      <c r="D896" s="404" t="s">
        <v>7213</v>
      </c>
      <c r="E896" s="409">
        <v>105.57</v>
      </c>
      <c r="F896" s="404" t="s">
        <v>6771</v>
      </c>
    </row>
    <row r="897" spans="1:6">
      <c r="A897" s="403">
        <v>91273</v>
      </c>
      <c r="B897" s="404" t="s">
        <v>7694</v>
      </c>
      <c r="C897" s="404" t="s">
        <v>97</v>
      </c>
      <c r="D897" s="404" t="s">
        <v>6823</v>
      </c>
      <c r="E897" s="409">
        <v>0.43</v>
      </c>
      <c r="F897" s="404" t="s">
        <v>6771</v>
      </c>
    </row>
    <row r="898" spans="1:6">
      <c r="A898" s="403">
        <v>91274</v>
      </c>
      <c r="B898" s="404" t="s">
        <v>7695</v>
      </c>
      <c r="C898" s="404" t="s">
        <v>97</v>
      </c>
      <c r="D898" s="404" t="s">
        <v>6823</v>
      </c>
      <c r="E898" s="409">
        <v>0.11</v>
      </c>
      <c r="F898" s="404" t="s">
        <v>6771</v>
      </c>
    </row>
    <row r="899" spans="1:6">
      <c r="A899" s="403">
        <v>91275</v>
      </c>
      <c r="B899" s="404" t="s">
        <v>7696</v>
      </c>
      <c r="C899" s="404" t="s">
        <v>97</v>
      </c>
      <c r="D899" s="404" t="s">
        <v>6823</v>
      </c>
      <c r="E899" s="409">
        <v>0.54</v>
      </c>
      <c r="F899" s="404" t="s">
        <v>6771</v>
      </c>
    </row>
    <row r="900" spans="1:6">
      <c r="A900" s="403">
        <v>91276</v>
      </c>
      <c r="B900" s="404" t="s">
        <v>7697</v>
      </c>
      <c r="C900" s="404" t="s">
        <v>97</v>
      </c>
      <c r="D900" s="404" t="s">
        <v>7213</v>
      </c>
      <c r="E900" s="409">
        <v>3.57</v>
      </c>
      <c r="F900" s="404" t="s">
        <v>6771</v>
      </c>
    </row>
    <row r="901" spans="1:6">
      <c r="A901" s="403">
        <v>91279</v>
      </c>
      <c r="B901" s="404" t="s">
        <v>7698</v>
      </c>
      <c r="C901" s="404" t="s">
        <v>97</v>
      </c>
      <c r="D901" s="404" t="s">
        <v>6770</v>
      </c>
      <c r="E901" s="409">
        <v>0.56000000000000005</v>
      </c>
      <c r="F901" s="404" t="s">
        <v>6771</v>
      </c>
    </row>
    <row r="902" spans="1:6">
      <c r="A902" s="403">
        <v>91280</v>
      </c>
      <c r="B902" s="404" t="s">
        <v>7699</v>
      </c>
      <c r="C902" s="404" t="s">
        <v>97</v>
      </c>
      <c r="D902" s="404" t="s">
        <v>6770</v>
      </c>
      <c r="E902" s="409">
        <v>0.12</v>
      </c>
      <c r="F902" s="404" t="s">
        <v>6771</v>
      </c>
    </row>
    <row r="903" spans="1:6">
      <c r="A903" s="403">
        <v>91281</v>
      </c>
      <c r="B903" s="404" t="s">
        <v>7700</v>
      </c>
      <c r="C903" s="404" t="s">
        <v>97</v>
      </c>
      <c r="D903" s="404" t="s">
        <v>6770</v>
      </c>
      <c r="E903" s="409">
        <v>0.7</v>
      </c>
      <c r="F903" s="404" t="s">
        <v>6771</v>
      </c>
    </row>
    <row r="904" spans="1:6">
      <c r="A904" s="403">
        <v>91282</v>
      </c>
      <c r="B904" s="404" t="s">
        <v>7701</v>
      </c>
      <c r="C904" s="404" t="s">
        <v>97</v>
      </c>
      <c r="D904" s="404" t="s">
        <v>7213</v>
      </c>
      <c r="E904" s="409">
        <v>8.5500000000000007</v>
      </c>
      <c r="F904" s="404" t="s">
        <v>6771</v>
      </c>
    </row>
    <row r="905" spans="1:6">
      <c r="A905" s="403">
        <v>91354</v>
      </c>
      <c r="B905" s="404" t="s">
        <v>7702</v>
      </c>
      <c r="C905" s="404" t="s">
        <v>97</v>
      </c>
      <c r="D905" s="404" t="s">
        <v>6770</v>
      </c>
      <c r="E905" s="409">
        <v>6.56</v>
      </c>
      <c r="F905" s="404" t="s">
        <v>6771</v>
      </c>
    </row>
    <row r="906" spans="1:6">
      <c r="A906" s="403">
        <v>91355</v>
      </c>
      <c r="B906" s="404" t="s">
        <v>7703</v>
      </c>
      <c r="C906" s="404" t="s">
        <v>97</v>
      </c>
      <c r="D906" s="404" t="s">
        <v>6770</v>
      </c>
      <c r="E906" s="409">
        <v>2.62</v>
      </c>
      <c r="F906" s="404" t="s">
        <v>6771</v>
      </c>
    </row>
    <row r="907" spans="1:6">
      <c r="A907" s="403">
        <v>91356</v>
      </c>
      <c r="B907" s="404" t="s">
        <v>7704</v>
      </c>
      <c r="C907" s="404" t="s">
        <v>97</v>
      </c>
      <c r="D907" s="404" t="s">
        <v>6770</v>
      </c>
      <c r="E907" s="409">
        <v>0.53</v>
      </c>
      <c r="F907" s="404" t="s">
        <v>6771</v>
      </c>
    </row>
    <row r="908" spans="1:6">
      <c r="A908" s="403">
        <v>91359</v>
      </c>
      <c r="B908" s="404" t="s">
        <v>7705</v>
      </c>
      <c r="C908" s="404" t="s">
        <v>97</v>
      </c>
      <c r="D908" s="404" t="s">
        <v>6823</v>
      </c>
      <c r="E908" s="409">
        <v>7.39</v>
      </c>
      <c r="F908" s="404" t="s">
        <v>6771</v>
      </c>
    </row>
    <row r="909" spans="1:6">
      <c r="A909" s="403">
        <v>91360</v>
      </c>
      <c r="B909" s="404" t="s">
        <v>7706</v>
      </c>
      <c r="C909" s="404" t="s">
        <v>97</v>
      </c>
      <c r="D909" s="404" t="s">
        <v>6823</v>
      </c>
      <c r="E909" s="409">
        <v>2.94</v>
      </c>
      <c r="F909" s="404" t="s">
        <v>6771</v>
      </c>
    </row>
    <row r="910" spans="1:6">
      <c r="A910" s="403">
        <v>91361</v>
      </c>
      <c r="B910" s="404" t="s">
        <v>7707</v>
      </c>
      <c r="C910" s="404" t="s">
        <v>97</v>
      </c>
      <c r="D910" s="404" t="s">
        <v>6823</v>
      </c>
      <c r="E910" s="409">
        <v>0.6</v>
      </c>
      <c r="F910" s="404" t="s">
        <v>6771</v>
      </c>
    </row>
    <row r="911" spans="1:6">
      <c r="A911" s="403">
        <v>91367</v>
      </c>
      <c r="B911" s="404" t="s">
        <v>7708</v>
      </c>
      <c r="C911" s="404" t="s">
        <v>97</v>
      </c>
      <c r="D911" s="404" t="s">
        <v>6823</v>
      </c>
      <c r="E911" s="409">
        <v>9.69</v>
      </c>
      <c r="F911" s="404" t="s">
        <v>6771</v>
      </c>
    </row>
    <row r="912" spans="1:6">
      <c r="A912" s="403">
        <v>91368</v>
      </c>
      <c r="B912" s="404" t="s">
        <v>7709</v>
      </c>
      <c r="C912" s="404" t="s">
        <v>97</v>
      </c>
      <c r="D912" s="404" t="s">
        <v>6823</v>
      </c>
      <c r="E912" s="409">
        <v>3.39</v>
      </c>
      <c r="F912" s="404" t="s">
        <v>6771</v>
      </c>
    </row>
    <row r="913" spans="1:6">
      <c r="A913" s="403">
        <v>91369</v>
      </c>
      <c r="B913" s="404" t="s">
        <v>7710</v>
      </c>
      <c r="C913" s="404" t="s">
        <v>97</v>
      </c>
      <c r="D913" s="404" t="s">
        <v>6823</v>
      </c>
      <c r="E913" s="409">
        <v>0.69</v>
      </c>
      <c r="F913" s="404" t="s">
        <v>6771</v>
      </c>
    </row>
    <row r="914" spans="1:6">
      <c r="A914" s="403">
        <v>91375</v>
      </c>
      <c r="B914" s="404" t="s">
        <v>7711</v>
      </c>
      <c r="C914" s="404" t="s">
        <v>97</v>
      </c>
      <c r="D914" s="404" t="s">
        <v>6770</v>
      </c>
      <c r="E914" s="409">
        <v>5.52</v>
      </c>
      <c r="F914" s="404" t="s">
        <v>6771</v>
      </c>
    </row>
    <row r="915" spans="1:6">
      <c r="A915" s="403">
        <v>91376</v>
      </c>
      <c r="B915" s="404" t="s">
        <v>7712</v>
      </c>
      <c r="C915" s="404" t="s">
        <v>97</v>
      </c>
      <c r="D915" s="404" t="s">
        <v>6770</v>
      </c>
      <c r="E915" s="409">
        <v>2.2000000000000002</v>
      </c>
      <c r="F915" s="404" t="s">
        <v>6771</v>
      </c>
    </row>
    <row r="916" spans="1:6">
      <c r="A916" s="403">
        <v>91377</v>
      </c>
      <c r="B916" s="404" t="s">
        <v>7713</v>
      </c>
      <c r="C916" s="404" t="s">
        <v>97</v>
      </c>
      <c r="D916" s="404" t="s">
        <v>6770</v>
      </c>
      <c r="E916" s="409">
        <v>0.45</v>
      </c>
      <c r="F916" s="404" t="s">
        <v>6771</v>
      </c>
    </row>
    <row r="917" spans="1:6">
      <c r="A917" s="403">
        <v>91380</v>
      </c>
      <c r="B917" s="404" t="s">
        <v>7714</v>
      </c>
      <c r="C917" s="404" t="s">
        <v>97</v>
      </c>
      <c r="D917" s="404" t="s">
        <v>6823</v>
      </c>
      <c r="E917" s="409">
        <v>10.96</v>
      </c>
      <c r="F917" s="404" t="s">
        <v>6771</v>
      </c>
    </row>
    <row r="918" spans="1:6">
      <c r="A918" s="403">
        <v>91381</v>
      </c>
      <c r="B918" s="404" t="s">
        <v>7715</v>
      </c>
      <c r="C918" s="404" t="s">
        <v>97</v>
      </c>
      <c r="D918" s="404" t="s">
        <v>6823</v>
      </c>
      <c r="E918" s="409">
        <v>3.84</v>
      </c>
      <c r="F918" s="404" t="s">
        <v>6771</v>
      </c>
    </row>
    <row r="919" spans="1:6">
      <c r="A919" s="403">
        <v>91382</v>
      </c>
      <c r="B919" s="404" t="s">
        <v>7716</v>
      </c>
      <c r="C919" s="404" t="s">
        <v>97</v>
      </c>
      <c r="D919" s="404" t="s">
        <v>6823</v>
      </c>
      <c r="E919" s="409">
        <v>0.78</v>
      </c>
      <c r="F919" s="404" t="s">
        <v>6771</v>
      </c>
    </row>
    <row r="920" spans="1:6">
      <c r="A920" s="403">
        <v>91383</v>
      </c>
      <c r="B920" s="404" t="s">
        <v>7717</v>
      </c>
      <c r="C920" s="404" t="s">
        <v>97</v>
      </c>
      <c r="D920" s="404" t="s">
        <v>6823</v>
      </c>
      <c r="E920" s="409">
        <v>20.57</v>
      </c>
      <c r="F920" s="404" t="s">
        <v>6771</v>
      </c>
    </row>
    <row r="921" spans="1:6">
      <c r="A921" s="403">
        <v>91384</v>
      </c>
      <c r="B921" s="404" t="s">
        <v>7718</v>
      </c>
      <c r="C921" s="404" t="s">
        <v>97</v>
      </c>
      <c r="D921" s="404" t="s">
        <v>7213</v>
      </c>
      <c r="E921" s="409">
        <v>105.12</v>
      </c>
      <c r="F921" s="404" t="s">
        <v>6771</v>
      </c>
    </row>
    <row r="922" spans="1:6">
      <c r="A922" s="403">
        <v>91390</v>
      </c>
      <c r="B922" s="404" t="s">
        <v>7719</v>
      </c>
      <c r="C922" s="404" t="s">
        <v>97</v>
      </c>
      <c r="D922" s="404" t="s">
        <v>6823</v>
      </c>
      <c r="E922" s="409">
        <v>7.14</v>
      </c>
      <c r="F922" s="404" t="s">
        <v>6771</v>
      </c>
    </row>
    <row r="923" spans="1:6">
      <c r="A923" s="403">
        <v>91391</v>
      </c>
      <c r="B923" s="404" t="s">
        <v>7720</v>
      </c>
      <c r="C923" s="404" t="s">
        <v>97</v>
      </c>
      <c r="D923" s="404" t="s">
        <v>6823</v>
      </c>
      <c r="E923" s="409">
        <v>2.84</v>
      </c>
      <c r="F923" s="404" t="s">
        <v>6771</v>
      </c>
    </row>
    <row r="924" spans="1:6">
      <c r="A924" s="403">
        <v>91392</v>
      </c>
      <c r="B924" s="404" t="s">
        <v>7721</v>
      </c>
      <c r="C924" s="404" t="s">
        <v>97</v>
      </c>
      <c r="D924" s="404" t="s">
        <v>6823</v>
      </c>
      <c r="E924" s="409">
        <v>0.56999999999999995</v>
      </c>
      <c r="F924" s="404" t="s">
        <v>6771</v>
      </c>
    </row>
    <row r="925" spans="1:6">
      <c r="A925" s="403">
        <v>91396</v>
      </c>
      <c r="B925" s="404" t="s">
        <v>7722</v>
      </c>
      <c r="C925" s="404" t="s">
        <v>97</v>
      </c>
      <c r="D925" s="404" t="s">
        <v>6823</v>
      </c>
      <c r="E925" s="409">
        <v>9.48</v>
      </c>
      <c r="F925" s="404" t="s">
        <v>6771</v>
      </c>
    </row>
    <row r="926" spans="1:6">
      <c r="A926" s="403">
        <v>91397</v>
      </c>
      <c r="B926" s="404" t="s">
        <v>7723</v>
      </c>
      <c r="C926" s="404" t="s">
        <v>97</v>
      </c>
      <c r="D926" s="404" t="s">
        <v>6823</v>
      </c>
      <c r="E926" s="409">
        <v>3.78</v>
      </c>
      <c r="F926" s="404" t="s">
        <v>6771</v>
      </c>
    </row>
    <row r="927" spans="1:6">
      <c r="A927" s="403">
        <v>91398</v>
      </c>
      <c r="B927" s="404" t="s">
        <v>7724</v>
      </c>
      <c r="C927" s="404" t="s">
        <v>97</v>
      </c>
      <c r="D927" s="404" t="s">
        <v>6823</v>
      </c>
      <c r="E927" s="409">
        <v>0.76</v>
      </c>
      <c r="F927" s="404" t="s">
        <v>6771</v>
      </c>
    </row>
    <row r="928" spans="1:6">
      <c r="A928" s="403">
        <v>91402</v>
      </c>
      <c r="B928" s="404" t="s">
        <v>7725</v>
      </c>
      <c r="C928" s="404" t="s">
        <v>97</v>
      </c>
      <c r="D928" s="404" t="s">
        <v>6823</v>
      </c>
      <c r="E928" s="409">
        <v>0.66</v>
      </c>
      <c r="F928" s="404" t="s">
        <v>6771</v>
      </c>
    </row>
    <row r="929" spans="1:6">
      <c r="A929" s="403">
        <v>91466</v>
      </c>
      <c r="B929" s="404" t="s">
        <v>7726</v>
      </c>
      <c r="C929" s="404" t="s">
        <v>97</v>
      </c>
      <c r="D929" s="404" t="s">
        <v>6770</v>
      </c>
      <c r="E929" s="409">
        <v>0.64</v>
      </c>
      <c r="F929" s="404" t="s">
        <v>6771</v>
      </c>
    </row>
    <row r="930" spans="1:6">
      <c r="A930" s="403">
        <v>91467</v>
      </c>
      <c r="B930" s="404" t="s">
        <v>7727</v>
      </c>
      <c r="C930" s="404" t="s">
        <v>97</v>
      </c>
      <c r="D930" s="404" t="s">
        <v>7213</v>
      </c>
      <c r="E930" s="409">
        <v>86.38</v>
      </c>
      <c r="F930" s="404" t="s">
        <v>6771</v>
      </c>
    </row>
    <row r="931" spans="1:6">
      <c r="A931" s="403">
        <v>91468</v>
      </c>
      <c r="B931" s="404" t="s">
        <v>7728</v>
      </c>
      <c r="C931" s="404" t="s">
        <v>97</v>
      </c>
      <c r="D931" s="404" t="s">
        <v>6823</v>
      </c>
      <c r="E931" s="409">
        <v>10.96</v>
      </c>
      <c r="F931" s="404" t="s">
        <v>6771</v>
      </c>
    </row>
    <row r="932" spans="1:6">
      <c r="A932" s="403">
        <v>91469</v>
      </c>
      <c r="B932" s="404" t="s">
        <v>7729</v>
      </c>
      <c r="C932" s="404" t="s">
        <v>97</v>
      </c>
      <c r="D932" s="404" t="s">
        <v>6823</v>
      </c>
      <c r="E932" s="409">
        <v>3.71</v>
      </c>
      <c r="F932" s="404" t="s">
        <v>6771</v>
      </c>
    </row>
    <row r="933" spans="1:6">
      <c r="A933" s="403">
        <v>91484</v>
      </c>
      <c r="B933" s="404" t="s">
        <v>7730</v>
      </c>
      <c r="C933" s="404" t="s">
        <v>97</v>
      </c>
      <c r="D933" s="404" t="s">
        <v>6823</v>
      </c>
      <c r="E933" s="409">
        <v>0.75</v>
      </c>
      <c r="F933" s="404" t="s">
        <v>6771</v>
      </c>
    </row>
    <row r="934" spans="1:6">
      <c r="A934" s="403">
        <v>91485</v>
      </c>
      <c r="B934" s="404" t="s">
        <v>7731</v>
      </c>
      <c r="C934" s="404" t="s">
        <v>97</v>
      </c>
      <c r="D934" s="404" t="s">
        <v>7213</v>
      </c>
      <c r="E934" s="409">
        <v>119.05</v>
      </c>
      <c r="F934" s="404" t="s">
        <v>6771</v>
      </c>
    </row>
    <row r="935" spans="1:6">
      <c r="A935" s="403">
        <v>91529</v>
      </c>
      <c r="B935" s="404" t="s">
        <v>7732</v>
      </c>
      <c r="C935" s="404" t="s">
        <v>97</v>
      </c>
      <c r="D935" s="404" t="s">
        <v>6823</v>
      </c>
      <c r="E935" s="409">
        <v>0.63</v>
      </c>
      <c r="F935" s="404" t="s">
        <v>6771</v>
      </c>
    </row>
    <row r="936" spans="1:6">
      <c r="A936" s="403">
        <v>91530</v>
      </c>
      <c r="B936" s="404" t="s">
        <v>7733</v>
      </c>
      <c r="C936" s="404" t="s">
        <v>97</v>
      </c>
      <c r="D936" s="404" t="s">
        <v>6823</v>
      </c>
      <c r="E936" s="409">
        <v>0.16</v>
      </c>
      <c r="F936" s="404" t="s">
        <v>6771</v>
      </c>
    </row>
    <row r="937" spans="1:6">
      <c r="A937" s="403">
        <v>91531</v>
      </c>
      <c r="B937" s="404" t="s">
        <v>7734</v>
      </c>
      <c r="C937" s="404" t="s">
        <v>97</v>
      </c>
      <c r="D937" s="404" t="s">
        <v>6823</v>
      </c>
      <c r="E937" s="409">
        <v>0.79</v>
      </c>
      <c r="F937" s="404" t="s">
        <v>6771</v>
      </c>
    </row>
    <row r="938" spans="1:6">
      <c r="A938" s="403">
        <v>91532</v>
      </c>
      <c r="B938" s="404" t="s">
        <v>7735</v>
      </c>
      <c r="C938" s="404" t="s">
        <v>97</v>
      </c>
      <c r="D938" s="404" t="s">
        <v>7213</v>
      </c>
      <c r="E938" s="409">
        <v>2.6</v>
      </c>
      <c r="F938" s="404" t="s">
        <v>6771</v>
      </c>
    </row>
    <row r="939" spans="1:6">
      <c r="A939" s="403">
        <v>91629</v>
      </c>
      <c r="B939" s="404" t="s">
        <v>7736</v>
      </c>
      <c r="C939" s="404" t="s">
        <v>97</v>
      </c>
      <c r="D939" s="404" t="s">
        <v>6770</v>
      </c>
      <c r="E939" s="409">
        <v>7.17</v>
      </c>
      <c r="F939" s="404" t="s">
        <v>6771</v>
      </c>
    </row>
    <row r="940" spans="1:6">
      <c r="A940" s="403">
        <v>91630</v>
      </c>
      <c r="B940" s="404" t="s">
        <v>7737</v>
      </c>
      <c r="C940" s="404" t="s">
        <v>97</v>
      </c>
      <c r="D940" s="404" t="s">
        <v>6770</v>
      </c>
      <c r="E940" s="409">
        <v>2.86</v>
      </c>
      <c r="F940" s="404" t="s">
        <v>6771</v>
      </c>
    </row>
    <row r="941" spans="1:6">
      <c r="A941" s="403">
        <v>91631</v>
      </c>
      <c r="B941" s="404" t="s">
        <v>7738</v>
      </c>
      <c r="C941" s="404" t="s">
        <v>97</v>
      </c>
      <c r="D941" s="404" t="s">
        <v>6770</v>
      </c>
      <c r="E941" s="409">
        <v>0.57999999999999996</v>
      </c>
      <c r="F941" s="404" t="s">
        <v>6771</v>
      </c>
    </row>
    <row r="942" spans="1:6">
      <c r="A942" s="403">
        <v>91632</v>
      </c>
      <c r="B942" s="404" t="s">
        <v>7739</v>
      </c>
      <c r="C942" s="404" t="s">
        <v>97</v>
      </c>
      <c r="D942" s="404" t="s">
        <v>6770</v>
      </c>
      <c r="E942" s="409">
        <v>13.46</v>
      </c>
      <c r="F942" s="404" t="s">
        <v>6771</v>
      </c>
    </row>
    <row r="943" spans="1:6">
      <c r="A943" s="403">
        <v>91633</v>
      </c>
      <c r="B943" s="404" t="s">
        <v>7740</v>
      </c>
      <c r="C943" s="404" t="s">
        <v>97</v>
      </c>
      <c r="D943" s="404" t="s">
        <v>7213</v>
      </c>
      <c r="E943" s="409">
        <v>73.14</v>
      </c>
      <c r="F943" s="404" t="s">
        <v>6771</v>
      </c>
    </row>
    <row r="944" spans="1:6">
      <c r="A944" s="403">
        <v>91640</v>
      </c>
      <c r="B944" s="404" t="s">
        <v>7741</v>
      </c>
      <c r="C944" s="404" t="s">
        <v>97</v>
      </c>
      <c r="D944" s="404" t="s">
        <v>6823</v>
      </c>
      <c r="E944" s="409">
        <v>16.37</v>
      </c>
      <c r="F944" s="404" t="s">
        <v>6771</v>
      </c>
    </row>
    <row r="945" spans="1:6">
      <c r="A945" s="403">
        <v>91641</v>
      </c>
      <c r="B945" s="404" t="s">
        <v>7742</v>
      </c>
      <c r="C945" s="404" t="s">
        <v>97</v>
      </c>
      <c r="D945" s="404" t="s">
        <v>6823</v>
      </c>
      <c r="E945" s="409">
        <v>6.53</v>
      </c>
      <c r="F945" s="404" t="s">
        <v>6771</v>
      </c>
    </row>
    <row r="946" spans="1:6">
      <c r="A946" s="403">
        <v>91642</v>
      </c>
      <c r="B946" s="404" t="s">
        <v>7743</v>
      </c>
      <c r="C946" s="404" t="s">
        <v>97</v>
      </c>
      <c r="D946" s="404" t="s">
        <v>6823</v>
      </c>
      <c r="E946" s="409">
        <v>1.33</v>
      </c>
      <c r="F946" s="404" t="s">
        <v>6771</v>
      </c>
    </row>
    <row r="947" spans="1:6">
      <c r="A947" s="403">
        <v>91643</v>
      </c>
      <c r="B947" s="404" t="s">
        <v>7744</v>
      </c>
      <c r="C947" s="404" t="s">
        <v>97</v>
      </c>
      <c r="D947" s="404" t="s">
        <v>6823</v>
      </c>
      <c r="E947" s="409">
        <v>30.69</v>
      </c>
      <c r="F947" s="404" t="s">
        <v>6771</v>
      </c>
    </row>
    <row r="948" spans="1:6">
      <c r="A948" s="403">
        <v>91644</v>
      </c>
      <c r="B948" s="404" t="s">
        <v>7745</v>
      </c>
      <c r="C948" s="404" t="s">
        <v>97</v>
      </c>
      <c r="D948" s="404" t="s">
        <v>7213</v>
      </c>
      <c r="E948" s="409">
        <v>164.53</v>
      </c>
      <c r="F948" s="404" t="s">
        <v>6771</v>
      </c>
    </row>
    <row r="949" spans="1:6">
      <c r="A949" s="403">
        <v>91688</v>
      </c>
      <c r="B949" s="404" t="s">
        <v>7746</v>
      </c>
      <c r="C949" s="404" t="s">
        <v>97</v>
      </c>
      <c r="D949" s="404" t="s">
        <v>6770</v>
      </c>
      <c r="E949" s="409">
        <v>0.06</v>
      </c>
      <c r="F949" s="404" t="s">
        <v>6771</v>
      </c>
    </row>
    <row r="950" spans="1:6">
      <c r="A950" s="403">
        <v>91689</v>
      </c>
      <c r="B950" s="404" t="s">
        <v>7747</v>
      </c>
      <c r="C950" s="404" t="s">
        <v>97</v>
      </c>
      <c r="D950" s="404" t="s">
        <v>6770</v>
      </c>
      <c r="E950" s="409">
        <v>0.01</v>
      </c>
      <c r="F950" s="404" t="s">
        <v>6771</v>
      </c>
    </row>
    <row r="951" spans="1:6">
      <c r="A951" s="403">
        <v>91690</v>
      </c>
      <c r="B951" s="404" t="s">
        <v>7748</v>
      </c>
      <c r="C951" s="404" t="s">
        <v>97</v>
      </c>
      <c r="D951" s="404" t="s">
        <v>6770</v>
      </c>
      <c r="E951" s="409">
        <v>0.04</v>
      </c>
      <c r="F951" s="404" t="s">
        <v>6771</v>
      </c>
    </row>
    <row r="952" spans="1:6">
      <c r="A952" s="403">
        <v>91691</v>
      </c>
      <c r="B952" s="404" t="s">
        <v>7749</v>
      </c>
      <c r="C952" s="404" t="s">
        <v>97</v>
      </c>
      <c r="D952" s="404" t="s">
        <v>6823</v>
      </c>
      <c r="E952" s="409">
        <v>1.45</v>
      </c>
      <c r="F952" s="404" t="s">
        <v>6771</v>
      </c>
    </row>
    <row r="953" spans="1:6">
      <c r="A953" s="403">
        <v>92040</v>
      </c>
      <c r="B953" s="404" t="s">
        <v>7750</v>
      </c>
      <c r="C953" s="404" t="s">
        <v>97</v>
      </c>
      <c r="D953" s="404" t="s">
        <v>6823</v>
      </c>
      <c r="E953" s="409">
        <v>3.63</v>
      </c>
      <c r="F953" s="404" t="s">
        <v>6771</v>
      </c>
    </row>
    <row r="954" spans="1:6">
      <c r="A954" s="403">
        <v>92041</v>
      </c>
      <c r="B954" s="404" t="s">
        <v>7751</v>
      </c>
      <c r="C954" s="404" t="s">
        <v>97</v>
      </c>
      <c r="D954" s="404" t="s">
        <v>6823</v>
      </c>
      <c r="E954" s="409">
        <v>0.72</v>
      </c>
      <c r="F954" s="404" t="s">
        <v>6771</v>
      </c>
    </row>
    <row r="955" spans="1:6">
      <c r="A955" s="403">
        <v>92042</v>
      </c>
      <c r="B955" s="404" t="s">
        <v>7752</v>
      </c>
      <c r="C955" s="404" t="s">
        <v>97</v>
      </c>
      <c r="D955" s="404" t="s">
        <v>6823</v>
      </c>
      <c r="E955" s="409">
        <v>3.02</v>
      </c>
      <c r="F955" s="404" t="s">
        <v>6771</v>
      </c>
    </row>
    <row r="956" spans="1:6">
      <c r="A956" s="403">
        <v>92101</v>
      </c>
      <c r="B956" s="404" t="s">
        <v>7753</v>
      </c>
      <c r="C956" s="404" t="s">
        <v>97</v>
      </c>
      <c r="D956" s="404" t="s">
        <v>6823</v>
      </c>
      <c r="E956" s="409">
        <v>10.55</v>
      </c>
      <c r="F956" s="404" t="s">
        <v>6771</v>
      </c>
    </row>
    <row r="957" spans="1:6">
      <c r="A957" s="403">
        <v>92102</v>
      </c>
      <c r="B957" s="404" t="s">
        <v>7754</v>
      </c>
      <c r="C957" s="404" t="s">
        <v>97</v>
      </c>
      <c r="D957" s="404" t="s">
        <v>6823</v>
      </c>
      <c r="E957" s="409">
        <v>4.2</v>
      </c>
      <c r="F957" s="404" t="s">
        <v>6771</v>
      </c>
    </row>
    <row r="958" spans="1:6">
      <c r="A958" s="403">
        <v>92103</v>
      </c>
      <c r="B958" s="404" t="s">
        <v>7755</v>
      </c>
      <c r="C958" s="404" t="s">
        <v>97</v>
      </c>
      <c r="D958" s="404" t="s">
        <v>6823</v>
      </c>
      <c r="E958" s="409">
        <v>0.85</v>
      </c>
      <c r="F958" s="404" t="s">
        <v>6771</v>
      </c>
    </row>
    <row r="959" spans="1:6">
      <c r="A959" s="403">
        <v>92104</v>
      </c>
      <c r="B959" s="404" t="s">
        <v>7756</v>
      </c>
      <c r="C959" s="404" t="s">
        <v>97</v>
      </c>
      <c r="D959" s="404" t="s">
        <v>6823</v>
      </c>
      <c r="E959" s="409">
        <v>19.79</v>
      </c>
      <c r="F959" s="404" t="s">
        <v>6771</v>
      </c>
    </row>
    <row r="960" spans="1:6">
      <c r="A960" s="403">
        <v>92105</v>
      </c>
      <c r="B960" s="404" t="s">
        <v>7757</v>
      </c>
      <c r="C960" s="404" t="s">
        <v>97</v>
      </c>
      <c r="D960" s="404" t="s">
        <v>7213</v>
      </c>
      <c r="E960" s="409">
        <v>105.12</v>
      </c>
      <c r="F960" s="404" t="s">
        <v>6771</v>
      </c>
    </row>
    <row r="961" spans="1:6">
      <c r="A961" s="403">
        <v>92108</v>
      </c>
      <c r="B961" s="404" t="s">
        <v>7758</v>
      </c>
      <c r="C961" s="404" t="s">
        <v>97</v>
      </c>
      <c r="D961" s="404" t="s">
        <v>6823</v>
      </c>
      <c r="E961" s="409">
        <v>0.56000000000000005</v>
      </c>
      <c r="F961" s="404" t="s">
        <v>6771</v>
      </c>
    </row>
    <row r="962" spans="1:6">
      <c r="A962" s="403">
        <v>92109</v>
      </c>
      <c r="B962" s="404" t="s">
        <v>7759</v>
      </c>
      <c r="C962" s="404" t="s">
        <v>97</v>
      </c>
      <c r="D962" s="404" t="s">
        <v>6823</v>
      </c>
      <c r="E962" s="409">
        <v>0.12</v>
      </c>
      <c r="F962" s="404" t="s">
        <v>6771</v>
      </c>
    </row>
    <row r="963" spans="1:6">
      <c r="A963" s="403">
        <v>92110</v>
      </c>
      <c r="B963" s="404" t="s">
        <v>7760</v>
      </c>
      <c r="C963" s="404" t="s">
        <v>97</v>
      </c>
      <c r="D963" s="404" t="s">
        <v>6823</v>
      </c>
      <c r="E963" s="409">
        <v>0.44</v>
      </c>
      <c r="F963" s="404" t="s">
        <v>6771</v>
      </c>
    </row>
    <row r="964" spans="1:6">
      <c r="A964" s="403">
        <v>92111</v>
      </c>
      <c r="B964" s="404" t="s">
        <v>7761</v>
      </c>
      <c r="C964" s="404" t="s">
        <v>97</v>
      </c>
      <c r="D964" s="404" t="s">
        <v>6823</v>
      </c>
      <c r="E964" s="409">
        <v>0.56999999999999995</v>
      </c>
      <c r="F964" s="404" t="s">
        <v>6771</v>
      </c>
    </row>
    <row r="965" spans="1:6">
      <c r="A965" s="403">
        <v>92114</v>
      </c>
      <c r="B965" s="404" t="s">
        <v>7762</v>
      </c>
      <c r="C965" s="404" t="s">
        <v>97</v>
      </c>
      <c r="D965" s="404" t="s">
        <v>6823</v>
      </c>
      <c r="E965" s="409">
        <v>0.06</v>
      </c>
      <c r="F965" s="404" t="s">
        <v>6771</v>
      </c>
    </row>
    <row r="966" spans="1:6">
      <c r="A966" s="403">
        <v>92115</v>
      </c>
      <c r="B966" s="404" t="s">
        <v>7763</v>
      </c>
      <c r="C966" s="404" t="s">
        <v>97</v>
      </c>
      <c r="D966" s="404" t="s">
        <v>6823</v>
      </c>
      <c r="E966" s="409">
        <v>0.01</v>
      </c>
      <c r="F966" s="404" t="s">
        <v>6771</v>
      </c>
    </row>
    <row r="967" spans="1:6">
      <c r="A967" s="403">
        <v>92116</v>
      </c>
      <c r="B967" s="404" t="s">
        <v>7764</v>
      </c>
      <c r="C967" s="404" t="s">
        <v>97</v>
      </c>
      <c r="D967" s="404" t="s">
        <v>6823</v>
      </c>
      <c r="E967" s="409">
        <v>7.0000000000000007E-2</v>
      </c>
      <c r="F967" s="404" t="s">
        <v>6771</v>
      </c>
    </row>
    <row r="968" spans="1:6">
      <c r="A968" s="403">
        <v>92133</v>
      </c>
      <c r="B968" s="404" t="s">
        <v>7765</v>
      </c>
      <c r="C968" s="404" t="s">
        <v>97</v>
      </c>
      <c r="D968" s="404" t="s">
        <v>6770</v>
      </c>
      <c r="E968" s="409">
        <v>6.89</v>
      </c>
      <c r="F968" s="404" t="s">
        <v>6771</v>
      </c>
    </row>
    <row r="969" spans="1:6">
      <c r="A969" s="403">
        <v>92134</v>
      </c>
      <c r="B969" s="404" t="s">
        <v>7766</v>
      </c>
      <c r="C969" s="404" t="s">
        <v>97</v>
      </c>
      <c r="D969" s="404" t="s">
        <v>6770</v>
      </c>
      <c r="E969" s="409">
        <v>2.06</v>
      </c>
      <c r="F969" s="404" t="s">
        <v>6771</v>
      </c>
    </row>
    <row r="970" spans="1:6">
      <c r="A970" s="403">
        <v>92135</v>
      </c>
      <c r="B970" s="404" t="s">
        <v>7767</v>
      </c>
      <c r="C970" s="404" t="s">
        <v>97</v>
      </c>
      <c r="D970" s="404" t="s">
        <v>6770</v>
      </c>
      <c r="E970" s="409">
        <v>0.43</v>
      </c>
      <c r="F970" s="404" t="s">
        <v>6771</v>
      </c>
    </row>
    <row r="971" spans="1:6">
      <c r="A971" s="403">
        <v>92136</v>
      </c>
      <c r="B971" s="404" t="s">
        <v>7768</v>
      </c>
      <c r="C971" s="404" t="s">
        <v>97</v>
      </c>
      <c r="D971" s="404" t="s">
        <v>6770</v>
      </c>
      <c r="E971" s="409">
        <v>8.61</v>
      </c>
      <c r="F971" s="404" t="s">
        <v>6771</v>
      </c>
    </row>
    <row r="972" spans="1:6">
      <c r="A972" s="403">
        <v>92137</v>
      </c>
      <c r="B972" s="404" t="s">
        <v>7769</v>
      </c>
      <c r="C972" s="404" t="s">
        <v>97</v>
      </c>
      <c r="D972" s="404" t="s">
        <v>7213</v>
      </c>
      <c r="E972" s="409">
        <v>82.28</v>
      </c>
      <c r="F972" s="404" t="s">
        <v>6771</v>
      </c>
    </row>
    <row r="973" spans="1:6">
      <c r="A973" s="403">
        <v>92140</v>
      </c>
      <c r="B973" s="404" t="s">
        <v>7770</v>
      </c>
      <c r="C973" s="404" t="s">
        <v>97</v>
      </c>
      <c r="D973" s="404" t="s">
        <v>6770</v>
      </c>
      <c r="E973" s="409">
        <v>2.1</v>
      </c>
      <c r="F973" s="404" t="s">
        <v>6771</v>
      </c>
    </row>
    <row r="974" spans="1:6">
      <c r="A974" s="403">
        <v>92141</v>
      </c>
      <c r="B974" s="404" t="s">
        <v>7771</v>
      </c>
      <c r="C974" s="404" t="s">
        <v>97</v>
      </c>
      <c r="D974" s="404" t="s">
        <v>6770</v>
      </c>
      <c r="E974" s="409">
        <v>0.63</v>
      </c>
      <c r="F974" s="404" t="s">
        <v>6771</v>
      </c>
    </row>
    <row r="975" spans="1:6">
      <c r="A975" s="403">
        <v>92142</v>
      </c>
      <c r="B975" s="404" t="s">
        <v>7772</v>
      </c>
      <c r="C975" s="404" t="s">
        <v>97</v>
      </c>
      <c r="D975" s="404" t="s">
        <v>6770</v>
      </c>
      <c r="E975" s="409">
        <v>0.13</v>
      </c>
      <c r="F975" s="404" t="s">
        <v>6771</v>
      </c>
    </row>
    <row r="976" spans="1:6">
      <c r="A976" s="403">
        <v>92143</v>
      </c>
      <c r="B976" s="404" t="s">
        <v>7773</v>
      </c>
      <c r="C976" s="404" t="s">
        <v>97</v>
      </c>
      <c r="D976" s="404" t="s">
        <v>6770</v>
      </c>
      <c r="E976" s="409">
        <v>2.62</v>
      </c>
      <c r="F976" s="404" t="s">
        <v>6771</v>
      </c>
    </row>
    <row r="977" spans="1:6">
      <c r="A977" s="403">
        <v>92144</v>
      </c>
      <c r="B977" s="404" t="s">
        <v>7774</v>
      </c>
      <c r="C977" s="404" t="s">
        <v>97</v>
      </c>
      <c r="D977" s="404" t="s">
        <v>7213</v>
      </c>
      <c r="E977" s="409">
        <v>65.569999999999993</v>
      </c>
      <c r="F977" s="404" t="s">
        <v>6771</v>
      </c>
    </row>
    <row r="978" spans="1:6">
      <c r="A978" s="403">
        <v>92237</v>
      </c>
      <c r="B978" s="404" t="s">
        <v>7775</v>
      </c>
      <c r="C978" s="404" t="s">
        <v>97</v>
      </c>
      <c r="D978" s="404" t="s">
        <v>6823</v>
      </c>
      <c r="E978" s="409">
        <v>11.96</v>
      </c>
      <c r="F978" s="404" t="s">
        <v>6771</v>
      </c>
    </row>
    <row r="979" spans="1:6">
      <c r="A979" s="403">
        <v>92238</v>
      </c>
      <c r="B979" s="404" t="s">
        <v>7776</v>
      </c>
      <c r="C979" s="404" t="s">
        <v>97</v>
      </c>
      <c r="D979" s="404" t="s">
        <v>6823</v>
      </c>
      <c r="E979" s="409">
        <v>4.7699999999999996</v>
      </c>
      <c r="F979" s="404" t="s">
        <v>6771</v>
      </c>
    </row>
    <row r="980" spans="1:6">
      <c r="A980" s="403">
        <v>92239</v>
      </c>
      <c r="B980" s="404" t="s">
        <v>7777</v>
      </c>
      <c r="C980" s="404" t="s">
        <v>97</v>
      </c>
      <c r="D980" s="404" t="s">
        <v>6823</v>
      </c>
      <c r="E980" s="409">
        <v>0.97</v>
      </c>
      <c r="F980" s="404" t="s">
        <v>6771</v>
      </c>
    </row>
    <row r="981" spans="1:6">
      <c r="A981" s="403">
        <v>92240</v>
      </c>
      <c r="B981" s="404" t="s">
        <v>7778</v>
      </c>
      <c r="C981" s="404" t="s">
        <v>97</v>
      </c>
      <c r="D981" s="404" t="s">
        <v>6823</v>
      </c>
      <c r="E981" s="409">
        <v>22.42</v>
      </c>
      <c r="F981" s="404" t="s">
        <v>6771</v>
      </c>
    </row>
    <row r="982" spans="1:6">
      <c r="A982" s="403">
        <v>92241</v>
      </c>
      <c r="B982" s="404" t="s">
        <v>7779</v>
      </c>
      <c r="C982" s="404" t="s">
        <v>97</v>
      </c>
      <c r="D982" s="404" t="s">
        <v>7213</v>
      </c>
      <c r="E982" s="409">
        <v>150.83000000000001</v>
      </c>
      <c r="F982" s="404" t="s">
        <v>6771</v>
      </c>
    </row>
    <row r="983" spans="1:6">
      <c r="A983" s="403">
        <v>92712</v>
      </c>
      <c r="B983" s="404" t="s">
        <v>7780</v>
      </c>
      <c r="C983" s="404" t="s">
        <v>97</v>
      </c>
      <c r="D983" s="404" t="s">
        <v>7213</v>
      </c>
      <c r="E983" s="409">
        <v>0.15</v>
      </c>
      <c r="F983" s="404" t="s">
        <v>6771</v>
      </c>
    </row>
    <row r="984" spans="1:6">
      <c r="A984" s="403">
        <v>92713</v>
      </c>
      <c r="B984" s="404" t="s">
        <v>7781</v>
      </c>
      <c r="C984" s="404" t="s">
        <v>97</v>
      </c>
      <c r="D984" s="404" t="s">
        <v>7213</v>
      </c>
      <c r="E984" s="409">
        <v>0.03</v>
      </c>
      <c r="F984" s="404" t="s">
        <v>6771</v>
      </c>
    </row>
    <row r="985" spans="1:6">
      <c r="A985" s="403">
        <v>92714</v>
      </c>
      <c r="B985" s="404" t="s">
        <v>7782</v>
      </c>
      <c r="C985" s="404" t="s">
        <v>97</v>
      </c>
      <c r="D985" s="404" t="s">
        <v>7213</v>
      </c>
      <c r="E985" s="409">
        <v>0.19</v>
      </c>
      <c r="F985" s="404" t="s">
        <v>6771</v>
      </c>
    </row>
    <row r="986" spans="1:6">
      <c r="A986" s="403">
        <v>92715</v>
      </c>
      <c r="B986" s="404" t="s">
        <v>7783</v>
      </c>
      <c r="C986" s="404" t="s">
        <v>97</v>
      </c>
      <c r="D986" s="404" t="s">
        <v>6770</v>
      </c>
      <c r="E986" s="409">
        <v>13.14</v>
      </c>
      <c r="F986" s="404" t="s">
        <v>6771</v>
      </c>
    </row>
    <row r="987" spans="1:6">
      <c r="A987" s="403">
        <v>92956</v>
      </c>
      <c r="B987" s="404" t="s">
        <v>7784</v>
      </c>
      <c r="C987" s="404" t="s">
        <v>97</v>
      </c>
      <c r="D987" s="404" t="s">
        <v>6823</v>
      </c>
      <c r="E987" s="409">
        <v>3.59</v>
      </c>
      <c r="F987" s="404" t="s">
        <v>6771</v>
      </c>
    </row>
    <row r="988" spans="1:6">
      <c r="A988" s="403">
        <v>92957</v>
      </c>
      <c r="B988" s="404" t="s">
        <v>7785</v>
      </c>
      <c r="C988" s="404" t="s">
        <v>97</v>
      </c>
      <c r="D988" s="404" t="s">
        <v>6823</v>
      </c>
      <c r="E988" s="409">
        <v>0.8</v>
      </c>
      <c r="F988" s="404" t="s">
        <v>6771</v>
      </c>
    </row>
    <row r="989" spans="1:6">
      <c r="A989" s="403">
        <v>92958</v>
      </c>
      <c r="B989" s="404" t="s">
        <v>7786</v>
      </c>
      <c r="C989" s="404" t="s">
        <v>97</v>
      </c>
      <c r="D989" s="404" t="s">
        <v>6823</v>
      </c>
      <c r="E989" s="409">
        <v>3.93</v>
      </c>
      <c r="F989" s="404" t="s">
        <v>6771</v>
      </c>
    </row>
    <row r="990" spans="1:6">
      <c r="A990" s="403">
        <v>92959</v>
      </c>
      <c r="B990" s="404" t="s">
        <v>7787</v>
      </c>
      <c r="C990" s="404" t="s">
        <v>97</v>
      </c>
      <c r="D990" s="404" t="s">
        <v>7213</v>
      </c>
      <c r="E990" s="409">
        <v>6.38</v>
      </c>
      <c r="F990" s="404" t="s">
        <v>6771</v>
      </c>
    </row>
    <row r="991" spans="1:6">
      <c r="A991" s="403">
        <v>92963</v>
      </c>
      <c r="B991" s="404" t="s">
        <v>7788</v>
      </c>
      <c r="C991" s="404" t="s">
        <v>97</v>
      </c>
      <c r="D991" s="404" t="s">
        <v>6770</v>
      </c>
      <c r="E991" s="409">
        <v>1.1399999999999999</v>
      </c>
      <c r="F991" s="404" t="s">
        <v>6771</v>
      </c>
    </row>
    <row r="992" spans="1:6">
      <c r="A992" s="403">
        <v>92964</v>
      </c>
      <c r="B992" s="404" t="s">
        <v>7789</v>
      </c>
      <c r="C992" s="404" t="s">
        <v>97</v>
      </c>
      <c r="D992" s="404" t="s">
        <v>6770</v>
      </c>
      <c r="E992" s="409">
        <v>0.25</v>
      </c>
      <c r="F992" s="404" t="s">
        <v>6771</v>
      </c>
    </row>
    <row r="993" spans="1:6">
      <c r="A993" s="403">
        <v>92965</v>
      </c>
      <c r="B993" s="404" t="s">
        <v>7790</v>
      </c>
      <c r="C993" s="404" t="s">
        <v>97</v>
      </c>
      <c r="D993" s="404" t="s">
        <v>6770</v>
      </c>
      <c r="E993" s="409">
        <v>1.43</v>
      </c>
      <c r="F993" s="404" t="s">
        <v>6771</v>
      </c>
    </row>
    <row r="994" spans="1:6">
      <c r="A994" s="403">
        <v>93220</v>
      </c>
      <c r="B994" s="404" t="s">
        <v>7791</v>
      </c>
      <c r="C994" s="404" t="s">
        <v>97</v>
      </c>
      <c r="D994" s="404" t="s">
        <v>6770</v>
      </c>
      <c r="E994" s="409">
        <v>161.88999999999999</v>
      </c>
      <c r="F994" s="404" t="s">
        <v>6771</v>
      </c>
    </row>
    <row r="995" spans="1:6">
      <c r="A995" s="403">
        <v>93221</v>
      </c>
      <c r="B995" s="404" t="s">
        <v>7792</v>
      </c>
      <c r="C995" s="404" t="s">
        <v>97</v>
      </c>
      <c r="D995" s="404" t="s">
        <v>6770</v>
      </c>
      <c r="E995" s="409">
        <v>42.52</v>
      </c>
      <c r="F995" s="404" t="s">
        <v>6771</v>
      </c>
    </row>
    <row r="996" spans="1:6">
      <c r="A996" s="403">
        <v>93222</v>
      </c>
      <c r="B996" s="404" t="s">
        <v>7793</v>
      </c>
      <c r="C996" s="404" t="s">
        <v>97</v>
      </c>
      <c r="D996" s="404" t="s">
        <v>6770</v>
      </c>
      <c r="E996" s="409">
        <v>202.59</v>
      </c>
      <c r="F996" s="404" t="s">
        <v>6771</v>
      </c>
    </row>
    <row r="997" spans="1:6">
      <c r="A997" s="403">
        <v>93223</v>
      </c>
      <c r="B997" s="404" t="s">
        <v>7794</v>
      </c>
      <c r="C997" s="404" t="s">
        <v>97</v>
      </c>
      <c r="D997" s="404" t="s">
        <v>7213</v>
      </c>
      <c r="E997" s="409">
        <v>162.15</v>
      </c>
      <c r="F997" s="404" t="s">
        <v>6771</v>
      </c>
    </row>
    <row r="998" spans="1:6">
      <c r="A998" s="403">
        <v>93229</v>
      </c>
      <c r="B998" s="404" t="s">
        <v>7795</v>
      </c>
      <c r="C998" s="404" t="s">
        <v>97</v>
      </c>
      <c r="D998" s="404" t="s">
        <v>6823</v>
      </c>
      <c r="E998" s="409">
        <v>0.24</v>
      </c>
      <c r="F998" s="404" t="s">
        <v>6771</v>
      </c>
    </row>
    <row r="999" spans="1:6">
      <c r="A999" s="403">
        <v>93230</v>
      </c>
      <c r="B999" s="404" t="s">
        <v>7796</v>
      </c>
      <c r="C999" s="404" t="s">
        <v>97</v>
      </c>
      <c r="D999" s="404" t="s">
        <v>6823</v>
      </c>
      <c r="E999" s="409">
        <v>0.05</v>
      </c>
      <c r="F999" s="404" t="s">
        <v>6771</v>
      </c>
    </row>
    <row r="1000" spans="1:6">
      <c r="A1000" s="403">
        <v>93231</v>
      </c>
      <c r="B1000" s="404" t="s">
        <v>7797</v>
      </c>
      <c r="C1000" s="404" t="s">
        <v>97</v>
      </c>
      <c r="D1000" s="404" t="s">
        <v>6823</v>
      </c>
      <c r="E1000" s="409">
        <v>0.22</v>
      </c>
      <c r="F1000" s="404" t="s">
        <v>6771</v>
      </c>
    </row>
    <row r="1001" spans="1:6">
      <c r="A1001" s="403">
        <v>93232</v>
      </c>
      <c r="B1001" s="404" t="s">
        <v>7798</v>
      </c>
      <c r="C1001" s="404" t="s">
        <v>97</v>
      </c>
      <c r="D1001" s="404" t="s">
        <v>7213</v>
      </c>
      <c r="E1001" s="409">
        <v>3.61</v>
      </c>
      <c r="F1001" s="404" t="s">
        <v>6771</v>
      </c>
    </row>
    <row r="1002" spans="1:6">
      <c r="A1002" s="403">
        <v>93235</v>
      </c>
      <c r="B1002" s="404" t="s">
        <v>7799</v>
      </c>
      <c r="C1002" s="404" t="s">
        <v>97</v>
      </c>
      <c r="D1002" s="404" t="s">
        <v>6770</v>
      </c>
      <c r="E1002" s="409">
        <v>1.0900000000000001</v>
      </c>
      <c r="F1002" s="404" t="s">
        <v>6771</v>
      </c>
    </row>
    <row r="1003" spans="1:6">
      <c r="A1003" s="403">
        <v>93238</v>
      </c>
      <c r="B1003" s="404" t="s">
        <v>7800</v>
      </c>
      <c r="C1003" s="404" t="s">
        <v>97</v>
      </c>
      <c r="D1003" s="404" t="s">
        <v>6770</v>
      </c>
      <c r="E1003" s="409">
        <v>1</v>
      </c>
      <c r="F1003" s="404" t="s">
        <v>6771</v>
      </c>
    </row>
    <row r="1004" spans="1:6">
      <c r="A1004" s="403">
        <v>93239</v>
      </c>
      <c r="B1004" s="404" t="s">
        <v>7801</v>
      </c>
      <c r="C1004" s="404" t="s">
        <v>97</v>
      </c>
      <c r="D1004" s="404" t="s">
        <v>6770</v>
      </c>
      <c r="E1004" s="409">
        <v>4.5199999999999996</v>
      </c>
      <c r="F1004" s="404" t="s">
        <v>6771</v>
      </c>
    </row>
    <row r="1005" spans="1:6">
      <c r="A1005" s="403">
        <v>93240</v>
      </c>
      <c r="B1005" s="404" t="s">
        <v>7802</v>
      </c>
      <c r="C1005" s="404" t="s">
        <v>97</v>
      </c>
      <c r="D1005" s="404" t="s">
        <v>7213</v>
      </c>
      <c r="E1005" s="409">
        <v>7.76</v>
      </c>
      <c r="F1005" s="404" t="s">
        <v>6771</v>
      </c>
    </row>
    <row r="1006" spans="1:6">
      <c r="A1006" s="403">
        <v>93267</v>
      </c>
      <c r="B1006" s="404" t="s">
        <v>7803</v>
      </c>
      <c r="C1006" s="404" t="s">
        <v>97</v>
      </c>
      <c r="D1006" s="404" t="s">
        <v>6770</v>
      </c>
      <c r="E1006" s="409">
        <v>22.42</v>
      </c>
      <c r="F1006" s="404" t="s">
        <v>6771</v>
      </c>
    </row>
    <row r="1007" spans="1:6">
      <c r="A1007" s="403">
        <v>93269</v>
      </c>
      <c r="B1007" s="404" t="s">
        <v>7804</v>
      </c>
      <c r="C1007" s="404" t="s">
        <v>97</v>
      </c>
      <c r="D1007" s="404" t="s">
        <v>6770</v>
      </c>
      <c r="E1007" s="409">
        <v>5.04</v>
      </c>
      <c r="F1007" s="404" t="s">
        <v>6771</v>
      </c>
    </row>
    <row r="1008" spans="1:6">
      <c r="A1008" s="403">
        <v>93270</v>
      </c>
      <c r="B1008" s="404" t="s">
        <v>7805</v>
      </c>
      <c r="C1008" s="404" t="s">
        <v>97</v>
      </c>
      <c r="D1008" s="404" t="s">
        <v>6770</v>
      </c>
      <c r="E1008" s="409">
        <v>24.52</v>
      </c>
      <c r="F1008" s="404" t="s">
        <v>6771</v>
      </c>
    </row>
    <row r="1009" spans="1:6">
      <c r="A1009" s="403">
        <v>93271</v>
      </c>
      <c r="B1009" s="404" t="s">
        <v>7806</v>
      </c>
      <c r="C1009" s="404" t="s">
        <v>97</v>
      </c>
      <c r="D1009" s="404" t="s">
        <v>6823</v>
      </c>
      <c r="E1009" s="409">
        <v>4.3</v>
      </c>
      <c r="F1009" s="404" t="s">
        <v>6771</v>
      </c>
    </row>
    <row r="1010" spans="1:6">
      <c r="A1010" s="403">
        <v>93277</v>
      </c>
      <c r="B1010" s="404" t="s">
        <v>7807</v>
      </c>
      <c r="C1010" s="404" t="s">
        <v>97</v>
      </c>
      <c r="D1010" s="404" t="s">
        <v>6770</v>
      </c>
      <c r="E1010" s="409">
        <v>0.24</v>
      </c>
      <c r="F1010" s="404" t="s">
        <v>6771</v>
      </c>
    </row>
    <row r="1011" spans="1:6">
      <c r="A1011" s="403">
        <v>93278</v>
      </c>
      <c r="B1011" s="404" t="s">
        <v>7808</v>
      </c>
      <c r="C1011" s="404" t="s">
        <v>97</v>
      </c>
      <c r="D1011" s="404" t="s">
        <v>6770</v>
      </c>
      <c r="E1011" s="409">
        <v>0.05</v>
      </c>
      <c r="F1011" s="404" t="s">
        <v>6771</v>
      </c>
    </row>
    <row r="1012" spans="1:6">
      <c r="A1012" s="403">
        <v>93279</v>
      </c>
      <c r="B1012" s="404" t="s">
        <v>7809</v>
      </c>
      <c r="C1012" s="404" t="s">
        <v>97</v>
      </c>
      <c r="D1012" s="404" t="s">
        <v>6770</v>
      </c>
      <c r="E1012" s="409">
        <v>0.23</v>
      </c>
      <c r="F1012" s="404" t="s">
        <v>6771</v>
      </c>
    </row>
    <row r="1013" spans="1:6">
      <c r="A1013" s="403">
        <v>93280</v>
      </c>
      <c r="B1013" s="404" t="s">
        <v>7810</v>
      </c>
      <c r="C1013" s="404" t="s">
        <v>97</v>
      </c>
      <c r="D1013" s="404" t="s">
        <v>6823</v>
      </c>
      <c r="E1013" s="409">
        <v>0.35</v>
      </c>
      <c r="F1013" s="404" t="s">
        <v>6771</v>
      </c>
    </row>
    <row r="1014" spans="1:6">
      <c r="A1014" s="403">
        <v>93283</v>
      </c>
      <c r="B1014" s="404" t="s">
        <v>7811</v>
      </c>
      <c r="C1014" s="404" t="s">
        <v>97</v>
      </c>
      <c r="D1014" s="404" t="s">
        <v>6770</v>
      </c>
      <c r="E1014" s="409">
        <v>47.13</v>
      </c>
      <c r="F1014" s="404" t="s">
        <v>6771</v>
      </c>
    </row>
    <row r="1015" spans="1:6">
      <c r="A1015" s="403">
        <v>93284</v>
      </c>
      <c r="B1015" s="404" t="s">
        <v>7812</v>
      </c>
      <c r="C1015" s="404" t="s">
        <v>97</v>
      </c>
      <c r="D1015" s="404" t="s">
        <v>6770</v>
      </c>
      <c r="E1015" s="409">
        <v>16.14</v>
      </c>
      <c r="F1015" s="404" t="s">
        <v>6771</v>
      </c>
    </row>
    <row r="1016" spans="1:6">
      <c r="A1016" s="403">
        <v>93285</v>
      </c>
      <c r="B1016" s="404" t="s">
        <v>7813</v>
      </c>
      <c r="C1016" s="404" t="s">
        <v>97</v>
      </c>
      <c r="D1016" s="404" t="s">
        <v>6770</v>
      </c>
      <c r="E1016" s="409">
        <v>75.760000000000005</v>
      </c>
      <c r="F1016" s="404" t="s">
        <v>6771</v>
      </c>
    </row>
    <row r="1017" spans="1:6">
      <c r="A1017" s="403">
        <v>93286</v>
      </c>
      <c r="B1017" s="404" t="s">
        <v>7814</v>
      </c>
      <c r="C1017" s="404" t="s">
        <v>97</v>
      </c>
      <c r="D1017" s="404" t="s">
        <v>6823</v>
      </c>
      <c r="E1017" s="409">
        <v>101.66</v>
      </c>
      <c r="F1017" s="404" t="s">
        <v>6771</v>
      </c>
    </row>
    <row r="1018" spans="1:6">
      <c r="A1018" s="403">
        <v>93296</v>
      </c>
      <c r="B1018" s="404" t="s">
        <v>7815</v>
      </c>
      <c r="C1018" s="404" t="s">
        <v>97</v>
      </c>
      <c r="D1018" s="404" t="s">
        <v>6770</v>
      </c>
      <c r="E1018" s="409">
        <v>3.29</v>
      </c>
      <c r="F1018" s="404" t="s">
        <v>6771</v>
      </c>
    </row>
    <row r="1019" spans="1:6">
      <c r="A1019" s="403">
        <v>93397</v>
      </c>
      <c r="B1019" s="404" t="s">
        <v>7816</v>
      </c>
      <c r="C1019" s="404" t="s">
        <v>97</v>
      </c>
      <c r="D1019" s="404" t="s">
        <v>6770</v>
      </c>
      <c r="E1019" s="409">
        <v>7.17</v>
      </c>
      <c r="F1019" s="404" t="s">
        <v>6771</v>
      </c>
    </row>
    <row r="1020" spans="1:6">
      <c r="A1020" s="403">
        <v>93398</v>
      </c>
      <c r="B1020" s="404" t="s">
        <v>7817</v>
      </c>
      <c r="C1020" s="404" t="s">
        <v>97</v>
      </c>
      <c r="D1020" s="404" t="s">
        <v>6770</v>
      </c>
      <c r="E1020" s="409">
        <v>2.86</v>
      </c>
      <c r="F1020" s="404" t="s">
        <v>6771</v>
      </c>
    </row>
    <row r="1021" spans="1:6">
      <c r="A1021" s="403">
        <v>93399</v>
      </c>
      <c r="B1021" s="404" t="s">
        <v>7818</v>
      </c>
      <c r="C1021" s="404" t="s">
        <v>97</v>
      </c>
      <c r="D1021" s="404" t="s">
        <v>6770</v>
      </c>
      <c r="E1021" s="409">
        <v>0.57999999999999996</v>
      </c>
      <c r="F1021" s="404" t="s">
        <v>6771</v>
      </c>
    </row>
    <row r="1022" spans="1:6">
      <c r="A1022" s="403">
        <v>93400</v>
      </c>
      <c r="B1022" s="404" t="s">
        <v>7819</v>
      </c>
      <c r="C1022" s="404" t="s">
        <v>97</v>
      </c>
      <c r="D1022" s="404" t="s">
        <v>6770</v>
      </c>
      <c r="E1022" s="409">
        <v>13.46</v>
      </c>
      <c r="F1022" s="404" t="s">
        <v>6771</v>
      </c>
    </row>
    <row r="1023" spans="1:6">
      <c r="A1023" s="403">
        <v>93401</v>
      </c>
      <c r="B1023" s="404" t="s">
        <v>7820</v>
      </c>
      <c r="C1023" s="404" t="s">
        <v>97</v>
      </c>
      <c r="D1023" s="404" t="s">
        <v>7213</v>
      </c>
      <c r="E1023" s="409">
        <v>86.38</v>
      </c>
      <c r="F1023" s="404" t="s">
        <v>6771</v>
      </c>
    </row>
    <row r="1024" spans="1:6">
      <c r="A1024" s="403">
        <v>93404</v>
      </c>
      <c r="B1024" s="404" t="s">
        <v>7821</v>
      </c>
      <c r="C1024" s="404" t="s">
        <v>97</v>
      </c>
      <c r="D1024" s="404" t="s">
        <v>6823</v>
      </c>
      <c r="E1024" s="409">
        <v>3.61</v>
      </c>
      <c r="F1024" s="404" t="s">
        <v>6771</v>
      </c>
    </row>
    <row r="1025" spans="1:6">
      <c r="A1025" s="403">
        <v>93405</v>
      </c>
      <c r="B1025" s="404" t="s">
        <v>7822</v>
      </c>
      <c r="C1025" s="404" t="s">
        <v>97</v>
      </c>
      <c r="D1025" s="404" t="s">
        <v>6823</v>
      </c>
      <c r="E1025" s="409">
        <v>0.71</v>
      </c>
      <c r="F1025" s="404" t="s">
        <v>6771</v>
      </c>
    </row>
    <row r="1026" spans="1:6">
      <c r="A1026" s="403">
        <v>93406</v>
      </c>
      <c r="B1026" s="404" t="s">
        <v>7823</v>
      </c>
      <c r="C1026" s="404" t="s">
        <v>97</v>
      </c>
      <c r="D1026" s="404" t="s">
        <v>6823</v>
      </c>
      <c r="E1026" s="409">
        <v>4.5199999999999996</v>
      </c>
      <c r="F1026" s="404" t="s">
        <v>6771</v>
      </c>
    </row>
    <row r="1027" spans="1:6">
      <c r="A1027" s="403">
        <v>93407</v>
      </c>
      <c r="B1027" s="404" t="s">
        <v>7824</v>
      </c>
      <c r="C1027" s="404" t="s">
        <v>97</v>
      </c>
      <c r="D1027" s="404" t="s">
        <v>7213</v>
      </c>
      <c r="E1027" s="409">
        <v>28.8</v>
      </c>
      <c r="F1027" s="404" t="s">
        <v>6771</v>
      </c>
    </row>
    <row r="1028" spans="1:6">
      <c r="A1028" s="403">
        <v>93411</v>
      </c>
      <c r="B1028" s="404" t="s">
        <v>7825</v>
      </c>
      <c r="C1028" s="404" t="s">
        <v>97</v>
      </c>
      <c r="D1028" s="404" t="s">
        <v>6770</v>
      </c>
      <c r="E1028" s="409">
        <v>0.15</v>
      </c>
      <c r="F1028" s="404" t="s">
        <v>6771</v>
      </c>
    </row>
    <row r="1029" spans="1:6">
      <c r="A1029" s="403">
        <v>93412</v>
      </c>
      <c r="B1029" s="404" t="s">
        <v>7826</v>
      </c>
      <c r="C1029" s="404" t="s">
        <v>97</v>
      </c>
      <c r="D1029" s="404" t="s">
        <v>6770</v>
      </c>
      <c r="E1029" s="409">
        <v>0.05</v>
      </c>
      <c r="F1029" s="404" t="s">
        <v>6771</v>
      </c>
    </row>
    <row r="1030" spans="1:6">
      <c r="A1030" s="403">
        <v>93413</v>
      </c>
      <c r="B1030" s="404" t="s">
        <v>7827</v>
      </c>
      <c r="C1030" s="404" t="s">
        <v>97</v>
      </c>
      <c r="D1030" s="404" t="s">
        <v>6770</v>
      </c>
      <c r="E1030" s="409">
        <v>0.13</v>
      </c>
      <c r="F1030" s="404" t="s">
        <v>6771</v>
      </c>
    </row>
    <row r="1031" spans="1:6">
      <c r="A1031" s="403">
        <v>93414</v>
      </c>
      <c r="B1031" s="404" t="s">
        <v>7828</v>
      </c>
      <c r="C1031" s="404" t="s">
        <v>97</v>
      </c>
      <c r="D1031" s="404" t="s">
        <v>7213</v>
      </c>
      <c r="E1031" s="409">
        <v>8.42</v>
      </c>
      <c r="F1031" s="404" t="s">
        <v>6771</v>
      </c>
    </row>
    <row r="1032" spans="1:6">
      <c r="A1032" s="403">
        <v>93417</v>
      </c>
      <c r="B1032" s="404" t="s">
        <v>7829</v>
      </c>
      <c r="C1032" s="404" t="s">
        <v>97</v>
      </c>
      <c r="D1032" s="404" t="s">
        <v>6770</v>
      </c>
      <c r="E1032" s="409">
        <v>2.0099999999999998</v>
      </c>
      <c r="F1032" s="404" t="s">
        <v>6771</v>
      </c>
    </row>
    <row r="1033" spans="1:6">
      <c r="A1033" s="403">
        <v>93418</v>
      </c>
      <c r="B1033" s="404" t="s">
        <v>7830</v>
      </c>
      <c r="C1033" s="404" t="s">
        <v>97</v>
      </c>
      <c r="D1033" s="404" t="s">
        <v>6770</v>
      </c>
      <c r="E1033" s="409">
        <v>0.69</v>
      </c>
      <c r="F1033" s="404" t="s">
        <v>6771</v>
      </c>
    </row>
    <row r="1034" spans="1:6">
      <c r="A1034" s="403">
        <v>93419</v>
      </c>
      <c r="B1034" s="404" t="s">
        <v>7831</v>
      </c>
      <c r="C1034" s="404" t="s">
        <v>97</v>
      </c>
      <c r="D1034" s="404" t="s">
        <v>6770</v>
      </c>
      <c r="E1034" s="409">
        <v>1.8</v>
      </c>
      <c r="F1034" s="404" t="s">
        <v>6771</v>
      </c>
    </row>
    <row r="1035" spans="1:6">
      <c r="A1035" s="403">
        <v>93420</v>
      </c>
      <c r="B1035" s="404" t="s">
        <v>7832</v>
      </c>
      <c r="C1035" s="404" t="s">
        <v>97</v>
      </c>
      <c r="D1035" s="404" t="s">
        <v>7213</v>
      </c>
      <c r="E1035" s="409">
        <v>36.630000000000003</v>
      </c>
      <c r="F1035" s="404" t="s">
        <v>6771</v>
      </c>
    </row>
    <row r="1036" spans="1:6">
      <c r="A1036" s="403">
        <v>93423</v>
      </c>
      <c r="B1036" s="404" t="s">
        <v>7833</v>
      </c>
      <c r="C1036" s="404" t="s">
        <v>97</v>
      </c>
      <c r="D1036" s="404" t="s">
        <v>6770</v>
      </c>
      <c r="E1036" s="409">
        <v>2.85</v>
      </c>
      <c r="F1036" s="404" t="s">
        <v>6771</v>
      </c>
    </row>
    <row r="1037" spans="1:6">
      <c r="A1037" s="403">
        <v>93424</v>
      </c>
      <c r="B1037" s="404" t="s">
        <v>7834</v>
      </c>
      <c r="C1037" s="404" t="s">
        <v>97</v>
      </c>
      <c r="D1037" s="404" t="s">
        <v>6770</v>
      </c>
      <c r="E1037" s="409">
        <v>0.97</v>
      </c>
      <c r="F1037" s="404" t="s">
        <v>6771</v>
      </c>
    </row>
    <row r="1038" spans="1:6">
      <c r="A1038" s="403">
        <v>93425</v>
      </c>
      <c r="B1038" s="404" t="s">
        <v>7835</v>
      </c>
      <c r="C1038" s="404" t="s">
        <v>97</v>
      </c>
      <c r="D1038" s="404" t="s">
        <v>6770</v>
      </c>
      <c r="E1038" s="409">
        <v>2.54</v>
      </c>
      <c r="F1038" s="404" t="s">
        <v>6771</v>
      </c>
    </row>
    <row r="1039" spans="1:6">
      <c r="A1039" s="403">
        <v>93426</v>
      </c>
      <c r="B1039" s="404" t="s">
        <v>7836</v>
      </c>
      <c r="C1039" s="404" t="s">
        <v>97</v>
      </c>
      <c r="D1039" s="404" t="s">
        <v>7213</v>
      </c>
      <c r="E1039" s="409">
        <v>87.56</v>
      </c>
      <c r="F1039" s="404" t="s">
        <v>6771</v>
      </c>
    </row>
    <row r="1040" spans="1:6">
      <c r="A1040" s="403">
        <v>93429</v>
      </c>
      <c r="B1040" s="404" t="s">
        <v>7837</v>
      </c>
      <c r="C1040" s="404" t="s">
        <v>97</v>
      </c>
      <c r="D1040" s="404" t="s">
        <v>6823</v>
      </c>
      <c r="E1040" s="409">
        <v>64</v>
      </c>
      <c r="F1040" s="404" t="s">
        <v>6771</v>
      </c>
    </row>
    <row r="1041" spans="1:6">
      <c r="A1041" s="403">
        <v>93430</v>
      </c>
      <c r="B1041" s="404" t="s">
        <v>7838</v>
      </c>
      <c r="C1041" s="404" t="s">
        <v>97</v>
      </c>
      <c r="D1041" s="404" t="s">
        <v>6823</v>
      </c>
      <c r="E1041" s="409">
        <v>21.92</v>
      </c>
      <c r="F1041" s="404" t="s">
        <v>6771</v>
      </c>
    </row>
    <row r="1042" spans="1:6">
      <c r="A1042" s="403">
        <v>93431</v>
      </c>
      <c r="B1042" s="404" t="s">
        <v>7839</v>
      </c>
      <c r="C1042" s="404" t="s">
        <v>97</v>
      </c>
      <c r="D1042" s="404" t="s">
        <v>6823</v>
      </c>
      <c r="E1042" s="409">
        <v>102.88</v>
      </c>
      <c r="F1042" s="404" t="s">
        <v>6771</v>
      </c>
    </row>
    <row r="1043" spans="1:6">
      <c r="A1043" s="403">
        <v>93432</v>
      </c>
      <c r="B1043" s="404" t="s">
        <v>7840</v>
      </c>
      <c r="C1043" s="404" t="s">
        <v>97</v>
      </c>
      <c r="D1043" s="404" t="s">
        <v>7213</v>
      </c>
      <c r="E1043" s="411">
        <v>1656</v>
      </c>
      <c r="F1043" s="404" t="s">
        <v>6771</v>
      </c>
    </row>
    <row r="1044" spans="1:6">
      <c r="A1044" s="403">
        <v>93435</v>
      </c>
      <c r="B1044" s="404" t="s">
        <v>7841</v>
      </c>
      <c r="C1044" s="404" t="s">
        <v>97</v>
      </c>
      <c r="D1044" s="404" t="s">
        <v>6823</v>
      </c>
      <c r="E1044" s="409">
        <v>3.46</v>
      </c>
      <c r="F1044" s="404" t="s">
        <v>6771</v>
      </c>
    </row>
    <row r="1045" spans="1:6">
      <c r="A1045" s="403">
        <v>93436</v>
      </c>
      <c r="B1045" s="404" t="s">
        <v>7842</v>
      </c>
      <c r="C1045" s="404" t="s">
        <v>97</v>
      </c>
      <c r="D1045" s="404" t="s">
        <v>6823</v>
      </c>
      <c r="E1045" s="409">
        <v>1.38</v>
      </c>
      <c r="F1045" s="404" t="s">
        <v>6771</v>
      </c>
    </row>
    <row r="1046" spans="1:6">
      <c r="A1046" s="403">
        <v>93437</v>
      </c>
      <c r="B1046" s="404" t="s">
        <v>7843</v>
      </c>
      <c r="C1046" s="404" t="s">
        <v>97</v>
      </c>
      <c r="D1046" s="404" t="s">
        <v>6823</v>
      </c>
      <c r="E1046" s="409">
        <v>6.49</v>
      </c>
      <c r="F1046" s="404" t="s">
        <v>6771</v>
      </c>
    </row>
    <row r="1047" spans="1:6">
      <c r="A1047" s="403">
        <v>93438</v>
      </c>
      <c r="B1047" s="404" t="s">
        <v>7844</v>
      </c>
      <c r="C1047" s="404" t="s">
        <v>97</v>
      </c>
      <c r="D1047" s="404" t="s">
        <v>7213</v>
      </c>
      <c r="E1047" s="409">
        <v>16.239999999999998</v>
      </c>
      <c r="F1047" s="404" t="s">
        <v>6771</v>
      </c>
    </row>
    <row r="1048" spans="1:6">
      <c r="A1048" s="403">
        <v>95114</v>
      </c>
      <c r="B1048" s="404" t="s">
        <v>7845</v>
      </c>
      <c r="C1048" s="404" t="s">
        <v>97</v>
      </c>
      <c r="D1048" s="404" t="s">
        <v>6770</v>
      </c>
      <c r="E1048" s="409">
        <v>1.1100000000000001</v>
      </c>
      <c r="F1048" s="404" t="s">
        <v>6771</v>
      </c>
    </row>
    <row r="1049" spans="1:6">
      <c r="A1049" s="403">
        <v>95115</v>
      </c>
      <c r="B1049" s="404" t="s">
        <v>7846</v>
      </c>
      <c r="C1049" s="404" t="s">
        <v>97</v>
      </c>
      <c r="D1049" s="404" t="s">
        <v>6770</v>
      </c>
      <c r="E1049" s="409">
        <v>0.25</v>
      </c>
      <c r="F1049" s="404" t="s">
        <v>6771</v>
      </c>
    </row>
    <row r="1050" spans="1:6">
      <c r="A1050" s="403">
        <v>95116</v>
      </c>
      <c r="B1050" s="404" t="s">
        <v>7847</v>
      </c>
      <c r="C1050" s="404" t="s">
        <v>97</v>
      </c>
      <c r="D1050" s="404" t="s">
        <v>6823</v>
      </c>
      <c r="E1050" s="409">
        <v>31.99</v>
      </c>
      <c r="F1050" s="404" t="s">
        <v>6771</v>
      </c>
    </row>
    <row r="1051" spans="1:6">
      <c r="A1051" s="403">
        <v>95117</v>
      </c>
      <c r="B1051" s="404" t="s">
        <v>7848</v>
      </c>
      <c r="C1051" s="404" t="s">
        <v>97</v>
      </c>
      <c r="D1051" s="404" t="s">
        <v>6823</v>
      </c>
      <c r="E1051" s="409">
        <v>9.59</v>
      </c>
      <c r="F1051" s="404" t="s">
        <v>6771</v>
      </c>
    </row>
    <row r="1052" spans="1:6">
      <c r="A1052" s="403">
        <v>95118</v>
      </c>
      <c r="B1052" s="404" t="s">
        <v>7849</v>
      </c>
      <c r="C1052" s="404" t="s">
        <v>97</v>
      </c>
      <c r="D1052" s="404" t="s">
        <v>6823</v>
      </c>
      <c r="E1052" s="409">
        <v>33.01</v>
      </c>
      <c r="F1052" s="404" t="s">
        <v>6771</v>
      </c>
    </row>
    <row r="1053" spans="1:6">
      <c r="A1053" s="403">
        <v>95119</v>
      </c>
      <c r="B1053" s="404" t="s">
        <v>7850</v>
      </c>
      <c r="C1053" s="404" t="s">
        <v>97</v>
      </c>
      <c r="D1053" s="404" t="s">
        <v>6823</v>
      </c>
      <c r="E1053" s="409">
        <v>11.3</v>
      </c>
      <c r="F1053" s="404" t="s">
        <v>6771</v>
      </c>
    </row>
    <row r="1054" spans="1:6">
      <c r="A1054" s="403">
        <v>95120</v>
      </c>
      <c r="B1054" s="404" t="s">
        <v>7851</v>
      </c>
      <c r="C1054" s="404" t="s">
        <v>97</v>
      </c>
      <c r="D1054" s="404" t="s">
        <v>6823</v>
      </c>
      <c r="E1054" s="409">
        <v>29.32</v>
      </c>
      <c r="F1054" s="404" t="s">
        <v>6771</v>
      </c>
    </row>
    <row r="1055" spans="1:6">
      <c r="A1055" s="403">
        <v>95123</v>
      </c>
      <c r="B1055" s="404" t="s">
        <v>7852</v>
      </c>
      <c r="C1055" s="404" t="s">
        <v>97</v>
      </c>
      <c r="D1055" s="404" t="s">
        <v>6823</v>
      </c>
      <c r="E1055" s="409">
        <v>10.01</v>
      </c>
      <c r="F1055" s="404" t="s">
        <v>6771</v>
      </c>
    </row>
    <row r="1056" spans="1:6">
      <c r="A1056" s="403">
        <v>95124</v>
      </c>
      <c r="B1056" s="404" t="s">
        <v>7853</v>
      </c>
      <c r="C1056" s="404" t="s">
        <v>97</v>
      </c>
      <c r="D1056" s="404" t="s">
        <v>6823</v>
      </c>
      <c r="E1056" s="409">
        <v>3</v>
      </c>
      <c r="F1056" s="404" t="s">
        <v>6771</v>
      </c>
    </row>
    <row r="1057" spans="1:6">
      <c r="A1057" s="403">
        <v>95125</v>
      </c>
      <c r="B1057" s="404" t="s">
        <v>7854</v>
      </c>
      <c r="C1057" s="404" t="s">
        <v>97</v>
      </c>
      <c r="D1057" s="404" t="s">
        <v>6823</v>
      </c>
      <c r="E1057" s="409">
        <v>10.96</v>
      </c>
      <c r="F1057" s="404" t="s">
        <v>6771</v>
      </c>
    </row>
    <row r="1058" spans="1:6">
      <c r="A1058" s="403">
        <v>95126</v>
      </c>
      <c r="B1058" s="404" t="s">
        <v>7855</v>
      </c>
      <c r="C1058" s="404" t="s">
        <v>97</v>
      </c>
      <c r="D1058" s="404" t="s">
        <v>7213</v>
      </c>
      <c r="E1058" s="409">
        <v>80.45</v>
      </c>
      <c r="F1058" s="404" t="s">
        <v>6771</v>
      </c>
    </row>
    <row r="1059" spans="1:6">
      <c r="A1059" s="403">
        <v>95129</v>
      </c>
      <c r="B1059" s="404" t="s">
        <v>7856</v>
      </c>
      <c r="C1059" s="404" t="s">
        <v>97</v>
      </c>
      <c r="D1059" s="404" t="s">
        <v>6823</v>
      </c>
      <c r="E1059" s="409">
        <v>17.77</v>
      </c>
      <c r="F1059" s="404" t="s">
        <v>6771</v>
      </c>
    </row>
    <row r="1060" spans="1:6">
      <c r="A1060" s="403">
        <v>95130</v>
      </c>
      <c r="B1060" s="404" t="s">
        <v>7857</v>
      </c>
      <c r="C1060" s="404" t="s">
        <v>97</v>
      </c>
      <c r="D1060" s="404" t="s">
        <v>6823</v>
      </c>
      <c r="E1060" s="409">
        <v>6.22</v>
      </c>
      <c r="F1060" s="404" t="s">
        <v>6771</v>
      </c>
    </row>
    <row r="1061" spans="1:6">
      <c r="A1061" s="403">
        <v>95131</v>
      </c>
      <c r="B1061" s="404" t="s">
        <v>7858</v>
      </c>
      <c r="C1061" s="404" t="s">
        <v>97</v>
      </c>
      <c r="D1061" s="404" t="s">
        <v>6823</v>
      </c>
      <c r="E1061" s="409">
        <v>33.32</v>
      </c>
      <c r="F1061" s="404" t="s">
        <v>6771</v>
      </c>
    </row>
    <row r="1062" spans="1:6">
      <c r="A1062" s="403">
        <v>95132</v>
      </c>
      <c r="B1062" s="404" t="s">
        <v>7859</v>
      </c>
      <c r="C1062" s="404" t="s">
        <v>97</v>
      </c>
      <c r="D1062" s="404" t="s">
        <v>7213</v>
      </c>
      <c r="E1062" s="409">
        <v>17.59</v>
      </c>
      <c r="F1062" s="404" t="s">
        <v>6771</v>
      </c>
    </row>
    <row r="1063" spans="1:6">
      <c r="A1063" s="403">
        <v>95136</v>
      </c>
      <c r="B1063" s="404" t="s">
        <v>7860</v>
      </c>
      <c r="C1063" s="404" t="s">
        <v>97</v>
      </c>
      <c r="D1063" s="404" t="s">
        <v>7213</v>
      </c>
      <c r="E1063" s="409">
        <v>0.02</v>
      </c>
      <c r="F1063" s="404" t="s">
        <v>6771</v>
      </c>
    </row>
    <row r="1064" spans="1:6">
      <c r="A1064" s="403">
        <v>95137</v>
      </c>
      <c r="B1064" s="404" t="s">
        <v>7861</v>
      </c>
      <c r="C1064" s="404" t="s">
        <v>97</v>
      </c>
      <c r="D1064" s="404" t="s">
        <v>7213</v>
      </c>
      <c r="E1064" s="409">
        <v>0.01</v>
      </c>
      <c r="F1064" s="404" t="s">
        <v>6771</v>
      </c>
    </row>
    <row r="1065" spans="1:6">
      <c r="A1065" s="403">
        <v>95138</v>
      </c>
      <c r="B1065" s="404" t="s">
        <v>7862</v>
      </c>
      <c r="C1065" s="404" t="s">
        <v>97</v>
      </c>
      <c r="D1065" s="404" t="s">
        <v>7213</v>
      </c>
      <c r="E1065" s="409">
        <v>0.02</v>
      </c>
      <c r="F1065" s="404" t="s">
        <v>6771</v>
      </c>
    </row>
    <row r="1066" spans="1:6">
      <c r="A1066" s="403">
        <v>95208</v>
      </c>
      <c r="B1066" s="404" t="s">
        <v>7863</v>
      </c>
      <c r="C1066" s="404" t="s">
        <v>97</v>
      </c>
      <c r="D1066" s="404" t="s">
        <v>6770</v>
      </c>
      <c r="E1066" s="409">
        <v>25.4</v>
      </c>
      <c r="F1066" s="404" t="s">
        <v>6771</v>
      </c>
    </row>
    <row r="1067" spans="1:6">
      <c r="A1067" s="403">
        <v>95209</v>
      </c>
      <c r="B1067" s="404" t="s">
        <v>7864</v>
      </c>
      <c r="C1067" s="404" t="s">
        <v>97</v>
      </c>
      <c r="D1067" s="404" t="s">
        <v>6770</v>
      </c>
      <c r="E1067" s="409">
        <v>5.71</v>
      </c>
      <c r="F1067" s="404" t="s">
        <v>6771</v>
      </c>
    </row>
    <row r="1068" spans="1:6">
      <c r="A1068" s="403">
        <v>95210</v>
      </c>
      <c r="B1068" s="404" t="s">
        <v>7865</v>
      </c>
      <c r="C1068" s="404" t="s">
        <v>97</v>
      </c>
      <c r="D1068" s="404" t="s">
        <v>6770</v>
      </c>
      <c r="E1068" s="409">
        <v>27.79</v>
      </c>
      <c r="F1068" s="404" t="s">
        <v>6771</v>
      </c>
    </row>
    <row r="1069" spans="1:6">
      <c r="A1069" s="403">
        <v>95211</v>
      </c>
      <c r="B1069" s="404" t="s">
        <v>7866</v>
      </c>
      <c r="C1069" s="404" t="s">
        <v>97</v>
      </c>
      <c r="D1069" s="404" t="s">
        <v>6823</v>
      </c>
      <c r="E1069" s="409">
        <v>4.3</v>
      </c>
      <c r="F1069" s="404" t="s">
        <v>6771</v>
      </c>
    </row>
    <row r="1070" spans="1:6">
      <c r="A1070" s="403">
        <v>95214</v>
      </c>
      <c r="B1070" s="404" t="s">
        <v>7867</v>
      </c>
      <c r="C1070" s="404" t="s">
        <v>97</v>
      </c>
      <c r="D1070" s="404" t="s">
        <v>6823</v>
      </c>
      <c r="E1070" s="409">
        <v>0.72</v>
      </c>
      <c r="F1070" s="404" t="s">
        <v>6771</v>
      </c>
    </row>
    <row r="1071" spans="1:6">
      <c r="A1071" s="403">
        <v>95215</v>
      </c>
      <c r="B1071" s="404" t="s">
        <v>7868</v>
      </c>
      <c r="C1071" s="404" t="s">
        <v>97</v>
      </c>
      <c r="D1071" s="404" t="s">
        <v>6823</v>
      </c>
      <c r="E1071" s="409">
        <v>0.14000000000000001</v>
      </c>
      <c r="F1071" s="404" t="s">
        <v>6771</v>
      </c>
    </row>
    <row r="1072" spans="1:6">
      <c r="A1072" s="403">
        <v>95216</v>
      </c>
      <c r="B1072" s="404" t="s">
        <v>7869</v>
      </c>
      <c r="C1072" s="404" t="s">
        <v>97</v>
      </c>
      <c r="D1072" s="404" t="s">
        <v>6823</v>
      </c>
      <c r="E1072" s="409">
        <v>0.5</v>
      </c>
      <c r="F1072" s="404" t="s">
        <v>6771</v>
      </c>
    </row>
    <row r="1073" spans="1:6">
      <c r="A1073" s="403">
        <v>95217</v>
      </c>
      <c r="B1073" s="404" t="s">
        <v>7870</v>
      </c>
      <c r="C1073" s="404" t="s">
        <v>97</v>
      </c>
      <c r="D1073" s="404" t="s">
        <v>6823</v>
      </c>
      <c r="E1073" s="409">
        <v>0.28000000000000003</v>
      </c>
      <c r="F1073" s="404" t="s">
        <v>6771</v>
      </c>
    </row>
    <row r="1074" spans="1:6">
      <c r="A1074" s="403">
        <v>95255</v>
      </c>
      <c r="B1074" s="404" t="s">
        <v>7871</v>
      </c>
      <c r="C1074" s="404" t="s">
        <v>97</v>
      </c>
      <c r="D1074" s="404" t="s">
        <v>6770</v>
      </c>
      <c r="E1074" s="409">
        <v>0.99</v>
      </c>
      <c r="F1074" s="404" t="s">
        <v>6771</v>
      </c>
    </row>
    <row r="1075" spans="1:6">
      <c r="A1075" s="403">
        <v>95256</v>
      </c>
      <c r="B1075" s="404" t="s">
        <v>7872</v>
      </c>
      <c r="C1075" s="404" t="s">
        <v>97</v>
      </c>
      <c r="D1075" s="404" t="s">
        <v>6770</v>
      </c>
      <c r="E1075" s="409">
        <v>0.22</v>
      </c>
      <c r="F1075" s="404" t="s">
        <v>6771</v>
      </c>
    </row>
    <row r="1076" spans="1:6">
      <c r="A1076" s="403">
        <v>95257</v>
      </c>
      <c r="B1076" s="404" t="s">
        <v>7873</v>
      </c>
      <c r="C1076" s="404" t="s">
        <v>97</v>
      </c>
      <c r="D1076" s="404" t="s">
        <v>6770</v>
      </c>
      <c r="E1076" s="409">
        <v>1.24</v>
      </c>
      <c r="F1076" s="404" t="s">
        <v>6771</v>
      </c>
    </row>
    <row r="1077" spans="1:6">
      <c r="A1077" s="403">
        <v>95260</v>
      </c>
      <c r="B1077" s="404" t="s">
        <v>7874</v>
      </c>
      <c r="C1077" s="404" t="s">
        <v>97</v>
      </c>
      <c r="D1077" s="404" t="s">
        <v>6823</v>
      </c>
      <c r="E1077" s="409">
        <v>0.51</v>
      </c>
      <c r="F1077" s="404" t="s">
        <v>6771</v>
      </c>
    </row>
    <row r="1078" spans="1:6">
      <c r="A1078" s="403">
        <v>95261</v>
      </c>
      <c r="B1078" s="404" t="s">
        <v>7875</v>
      </c>
      <c r="C1078" s="404" t="s">
        <v>97</v>
      </c>
      <c r="D1078" s="404" t="s">
        <v>6770</v>
      </c>
      <c r="E1078" s="409">
        <v>0.21</v>
      </c>
      <c r="F1078" s="404" t="s">
        <v>6771</v>
      </c>
    </row>
    <row r="1079" spans="1:6">
      <c r="A1079" s="403">
        <v>95262</v>
      </c>
      <c r="B1079" s="404" t="s">
        <v>7876</v>
      </c>
      <c r="C1079" s="404" t="s">
        <v>97</v>
      </c>
      <c r="D1079" s="404" t="s">
        <v>6770</v>
      </c>
      <c r="E1079" s="409">
        <v>1.03</v>
      </c>
      <c r="F1079" s="404" t="s">
        <v>6771</v>
      </c>
    </row>
    <row r="1080" spans="1:6">
      <c r="A1080" s="403">
        <v>95263</v>
      </c>
      <c r="B1080" s="404" t="s">
        <v>7877</v>
      </c>
      <c r="C1080" s="404" t="s">
        <v>97</v>
      </c>
      <c r="D1080" s="404" t="s">
        <v>7213</v>
      </c>
      <c r="E1080" s="409">
        <v>1.94</v>
      </c>
      <c r="F1080" s="404" t="s">
        <v>6771</v>
      </c>
    </row>
    <row r="1081" spans="1:6">
      <c r="A1081" s="403">
        <v>95266</v>
      </c>
      <c r="B1081" s="404" t="s">
        <v>7878</v>
      </c>
      <c r="C1081" s="404" t="s">
        <v>97</v>
      </c>
      <c r="D1081" s="404" t="s">
        <v>6823</v>
      </c>
      <c r="E1081" s="409">
        <v>0.41</v>
      </c>
      <c r="F1081" s="404" t="s">
        <v>6771</v>
      </c>
    </row>
    <row r="1082" spans="1:6">
      <c r="A1082" s="403">
        <v>95267</v>
      </c>
      <c r="B1082" s="404" t="s">
        <v>7879</v>
      </c>
      <c r="C1082" s="404" t="s">
        <v>97</v>
      </c>
      <c r="D1082" s="404" t="s">
        <v>6823</v>
      </c>
      <c r="E1082" s="409">
        <v>0.08</v>
      </c>
      <c r="F1082" s="404" t="s">
        <v>6771</v>
      </c>
    </row>
    <row r="1083" spans="1:6">
      <c r="A1083" s="403">
        <v>95268</v>
      </c>
      <c r="B1083" s="404" t="s">
        <v>7880</v>
      </c>
      <c r="C1083" s="404" t="s">
        <v>97</v>
      </c>
      <c r="D1083" s="404" t="s">
        <v>6823</v>
      </c>
      <c r="E1083" s="409">
        <v>0.4</v>
      </c>
      <c r="F1083" s="404" t="s">
        <v>6771</v>
      </c>
    </row>
    <row r="1084" spans="1:6">
      <c r="A1084" s="403">
        <v>95269</v>
      </c>
      <c r="B1084" s="404" t="s">
        <v>7881</v>
      </c>
      <c r="C1084" s="404" t="s">
        <v>97</v>
      </c>
      <c r="D1084" s="404" t="s">
        <v>7213</v>
      </c>
      <c r="E1084" s="409">
        <v>3.61</v>
      </c>
      <c r="F1084" s="404" t="s">
        <v>6771</v>
      </c>
    </row>
    <row r="1085" spans="1:6">
      <c r="A1085" s="403">
        <v>95272</v>
      </c>
      <c r="B1085" s="404" t="s">
        <v>7882</v>
      </c>
      <c r="C1085" s="404" t="s">
        <v>97</v>
      </c>
      <c r="D1085" s="404" t="s">
        <v>6823</v>
      </c>
      <c r="E1085" s="409">
        <v>0.4</v>
      </c>
      <c r="F1085" s="404" t="s">
        <v>6771</v>
      </c>
    </row>
    <row r="1086" spans="1:6">
      <c r="A1086" s="403">
        <v>95273</v>
      </c>
      <c r="B1086" s="404" t="s">
        <v>7883</v>
      </c>
      <c r="C1086" s="404" t="s">
        <v>97</v>
      </c>
      <c r="D1086" s="404" t="s">
        <v>6823</v>
      </c>
      <c r="E1086" s="409">
        <v>0.09</v>
      </c>
      <c r="F1086" s="404" t="s">
        <v>6771</v>
      </c>
    </row>
    <row r="1087" spans="1:6">
      <c r="A1087" s="403">
        <v>95274</v>
      </c>
      <c r="B1087" s="404" t="s">
        <v>7884</v>
      </c>
      <c r="C1087" s="404" t="s">
        <v>97</v>
      </c>
      <c r="D1087" s="404" t="s">
        <v>6823</v>
      </c>
      <c r="E1087" s="409">
        <v>0.31</v>
      </c>
      <c r="F1087" s="404" t="s">
        <v>6771</v>
      </c>
    </row>
    <row r="1088" spans="1:6">
      <c r="A1088" s="403">
        <v>95275</v>
      </c>
      <c r="B1088" s="404" t="s">
        <v>7885</v>
      </c>
      <c r="C1088" s="404" t="s">
        <v>97</v>
      </c>
      <c r="D1088" s="404" t="s">
        <v>6823</v>
      </c>
      <c r="E1088" s="409">
        <v>1.1599999999999999</v>
      </c>
      <c r="F1088" s="404" t="s">
        <v>6771</v>
      </c>
    </row>
    <row r="1089" spans="1:6">
      <c r="A1089" s="403">
        <v>95278</v>
      </c>
      <c r="B1089" s="404" t="s">
        <v>7886</v>
      </c>
      <c r="C1089" s="404" t="s">
        <v>97</v>
      </c>
      <c r="D1089" s="404" t="s">
        <v>6823</v>
      </c>
      <c r="E1089" s="409">
        <v>0.44</v>
      </c>
      <c r="F1089" s="404" t="s">
        <v>6771</v>
      </c>
    </row>
    <row r="1090" spans="1:6">
      <c r="A1090" s="403">
        <v>95279</v>
      </c>
      <c r="B1090" s="404" t="s">
        <v>7887</v>
      </c>
      <c r="C1090" s="404" t="s">
        <v>97</v>
      </c>
      <c r="D1090" s="404" t="s">
        <v>6823</v>
      </c>
      <c r="E1090" s="409">
        <v>0.09</v>
      </c>
      <c r="F1090" s="404" t="s">
        <v>6771</v>
      </c>
    </row>
    <row r="1091" spans="1:6">
      <c r="A1091" s="403">
        <v>95280</v>
      </c>
      <c r="B1091" s="404" t="s">
        <v>7888</v>
      </c>
      <c r="C1091" s="404" t="s">
        <v>97</v>
      </c>
      <c r="D1091" s="404" t="s">
        <v>6823</v>
      </c>
      <c r="E1091" s="409">
        <v>0.34</v>
      </c>
      <c r="F1091" s="404" t="s">
        <v>6771</v>
      </c>
    </row>
    <row r="1092" spans="1:6">
      <c r="A1092" s="403">
        <v>95281</v>
      </c>
      <c r="B1092" s="404" t="s">
        <v>7889</v>
      </c>
      <c r="C1092" s="404" t="s">
        <v>97</v>
      </c>
      <c r="D1092" s="404" t="s">
        <v>7213</v>
      </c>
      <c r="E1092" s="409">
        <v>3.61</v>
      </c>
      <c r="F1092" s="404" t="s">
        <v>6771</v>
      </c>
    </row>
    <row r="1093" spans="1:6">
      <c r="A1093" s="403">
        <v>95617</v>
      </c>
      <c r="B1093" s="404" t="s">
        <v>7890</v>
      </c>
      <c r="C1093" s="404" t="s">
        <v>97</v>
      </c>
      <c r="D1093" s="404" t="s">
        <v>6770</v>
      </c>
      <c r="E1093" s="409">
        <v>0.81</v>
      </c>
      <c r="F1093" s="404" t="s">
        <v>6771</v>
      </c>
    </row>
    <row r="1094" spans="1:6">
      <c r="A1094" s="403">
        <v>95618</v>
      </c>
      <c r="B1094" s="404" t="s">
        <v>7891</v>
      </c>
      <c r="C1094" s="404" t="s">
        <v>97</v>
      </c>
      <c r="D1094" s="404" t="s">
        <v>6770</v>
      </c>
      <c r="E1094" s="409">
        <v>0.18</v>
      </c>
      <c r="F1094" s="404" t="s">
        <v>6771</v>
      </c>
    </row>
    <row r="1095" spans="1:6">
      <c r="A1095" s="403">
        <v>95619</v>
      </c>
      <c r="B1095" s="404" t="s">
        <v>7892</v>
      </c>
      <c r="C1095" s="404" t="s">
        <v>97</v>
      </c>
      <c r="D1095" s="404" t="s">
        <v>6770</v>
      </c>
      <c r="E1095" s="409">
        <v>1.01</v>
      </c>
      <c r="F1095" s="404" t="s">
        <v>6771</v>
      </c>
    </row>
    <row r="1096" spans="1:6">
      <c r="A1096" s="403">
        <v>95627</v>
      </c>
      <c r="B1096" s="404" t="s">
        <v>7893</v>
      </c>
      <c r="C1096" s="404" t="s">
        <v>97</v>
      </c>
      <c r="D1096" s="404" t="s">
        <v>6770</v>
      </c>
      <c r="E1096" s="409">
        <v>18.87</v>
      </c>
      <c r="F1096" s="404" t="s">
        <v>6771</v>
      </c>
    </row>
    <row r="1097" spans="1:6">
      <c r="A1097" s="403">
        <v>95628</v>
      </c>
      <c r="B1097" s="404" t="s">
        <v>7894</v>
      </c>
      <c r="C1097" s="404" t="s">
        <v>97</v>
      </c>
      <c r="D1097" s="404" t="s">
        <v>6770</v>
      </c>
      <c r="E1097" s="409">
        <v>4.95</v>
      </c>
      <c r="F1097" s="404" t="s">
        <v>6771</v>
      </c>
    </row>
    <row r="1098" spans="1:6">
      <c r="A1098" s="403">
        <v>95629</v>
      </c>
      <c r="B1098" s="404" t="s">
        <v>7895</v>
      </c>
      <c r="C1098" s="404" t="s">
        <v>97</v>
      </c>
      <c r="D1098" s="404" t="s">
        <v>6770</v>
      </c>
      <c r="E1098" s="409">
        <v>23.62</v>
      </c>
      <c r="F1098" s="404" t="s">
        <v>6771</v>
      </c>
    </row>
    <row r="1099" spans="1:6">
      <c r="A1099" s="403">
        <v>95630</v>
      </c>
      <c r="B1099" s="404" t="s">
        <v>7896</v>
      </c>
      <c r="C1099" s="404" t="s">
        <v>97</v>
      </c>
      <c r="D1099" s="404" t="s">
        <v>7213</v>
      </c>
      <c r="E1099" s="409">
        <v>57.92</v>
      </c>
      <c r="F1099" s="404" t="s">
        <v>6771</v>
      </c>
    </row>
    <row r="1100" spans="1:6">
      <c r="A1100" s="403">
        <v>95698</v>
      </c>
      <c r="B1100" s="404" t="s">
        <v>7897</v>
      </c>
      <c r="C1100" s="404" t="s">
        <v>97</v>
      </c>
      <c r="D1100" s="404" t="s">
        <v>6770</v>
      </c>
      <c r="E1100" s="409">
        <v>3.29</v>
      </c>
      <c r="F1100" s="404" t="s">
        <v>6771</v>
      </c>
    </row>
    <row r="1101" spans="1:6">
      <c r="A1101" s="403">
        <v>95699</v>
      </c>
      <c r="B1101" s="404" t="s">
        <v>7898</v>
      </c>
      <c r="C1101" s="404" t="s">
        <v>97</v>
      </c>
      <c r="D1101" s="404" t="s">
        <v>6770</v>
      </c>
      <c r="E1101" s="409">
        <v>0.74</v>
      </c>
      <c r="F1101" s="404" t="s">
        <v>6771</v>
      </c>
    </row>
    <row r="1102" spans="1:6">
      <c r="A1102" s="403">
        <v>95700</v>
      </c>
      <c r="B1102" s="404" t="s">
        <v>7899</v>
      </c>
      <c r="C1102" s="404" t="s">
        <v>97</v>
      </c>
      <c r="D1102" s="404" t="s">
        <v>6770</v>
      </c>
      <c r="E1102" s="409">
        <v>4.12</v>
      </c>
      <c r="F1102" s="404" t="s">
        <v>6771</v>
      </c>
    </row>
    <row r="1103" spans="1:6">
      <c r="A1103" s="403">
        <v>95701</v>
      </c>
      <c r="B1103" s="404" t="s">
        <v>7900</v>
      </c>
      <c r="C1103" s="404" t="s">
        <v>97</v>
      </c>
      <c r="D1103" s="404" t="s">
        <v>6823</v>
      </c>
      <c r="E1103" s="409">
        <v>1.43</v>
      </c>
      <c r="F1103" s="404" t="s">
        <v>6771</v>
      </c>
    </row>
    <row r="1104" spans="1:6">
      <c r="A1104" s="403">
        <v>95704</v>
      </c>
      <c r="B1104" s="404" t="s">
        <v>7901</v>
      </c>
      <c r="C1104" s="404" t="s">
        <v>97</v>
      </c>
      <c r="D1104" s="404" t="s">
        <v>6770</v>
      </c>
      <c r="E1104" s="409">
        <v>21.74</v>
      </c>
      <c r="F1104" s="404" t="s">
        <v>6771</v>
      </c>
    </row>
    <row r="1105" spans="1:6">
      <c r="A1105" s="403">
        <v>95705</v>
      </c>
      <c r="B1105" s="404" t="s">
        <v>7902</v>
      </c>
      <c r="C1105" s="404" t="s">
        <v>97</v>
      </c>
      <c r="D1105" s="404" t="s">
        <v>6770</v>
      </c>
      <c r="E1105" s="409">
        <v>5.71</v>
      </c>
      <c r="F1105" s="404" t="s">
        <v>6771</v>
      </c>
    </row>
    <row r="1106" spans="1:6">
      <c r="A1106" s="403">
        <v>95706</v>
      </c>
      <c r="B1106" s="404" t="s">
        <v>7903</v>
      </c>
      <c r="C1106" s="404" t="s">
        <v>97</v>
      </c>
      <c r="D1106" s="404" t="s">
        <v>6770</v>
      </c>
      <c r="E1106" s="409">
        <v>27.21</v>
      </c>
      <c r="F1106" s="404" t="s">
        <v>6771</v>
      </c>
    </row>
    <row r="1107" spans="1:6">
      <c r="A1107" s="403">
        <v>95707</v>
      </c>
      <c r="B1107" s="404" t="s">
        <v>7904</v>
      </c>
      <c r="C1107" s="404" t="s">
        <v>97</v>
      </c>
      <c r="D1107" s="404" t="s">
        <v>6823</v>
      </c>
      <c r="E1107" s="409">
        <v>16.04</v>
      </c>
      <c r="F1107" s="404" t="s">
        <v>6771</v>
      </c>
    </row>
    <row r="1108" spans="1:6">
      <c r="A1108" s="403">
        <v>95710</v>
      </c>
      <c r="B1108" s="404" t="s">
        <v>7905</v>
      </c>
      <c r="C1108" s="404" t="s">
        <v>97</v>
      </c>
      <c r="D1108" s="404" t="s">
        <v>6770</v>
      </c>
      <c r="E1108" s="409">
        <v>26.13</v>
      </c>
      <c r="F1108" s="404" t="s">
        <v>6771</v>
      </c>
    </row>
    <row r="1109" spans="1:6">
      <c r="A1109" s="403">
        <v>95711</v>
      </c>
      <c r="B1109" s="404" t="s">
        <v>7906</v>
      </c>
      <c r="C1109" s="404" t="s">
        <v>97</v>
      </c>
      <c r="D1109" s="404" t="s">
        <v>6770</v>
      </c>
      <c r="E1109" s="409">
        <v>6.72</v>
      </c>
      <c r="F1109" s="404" t="s">
        <v>6771</v>
      </c>
    </row>
    <row r="1110" spans="1:6">
      <c r="A1110" s="403">
        <v>95712</v>
      </c>
      <c r="B1110" s="404" t="s">
        <v>7907</v>
      </c>
      <c r="C1110" s="404" t="s">
        <v>97</v>
      </c>
      <c r="D1110" s="404" t="s">
        <v>6770</v>
      </c>
      <c r="E1110" s="409">
        <v>32.659999999999997</v>
      </c>
      <c r="F1110" s="404" t="s">
        <v>6771</v>
      </c>
    </row>
    <row r="1111" spans="1:6">
      <c r="A1111" s="403">
        <v>95713</v>
      </c>
      <c r="B1111" s="404" t="s">
        <v>7908</v>
      </c>
      <c r="C1111" s="404" t="s">
        <v>97</v>
      </c>
      <c r="D1111" s="404" t="s">
        <v>7213</v>
      </c>
      <c r="E1111" s="409">
        <v>71.790000000000006</v>
      </c>
      <c r="F1111" s="404" t="s">
        <v>6771</v>
      </c>
    </row>
    <row r="1112" spans="1:6">
      <c r="A1112" s="403">
        <v>95716</v>
      </c>
      <c r="B1112" s="404" t="s">
        <v>7909</v>
      </c>
      <c r="C1112" s="404" t="s">
        <v>97</v>
      </c>
      <c r="D1112" s="404" t="s">
        <v>6770</v>
      </c>
      <c r="E1112" s="409">
        <v>25.15</v>
      </c>
      <c r="F1112" s="404" t="s">
        <v>6771</v>
      </c>
    </row>
    <row r="1113" spans="1:6">
      <c r="A1113" s="403">
        <v>95717</v>
      </c>
      <c r="B1113" s="404" t="s">
        <v>7910</v>
      </c>
      <c r="C1113" s="404" t="s">
        <v>97</v>
      </c>
      <c r="D1113" s="404" t="s">
        <v>6770</v>
      </c>
      <c r="E1113" s="409">
        <v>6.46</v>
      </c>
      <c r="F1113" s="404" t="s">
        <v>6771</v>
      </c>
    </row>
    <row r="1114" spans="1:6">
      <c r="A1114" s="403">
        <v>95718</v>
      </c>
      <c r="B1114" s="404" t="s">
        <v>7911</v>
      </c>
      <c r="C1114" s="404" t="s">
        <v>97</v>
      </c>
      <c r="D1114" s="404" t="s">
        <v>6770</v>
      </c>
      <c r="E1114" s="409">
        <v>31.44</v>
      </c>
      <c r="F1114" s="404" t="s">
        <v>6771</v>
      </c>
    </row>
    <row r="1115" spans="1:6">
      <c r="A1115" s="403">
        <v>95719</v>
      </c>
      <c r="B1115" s="404" t="s">
        <v>7912</v>
      </c>
      <c r="C1115" s="404" t="s">
        <v>97</v>
      </c>
      <c r="D1115" s="404" t="s">
        <v>7213</v>
      </c>
      <c r="E1115" s="409">
        <v>71.790000000000006</v>
      </c>
      <c r="F1115" s="404" t="s">
        <v>6771</v>
      </c>
    </row>
    <row r="1116" spans="1:6">
      <c r="A1116" s="403">
        <v>95869</v>
      </c>
      <c r="B1116" s="404" t="s">
        <v>7913</v>
      </c>
      <c r="C1116" s="404" t="s">
        <v>97</v>
      </c>
      <c r="D1116" s="404" t="s">
        <v>6770</v>
      </c>
      <c r="E1116" s="409">
        <v>1.56</v>
      </c>
      <c r="F1116" s="404" t="s">
        <v>6771</v>
      </c>
    </row>
    <row r="1117" spans="1:6">
      <c r="A1117" s="403">
        <v>95870</v>
      </c>
      <c r="B1117" s="404" t="s">
        <v>7914</v>
      </c>
      <c r="C1117" s="404" t="s">
        <v>97</v>
      </c>
      <c r="D1117" s="404" t="s">
        <v>6770</v>
      </c>
      <c r="E1117" s="409">
        <v>4.07</v>
      </c>
      <c r="F1117" s="404" t="s">
        <v>6771</v>
      </c>
    </row>
    <row r="1118" spans="1:6">
      <c r="A1118" s="403">
        <v>95871</v>
      </c>
      <c r="B1118" s="404" t="s">
        <v>7915</v>
      </c>
      <c r="C1118" s="404" t="s">
        <v>97</v>
      </c>
      <c r="D1118" s="404" t="s">
        <v>7213</v>
      </c>
      <c r="E1118" s="409">
        <v>149.16999999999999</v>
      </c>
      <c r="F1118" s="404" t="s">
        <v>6771</v>
      </c>
    </row>
    <row r="1119" spans="1:6">
      <c r="A1119" s="403">
        <v>95874</v>
      </c>
      <c r="B1119" s="404" t="s">
        <v>7916</v>
      </c>
      <c r="C1119" s="404" t="s">
        <v>97</v>
      </c>
      <c r="D1119" s="404" t="s">
        <v>6770</v>
      </c>
      <c r="E1119" s="409">
        <v>4.5599999999999996</v>
      </c>
      <c r="F1119" s="404" t="s">
        <v>6771</v>
      </c>
    </row>
    <row r="1120" spans="1:6">
      <c r="A1120" s="403">
        <v>96008</v>
      </c>
      <c r="B1120" s="404" t="s">
        <v>7917</v>
      </c>
      <c r="C1120" s="404" t="s">
        <v>97</v>
      </c>
      <c r="D1120" s="404" t="s">
        <v>6823</v>
      </c>
      <c r="E1120" s="409">
        <v>10.36</v>
      </c>
      <c r="F1120" s="404" t="s">
        <v>6771</v>
      </c>
    </row>
    <row r="1121" spans="1:6">
      <c r="A1121" s="403">
        <v>96009</v>
      </c>
      <c r="B1121" s="404" t="s">
        <v>7918</v>
      </c>
      <c r="C1121" s="404" t="s">
        <v>97</v>
      </c>
      <c r="D1121" s="404" t="s">
        <v>6823</v>
      </c>
      <c r="E1121" s="409">
        <v>2.72</v>
      </c>
      <c r="F1121" s="404" t="s">
        <v>6771</v>
      </c>
    </row>
    <row r="1122" spans="1:6">
      <c r="A1122" s="403">
        <v>96011</v>
      </c>
      <c r="B1122" s="404" t="s">
        <v>7919</v>
      </c>
      <c r="C1122" s="404" t="s">
        <v>97</v>
      </c>
      <c r="D1122" s="404" t="s">
        <v>6823</v>
      </c>
      <c r="E1122" s="409">
        <v>11.34</v>
      </c>
      <c r="F1122" s="404" t="s">
        <v>6771</v>
      </c>
    </row>
    <row r="1123" spans="1:6">
      <c r="A1123" s="403">
        <v>96012</v>
      </c>
      <c r="B1123" s="404" t="s">
        <v>7920</v>
      </c>
      <c r="C1123" s="404" t="s">
        <v>97</v>
      </c>
      <c r="D1123" s="404" t="s">
        <v>7213</v>
      </c>
      <c r="E1123" s="409">
        <v>55.75</v>
      </c>
      <c r="F1123" s="404" t="s">
        <v>6771</v>
      </c>
    </row>
    <row r="1124" spans="1:6">
      <c r="A1124" s="403">
        <v>96015</v>
      </c>
      <c r="B1124" s="404" t="s">
        <v>7921</v>
      </c>
      <c r="C1124" s="404" t="s">
        <v>97</v>
      </c>
      <c r="D1124" s="404" t="s">
        <v>6823</v>
      </c>
      <c r="E1124" s="409">
        <v>10.27</v>
      </c>
      <c r="F1124" s="404" t="s">
        <v>6771</v>
      </c>
    </row>
    <row r="1125" spans="1:6">
      <c r="A1125" s="403">
        <v>96016</v>
      </c>
      <c r="B1125" s="404" t="s">
        <v>7922</v>
      </c>
      <c r="C1125" s="404" t="s">
        <v>97</v>
      </c>
      <c r="D1125" s="404" t="s">
        <v>6823</v>
      </c>
      <c r="E1125" s="409">
        <v>2.69</v>
      </c>
      <c r="F1125" s="404" t="s">
        <v>6771</v>
      </c>
    </row>
    <row r="1126" spans="1:6">
      <c r="A1126" s="403">
        <v>96018</v>
      </c>
      <c r="B1126" s="404" t="s">
        <v>7923</v>
      </c>
      <c r="C1126" s="404" t="s">
        <v>97</v>
      </c>
      <c r="D1126" s="404" t="s">
        <v>6823</v>
      </c>
      <c r="E1126" s="409">
        <v>11.24</v>
      </c>
      <c r="F1126" s="404" t="s">
        <v>6771</v>
      </c>
    </row>
    <row r="1127" spans="1:6">
      <c r="A1127" s="403">
        <v>96019</v>
      </c>
      <c r="B1127" s="404" t="s">
        <v>7924</v>
      </c>
      <c r="C1127" s="404" t="s">
        <v>97</v>
      </c>
      <c r="D1127" s="404" t="s">
        <v>7213</v>
      </c>
      <c r="E1127" s="409">
        <v>55.75</v>
      </c>
      <c r="F1127" s="404" t="s">
        <v>6771</v>
      </c>
    </row>
    <row r="1128" spans="1:6">
      <c r="A1128" s="403">
        <v>96023</v>
      </c>
      <c r="B1128" s="404" t="s">
        <v>7925</v>
      </c>
      <c r="C1128" s="404" t="s">
        <v>97</v>
      </c>
      <c r="D1128" s="404" t="s">
        <v>6823</v>
      </c>
      <c r="E1128" s="409">
        <v>7.94</v>
      </c>
      <c r="F1128" s="404" t="s">
        <v>6771</v>
      </c>
    </row>
    <row r="1129" spans="1:6">
      <c r="A1129" s="403">
        <v>96024</v>
      </c>
      <c r="B1129" s="404" t="s">
        <v>7926</v>
      </c>
      <c r="C1129" s="404" t="s">
        <v>97</v>
      </c>
      <c r="D1129" s="404" t="s">
        <v>6823</v>
      </c>
      <c r="E1129" s="409">
        <v>2.08</v>
      </c>
      <c r="F1129" s="404" t="s">
        <v>6771</v>
      </c>
    </row>
    <row r="1130" spans="1:6">
      <c r="A1130" s="403">
        <v>96026</v>
      </c>
      <c r="B1130" s="404" t="s">
        <v>7927</v>
      </c>
      <c r="C1130" s="404" t="s">
        <v>97</v>
      </c>
      <c r="D1130" s="404" t="s">
        <v>6823</v>
      </c>
      <c r="E1130" s="409">
        <v>8.69</v>
      </c>
      <c r="F1130" s="404" t="s">
        <v>6771</v>
      </c>
    </row>
    <row r="1131" spans="1:6">
      <c r="A1131" s="403">
        <v>96027</v>
      </c>
      <c r="B1131" s="404" t="s">
        <v>7928</v>
      </c>
      <c r="C1131" s="404" t="s">
        <v>97</v>
      </c>
      <c r="D1131" s="404" t="s">
        <v>7213</v>
      </c>
      <c r="E1131" s="409">
        <v>38.840000000000003</v>
      </c>
      <c r="F1131" s="404" t="s">
        <v>6771</v>
      </c>
    </row>
    <row r="1132" spans="1:6">
      <c r="A1132" s="403">
        <v>96030</v>
      </c>
      <c r="B1132" s="404" t="s">
        <v>7929</v>
      </c>
      <c r="C1132" s="404" t="s">
        <v>97</v>
      </c>
      <c r="D1132" s="404" t="s">
        <v>6823</v>
      </c>
      <c r="E1132" s="409">
        <v>12.97</v>
      </c>
      <c r="F1132" s="404" t="s">
        <v>6771</v>
      </c>
    </row>
    <row r="1133" spans="1:6">
      <c r="A1133" s="403">
        <v>96031</v>
      </c>
      <c r="B1133" s="404" t="s">
        <v>7930</v>
      </c>
      <c r="C1133" s="404" t="s">
        <v>97</v>
      </c>
      <c r="D1133" s="404" t="s">
        <v>6823</v>
      </c>
      <c r="E1133" s="409">
        <v>4.54</v>
      </c>
      <c r="F1133" s="404" t="s">
        <v>6771</v>
      </c>
    </row>
    <row r="1134" spans="1:6">
      <c r="A1134" s="403">
        <v>96032</v>
      </c>
      <c r="B1134" s="404" t="s">
        <v>7931</v>
      </c>
      <c r="C1134" s="404" t="s">
        <v>97</v>
      </c>
      <c r="D1134" s="404" t="s">
        <v>6823</v>
      </c>
      <c r="E1134" s="409">
        <v>0.92</v>
      </c>
      <c r="F1134" s="404" t="s">
        <v>6771</v>
      </c>
    </row>
    <row r="1135" spans="1:6">
      <c r="A1135" s="403">
        <v>96033</v>
      </c>
      <c r="B1135" s="404" t="s">
        <v>7932</v>
      </c>
      <c r="C1135" s="404" t="s">
        <v>97</v>
      </c>
      <c r="D1135" s="404" t="s">
        <v>6823</v>
      </c>
      <c r="E1135" s="409">
        <v>24.35</v>
      </c>
      <c r="F1135" s="404" t="s">
        <v>6771</v>
      </c>
    </row>
    <row r="1136" spans="1:6">
      <c r="A1136" s="403">
        <v>96034</v>
      </c>
      <c r="B1136" s="404" t="s">
        <v>7933</v>
      </c>
      <c r="C1136" s="404" t="s">
        <v>97</v>
      </c>
      <c r="D1136" s="404" t="s">
        <v>7213</v>
      </c>
      <c r="E1136" s="409">
        <v>105.12</v>
      </c>
      <c r="F1136" s="404" t="s">
        <v>6771</v>
      </c>
    </row>
    <row r="1137" spans="1:6">
      <c r="A1137" s="403">
        <v>96053</v>
      </c>
      <c r="B1137" s="404" t="s">
        <v>7934</v>
      </c>
      <c r="C1137" s="404" t="s">
        <v>97</v>
      </c>
      <c r="D1137" s="404" t="s">
        <v>6823</v>
      </c>
      <c r="E1137" s="409">
        <v>8.0299999999999994</v>
      </c>
      <c r="F1137" s="404" t="s">
        <v>6771</v>
      </c>
    </row>
    <row r="1138" spans="1:6">
      <c r="A1138" s="403">
        <v>96054</v>
      </c>
      <c r="B1138" s="404" t="s">
        <v>7935</v>
      </c>
      <c r="C1138" s="404" t="s">
        <v>97</v>
      </c>
      <c r="D1138" s="404" t="s">
        <v>6823</v>
      </c>
      <c r="E1138" s="409">
        <v>15.55</v>
      </c>
      <c r="F1138" s="404" t="s">
        <v>6771</v>
      </c>
    </row>
    <row r="1139" spans="1:6">
      <c r="A1139" s="403">
        <v>96055</v>
      </c>
      <c r="B1139" s="404" t="s">
        <v>7936</v>
      </c>
      <c r="C1139" s="404" t="s">
        <v>97</v>
      </c>
      <c r="D1139" s="404" t="s">
        <v>6823</v>
      </c>
      <c r="E1139" s="409">
        <v>2.11</v>
      </c>
      <c r="F1139" s="404" t="s">
        <v>6771</v>
      </c>
    </row>
    <row r="1140" spans="1:6">
      <c r="A1140" s="403">
        <v>96056</v>
      </c>
      <c r="B1140" s="404" t="s">
        <v>7937</v>
      </c>
      <c r="C1140" s="404" t="s">
        <v>97</v>
      </c>
      <c r="D1140" s="404" t="s">
        <v>6823</v>
      </c>
      <c r="E1140" s="409">
        <v>8.7899999999999991</v>
      </c>
      <c r="F1140" s="404" t="s">
        <v>6771</v>
      </c>
    </row>
    <row r="1141" spans="1:6">
      <c r="A1141" s="403">
        <v>96057</v>
      </c>
      <c r="B1141" s="404" t="s">
        <v>7938</v>
      </c>
      <c r="C1141" s="404" t="s">
        <v>97</v>
      </c>
      <c r="D1141" s="404" t="s">
        <v>7213</v>
      </c>
      <c r="E1141" s="409">
        <v>38.840000000000003</v>
      </c>
      <c r="F1141" s="404" t="s">
        <v>6771</v>
      </c>
    </row>
    <row r="1142" spans="1:6">
      <c r="A1142" s="403">
        <v>96060</v>
      </c>
      <c r="B1142" s="404" t="s">
        <v>7939</v>
      </c>
      <c r="C1142" s="404" t="s">
        <v>97</v>
      </c>
      <c r="D1142" s="404" t="s">
        <v>6823</v>
      </c>
      <c r="E1142" s="409">
        <v>2.98</v>
      </c>
      <c r="F1142" s="404" t="s">
        <v>6771</v>
      </c>
    </row>
    <row r="1143" spans="1:6">
      <c r="A1143" s="403">
        <v>96061</v>
      </c>
      <c r="B1143" s="404" t="s">
        <v>7940</v>
      </c>
      <c r="C1143" s="404" t="s">
        <v>97</v>
      </c>
      <c r="D1143" s="404" t="s">
        <v>6823</v>
      </c>
      <c r="E1143" s="409">
        <v>19.440000000000001</v>
      </c>
      <c r="F1143" s="404" t="s">
        <v>6771</v>
      </c>
    </row>
    <row r="1144" spans="1:6">
      <c r="A1144" s="403">
        <v>96062</v>
      </c>
      <c r="B1144" s="404" t="s">
        <v>7941</v>
      </c>
      <c r="C1144" s="404" t="s">
        <v>97</v>
      </c>
      <c r="D1144" s="404" t="s">
        <v>7213</v>
      </c>
      <c r="E1144" s="409">
        <v>21.76</v>
      </c>
      <c r="F1144" s="404" t="s">
        <v>6771</v>
      </c>
    </row>
    <row r="1145" spans="1:6">
      <c r="A1145" s="403">
        <v>96241</v>
      </c>
      <c r="B1145" s="404" t="s">
        <v>7942</v>
      </c>
      <c r="C1145" s="404" t="s">
        <v>97</v>
      </c>
      <c r="D1145" s="404" t="s">
        <v>6770</v>
      </c>
      <c r="E1145" s="409">
        <v>13.9</v>
      </c>
      <c r="F1145" s="404" t="s">
        <v>6771</v>
      </c>
    </row>
    <row r="1146" spans="1:6">
      <c r="A1146" s="403">
        <v>96242</v>
      </c>
      <c r="B1146" s="404" t="s">
        <v>7943</v>
      </c>
      <c r="C1146" s="404" t="s">
        <v>97</v>
      </c>
      <c r="D1146" s="404" t="s">
        <v>6770</v>
      </c>
      <c r="E1146" s="409">
        <v>3.57</v>
      </c>
      <c r="F1146" s="404" t="s">
        <v>6771</v>
      </c>
    </row>
    <row r="1147" spans="1:6">
      <c r="A1147" s="403">
        <v>96243</v>
      </c>
      <c r="B1147" s="404" t="s">
        <v>7944</v>
      </c>
      <c r="C1147" s="404" t="s">
        <v>97</v>
      </c>
      <c r="D1147" s="404" t="s">
        <v>6770</v>
      </c>
      <c r="E1147" s="409">
        <v>17.37</v>
      </c>
      <c r="F1147" s="404" t="s">
        <v>6771</v>
      </c>
    </row>
    <row r="1148" spans="1:6">
      <c r="A1148" s="403">
        <v>96244</v>
      </c>
      <c r="B1148" s="404" t="s">
        <v>7945</v>
      </c>
      <c r="C1148" s="404" t="s">
        <v>97</v>
      </c>
      <c r="D1148" s="404" t="s">
        <v>7213</v>
      </c>
      <c r="E1148" s="409">
        <v>13.9</v>
      </c>
      <c r="F1148" s="404" t="s">
        <v>6771</v>
      </c>
    </row>
    <row r="1149" spans="1:6">
      <c r="A1149" s="403">
        <v>96298</v>
      </c>
      <c r="B1149" s="404" t="s">
        <v>7946</v>
      </c>
      <c r="C1149" s="404" t="s">
        <v>97</v>
      </c>
      <c r="D1149" s="404" t="s">
        <v>6770</v>
      </c>
      <c r="E1149" s="409">
        <v>33.94</v>
      </c>
      <c r="F1149" s="404" t="s">
        <v>6771</v>
      </c>
    </row>
    <row r="1150" spans="1:6">
      <c r="A1150" s="403">
        <v>96299</v>
      </c>
      <c r="B1150" s="404" t="s">
        <v>7947</v>
      </c>
      <c r="C1150" s="404" t="s">
        <v>97</v>
      </c>
      <c r="D1150" s="404" t="s">
        <v>6770</v>
      </c>
      <c r="E1150" s="409">
        <v>8.91</v>
      </c>
      <c r="F1150" s="404" t="s">
        <v>6771</v>
      </c>
    </row>
    <row r="1151" spans="1:6">
      <c r="A1151" s="403">
        <v>96300</v>
      </c>
      <c r="B1151" s="404" t="s">
        <v>7948</v>
      </c>
      <c r="C1151" s="404" t="s">
        <v>97</v>
      </c>
      <c r="D1151" s="404" t="s">
        <v>6770</v>
      </c>
      <c r="E1151" s="409">
        <v>42.48</v>
      </c>
      <c r="F1151" s="404" t="s">
        <v>6771</v>
      </c>
    </row>
    <row r="1152" spans="1:6">
      <c r="A1152" s="403">
        <v>96301</v>
      </c>
      <c r="B1152" s="404" t="s">
        <v>7949</v>
      </c>
      <c r="C1152" s="404" t="s">
        <v>97</v>
      </c>
      <c r="D1152" s="404" t="s">
        <v>7213</v>
      </c>
      <c r="E1152" s="409">
        <v>50.95</v>
      </c>
      <c r="F1152" s="404" t="s">
        <v>6771</v>
      </c>
    </row>
    <row r="1153" spans="1:6">
      <c r="A1153" s="403">
        <v>96304</v>
      </c>
      <c r="B1153" s="404" t="s">
        <v>7950</v>
      </c>
      <c r="C1153" s="404" t="s">
        <v>97</v>
      </c>
      <c r="D1153" s="404" t="s">
        <v>6823</v>
      </c>
      <c r="E1153" s="409">
        <v>0.09</v>
      </c>
      <c r="F1153" s="404" t="s">
        <v>6771</v>
      </c>
    </row>
    <row r="1154" spans="1:6">
      <c r="A1154" s="403">
        <v>96305</v>
      </c>
      <c r="B1154" s="404" t="s">
        <v>7951</v>
      </c>
      <c r="C1154" s="404" t="s">
        <v>97</v>
      </c>
      <c r="D1154" s="404" t="s">
        <v>6823</v>
      </c>
      <c r="E1154" s="409">
        <v>0.02</v>
      </c>
      <c r="F1154" s="404" t="s">
        <v>6771</v>
      </c>
    </row>
    <row r="1155" spans="1:6">
      <c r="A1155" s="403">
        <v>96306</v>
      </c>
      <c r="B1155" s="404" t="s">
        <v>7952</v>
      </c>
      <c r="C1155" s="404" t="s">
        <v>97</v>
      </c>
      <c r="D1155" s="404" t="s">
        <v>6823</v>
      </c>
      <c r="E1155" s="409">
        <v>0.11</v>
      </c>
      <c r="F1155" s="404" t="s">
        <v>6771</v>
      </c>
    </row>
    <row r="1156" spans="1:6">
      <c r="A1156" s="403">
        <v>96307</v>
      </c>
      <c r="B1156" s="404" t="s">
        <v>7953</v>
      </c>
      <c r="C1156" s="404" t="s">
        <v>97</v>
      </c>
      <c r="D1156" s="404" t="s">
        <v>6823</v>
      </c>
      <c r="E1156" s="409">
        <v>0.57999999999999996</v>
      </c>
      <c r="F1156" s="404" t="s">
        <v>6771</v>
      </c>
    </row>
    <row r="1157" spans="1:6">
      <c r="A1157" s="403">
        <v>96457</v>
      </c>
      <c r="B1157" s="404" t="s">
        <v>7954</v>
      </c>
      <c r="C1157" s="404" t="s">
        <v>97</v>
      </c>
      <c r="D1157" s="404" t="s">
        <v>7213</v>
      </c>
      <c r="E1157" s="409">
        <v>50.95</v>
      </c>
      <c r="F1157" s="404" t="s">
        <v>6771</v>
      </c>
    </row>
    <row r="1158" spans="1:6">
      <c r="A1158" s="403">
        <v>96458</v>
      </c>
      <c r="B1158" s="404" t="s">
        <v>7955</v>
      </c>
      <c r="C1158" s="404" t="s">
        <v>97</v>
      </c>
      <c r="D1158" s="404" t="s">
        <v>6770</v>
      </c>
      <c r="E1158" s="409">
        <v>26.19</v>
      </c>
      <c r="F1158" s="404" t="s">
        <v>6771</v>
      </c>
    </row>
    <row r="1159" spans="1:6">
      <c r="A1159" s="403">
        <v>96459</v>
      </c>
      <c r="B1159" s="404" t="s">
        <v>7956</v>
      </c>
      <c r="C1159" s="404" t="s">
        <v>97</v>
      </c>
      <c r="D1159" s="404" t="s">
        <v>6770</v>
      </c>
      <c r="E1159" s="409">
        <v>5.49</v>
      </c>
      <c r="F1159" s="404" t="s">
        <v>6771</v>
      </c>
    </row>
    <row r="1160" spans="1:6">
      <c r="A1160" s="403">
        <v>96460</v>
      </c>
      <c r="B1160" s="404" t="s">
        <v>7957</v>
      </c>
      <c r="C1160" s="404" t="s">
        <v>97</v>
      </c>
      <c r="D1160" s="404" t="s">
        <v>6770</v>
      </c>
      <c r="E1160" s="409">
        <v>20.93</v>
      </c>
      <c r="F1160" s="404" t="s">
        <v>6771</v>
      </c>
    </row>
    <row r="1161" spans="1:6">
      <c r="A1161" s="403">
        <v>55960</v>
      </c>
      <c r="B1161" s="404" t="s">
        <v>7958</v>
      </c>
      <c r="C1161" s="404" t="s">
        <v>76</v>
      </c>
      <c r="D1161" s="404" t="s">
        <v>6770</v>
      </c>
      <c r="E1161" s="409">
        <v>4.09</v>
      </c>
      <c r="F1161" s="404" t="s">
        <v>6771</v>
      </c>
    </row>
    <row r="1162" spans="1:6">
      <c r="A1162" s="403">
        <v>72085</v>
      </c>
      <c r="B1162" s="404" t="s">
        <v>7959</v>
      </c>
      <c r="C1162" s="404" t="s">
        <v>78</v>
      </c>
      <c r="D1162" s="404" t="s">
        <v>6770</v>
      </c>
      <c r="E1162" s="409">
        <v>1.56</v>
      </c>
      <c r="F1162" s="404" t="s">
        <v>6771</v>
      </c>
    </row>
    <row r="1163" spans="1:6">
      <c r="A1163" s="403">
        <v>72086</v>
      </c>
      <c r="B1163" s="404" t="s">
        <v>7960</v>
      </c>
      <c r="C1163" s="404" t="s">
        <v>78</v>
      </c>
      <c r="D1163" s="404" t="s">
        <v>6770</v>
      </c>
      <c r="E1163" s="409">
        <v>4.79</v>
      </c>
      <c r="F1163" s="404" t="s">
        <v>6771</v>
      </c>
    </row>
    <row r="1164" spans="1:6">
      <c r="A1164" s="403">
        <v>92259</v>
      </c>
      <c r="B1164" s="404" t="s">
        <v>7961</v>
      </c>
      <c r="C1164" s="404" t="s">
        <v>2</v>
      </c>
      <c r="D1164" s="404" t="s">
        <v>6823</v>
      </c>
      <c r="E1164" s="409">
        <v>237.03</v>
      </c>
      <c r="F1164" s="404" t="s">
        <v>6771</v>
      </c>
    </row>
    <row r="1165" spans="1:6">
      <c r="A1165" s="403">
        <v>92260</v>
      </c>
      <c r="B1165" s="404" t="s">
        <v>7962</v>
      </c>
      <c r="C1165" s="404" t="s">
        <v>2</v>
      </c>
      <c r="D1165" s="404" t="s">
        <v>6823</v>
      </c>
      <c r="E1165" s="409">
        <v>278.26</v>
      </c>
      <c r="F1165" s="404" t="s">
        <v>6771</v>
      </c>
    </row>
    <row r="1166" spans="1:6">
      <c r="A1166" s="403">
        <v>92261</v>
      </c>
      <c r="B1166" s="404" t="s">
        <v>7963</v>
      </c>
      <c r="C1166" s="404" t="s">
        <v>2</v>
      </c>
      <c r="D1166" s="404" t="s">
        <v>6823</v>
      </c>
      <c r="E1166" s="409">
        <v>318.24</v>
      </c>
      <c r="F1166" s="404" t="s">
        <v>6771</v>
      </c>
    </row>
    <row r="1167" spans="1:6">
      <c r="A1167" s="403">
        <v>92262</v>
      </c>
      <c r="B1167" s="404" t="s">
        <v>7964</v>
      </c>
      <c r="C1167" s="404" t="s">
        <v>2</v>
      </c>
      <c r="D1167" s="404" t="s">
        <v>6823</v>
      </c>
      <c r="E1167" s="409">
        <v>382.61</v>
      </c>
      <c r="F1167" s="404" t="s">
        <v>6771</v>
      </c>
    </row>
    <row r="1168" spans="1:6">
      <c r="A1168" s="403">
        <v>92539</v>
      </c>
      <c r="B1168" s="404" t="s">
        <v>7965</v>
      </c>
      <c r="C1168" s="404" t="s">
        <v>76</v>
      </c>
      <c r="D1168" s="404" t="s">
        <v>6823</v>
      </c>
      <c r="E1168" s="409">
        <v>36.67</v>
      </c>
      <c r="F1168" s="404" t="s">
        <v>6771</v>
      </c>
    </row>
    <row r="1169" spans="1:6">
      <c r="A1169" s="403">
        <v>92540</v>
      </c>
      <c r="B1169" s="404" t="s">
        <v>7966</v>
      </c>
      <c r="C1169" s="404" t="s">
        <v>76</v>
      </c>
      <c r="D1169" s="404" t="s">
        <v>6823</v>
      </c>
      <c r="E1169" s="409">
        <v>42.71</v>
      </c>
      <c r="F1169" s="404" t="s">
        <v>6771</v>
      </c>
    </row>
    <row r="1170" spans="1:6">
      <c r="A1170" s="403">
        <v>92541</v>
      </c>
      <c r="B1170" s="404" t="s">
        <v>7967</v>
      </c>
      <c r="C1170" s="404" t="s">
        <v>76</v>
      </c>
      <c r="D1170" s="404" t="s">
        <v>6823</v>
      </c>
      <c r="E1170" s="409">
        <v>39.78</v>
      </c>
      <c r="F1170" s="404" t="s">
        <v>6771</v>
      </c>
    </row>
    <row r="1171" spans="1:6">
      <c r="A1171" s="403">
        <v>92542</v>
      </c>
      <c r="B1171" s="404" t="s">
        <v>7968</v>
      </c>
      <c r="C1171" s="404" t="s">
        <v>76</v>
      </c>
      <c r="D1171" s="404" t="s">
        <v>6823</v>
      </c>
      <c r="E1171" s="409">
        <v>49.38</v>
      </c>
      <c r="F1171" s="404" t="s">
        <v>6771</v>
      </c>
    </row>
    <row r="1172" spans="1:6">
      <c r="A1172" s="403">
        <v>92543</v>
      </c>
      <c r="B1172" s="404" t="s">
        <v>7969</v>
      </c>
      <c r="C1172" s="404" t="s">
        <v>76</v>
      </c>
      <c r="D1172" s="404" t="s">
        <v>6823</v>
      </c>
      <c r="E1172" s="409">
        <v>10.33</v>
      </c>
      <c r="F1172" s="404" t="s">
        <v>6771</v>
      </c>
    </row>
    <row r="1173" spans="1:6">
      <c r="A1173" s="403">
        <v>92544</v>
      </c>
      <c r="B1173" s="404" t="s">
        <v>7970</v>
      </c>
      <c r="C1173" s="404" t="s">
        <v>76</v>
      </c>
      <c r="D1173" s="404" t="s">
        <v>6823</v>
      </c>
      <c r="E1173" s="409">
        <v>8.6999999999999993</v>
      </c>
      <c r="F1173" s="404" t="s">
        <v>6771</v>
      </c>
    </row>
    <row r="1174" spans="1:6">
      <c r="A1174" s="403">
        <v>92545</v>
      </c>
      <c r="B1174" s="404" t="s">
        <v>7971</v>
      </c>
      <c r="C1174" s="404" t="s">
        <v>2</v>
      </c>
      <c r="D1174" s="404" t="s">
        <v>6823</v>
      </c>
      <c r="E1174" s="409">
        <v>524.76</v>
      </c>
      <c r="F1174" s="404" t="s">
        <v>6771</v>
      </c>
    </row>
    <row r="1175" spans="1:6">
      <c r="A1175" s="403">
        <v>92546</v>
      </c>
      <c r="B1175" s="404" t="s">
        <v>7972</v>
      </c>
      <c r="C1175" s="404" t="s">
        <v>2</v>
      </c>
      <c r="D1175" s="404" t="s">
        <v>6823</v>
      </c>
      <c r="E1175" s="409">
        <v>644.26</v>
      </c>
      <c r="F1175" s="404" t="s">
        <v>6771</v>
      </c>
    </row>
    <row r="1176" spans="1:6">
      <c r="A1176" s="403">
        <v>92547</v>
      </c>
      <c r="B1176" s="404" t="s">
        <v>7973</v>
      </c>
      <c r="C1176" s="404" t="s">
        <v>2</v>
      </c>
      <c r="D1176" s="404" t="s">
        <v>6823</v>
      </c>
      <c r="E1176" s="409">
        <v>672.25</v>
      </c>
      <c r="F1176" s="404" t="s">
        <v>6771</v>
      </c>
    </row>
    <row r="1177" spans="1:6">
      <c r="A1177" s="403">
        <v>92548</v>
      </c>
      <c r="B1177" s="404" t="s">
        <v>7974</v>
      </c>
      <c r="C1177" s="404" t="s">
        <v>2</v>
      </c>
      <c r="D1177" s="404" t="s">
        <v>6823</v>
      </c>
      <c r="E1177" s="409">
        <v>744.28</v>
      </c>
      <c r="F1177" s="404" t="s">
        <v>6771</v>
      </c>
    </row>
    <row r="1178" spans="1:6">
      <c r="A1178" s="403">
        <v>92549</v>
      </c>
      <c r="B1178" s="404" t="s">
        <v>7975</v>
      </c>
      <c r="C1178" s="404" t="s">
        <v>2</v>
      </c>
      <c r="D1178" s="404" t="s">
        <v>6823</v>
      </c>
      <c r="E1178" s="409">
        <v>952.39</v>
      </c>
      <c r="F1178" s="404" t="s">
        <v>6771</v>
      </c>
    </row>
    <row r="1179" spans="1:6">
      <c r="A1179" s="403">
        <v>92550</v>
      </c>
      <c r="B1179" s="404" t="s">
        <v>7976</v>
      </c>
      <c r="C1179" s="404" t="s">
        <v>2</v>
      </c>
      <c r="D1179" s="404" t="s">
        <v>6823</v>
      </c>
      <c r="E1179" s="411">
        <v>1145.72</v>
      </c>
      <c r="F1179" s="404" t="s">
        <v>6771</v>
      </c>
    </row>
    <row r="1180" spans="1:6">
      <c r="A1180" s="403">
        <v>92551</v>
      </c>
      <c r="B1180" s="404" t="s">
        <v>7977</v>
      </c>
      <c r="C1180" s="404" t="s">
        <v>2</v>
      </c>
      <c r="D1180" s="404" t="s">
        <v>6823</v>
      </c>
      <c r="E1180" s="411">
        <v>1182.67</v>
      </c>
      <c r="F1180" s="404" t="s">
        <v>6771</v>
      </c>
    </row>
    <row r="1181" spans="1:6">
      <c r="A1181" s="403">
        <v>92552</v>
      </c>
      <c r="B1181" s="404" t="s">
        <v>7978</v>
      </c>
      <c r="C1181" s="404" t="s">
        <v>2</v>
      </c>
      <c r="D1181" s="404" t="s">
        <v>6823</v>
      </c>
      <c r="E1181" s="411">
        <v>1289.45</v>
      </c>
      <c r="F1181" s="404" t="s">
        <v>6771</v>
      </c>
    </row>
    <row r="1182" spans="1:6">
      <c r="A1182" s="403">
        <v>92553</v>
      </c>
      <c r="B1182" s="404" t="s">
        <v>7979</v>
      </c>
      <c r="C1182" s="404" t="s">
        <v>2</v>
      </c>
      <c r="D1182" s="404" t="s">
        <v>6823</v>
      </c>
      <c r="E1182" s="411">
        <v>1501.91</v>
      </c>
      <c r="F1182" s="404" t="s">
        <v>6771</v>
      </c>
    </row>
    <row r="1183" spans="1:6">
      <c r="A1183" s="403">
        <v>92554</v>
      </c>
      <c r="B1183" s="404" t="s">
        <v>7980</v>
      </c>
      <c r="C1183" s="404" t="s">
        <v>2</v>
      </c>
      <c r="D1183" s="404" t="s">
        <v>6823</v>
      </c>
      <c r="E1183" s="411">
        <v>1543.89</v>
      </c>
      <c r="F1183" s="404" t="s">
        <v>6771</v>
      </c>
    </row>
    <row r="1184" spans="1:6">
      <c r="A1184" s="403">
        <v>92555</v>
      </c>
      <c r="B1184" s="404" t="s">
        <v>7981</v>
      </c>
      <c r="C1184" s="404" t="s">
        <v>2</v>
      </c>
      <c r="D1184" s="404" t="s">
        <v>6823</v>
      </c>
      <c r="E1184" s="409">
        <v>519.30999999999995</v>
      </c>
      <c r="F1184" s="404" t="s">
        <v>6771</v>
      </c>
    </row>
    <row r="1185" spans="1:6">
      <c r="A1185" s="403">
        <v>92556</v>
      </c>
      <c r="B1185" s="404" t="s">
        <v>7982</v>
      </c>
      <c r="C1185" s="404" t="s">
        <v>2</v>
      </c>
      <c r="D1185" s="404" t="s">
        <v>6823</v>
      </c>
      <c r="E1185" s="409">
        <v>635.26</v>
      </c>
      <c r="F1185" s="404" t="s">
        <v>6771</v>
      </c>
    </row>
    <row r="1186" spans="1:6">
      <c r="A1186" s="403">
        <v>92557</v>
      </c>
      <c r="B1186" s="404" t="s">
        <v>7983</v>
      </c>
      <c r="C1186" s="404" t="s">
        <v>2</v>
      </c>
      <c r="D1186" s="404" t="s">
        <v>6823</v>
      </c>
      <c r="E1186" s="409">
        <v>663.25</v>
      </c>
      <c r="F1186" s="404" t="s">
        <v>6771</v>
      </c>
    </row>
    <row r="1187" spans="1:6">
      <c r="A1187" s="403">
        <v>92558</v>
      </c>
      <c r="B1187" s="404" t="s">
        <v>7984</v>
      </c>
      <c r="C1187" s="404" t="s">
        <v>2</v>
      </c>
      <c r="D1187" s="404" t="s">
        <v>6823</v>
      </c>
      <c r="E1187" s="409">
        <v>741.47</v>
      </c>
      <c r="F1187" s="404" t="s">
        <v>6771</v>
      </c>
    </row>
    <row r="1188" spans="1:6">
      <c r="A1188" s="403">
        <v>92559</v>
      </c>
      <c r="B1188" s="404" t="s">
        <v>7985</v>
      </c>
      <c r="C1188" s="404" t="s">
        <v>2</v>
      </c>
      <c r="D1188" s="404" t="s">
        <v>6823</v>
      </c>
      <c r="E1188" s="409">
        <v>942.81</v>
      </c>
      <c r="F1188" s="404" t="s">
        <v>6771</v>
      </c>
    </row>
    <row r="1189" spans="1:6">
      <c r="A1189" s="403">
        <v>92560</v>
      </c>
      <c r="B1189" s="404" t="s">
        <v>7986</v>
      </c>
      <c r="C1189" s="404" t="s">
        <v>2</v>
      </c>
      <c r="D1189" s="404" t="s">
        <v>6823</v>
      </c>
      <c r="E1189" s="411">
        <v>1131.0999999999999</v>
      </c>
      <c r="F1189" s="404" t="s">
        <v>6771</v>
      </c>
    </row>
    <row r="1190" spans="1:6">
      <c r="A1190" s="403">
        <v>92561</v>
      </c>
      <c r="B1190" s="404" t="s">
        <v>7987</v>
      </c>
      <c r="C1190" s="404" t="s">
        <v>2</v>
      </c>
      <c r="D1190" s="404" t="s">
        <v>6823</v>
      </c>
      <c r="E1190" s="411">
        <v>1168.71</v>
      </c>
      <c r="F1190" s="404" t="s">
        <v>6771</v>
      </c>
    </row>
    <row r="1191" spans="1:6">
      <c r="A1191" s="403">
        <v>92562</v>
      </c>
      <c r="B1191" s="404" t="s">
        <v>7988</v>
      </c>
      <c r="C1191" s="404" t="s">
        <v>2</v>
      </c>
      <c r="D1191" s="404" t="s">
        <v>6823</v>
      </c>
      <c r="E1191" s="411">
        <v>1266.49</v>
      </c>
      <c r="F1191" s="404" t="s">
        <v>6771</v>
      </c>
    </row>
    <row r="1192" spans="1:6">
      <c r="A1192" s="403">
        <v>92563</v>
      </c>
      <c r="B1192" s="404" t="s">
        <v>7989</v>
      </c>
      <c r="C1192" s="404" t="s">
        <v>2</v>
      </c>
      <c r="D1192" s="404" t="s">
        <v>6823</v>
      </c>
      <c r="E1192" s="411">
        <v>1473.99</v>
      </c>
      <c r="F1192" s="404" t="s">
        <v>6771</v>
      </c>
    </row>
    <row r="1193" spans="1:6">
      <c r="A1193" s="403">
        <v>92564</v>
      </c>
      <c r="B1193" s="404" t="s">
        <v>7990</v>
      </c>
      <c r="C1193" s="404" t="s">
        <v>2</v>
      </c>
      <c r="D1193" s="404" t="s">
        <v>6823</v>
      </c>
      <c r="E1193" s="411">
        <v>1509.94</v>
      </c>
      <c r="F1193" s="404" t="s">
        <v>6771</v>
      </c>
    </row>
    <row r="1194" spans="1:6">
      <c r="A1194" s="403">
        <v>92565</v>
      </c>
      <c r="B1194" s="404" t="s">
        <v>7991</v>
      </c>
      <c r="C1194" s="404" t="s">
        <v>76</v>
      </c>
      <c r="D1194" s="404" t="s">
        <v>6823</v>
      </c>
      <c r="E1194" s="409">
        <v>19.32</v>
      </c>
      <c r="F1194" s="404" t="s">
        <v>6771</v>
      </c>
    </row>
    <row r="1195" spans="1:6">
      <c r="A1195" s="403">
        <v>92566</v>
      </c>
      <c r="B1195" s="404" t="s">
        <v>7992</v>
      </c>
      <c r="C1195" s="404" t="s">
        <v>76</v>
      </c>
      <c r="D1195" s="404" t="s">
        <v>6823</v>
      </c>
      <c r="E1195" s="409">
        <v>11.09</v>
      </c>
      <c r="F1195" s="404" t="s">
        <v>6771</v>
      </c>
    </row>
    <row r="1196" spans="1:6">
      <c r="A1196" s="403">
        <v>92567</v>
      </c>
      <c r="B1196" s="404" t="s">
        <v>7993</v>
      </c>
      <c r="C1196" s="404" t="s">
        <v>76</v>
      </c>
      <c r="D1196" s="404" t="s">
        <v>6823</v>
      </c>
      <c r="E1196" s="409">
        <v>16.940000000000001</v>
      </c>
      <c r="F1196" s="404" t="s">
        <v>6771</v>
      </c>
    </row>
    <row r="1197" spans="1:6">
      <c r="A1197" s="403">
        <v>72089</v>
      </c>
      <c r="B1197" s="404" t="s">
        <v>7994</v>
      </c>
      <c r="C1197" s="404" t="s">
        <v>76</v>
      </c>
      <c r="D1197" s="404" t="s">
        <v>6770</v>
      </c>
      <c r="E1197" s="409">
        <v>9</v>
      </c>
      <c r="F1197" s="404" t="s">
        <v>6771</v>
      </c>
    </row>
    <row r="1198" spans="1:6">
      <c r="A1198" s="403">
        <v>72091</v>
      </c>
      <c r="B1198" s="404" t="s">
        <v>7995</v>
      </c>
      <c r="C1198" s="404" t="s">
        <v>76</v>
      </c>
      <c r="D1198" s="404" t="s">
        <v>6770</v>
      </c>
      <c r="E1198" s="409">
        <v>30</v>
      </c>
      <c r="F1198" s="404" t="s">
        <v>6771</v>
      </c>
    </row>
    <row r="1199" spans="1:6">
      <c r="A1199" s="403">
        <v>94189</v>
      </c>
      <c r="B1199" s="404" t="s">
        <v>7996</v>
      </c>
      <c r="C1199" s="404" t="s">
        <v>76</v>
      </c>
      <c r="D1199" s="404" t="s">
        <v>6823</v>
      </c>
      <c r="E1199" s="409">
        <v>24.71</v>
      </c>
      <c r="F1199" s="404" t="s">
        <v>6771</v>
      </c>
    </row>
    <row r="1200" spans="1:6">
      <c r="A1200" s="403">
        <v>94192</v>
      </c>
      <c r="B1200" s="404" t="s">
        <v>7997</v>
      </c>
      <c r="C1200" s="404" t="s">
        <v>76</v>
      </c>
      <c r="D1200" s="404" t="s">
        <v>6823</v>
      </c>
      <c r="E1200" s="409">
        <v>26.21</v>
      </c>
      <c r="F1200" s="404" t="s">
        <v>6771</v>
      </c>
    </row>
    <row r="1201" spans="1:6">
      <c r="A1201" s="403">
        <v>94195</v>
      </c>
      <c r="B1201" s="404" t="s">
        <v>7998</v>
      </c>
      <c r="C1201" s="404" t="s">
        <v>76</v>
      </c>
      <c r="D1201" s="404" t="s">
        <v>6823</v>
      </c>
      <c r="E1201" s="409">
        <v>26.78</v>
      </c>
      <c r="F1201" s="404" t="s">
        <v>6771</v>
      </c>
    </row>
    <row r="1202" spans="1:6">
      <c r="A1202" s="403">
        <v>94198</v>
      </c>
      <c r="B1202" s="404" t="s">
        <v>7999</v>
      </c>
      <c r="C1202" s="404" t="s">
        <v>76</v>
      </c>
      <c r="D1202" s="404" t="s">
        <v>6823</v>
      </c>
      <c r="E1202" s="409">
        <v>28.77</v>
      </c>
      <c r="F1202" s="404" t="s">
        <v>6771</v>
      </c>
    </row>
    <row r="1203" spans="1:6">
      <c r="A1203" s="403">
        <v>94201</v>
      </c>
      <c r="B1203" s="404" t="s">
        <v>8000</v>
      </c>
      <c r="C1203" s="404" t="s">
        <v>76</v>
      </c>
      <c r="D1203" s="404" t="s">
        <v>6823</v>
      </c>
      <c r="E1203" s="409">
        <v>40.630000000000003</v>
      </c>
      <c r="F1203" s="404" t="s">
        <v>6771</v>
      </c>
    </row>
    <row r="1204" spans="1:6">
      <c r="A1204" s="403">
        <v>94204</v>
      </c>
      <c r="B1204" s="404" t="s">
        <v>8001</v>
      </c>
      <c r="C1204" s="404" t="s">
        <v>76</v>
      </c>
      <c r="D1204" s="404" t="s">
        <v>6823</v>
      </c>
      <c r="E1204" s="409">
        <v>44.01</v>
      </c>
      <c r="F1204" s="404" t="s">
        <v>6771</v>
      </c>
    </row>
    <row r="1205" spans="1:6">
      <c r="A1205" s="403">
        <v>94224</v>
      </c>
      <c r="B1205" s="404" t="s">
        <v>8002</v>
      </c>
      <c r="C1205" s="404" t="s">
        <v>78</v>
      </c>
      <c r="D1205" s="404" t="s">
        <v>6823</v>
      </c>
      <c r="E1205" s="409">
        <v>15.14</v>
      </c>
      <c r="F1205" s="404" t="s">
        <v>6771</v>
      </c>
    </row>
    <row r="1206" spans="1:6">
      <c r="A1206" s="403">
        <v>94225</v>
      </c>
      <c r="B1206" s="404" t="s">
        <v>8003</v>
      </c>
      <c r="C1206" s="404" t="s">
        <v>76</v>
      </c>
      <c r="D1206" s="404" t="s">
        <v>6823</v>
      </c>
      <c r="E1206" s="409">
        <v>43.97</v>
      </c>
      <c r="F1206" s="404" t="s">
        <v>6771</v>
      </c>
    </row>
    <row r="1207" spans="1:6">
      <c r="A1207" s="403">
        <v>94226</v>
      </c>
      <c r="B1207" s="404" t="s">
        <v>8004</v>
      </c>
      <c r="C1207" s="404" t="s">
        <v>76</v>
      </c>
      <c r="D1207" s="404" t="s">
        <v>6823</v>
      </c>
      <c r="E1207" s="409">
        <v>5.59</v>
      </c>
      <c r="F1207" s="404" t="s">
        <v>6771</v>
      </c>
    </row>
    <row r="1208" spans="1:6">
      <c r="A1208" s="403">
        <v>94232</v>
      </c>
      <c r="B1208" s="404" t="s">
        <v>8005</v>
      </c>
      <c r="C1208" s="404" t="s">
        <v>2</v>
      </c>
      <c r="D1208" s="404" t="s">
        <v>6770</v>
      </c>
      <c r="E1208" s="409">
        <v>1.65</v>
      </c>
      <c r="F1208" s="404" t="s">
        <v>6771</v>
      </c>
    </row>
    <row r="1209" spans="1:6">
      <c r="A1209" s="403">
        <v>94440</v>
      </c>
      <c r="B1209" s="404" t="s">
        <v>8006</v>
      </c>
      <c r="C1209" s="404" t="s">
        <v>76</v>
      </c>
      <c r="D1209" s="404" t="s">
        <v>6823</v>
      </c>
      <c r="E1209" s="409">
        <v>38.85</v>
      </c>
      <c r="F1209" s="404" t="s">
        <v>6771</v>
      </c>
    </row>
    <row r="1210" spans="1:6">
      <c r="A1210" s="403">
        <v>94441</v>
      </c>
      <c r="B1210" s="404" t="s">
        <v>8007</v>
      </c>
      <c r="C1210" s="404" t="s">
        <v>76</v>
      </c>
      <c r="D1210" s="404" t="s">
        <v>6823</v>
      </c>
      <c r="E1210" s="409">
        <v>40.840000000000003</v>
      </c>
      <c r="F1210" s="404" t="s">
        <v>6771</v>
      </c>
    </row>
    <row r="1211" spans="1:6">
      <c r="A1211" s="403">
        <v>94442</v>
      </c>
      <c r="B1211" s="404" t="s">
        <v>8008</v>
      </c>
      <c r="C1211" s="404" t="s">
        <v>76</v>
      </c>
      <c r="D1211" s="404" t="s">
        <v>6823</v>
      </c>
      <c r="E1211" s="409">
        <v>28.91</v>
      </c>
      <c r="F1211" s="404" t="s">
        <v>6771</v>
      </c>
    </row>
    <row r="1212" spans="1:6">
      <c r="A1212" s="403">
        <v>94443</v>
      </c>
      <c r="B1212" s="404" t="s">
        <v>8009</v>
      </c>
      <c r="C1212" s="404" t="s">
        <v>76</v>
      </c>
      <c r="D1212" s="404" t="s">
        <v>6823</v>
      </c>
      <c r="E1212" s="409">
        <v>30.9</v>
      </c>
      <c r="F1212" s="404" t="s">
        <v>6771</v>
      </c>
    </row>
    <row r="1213" spans="1:6">
      <c r="A1213" s="403">
        <v>94445</v>
      </c>
      <c r="B1213" s="404" t="s">
        <v>8010</v>
      </c>
      <c r="C1213" s="404" t="s">
        <v>76</v>
      </c>
      <c r="D1213" s="404" t="s">
        <v>6823</v>
      </c>
      <c r="E1213" s="409">
        <v>37.6</v>
      </c>
      <c r="F1213" s="404" t="s">
        <v>6771</v>
      </c>
    </row>
    <row r="1214" spans="1:6">
      <c r="A1214" s="403">
        <v>94446</v>
      </c>
      <c r="B1214" s="404" t="s">
        <v>8011</v>
      </c>
      <c r="C1214" s="404" t="s">
        <v>76</v>
      </c>
      <c r="D1214" s="404" t="s">
        <v>6823</v>
      </c>
      <c r="E1214" s="409">
        <v>40.98</v>
      </c>
      <c r="F1214" s="404" t="s">
        <v>6771</v>
      </c>
    </row>
    <row r="1215" spans="1:6">
      <c r="A1215" s="403">
        <v>94447</v>
      </c>
      <c r="B1215" s="404" t="s">
        <v>8012</v>
      </c>
      <c r="C1215" s="404" t="s">
        <v>76</v>
      </c>
      <c r="D1215" s="404" t="s">
        <v>6823</v>
      </c>
      <c r="E1215" s="409">
        <v>39.25</v>
      </c>
      <c r="F1215" s="404" t="s">
        <v>6771</v>
      </c>
    </row>
    <row r="1216" spans="1:6">
      <c r="A1216" s="403">
        <v>94448</v>
      </c>
      <c r="B1216" s="404" t="s">
        <v>8013</v>
      </c>
      <c r="C1216" s="404" t="s">
        <v>76</v>
      </c>
      <c r="D1216" s="404" t="s">
        <v>6823</v>
      </c>
      <c r="E1216" s="409">
        <v>42.63</v>
      </c>
      <c r="F1216" s="404" t="s">
        <v>6771</v>
      </c>
    </row>
    <row r="1217" spans="1:6">
      <c r="A1217" s="403">
        <v>94207</v>
      </c>
      <c r="B1217" s="404" t="s">
        <v>8014</v>
      </c>
      <c r="C1217" s="404" t="s">
        <v>76</v>
      </c>
      <c r="D1217" s="404" t="s">
        <v>6823</v>
      </c>
      <c r="E1217" s="409">
        <v>30.12</v>
      </c>
      <c r="F1217" s="404" t="s">
        <v>6771</v>
      </c>
    </row>
    <row r="1218" spans="1:6">
      <c r="A1218" s="403">
        <v>94210</v>
      </c>
      <c r="B1218" s="404" t="s">
        <v>8015</v>
      </c>
      <c r="C1218" s="404" t="s">
        <v>76</v>
      </c>
      <c r="D1218" s="404" t="s">
        <v>6823</v>
      </c>
      <c r="E1218" s="409">
        <v>32.090000000000003</v>
      </c>
      <c r="F1218" s="404" t="s">
        <v>6771</v>
      </c>
    </row>
    <row r="1219" spans="1:6">
      <c r="A1219" s="403">
        <v>94218</v>
      </c>
      <c r="B1219" s="404" t="s">
        <v>8016</v>
      </c>
      <c r="C1219" s="404" t="s">
        <v>76</v>
      </c>
      <c r="D1219" s="404" t="s">
        <v>6823</v>
      </c>
      <c r="E1219" s="409">
        <v>73.680000000000007</v>
      </c>
      <c r="F1219" s="404" t="s">
        <v>6771</v>
      </c>
    </row>
    <row r="1220" spans="1:6">
      <c r="A1220" s="404" t="s">
        <v>8017</v>
      </c>
      <c r="B1220" s="404" t="s">
        <v>8018</v>
      </c>
      <c r="C1220" s="404" t="s">
        <v>76</v>
      </c>
      <c r="D1220" s="404" t="s">
        <v>6823</v>
      </c>
      <c r="E1220" s="409">
        <v>333.67</v>
      </c>
      <c r="F1220" s="404" t="s">
        <v>6771</v>
      </c>
    </row>
    <row r="1221" spans="1:6">
      <c r="A1221" s="404" t="s">
        <v>8019</v>
      </c>
      <c r="B1221" s="404" t="s">
        <v>8020</v>
      </c>
      <c r="C1221" s="404" t="s">
        <v>76</v>
      </c>
      <c r="D1221" s="404" t="s">
        <v>6823</v>
      </c>
      <c r="E1221" s="409">
        <v>354.85</v>
      </c>
      <c r="F1221" s="404" t="s">
        <v>6771</v>
      </c>
    </row>
    <row r="1222" spans="1:6">
      <c r="A1222" s="404" t="s">
        <v>8021</v>
      </c>
      <c r="B1222" s="404" t="s">
        <v>8022</v>
      </c>
      <c r="C1222" s="404" t="s">
        <v>76</v>
      </c>
      <c r="D1222" s="404" t="s">
        <v>6823</v>
      </c>
      <c r="E1222" s="409">
        <v>371.95</v>
      </c>
      <c r="F1222" s="404" t="s">
        <v>6771</v>
      </c>
    </row>
    <row r="1223" spans="1:6">
      <c r="A1223" s="404" t="s">
        <v>8023</v>
      </c>
      <c r="B1223" s="404" t="s">
        <v>8024</v>
      </c>
      <c r="C1223" s="404" t="s">
        <v>76</v>
      </c>
      <c r="D1223" s="404" t="s">
        <v>6823</v>
      </c>
      <c r="E1223" s="409">
        <v>403.6</v>
      </c>
      <c r="F1223" s="404" t="s">
        <v>6771</v>
      </c>
    </row>
    <row r="1224" spans="1:6">
      <c r="A1224" s="404" t="s">
        <v>8025</v>
      </c>
      <c r="B1224" s="404" t="s">
        <v>8026</v>
      </c>
      <c r="C1224" s="404" t="s">
        <v>76</v>
      </c>
      <c r="D1224" s="404" t="s">
        <v>6823</v>
      </c>
      <c r="E1224" s="409">
        <v>481.7</v>
      </c>
      <c r="F1224" s="404" t="s">
        <v>6771</v>
      </c>
    </row>
    <row r="1225" spans="1:6">
      <c r="A1225" s="404" t="s">
        <v>8027</v>
      </c>
      <c r="B1225" s="404" t="s">
        <v>8028</v>
      </c>
      <c r="C1225" s="404" t="s">
        <v>76</v>
      </c>
      <c r="D1225" s="404" t="s">
        <v>6823</v>
      </c>
      <c r="E1225" s="409">
        <v>499.46</v>
      </c>
      <c r="F1225" s="404" t="s">
        <v>6771</v>
      </c>
    </row>
    <row r="1226" spans="1:6">
      <c r="A1226" s="404" t="s">
        <v>8029</v>
      </c>
      <c r="B1226" s="404" t="s">
        <v>8030</v>
      </c>
      <c r="C1226" s="404" t="s">
        <v>76</v>
      </c>
      <c r="D1226" s="404" t="s">
        <v>6823</v>
      </c>
      <c r="E1226" s="409">
        <v>176.51</v>
      </c>
      <c r="F1226" s="404" t="s">
        <v>6771</v>
      </c>
    </row>
    <row r="1227" spans="1:6">
      <c r="A1227" s="404" t="s">
        <v>8031</v>
      </c>
      <c r="B1227" s="404" t="s">
        <v>8032</v>
      </c>
      <c r="C1227" s="404" t="s">
        <v>76</v>
      </c>
      <c r="D1227" s="404" t="s">
        <v>6823</v>
      </c>
      <c r="E1227" s="409">
        <v>194.52</v>
      </c>
      <c r="F1227" s="404" t="s">
        <v>6771</v>
      </c>
    </row>
    <row r="1228" spans="1:6">
      <c r="A1228" s="404" t="s">
        <v>8033</v>
      </c>
      <c r="B1228" s="404" t="s">
        <v>8034</v>
      </c>
      <c r="C1228" s="404" t="s">
        <v>76</v>
      </c>
      <c r="D1228" s="404" t="s">
        <v>6823</v>
      </c>
      <c r="E1228" s="409">
        <v>234.54</v>
      </c>
      <c r="F1228" s="404" t="s">
        <v>6771</v>
      </c>
    </row>
    <row r="1229" spans="1:6">
      <c r="A1229" s="404" t="s">
        <v>8035</v>
      </c>
      <c r="B1229" s="404" t="s">
        <v>8036</v>
      </c>
      <c r="C1229" s="404" t="s">
        <v>76</v>
      </c>
      <c r="D1229" s="404" t="s">
        <v>6823</v>
      </c>
      <c r="E1229" s="409">
        <v>242.55</v>
      </c>
      <c r="F1229" s="404" t="s">
        <v>6771</v>
      </c>
    </row>
    <row r="1230" spans="1:6">
      <c r="A1230" s="403">
        <v>75220</v>
      </c>
      <c r="B1230" s="404" t="s">
        <v>5755</v>
      </c>
      <c r="C1230" s="404" t="s">
        <v>78</v>
      </c>
      <c r="D1230" s="404" t="s">
        <v>6823</v>
      </c>
      <c r="E1230" s="409">
        <v>32.31</v>
      </c>
      <c r="F1230" s="404" t="s">
        <v>6771</v>
      </c>
    </row>
    <row r="1231" spans="1:6">
      <c r="A1231" s="403">
        <v>94213</v>
      </c>
      <c r="B1231" s="404" t="s">
        <v>5757</v>
      </c>
      <c r="C1231" s="404" t="s">
        <v>76</v>
      </c>
      <c r="D1231" s="404" t="s">
        <v>6823</v>
      </c>
      <c r="E1231" s="409">
        <v>38.340000000000003</v>
      </c>
      <c r="F1231" s="404" t="s">
        <v>6771</v>
      </c>
    </row>
    <row r="1232" spans="1:6">
      <c r="A1232" s="403">
        <v>94216</v>
      </c>
      <c r="B1232" s="404" t="s">
        <v>8037</v>
      </c>
      <c r="C1232" s="404" t="s">
        <v>76</v>
      </c>
      <c r="D1232" s="404" t="s">
        <v>6823</v>
      </c>
      <c r="E1232" s="409">
        <v>102.54</v>
      </c>
      <c r="F1232" s="404" t="s">
        <v>6771</v>
      </c>
    </row>
    <row r="1233" spans="1:6">
      <c r="A1233" s="403">
        <v>94219</v>
      </c>
      <c r="B1233" s="404" t="s">
        <v>8038</v>
      </c>
      <c r="C1233" s="404" t="s">
        <v>78</v>
      </c>
      <c r="D1233" s="404" t="s">
        <v>6823</v>
      </c>
      <c r="E1233" s="409">
        <v>22.2</v>
      </c>
      <c r="F1233" s="404" t="s">
        <v>6771</v>
      </c>
    </row>
    <row r="1234" spans="1:6">
      <c r="A1234" s="403">
        <v>94220</v>
      </c>
      <c r="B1234" s="404" t="s">
        <v>8039</v>
      </c>
      <c r="C1234" s="404" t="s">
        <v>78</v>
      </c>
      <c r="D1234" s="404" t="s">
        <v>6823</v>
      </c>
      <c r="E1234" s="409">
        <v>39.75</v>
      </c>
      <c r="F1234" s="404" t="s">
        <v>6771</v>
      </c>
    </row>
    <row r="1235" spans="1:6">
      <c r="A1235" s="403">
        <v>94221</v>
      </c>
      <c r="B1235" s="404" t="s">
        <v>8040</v>
      </c>
      <c r="C1235" s="404" t="s">
        <v>78</v>
      </c>
      <c r="D1235" s="404" t="s">
        <v>6823</v>
      </c>
      <c r="E1235" s="409">
        <v>18.29</v>
      </c>
      <c r="F1235" s="404" t="s">
        <v>6771</v>
      </c>
    </row>
    <row r="1236" spans="1:6">
      <c r="A1236" s="403">
        <v>94222</v>
      </c>
      <c r="B1236" s="404" t="s">
        <v>8041</v>
      </c>
      <c r="C1236" s="404" t="s">
        <v>78</v>
      </c>
      <c r="D1236" s="404" t="s">
        <v>6823</v>
      </c>
      <c r="E1236" s="409">
        <v>35.840000000000003</v>
      </c>
      <c r="F1236" s="404" t="s">
        <v>6771</v>
      </c>
    </row>
    <row r="1237" spans="1:6">
      <c r="A1237" s="404" t="s">
        <v>8042</v>
      </c>
      <c r="B1237" s="404" t="s">
        <v>8043</v>
      </c>
      <c r="C1237" s="404" t="s">
        <v>78</v>
      </c>
      <c r="D1237" s="404" t="s">
        <v>6770</v>
      </c>
      <c r="E1237" s="409">
        <v>39.39</v>
      </c>
      <c r="F1237" s="404" t="s">
        <v>6771</v>
      </c>
    </row>
    <row r="1238" spans="1:6">
      <c r="A1238" s="403">
        <v>94223</v>
      </c>
      <c r="B1238" s="404" t="s">
        <v>8044</v>
      </c>
      <c r="C1238" s="404" t="s">
        <v>78</v>
      </c>
      <c r="D1238" s="404" t="s">
        <v>6823</v>
      </c>
      <c r="E1238" s="409">
        <v>38.89</v>
      </c>
      <c r="F1238" s="404" t="s">
        <v>6771</v>
      </c>
    </row>
    <row r="1239" spans="1:6">
      <c r="A1239" s="403">
        <v>94451</v>
      </c>
      <c r="B1239" s="404" t="s">
        <v>8045</v>
      </c>
      <c r="C1239" s="404" t="s">
        <v>78</v>
      </c>
      <c r="D1239" s="404" t="s">
        <v>6823</v>
      </c>
      <c r="E1239" s="409">
        <v>87.86</v>
      </c>
      <c r="F1239" s="404" t="s">
        <v>6771</v>
      </c>
    </row>
    <row r="1240" spans="1:6">
      <c r="A1240" s="403">
        <v>94230</v>
      </c>
      <c r="B1240" s="404" t="s">
        <v>8046</v>
      </c>
      <c r="C1240" s="404" t="s">
        <v>78</v>
      </c>
      <c r="D1240" s="404" t="s">
        <v>6823</v>
      </c>
      <c r="E1240" s="409">
        <v>45.57</v>
      </c>
      <c r="F1240" s="404" t="s">
        <v>6771</v>
      </c>
    </row>
    <row r="1241" spans="1:6">
      <c r="A1241" s="403">
        <v>94227</v>
      </c>
      <c r="B1241" s="404" t="s">
        <v>8047</v>
      </c>
      <c r="C1241" s="404" t="s">
        <v>78</v>
      </c>
      <c r="D1241" s="404" t="s">
        <v>6823</v>
      </c>
      <c r="E1241" s="409">
        <v>35.94</v>
      </c>
      <c r="F1241" s="404" t="s">
        <v>6771</v>
      </c>
    </row>
    <row r="1242" spans="1:6">
      <c r="A1242" s="403">
        <v>94228</v>
      </c>
      <c r="B1242" s="404" t="s">
        <v>8048</v>
      </c>
      <c r="C1242" s="404" t="s">
        <v>78</v>
      </c>
      <c r="D1242" s="404" t="s">
        <v>6823</v>
      </c>
      <c r="E1242" s="409">
        <v>54.96</v>
      </c>
      <c r="F1242" s="404" t="s">
        <v>6771</v>
      </c>
    </row>
    <row r="1243" spans="1:6">
      <c r="A1243" s="403">
        <v>94229</v>
      </c>
      <c r="B1243" s="404" t="s">
        <v>8049</v>
      </c>
      <c r="C1243" s="404" t="s">
        <v>78</v>
      </c>
      <c r="D1243" s="404" t="s">
        <v>6823</v>
      </c>
      <c r="E1243" s="409">
        <v>107.72</v>
      </c>
      <c r="F1243" s="404" t="s">
        <v>6771</v>
      </c>
    </row>
    <row r="1244" spans="1:6">
      <c r="A1244" s="403">
        <v>94231</v>
      </c>
      <c r="B1244" s="404" t="s">
        <v>5759</v>
      </c>
      <c r="C1244" s="404" t="s">
        <v>78</v>
      </c>
      <c r="D1244" s="404" t="s">
        <v>6823</v>
      </c>
      <c r="E1244" s="409">
        <v>29.73</v>
      </c>
      <c r="F1244" s="404" t="s">
        <v>6771</v>
      </c>
    </row>
    <row r="1245" spans="1:6">
      <c r="A1245" s="403">
        <v>94450</v>
      </c>
      <c r="B1245" s="404" t="s">
        <v>8050</v>
      </c>
      <c r="C1245" s="404" t="s">
        <v>78</v>
      </c>
      <c r="D1245" s="404" t="s">
        <v>6823</v>
      </c>
      <c r="E1245" s="409">
        <v>41.48</v>
      </c>
      <c r="F1245" s="404" t="s">
        <v>6771</v>
      </c>
    </row>
    <row r="1246" spans="1:6">
      <c r="A1246" s="403">
        <v>94449</v>
      </c>
      <c r="B1246" s="404" t="s">
        <v>8051</v>
      </c>
      <c r="C1246" s="404" t="s">
        <v>76</v>
      </c>
      <c r="D1246" s="404" t="s">
        <v>6823</v>
      </c>
      <c r="E1246" s="409">
        <v>42.36</v>
      </c>
      <c r="F1246" s="404" t="s">
        <v>6771</v>
      </c>
    </row>
    <row r="1247" spans="1:6">
      <c r="A1247" s="403">
        <v>72110</v>
      </c>
      <c r="B1247" s="404" t="s">
        <v>5753</v>
      </c>
      <c r="C1247" s="404" t="s">
        <v>76</v>
      </c>
      <c r="D1247" s="404" t="s">
        <v>6823</v>
      </c>
      <c r="E1247" s="409">
        <v>67.92</v>
      </c>
      <c r="F1247" s="404" t="s">
        <v>6771</v>
      </c>
    </row>
    <row r="1248" spans="1:6">
      <c r="A1248" s="403">
        <v>72111</v>
      </c>
      <c r="B1248" s="404" t="s">
        <v>8052</v>
      </c>
      <c r="C1248" s="404" t="s">
        <v>76</v>
      </c>
      <c r="D1248" s="404" t="s">
        <v>6823</v>
      </c>
      <c r="E1248" s="409">
        <v>74.05</v>
      </c>
      <c r="F1248" s="404" t="s">
        <v>6771</v>
      </c>
    </row>
    <row r="1249" spans="1:6">
      <c r="A1249" s="403">
        <v>72112</v>
      </c>
      <c r="B1249" s="404" t="s">
        <v>8053</v>
      </c>
      <c r="C1249" s="404" t="s">
        <v>76</v>
      </c>
      <c r="D1249" s="404" t="s">
        <v>6823</v>
      </c>
      <c r="E1249" s="409">
        <v>80.180000000000007</v>
      </c>
      <c r="F1249" s="404" t="s">
        <v>6771</v>
      </c>
    </row>
    <row r="1250" spans="1:6">
      <c r="A1250" s="403">
        <v>72113</v>
      </c>
      <c r="B1250" s="404" t="s">
        <v>8054</v>
      </c>
      <c r="C1250" s="404" t="s">
        <v>76</v>
      </c>
      <c r="D1250" s="404" t="s">
        <v>6823</v>
      </c>
      <c r="E1250" s="409">
        <v>90.2</v>
      </c>
      <c r="F1250" s="404" t="s">
        <v>6771</v>
      </c>
    </row>
    <row r="1251" spans="1:6">
      <c r="A1251" s="403">
        <v>72114</v>
      </c>
      <c r="B1251" s="404" t="s">
        <v>8055</v>
      </c>
      <c r="C1251" s="404" t="s">
        <v>76</v>
      </c>
      <c r="D1251" s="404" t="s">
        <v>6823</v>
      </c>
      <c r="E1251" s="409">
        <v>100.24</v>
      </c>
      <c r="F1251" s="404" t="s">
        <v>6771</v>
      </c>
    </row>
    <row r="1252" spans="1:6">
      <c r="A1252" s="404" t="s">
        <v>8056</v>
      </c>
      <c r="B1252" s="404" t="s">
        <v>8057</v>
      </c>
      <c r="C1252" s="404" t="s">
        <v>94</v>
      </c>
      <c r="D1252" s="404" t="s">
        <v>6823</v>
      </c>
      <c r="E1252" s="409">
        <v>8.8699999999999992</v>
      </c>
      <c r="F1252" s="404" t="s">
        <v>6771</v>
      </c>
    </row>
    <row r="1253" spans="1:6">
      <c r="A1253" s="404" t="s">
        <v>8058</v>
      </c>
      <c r="B1253" s="404" t="s">
        <v>8059</v>
      </c>
      <c r="C1253" s="404" t="s">
        <v>94</v>
      </c>
      <c r="D1253" s="404" t="s">
        <v>6823</v>
      </c>
      <c r="E1253" s="409">
        <v>6.56</v>
      </c>
      <c r="F1253" s="404" t="s">
        <v>6771</v>
      </c>
    </row>
    <row r="1254" spans="1:6">
      <c r="A1254" s="403">
        <v>92255</v>
      </c>
      <c r="B1254" s="404" t="s">
        <v>8060</v>
      </c>
      <c r="C1254" s="404" t="s">
        <v>2</v>
      </c>
      <c r="D1254" s="404" t="s">
        <v>6823</v>
      </c>
      <c r="E1254" s="409">
        <v>134.52000000000001</v>
      </c>
      <c r="F1254" s="404" t="s">
        <v>6771</v>
      </c>
    </row>
    <row r="1255" spans="1:6">
      <c r="A1255" s="403">
        <v>92256</v>
      </c>
      <c r="B1255" s="404" t="s">
        <v>8061</v>
      </c>
      <c r="C1255" s="404" t="s">
        <v>2</v>
      </c>
      <c r="D1255" s="404" t="s">
        <v>6823</v>
      </c>
      <c r="E1255" s="409">
        <v>170.1</v>
      </c>
      <c r="F1255" s="404" t="s">
        <v>6771</v>
      </c>
    </row>
    <row r="1256" spans="1:6">
      <c r="A1256" s="403">
        <v>92257</v>
      </c>
      <c r="B1256" s="404" t="s">
        <v>8062</v>
      </c>
      <c r="C1256" s="404" t="s">
        <v>2</v>
      </c>
      <c r="D1256" s="404" t="s">
        <v>6823</v>
      </c>
      <c r="E1256" s="409">
        <v>205.09</v>
      </c>
      <c r="F1256" s="404" t="s">
        <v>6771</v>
      </c>
    </row>
    <row r="1257" spans="1:6">
      <c r="A1257" s="403">
        <v>92258</v>
      </c>
      <c r="B1257" s="404" t="s">
        <v>8063</v>
      </c>
      <c r="C1257" s="404" t="s">
        <v>2</v>
      </c>
      <c r="D1257" s="404" t="s">
        <v>6823</v>
      </c>
      <c r="E1257" s="409">
        <v>261.38</v>
      </c>
      <c r="F1257" s="404" t="s">
        <v>6771</v>
      </c>
    </row>
    <row r="1258" spans="1:6">
      <c r="A1258" s="403">
        <v>92568</v>
      </c>
      <c r="B1258" s="404" t="s">
        <v>8064</v>
      </c>
      <c r="C1258" s="404" t="s">
        <v>76</v>
      </c>
      <c r="D1258" s="404" t="s">
        <v>6823</v>
      </c>
      <c r="E1258" s="409">
        <v>57.7</v>
      </c>
      <c r="F1258" s="404" t="s">
        <v>6771</v>
      </c>
    </row>
    <row r="1259" spans="1:6">
      <c r="A1259" s="403">
        <v>92569</v>
      </c>
      <c r="B1259" s="404" t="s">
        <v>8065</v>
      </c>
      <c r="C1259" s="404" t="s">
        <v>76</v>
      </c>
      <c r="D1259" s="404" t="s">
        <v>6823</v>
      </c>
      <c r="E1259" s="409">
        <v>26.11</v>
      </c>
      <c r="F1259" s="404" t="s">
        <v>6771</v>
      </c>
    </row>
    <row r="1260" spans="1:6">
      <c r="A1260" s="403">
        <v>92570</v>
      </c>
      <c r="B1260" s="404" t="s">
        <v>8066</v>
      </c>
      <c r="C1260" s="404" t="s">
        <v>76</v>
      </c>
      <c r="D1260" s="404" t="s">
        <v>6823</v>
      </c>
      <c r="E1260" s="409">
        <v>11.88</v>
      </c>
      <c r="F1260" s="404" t="s">
        <v>6771</v>
      </c>
    </row>
    <row r="1261" spans="1:6">
      <c r="A1261" s="403">
        <v>92571</v>
      </c>
      <c r="B1261" s="404" t="s">
        <v>8067</v>
      </c>
      <c r="C1261" s="404" t="s">
        <v>76</v>
      </c>
      <c r="D1261" s="404" t="s">
        <v>6823</v>
      </c>
      <c r="E1261" s="409">
        <v>64.150000000000006</v>
      </c>
      <c r="F1261" s="404" t="s">
        <v>6771</v>
      </c>
    </row>
    <row r="1262" spans="1:6">
      <c r="A1262" s="403">
        <v>92572</v>
      </c>
      <c r="B1262" s="404" t="s">
        <v>8068</v>
      </c>
      <c r="C1262" s="404" t="s">
        <v>76</v>
      </c>
      <c r="D1262" s="404" t="s">
        <v>6823</v>
      </c>
      <c r="E1262" s="409">
        <v>30.06</v>
      </c>
      <c r="F1262" s="404" t="s">
        <v>6771</v>
      </c>
    </row>
    <row r="1263" spans="1:6">
      <c r="A1263" s="403">
        <v>92573</v>
      </c>
      <c r="B1263" s="404" t="s">
        <v>8069</v>
      </c>
      <c r="C1263" s="404" t="s">
        <v>76</v>
      </c>
      <c r="D1263" s="404" t="s">
        <v>6823</v>
      </c>
      <c r="E1263" s="409">
        <v>14.63</v>
      </c>
      <c r="F1263" s="404" t="s">
        <v>6771</v>
      </c>
    </row>
    <row r="1264" spans="1:6">
      <c r="A1264" s="403">
        <v>92574</v>
      </c>
      <c r="B1264" s="404" t="s">
        <v>8070</v>
      </c>
      <c r="C1264" s="404" t="s">
        <v>76</v>
      </c>
      <c r="D1264" s="404" t="s">
        <v>6823</v>
      </c>
      <c r="E1264" s="409">
        <v>62.91</v>
      </c>
      <c r="F1264" s="404" t="s">
        <v>6771</v>
      </c>
    </row>
    <row r="1265" spans="1:6">
      <c r="A1265" s="403">
        <v>92575</v>
      </c>
      <c r="B1265" s="404" t="s">
        <v>8071</v>
      </c>
      <c r="C1265" s="404" t="s">
        <v>76</v>
      </c>
      <c r="D1265" s="404" t="s">
        <v>6823</v>
      </c>
      <c r="E1265" s="409">
        <v>26.16</v>
      </c>
      <c r="F1265" s="404" t="s">
        <v>6771</v>
      </c>
    </row>
    <row r="1266" spans="1:6">
      <c r="A1266" s="403">
        <v>92576</v>
      </c>
      <c r="B1266" s="404" t="s">
        <v>8072</v>
      </c>
      <c r="C1266" s="404" t="s">
        <v>76</v>
      </c>
      <c r="D1266" s="404" t="s">
        <v>6823</v>
      </c>
      <c r="E1266" s="409">
        <v>9.68</v>
      </c>
      <c r="F1266" s="404" t="s">
        <v>6771</v>
      </c>
    </row>
    <row r="1267" spans="1:6">
      <c r="A1267" s="403">
        <v>92577</v>
      </c>
      <c r="B1267" s="404" t="s">
        <v>8073</v>
      </c>
      <c r="C1267" s="404" t="s">
        <v>76</v>
      </c>
      <c r="D1267" s="404" t="s">
        <v>6823</v>
      </c>
      <c r="E1267" s="409">
        <v>69.59</v>
      </c>
      <c r="F1267" s="404" t="s">
        <v>6771</v>
      </c>
    </row>
    <row r="1268" spans="1:6">
      <c r="A1268" s="403">
        <v>92578</v>
      </c>
      <c r="B1268" s="404" t="s">
        <v>8074</v>
      </c>
      <c r="C1268" s="404" t="s">
        <v>76</v>
      </c>
      <c r="D1268" s="404" t="s">
        <v>6823</v>
      </c>
      <c r="E1268" s="409">
        <v>29.88</v>
      </c>
      <c r="F1268" s="404" t="s">
        <v>6771</v>
      </c>
    </row>
    <row r="1269" spans="1:6">
      <c r="A1269" s="403">
        <v>92579</v>
      </c>
      <c r="B1269" s="404" t="s">
        <v>8075</v>
      </c>
      <c r="C1269" s="404" t="s">
        <v>76</v>
      </c>
      <c r="D1269" s="404" t="s">
        <v>6823</v>
      </c>
      <c r="E1269" s="409">
        <v>11.88</v>
      </c>
      <c r="F1269" s="404" t="s">
        <v>6771</v>
      </c>
    </row>
    <row r="1270" spans="1:6">
      <c r="A1270" s="403">
        <v>92580</v>
      </c>
      <c r="B1270" s="404" t="s">
        <v>8076</v>
      </c>
      <c r="C1270" s="404" t="s">
        <v>76</v>
      </c>
      <c r="D1270" s="404" t="s">
        <v>6823</v>
      </c>
      <c r="E1270" s="409">
        <v>27.87</v>
      </c>
      <c r="F1270" s="404" t="s">
        <v>6771</v>
      </c>
    </row>
    <row r="1271" spans="1:6">
      <c r="A1271" s="403">
        <v>92581</v>
      </c>
      <c r="B1271" s="404" t="s">
        <v>8077</v>
      </c>
      <c r="C1271" s="404" t="s">
        <v>76</v>
      </c>
      <c r="D1271" s="404" t="s">
        <v>6823</v>
      </c>
      <c r="E1271" s="409">
        <v>28.79</v>
      </c>
      <c r="F1271" s="404" t="s">
        <v>6771</v>
      </c>
    </row>
    <row r="1272" spans="1:6">
      <c r="A1272" s="403">
        <v>92582</v>
      </c>
      <c r="B1272" s="404" t="s">
        <v>8078</v>
      </c>
      <c r="C1272" s="404" t="s">
        <v>2</v>
      </c>
      <c r="D1272" s="404" t="s">
        <v>6823</v>
      </c>
      <c r="E1272" s="409">
        <v>417.16</v>
      </c>
      <c r="F1272" s="404" t="s">
        <v>6771</v>
      </c>
    </row>
    <row r="1273" spans="1:6">
      <c r="A1273" s="403">
        <v>92584</v>
      </c>
      <c r="B1273" s="404" t="s">
        <v>8079</v>
      </c>
      <c r="C1273" s="404" t="s">
        <v>2</v>
      </c>
      <c r="D1273" s="404" t="s">
        <v>6823</v>
      </c>
      <c r="E1273" s="409">
        <v>479.48</v>
      </c>
      <c r="F1273" s="404" t="s">
        <v>6771</v>
      </c>
    </row>
    <row r="1274" spans="1:6">
      <c r="A1274" s="403">
        <v>92586</v>
      </c>
      <c r="B1274" s="404" t="s">
        <v>8080</v>
      </c>
      <c r="C1274" s="404" t="s">
        <v>2</v>
      </c>
      <c r="D1274" s="404" t="s">
        <v>6823</v>
      </c>
      <c r="E1274" s="409">
        <v>541.79999999999995</v>
      </c>
      <c r="F1274" s="404" t="s">
        <v>6771</v>
      </c>
    </row>
    <row r="1275" spans="1:6">
      <c r="A1275" s="403">
        <v>92588</v>
      </c>
      <c r="B1275" s="404" t="s">
        <v>8081</v>
      </c>
      <c r="C1275" s="404" t="s">
        <v>2</v>
      </c>
      <c r="D1275" s="404" t="s">
        <v>6823</v>
      </c>
      <c r="E1275" s="409">
        <v>684.06</v>
      </c>
      <c r="F1275" s="404" t="s">
        <v>6771</v>
      </c>
    </row>
    <row r="1276" spans="1:6">
      <c r="A1276" s="403">
        <v>92590</v>
      </c>
      <c r="B1276" s="404" t="s">
        <v>8082</v>
      </c>
      <c r="C1276" s="404" t="s">
        <v>2</v>
      </c>
      <c r="D1276" s="404" t="s">
        <v>6823</v>
      </c>
      <c r="E1276" s="409">
        <v>746.4</v>
      </c>
      <c r="F1276" s="404" t="s">
        <v>6771</v>
      </c>
    </row>
    <row r="1277" spans="1:6">
      <c r="A1277" s="403">
        <v>92592</v>
      </c>
      <c r="B1277" s="404" t="s">
        <v>8083</v>
      </c>
      <c r="C1277" s="404" t="s">
        <v>2</v>
      </c>
      <c r="D1277" s="404" t="s">
        <v>6823</v>
      </c>
      <c r="E1277" s="409">
        <v>843.71</v>
      </c>
      <c r="F1277" s="404" t="s">
        <v>6771</v>
      </c>
    </row>
    <row r="1278" spans="1:6">
      <c r="A1278" s="403">
        <v>92593</v>
      </c>
      <c r="B1278" s="404" t="s">
        <v>8084</v>
      </c>
      <c r="C1278" s="404" t="s">
        <v>94</v>
      </c>
      <c r="D1278" s="404" t="s">
        <v>6823</v>
      </c>
      <c r="E1278" s="409">
        <v>6.38</v>
      </c>
      <c r="F1278" s="404" t="s">
        <v>6771</v>
      </c>
    </row>
    <row r="1279" spans="1:6">
      <c r="A1279" s="403">
        <v>92594</v>
      </c>
      <c r="B1279" s="404" t="s">
        <v>8085</v>
      </c>
      <c r="C1279" s="404" t="s">
        <v>2</v>
      </c>
      <c r="D1279" s="404" t="s">
        <v>6823</v>
      </c>
      <c r="E1279" s="409">
        <v>962.53</v>
      </c>
      <c r="F1279" s="404" t="s">
        <v>6771</v>
      </c>
    </row>
    <row r="1280" spans="1:6">
      <c r="A1280" s="403">
        <v>92596</v>
      </c>
      <c r="B1280" s="404" t="s">
        <v>8086</v>
      </c>
      <c r="C1280" s="404" t="s">
        <v>2</v>
      </c>
      <c r="D1280" s="404" t="s">
        <v>6823</v>
      </c>
      <c r="E1280" s="411">
        <v>1083.2</v>
      </c>
      <c r="F1280" s="404" t="s">
        <v>6771</v>
      </c>
    </row>
    <row r="1281" spans="1:6">
      <c r="A1281" s="403">
        <v>92598</v>
      </c>
      <c r="B1281" s="404" t="s">
        <v>8087</v>
      </c>
      <c r="C1281" s="404" t="s">
        <v>2</v>
      </c>
      <c r="D1281" s="404" t="s">
        <v>6823</v>
      </c>
      <c r="E1281" s="411">
        <v>1145.52</v>
      </c>
      <c r="F1281" s="404" t="s">
        <v>6771</v>
      </c>
    </row>
    <row r="1282" spans="1:6">
      <c r="A1282" s="403">
        <v>92600</v>
      </c>
      <c r="B1282" s="404" t="s">
        <v>8088</v>
      </c>
      <c r="C1282" s="404" t="s">
        <v>2</v>
      </c>
      <c r="D1282" s="404" t="s">
        <v>6823</v>
      </c>
      <c r="E1282" s="411">
        <v>1220</v>
      </c>
      <c r="F1282" s="404" t="s">
        <v>6771</v>
      </c>
    </row>
    <row r="1283" spans="1:6">
      <c r="A1283" s="403">
        <v>92602</v>
      </c>
      <c r="B1283" s="404" t="s">
        <v>8089</v>
      </c>
      <c r="C1283" s="404" t="s">
        <v>2</v>
      </c>
      <c r="D1283" s="404" t="s">
        <v>6823</v>
      </c>
      <c r="E1283" s="409">
        <v>417.16</v>
      </c>
      <c r="F1283" s="404" t="s">
        <v>6771</v>
      </c>
    </row>
    <row r="1284" spans="1:6">
      <c r="A1284" s="403">
        <v>92604</v>
      </c>
      <c r="B1284" s="404" t="s">
        <v>8090</v>
      </c>
      <c r="C1284" s="404" t="s">
        <v>2</v>
      </c>
      <c r="D1284" s="404" t="s">
        <v>6823</v>
      </c>
      <c r="E1284" s="409">
        <v>467.33</v>
      </c>
      <c r="F1284" s="404" t="s">
        <v>6771</v>
      </c>
    </row>
    <row r="1285" spans="1:6">
      <c r="A1285" s="403">
        <v>92606</v>
      </c>
      <c r="B1285" s="404" t="s">
        <v>8091</v>
      </c>
      <c r="C1285" s="404" t="s">
        <v>2</v>
      </c>
      <c r="D1285" s="404" t="s">
        <v>6823</v>
      </c>
      <c r="E1285" s="409">
        <v>529.65</v>
      </c>
      <c r="F1285" s="404" t="s">
        <v>6771</v>
      </c>
    </row>
    <row r="1286" spans="1:6">
      <c r="A1286" s="403">
        <v>92608</v>
      </c>
      <c r="B1286" s="404" t="s">
        <v>8092</v>
      </c>
      <c r="C1286" s="404" t="s">
        <v>2</v>
      </c>
      <c r="D1286" s="404" t="s">
        <v>6823</v>
      </c>
      <c r="E1286" s="409">
        <v>659.76</v>
      </c>
      <c r="F1286" s="404" t="s">
        <v>6771</v>
      </c>
    </row>
    <row r="1287" spans="1:6">
      <c r="A1287" s="403">
        <v>92610</v>
      </c>
      <c r="B1287" s="404" t="s">
        <v>8093</v>
      </c>
      <c r="C1287" s="404" t="s">
        <v>2</v>
      </c>
      <c r="D1287" s="404" t="s">
        <v>6823</v>
      </c>
      <c r="E1287" s="409">
        <v>722.09</v>
      </c>
      <c r="F1287" s="404" t="s">
        <v>6771</v>
      </c>
    </row>
    <row r="1288" spans="1:6">
      <c r="A1288" s="403">
        <v>92612</v>
      </c>
      <c r="B1288" s="404" t="s">
        <v>8094</v>
      </c>
      <c r="C1288" s="404" t="s">
        <v>2</v>
      </c>
      <c r="D1288" s="404" t="s">
        <v>6823</v>
      </c>
      <c r="E1288" s="409">
        <v>819.4</v>
      </c>
      <c r="F1288" s="404" t="s">
        <v>6771</v>
      </c>
    </row>
    <row r="1289" spans="1:6">
      <c r="A1289" s="403">
        <v>92614</v>
      </c>
      <c r="B1289" s="404" t="s">
        <v>8095</v>
      </c>
      <c r="C1289" s="404" t="s">
        <v>2</v>
      </c>
      <c r="D1289" s="404" t="s">
        <v>6823</v>
      </c>
      <c r="E1289" s="409">
        <v>913.93</v>
      </c>
      <c r="F1289" s="404" t="s">
        <v>6771</v>
      </c>
    </row>
    <row r="1290" spans="1:6">
      <c r="A1290" s="403">
        <v>92616</v>
      </c>
      <c r="B1290" s="404" t="s">
        <v>8096</v>
      </c>
      <c r="C1290" s="404" t="s">
        <v>2</v>
      </c>
      <c r="D1290" s="404" t="s">
        <v>6823</v>
      </c>
      <c r="E1290" s="411">
        <v>1046.75</v>
      </c>
      <c r="F1290" s="404" t="s">
        <v>6771</v>
      </c>
    </row>
    <row r="1291" spans="1:6">
      <c r="A1291" s="403">
        <v>92618</v>
      </c>
      <c r="B1291" s="404" t="s">
        <v>8097</v>
      </c>
      <c r="C1291" s="404" t="s">
        <v>2</v>
      </c>
      <c r="D1291" s="404" t="s">
        <v>6823</v>
      </c>
      <c r="E1291" s="411">
        <v>1109.07</v>
      </c>
      <c r="F1291" s="404" t="s">
        <v>6771</v>
      </c>
    </row>
    <row r="1292" spans="1:6">
      <c r="A1292" s="403">
        <v>92620</v>
      </c>
      <c r="B1292" s="404" t="s">
        <v>8098</v>
      </c>
      <c r="C1292" s="404" t="s">
        <v>2</v>
      </c>
      <c r="D1292" s="404" t="s">
        <v>6823</v>
      </c>
      <c r="E1292" s="411">
        <v>1171.3900000000001</v>
      </c>
      <c r="F1292" s="404" t="s">
        <v>6771</v>
      </c>
    </row>
    <row r="1293" spans="1:6">
      <c r="A1293" s="403">
        <v>94444</v>
      </c>
      <c r="B1293" s="404" t="s">
        <v>8099</v>
      </c>
      <c r="C1293" s="404" t="s">
        <v>76</v>
      </c>
      <c r="D1293" s="404" t="s">
        <v>6823</v>
      </c>
      <c r="E1293" s="409">
        <v>461.99</v>
      </c>
      <c r="F1293" s="404" t="s">
        <v>6771</v>
      </c>
    </row>
    <row r="1294" spans="1:6">
      <c r="A1294" s="404" t="s">
        <v>8100</v>
      </c>
      <c r="B1294" s="404" t="s">
        <v>8101</v>
      </c>
      <c r="C1294" s="404" t="s">
        <v>97</v>
      </c>
      <c r="D1294" s="404" t="s">
        <v>6823</v>
      </c>
      <c r="E1294" s="409">
        <v>5.08</v>
      </c>
      <c r="F1294" s="404" t="s">
        <v>6771</v>
      </c>
    </row>
    <row r="1295" spans="1:6">
      <c r="A1295" s="404" t="s">
        <v>8102</v>
      </c>
      <c r="B1295" s="404" t="s">
        <v>8103</v>
      </c>
      <c r="C1295" s="404" t="s">
        <v>78</v>
      </c>
      <c r="D1295" s="404" t="s">
        <v>6823</v>
      </c>
      <c r="E1295" s="409">
        <v>24.81</v>
      </c>
      <c r="F1295" s="404" t="s">
        <v>6771</v>
      </c>
    </row>
    <row r="1296" spans="1:6">
      <c r="A1296" s="404" t="s">
        <v>8104</v>
      </c>
      <c r="B1296" s="404" t="s">
        <v>8105</v>
      </c>
      <c r="C1296" s="404" t="s">
        <v>78</v>
      </c>
      <c r="D1296" s="404" t="s">
        <v>6823</v>
      </c>
      <c r="E1296" s="409">
        <v>69.25</v>
      </c>
      <c r="F1296" s="404" t="s">
        <v>6771</v>
      </c>
    </row>
    <row r="1297" spans="1:6">
      <c r="A1297" s="404" t="s">
        <v>8106</v>
      </c>
      <c r="B1297" s="404" t="s">
        <v>8107</v>
      </c>
      <c r="C1297" s="404" t="s">
        <v>78</v>
      </c>
      <c r="D1297" s="404" t="s">
        <v>6823</v>
      </c>
      <c r="E1297" s="409">
        <v>20.440000000000001</v>
      </c>
      <c r="F1297" s="404" t="s">
        <v>6771</v>
      </c>
    </row>
    <row r="1298" spans="1:6">
      <c r="A1298" s="404" t="s">
        <v>8108</v>
      </c>
      <c r="B1298" s="404" t="s">
        <v>8109</v>
      </c>
      <c r="C1298" s="404" t="s">
        <v>78</v>
      </c>
      <c r="D1298" s="404" t="s">
        <v>6823</v>
      </c>
      <c r="E1298" s="409">
        <v>20.94</v>
      </c>
      <c r="F1298" s="404" t="s">
        <v>6771</v>
      </c>
    </row>
    <row r="1299" spans="1:6">
      <c r="A1299" s="404" t="s">
        <v>8110</v>
      </c>
      <c r="B1299" s="404" t="s">
        <v>8111</v>
      </c>
      <c r="C1299" s="404" t="s">
        <v>76</v>
      </c>
      <c r="D1299" s="404" t="s">
        <v>6823</v>
      </c>
      <c r="E1299" s="409">
        <v>5.74</v>
      </c>
      <c r="F1299" s="404" t="s">
        <v>6771</v>
      </c>
    </row>
    <row r="1300" spans="1:6">
      <c r="A1300" s="404" t="s">
        <v>8112</v>
      </c>
      <c r="B1300" s="404" t="s">
        <v>8113</v>
      </c>
      <c r="C1300" s="404" t="s">
        <v>76</v>
      </c>
      <c r="D1300" s="404" t="s">
        <v>6823</v>
      </c>
      <c r="E1300" s="409">
        <v>11.28</v>
      </c>
      <c r="F1300" s="404" t="s">
        <v>6771</v>
      </c>
    </row>
    <row r="1301" spans="1:6">
      <c r="A1301" s="404" t="s">
        <v>8114</v>
      </c>
      <c r="B1301" s="404" t="s">
        <v>8115</v>
      </c>
      <c r="C1301" s="404" t="s">
        <v>93</v>
      </c>
      <c r="D1301" s="404" t="s">
        <v>6770</v>
      </c>
      <c r="E1301" s="409">
        <v>108.88</v>
      </c>
      <c r="F1301" s="404" t="s">
        <v>6771</v>
      </c>
    </row>
    <row r="1302" spans="1:6">
      <c r="A1302" s="404" t="s">
        <v>8116</v>
      </c>
      <c r="B1302" s="404" t="s">
        <v>8117</v>
      </c>
      <c r="C1302" s="404" t="s">
        <v>93</v>
      </c>
      <c r="D1302" s="404" t="s">
        <v>6770</v>
      </c>
      <c r="E1302" s="409">
        <v>76.69</v>
      </c>
      <c r="F1302" s="404" t="s">
        <v>6771</v>
      </c>
    </row>
    <row r="1303" spans="1:6">
      <c r="A1303" s="404" t="s">
        <v>8118</v>
      </c>
      <c r="B1303" s="404" t="s">
        <v>8119</v>
      </c>
      <c r="C1303" s="404" t="s">
        <v>93</v>
      </c>
      <c r="D1303" s="404" t="s">
        <v>6770</v>
      </c>
      <c r="E1303" s="409">
        <v>47.55</v>
      </c>
      <c r="F1303" s="404" t="s">
        <v>6771</v>
      </c>
    </row>
    <row r="1304" spans="1:6">
      <c r="A1304" s="404" t="s">
        <v>8120</v>
      </c>
      <c r="B1304" s="404" t="s">
        <v>8121</v>
      </c>
      <c r="C1304" s="404" t="s">
        <v>93</v>
      </c>
      <c r="D1304" s="404" t="s">
        <v>6770</v>
      </c>
      <c r="E1304" s="409">
        <v>80.53</v>
      </c>
      <c r="F1304" s="404" t="s">
        <v>6771</v>
      </c>
    </row>
    <row r="1305" spans="1:6">
      <c r="A1305" s="404" t="s">
        <v>8122</v>
      </c>
      <c r="B1305" s="404" t="s">
        <v>8123</v>
      </c>
      <c r="C1305" s="404" t="s">
        <v>76</v>
      </c>
      <c r="D1305" s="404" t="s">
        <v>6823</v>
      </c>
      <c r="E1305" s="409">
        <v>43.63</v>
      </c>
      <c r="F1305" s="404" t="s">
        <v>6771</v>
      </c>
    </row>
    <row r="1306" spans="1:6">
      <c r="A1306" s="404" t="s">
        <v>8124</v>
      </c>
      <c r="B1306" s="404" t="s">
        <v>8125</v>
      </c>
      <c r="C1306" s="404" t="s">
        <v>78</v>
      </c>
      <c r="D1306" s="404" t="s">
        <v>6823</v>
      </c>
      <c r="E1306" s="409">
        <v>58.95</v>
      </c>
      <c r="F1306" s="404" t="s">
        <v>6771</v>
      </c>
    </row>
    <row r="1307" spans="1:6">
      <c r="A1307" s="404" t="s">
        <v>8126</v>
      </c>
      <c r="B1307" s="404" t="s">
        <v>8127</v>
      </c>
      <c r="C1307" s="404" t="s">
        <v>78</v>
      </c>
      <c r="D1307" s="404" t="s">
        <v>6823</v>
      </c>
      <c r="E1307" s="409">
        <v>37.340000000000003</v>
      </c>
      <c r="F1307" s="404" t="s">
        <v>6771</v>
      </c>
    </row>
    <row r="1308" spans="1:6">
      <c r="A1308" s="404" t="s">
        <v>8128</v>
      </c>
      <c r="B1308" s="404" t="s">
        <v>8129</v>
      </c>
      <c r="C1308" s="404" t="s">
        <v>78</v>
      </c>
      <c r="D1308" s="404" t="s">
        <v>6823</v>
      </c>
      <c r="E1308" s="409">
        <v>48.23</v>
      </c>
      <c r="F1308" s="404" t="s">
        <v>6771</v>
      </c>
    </row>
    <row r="1309" spans="1:6">
      <c r="A1309" s="404" t="s">
        <v>8130</v>
      </c>
      <c r="B1309" s="404" t="s">
        <v>8131</v>
      </c>
      <c r="C1309" s="404" t="s">
        <v>78</v>
      </c>
      <c r="D1309" s="404" t="s">
        <v>6823</v>
      </c>
      <c r="E1309" s="409">
        <v>30.26</v>
      </c>
      <c r="F1309" s="404" t="s">
        <v>6771</v>
      </c>
    </row>
    <row r="1310" spans="1:6">
      <c r="A1310" s="403">
        <v>83651</v>
      </c>
      <c r="B1310" s="404" t="s">
        <v>8132</v>
      </c>
      <c r="C1310" s="404" t="s">
        <v>78</v>
      </c>
      <c r="D1310" s="404" t="s">
        <v>6823</v>
      </c>
      <c r="E1310" s="409">
        <v>25.51</v>
      </c>
      <c r="F1310" s="404" t="s">
        <v>6771</v>
      </c>
    </row>
    <row r="1311" spans="1:6">
      <c r="A1311" s="403">
        <v>83656</v>
      </c>
      <c r="B1311" s="404" t="s">
        <v>8133</v>
      </c>
      <c r="C1311" s="404" t="s">
        <v>76</v>
      </c>
      <c r="D1311" s="404" t="s">
        <v>6823</v>
      </c>
      <c r="E1311" s="409">
        <v>32.58</v>
      </c>
      <c r="F1311" s="404" t="s">
        <v>6771</v>
      </c>
    </row>
    <row r="1312" spans="1:6">
      <c r="A1312" s="403">
        <v>83658</v>
      </c>
      <c r="B1312" s="404" t="s">
        <v>8134</v>
      </c>
      <c r="C1312" s="404" t="s">
        <v>78</v>
      </c>
      <c r="D1312" s="404" t="s">
        <v>6770</v>
      </c>
      <c r="E1312" s="409">
        <v>141.72999999999999</v>
      </c>
      <c r="F1312" s="404" t="s">
        <v>6771</v>
      </c>
    </row>
    <row r="1313" spans="1:6">
      <c r="A1313" s="403">
        <v>83661</v>
      </c>
      <c r="B1313" s="404" t="s">
        <v>8135</v>
      </c>
      <c r="C1313" s="404" t="s">
        <v>78</v>
      </c>
      <c r="D1313" s="404" t="s">
        <v>6823</v>
      </c>
      <c r="E1313" s="409">
        <v>97.95</v>
      </c>
      <c r="F1313" s="404" t="s">
        <v>6771</v>
      </c>
    </row>
    <row r="1314" spans="1:6">
      <c r="A1314" s="403">
        <v>83662</v>
      </c>
      <c r="B1314" s="404" t="s">
        <v>8136</v>
      </c>
      <c r="C1314" s="404" t="s">
        <v>93</v>
      </c>
      <c r="D1314" s="404" t="s">
        <v>6770</v>
      </c>
      <c r="E1314" s="409">
        <v>74.97</v>
      </c>
      <c r="F1314" s="404" t="s">
        <v>6771</v>
      </c>
    </row>
    <row r="1315" spans="1:6">
      <c r="A1315" s="403">
        <v>83664</v>
      </c>
      <c r="B1315" s="404" t="s">
        <v>8137</v>
      </c>
      <c r="C1315" s="404" t="s">
        <v>78</v>
      </c>
      <c r="D1315" s="404" t="s">
        <v>6823</v>
      </c>
      <c r="E1315" s="409">
        <v>57.82</v>
      </c>
      <c r="F1315" s="404" t="s">
        <v>6771</v>
      </c>
    </row>
    <row r="1316" spans="1:6">
      <c r="A1316" s="403">
        <v>83665</v>
      </c>
      <c r="B1316" s="404" t="s">
        <v>8138</v>
      </c>
      <c r="C1316" s="404" t="s">
        <v>76</v>
      </c>
      <c r="D1316" s="404" t="s">
        <v>6823</v>
      </c>
      <c r="E1316" s="409">
        <v>7.42</v>
      </c>
      <c r="F1316" s="404" t="s">
        <v>6771</v>
      </c>
    </row>
    <row r="1317" spans="1:6">
      <c r="A1317" s="403">
        <v>83667</v>
      </c>
      <c r="B1317" s="404" t="s">
        <v>8139</v>
      </c>
      <c r="C1317" s="404" t="s">
        <v>93</v>
      </c>
      <c r="D1317" s="404" t="s">
        <v>6770</v>
      </c>
      <c r="E1317" s="409">
        <v>115.18</v>
      </c>
      <c r="F1317" s="404" t="s">
        <v>6771</v>
      </c>
    </row>
    <row r="1318" spans="1:6">
      <c r="A1318" s="403">
        <v>83668</v>
      </c>
      <c r="B1318" s="404" t="s">
        <v>8140</v>
      </c>
      <c r="C1318" s="404" t="s">
        <v>93</v>
      </c>
      <c r="D1318" s="404" t="s">
        <v>6770</v>
      </c>
      <c r="E1318" s="409">
        <v>79.91</v>
      </c>
      <c r="F1318" s="404" t="s">
        <v>6771</v>
      </c>
    </row>
    <row r="1319" spans="1:6">
      <c r="A1319" s="403">
        <v>83669</v>
      </c>
      <c r="B1319" s="404" t="s">
        <v>8141</v>
      </c>
      <c r="C1319" s="404" t="s">
        <v>76</v>
      </c>
      <c r="D1319" s="404" t="s">
        <v>6823</v>
      </c>
      <c r="E1319" s="409">
        <v>8.83</v>
      </c>
      <c r="F1319" s="404" t="s">
        <v>6771</v>
      </c>
    </row>
    <row r="1320" spans="1:6">
      <c r="A1320" s="403">
        <v>83670</v>
      </c>
      <c r="B1320" s="404" t="s">
        <v>8142</v>
      </c>
      <c r="C1320" s="404" t="s">
        <v>78</v>
      </c>
      <c r="D1320" s="404" t="s">
        <v>6770</v>
      </c>
      <c r="E1320" s="409">
        <v>38.68</v>
      </c>
      <c r="F1320" s="404" t="s">
        <v>6771</v>
      </c>
    </row>
    <row r="1321" spans="1:6">
      <c r="A1321" s="403">
        <v>83671</v>
      </c>
      <c r="B1321" s="404" t="s">
        <v>8143</v>
      </c>
      <c r="C1321" s="404" t="s">
        <v>78</v>
      </c>
      <c r="D1321" s="404" t="s">
        <v>6770</v>
      </c>
      <c r="E1321" s="409">
        <v>41.6</v>
      </c>
      <c r="F1321" s="404" t="s">
        <v>6771</v>
      </c>
    </row>
    <row r="1322" spans="1:6">
      <c r="A1322" s="403">
        <v>83675</v>
      </c>
      <c r="B1322" s="404" t="s">
        <v>8144</v>
      </c>
      <c r="C1322" s="404" t="s">
        <v>78</v>
      </c>
      <c r="D1322" s="404" t="s">
        <v>6823</v>
      </c>
      <c r="E1322" s="409">
        <v>73.650000000000006</v>
      </c>
      <c r="F1322" s="404" t="s">
        <v>6771</v>
      </c>
    </row>
    <row r="1323" spans="1:6">
      <c r="A1323" s="403">
        <v>83676</v>
      </c>
      <c r="B1323" s="404" t="s">
        <v>8145</v>
      </c>
      <c r="C1323" s="404" t="s">
        <v>78</v>
      </c>
      <c r="D1323" s="404" t="s">
        <v>6823</v>
      </c>
      <c r="E1323" s="409">
        <v>90.63</v>
      </c>
      <c r="F1323" s="404" t="s">
        <v>6771</v>
      </c>
    </row>
    <row r="1324" spans="1:6">
      <c r="A1324" s="403">
        <v>83677</v>
      </c>
      <c r="B1324" s="404" t="s">
        <v>8146</v>
      </c>
      <c r="C1324" s="404" t="s">
        <v>78</v>
      </c>
      <c r="D1324" s="404" t="s">
        <v>6823</v>
      </c>
      <c r="E1324" s="409">
        <v>113.92</v>
      </c>
      <c r="F1324" s="404" t="s">
        <v>6771</v>
      </c>
    </row>
    <row r="1325" spans="1:6">
      <c r="A1325" s="403">
        <v>83678</v>
      </c>
      <c r="B1325" s="404" t="s">
        <v>8147</v>
      </c>
      <c r="C1325" s="404" t="s">
        <v>78</v>
      </c>
      <c r="D1325" s="404" t="s">
        <v>6823</v>
      </c>
      <c r="E1325" s="409">
        <v>147.43</v>
      </c>
      <c r="F1325" s="404" t="s">
        <v>6771</v>
      </c>
    </row>
    <row r="1326" spans="1:6">
      <c r="A1326" s="403">
        <v>83679</v>
      </c>
      <c r="B1326" s="404" t="s">
        <v>8148</v>
      </c>
      <c r="C1326" s="404" t="s">
        <v>78</v>
      </c>
      <c r="D1326" s="404" t="s">
        <v>6770</v>
      </c>
      <c r="E1326" s="409">
        <v>12.18</v>
      </c>
      <c r="F1326" s="404" t="s">
        <v>6771</v>
      </c>
    </row>
    <row r="1327" spans="1:6">
      <c r="A1327" s="403">
        <v>83680</v>
      </c>
      <c r="B1327" s="404" t="s">
        <v>8149</v>
      </c>
      <c r="C1327" s="404" t="s">
        <v>78</v>
      </c>
      <c r="D1327" s="404" t="s">
        <v>6770</v>
      </c>
      <c r="E1327" s="409">
        <v>14.36</v>
      </c>
      <c r="F1327" s="404" t="s">
        <v>6771</v>
      </c>
    </row>
    <row r="1328" spans="1:6">
      <c r="A1328" s="403">
        <v>83681</v>
      </c>
      <c r="B1328" s="404" t="s">
        <v>8150</v>
      </c>
      <c r="C1328" s="404" t="s">
        <v>78</v>
      </c>
      <c r="D1328" s="404" t="s">
        <v>6770</v>
      </c>
      <c r="E1328" s="409">
        <v>15.57</v>
      </c>
      <c r="F1328" s="404" t="s">
        <v>6771</v>
      </c>
    </row>
    <row r="1329" spans="1:6">
      <c r="A1329" s="403">
        <v>83682</v>
      </c>
      <c r="B1329" s="404" t="s">
        <v>8151</v>
      </c>
      <c r="C1329" s="404" t="s">
        <v>93</v>
      </c>
      <c r="D1329" s="404" t="s">
        <v>6770</v>
      </c>
      <c r="E1329" s="409">
        <v>80.53</v>
      </c>
      <c r="F1329" s="404" t="s">
        <v>6771</v>
      </c>
    </row>
    <row r="1330" spans="1:6">
      <c r="A1330" s="403">
        <v>83683</v>
      </c>
      <c r="B1330" s="404" t="s">
        <v>8152</v>
      </c>
      <c r="C1330" s="404" t="s">
        <v>93</v>
      </c>
      <c r="D1330" s="404" t="s">
        <v>6770</v>
      </c>
      <c r="E1330" s="409">
        <v>88.46</v>
      </c>
      <c r="F1330" s="404" t="s">
        <v>6771</v>
      </c>
    </row>
    <row r="1331" spans="1:6">
      <c r="A1331" s="403">
        <v>83729</v>
      </c>
      <c r="B1331" s="404" t="s">
        <v>8153</v>
      </c>
      <c r="C1331" s="404" t="s">
        <v>76</v>
      </c>
      <c r="D1331" s="404" t="s">
        <v>6823</v>
      </c>
      <c r="E1331" s="409">
        <v>17.399999999999999</v>
      </c>
      <c r="F1331" s="404" t="s">
        <v>6771</v>
      </c>
    </row>
    <row r="1332" spans="1:6">
      <c r="A1332" s="403">
        <v>83739</v>
      </c>
      <c r="B1332" s="404" t="s">
        <v>8154</v>
      </c>
      <c r="C1332" s="404" t="s">
        <v>76</v>
      </c>
      <c r="D1332" s="404" t="s">
        <v>6823</v>
      </c>
      <c r="E1332" s="409">
        <v>6.01</v>
      </c>
      <c r="F1332" s="404" t="s">
        <v>6771</v>
      </c>
    </row>
    <row r="1333" spans="1:6">
      <c r="A1333" s="403">
        <v>6454</v>
      </c>
      <c r="B1333" s="404" t="s">
        <v>8155</v>
      </c>
      <c r="C1333" s="404" t="s">
        <v>93</v>
      </c>
      <c r="D1333" s="404" t="s">
        <v>6770</v>
      </c>
      <c r="E1333" s="409">
        <v>125.58</v>
      </c>
      <c r="F1333" s="404" t="s">
        <v>6771</v>
      </c>
    </row>
    <row r="1334" spans="1:6">
      <c r="A1334" s="403">
        <v>73611</v>
      </c>
      <c r="B1334" s="404" t="s">
        <v>8156</v>
      </c>
      <c r="C1334" s="404" t="s">
        <v>93</v>
      </c>
      <c r="D1334" s="404" t="s">
        <v>6770</v>
      </c>
      <c r="E1334" s="409">
        <v>316.33999999999997</v>
      </c>
      <c r="F1334" s="404" t="s">
        <v>6771</v>
      </c>
    </row>
    <row r="1335" spans="1:6">
      <c r="A1335" s="403">
        <v>73697</v>
      </c>
      <c r="B1335" s="404" t="s">
        <v>8157</v>
      </c>
      <c r="C1335" s="404" t="s">
        <v>93</v>
      </c>
      <c r="D1335" s="404" t="s">
        <v>6770</v>
      </c>
      <c r="E1335" s="409">
        <v>133.44999999999999</v>
      </c>
      <c r="F1335" s="404" t="s">
        <v>6771</v>
      </c>
    </row>
    <row r="1336" spans="1:6">
      <c r="A1336" s="403">
        <v>73698</v>
      </c>
      <c r="B1336" s="404" t="s">
        <v>8158</v>
      </c>
      <c r="C1336" s="404" t="s">
        <v>93</v>
      </c>
      <c r="D1336" s="404" t="s">
        <v>6770</v>
      </c>
      <c r="E1336" s="409">
        <v>180.3</v>
      </c>
      <c r="F1336" s="404" t="s">
        <v>6771</v>
      </c>
    </row>
    <row r="1337" spans="1:6">
      <c r="A1337" s="404" t="s">
        <v>8159</v>
      </c>
      <c r="B1337" s="404" t="s">
        <v>8160</v>
      </c>
      <c r="C1337" s="404" t="s">
        <v>76</v>
      </c>
      <c r="D1337" s="404" t="s">
        <v>6770</v>
      </c>
      <c r="E1337" s="409">
        <v>97.88</v>
      </c>
      <c r="F1337" s="404" t="s">
        <v>6771</v>
      </c>
    </row>
    <row r="1338" spans="1:6">
      <c r="A1338" s="404" t="s">
        <v>8161</v>
      </c>
      <c r="B1338" s="404" t="s">
        <v>8162</v>
      </c>
      <c r="C1338" s="404" t="s">
        <v>76</v>
      </c>
      <c r="D1338" s="404" t="s">
        <v>6770</v>
      </c>
      <c r="E1338" s="409">
        <v>246.33</v>
      </c>
      <c r="F1338" s="404" t="s">
        <v>6771</v>
      </c>
    </row>
    <row r="1339" spans="1:6">
      <c r="A1339" s="403">
        <v>92743</v>
      </c>
      <c r="B1339" s="404" t="s">
        <v>8163</v>
      </c>
      <c r="C1339" s="404" t="s">
        <v>93</v>
      </c>
      <c r="D1339" s="404" t="s">
        <v>6823</v>
      </c>
      <c r="E1339" s="409">
        <v>409.13</v>
      </c>
      <c r="F1339" s="404" t="s">
        <v>6771</v>
      </c>
    </row>
    <row r="1340" spans="1:6">
      <c r="A1340" s="403">
        <v>92744</v>
      </c>
      <c r="B1340" s="404" t="s">
        <v>8164</v>
      </c>
      <c r="C1340" s="404" t="s">
        <v>93</v>
      </c>
      <c r="D1340" s="404" t="s">
        <v>6823</v>
      </c>
      <c r="E1340" s="409">
        <v>388.26</v>
      </c>
      <c r="F1340" s="404" t="s">
        <v>6771</v>
      </c>
    </row>
    <row r="1341" spans="1:6">
      <c r="A1341" s="403">
        <v>92745</v>
      </c>
      <c r="B1341" s="404" t="s">
        <v>8165</v>
      </c>
      <c r="C1341" s="404" t="s">
        <v>93</v>
      </c>
      <c r="D1341" s="404" t="s">
        <v>6823</v>
      </c>
      <c r="E1341" s="409">
        <v>510.97</v>
      </c>
      <c r="F1341" s="404" t="s">
        <v>6771</v>
      </c>
    </row>
    <row r="1342" spans="1:6">
      <c r="A1342" s="403">
        <v>92746</v>
      </c>
      <c r="B1342" s="404" t="s">
        <v>8166</v>
      </c>
      <c r="C1342" s="404" t="s">
        <v>93</v>
      </c>
      <c r="D1342" s="404" t="s">
        <v>6823</v>
      </c>
      <c r="E1342" s="409">
        <v>464.05</v>
      </c>
      <c r="F1342" s="404" t="s">
        <v>6771</v>
      </c>
    </row>
    <row r="1343" spans="1:6">
      <c r="A1343" s="403">
        <v>92747</v>
      </c>
      <c r="B1343" s="404" t="s">
        <v>8167</v>
      </c>
      <c r="C1343" s="404" t="s">
        <v>93</v>
      </c>
      <c r="D1343" s="404" t="s">
        <v>6823</v>
      </c>
      <c r="E1343" s="409">
        <v>569.04</v>
      </c>
      <c r="F1343" s="404" t="s">
        <v>6771</v>
      </c>
    </row>
    <row r="1344" spans="1:6">
      <c r="A1344" s="403">
        <v>92748</v>
      </c>
      <c r="B1344" s="404" t="s">
        <v>8168</v>
      </c>
      <c r="C1344" s="404" t="s">
        <v>93</v>
      </c>
      <c r="D1344" s="404" t="s">
        <v>6823</v>
      </c>
      <c r="E1344" s="409">
        <v>507.58</v>
      </c>
      <c r="F1344" s="404" t="s">
        <v>6771</v>
      </c>
    </row>
    <row r="1345" spans="1:6">
      <c r="A1345" s="403">
        <v>92749</v>
      </c>
      <c r="B1345" s="404" t="s">
        <v>8169</v>
      </c>
      <c r="C1345" s="404" t="s">
        <v>93</v>
      </c>
      <c r="D1345" s="404" t="s">
        <v>6823</v>
      </c>
      <c r="E1345" s="409">
        <v>588.23</v>
      </c>
      <c r="F1345" s="404" t="s">
        <v>6771</v>
      </c>
    </row>
    <row r="1346" spans="1:6">
      <c r="A1346" s="403">
        <v>92750</v>
      </c>
      <c r="B1346" s="404" t="s">
        <v>8170</v>
      </c>
      <c r="C1346" s="404" t="s">
        <v>93</v>
      </c>
      <c r="D1346" s="404" t="s">
        <v>6823</v>
      </c>
      <c r="E1346" s="411">
        <v>1020.11</v>
      </c>
      <c r="F1346" s="404" t="s">
        <v>6771</v>
      </c>
    </row>
    <row r="1347" spans="1:6">
      <c r="A1347" s="403">
        <v>92751</v>
      </c>
      <c r="B1347" s="404" t="s">
        <v>8171</v>
      </c>
      <c r="C1347" s="404" t="s">
        <v>93</v>
      </c>
      <c r="D1347" s="404" t="s">
        <v>6823</v>
      </c>
      <c r="E1347" s="411">
        <v>1271.1199999999999</v>
      </c>
      <c r="F1347" s="404" t="s">
        <v>6771</v>
      </c>
    </row>
    <row r="1348" spans="1:6">
      <c r="A1348" s="403">
        <v>92752</v>
      </c>
      <c r="B1348" s="404" t="s">
        <v>8172</v>
      </c>
      <c r="C1348" s="404" t="s">
        <v>93</v>
      </c>
      <c r="D1348" s="404" t="s">
        <v>6823</v>
      </c>
      <c r="E1348" s="411">
        <v>1521.09</v>
      </c>
      <c r="F1348" s="404" t="s">
        <v>6771</v>
      </c>
    </row>
    <row r="1349" spans="1:6">
      <c r="A1349" s="403">
        <v>92753</v>
      </c>
      <c r="B1349" s="404" t="s">
        <v>8173</v>
      </c>
      <c r="C1349" s="404" t="s">
        <v>93</v>
      </c>
      <c r="D1349" s="404" t="s">
        <v>6823</v>
      </c>
      <c r="E1349" s="409">
        <v>400.28</v>
      </c>
      <c r="F1349" s="404" t="s">
        <v>6771</v>
      </c>
    </row>
    <row r="1350" spans="1:6">
      <c r="A1350" s="403">
        <v>92754</v>
      </c>
      <c r="B1350" s="404" t="s">
        <v>8174</v>
      </c>
      <c r="C1350" s="404" t="s">
        <v>93</v>
      </c>
      <c r="D1350" s="404" t="s">
        <v>6823</v>
      </c>
      <c r="E1350" s="409">
        <v>365.9</v>
      </c>
      <c r="F1350" s="404" t="s">
        <v>6771</v>
      </c>
    </row>
    <row r="1351" spans="1:6">
      <c r="A1351" s="403">
        <v>92755</v>
      </c>
      <c r="B1351" s="404" t="s">
        <v>8175</v>
      </c>
      <c r="C1351" s="404" t="s">
        <v>76</v>
      </c>
      <c r="D1351" s="404" t="s">
        <v>6823</v>
      </c>
      <c r="E1351" s="409">
        <v>152.93</v>
      </c>
      <c r="F1351" s="404" t="s">
        <v>6771</v>
      </c>
    </row>
    <row r="1352" spans="1:6">
      <c r="A1352" s="403">
        <v>92756</v>
      </c>
      <c r="B1352" s="404" t="s">
        <v>8176</v>
      </c>
      <c r="C1352" s="404" t="s">
        <v>76</v>
      </c>
      <c r="D1352" s="404" t="s">
        <v>6823</v>
      </c>
      <c r="E1352" s="409">
        <v>173.15</v>
      </c>
      <c r="F1352" s="404" t="s">
        <v>6771</v>
      </c>
    </row>
    <row r="1353" spans="1:6">
      <c r="A1353" s="403">
        <v>92757</v>
      </c>
      <c r="B1353" s="404" t="s">
        <v>8177</v>
      </c>
      <c r="C1353" s="404" t="s">
        <v>76</v>
      </c>
      <c r="D1353" s="404" t="s">
        <v>6823</v>
      </c>
      <c r="E1353" s="409">
        <v>197.72</v>
      </c>
      <c r="F1353" s="404" t="s">
        <v>6771</v>
      </c>
    </row>
    <row r="1354" spans="1:6">
      <c r="A1354" s="403">
        <v>92758</v>
      </c>
      <c r="B1354" s="404" t="s">
        <v>8178</v>
      </c>
      <c r="C1354" s="404" t="s">
        <v>93</v>
      </c>
      <c r="D1354" s="404" t="s">
        <v>6823</v>
      </c>
      <c r="E1354" s="409">
        <v>458.47</v>
      </c>
      <c r="F1354" s="404" t="s">
        <v>6771</v>
      </c>
    </row>
    <row r="1355" spans="1:6">
      <c r="A1355" s="404" t="s">
        <v>8179</v>
      </c>
      <c r="B1355" s="404" t="s">
        <v>8180</v>
      </c>
      <c r="C1355" s="404" t="s">
        <v>93</v>
      </c>
      <c r="D1355" s="404" t="s">
        <v>6770</v>
      </c>
      <c r="E1355" s="409">
        <v>288.37</v>
      </c>
      <c r="F1355" s="404" t="s">
        <v>6771</v>
      </c>
    </row>
    <row r="1356" spans="1:6">
      <c r="A1356" s="404" t="s">
        <v>8181</v>
      </c>
      <c r="B1356" s="404" t="s">
        <v>8182</v>
      </c>
      <c r="C1356" s="404" t="s">
        <v>93</v>
      </c>
      <c r="D1356" s="404" t="s">
        <v>6770</v>
      </c>
      <c r="E1356" s="409">
        <v>425.66</v>
      </c>
      <c r="F1356" s="404" t="s">
        <v>6771</v>
      </c>
    </row>
    <row r="1357" spans="1:6">
      <c r="A1357" s="404" t="s">
        <v>8183</v>
      </c>
      <c r="B1357" s="404" t="s">
        <v>8184</v>
      </c>
      <c r="C1357" s="404" t="s">
        <v>93</v>
      </c>
      <c r="D1357" s="404" t="s">
        <v>6770</v>
      </c>
      <c r="E1357" s="409">
        <v>415.84</v>
      </c>
      <c r="F1357" s="404" t="s">
        <v>6771</v>
      </c>
    </row>
    <row r="1358" spans="1:6">
      <c r="A1358" s="404" t="s">
        <v>8185</v>
      </c>
      <c r="B1358" s="404" t="s">
        <v>8186</v>
      </c>
      <c r="C1358" s="404" t="s">
        <v>93</v>
      </c>
      <c r="D1358" s="404" t="s">
        <v>6823</v>
      </c>
      <c r="E1358" s="409">
        <v>230.31</v>
      </c>
      <c r="F1358" s="404" t="s">
        <v>6771</v>
      </c>
    </row>
    <row r="1359" spans="1:6">
      <c r="A1359" s="404" t="s">
        <v>8187</v>
      </c>
      <c r="B1359" s="404" t="s">
        <v>8188</v>
      </c>
      <c r="C1359" s="404" t="s">
        <v>93</v>
      </c>
      <c r="D1359" s="404" t="s">
        <v>6770</v>
      </c>
      <c r="E1359" s="409">
        <v>102.66</v>
      </c>
      <c r="F1359" s="404" t="s">
        <v>6771</v>
      </c>
    </row>
    <row r="1360" spans="1:6">
      <c r="A1360" s="403">
        <v>91069</v>
      </c>
      <c r="B1360" s="404" t="s">
        <v>8189</v>
      </c>
      <c r="C1360" s="404" t="s">
        <v>76</v>
      </c>
      <c r="D1360" s="404" t="s">
        <v>6823</v>
      </c>
      <c r="E1360" s="409">
        <v>71.84</v>
      </c>
      <c r="F1360" s="404" t="s">
        <v>6771</v>
      </c>
    </row>
    <row r="1361" spans="1:6">
      <c r="A1361" s="403">
        <v>91070</v>
      </c>
      <c r="B1361" s="404" t="s">
        <v>8190</v>
      </c>
      <c r="C1361" s="404" t="s">
        <v>76</v>
      </c>
      <c r="D1361" s="404" t="s">
        <v>6823</v>
      </c>
      <c r="E1361" s="409">
        <v>79.87</v>
      </c>
      <c r="F1361" s="404" t="s">
        <v>6771</v>
      </c>
    </row>
    <row r="1362" spans="1:6">
      <c r="A1362" s="403">
        <v>91071</v>
      </c>
      <c r="B1362" s="404" t="s">
        <v>8191</v>
      </c>
      <c r="C1362" s="404" t="s">
        <v>76</v>
      </c>
      <c r="D1362" s="404" t="s">
        <v>6823</v>
      </c>
      <c r="E1362" s="409">
        <v>101.95</v>
      </c>
      <c r="F1362" s="404" t="s">
        <v>6771</v>
      </c>
    </row>
    <row r="1363" spans="1:6">
      <c r="A1363" s="403">
        <v>91072</v>
      </c>
      <c r="B1363" s="404" t="s">
        <v>8192</v>
      </c>
      <c r="C1363" s="404" t="s">
        <v>76</v>
      </c>
      <c r="D1363" s="404" t="s">
        <v>6823</v>
      </c>
      <c r="E1363" s="409">
        <v>109.92</v>
      </c>
      <c r="F1363" s="404" t="s">
        <v>6771</v>
      </c>
    </row>
    <row r="1364" spans="1:6">
      <c r="A1364" s="403">
        <v>91073</v>
      </c>
      <c r="B1364" s="404" t="s">
        <v>8193</v>
      </c>
      <c r="C1364" s="404" t="s">
        <v>76</v>
      </c>
      <c r="D1364" s="404" t="s">
        <v>6823</v>
      </c>
      <c r="E1364" s="409">
        <v>82.79</v>
      </c>
      <c r="F1364" s="404" t="s">
        <v>6771</v>
      </c>
    </row>
    <row r="1365" spans="1:6">
      <c r="A1365" s="403">
        <v>91074</v>
      </c>
      <c r="B1365" s="404" t="s">
        <v>8194</v>
      </c>
      <c r="C1365" s="404" t="s">
        <v>76</v>
      </c>
      <c r="D1365" s="404" t="s">
        <v>6823</v>
      </c>
      <c r="E1365" s="409">
        <v>91.94</v>
      </c>
      <c r="F1365" s="404" t="s">
        <v>6771</v>
      </c>
    </row>
    <row r="1366" spans="1:6">
      <c r="A1366" s="403">
        <v>91075</v>
      </c>
      <c r="B1366" s="404" t="s">
        <v>8195</v>
      </c>
      <c r="C1366" s="404" t="s">
        <v>76</v>
      </c>
      <c r="D1366" s="404" t="s">
        <v>6823</v>
      </c>
      <c r="E1366" s="409">
        <v>114.89</v>
      </c>
      <c r="F1366" s="404" t="s">
        <v>6771</v>
      </c>
    </row>
    <row r="1367" spans="1:6">
      <c r="A1367" s="403">
        <v>91076</v>
      </c>
      <c r="B1367" s="404" t="s">
        <v>8196</v>
      </c>
      <c r="C1367" s="404" t="s">
        <v>76</v>
      </c>
      <c r="D1367" s="404" t="s">
        <v>6823</v>
      </c>
      <c r="E1367" s="409">
        <v>124.01</v>
      </c>
      <c r="F1367" s="404" t="s">
        <v>6771</v>
      </c>
    </row>
    <row r="1368" spans="1:6">
      <c r="A1368" s="403">
        <v>91077</v>
      </c>
      <c r="B1368" s="404" t="s">
        <v>8197</v>
      </c>
      <c r="C1368" s="404" t="s">
        <v>76</v>
      </c>
      <c r="D1368" s="404" t="s">
        <v>6823</v>
      </c>
      <c r="E1368" s="409">
        <v>100.04</v>
      </c>
      <c r="F1368" s="404" t="s">
        <v>6771</v>
      </c>
    </row>
    <row r="1369" spans="1:6">
      <c r="A1369" s="403">
        <v>91078</v>
      </c>
      <c r="B1369" s="404" t="s">
        <v>8198</v>
      </c>
      <c r="C1369" s="404" t="s">
        <v>76</v>
      </c>
      <c r="D1369" s="404" t="s">
        <v>6823</v>
      </c>
      <c r="E1369" s="409">
        <v>117.86</v>
      </c>
      <c r="F1369" s="404" t="s">
        <v>6771</v>
      </c>
    </row>
    <row r="1370" spans="1:6">
      <c r="A1370" s="403">
        <v>91079</v>
      </c>
      <c r="B1370" s="404" t="s">
        <v>8199</v>
      </c>
      <c r="C1370" s="404" t="s">
        <v>76</v>
      </c>
      <c r="D1370" s="404" t="s">
        <v>6823</v>
      </c>
      <c r="E1370" s="409">
        <v>104.19</v>
      </c>
      <c r="F1370" s="404" t="s">
        <v>6771</v>
      </c>
    </row>
    <row r="1371" spans="1:6">
      <c r="A1371" s="403">
        <v>91080</v>
      </c>
      <c r="B1371" s="404" t="s">
        <v>8200</v>
      </c>
      <c r="C1371" s="404" t="s">
        <v>76</v>
      </c>
      <c r="D1371" s="404" t="s">
        <v>6823</v>
      </c>
      <c r="E1371" s="409">
        <v>121.86</v>
      </c>
      <c r="F1371" s="404" t="s">
        <v>6771</v>
      </c>
    </row>
    <row r="1372" spans="1:6">
      <c r="A1372" s="403">
        <v>91081</v>
      </c>
      <c r="B1372" s="404" t="s">
        <v>8201</v>
      </c>
      <c r="C1372" s="404" t="s">
        <v>76</v>
      </c>
      <c r="D1372" s="404" t="s">
        <v>6823</v>
      </c>
      <c r="E1372" s="409">
        <v>112.17</v>
      </c>
      <c r="F1372" s="404" t="s">
        <v>6771</v>
      </c>
    </row>
    <row r="1373" spans="1:6">
      <c r="A1373" s="403">
        <v>91082</v>
      </c>
      <c r="B1373" s="404" t="s">
        <v>8202</v>
      </c>
      <c r="C1373" s="404" t="s">
        <v>76</v>
      </c>
      <c r="D1373" s="404" t="s">
        <v>6823</v>
      </c>
      <c r="E1373" s="409">
        <v>130.97999999999999</v>
      </c>
      <c r="F1373" s="404" t="s">
        <v>6771</v>
      </c>
    </row>
    <row r="1374" spans="1:6">
      <c r="A1374" s="403">
        <v>91083</v>
      </c>
      <c r="B1374" s="404" t="s">
        <v>8203</v>
      </c>
      <c r="C1374" s="404" t="s">
        <v>76</v>
      </c>
      <c r="D1374" s="404" t="s">
        <v>6823</v>
      </c>
      <c r="E1374" s="409">
        <v>119.48</v>
      </c>
      <c r="F1374" s="404" t="s">
        <v>6771</v>
      </c>
    </row>
    <row r="1375" spans="1:6">
      <c r="A1375" s="403">
        <v>91084</v>
      </c>
      <c r="B1375" s="404" t="s">
        <v>8204</v>
      </c>
      <c r="C1375" s="404" t="s">
        <v>76</v>
      </c>
      <c r="D1375" s="404" t="s">
        <v>6823</v>
      </c>
      <c r="E1375" s="409">
        <v>138.12</v>
      </c>
      <c r="F1375" s="404" t="s">
        <v>6771</v>
      </c>
    </row>
    <row r="1376" spans="1:6">
      <c r="A1376" s="403">
        <v>91086</v>
      </c>
      <c r="B1376" s="404" t="s">
        <v>8205</v>
      </c>
      <c r="C1376" s="404" t="s">
        <v>76</v>
      </c>
      <c r="D1376" s="404" t="s">
        <v>6823</v>
      </c>
      <c r="E1376" s="409">
        <v>79.72</v>
      </c>
      <c r="F1376" s="404" t="s">
        <v>6771</v>
      </c>
    </row>
    <row r="1377" spans="1:6">
      <c r="A1377" s="403">
        <v>91087</v>
      </c>
      <c r="B1377" s="404" t="s">
        <v>8206</v>
      </c>
      <c r="C1377" s="404" t="s">
        <v>76</v>
      </c>
      <c r="D1377" s="404" t="s">
        <v>6823</v>
      </c>
      <c r="E1377" s="409">
        <v>88</v>
      </c>
      <c r="F1377" s="404" t="s">
        <v>6771</v>
      </c>
    </row>
    <row r="1378" spans="1:6">
      <c r="A1378" s="403">
        <v>91088</v>
      </c>
      <c r="B1378" s="404" t="s">
        <v>8207</v>
      </c>
      <c r="C1378" s="404" t="s">
        <v>76</v>
      </c>
      <c r="D1378" s="404" t="s">
        <v>6823</v>
      </c>
      <c r="E1378" s="409">
        <v>110.85</v>
      </c>
      <c r="F1378" s="404" t="s">
        <v>6771</v>
      </c>
    </row>
    <row r="1379" spans="1:6">
      <c r="A1379" s="403">
        <v>91089</v>
      </c>
      <c r="B1379" s="404" t="s">
        <v>8208</v>
      </c>
      <c r="C1379" s="404" t="s">
        <v>76</v>
      </c>
      <c r="D1379" s="404" t="s">
        <v>6823</v>
      </c>
      <c r="E1379" s="409">
        <v>119.19</v>
      </c>
      <c r="F1379" s="404" t="s">
        <v>6771</v>
      </c>
    </row>
    <row r="1380" spans="1:6">
      <c r="A1380" s="403">
        <v>91090</v>
      </c>
      <c r="B1380" s="404" t="s">
        <v>8209</v>
      </c>
      <c r="C1380" s="404" t="s">
        <v>76</v>
      </c>
      <c r="D1380" s="404" t="s">
        <v>6823</v>
      </c>
      <c r="E1380" s="409">
        <v>89.29</v>
      </c>
      <c r="F1380" s="404" t="s">
        <v>6771</v>
      </c>
    </row>
    <row r="1381" spans="1:6">
      <c r="A1381" s="403">
        <v>91091</v>
      </c>
      <c r="B1381" s="404" t="s">
        <v>8210</v>
      </c>
      <c r="C1381" s="404" t="s">
        <v>76</v>
      </c>
      <c r="D1381" s="404" t="s">
        <v>6823</v>
      </c>
      <c r="E1381" s="409">
        <v>98.8</v>
      </c>
      <c r="F1381" s="404" t="s">
        <v>6771</v>
      </c>
    </row>
    <row r="1382" spans="1:6">
      <c r="A1382" s="403">
        <v>91092</v>
      </c>
      <c r="B1382" s="404" t="s">
        <v>8211</v>
      </c>
      <c r="C1382" s="404" t="s">
        <v>76</v>
      </c>
      <c r="D1382" s="404" t="s">
        <v>6823</v>
      </c>
      <c r="E1382" s="409">
        <v>122.01</v>
      </c>
      <c r="F1382" s="404" t="s">
        <v>6771</v>
      </c>
    </row>
    <row r="1383" spans="1:6">
      <c r="A1383" s="403">
        <v>91093</v>
      </c>
      <c r="B1383" s="404" t="s">
        <v>8212</v>
      </c>
      <c r="C1383" s="404" t="s">
        <v>76</v>
      </c>
      <c r="D1383" s="404" t="s">
        <v>6823</v>
      </c>
      <c r="E1383" s="409">
        <v>131.74</v>
      </c>
      <c r="F1383" s="404" t="s">
        <v>6771</v>
      </c>
    </row>
    <row r="1384" spans="1:6">
      <c r="A1384" s="403">
        <v>91094</v>
      </c>
      <c r="B1384" s="404" t="s">
        <v>8213</v>
      </c>
      <c r="C1384" s="404" t="s">
        <v>76</v>
      </c>
      <c r="D1384" s="404" t="s">
        <v>6823</v>
      </c>
      <c r="E1384" s="409">
        <v>104.9</v>
      </c>
      <c r="F1384" s="404" t="s">
        <v>6771</v>
      </c>
    </row>
    <row r="1385" spans="1:6">
      <c r="A1385" s="403">
        <v>91095</v>
      </c>
      <c r="B1385" s="404" t="s">
        <v>8214</v>
      </c>
      <c r="C1385" s="404" t="s">
        <v>76</v>
      </c>
      <c r="D1385" s="404" t="s">
        <v>6823</v>
      </c>
      <c r="E1385" s="409">
        <v>123.02</v>
      </c>
      <c r="F1385" s="404" t="s">
        <v>6771</v>
      </c>
    </row>
    <row r="1386" spans="1:6">
      <c r="A1386" s="403">
        <v>91096</v>
      </c>
      <c r="B1386" s="404" t="s">
        <v>8215</v>
      </c>
      <c r="C1386" s="404" t="s">
        <v>76</v>
      </c>
      <c r="D1386" s="404" t="s">
        <v>6823</v>
      </c>
      <c r="E1386" s="409">
        <v>106.84</v>
      </c>
      <c r="F1386" s="404" t="s">
        <v>6771</v>
      </c>
    </row>
    <row r="1387" spans="1:6">
      <c r="A1387" s="403">
        <v>91097</v>
      </c>
      <c r="B1387" s="404" t="s">
        <v>8216</v>
      </c>
      <c r="C1387" s="404" t="s">
        <v>76</v>
      </c>
      <c r="D1387" s="404" t="s">
        <v>6823</v>
      </c>
      <c r="E1387" s="409">
        <v>124.83</v>
      </c>
      <c r="F1387" s="404" t="s">
        <v>6771</v>
      </c>
    </row>
    <row r="1388" spans="1:6">
      <c r="A1388" s="403">
        <v>91098</v>
      </c>
      <c r="B1388" s="404" t="s">
        <v>8217</v>
      </c>
      <c r="C1388" s="404" t="s">
        <v>76</v>
      </c>
      <c r="D1388" s="404" t="s">
        <v>6823</v>
      </c>
      <c r="E1388" s="409">
        <v>116.98</v>
      </c>
      <c r="F1388" s="404" t="s">
        <v>6771</v>
      </c>
    </row>
    <row r="1389" spans="1:6">
      <c r="A1389" s="403">
        <v>91099</v>
      </c>
      <c r="B1389" s="404" t="s">
        <v>8218</v>
      </c>
      <c r="C1389" s="404" t="s">
        <v>76</v>
      </c>
      <c r="D1389" s="404" t="s">
        <v>6823</v>
      </c>
      <c r="E1389" s="409">
        <v>136.16999999999999</v>
      </c>
      <c r="F1389" s="404" t="s">
        <v>6771</v>
      </c>
    </row>
    <row r="1390" spans="1:6">
      <c r="A1390" s="403">
        <v>91100</v>
      </c>
      <c r="B1390" s="404" t="s">
        <v>8219</v>
      </c>
      <c r="C1390" s="404" t="s">
        <v>76</v>
      </c>
      <c r="D1390" s="404" t="s">
        <v>6823</v>
      </c>
      <c r="E1390" s="409">
        <v>122.66</v>
      </c>
      <c r="F1390" s="404" t="s">
        <v>6771</v>
      </c>
    </row>
    <row r="1391" spans="1:6">
      <c r="A1391" s="403">
        <v>91101</v>
      </c>
      <c r="B1391" s="404" t="s">
        <v>8220</v>
      </c>
      <c r="C1391" s="404" t="s">
        <v>76</v>
      </c>
      <c r="D1391" s="404" t="s">
        <v>6823</v>
      </c>
      <c r="E1391" s="409">
        <v>141.72999999999999</v>
      </c>
      <c r="F1391" s="404" t="s">
        <v>6771</v>
      </c>
    </row>
    <row r="1392" spans="1:6">
      <c r="A1392" s="403">
        <v>93952</v>
      </c>
      <c r="B1392" s="404" t="s">
        <v>8221</v>
      </c>
      <c r="C1392" s="404" t="s">
        <v>78</v>
      </c>
      <c r="D1392" s="404" t="s">
        <v>6823</v>
      </c>
      <c r="E1392" s="409">
        <v>148.66</v>
      </c>
      <c r="F1392" s="404" t="s">
        <v>6771</v>
      </c>
    </row>
    <row r="1393" spans="1:6">
      <c r="A1393" s="403">
        <v>93953</v>
      </c>
      <c r="B1393" s="404" t="s">
        <v>8222</v>
      </c>
      <c r="C1393" s="404" t="s">
        <v>78</v>
      </c>
      <c r="D1393" s="404" t="s">
        <v>6823</v>
      </c>
      <c r="E1393" s="409">
        <v>137.27000000000001</v>
      </c>
      <c r="F1393" s="404" t="s">
        <v>6771</v>
      </c>
    </row>
    <row r="1394" spans="1:6">
      <c r="A1394" s="403">
        <v>93954</v>
      </c>
      <c r="B1394" s="404" t="s">
        <v>8223</v>
      </c>
      <c r="C1394" s="404" t="s">
        <v>78</v>
      </c>
      <c r="D1394" s="404" t="s">
        <v>6823</v>
      </c>
      <c r="E1394" s="409">
        <v>130.44999999999999</v>
      </c>
      <c r="F1394" s="404" t="s">
        <v>6771</v>
      </c>
    </row>
    <row r="1395" spans="1:6">
      <c r="A1395" s="403">
        <v>93955</v>
      </c>
      <c r="B1395" s="404" t="s">
        <v>8224</v>
      </c>
      <c r="C1395" s="404" t="s">
        <v>78</v>
      </c>
      <c r="D1395" s="404" t="s">
        <v>6823</v>
      </c>
      <c r="E1395" s="409">
        <v>125.65</v>
      </c>
      <c r="F1395" s="404" t="s">
        <v>6771</v>
      </c>
    </row>
    <row r="1396" spans="1:6">
      <c r="A1396" s="403">
        <v>93956</v>
      </c>
      <c r="B1396" s="404" t="s">
        <v>8225</v>
      </c>
      <c r="C1396" s="404" t="s">
        <v>78</v>
      </c>
      <c r="D1396" s="404" t="s">
        <v>6823</v>
      </c>
      <c r="E1396" s="409">
        <v>121.85</v>
      </c>
      <c r="F1396" s="404" t="s">
        <v>6771</v>
      </c>
    </row>
    <row r="1397" spans="1:6">
      <c r="A1397" s="403">
        <v>93957</v>
      </c>
      <c r="B1397" s="404" t="s">
        <v>8226</v>
      </c>
      <c r="C1397" s="404" t="s">
        <v>78</v>
      </c>
      <c r="D1397" s="404" t="s">
        <v>6823</v>
      </c>
      <c r="E1397" s="409">
        <v>154.22</v>
      </c>
      <c r="F1397" s="404" t="s">
        <v>6771</v>
      </c>
    </row>
    <row r="1398" spans="1:6">
      <c r="A1398" s="403">
        <v>93958</v>
      </c>
      <c r="B1398" s="404" t="s">
        <v>8227</v>
      </c>
      <c r="C1398" s="404" t="s">
        <v>78</v>
      </c>
      <c r="D1398" s="404" t="s">
        <v>6823</v>
      </c>
      <c r="E1398" s="409">
        <v>142.21</v>
      </c>
      <c r="F1398" s="404" t="s">
        <v>6771</v>
      </c>
    </row>
    <row r="1399" spans="1:6">
      <c r="A1399" s="403">
        <v>93959</v>
      </c>
      <c r="B1399" s="404" t="s">
        <v>8228</v>
      </c>
      <c r="C1399" s="404" t="s">
        <v>78</v>
      </c>
      <c r="D1399" s="404" t="s">
        <v>6823</v>
      </c>
      <c r="E1399" s="409">
        <v>135.06</v>
      </c>
      <c r="F1399" s="404" t="s">
        <v>6771</v>
      </c>
    </row>
    <row r="1400" spans="1:6">
      <c r="A1400" s="403">
        <v>93960</v>
      </c>
      <c r="B1400" s="404" t="s">
        <v>8229</v>
      </c>
      <c r="C1400" s="404" t="s">
        <v>78</v>
      </c>
      <c r="D1400" s="404" t="s">
        <v>6823</v>
      </c>
      <c r="E1400" s="409">
        <v>130.09</v>
      </c>
      <c r="F1400" s="404" t="s">
        <v>6771</v>
      </c>
    </row>
    <row r="1401" spans="1:6">
      <c r="A1401" s="403">
        <v>93961</v>
      </c>
      <c r="B1401" s="404" t="s">
        <v>8230</v>
      </c>
      <c r="C1401" s="404" t="s">
        <v>78</v>
      </c>
      <c r="D1401" s="404" t="s">
        <v>6823</v>
      </c>
      <c r="E1401" s="409">
        <v>126.16</v>
      </c>
      <c r="F1401" s="404" t="s">
        <v>6771</v>
      </c>
    </row>
    <row r="1402" spans="1:6">
      <c r="A1402" s="403">
        <v>93962</v>
      </c>
      <c r="B1402" s="404" t="s">
        <v>8231</v>
      </c>
      <c r="C1402" s="404" t="s">
        <v>78</v>
      </c>
      <c r="D1402" s="404" t="s">
        <v>6823</v>
      </c>
      <c r="E1402" s="409">
        <v>140.19</v>
      </c>
      <c r="F1402" s="404" t="s">
        <v>6771</v>
      </c>
    </row>
    <row r="1403" spans="1:6">
      <c r="A1403" s="403">
        <v>93963</v>
      </c>
      <c r="B1403" s="404" t="s">
        <v>8232</v>
      </c>
      <c r="C1403" s="404" t="s">
        <v>78</v>
      </c>
      <c r="D1403" s="404" t="s">
        <v>6823</v>
      </c>
      <c r="E1403" s="409">
        <v>128.79</v>
      </c>
      <c r="F1403" s="404" t="s">
        <v>6771</v>
      </c>
    </row>
    <row r="1404" spans="1:6">
      <c r="A1404" s="403">
        <v>93964</v>
      </c>
      <c r="B1404" s="404" t="s">
        <v>8233</v>
      </c>
      <c r="C1404" s="404" t="s">
        <v>78</v>
      </c>
      <c r="D1404" s="404" t="s">
        <v>6823</v>
      </c>
      <c r="E1404" s="409">
        <v>121.98</v>
      </c>
      <c r="F1404" s="404" t="s">
        <v>6771</v>
      </c>
    </row>
    <row r="1405" spans="1:6">
      <c r="A1405" s="403">
        <v>93965</v>
      </c>
      <c r="B1405" s="404" t="s">
        <v>8234</v>
      </c>
      <c r="C1405" s="404" t="s">
        <v>78</v>
      </c>
      <c r="D1405" s="404" t="s">
        <v>6823</v>
      </c>
      <c r="E1405" s="409">
        <v>114.87</v>
      </c>
      <c r="F1405" s="404" t="s">
        <v>6771</v>
      </c>
    </row>
    <row r="1406" spans="1:6">
      <c r="A1406" s="403">
        <v>93966</v>
      </c>
      <c r="B1406" s="404" t="s">
        <v>8235</v>
      </c>
      <c r="C1406" s="404" t="s">
        <v>78</v>
      </c>
      <c r="D1406" s="404" t="s">
        <v>6823</v>
      </c>
      <c r="E1406" s="409">
        <v>113.45</v>
      </c>
      <c r="F1406" s="404" t="s">
        <v>6771</v>
      </c>
    </row>
    <row r="1407" spans="1:6">
      <c r="A1407" s="403">
        <v>93967</v>
      </c>
      <c r="B1407" s="404" t="s">
        <v>8236</v>
      </c>
      <c r="C1407" s="404" t="s">
        <v>78</v>
      </c>
      <c r="D1407" s="404" t="s">
        <v>6823</v>
      </c>
      <c r="E1407" s="409">
        <v>145.72999999999999</v>
      </c>
      <c r="F1407" s="404" t="s">
        <v>6771</v>
      </c>
    </row>
    <row r="1408" spans="1:6">
      <c r="A1408" s="403">
        <v>93968</v>
      </c>
      <c r="B1408" s="404" t="s">
        <v>8237</v>
      </c>
      <c r="C1408" s="404" t="s">
        <v>78</v>
      </c>
      <c r="D1408" s="404" t="s">
        <v>6823</v>
      </c>
      <c r="E1408" s="409">
        <v>133.72</v>
      </c>
      <c r="F1408" s="404" t="s">
        <v>6771</v>
      </c>
    </row>
    <row r="1409" spans="1:6">
      <c r="A1409" s="403">
        <v>93969</v>
      </c>
      <c r="B1409" s="404" t="s">
        <v>8238</v>
      </c>
      <c r="C1409" s="404" t="s">
        <v>78</v>
      </c>
      <c r="D1409" s="404" t="s">
        <v>6823</v>
      </c>
      <c r="E1409" s="409">
        <v>126.61</v>
      </c>
      <c r="F1409" s="404" t="s">
        <v>6771</v>
      </c>
    </row>
    <row r="1410" spans="1:6">
      <c r="A1410" s="403">
        <v>93970</v>
      </c>
      <c r="B1410" s="404" t="s">
        <v>8239</v>
      </c>
      <c r="C1410" s="404" t="s">
        <v>78</v>
      </c>
      <c r="D1410" s="404" t="s">
        <v>6823</v>
      </c>
      <c r="E1410" s="409">
        <v>121.66</v>
      </c>
      <c r="F1410" s="404" t="s">
        <v>6771</v>
      </c>
    </row>
    <row r="1411" spans="1:6">
      <c r="A1411" s="403">
        <v>93971</v>
      </c>
      <c r="B1411" s="404" t="s">
        <v>8240</v>
      </c>
      <c r="C1411" s="404" t="s">
        <v>78</v>
      </c>
      <c r="D1411" s="404" t="s">
        <v>6823</v>
      </c>
      <c r="E1411" s="409">
        <v>113.82</v>
      </c>
      <c r="F1411" s="404" t="s">
        <v>6771</v>
      </c>
    </row>
    <row r="1412" spans="1:6">
      <c r="A1412" s="403">
        <v>95108</v>
      </c>
      <c r="B1412" s="404" t="s">
        <v>8241</v>
      </c>
      <c r="C1412" s="404" t="s">
        <v>2</v>
      </c>
      <c r="D1412" s="404" t="s">
        <v>6823</v>
      </c>
      <c r="E1412" s="409">
        <v>18.91</v>
      </c>
      <c r="F1412" s="404" t="s">
        <v>6771</v>
      </c>
    </row>
    <row r="1413" spans="1:6">
      <c r="A1413" s="403">
        <v>83690</v>
      </c>
      <c r="B1413" s="404" t="s">
        <v>8242</v>
      </c>
      <c r="C1413" s="404" t="s">
        <v>93</v>
      </c>
      <c r="D1413" s="404" t="s">
        <v>6823</v>
      </c>
      <c r="E1413" s="409">
        <v>405.81</v>
      </c>
      <c r="F1413" s="404" t="s">
        <v>6771</v>
      </c>
    </row>
    <row r="1414" spans="1:6">
      <c r="A1414" s="404" t="s">
        <v>8243</v>
      </c>
      <c r="B1414" s="404" t="s">
        <v>8244</v>
      </c>
      <c r="C1414" s="404" t="s">
        <v>2</v>
      </c>
      <c r="D1414" s="404" t="s">
        <v>6823</v>
      </c>
      <c r="E1414" s="409">
        <v>298.95</v>
      </c>
      <c r="F1414" s="404" t="s">
        <v>6771</v>
      </c>
    </row>
    <row r="1415" spans="1:6">
      <c r="A1415" s="404" t="s">
        <v>8245</v>
      </c>
      <c r="B1415" s="404" t="s">
        <v>8246</v>
      </c>
      <c r="C1415" s="404" t="s">
        <v>2</v>
      </c>
      <c r="D1415" s="404" t="s">
        <v>6823</v>
      </c>
      <c r="E1415" s="409">
        <v>513.71</v>
      </c>
      <c r="F1415" s="404" t="s">
        <v>6771</v>
      </c>
    </row>
    <row r="1416" spans="1:6">
      <c r="A1416" s="404" t="s">
        <v>8247</v>
      </c>
      <c r="B1416" s="404" t="s">
        <v>8248</v>
      </c>
      <c r="C1416" s="404" t="s">
        <v>2</v>
      </c>
      <c r="D1416" s="404" t="s">
        <v>6823</v>
      </c>
      <c r="E1416" s="409">
        <v>838.29</v>
      </c>
      <c r="F1416" s="404" t="s">
        <v>6771</v>
      </c>
    </row>
    <row r="1417" spans="1:6">
      <c r="A1417" s="404" t="s">
        <v>8249</v>
      </c>
      <c r="B1417" s="404" t="s">
        <v>8250</v>
      </c>
      <c r="C1417" s="404" t="s">
        <v>2</v>
      </c>
      <c r="D1417" s="404" t="s">
        <v>6823</v>
      </c>
      <c r="E1417" s="411">
        <v>1251.69</v>
      </c>
      <c r="F1417" s="404" t="s">
        <v>6771</v>
      </c>
    </row>
    <row r="1418" spans="1:6">
      <c r="A1418" s="404" t="s">
        <v>8251</v>
      </c>
      <c r="B1418" s="404" t="s">
        <v>8252</v>
      </c>
      <c r="C1418" s="404" t="s">
        <v>2</v>
      </c>
      <c r="D1418" s="404" t="s">
        <v>6823</v>
      </c>
      <c r="E1418" s="411">
        <v>1759.39</v>
      </c>
      <c r="F1418" s="404" t="s">
        <v>6771</v>
      </c>
    </row>
    <row r="1419" spans="1:6">
      <c r="A1419" s="404" t="s">
        <v>8253</v>
      </c>
      <c r="B1419" s="404" t="s">
        <v>8254</v>
      </c>
      <c r="C1419" s="404" t="s">
        <v>2</v>
      </c>
      <c r="D1419" s="404" t="s">
        <v>6823</v>
      </c>
      <c r="E1419" s="411">
        <v>2365.67</v>
      </c>
      <c r="F1419" s="404" t="s">
        <v>6771</v>
      </c>
    </row>
    <row r="1420" spans="1:6">
      <c r="A1420" s="404" t="s">
        <v>8255</v>
      </c>
      <c r="B1420" s="404" t="s">
        <v>8256</v>
      </c>
      <c r="C1420" s="404" t="s">
        <v>2</v>
      </c>
      <c r="D1420" s="404" t="s">
        <v>6823</v>
      </c>
      <c r="E1420" s="409">
        <v>722.46</v>
      </c>
      <c r="F1420" s="404" t="s">
        <v>6771</v>
      </c>
    </row>
    <row r="1421" spans="1:6">
      <c r="A1421" s="404" t="s">
        <v>8257</v>
      </c>
      <c r="B1421" s="404" t="s">
        <v>8258</v>
      </c>
      <c r="C1421" s="404" t="s">
        <v>2</v>
      </c>
      <c r="D1421" s="404" t="s">
        <v>6823</v>
      </c>
      <c r="E1421" s="411">
        <v>1186.17</v>
      </c>
      <c r="F1421" s="404" t="s">
        <v>6771</v>
      </c>
    </row>
    <row r="1422" spans="1:6">
      <c r="A1422" s="404" t="s">
        <v>8259</v>
      </c>
      <c r="B1422" s="404" t="s">
        <v>8260</v>
      </c>
      <c r="C1422" s="404" t="s">
        <v>2</v>
      </c>
      <c r="D1422" s="404" t="s">
        <v>6823</v>
      </c>
      <c r="E1422" s="411">
        <v>1774.87</v>
      </c>
      <c r="F1422" s="404" t="s">
        <v>6771</v>
      </c>
    </row>
    <row r="1423" spans="1:6">
      <c r="A1423" s="404" t="s">
        <v>8261</v>
      </c>
      <c r="B1423" s="404" t="s">
        <v>8262</v>
      </c>
      <c r="C1423" s="404" t="s">
        <v>2</v>
      </c>
      <c r="D1423" s="404" t="s">
        <v>6823</v>
      </c>
      <c r="E1423" s="411">
        <v>2187.86</v>
      </c>
      <c r="F1423" s="404" t="s">
        <v>6771</v>
      </c>
    </row>
    <row r="1424" spans="1:6">
      <c r="A1424" s="404" t="s">
        <v>8263</v>
      </c>
      <c r="B1424" s="404" t="s">
        <v>8264</v>
      </c>
      <c r="C1424" s="404" t="s">
        <v>2</v>
      </c>
      <c r="D1424" s="404" t="s">
        <v>6823</v>
      </c>
      <c r="E1424" s="411">
        <v>3351.16</v>
      </c>
      <c r="F1424" s="404" t="s">
        <v>6771</v>
      </c>
    </row>
    <row r="1425" spans="1:6">
      <c r="A1425" s="404" t="s">
        <v>8265</v>
      </c>
      <c r="B1425" s="404" t="s">
        <v>8266</v>
      </c>
      <c r="C1425" s="404" t="s">
        <v>2</v>
      </c>
      <c r="D1425" s="404" t="s">
        <v>6823</v>
      </c>
      <c r="E1425" s="409">
        <v>930.84</v>
      </c>
      <c r="F1425" s="404" t="s">
        <v>6771</v>
      </c>
    </row>
    <row r="1426" spans="1:6">
      <c r="A1426" s="404" t="s">
        <v>8267</v>
      </c>
      <c r="B1426" s="404" t="s">
        <v>8268</v>
      </c>
      <c r="C1426" s="404" t="s">
        <v>2</v>
      </c>
      <c r="D1426" s="404" t="s">
        <v>6823</v>
      </c>
      <c r="E1426" s="411">
        <v>1533.65</v>
      </c>
      <c r="F1426" s="404" t="s">
        <v>6771</v>
      </c>
    </row>
    <row r="1427" spans="1:6">
      <c r="A1427" s="404" t="s">
        <v>8269</v>
      </c>
      <c r="B1427" s="404" t="s">
        <v>8270</v>
      </c>
      <c r="C1427" s="404" t="s">
        <v>2</v>
      </c>
      <c r="D1427" s="404" t="s">
        <v>6823</v>
      </c>
      <c r="E1427" s="411">
        <v>2297.73</v>
      </c>
      <c r="F1427" s="404" t="s">
        <v>6771</v>
      </c>
    </row>
    <row r="1428" spans="1:6">
      <c r="A1428" s="404" t="s">
        <v>8271</v>
      </c>
      <c r="B1428" s="404" t="s">
        <v>8272</v>
      </c>
      <c r="C1428" s="404" t="s">
        <v>2</v>
      </c>
      <c r="D1428" s="404" t="s">
        <v>6823</v>
      </c>
      <c r="E1428" s="411">
        <v>3229.92</v>
      </c>
      <c r="F1428" s="404" t="s">
        <v>6771</v>
      </c>
    </row>
    <row r="1429" spans="1:6">
      <c r="A1429" s="404" t="s">
        <v>8273</v>
      </c>
      <c r="B1429" s="404" t="s">
        <v>8274</v>
      </c>
      <c r="C1429" s="404" t="s">
        <v>2</v>
      </c>
      <c r="D1429" s="404" t="s">
        <v>6823</v>
      </c>
      <c r="E1429" s="411">
        <v>4336.76</v>
      </c>
      <c r="F1429" s="404" t="s">
        <v>6771</v>
      </c>
    </row>
    <row r="1430" spans="1:6">
      <c r="A1430" s="404" t="s">
        <v>8275</v>
      </c>
      <c r="B1430" s="404" t="s">
        <v>8276</v>
      </c>
      <c r="C1430" s="404" t="s">
        <v>2</v>
      </c>
      <c r="D1430" s="404" t="s">
        <v>6823</v>
      </c>
      <c r="E1430" s="409">
        <v>283.87</v>
      </c>
      <c r="F1430" s="404" t="s">
        <v>6771</v>
      </c>
    </row>
    <row r="1431" spans="1:6">
      <c r="A1431" s="404" t="s">
        <v>8277</v>
      </c>
      <c r="B1431" s="404" t="s">
        <v>8278</v>
      </c>
      <c r="C1431" s="404" t="s">
        <v>2</v>
      </c>
      <c r="D1431" s="404" t="s">
        <v>6823</v>
      </c>
      <c r="E1431" s="409">
        <v>299.37</v>
      </c>
      <c r="F1431" s="404" t="s">
        <v>6771</v>
      </c>
    </row>
    <row r="1432" spans="1:6">
      <c r="A1432" s="404" t="s">
        <v>8279</v>
      </c>
      <c r="B1432" s="404" t="s">
        <v>8280</v>
      </c>
      <c r="C1432" s="404" t="s">
        <v>2</v>
      </c>
      <c r="D1432" s="404" t="s">
        <v>6823</v>
      </c>
      <c r="E1432" s="409">
        <v>272.74</v>
      </c>
      <c r="F1432" s="404" t="s">
        <v>6771</v>
      </c>
    </row>
    <row r="1433" spans="1:6">
      <c r="A1433" s="404" t="s">
        <v>8281</v>
      </c>
      <c r="B1433" s="404" t="s">
        <v>8282</v>
      </c>
      <c r="C1433" s="404" t="s">
        <v>2</v>
      </c>
      <c r="D1433" s="404" t="s">
        <v>6823</v>
      </c>
      <c r="E1433" s="409">
        <v>885.62</v>
      </c>
      <c r="F1433" s="404" t="s">
        <v>6771</v>
      </c>
    </row>
    <row r="1434" spans="1:6">
      <c r="A1434" s="404" t="s">
        <v>8283</v>
      </c>
      <c r="B1434" s="404" t="s">
        <v>8284</v>
      </c>
      <c r="C1434" s="404" t="s">
        <v>2</v>
      </c>
      <c r="D1434" s="404" t="s">
        <v>6823</v>
      </c>
      <c r="E1434" s="409">
        <v>944.45</v>
      </c>
      <c r="F1434" s="404" t="s">
        <v>6771</v>
      </c>
    </row>
    <row r="1435" spans="1:6">
      <c r="A1435" s="404" t="s">
        <v>8285</v>
      </c>
      <c r="B1435" s="404" t="s">
        <v>8286</v>
      </c>
      <c r="C1435" s="404" t="s">
        <v>2</v>
      </c>
      <c r="D1435" s="404" t="s">
        <v>6823</v>
      </c>
      <c r="E1435" s="409">
        <v>995.54</v>
      </c>
      <c r="F1435" s="404" t="s">
        <v>6771</v>
      </c>
    </row>
    <row r="1436" spans="1:6">
      <c r="A1436" s="404" t="s">
        <v>8287</v>
      </c>
      <c r="B1436" s="404" t="s">
        <v>8288</v>
      </c>
      <c r="C1436" s="404" t="s">
        <v>2</v>
      </c>
      <c r="D1436" s="404" t="s">
        <v>6823</v>
      </c>
      <c r="E1436" s="411">
        <v>1002.17</v>
      </c>
      <c r="F1436" s="404" t="s">
        <v>6771</v>
      </c>
    </row>
    <row r="1437" spans="1:6">
      <c r="A1437" s="404" t="s">
        <v>8289</v>
      </c>
      <c r="B1437" s="404" t="s">
        <v>8290</v>
      </c>
      <c r="C1437" s="404" t="s">
        <v>2</v>
      </c>
      <c r="D1437" s="404" t="s">
        <v>6823</v>
      </c>
      <c r="E1437" s="411">
        <v>1048</v>
      </c>
      <c r="F1437" s="404" t="s">
        <v>6771</v>
      </c>
    </row>
    <row r="1438" spans="1:6">
      <c r="A1438" s="404" t="s">
        <v>8291</v>
      </c>
      <c r="B1438" s="404" t="s">
        <v>8292</v>
      </c>
      <c r="C1438" s="404" t="s">
        <v>2</v>
      </c>
      <c r="D1438" s="404" t="s">
        <v>6823</v>
      </c>
      <c r="E1438" s="411">
        <v>1130.29</v>
      </c>
      <c r="F1438" s="404" t="s">
        <v>6771</v>
      </c>
    </row>
    <row r="1439" spans="1:6">
      <c r="A1439" s="404" t="s">
        <v>8293</v>
      </c>
      <c r="B1439" s="404" t="s">
        <v>8294</v>
      </c>
      <c r="C1439" s="404" t="s">
        <v>2</v>
      </c>
      <c r="D1439" s="404" t="s">
        <v>6823</v>
      </c>
      <c r="E1439" s="411">
        <v>1181.2</v>
      </c>
      <c r="F1439" s="404" t="s">
        <v>6771</v>
      </c>
    </row>
    <row r="1440" spans="1:6">
      <c r="A1440" s="404" t="s">
        <v>8295</v>
      </c>
      <c r="B1440" s="404" t="s">
        <v>8296</v>
      </c>
      <c r="C1440" s="404" t="s">
        <v>2</v>
      </c>
      <c r="D1440" s="404" t="s">
        <v>6823</v>
      </c>
      <c r="E1440" s="411">
        <v>1309.6099999999999</v>
      </c>
      <c r="F1440" s="404" t="s">
        <v>6771</v>
      </c>
    </row>
    <row r="1441" spans="1:6">
      <c r="A1441" s="404" t="s">
        <v>8297</v>
      </c>
      <c r="B1441" s="404" t="s">
        <v>8298</v>
      </c>
      <c r="C1441" s="404" t="s">
        <v>2</v>
      </c>
      <c r="D1441" s="404" t="s">
        <v>6823</v>
      </c>
      <c r="E1441" s="411">
        <v>1410.51</v>
      </c>
      <c r="F1441" s="404" t="s">
        <v>6771</v>
      </c>
    </row>
    <row r="1442" spans="1:6">
      <c r="A1442" s="404" t="s">
        <v>8299</v>
      </c>
      <c r="B1442" s="404" t="s">
        <v>8300</v>
      </c>
      <c r="C1442" s="404" t="s">
        <v>2</v>
      </c>
      <c r="D1442" s="404" t="s">
        <v>6823</v>
      </c>
      <c r="E1442" s="411">
        <v>1483.71</v>
      </c>
      <c r="F1442" s="404" t="s">
        <v>6771</v>
      </c>
    </row>
    <row r="1443" spans="1:6">
      <c r="A1443" s="404" t="s">
        <v>8301</v>
      </c>
      <c r="B1443" s="404" t="s">
        <v>8302</v>
      </c>
      <c r="C1443" s="404" t="s">
        <v>2</v>
      </c>
      <c r="D1443" s="404" t="s">
        <v>6823</v>
      </c>
      <c r="E1443" s="411">
        <v>1601.89</v>
      </c>
      <c r="F1443" s="404" t="s">
        <v>6771</v>
      </c>
    </row>
    <row r="1444" spans="1:6">
      <c r="A1444" s="404" t="s">
        <v>8303</v>
      </c>
      <c r="B1444" s="404" t="s">
        <v>8304</v>
      </c>
      <c r="C1444" s="404" t="s">
        <v>2</v>
      </c>
      <c r="D1444" s="404" t="s">
        <v>6823</v>
      </c>
      <c r="E1444" s="411">
        <v>1685.73</v>
      </c>
      <c r="F1444" s="404" t="s">
        <v>6771</v>
      </c>
    </row>
    <row r="1445" spans="1:6">
      <c r="A1445" s="404" t="s">
        <v>8305</v>
      </c>
      <c r="B1445" s="404" t="s">
        <v>8306</v>
      </c>
      <c r="C1445" s="404" t="s">
        <v>2</v>
      </c>
      <c r="D1445" s="404" t="s">
        <v>6823</v>
      </c>
      <c r="E1445" s="411">
        <v>1795.99</v>
      </c>
      <c r="F1445" s="404" t="s">
        <v>6771</v>
      </c>
    </row>
    <row r="1446" spans="1:6">
      <c r="A1446" s="404" t="s">
        <v>8307</v>
      </c>
      <c r="B1446" s="404" t="s">
        <v>8308</v>
      </c>
      <c r="C1446" s="404" t="s">
        <v>2</v>
      </c>
      <c r="D1446" s="404" t="s">
        <v>6823</v>
      </c>
      <c r="E1446" s="411">
        <v>1896.61</v>
      </c>
      <c r="F1446" s="404" t="s">
        <v>6771</v>
      </c>
    </row>
    <row r="1447" spans="1:6">
      <c r="A1447" s="404" t="s">
        <v>8309</v>
      </c>
      <c r="B1447" s="404" t="s">
        <v>8310</v>
      </c>
      <c r="C1447" s="404" t="s">
        <v>2</v>
      </c>
      <c r="D1447" s="404" t="s">
        <v>6823</v>
      </c>
      <c r="E1447" s="411">
        <v>1997.94</v>
      </c>
      <c r="F1447" s="404" t="s">
        <v>6771</v>
      </c>
    </row>
    <row r="1448" spans="1:6">
      <c r="A1448" s="404" t="s">
        <v>8311</v>
      </c>
      <c r="B1448" s="404" t="s">
        <v>8312</v>
      </c>
      <c r="C1448" s="404" t="s">
        <v>2</v>
      </c>
      <c r="D1448" s="404" t="s">
        <v>6823</v>
      </c>
      <c r="E1448" s="411">
        <v>2098.56</v>
      </c>
      <c r="F1448" s="404" t="s">
        <v>6771</v>
      </c>
    </row>
    <row r="1449" spans="1:6">
      <c r="A1449" s="404" t="s">
        <v>8313</v>
      </c>
      <c r="B1449" s="404" t="s">
        <v>8314</v>
      </c>
      <c r="C1449" s="404" t="s">
        <v>2</v>
      </c>
      <c r="D1449" s="404" t="s">
        <v>6823</v>
      </c>
      <c r="E1449" s="411">
        <v>2207.1999999999998</v>
      </c>
      <c r="F1449" s="404" t="s">
        <v>6771</v>
      </c>
    </row>
    <row r="1450" spans="1:6">
      <c r="A1450" s="404" t="s">
        <v>8315</v>
      </c>
      <c r="B1450" s="404" t="s">
        <v>8316</v>
      </c>
      <c r="C1450" s="404" t="s">
        <v>2</v>
      </c>
      <c r="D1450" s="404" t="s">
        <v>6823</v>
      </c>
      <c r="E1450" s="411">
        <v>2307.8200000000002</v>
      </c>
      <c r="F1450" s="404" t="s">
        <v>6771</v>
      </c>
    </row>
    <row r="1451" spans="1:6">
      <c r="A1451" s="404" t="s">
        <v>8317</v>
      </c>
      <c r="B1451" s="404" t="s">
        <v>8318</v>
      </c>
      <c r="C1451" s="404" t="s">
        <v>2</v>
      </c>
      <c r="D1451" s="404" t="s">
        <v>6823</v>
      </c>
      <c r="E1451" s="411">
        <v>2408.4499999999998</v>
      </c>
      <c r="F1451" s="404" t="s">
        <v>6771</v>
      </c>
    </row>
    <row r="1452" spans="1:6">
      <c r="A1452" s="404" t="s">
        <v>8319</v>
      </c>
      <c r="B1452" s="404" t="s">
        <v>8320</v>
      </c>
      <c r="C1452" s="404" t="s">
        <v>2</v>
      </c>
      <c r="D1452" s="404" t="s">
        <v>6823</v>
      </c>
      <c r="E1452" s="411">
        <v>2636.69</v>
      </c>
      <c r="F1452" s="404" t="s">
        <v>6771</v>
      </c>
    </row>
    <row r="1453" spans="1:6">
      <c r="A1453" s="404" t="s">
        <v>8321</v>
      </c>
      <c r="B1453" s="404" t="s">
        <v>8322</v>
      </c>
      <c r="C1453" s="404" t="s">
        <v>2</v>
      </c>
      <c r="D1453" s="404" t="s">
        <v>6823</v>
      </c>
      <c r="E1453" s="411">
        <v>2610.6799999999998</v>
      </c>
      <c r="F1453" s="404" t="s">
        <v>6771</v>
      </c>
    </row>
    <row r="1454" spans="1:6">
      <c r="A1454" s="404" t="s">
        <v>8323</v>
      </c>
      <c r="B1454" s="404" t="s">
        <v>8324</v>
      </c>
      <c r="C1454" s="404" t="s">
        <v>2</v>
      </c>
      <c r="D1454" s="404" t="s">
        <v>6823</v>
      </c>
      <c r="E1454" s="411">
        <v>2712</v>
      </c>
      <c r="F1454" s="404" t="s">
        <v>6771</v>
      </c>
    </row>
    <row r="1455" spans="1:6">
      <c r="A1455" s="404" t="s">
        <v>8325</v>
      </c>
      <c r="B1455" s="404" t="s">
        <v>8326</v>
      </c>
      <c r="C1455" s="404" t="s">
        <v>2</v>
      </c>
      <c r="D1455" s="404" t="s">
        <v>6823</v>
      </c>
      <c r="E1455" s="411">
        <v>2812.63</v>
      </c>
      <c r="F1455" s="404" t="s">
        <v>6771</v>
      </c>
    </row>
    <row r="1456" spans="1:6">
      <c r="A1456" s="404" t="s">
        <v>8327</v>
      </c>
      <c r="B1456" s="404" t="s">
        <v>8328</v>
      </c>
      <c r="C1456" s="404" t="s">
        <v>2</v>
      </c>
      <c r="D1456" s="404" t="s">
        <v>6823</v>
      </c>
      <c r="E1456" s="411">
        <v>1160.4100000000001</v>
      </c>
      <c r="F1456" s="404" t="s">
        <v>6771</v>
      </c>
    </row>
    <row r="1457" spans="1:6">
      <c r="A1457" s="404" t="s">
        <v>8329</v>
      </c>
      <c r="B1457" s="404" t="s">
        <v>8330</v>
      </c>
      <c r="C1457" s="404" t="s">
        <v>2</v>
      </c>
      <c r="D1457" s="404" t="s">
        <v>6823</v>
      </c>
      <c r="E1457" s="411">
        <v>1207.54</v>
      </c>
      <c r="F1457" s="404" t="s">
        <v>6771</v>
      </c>
    </row>
    <row r="1458" spans="1:6">
      <c r="A1458" s="404" t="s">
        <v>8331</v>
      </c>
      <c r="B1458" s="404" t="s">
        <v>8332</v>
      </c>
      <c r="C1458" s="404" t="s">
        <v>2</v>
      </c>
      <c r="D1458" s="404" t="s">
        <v>6823</v>
      </c>
      <c r="E1458" s="411">
        <v>1300.81</v>
      </c>
      <c r="F1458" s="404" t="s">
        <v>6771</v>
      </c>
    </row>
    <row r="1459" spans="1:6">
      <c r="A1459" s="404" t="s">
        <v>8333</v>
      </c>
      <c r="B1459" s="404" t="s">
        <v>8334</v>
      </c>
      <c r="C1459" s="404" t="s">
        <v>2</v>
      </c>
      <c r="D1459" s="404" t="s">
        <v>6823</v>
      </c>
      <c r="E1459" s="411">
        <v>1308.56</v>
      </c>
      <c r="F1459" s="404" t="s">
        <v>6771</v>
      </c>
    </row>
    <row r="1460" spans="1:6">
      <c r="A1460" s="404" t="s">
        <v>8335</v>
      </c>
      <c r="B1460" s="404" t="s">
        <v>8336</v>
      </c>
      <c r="C1460" s="404" t="s">
        <v>2</v>
      </c>
      <c r="D1460" s="404" t="s">
        <v>6823</v>
      </c>
      <c r="E1460" s="411">
        <v>1318.27</v>
      </c>
      <c r="F1460" s="404" t="s">
        <v>6771</v>
      </c>
    </row>
    <row r="1461" spans="1:6">
      <c r="A1461" s="404" t="s">
        <v>8337</v>
      </c>
      <c r="B1461" s="404" t="s">
        <v>8338</v>
      </c>
      <c r="C1461" s="404" t="s">
        <v>2</v>
      </c>
      <c r="D1461" s="404" t="s">
        <v>6823</v>
      </c>
      <c r="E1461" s="411">
        <v>1420.44</v>
      </c>
      <c r="F1461" s="404" t="s">
        <v>6771</v>
      </c>
    </row>
    <row r="1462" spans="1:6">
      <c r="A1462" s="404" t="s">
        <v>8339</v>
      </c>
      <c r="B1462" s="404" t="s">
        <v>8340</v>
      </c>
      <c r="C1462" s="404" t="s">
        <v>2</v>
      </c>
      <c r="D1462" s="404" t="s">
        <v>6823</v>
      </c>
      <c r="E1462" s="411">
        <v>1482.23</v>
      </c>
      <c r="F1462" s="404" t="s">
        <v>6771</v>
      </c>
    </row>
    <row r="1463" spans="1:6">
      <c r="A1463" s="404" t="s">
        <v>8341</v>
      </c>
      <c r="B1463" s="404" t="s">
        <v>8342</v>
      </c>
      <c r="C1463" s="404" t="s">
        <v>2</v>
      </c>
      <c r="D1463" s="404" t="s">
        <v>6823</v>
      </c>
      <c r="E1463" s="411">
        <v>1584.4</v>
      </c>
      <c r="F1463" s="404" t="s">
        <v>6771</v>
      </c>
    </row>
    <row r="1464" spans="1:6">
      <c r="A1464" s="404" t="s">
        <v>8343</v>
      </c>
      <c r="B1464" s="404" t="s">
        <v>8344</v>
      </c>
      <c r="C1464" s="404" t="s">
        <v>2</v>
      </c>
      <c r="D1464" s="404" t="s">
        <v>6823</v>
      </c>
      <c r="E1464" s="411">
        <v>1686.57</v>
      </c>
      <c r="F1464" s="404" t="s">
        <v>6771</v>
      </c>
    </row>
    <row r="1465" spans="1:6">
      <c r="A1465" s="404" t="s">
        <v>8345</v>
      </c>
      <c r="B1465" s="404" t="s">
        <v>8346</v>
      </c>
      <c r="C1465" s="404" t="s">
        <v>2</v>
      </c>
      <c r="D1465" s="404" t="s">
        <v>6823</v>
      </c>
      <c r="E1465" s="411">
        <v>1788.75</v>
      </c>
      <c r="F1465" s="404" t="s">
        <v>6771</v>
      </c>
    </row>
    <row r="1466" spans="1:6">
      <c r="A1466" s="404" t="s">
        <v>8347</v>
      </c>
      <c r="B1466" s="404" t="s">
        <v>8348</v>
      </c>
      <c r="C1466" s="404" t="s">
        <v>2</v>
      </c>
      <c r="D1466" s="404" t="s">
        <v>6823</v>
      </c>
      <c r="E1466" s="411">
        <v>1891.56</v>
      </c>
      <c r="F1466" s="404" t="s">
        <v>6771</v>
      </c>
    </row>
    <row r="1467" spans="1:6">
      <c r="A1467" s="404" t="s">
        <v>8349</v>
      </c>
      <c r="B1467" s="404" t="s">
        <v>8350</v>
      </c>
      <c r="C1467" s="404" t="s">
        <v>2</v>
      </c>
      <c r="D1467" s="404" t="s">
        <v>6823</v>
      </c>
      <c r="E1467" s="411">
        <v>1994.16</v>
      </c>
      <c r="F1467" s="404" t="s">
        <v>6771</v>
      </c>
    </row>
    <row r="1468" spans="1:6">
      <c r="A1468" s="404" t="s">
        <v>8351</v>
      </c>
      <c r="B1468" s="404" t="s">
        <v>8352</v>
      </c>
      <c r="C1468" s="404" t="s">
        <v>2</v>
      </c>
      <c r="D1468" s="404" t="s">
        <v>6823</v>
      </c>
      <c r="E1468" s="411">
        <v>2093.58</v>
      </c>
      <c r="F1468" s="404" t="s">
        <v>6771</v>
      </c>
    </row>
    <row r="1469" spans="1:6">
      <c r="A1469" s="404" t="s">
        <v>8353</v>
      </c>
      <c r="B1469" s="404" t="s">
        <v>8354</v>
      </c>
      <c r="C1469" s="404" t="s">
        <v>2</v>
      </c>
      <c r="D1469" s="404" t="s">
        <v>6823</v>
      </c>
      <c r="E1469" s="411">
        <v>2191.75</v>
      </c>
      <c r="F1469" s="404" t="s">
        <v>6771</v>
      </c>
    </row>
    <row r="1470" spans="1:6">
      <c r="A1470" s="404" t="s">
        <v>8355</v>
      </c>
      <c r="B1470" s="404" t="s">
        <v>8356</v>
      </c>
      <c r="C1470" s="404" t="s">
        <v>2</v>
      </c>
      <c r="D1470" s="404" t="s">
        <v>6823</v>
      </c>
      <c r="E1470" s="411">
        <v>2301.17</v>
      </c>
      <c r="F1470" s="404" t="s">
        <v>6771</v>
      </c>
    </row>
    <row r="1471" spans="1:6">
      <c r="A1471" s="404" t="s">
        <v>8357</v>
      </c>
      <c r="B1471" s="404" t="s">
        <v>8358</v>
      </c>
      <c r="C1471" s="404" t="s">
        <v>2</v>
      </c>
      <c r="D1471" s="404" t="s">
        <v>6823</v>
      </c>
      <c r="E1471" s="411">
        <v>2366.46</v>
      </c>
      <c r="F1471" s="404" t="s">
        <v>6771</v>
      </c>
    </row>
    <row r="1472" spans="1:6">
      <c r="A1472" s="404" t="s">
        <v>8359</v>
      </c>
      <c r="B1472" s="404" t="s">
        <v>8360</v>
      </c>
      <c r="C1472" s="404" t="s">
        <v>2</v>
      </c>
      <c r="D1472" s="404" t="s">
        <v>6823</v>
      </c>
      <c r="E1472" s="409">
        <v>624.35</v>
      </c>
      <c r="F1472" s="404" t="s">
        <v>6771</v>
      </c>
    </row>
    <row r="1473" spans="1:6">
      <c r="A1473" s="404" t="s">
        <v>8361</v>
      </c>
      <c r="B1473" s="404" t="s">
        <v>8362</v>
      </c>
      <c r="C1473" s="404" t="s">
        <v>2</v>
      </c>
      <c r="D1473" s="404" t="s">
        <v>6823</v>
      </c>
      <c r="E1473" s="411">
        <v>1249.93</v>
      </c>
      <c r="F1473" s="404" t="s">
        <v>6771</v>
      </c>
    </row>
    <row r="1474" spans="1:6">
      <c r="A1474" s="404" t="s">
        <v>8363</v>
      </c>
      <c r="B1474" s="404" t="s">
        <v>8364</v>
      </c>
      <c r="C1474" s="404" t="s">
        <v>2</v>
      </c>
      <c r="D1474" s="404" t="s">
        <v>6823</v>
      </c>
      <c r="E1474" s="411">
        <v>1266.77</v>
      </c>
      <c r="F1474" s="404" t="s">
        <v>6771</v>
      </c>
    </row>
    <row r="1475" spans="1:6">
      <c r="A1475" s="404" t="s">
        <v>8365</v>
      </c>
      <c r="B1475" s="404" t="s">
        <v>8366</v>
      </c>
      <c r="C1475" s="404" t="s">
        <v>2</v>
      </c>
      <c r="D1475" s="404" t="s">
        <v>6823</v>
      </c>
      <c r="E1475" s="411">
        <v>1376.86</v>
      </c>
      <c r="F1475" s="404" t="s">
        <v>6771</v>
      </c>
    </row>
    <row r="1476" spans="1:6">
      <c r="A1476" s="404" t="s">
        <v>8367</v>
      </c>
      <c r="B1476" s="404" t="s">
        <v>8368</v>
      </c>
      <c r="C1476" s="404" t="s">
        <v>2</v>
      </c>
      <c r="D1476" s="404" t="s">
        <v>6823</v>
      </c>
      <c r="E1476" s="411">
        <v>1459.28</v>
      </c>
      <c r="F1476" s="404" t="s">
        <v>6771</v>
      </c>
    </row>
    <row r="1477" spans="1:6">
      <c r="A1477" s="404" t="s">
        <v>8369</v>
      </c>
      <c r="B1477" s="404" t="s">
        <v>8370</v>
      </c>
      <c r="C1477" s="404" t="s">
        <v>2</v>
      </c>
      <c r="D1477" s="404" t="s">
        <v>6823</v>
      </c>
      <c r="E1477" s="411">
        <v>1980.79</v>
      </c>
      <c r="F1477" s="404" t="s">
        <v>6771</v>
      </c>
    </row>
    <row r="1478" spans="1:6">
      <c r="A1478" s="404" t="s">
        <v>8371</v>
      </c>
      <c r="B1478" s="404" t="s">
        <v>8372</v>
      </c>
      <c r="C1478" s="404" t="s">
        <v>2</v>
      </c>
      <c r="D1478" s="404" t="s">
        <v>6823</v>
      </c>
      <c r="E1478" s="411">
        <v>2258.65</v>
      </c>
      <c r="F1478" s="404" t="s">
        <v>6771</v>
      </c>
    </row>
    <row r="1479" spans="1:6">
      <c r="A1479" s="404" t="s">
        <v>8373</v>
      </c>
      <c r="B1479" s="404" t="s">
        <v>8374</v>
      </c>
      <c r="C1479" s="404" t="s">
        <v>2</v>
      </c>
      <c r="D1479" s="404" t="s">
        <v>6823</v>
      </c>
      <c r="E1479" s="411">
        <v>2440.67</v>
      </c>
      <c r="F1479" s="404" t="s">
        <v>6771</v>
      </c>
    </row>
    <row r="1480" spans="1:6">
      <c r="A1480" s="404" t="s">
        <v>8375</v>
      </c>
      <c r="B1480" s="404" t="s">
        <v>8376</v>
      </c>
      <c r="C1480" s="404" t="s">
        <v>2</v>
      </c>
      <c r="D1480" s="404" t="s">
        <v>6823</v>
      </c>
      <c r="E1480" s="411">
        <v>2800.86</v>
      </c>
      <c r="F1480" s="404" t="s">
        <v>6771</v>
      </c>
    </row>
    <row r="1481" spans="1:6">
      <c r="A1481" s="404" t="s">
        <v>8377</v>
      </c>
      <c r="B1481" s="404" t="s">
        <v>8378</v>
      </c>
      <c r="C1481" s="404" t="s">
        <v>2</v>
      </c>
      <c r="D1481" s="404" t="s">
        <v>6823</v>
      </c>
      <c r="E1481" s="411">
        <v>3252.91</v>
      </c>
      <c r="F1481" s="404" t="s">
        <v>6771</v>
      </c>
    </row>
    <row r="1482" spans="1:6">
      <c r="A1482" s="404" t="s">
        <v>8379</v>
      </c>
      <c r="B1482" s="404" t="s">
        <v>8380</v>
      </c>
      <c r="C1482" s="404" t="s">
        <v>2</v>
      </c>
      <c r="D1482" s="404" t="s">
        <v>6823</v>
      </c>
      <c r="E1482" s="411">
        <v>3637.47</v>
      </c>
      <c r="F1482" s="404" t="s">
        <v>6771</v>
      </c>
    </row>
    <row r="1483" spans="1:6">
      <c r="A1483" s="404" t="s">
        <v>8381</v>
      </c>
      <c r="B1483" s="404" t="s">
        <v>8382</v>
      </c>
      <c r="C1483" s="404" t="s">
        <v>2</v>
      </c>
      <c r="D1483" s="404" t="s">
        <v>6823</v>
      </c>
      <c r="E1483" s="411">
        <v>3958.92</v>
      </c>
      <c r="F1483" s="404" t="s">
        <v>6771</v>
      </c>
    </row>
    <row r="1484" spans="1:6">
      <c r="A1484" s="404" t="s">
        <v>8383</v>
      </c>
      <c r="B1484" s="404" t="s">
        <v>8384</v>
      </c>
      <c r="C1484" s="404" t="s">
        <v>2</v>
      </c>
      <c r="D1484" s="404" t="s">
        <v>6823</v>
      </c>
      <c r="E1484" s="411">
        <v>4242.75</v>
      </c>
      <c r="F1484" s="404" t="s">
        <v>6771</v>
      </c>
    </row>
    <row r="1485" spans="1:6">
      <c r="A1485" s="404" t="s">
        <v>8385</v>
      </c>
      <c r="B1485" s="404" t="s">
        <v>8386</v>
      </c>
      <c r="C1485" s="404" t="s">
        <v>2</v>
      </c>
      <c r="D1485" s="404" t="s">
        <v>6823</v>
      </c>
      <c r="E1485" s="409">
        <v>99.66</v>
      </c>
      <c r="F1485" s="404" t="s">
        <v>6771</v>
      </c>
    </row>
    <row r="1486" spans="1:6">
      <c r="A1486" s="404" t="s">
        <v>8387</v>
      </c>
      <c r="B1486" s="404" t="s">
        <v>8388</v>
      </c>
      <c r="C1486" s="404" t="s">
        <v>2</v>
      </c>
      <c r="D1486" s="404" t="s">
        <v>6823</v>
      </c>
      <c r="E1486" s="411">
        <v>1244.78</v>
      </c>
      <c r="F1486" s="404" t="s">
        <v>6771</v>
      </c>
    </row>
    <row r="1487" spans="1:6">
      <c r="A1487" s="404" t="s">
        <v>8389</v>
      </c>
      <c r="B1487" s="404" t="s">
        <v>8390</v>
      </c>
      <c r="C1487" s="404" t="s">
        <v>2</v>
      </c>
      <c r="D1487" s="404" t="s">
        <v>6770</v>
      </c>
      <c r="E1487" s="409">
        <v>648.08000000000004</v>
      </c>
      <c r="F1487" s="404" t="s">
        <v>6771</v>
      </c>
    </row>
    <row r="1488" spans="1:6">
      <c r="A1488" s="404" t="s">
        <v>8391</v>
      </c>
      <c r="B1488" s="404" t="s">
        <v>8392</v>
      </c>
      <c r="C1488" s="404" t="s">
        <v>2</v>
      </c>
      <c r="D1488" s="404" t="s">
        <v>6823</v>
      </c>
      <c r="E1488" s="411">
        <v>3021.47</v>
      </c>
      <c r="F1488" s="404" t="s">
        <v>6771</v>
      </c>
    </row>
    <row r="1489" spans="1:6">
      <c r="A1489" s="404" t="s">
        <v>8393</v>
      </c>
      <c r="B1489" s="404" t="s">
        <v>8394</v>
      </c>
      <c r="C1489" s="404" t="s">
        <v>2</v>
      </c>
      <c r="D1489" s="404" t="s">
        <v>6823</v>
      </c>
      <c r="E1489" s="411">
        <v>4798.95</v>
      </c>
      <c r="F1489" s="404" t="s">
        <v>6771</v>
      </c>
    </row>
    <row r="1490" spans="1:6">
      <c r="A1490" s="404" t="s">
        <v>8395</v>
      </c>
      <c r="B1490" s="404" t="s">
        <v>8396</v>
      </c>
      <c r="C1490" s="404" t="s">
        <v>2</v>
      </c>
      <c r="D1490" s="404" t="s">
        <v>6823</v>
      </c>
      <c r="E1490" s="411">
        <v>7034.79</v>
      </c>
      <c r="F1490" s="404" t="s">
        <v>6771</v>
      </c>
    </row>
    <row r="1491" spans="1:6">
      <c r="A1491" s="404" t="s">
        <v>8397</v>
      </c>
      <c r="B1491" s="404" t="s">
        <v>8398</v>
      </c>
      <c r="C1491" s="404" t="s">
        <v>2</v>
      </c>
      <c r="D1491" s="404" t="s">
        <v>6823</v>
      </c>
      <c r="E1491" s="411">
        <v>1189.3499999999999</v>
      </c>
      <c r="F1491" s="404" t="s">
        <v>6771</v>
      </c>
    </row>
    <row r="1492" spans="1:6">
      <c r="A1492" s="403">
        <v>83621</v>
      </c>
      <c r="B1492" s="404" t="s">
        <v>8399</v>
      </c>
      <c r="C1492" s="404" t="s">
        <v>2</v>
      </c>
      <c r="D1492" s="404" t="s">
        <v>6823</v>
      </c>
      <c r="E1492" s="409">
        <v>79.489999999999995</v>
      </c>
      <c r="F1492" s="404" t="s">
        <v>6771</v>
      </c>
    </row>
    <row r="1493" spans="1:6">
      <c r="A1493" s="403">
        <v>83659</v>
      </c>
      <c r="B1493" s="404" t="s">
        <v>8400</v>
      </c>
      <c r="C1493" s="404" t="s">
        <v>2</v>
      </c>
      <c r="D1493" s="404" t="s">
        <v>6770</v>
      </c>
      <c r="E1493" s="409">
        <v>636.38</v>
      </c>
      <c r="F1493" s="404" t="s">
        <v>6771</v>
      </c>
    </row>
    <row r="1494" spans="1:6">
      <c r="A1494" s="403">
        <v>83708</v>
      </c>
      <c r="B1494" s="404" t="s">
        <v>8401</v>
      </c>
      <c r="C1494" s="404" t="s">
        <v>2</v>
      </c>
      <c r="D1494" s="404" t="s">
        <v>6770</v>
      </c>
      <c r="E1494" s="411">
        <v>1036.28</v>
      </c>
      <c r="F1494" s="404" t="s">
        <v>6771</v>
      </c>
    </row>
    <row r="1495" spans="1:6">
      <c r="A1495" s="403">
        <v>83709</v>
      </c>
      <c r="B1495" s="404" t="s">
        <v>8402</v>
      </c>
      <c r="C1495" s="404" t="s">
        <v>2</v>
      </c>
      <c r="D1495" s="404" t="s">
        <v>6770</v>
      </c>
      <c r="E1495" s="411">
        <v>1290.26</v>
      </c>
      <c r="F1495" s="404" t="s">
        <v>6771</v>
      </c>
    </row>
    <row r="1496" spans="1:6">
      <c r="A1496" s="403">
        <v>83710</v>
      </c>
      <c r="B1496" s="404" t="s">
        <v>8403</v>
      </c>
      <c r="C1496" s="404" t="s">
        <v>2</v>
      </c>
      <c r="D1496" s="404" t="s">
        <v>6770</v>
      </c>
      <c r="E1496" s="411">
        <v>2720.28</v>
      </c>
      <c r="F1496" s="404" t="s">
        <v>6771</v>
      </c>
    </row>
    <row r="1497" spans="1:6">
      <c r="A1497" s="403">
        <v>83711</v>
      </c>
      <c r="B1497" s="404" t="s">
        <v>8404</v>
      </c>
      <c r="C1497" s="404" t="s">
        <v>2</v>
      </c>
      <c r="D1497" s="404" t="s">
        <v>6770</v>
      </c>
      <c r="E1497" s="411">
        <v>3161.51</v>
      </c>
      <c r="F1497" s="404" t="s">
        <v>6771</v>
      </c>
    </row>
    <row r="1498" spans="1:6">
      <c r="A1498" s="403">
        <v>83712</v>
      </c>
      <c r="B1498" s="404" t="s">
        <v>8405</v>
      </c>
      <c r="C1498" s="404" t="s">
        <v>2</v>
      </c>
      <c r="D1498" s="404" t="s">
        <v>6770</v>
      </c>
      <c r="E1498" s="411">
        <v>4162.7299999999996</v>
      </c>
      <c r="F1498" s="404" t="s">
        <v>6771</v>
      </c>
    </row>
    <row r="1499" spans="1:6">
      <c r="A1499" s="403">
        <v>83713</v>
      </c>
      <c r="B1499" s="404" t="s">
        <v>8406</v>
      </c>
      <c r="C1499" s="404" t="s">
        <v>2</v>
      </c>
      <c r="D1499" s="404" t="s">
        <v>6770</v>
      </c>
      <c r="E1499" s="411">
        <v>5121.03</v>
      </c>
      <c r="F1499" s="404" t="s">
        <v>6771</v>
      </c>
    </row>
    <row r="1500" spans="1:6">
      <c r="A1500" s="403">
        <v>83714</v>
      </c>
      <c r="B1500" s="404" t="s">
        <v>8407</v>
      </c>
      <c r="C1500" s="404" t="s">
        <v>78</v>
      </c>
      <c r="D1500" s="404" t="s">
        <v>6770</v>
      </c>
      <c r="E1500" s="409">
        <v>552.46</v>
      </c>
      <c r="F1500" s="404" t="s">
        <v>6771</v>
      </c>
    </row>
    <row r="1501" spans="1:6">
      <c r="A1501" s="403">
        <v>83715</v>
      </c>
      <c r="B1501" s="404" t="s">
        <v>8408</v>
      </c>
      <c r="C1501" s="404" t="s">
        <v>78</v>
      </c>
      <c r="D1501" s="404" t="s">
        <v>6823</v>
      </c>
      <c r="E1501" s="409">
        <v>549.20000000000005</v>
      </c>
      <c r="F1501" s="404" t="s">
        <v>6771</v>
      </c>
    </row>
    <row r="1502" spans="1:6">
      <c r="A1502" s="403">
        <v>83716</v>
      </c>
      <c r="B1502" s="404" t="s">
        <v>8409</v>
      </c>
      <c r="C1502" s="404" t="s">
        <v>2</v>
      </c>
      <c r="D1502" s="404" t="s">
        <v>6823</v>
      </c>
      <c r="E1502" s="409">
        <v>298.33</v>
      </c>
      <c r="F1502" s="404" t="s">
        <v>6771</v>
      </c>
    </row>
    <row r="1503" spans="1:6">
      <c r="A1503" s="403">
        <v>94263</v>
      </c>
      <c r="B1503" s="404" t="s">
        <v>8410</v>
      </c>
      <c r="C1503" s="404" t="s">
        <v>78</v>
      </c>
      <c r="D1503" s="404" t="s">
        <v>6823</v>
      </c>
      <c r="E1503" s="409">
        <v>20.5</v>
      </c>
      <c r="F1503" s="404" t="s">
        <v>6771</v>
      </c>
    </row>
    <row r="1504" spans="1:6">
      <c r="A1504" s="403">
        <v>94264</v>
      </c>
      <c r="B1504" s="404" t="s">
        <v>8411</v>
      </c>
      <c r="C1504" s="404" t="s">
        <v>78</v>
      </c>
      <c r="D1504" s="404" t="s">
        <v>6823</v>
      </c>
      <c r="E1504" s="409">
        <v>22.76</v>
      </c>
      <c r="F1504" s="404" t="s">
        <v>6771</v>
      </c>
    </row>
    <row r="1505" spans="1:6">
      <c r="A1505" s="403">
        <v>94265</v>
      </c>
      <c r="B1505" s="404" t="s">
        <v>8412</v>
      </c>
      <c r="C1505" s="404" t="s">
        <v>78</v>
      </c>
      <c r="D1505" s="404" t="s">
        <v>6823</v>
      </c>
      <c r="E1505" s="409">
        <v>26.85</v>
      </c>
      <c r="F1505" s="404" t="s">
        <v>6771</v>
      </c>
    </row>
    <row r="1506" spans="1:6">
      <c r="A1506" s="403">
        <v>94266</v>
      </c>
      <c r="B1506" s="404" t="s">
        <v>8413</v>
      </c>
      <c r="C1506" s="404" t="s">
        <v>78</v>
      </c>
      <c r="D1506" s="404" t="s">
        <v>6823</v>
      </c>
      <c r="E1506" s="409">
        <v>29.43</v>
      </c>
      <c r="F1506" s="404" t="s">
        <v>6771</v>
      </c>
    </row>
    <row r="1507" spans="1:6">
      <c r="A1507" s="403">
        <v>94267</v>
      </c>
      <c r="B1507" s="404" t="s">
        <v>8414</v>
      </c>
      <c r="C1507" s="404" t="s">
        <v>78</v>
      </c>
      <c r="D1507" s="404" t="s">
        <v>6823</v>
      </c>
      <c r="E1507" s="409">
        <v>32.06</v>
      </c>
      <c r="F1507" s="404" t="s">
        <v>6771</v>
      </c>
    </row>
    <row r="1508" spans="1:6">
      <c r="A1508" s="403">
        <v>94268</v>
      </c>
      <c r="B1508" s="404" t="s">
        <v>8415</v>
      </c>
      <c r="C1508" s="404" t="s">
        <v>78</v>
      </c>
      <c r="D1508" s="404" t="s">
        <v>6823</v>
      </c>
      <c r="E1508" s="409">
        <v>34.909999999999997</v>
      </c>
      <c r="F1508" s="404" t="s">
        <v>6771</v>
      </c>
    </row>
    <row r="1509" spans="1:6">
      <c r="A1509" s="403">
        <v>94269</v>
      </c>
      <c r="B1509" s="404" t="s">
        <v>8416</v>
      </c>
      <c r="C1509" s="404" t="s">
        <v>78</v>
      </c>
      <c r="D1509" s="404" t="s">
        <v>6823</v>
      </c>
      <c r="E1509" s="409">
        <v>45.73</v>
      </c>
      <c r="F1509" s="404" t="s">
        <v>6771</v>
      </c>
    </row>
    <row r="1510" spans="1:6">
      <c r="A1510" s="403">
        <v>94270</v>
      </c>
      <c r="B1510" s="404" t="s">
        <v>8417</v>
      </c>
      <c r="C1510" s="404" t="s">
        <v>78</v>
      </c>
      <c r="D1510" s="404" t="s">
        <v>6823</v>
      </c>
      <c r="E1510" s="409">
        <v>49.71</v>
      </c>
      <c r="F1510" s="404" t="s">
        <v>6771</v>
      </c>
    </row>
    <row r="1511" spans="1:6">
      <c r="A1511" s="403">
        <v>94271</v>
      </c>
      <c r="B1511" s="404" t="s">
        <v>8418</v>
      </c>
      <c r="C1511" s="404" t="s">
        <v>78</v>
      </c>
      <c r="D1511" s="404" t="s">
        <v>6823</v>
      </c>
      <c r="E1511" s="409">
        <v>55.69</v>
      </c>
      <c r="F1511" s="404" t="s">
        <v>6771</v>
      </c>
    </row>
    <row r="1512" spans="1:6">
      <c r="A1512" s="403">
        <v>94272</v>
      </c>
      <c r="B1512" s="404" t="s">
        <v>8419</v>
      </c>
      <c r="C1512" s="404" t="s">
        <v>78</v>
      </c>
      <c r="D1512" s="404" t="s">
        <v>6823</v>
      </c>
      <c r="E1512" s="409">
        <v>60.99</v>
      </c>
      <c r="F1512" s="404" t="s">
        <v>6771</v>
      </c>
    </row>
    <row r="1513" spans="1:6">
      <c r="A1513" s="403">
        <v>94273</v>
      </c>
      <c r="B1513" s="404" t="s">
        <v>8420</v>
      </c>
      <c r="C1513" s="404" t="s">
        <v>78</v>
      </c>
      <c r="D1513" s="404" t="s">
        <v>6770</v>
      </c>
      <c r="E1513" s="409">
        <v>32.08</v>
      </c>
      <c r="F1513" s="404" t="s">
        <v>6771</v>
      </c>
    </row>
    <row r="1514" spans="1:6">
      <c r="A1514" s="403">
        <v>94274</v>
      </c>
      <c r="B1514" s="404" t="s">
        <v>8421</v>
      </c>
      <c r="C1514" s="404" t="s">
        <v>78</v>
      </c>
      <c r="D1514" s="404" t="s">
        <v>6770</v>
      </c>
      <c r="E1514" s="409">
        <v>34.72</v>
      </c>
      <c r="F1514" s="404" t="s">
        <v>6771</v>
      </c>
    </row>
    <row r="1515" spans="1:6">
      <c r="A1515" s="403">
        <v>94275</v>
      </c>
      <c r="B1515" s="404" t="s">
        <v>8422</v>
      </c>
      <c r="C1515" s="404" t="s">
        <v>78</v>
      </c>
      <c r="D1515" s="404" t="s">
        <v>6770</v>
      </c>
      <c r="E1515" s="409">
        <v>30.68</v>
      </c>
      <c r="F1515" s="404" t="s">
        <v>6771</v>
      </c>
    </row>
    <row r="1516" spans="1:6">
      <c r="A1516" s="403">
        <v>94276</v>
      </c>
      <c r="B1516" s="404" t="s">
        <v>8423</v>
      </c>
      <c r="C1516" s="404" t="s">
        <v>78</v>
      </c>
      <c r="D1516" s="404" t="s">
        <v>6770</v>
      </c>
      <c r="E1516" s="409">
        <v>33.33</v>
      </c>
      <c r="F1516" s="404" t="s">
        <v>6771</v>
      </c>
    </row>
    <row r="1517" spans="1:6">
      <c r="A1517" s="403">
        <v>94281</v>
      </c>
      <c r="B1517" s="404" t="s">
        <v>8424</v>
      </c>
      <c r="C1517" s="404" t="s">
        <v>78</v>
      </c>
      <c r="D1517" s="404" t="s">
        <v>6770</v>
      </c>
      <c r="E1517" s="409">
        <v>33.020000000000003</v>
      </c>
      <c r="F1517" s="404" t="s">
        <v>6771</v>
      </c>
    </row>
    <row r="1518" spans="1:6">
      <c r="A1518" s="403">
        <v>94282</v>
      </c>
      <c r="B1518" s="404" t="s">
        <v>8425</v>
      </c>
      <c r="C1518" s="404" t="s">
        <v>78</v>
      </c>
      <c r="D1518" s="404" t="s">
        <v>6770</v>
      </c>
      <c r="E1518" s="409">
        <v>41.06</v>
      </c>
      <c r="F1518" s="404" t="s">
        <v>6771</v>
      </c>
    </row>
    <row r="1519" spans="1:6">
      <c r="A1519" s="403">
        <v>94283</v>
      </c>
      <c r="B1519" s="404" t="s">
        <v>8426</v>
      </c>
      <c r="C1519" s="404" t="s">
        <v>78</v>
      </c>
      <c r="D1519" s="404" t="s">
        <v>6770</v>
      </c>
      <c r="E1519" s="409">
        <v>42.56</v>
      </c>
      <c r="F1519" s="404" t="s">
        <v>6771</v>
      </c>
    </row>
    <row r="1520" spans="1:6">
      <c r="A1520" s="403">
        <v>94284</v>
      </c>
      <c r="B1520" s="404" t="s">
        <v>8427</v>
      </c>
      <c r="C1520" s="404" t="s">
        <v>78</v>
      </c>
      <c r="D1520" s="404" t="s">
        <v>6770</v>
      </c>
      <c r="E1520" s="409">
        <v>50.61</v>
      </c>
      <c r="F1520" s="404" t="s">
        <v>6771</v>
      </c>
    </row>
    <row r="1521" spans="1:6">
      <c r="A1521" s="403">
        <v>94285</v>
      </c>
      <c r="B1521" s="404" t="s">
        <v>8428</v>
      </c>
      <c r="C1521" s="404" t="s">
        <v>78</v>
      </c>
      <c r="D1521" s="404" t="s">
        <v>6770</v>
      </c>
      <c r="E1521" s="409">
        <v>51.73</v>
      </c>
      <c r="F1521" s="404" t="s">
        <v>6771</v>
      </c>
    </row>
    <row r="1522" spans="1:6">
      <c r="A1522" s="403">
        <v>94286</v>
      </c>
      <c r="B1522" s="404" t="s">
        <v>8429</v>
      </c>
      <c r="C1522" s="404" t="s">
        <v>78</v>
      </c>
      <c r="D1522" s="404" t="s">
        <v>6770</v>
      </c>
      <c r="E1522" s="409">
        <v>59.78</v>
      </c>
      <c r="F1522" s="404" t="s">
        <v>6771</v>
      </c>
    </row>
    <row r="1523" spans="1:6">
      <c r="A1523" s="403">
        <v>94287</v>
      </c>
      <c r="B1523" s="404" t="s">
        <v>8430</v>
      </c>
      <c r="C1523" s="404" t="s">
        <v>78</v>
      </c>
      <c r="D1523" s="404" t="s">
        <v>6770</v>
      </c>
      <c r="E1523" s="409">
        <v>25.83</v>
      </c>
      <c r="F1523" s="404" t="s">
        <v>6771</v>
      </c>
    </row>
    <row r="1524" spans="1:6">
      <c r="A1524" s="403">
        <v>94288</v>
      </c>
      <c r="B1524" s="404" t="s">
        <v>8431</v>
      </c>
      <c r="C1524" s="404" t="s">
        <v>78</v>
      </c>
      <c r="D1524" s="404" t="s">
        <v>6770</v>
      </c>
      <c r="E1524" s="409">
        <v>32.869999999999997</v>
      </c>
      <c r="F1524" s="404" t="s">
        <v>6771</v>
      </c>
    </row>
    <row r="1525" spans="1:6">
      <c r="A1525" s="403">
        <v>94289</v>
      </c>
      <c r="B1525" s="404" t="s">
        <v>8432</v>
      </c>
      <c r="C1525" s="404" t="s">
        <v>78</v>
      </c>
      <c r="D1525" s="404" t="s">
        <v>6770</v>
      </c>
      <c r="E1525" s="409">
        <v>32.72</v>
      </c>
      <c r="F1525" s="404" t="s">
        <v>6771</v>
      </c>
    </row>
    <row r="1526" spans="1:6">
      <c r="A1526" s="403">
        <v>94290</v>
      </c>
      <c r="B1526" s="404" t="s">
        <v>8433</v>
      </c>
      <c r="C1526" s="404" t="s">
        <v>78</v>
      </c>
      <c r="D1526" s="404" t="s">
        <v>6770</v>
      </c>
      <c r="E1526" s="409">
        <v>39.76</v>
      </c>
      <c r="F1526" s="404" t="s">
        <v>6771</v>
      </c>
    </row>
    <row r="1527" spans="1:6">
      <c r="A1527" s="403">
        <v>94291</v>
      </c>
      <c r="B1527" s="404" t="s">
        <v>8434</v>
      </c>
      <c r="C1527" s="404" t="s">
        <v>78</v>
      </c>
      <c r="D1527" s="404" t="s">
        <v>6770</v>
      </c>
      <c r="E1527" s="409">
        <v>39.24</v>
      </c>
      <c r="F1527" s="404" t="s">
        <v>6771</v>
      </c>
    </row>
    <row r="1528" spans="1:6">
      <c r="A1528" s="403">
        <v>94292</v>
      </c>
      <c r="B1528" s="404" t="s">
        <v>8435</v>
      </c>
      <c r="C1528" s="404" t="s">
        <v>78</v>
      </c>
      <c r="D1528" s="404" t="s">
        <v>6770</v>
      </c>
      <c r="E1528" s="409">
        <v>46.29</v>
      </c>
      <c r="F1528" s="404" t="s">
        <v>6771</v>
      </c>
    </row>
    <row r="1529" spans="1:6">
      <c r="A1529" s="403">
        <v>94293</v>
      </c>
      <c r="B1529" s="404" t="s">
        <v>8436</v>
      </c>
      <c r="C1529" s="404" t="s">
        <v>78</v>
      </c>
      <c r="D1529" s="404" t="s">
        <v>6770</v>
      </c>
      <c r="E1529" s="409">
        <v>101.88</v>
      </c>
      <c r="F1529" s="404" t="s">
        <v>6771</v>
      </c>
    </row>
    <row r="1530" spans="1:6">
      <c r="A1530" s="403">
        <v>94294</v>
      </c>
      <c r="B1530" s="404" t="s">
        <v>8437</v>
      </c>
      <c r="C1530" s="404" t="s">
        <v>78</v>
      </c>
      <c r="D1530" s="404" t="s">
        <v>6823</v>
      </c>
      <c r="E1530" s="409">
        <v>5.42</v>
      </c>
      <c r="F1530" s="404" t="s">
        <v>6771</v>
      </c>
    </row>
    <row r="1531" spans="1:6">
      <c r="A1531" s="403">
        <v>94037</v>
      </c>
      <c r="B1531" s="404" t="s">
        <v>8438</v>
      </c>
      <c r="C1531" s="404" t="s">
        <v>76</v>
      </c>
      <c r="D1531" s="404" t="s">
        <v>6770</v>
      </c>
      <c r="E1531" s="409">
        <v>14.52</v>
      </c>
      <c r="F1531" s="404" t="s">
        <v>6771</v>
      </c>
    </row>
    <row r="1532" spans="1:6">
      <c r="A1532" s="403">
        <v>94038</v>
      </c>
      <c r="B1532" s="404" t="s">
        <v>8439</v>
      </c>
      <c r="C1532" s="404" t="s">
        <v>76</v>
      </c>
      <c r="D1532" s="404" t="s">
        <v>6770</v>
      </c>
      <c r="E1532" s="409">
        <v>19.850000000000001</v>
      </c>
      <c r="F1532" s="404" t="s">
        <v>6771</v>
      </c>
    </row>
    <row r="1533" spans="1:6">
      <c r="A1533" s="403">
        <v>94039</v>
      </c>
      <c r="B1533" s="404" t="s">
        <v>8440</v>
      </c>
      <c r="C1533" s="404" t="s">
        <v>76</v>
      </c>
      <c r="D1533" s="404" t="s">
        <v>6770</v>
      </c>
      <c r="E1533" s="409">
        <v>11.49</v>
      </c>
      <c r="F1533" s="404" t="s">
        <v>6771</v>
      </c>
    </row>
    <row r="1534" spans="1:6">
      <c r="A1534" s="403">
        <v>94040</v>
      </c>
      <c r="B1534" s="404" t="s">
        <v>8441</v>
      </c>
      <c r="C1534" s="404" t="s">
        <v>76</v>
      </c>
      <c r="D1534" s="404" t="s">
        <v>6770</v>
      </c>
      <c r="E1534" s="409">
        <v>16.850000000000001</v>
      </c>
      <c r="F1534" s="404" t="s">
        <v>6771</v>
      </c>
    </row>
    <row r="1535" spans="1:6">
      <c r="A1535" s="403">
        <v>94041</v>
      </c>
      <c r="B1535" s="404" t="s">
        <v>8442</v>
      </c>
      <c r="C1535" s="404" t="s">
        <v>76</v>
      </c>
      <c r="D1535" s="404" t="s">
        <v>6770</v>
      </c>
      <c r="E1535" s="409">
        <v>8.8800000000000008</v>
      </c>
      <c r="F1535" s="404" t="s">
        <v>6771</v>
      </c>
    </row>
    <row r="1536" spans="1:6">
      <c r="A1536" s="403">
        <v>94042</v>
      </c>
      <c r="B1536" s="404" t="s">
        <v>8443</v>
      </c>
      <c r="C1536" s="404" t="s">
        <v>76</v>
      </c>
      <c r="D1536" s="404" t="s">
        <v>6770</v>
      </c>
      <c r="E1536" s="409">
        <v>14.38</v>
      </c>
      <c r="F1536" s="404" t="s">
        <v>6771</v>
      </c>
    </row>
    <row r="1537" spans="1:6">
      <c r="A1537" s="403">
        <v>94043</v>
      </c>
      <c r="B1537" s="404" t="s">
        <v>8444</v>
      </c>
      <c r="C1537" s="404" t="s">
        <v>76</v>
      </c>
      <c r="D1537" s="404" t="s">
        <v>6770</v>
      </c>
      <c r="E1537" s="409">
        <v>13.69</v>
      </c>
      <c r="F1537" s="404" t="s">
        <v>6771</v>
      </c>
    </row>
    <row r="1538" spans="1:6">
      <c r="A1538" s="403">
        <v>94044</v>
      </c>
      <c r="B1538" s="404" t="s">
        <v>8445</v>
      </c>
      <c r="C1538" s="404" t="s">
        <v>76</v>
      </c>
      <c r="D1538" s="404" t="s">
        <v>6770</v>
      </c>
      <c r="E1538" s="409">
        <v>19.05</v>
      </c>
      <c r="F1538" s="404" t="s">
        <v>6771</v>
      </c>
    </row>
    <row r="1539" spans="1:6">
      <c r="A1539" s="403">
        <v>94045</v>
      </c>
      <c r="B1539" s="404" t="s">
        <v>8446</v>
      </c>
      <c r="C1539" s="404" t="s">
        <v>76</v>
      </c>
      <c r="D1539" s="404" t="s">
        <v>6770</v>
      </c>
      <c r="E1539" s="409">
        <v>10.68</v>
      </c>
      <c r="F1539" s="404" t="s">
        <v>6771</v>
      </c>
    </row>
    <row r="1540" spans="1:6">
      <c r="A1540" s="403">
        <v>94046</v>
      </c>
      <c r="B1540" s="404" t="s">
        <v>8447</v>
      </c>
      <c r="C1540" s="404" t="s">
        <v>76</v>
      </c>
      <c r="D1540" s="404" t="s">
        <v>6770</v>
      </c>
      <c r="E1540" s="409">
        <v>16</v>
      </c>
      <c r="F1540" s="404" t="s">
        <v>6771</v>
      </c>
    </row>
    <row r="1541" spans="1:6">
      <c r="A1541" s="403">
        <v>94047</v>
      </c>
      <c r="B1541" s="404" t="s">
        <v>8448</v>
      </c>
      <c r="C1541" s="404" t="s">
        <v>76</v>
      </c>
      <c r="D1541" s="404" t="s">
        <v>6770</v>
      </c>
      <c r="E1541" s="409">
        <v>8.08</v>
      </c>
      <c r="F1541" s="404" t="s">
        <v>6771</v>
      </c>
    </row>
    <row r="1542" spans="1:6">
      <c r="A1542" s="403">
        <v>94048</v>
      </c>
      <c r="B1542" s="404" t="s">
        <v>8449</v>
      </c>
      <c r="C1542" s="404" t="s">
        <v>76</v>
      </c>
      <c r="D1542" s="404" t="s">
        <v>6770</v>
      </c>
      <c r="E1542" s="409">
        <v>13.54</v>
      </c>
      <c r="F1542" s="404" t="s">
        <v>6771</v>
      </c>
    </row>
    <row r="1543" spans="1:6">
      <c r="A1543" s="403">
        <v>94049</v>
      </c>
      <c r="B1543" s="404" t="s">
        <v>8450</v>
      </c>
      <c r="C1543" s="404" t="s">
        <v>76</v>
      </c>
      <c r="D1543" s="404" t="s">
        <v>6770</v>
      </c>
      <c r="E1543" s="409">
        <v>23.83</v>
      </c>
      <c r="F1543" s="404" t="s">
        <v>6771</v>
      </c>
    </row>
    <row r="1544" spans="1:6">
      <c r="A1544" s="403">
        <v>94050</v>
      </c>
      <c r="B1544" s="404" t="s">
        <v>8451</v>
      </c>
      <c r="C1544" s="404" t="s">
        <v>76</v>
      </c>
      <c r="D1544" s="404" t="s">
        <v>6770</v>
      </c>
      <c r="E1544" s="409">
        <v>30.75</v>
      </c>
      <c r="F1544" s="404" t="s">
        <v>6771</v>
      </c>
    </row>
    <row r="1545" spans="1:6">
      <c r="A1545" s="403">
        <v>94051</v>
      </c>
      <c r="B1545" s="404" t="s">
        <v>8452</v>
      </c>
      <c r="C1545" s="404" t="s">
        <v>76</v>
      </c>
      <c r="D1545" s="404" t="s">
        <v>6770</v>
      </c>
      <c r="E1545" s="409">
        <v>19.559999999999999</v>
      </c>
      <c r="F1545" s="404" t="s">
        <v>6771</v>
      </c>
    </row>
    <row r="1546" spans="1:6">
      <c r="A1546" s="403">
        <v>94052</v>
      </c>
      <c r="B1546" s="404" t="s">
        <v>8453</v>
      </c>
      <c r="C1546" s="404" t="s">
        <v>76</v>
      </c>
      <c r="D1546" s="404" t="s">
        <v>6770</v>
      </c>
      <c r="E1546" s="409">
        <v>26.37</v>
      </c>
      <c r="F1546" s="404" t="s">
        <v>6771</v>
      </c>
    </row>
    <row r="1547" spans="1:6">
      <c r="A1547" s="403">
        <v>94053</v>
      </c>
      <c r="B1547" s="404" t="s">
        <v>8454</v>
      </c>
      <c r="C1547" s="404" t="s">
        <v>76</v>
      </c>
      <c r="D1547" s="404" t="s">
        <v>6770</v>
      </c>
      <c r="E1547" s="409">
        <v>16.66</v>
      </c>
      <c r="F1547" s="404" t="s">
        <v>6771</v>
      </c>
    </row>
    <row r="1548" spans="1:6">
      <c r="A1548" s="403">
        <v>94054</v>
      </c>
      <c r="B1548" s="404" t="s">
        <v>8455</v>
      </c>
      <c r="C1548" s="404" t="s">
        <v>76</v>
      </c>
      <c r="D1548" s="404" t="s">
        <v>6770</v>
      </c>
      <c r="E1548" s="409">
        <v>23.61</v>
      </c>
      <c r="F1548" s="404" t="s">
        <v>6771</v>
      </c>
    </row>
    <row r="1549" spans="1:6">
      <c r="A1549" s="403">
        <v>94055</v>
      </c>
      <c r="B1549" s="404" t="s">
        <v>8456</v>
      </c>
      <c r="C1549" s="404" t="s">
        <v>76</v>
      </c>
      <c r="D1549" s="404" t="s">
        <v>6770</v>
      </c>
      <c r="E1549" s="409">
        <v>22.76</v>
      </c>
      <c r="F1549" s="404" t="s">
        <v>6771</v>
      </c>
    </row>
    <row r="1550" spans="1:6">
      <c r="A1550" s="403">
        <v>94056</v>
      </c>
      <c r="B1550" s="404" t="s">
        <v>8457</v>
      </c>
      <c r="C1550" s="404" t="s">
        <v>76</v>
      </c>
      <c r="D1550" s="404" t="s">
        <v>6770</v>
      </c>
      <c r="E1550" s="409">
        <v>29.69</v>
      </c>
      <c r="F1550" s="404" t="s">
        <v>6771</v>
      </c>
    </row>
    <row r="1551" spans="1:6">
      <c r="A1551" s="403">
        <v>94057</v>
      </c>
      <c r="B1551" s="404" t="s">
        <v>8458</v>
      </c>
      <c r="C1551" s="404" t="s">
        <v>76</v>
      </c>
      <c r="D1551" s="404" t="s">
        <v>6770</v>
      </c>
      <c r="E1551" s="409">
        <v>18.489999999999998</v>
      </c>
      <c r="F1551" s="404" t="s">
        <v>6771</v>
      </c>
    </row>
    <row r="1552" spans="1:6">
      <c r="A1552" s="403">
        <v>94058</v>
      </c>
      <c r="B1552" s="404" t="s">
        <v>8459</v>
      </c>
      <c r="C1552" s="404" t="s">
        <v>76</v>
      </c>
      <c r="D1552" s="404" t="s">
        <v>6770</v>
      </c>
      <c r="E1552" s="409">
        <v>25.29</v>
      </c>
      <c r="F1552" s="404" t="s">
        <v>6771</v>
      </c>
    </row>
    <row r="1553" spans="1:6">
      <c r="A1553" s="403">
        <v>94059</v>
      </c>
      <c r="B1553" s="404" t="s">
        <v>8460</v>
      </c>
      <c r="C1553" s="404" t="s">
        <v>76</v>
      </c>
      <c r="D1553" s="404" t="s">
        <v>6770</v>
      </c>
      <c r="E1553" s="409">
        <v>15.61</v>
      </c>
      <c r="F1553" s="404" t="s">
        <v>6771</v>
      </c>
    </row>
    <row r="1554" spans="1:6">
      <c r="A1554" s="403">
        <v>94060</v>
      </c>
      <c r="B1554" s="404" t="s">
        <v>8461</v>
      </c>
      <c r="C1554" s="404" t="s">
        <v>76</v>
      </c>
      <c r="D1554" s="404" t="s">
        <v>6770</v>
      </c>
      <c r="E1554" s="409">
        <v>22.55</v>
      </c>
      <c r="F1554" s="404" t="s">
        <v>6771</v>
      </c>
    </row>
    <row r="1555" spans="1:6">
      <c r="A1555" s="404" t="s">
        <v>8462</v>
      </c>
      <c r="B1555" s="404" t="s">
        <v>8463</v>
      </c>
      <c r="C1555" s="404" t="s">
        <v>76</v>
      </c>
      <c r="D1555" s="404" t="s">
        <v>6823</v>
      </c>
      <c r="E1555" s="409">
        <v>52.03</v>
      </c>
      <c r="F1555" s="404" t="s">
        <v>6771</v>
      </c>
    </row>
    <row r="1556" spans="1:6">
      <c r="A1556" s="404" t="s">
        <v>8464</v>
      </c>
      <c r="B1556" s="404" t="s">
        <v>8465</v>
      </c>
      <c r="C1556" s="404" t="s">
        <v>76</v>
      </c>
      <c r="D1556" s="404" t="s">
        <v>6823</v>
      </c>
      <c r="E1556" s="409">
        <v>34.130000000000003</v>
      </c>
      <c r="F1556" s="404" t="s">
        <v>6771</v>
      </c>
    </row>
    <row r="1557" spans="1:6">
      <c r="A1557" s="403">
        <v>83770</v>
      </c>
      <c r="B1557" s="404" t="s">
        <v>8466</v>
      </c>
      <c r="C1557" s="404" t="s">
        <v>76</v>
      </c>
      <c r="D1557" s="404" t="s">
        <v>6823</v>
      </c>
      <c r="E1557" s="409">
        <v>115.74</v>
      </c>
      <c r="F1557" s="404" t="s">
        <v>6771</v>
      </c>
    </row>
    <row r="1558" spans="1:6">
      <c r="A1558" s="403">
        <v>73301</v>
      </c>
      <c r="B1558" s="404" t="s">
        <v>8467</v>
      </c>
      <c r="C1558" s="404" t="s">
        <v>93</v>
      </c>
      <c r="D1558" s="404" t="s">
        <v>6770</v>
      </c>
      <c r="E1558" s="409">
        <v>9.82</v>
      </c>
      <c r="F1558" s="404" t="s">
        <v>6771</v>
      </c>
    </row>
    <row r="1559" spans="1:6">
      <c r="A1559" s="403">
        <v>83515</v>
      </c>
      <c r="B1559" s="404" t="s">
        <v>8468</v>
      </c>
      <c r="C1559" s="404" t="s">
        <v>93</v>
      </c>
      <c r="D1559" s="404" t="s">
        <v>6770</v>
      </c>
      <c r="E1559" s="409">
        <v>13.15</v>
      </c>
      <c r="F1559" s="404" t="s">
        <v>6771</v>
      </c>
    </row>
    <row r="1560" spans="1:6">
      <c r="A1560" s="403">
        <v>83516</v>
      </c>
      <c r="B1560" s="404" t="s">
        <v>8469</v>
      </c>
      <c r="C1560" s="404" t="s">
        <v>93</v>
      </c>
      <c r="D1560" s="404" t="s">
        <v>6770</v>
      </c>
      <c r="E1560" s="409">
        <v>15.16</v>
      </c>
      <c r="F1560" s="404" t="s">
        <v>6771</v>
      </c>
    </row>
    <row r="1561" spans="1:6">
      <c r="A1561" s="403">
        <v>72144</v>
      </c>
      <c r="B1561" s="404" t="s">
        <v>8470</v>
      </c>
      <c r="C1561" s="404" t="s">
        <v>2</v>
      </c>
      <c r="D1561" s="404" t="s">
        <v>6770</v>
      </c>
      <c r="E1561" s="409">
        <v>64.739999999999995</v>
      </c>
      <c r="F1561" s="404" t="s">
        <v>6771</v>
      </c>
    </row>
    <row r="1562" spans="1:6">
      <c r="A1562" s="404" t="s">
        <v>8471</v>
      </c>
      <c r="B1562" s="404" t="s">
        <v>8472</v>
      </c>
      <c r="C1562" s="404" t="s">
        <v>2</v>
      </c>
      <c r="D1562" s="404" t="s">
        <v>6823</v>
      </c>
      <c r="E1562" s="409">
        <v>628.45000000000005</v>
      </c>
      <c r="F1562" s="404" t="s">
        <v>6771</v>
      </c>
    </row>
    <row r="1563" spans="1:6">
      <c r="A1563" s="404" t="s">
        <v>8473</v>
      </c>
      <c r="B1563" s="404" t="s">
        <v>8474</v>
      </c>
      <c r="C1563" s="404" t="s">
        <v>2</v>
      </c>
      <c r="D1563" s="404" t="s">
        <v>6823</v>
      </c>
      <c r="E1563" s="409">
        <v>850.77</v>
      </c>
      <c r="F1563" s="404" t="s">
        <v>6771</v>
      </c>
    </row>
    <row r="1564" spans="1:6">
      <c r="A1564" s="403">
        <v>84874</v>
      </c>
      <c r="B1564" s="404" t="s">
        <v>8475</v>
      </c>
      <c r="C1564" s="404" t="s">
        <v>2</v>
      </c>
      <c r="D1564" s="404" t="s">
        <v>6823</v>
      </c>
      <c r="E1564" s="409">
        <v>206.58</v>
      </c>
      <c r="F1564" s="404" t="s">
        <v>6771</v>
      </c>
    </row>
    <row r="1565" spans="1:6">
      <c r="A1565" s="403">
        <v>84876</v>
      </c>
      <c r="B1565" s="404" t="s">
        <v>8476</v>
      </c>
      <c r="C1565" s="404" t="s">
        <v>76</v>
      </c>
      <c r="D1565" s="404" t="s">
        <v>6823</v>
      </c>
      <c r="E1565" s="409">
        <v>524.08000000000004</v>
      </c>
      <c r="F1565" s="404" t="s">
        <v>6771</v>
      </c>
    </row>
    <row r="1566" spans="1:6">
      <c r="A1566" s="403">
        <v>90800</v>
      </c>
      <c r="B1566" s="404" t="s">
        <v>8477</v>
      </c>
      <c r="C1566" s="404" t="s">
        <v>2</v>
      </c>
      <c r="D1566" s="404" t="s">
        <v>6770</v>
      </c>
      <c r="E1566" s="409">
        <v>147.68</v>
      </c>
      <c r="F1566" s="404" t="s">
        <v>6771</v>
      </c>
    </row>
    <row r="1567" spans="1:6">
      <c r="A1567" s="403">
        <v>90801</v>
      </c>
      <c r="B1567" s="404" t="s">
        <v>8478</v>
      </c>
      <c r="C1567" s="404" t="s">
        <v>2</v>
      </c>
      <c r="D1567" s="404" t="s">
        <v>6770</v>
      </c>
      <c r="E1567" s="409">
        <v>153.58000000000001</v>
      </c>
      <c r="F1567" s="404" t="s">
        <v>6771</v>
      </c>
    </row>
    <row r="1568" spans="1:6">
      <c r="A1568" s="403">
        <v>90802</v>
      </c>
      <c r="B1568" s="404" t="s">
        <v>5768</v>
      </c>
      <c r="C1568" s="404" t="s">
        <v>2</v>
      </c>
      <c r="D1568" s="404" t="s">
        <v>6770</v>
      </c>
      <c r="E1568" s="409">
        <v>159.5</v>
      </c>
      <c r="F1568" s="404" t="s">
        <v>6771</v>
      </c>
    </row>
    <row r="1569" spans="1:6">
      <c r="A1569" s="403">
        <v>90803</v>
      </c>
      <c r="B1569" s="404" t="s">
        <v>8479</v>
      </c>
      <c r="C1569" s="404" t="s">
        <v>2</v>
      </c>
      <c r="D1569" s="404" t="s">
        <v>6770</v>
      </c>
      <c r="E1569" s="409">
        <v>165.41</v>
      </c>
      <c r="F1569" s="404" t="s">
        <v>6771</v>
      </c>
    </row>
    <row r="1570" spans="1:6">
      <c r="A1570" s="403">
        <v>90804</v>
      </c>
      <c r="B1570" s="404" t="s">
        <v>8480</v>
      </c>
      <c r="C1570" s="404" t="s">
        <v>2</v>
      </c>
      <c r="D1570" s="404" t="s">
        <v>6770</v>
      </c>
      <c r="E1570" s="409">
        <v>199.82</v>
      </c>
      <c r="F1570" s="404" t="s">
        <v>6771</v>
      </c>
    </row>
    <row r="1571" spans="1:6">
      <c r="A1571" s="403">
        <v>90805</v>
      </c>
      <c r="B1571" s="404" t="s">
        <v>8481</v>
      </c>
      <c r="C1571" s="404" t="s">
        <v>2</v>
      </c>
      <c r="D1571" s="404" t="s">
        <v>6770</v>
      </c>
      <c r="E1571" s="409">
        <v>52.14</v>
      </c>
      <c r="F1571" s="404" t="s">
        <v>6771</v>
      </c>
    </row>
    <row r="1572" spans="1:6">
      <c r="A1572" s="403">
        <v>90806</v>
      </c>
      <c r="B1572" s="404" t="s">
        <v>8482</v>
      </c>
      <c r="C1572" s="404" t="s">
        <v>2</v>
      </c>
      <c r="D1572" s="404" t="s">
        <v>6770</v>
      </c>
      <c r="E1572" s="409">
        <v>210.06</v>
      </c>
      <c r="F1572" s="404" t="s">
        <v>6771</v>
      </c>
    </row>
    <row r="1573" spans="1:6">
      <c r="A1573" s="403">
        <v>90807</v>
      </c>
      <c r="B1573" s="404" t="s">
        <v>8483</v>
      </c>
      <c r="C1573" s="404" t="s">
        <v>2</v>
      </c>
      <c r="D1573" s="404" t="s">
        <v>6770</v>
      </c>
      <c r="E1573" s="409">
        <v>56.48</v>
      </c>
      <c r="F1573" s="404" t="s">
        <v>6771</v>
      </c>
    </row>
    <row r="1574" spans="1:6">
      <c r="A1574" s="403">
        <v>90816</v>
      </c>
      <c r="B1574" s="404" t="s">
        <v>8484</v>
      </c>
      <c r="C1574" s="404" t="s">
        <v>2</v>
      </c>
      <c r="D1574" s="404" t="s">
        <v>6770</v>
      </c>
      <c r="E1574" s="409">
        <v>220.3</v>
      </c>
      <c r="F1574" s="404" t="s">
        <v>6771</v>
      </c>
    </row>
    <row r="1575" spans="1:6">
      <c r="A1575" s="403">
        <v>90817</v>
      </c>
      <c r="B1575" s="404" t="s">
        <v>8485</v>
      </c>
      <c r="C1575" s="404" t="s">
        <v>2</v>
      </c>
      <c r="D1575" s="404" t="s">
        <v>6770</v>
      </c>
      <c r="E1575" s="409">
        <v>60.8</v>
      </c>
      <c r="F1575" s="404" t="s">
        <v>6771</v>
      </c>
    </row>
    <row r="1576" spans="1:6">
      <c r="A1576" s="403">
        <v>90818</v>
      </c>
      <c r="B1576" s="404" t="s">
        <v>8486</v>
      </c>
      <c r="C1576" s="404" t="s">
        <v>2</v>
      </c>
      <c r="D1576" s="404" t="s">
        <v>6770</v>
      </c>
      <c r="E1576" s="409">
        <v>230.59</v>
      </c>
      <c r="F1576" s="404" t="s">
        <v>6771</v>
      </c>
    </row>
    <row r="1577" spans="1:6">
      <c r="A1577" s="403">
        <v>90819</v>
      </c>
      <c r="B1577" s="404" t="s">
        <v>8487</v>
      </c>
      <c r="C1577" s="404" t="s">
        <v>2</v>
      </c>
      <c r="D1577" s="404" t="s">
        <v>6770</v>
      </c>
      <c r="E1577" s="409">
        <v>65.180000000000007</v>
      </c>
      <c r="F1577" s="404" t="s">
        <v>6771</v>
      </c>
    </row>
    <row r="1578" spans="1:6">
      <c r="A1578" s="403">
        <v>90820</v>
      </c>
      <c r="B1578" s="404" t="s">
        <v>8488</v>
      </c>
      <c r="C1578" s="404" t="s">
        <v>2</v>
      </c>
      <c r="D1578" s="404" t="s">
        <v>6823</v>
      </c>
      <c r="E1578" s="409">
        <v>310.94</v>
      </c>
      <c r="F1578" s="404" t="s">
        <v>6771</v>
      </c>
    </row>
    <row r="1579" spans="1:6">
      <c r="A1579" s="403">
        <v>90821</v>
      </c>
      <c r="B1579" s="404" t="s">
        <v>8489</v>
      </c>
      <c r="C1579" s="404" t="s">
        <v>2</v>
      </c>
      <c r="D1579" s="404" t="s">
        <v>6823</v>
      </c>
      <c r="E1579" s="409">
        <v>333.96</v>
      </c>
      <c r="F1579" s="404" t="s">
        <v>6771</v>
      </c>
    </row>
    <row r="1580" spans="1:6">
      <c r="A1580" s="403">
        <v>90822</v>
      </c>
      <c r="B1580" s="404" t="s">
        <v>8490</v>
      </c>
      <c r="C1580" s="404" t="s">
        <v>2</v>
      </c>
      <c r="D1580" s="404" t="s">
        <v>6823</v>
      </c>
      <c r="E1580" s="409">
        <v>330.43</v>
      </c>
      <c r="F1580" s="404" t="s">
        <v>6771</v>
      </c>
    </row>
    <row r="1581" spans="1:6">
      <c r="A1581" s="403">
        <v>90823</v>
      </c>
      <c r="B1581" s="404" t="s">
        <v>8491</v>
      </c>
      <c r="C1581" s="404" t="s">
        <v>2</v>
      </c>
      <c r="D1581" s="404" t="s">
        <v>6823</v>
      </c>
      <c r="E1581" s="409">
        <v>344.92</v>
      </c>
      <c r="F1581" s="404" t="s">
        <v>6771</v>
      </c>
    </row>
    <row r="1582" spans="1:6">
      <c r="A1582" s="403">
        <v>90826</v>
      </c>
      <c r="B1582" s="404" t="s">
        <v>8492</v>
      </c>
      <c r="C1582" s="404" t="s">
        <v>2</v>
      </c>
      <c r="D1582" s="404" t="s">
        <v>6770</v>
      </c>
      <c r="E1582" s="409">
        <v>22.39</v>
      </c>
      <c r="F1582" s="404" t="s">
        <v>6771</v>
      </c>
    </row>
    <row r="1583" spans="1:6">
      <c r="A1583" s="403">
        <v>90827</v>
      </c>
      <c r="B1583" s="404" t="s">
        <v>8493</v>
      </c>
      <c r="C1583" s="404" t="s">
        <v>2</v>
      </c>
      <c r="D1583" s="404" t="s">
        <v>6770</v>
      </c>
      <c r="E1583" s="409">
        <v>23.54</v>
      </c>
      <c r="F1583" s="404" t="s">
        <v>6771</v>
      </c>
    </row>
    <row r="1584" spans="1:6">
      <c r="A1584" s="403">
        <v>90828</v>
      </c>
      <c r="B1584" s="404" t="s">
        <v>5770</v>
      </c>
      <c r="C1584" s="404" t="s">
        <v>2</v>
      </c>
      <c r="D1584" s="404" t="s">
        <v>6770</v>
      </c>
      <c r="E1584" s="409">
        <v>24.7</v>
      </c>
      <c r="F1584" s="404" t="s">
        <v>6771</v>
      </c>
    </row>
    <row r="1585" spans="1:6">
      <c r="A1585" s="403">
        <v>90829</v>
      </c>
      <c r="B1585" s="404" t="s">
        <v>8494</v>
      </c>
      <c r="C1585" s="404" t="s">
        <v>2</v>
      </c>
      <c r="D1585" s="404" t="s">
        <v>6770</v>
      </c>
      <c r="E1585" s="409">
        <v>25.88</v>
      </c>
      <c r="F1585" s="404" t="s">
        <v>6771</v>
      </c>
    </row>
    <row r="1586" spans="1:6">
      <c r="A1586" s="403">
        <v>90830</v>
      </c>
      <c r="B1586" s="404" t="s">
        <v>8495</v>
      </c>
      <c r="C1586" s="404" t="s">
        <v>2</v>
      </c>
      <c r="D1586" s="404" t="s">
        <v>6770</v>
      </c>
      <c r="E1586" s="409">
        <v>95.93</v>
      </c>
      <c r="F1586" s="404" t="s">
        <v>6771</v>
      </c>
    </row>
    <row r="1587" spans="1:6">
      <c r="A1587" s="403">
        <v>90831</v>
      </c>
      <c r="B1587" s="404" t="s">
        <v>5781</v>
      </c>
      <c r="C1587" s="404" t="s">
        <v>2</v>
      </c>
      <c r="D1587" s="404" t="s">
        <v>6770</v>
      </c>
      <c r="E1587" s="409">
        <v>75.28</v>
      </c>
      <c r="F1587" s="404" t="s">
        <v>6771</v>
      </c>
    </row>
    <row r="1588" spans="1:6">
      <c r="A1588" s="403">
        <v>90841</v>
      </c>
      <c r="B1588" s="404" t="s">
        <v>8496</v>
      </c>
      <c r="C1588" s="404" t="s">
        <v>2</v>
      </c>
      <c r="D1588" s="404" t="s">
        <v>6823</v>
      </c>
      <c r="E1588" s="409">
        <v>630.82000000000005</v>
      </c>
      <c r="F1588" s="404" t="s">
        <v>6771</v>
      </c>
    </row>
    <row r="1589" spans="1:6">
      <c r="A1589" s="403">
        <v>90842</v>
      </c>
      <c r="B1589" s="404" t="s">
        <v>8497</v>
      </c>
      <c r="C1589" s="404" t="s">
        <v>2</v>
      </c>
      <c r="D1589" s="404" t="s">
        <v>6823</v>
      </c>
      <c r="E1589" s="409">
        <v>673.42</v>
      </c>
      <c r="F1589" s="404" t="s">
        <v>6771</v>
      </c>
    </row>
    <row r="1590" spans="1:6">
      <c r="A1590" s="403">
        <v>90843</v>
      </c>
      <c r="B1590" s="404" t="s">
        <v>8498</v>
      </c>
      <c r="C1590" s="404" t="s">
        <v>2</v>
      </c>
      <c r="D1590" s="404" t="s">
        <v>6823</v>
      </c>
      <c r="E1590" s="409">
        <v>696.06</v>
      </c>
      <c r="F1590" s="404" t="s">
        <v>6771</v>
      </c>
    </row>
    <row r="1591" spans="1:6">
      <c r="A1591" s="403">
        <v>90844</v>
      </c>
      <c r="B1591" s="404" t="s">
        <v>8499</v>
      </c>
      <c r="C1591" s="404" t="s">
        <v>2</v>
      </c>
      <c r="D1591" s="404" t="s">
        <v>6823</v>
      </c>
      <c r="E1591" s="409">
        <v>723.2</v>
      </c>
      <c r="F1591" s="404" t="s">
        <v>6771</v>
      </c>
    </row>
    <row r="1592" spans="1:6">
      <c r="A1592" s="403">
        <v>90847</v>
      </c>
      <c r="B1592" s="404" t="s">
        <v>8500</v>
      </c>
      <c r="C1592" s="404" t="s">
        <v>2</v>
      </c>
      <c r="D1592" s="404" t="s">
        <v>6823</v>
      </c>
      <c r="E1592" s="409">
        <v>555.54</v>
      </c>
      <c r="F1592" s="404" t="s">
        <v>6771</v>
      </c>
    </row>
    <row r="1593" spans="1:6">
      <c r="A1593" s="403">
        <v>90848</v>
      </c>
      <c r="B1593" s="404" t="s">
        <v>8501</v>
      </c>
      <c r="C1593" s="404" t="s">
        <v>2</v>
      </c>
      <c r="D1593" s="404" t="s">
        <v>6823</v>
      </c>
      <c r="E1593" s="409">
        <v>591.1</v>
      </c>
      <c r="F1593" s="404" t="s">
        <v>6771</v>
      </c>
    </row>
    <row r="1594" spans="1:6">
      <c r="A1594" s="403">
        <v>90849</v>
      </c>
      <c r="B1594" s="404" t="s">
        <v>8502</v>
      </c>
      <c r="C1594" s="404" t="s">
        <v>2</v>
      </c>
      <c r="D1594" s="404" t="s">
        <v>6823</v>
      </c>
      <c r="E1594" s="409">
        <v>600.13</v>
      </c>
      <c r="F1594" s="404" t="s">
        <v>6771</v>
      </c>
    </row>
    <row r="1595" spans="1:6">
      <c r="A1595" s="403">
        <v>90850</v>
      </c>
      <c r="B1595" s="404" t="s">
        <v>8503</v>
      </c>
      <c r="C1595" s="404" t="s">
        <v>2</v>
      </c>
      <c r="D1595" s="404" t="s">
        <v>6823</v>
      </c>
      <c r="E1595" s="409">
        <v>627.27</v>
      </c>
      <c r="F1595" s="404" t="s">
        <v>6771</v>
      </c>
    </row>
    <row r="1596" spans="1:6">
      <c r="A1596" s="403">
        <v>91009</v>
      </c>
      <c r="B1596" s="404" t="s">
        <v>8504</v>
      </c>
      <c r="C1596" s="404" t="s">
        <v>2</v>
      </c>
      <c r="D1596" s="404" t="s">
        <v>6823</v>
      </c>
      <c r="E1596" s="409">
        <v>317.18</v>
      </c>
      <c r="F1596" s="404" t="s">
        <v>6771</v>
      </c>
    </row>
    <row r="1597" spans="1:6">
      <c r="A1597" s="403">
        <v>91010</v>
      </c>
      <c r="B1597" s="404" t="s">
        <v>8505</v>
      </c>
      <c r="C1597" s="404" t="s">
        <v>2</v>
      </c>
      <c r="D1597" s="404" t="s">
        <v>6823</v>
      </c>
      <c r="E1597" s="409">
        <v>265.52999999999997</v>
      </c>
      <c r="F1597" s="404" t="s">
        <v>6771</v>
      </c>
    </row>
    <row r="1598" spans="1:6">
      <c r="A1598" s="403">
        <v>91011</v>
      </c>
      <c r="B1598" s="404" t="s">
        <v>5772</v>
      </c>
      <c r="C1598" s="404" t="s">
        <v>2</v>
      </c>
      <c r="D1598" s="404" t="s">
        <v>6823</v>
      </c>
      <c r="E1598" s="409">
        <v>353.81</v>
      </c>
      <c r="F1598" s="404" t="s">
        <v>6771</v>
      </c>
    </row>
    <row r="1599" spans="1:6">
      <c r="A1599" s="403">
        <v>91012</v>
      </c>
      <c r="B1599" s="404" t="s">
        <v>5774</v>
      </c>
      <c r="C1599" s="404" t="s">
        <v>2</v>
      </c>
      <c r="D1599" s="404" t="s">
        <v>6823</v>
      </c>
      <c r="E1599" s="409">
        <v>340.12</v>
      </c>
      <c r="F1599" s="404" t="s">
        <v>6771</v>
      </c>
    </row>
    <row r="1600" spans="1:6">
      <c r="A1600" s="403">
        <v>91013</v>
      </c>
      <c r="B1600" s="404" t="s">
        <v>8506</v>
      </c>
      <c r="C1600" s="404" t="s">
        <v>2</v>
      </c>
      <c r="D1600" s="404" t="s">
        <v>6823</v>
      </c>
      <c r="E1600" s="409">
        <v>561.78</v>
      </c>
      <c r="F1600" s="404" t="s">
        <v>6771</v>
      </c>
    </row>
    <row r="1601" spans="1:6">
      <c r="A1601" s="403">
        <v>91014</v>
      </c>
      <c r="B1601" s="404" t="s">
        <v>8507</v>
      </c>
      <c r="C1601" s="404" t="s">
        <v>2</v>
      </c>
      <c r="D1601" s="404" t="s">
        <v>6823</v>
      </c>
      <c r="E1601" s="409">
        <v>522.66999999999996</v>
      </c>
      <c r="F1601" s="404" t="s">
        <v>6771</v>
      </c>
    </row>
    <row r="1602" spans="1:6">
      <c r="A1602" s="403">
        <v>91015</v>
      </c>
      <c r="B1602" s="404" t="s">
        <v>8508</v>
      </c>
      <c r="C1602" s="404" t="s">
        <v>2</v>
      </c>
      <c r="D1602" s="404" t="s">
        <v>6823</v>
      </c>
      <c r="E1602" s="409">
        <v>623.51</v>
      </c>
      <c r="F1602" s="404" t="s">
        <v>6771</v>
      </c>
    </row>
    <row r="1603" spans="1:6">
      <c r="A1603" s="403">
        <v>91016</v>
      </c>
      <c r="B1603" s="404" t="s">
        <v>8509</v>
      </c>
      <c r="C1603" s="404" t="s">
        <v>2</v>
      </c>
      <c r="D1603" s="404" t="s">
        <v>6823</v>
      </c>
      <c r="E1603" s="409">
        <v>622.47</v>
      </c>
      <c r="F1603" s="404" t="s">
        <v>6771</v>
      </c>
    </row>
    <row r="1604" spans="1:6">
      <c r="A1604" s="403">
        <v>91286</v>
      </c>
      <c r="B1604" s="404" t="s">
        <v>8510</v>
      </c>
      <c r="C1604" s="404" t="s">
        <v>2</v>
      </c>
      <c r="D1604" s="404" t="s">
        <v>6770</v>
      </c>
      <c r="E1604" s="409">
        <v>117.18</v>
      </c>
      <c r="F1604" s="404" t="s">
        <v>6771</v>
      </c>
    </row>
    <row r="1605" spans="1:6">
      <c r="A1605" s="403">
        <v>91287</v>
      </c>
      <c r="B1605" s="404" t="s">
        <v>8511</v>
      </c>
      <c r="C1605" s="404" t="s">
        <v>2</v>
      </c>
      <c r="D1605" s="404" t="s">
        <v>6770</v>
      </c>
      <c r="E1605" s="409">
        <v>123.08</v>
      </c>
      <c r="F1605" s="404" t="s">
        <v>6771</v>
      </c>
    </row>
    <row r="1606" spans="1:6">
      <c r="A1606" s="403">
        <v>91288</v>
      </c>
      <c r="B1606" s="404" t="s">
        <v>8512</v>
      </c>
      <c r="C1606" s="404" t="s">
        <v>2</v>
      </c>
      <c r="D1606" s="404" t="s">
        <v>6770</v>
      </c>
      <c r="E1606" s="409">
        <v>129</v>
      </c>
      <c r="F1606" s="404" t="s">
        <v>6771</v>
      </c>
    </row>
    <row r="1607" spans="1:6">
      <c r="A1607" s="403">
        <v>91290</v>
      </c>
      <c r="B1607" s="404" t="s">
        <v>8513</v>
      </c>
      <c r="C1607" s="404" t="s">
        <v>2</v>
      </c>
      <c r="D1607" s="404" t="s">
        <v>6770</v>
      </c>
      <c r="E1607" s="409">
        <v>134.91</v>
      </c>
      <c r="F1607" s="404" t="s">
        <v>6771</v>
      </c>
    </row>
    <row r="1608" spans="1:6">
      <c r="A1608" s="403">
        <v>91291</v>
      </c>
      <c r="B1608" s="404" t="s">
        <v>8514</v>
      </c>
      <c r="C1608" s="404" t="s">
        <v>2</v>
      </c>
      <c r="D1608" s="404" t="s">
        <v>6770</v>
      </c>
      <c r="E1608" s="409">
        <v>169.32</v>
      </c>
      <c r="F1608" s="404" t="s">
        <v>6771</v>
      </c>
    </row>
    <row r="1609" spans="1:6">
      <c r="A1609" s="403">
        <v>91292</v>
      </c>
      <c r="B1609" s="404" t="s">
        <v>8515</v>
      </c>
      <c r="C1609" s="404" t="s">
        <v>2</v>
      </c>
      <c r="D1609" s="404" t="s">
        <v>6770</v>
      </c>
      <c r="E1609" s="409">
        <v>179.56</v>
      </c>
      <c r="F1609" s="404" t="s">
        <v>6771</v>
      </c>
    </row>
    <row r="1610" spans="1:6">
      <c r="A1610" s="403">
        <v>91293</v>
      </c>
      <c r="B1610" s="404" t="s">
        <v>8516</v>
      </c>
      <c r="C1610" s="404" t="s">
        <v>2</v>
      </c>
      <c r="D1610" s="404" t="s">
        <v>6770</v>
      </c>
      <c r="E1610" s="409">
        <v>189.8</v>
      </c>
      <c r="F1610" s="404" t="s">
        <v>6771</v>
      </c>
    </row>
    <row r="1611" spans="1:6">
      <c r="A1611" s="403">
        <v>91294</v>
      </c>
      <c r="B1611" s="404" t="s">
        <v>5776</v>
      </c>
      <c r="C1611" s="404" t="s">
        <v>2</v>
      </c>
      <c r="D1611" s="404" t="s">
        <v>6770</v>
      </c>
      <c r="E1611" s="409">
        <v>200.09</v>
      </c>
      <c r="F1611" s="404" t="s">
        <v>6771</v>
      </c>
    </row>
    <row r="1612" spans="1:6">
      <c r="A1612" s="403">
        <v>91295</v>
      </c>
      <c r="B1612" s="404" t="s">
        <v>8517</v>
      </c>
      <c r="C1612" s="404" t="s">
        <v>2</v>
      </c>
      <c r="D1612" s="404" t="s">
        <v>6823</v>
      </c>
      <c r="E1612" s="409">
        <v>300.41000000000003</v>
      </c>
      <c r="F1612" s="404" t="s">
        <v>6771</v>
      </c>
    </row>
    <row r="1613" spans="1:6">
      <c r="A1613" s="403">
        <v>91296</v>
      </c>
      <c r="B1613" s="404" t="s">
        <v>8518</v>
      </c>
      <c r="C1613" s="404" t="s">
        <v>2</v>
      </c>
      <c r="D1613" s="404" t="s">
        <v>6823</v>
      </c>
      <c r="E1613" s="409">
        <v>315.72000000000003</v>
      </c>
      <c r="F1613" s="404" t="s">
        <v>6771</v>
      </c>
    </row>
    <row r="1614" spans="1:6">
      <c r="A1614" s="403">
        <v>91297</v>
      </c>
      <c r="B1614" s="404" t="s">
        <v>8519</v>
      </c>
      <c r="C1614" s="404" t="s">
        <v>2</v>
      </c>
      <c r="D1614" s="404" t="s">
        <v>6823</v>
      </c>
      <c r="E1614" s="409">
        <v>355.53</v>
      </c>
      <c r="F1614" s="404" t="s">
        <v>6771</v>
      </c>
    </row>
    <row r="1615" spans="1:6">
      <c r="A1615" s="403">
        <v>91298</v>
      </c>
      <c r="B1615" s="404" t="s">
        <v>8520</v>
      </c>
      <c r="C1615" s="404" t="s">
        <v>2</v>
      </c>
      <c r="D1615" s="404" t="s">
        <v>6823</v>
      </c>
      <c r="E1615" s="409">
        <v>513.14</v>
      </c>
      <c r="F1615" s="404" t="s">
        <v>6771</v>
      </c>
    </row>
    <row r="1616" spans="1:6">
      <c r="A1616" s="403">
        <v>91299</v>
      </c>
      <c r="B1616" s="404" t="s">
        <v>8521</v>
      </c>
      <c r="C1616" s="404" t="s">
        <v>2</v>
      </c>
      <c r="D1616" s="404" t="s">
        <v>6823</v>
      </c>
      <c r="E1616" s="409">
        <v>686.89</v>
      </c>
      <c r="F1616" s="404" t="s">
        <v>6771</v>
      </c>
    </row>
    <row r="1617" spans="1:6">
      <c r="A1617" s="403">
        <v>91300</v>
      </c>
      <c r="B1617" s="404" t="s">
        <v>8522</v>
      </c>
      <c r="C1617" s="404" t="s">
        <v>2</v>
      </c>
      <c r="D1617" s="404" t="s">
        <v>6770</v>
      </c>
      <c r="E1617" s="409">
        <v>18.86</v>
      </c>
      <c r="F1617" s="404" t="s">
        <v>6771</v>
      </c>
    </row>
    <row r="1618" spans="1:6">
      <c r="A1618" s="403">
        <v>91301</v>
      </c>
      <c r="B1618" s="404" t="s">
        <v>8523</v>
      </c>
      <c r="C1618" s="404" t="s">
        <v>2</v>
      </c>
      <c r="D1618" s="404" t="s">
        <v>6770</v>
      </c>
      <c r="E1618" s="409">
        <v>19.95</v>
      </c>
      <c r="F1618" s="404" t="s">
        <v>6771</v>
      </c>
    </row>
    <row r="1619" spans="1:6">
      <c r="A1619" s="403">
        <v>91302</v>
      </c>
      <c r="B1619" s="404" t="s">
        <v>8524</v>
      </c>
      <c r="C1619" s="404" t="s">
        <v>2</v>
      </c>
      <c r="D1619" s="404" t="s">
        <v>6770</v>
      </c>
      <c r="E1619" s="409">
        <v>21.05</v>
      </c>
      <c r="F1619" s="404" t="s">
        <v>6771</v>
      </c>
    </row>
    <row r="1620" spans="1:6">
      <c r="A1620" s="403">
        <v>91303</v>
      </c>
      <c r="B1620" s="404" t="s">
        <v>5778</v>
      </c>
      <c r="C1620" s="404" t="s">
        <v>2</v>
      </c>
      <c r="D1620" s="404" t="s">
        <v>6770</v>
      </c>
      <c r="E1620" s="409">
        <v>22.17</v>
      </c>
      <c r="F1620" s="404" t="s">
        <v>6771</v>
      </c>
    </row>
    <row r="1621" spans="1:6">
      <c r="A1621" s="403">
        <v>91304</v>
      </c>
      <c r="B1621" s="404" t="s">
        <v>8525</v>
      </c>
      <c r="C1621" s="404" t="s">
        <v>2</v>
      </c>
      <c r="D1621" s="404" t="s">
        <v>6770</v>
      </c>
      <c r="E1621" s="409">
        <v>71.31</v>
      </c>
      <c r="F1621" s="404" t="s">
        <v>6771</v>
      </c>
    </row>
    <row r="1622" spans="1:6">
      <c r="A1622" s="403">
        <v>91305</v>
      </c>
      <c r="B1622" s="404" t="s">
        <v>8526</v>
      </c>
      <c r="C1622" s="404" t="s">
        <v>2</v>
      </c>
      <c r="D1622" s="404" t="s">
        <v>6770</v>
      </c>
      <c r="E1622" s="409">
        <v>53.77</v>
      </c>
      <c r="F1622" s="404" t="s">
        <v>6771</v>
      </c>
    </row>
    <row r="1623" spans="1:6">
      <c r="A1623" s="403">
        <v>91306</v>
      </c>
      <c r="B1623" s="404" t="s">
        <v>5783</v>
      </c>
      <c r="C1623" s="404" t="s">
        <v>2</v>
      </c>
      <c r="D1623" s="404" t="s">
        <v>6770</v>
      </c>
      <c r="E1623" s="409">
        <v>82.32</v>
      </c>
      <c r="F1623" s="404" t="s">
        <v>6771</v>
      </c>
    </row>
    <row r="1624" spans="1:6">
      <c r="A1624" s="403">
        <v>91307</v>
      </c>
      <c r="B1624" s="404" t="s">
        <v>8527</v>
      </c>
      <c r="C1624" s="404" t="s">
        <v>2</v>
      </c>
      <c r="D1624" s="404" t="s">
        <v>6770</v>
      </c>
      <c r="E1624" s="409">
        <v>56.66</v>
      </c>
      <c r="F1624" s="404" t="s">
        <v>6771</v>
      </c>
    </row>
    <row r="1625" spans="1:6">
      <c r="A1625" s="403">
        <v>91312</v>
      </c>
      <c r="B1625" s="404" t="s">
        <v>8528</v>
      </c>
      <c r="C1625" s="404" t="s">
        <v>2</v>
      </c>
      <c r="D1625" s="404" t="s">
        <v>6823</v>
      </c>
      <c r="E1625" s="409">
        <v>571.75</v>
      </c>
      <c r="F1625" s="404" t="s">
        <v>6771</v>
      </c>
    </row>
    <row r="1626" spans="1:6">
      <c r="A1626" s="403">
        <v>91313</v>
      </c>
      <c r="B1626" s="404" t="s">
        <v>8529</v>
      </c>
      <c r="C1626" s="404" t="s">
        <v>2</v>
      </c>
      <c r="D1626" s="404" t="s">
        <v>6823</v>
      </c>
      <c r="E1626" s="409">
        <v>610.08000000000004</v>
      </c>
      <c r="F1626" s="404" t="s">
        <v>6771</v>
      </c>
    </row>
    <row r="1627" spans="1:6">
      <c r="A1627" s="403">
        <v>91314</v>
      </c>
      <c r="B1627" s="404" t="s">
        <v>8530</v>
      </c>
      <c r="C1627" s="404" t="s">
        <v>2</v>
      </c>
      <c r="D1627" s="404" t="s">
        <v>6823</v>
      </c>
      <c r="E1627" s="409">
        <v>633.64</v>
      </c>
      <c r="F1627" s="404" t="s">
        <v>6771</v>
      </c>
    </row>
    <row r="1628" spans="1:6">
      <c r="A1628" s="403">
        <v>91315</v>
      </c>
      <c r="B1628" s="404" t="s">
        <v>8531</v>
      </c>
      <c r="C1628" s="404" t="s">
        <v>2</v>
      </c>
      <c r="D1628" s="404" t="s">
        <v>6823</v>
      </c>
      <c r="E1628" s="409">
        <v>660.66</v>
      </c>
      <c r="F1628" s="404" t="s">
        <v>6771</v>
      </c>
    </row>
    <row r="1629" spans="1:6">
      <c r="A1629" s="403">
        <v>91318</v>
      </c>
      <c r="B1629" s="404" t="s">
        <v>8532</v>
      </c>
      <c r="C1629" s="404" t="s">
        <v>2</v>
      </c>
      <c r="D1629" s="404" t="s">
        <v>6823</v>
      </c>
      <c r="E1629" s="409">
        <v>517.98</v>
      </c>
      <c r="F1629" s="404" t="s">
        <v>6771</v>
      </c>
    </row>
    <row r="1630" spans="1:6">
      <c r="A1630" s="403">
        <v>91319</v>
      </c>
      <c r="B1630" s="404" t="s">
        <v>8533</v>
      </c>
      <c r="C1630" s="404" t="s">
        <v>2</v>
      </c>
      <c r="D1630" s="404" t="s">
        <v>6823</v>
      </c>
      <c r="E1630" s="409">
        <v>553.41999999999996</v>
      </c>
      <c r="F1630" s="404" t="s">
        <v>6771</v>
      </c>
    </row>
    <row r="1631" spans="1:6">
      <c r="A1631" s="403">
        <v>91320</v>
      </c>
      <c r="B1631" s="404" t="s">
        <v>8534</v>
      </c>
      <c r="C1631" s="404" t="s">
        <v>2</v>
      </c>
      <c r="D1631" s="404" t="s">
        <v>6823</v>
      </c>
      <c r="E1631" s="409">
        <v>562.33000000000004</v>
      </c>
      <c r="F1631" s="404" t="s">
        <v>6771</v>
      </c>
    </row>
    <row r="1632" spans="1:6">
      <c r="A1632" s="403">
        <v>91321</v>
      </c>
      <c r="B1632" s="404" t="s">
        <v>8535</v>
      </c>
      <c r="C1632" s="404" t="s">
        <v>2</v>
      </c>
      <c r="D1632" s="404" t="s">
        <v>6823</v>
      </c>
      <c r="E1632" s="409">
        <v>589.35</v>
      </c>
      <c r="F1632" s="404" t="s">
        <v>6771</v>
      </c>
    </row>
    <row r="1633" spans="1:6">
      <c r="A1633" s="403">
        <v>91324</v>
      </c>
      <c r="B1633" s="404" t="s">
        <v>8536</v>
      </c>
      <c r="C1633" s="404" t="s">
        <v>2</v>
      </c>
      <c r="D1633" s="404" t="s">
        <v>6823</v>
      </c>
      <c r="E1633" s="409">
        <v>524.22</v>
      </c>
      <c r="F1633" s="404" t="s">
        <v>6771</v>
      </c>
    </row>
    <row r="1634" spans="1:6">
      <c r="A1634" s="403">
        <v>91325</v>
      </c>
      <c r="B1634" s="404" t="s">
        <v>8537</v>
      </c>
      <c r="C1634" s="404" t="s">
        <v>2</v>
      </c>
      <c r="D1634" s="404" t="s">
        <v>6823</v>
      </c>
      <c r="E1634" s="409">
        <v>484.99</v>
      </c>
      <c r="F1634" s="404" t="s">
        <v>6771</v>
      </c>
    </row>
    <row r="1635" spans="1:6">
      <c r="A1635" s="403">
        <v>91326</v>
      </c>
      <c r="B1635" s="404" t="s">
        <v>8538</v>
      </c>
      <c r="C1635" s="404" t="s">
        <v>2</v>
      </c>
      <c r="D1635" s="404" t="s">
        <v>6823</v>
      </c>
      <c r="E1635" s="409">
        <v>585.71</v>
      </c>
      <c r="F1635" s="404" t="s">
        <v>6771</v>
      </c>
    </row>
    <row r="1636" spans="1:6">
      <c r="A1636" s="403">
        <v>91327</v>
      </c>
      <c r="B1636" s="404" t="s">
        <v>8539</v>
      </c>
      <c r="C1636" s="404" t="s">
        <v>2</v>
      </c>
      <c r="D1636" s="404" t="s">
        <v>6823</v>
      </c>
      <c r="E1636" s="409">
        <v>584.54999999999995</v>
      </c>
      <c r="F1636" s="404" t="s">
        <v>6771</v>
      </c>
    </row>
    <row r="1637" spans="1:6">
      <c r="A1637" s="403">
        <v>91328</v>
      </c>
      <c r="B1637" s="404" t="s">
        <v>8540</v>
      </c>
      <c r="C1637" s="404" t="s">
        <v>2</v>
      </c>
      <c r="D1637" s="404" t="s">
        <v>6823</v>
      </c>
      <c r="E1637" s="409">
        <v>545.01</v>
      </c>
      <c r="F1637" s="404" t="s">
        <v>6771</v>
      </c>
    </row>
    <row r="1638" spans="1:6">
      <c r="A1638" s="403">
        <v>91329</v>
      </c>
      <c r="B1638" s="404" t="s">
        <v>8541</v>
      </c>
      <c r="C1638" s="404" t="s">
        <v>2</v>
      </c>
      <c r="D1638" s="404" t="s">
        <v>6823</v>
      </c>
      <c r="E1638" s="409">
        <v>507.45</v>
      </c>
      <c r="F1638" s="404" t="s">
        <v>6771</v>
      </c>
    </row>
    <row r="1639" spans="1:6">
      <c r="A1639" s="403">
        <v>91330</v>
      </c>
      <c r="B1639" s="404" t="s">
        <v>8542</v>
      </c>
      <c r="C1639" s="404" t="s">
        <v>2</v>
      </c>
      <c r="D1639" s="404" t="s">
        <v>6823</v>
      </c>
      <c r="E1639" s="409">
        <v>572.86</v>
      </c>
      <c r="F1639" s="404" t="s">
        <v>6771</v>
      </c>
    </row>
    <row r="1640" spans="1:6">
      <c r="A1640" s="403">
        <v>91331</v>
      </c>
      <c r="B1640" s="404" t="s">
        <v>8543</v>
      </c>
      <c r="C1640" s="404" t="s">
        <v>2</v>
      </c>
      <c r="D1640" s="404" t="s">
        <v>6823</v>
      </c>
      <c r="E1640" s="409">
        <v>535.17999999999995</v>
      </c>
      <c r="F1640" s="404" t="s">
        <v>6771</v>
      </c>
    </row>
    <row r="1641" spans="1:6">
      <c r="A1641" s="403">
        <v>91332</v>
      </c>
      <c r="B1641" s="404" t="s">
        <v>8544</v>
      </c>
      <c r="C1641" s="404" t="s">
        <v>2</v>
      </c>
      <c r="D1641" s="404" t="s">
        <v>6823</v>
      </c>
      <c r="E1641" s="409">
        <v>625.23</v>
      </c>
      <c r="F1641" s="404" t="s">
        <v>6771</v>
      </c>
    </row>
    <row r="1642" spans="1:6">
      <c r="A1642" s="403">
        <v>91333</v>
      </c>
      <c r="B1642" s="404" t="s">
        <v>8545</v>
      </c>
      <c r="C1642" s="404" t="s">
        <v>2</v>
      </c>
      <c r="D1642" s="404" t="s">
        <v>6823</v>
      </c>
      <c r="E1642" s="409">
        <v>587.42999999999995</v>
      </c>
      <c r="F1642" s="404" t="s">
        <v>6771</v>
      </c>
    </row>
    <row r="1643" spans="1:6">
      <c r="A1643" s="403">
        <v>91334</v>
      </c>
      <c r="B1643" s="404" t="s">
        <v>8546</v>
      </c>
      <c r="C1643" s="404" t="s">
        <v>2</v>
      </c>
      <c r="D1643" s="404" t="s">
        <v>6823</v>
      </c>
      <c r="E1643" s="409">
        <v>782.84</v>
      </c>
      <c r="F1643" s="404" t="s">
        <v>6771</v>
      </c>
    </row>
    <row r="1644" spans="1:6">
      <c r="A1644" s="403">
        <v>91335</v>
      </c>
      <c r="B1644" s="404" t="s">
        <v>8547</v>
      </c>
      <c r="C1644" s="404" t="s">
        <v>2</v>
      </c>
      <c r="D1644" s="404" t="s">
        <v>6823</v>
      </c>
      <c r="E1644" s="409">
        <v>745.04</v>
      </c>
      <c r="F1644" s="404" t="s">
        <v>6771</v>
      </c>
    </row>
    <row r="1645" spans="1:6">
      <c r="A1645" s="403">
        <v>91336</v>
      </c>
      <c r="B1645" s="404" t="s">
        <v>8548</v>
      </c>
      <c r="C1645" s="404" t="s">
        <v>2</v>
      </c>
      <c r="D1645" s="404" t="s">
        <v>6823</v>
      </c>
      <c r="E1645" s="409">
        <v>956.59</v>
      </c>
      <c r="F1645" s="404" t="s">
        <v>6771</v>
      </c>
    </row>
    <row r="1646" spans="1:6">
      <c r="A1646" s="403">
        <v>91337</v>
      </c>
      <c r="B1646" s="404" t="s">
        <v>8549</v>
      </c>
      <c r="C1646" s="404" t="s">
        <v>2</v>
      </c>
      <c r="D1646" s="404" t="s">
        <v>6823</v>
      </c>
      <c r="E1646" s="409">
        <v>918.79</v>
      </c>
      <c r="F1646" s="404" t="s">
        <v>6771</v>
      </c>
    </row>
    <row r="1647" spans="1:6">
      <c r="A1647" s="404" t="s">
        <v>8550</v>
      </c>
      <c r="B1647" s="404" t="s">
        <v>8551</v>
      </c>
      <c r="C1647" s="404" t="s">
        <v>2</v>
      </c>
      <c r="D1647" s="404" t="s">
        <v>6823</v>
      </c>
      <c r="E1647" s="411">
        <v>1428.79</v>
      </c>
      <c r="F1647" s="404" t="s">
        <v>6771</v>
      </c>
    </row>
    <row r="1648" spans="1:6">
      <c r="A1648" s="403">
        <v>84844</v>
      </c>
      <c r="B1648" s="404" t="s">
        <v>8552</v>
      </c>
      <c r="C1648" s="404" t="s">
        <v>76</v>
      </c>
      <c r="D1648" s="404" t="s">
        <v>6823</v>
      </c>
      <c r="E1648" s="409">
        <v>386.74</v>
      </c>
      <c r="F1648" s="404" t="s">
        <v>6771</v>
      </c>
    </row>
    <row r="1649" spans="1:6">
      <c r="A1649" s="403">
        <v>84845</v>
      </c>
      <c r="B1649" s="404" t="s">
        <v>8553</v>
      </c>
      <c r="C1649" s="404" t="s">
        <v>76</v>
      </c>
      <c r="D1649" s="404" t="s">
        <v>6823</v>
      </c>
      <c r="E1649" s="409">
        <v>593.66</v>
      </c>
      <c r="F1649" s="404" t="s">
        <v>6771</v>
      </c>
    </row>
    <row r="1650" spans="1:6">
      <c r="A1650" s="403">
        <v>84846</v>
      </c>
      <c r="B1650" s="404" t="s">
        <v>8554</v>
      </c>
      <c r="C1650" s="404" t="s">
        <v>76</v>
      </c>
      <c r="D1650" s="404" t="s">
        <v>6823</v>
      </c>
      <c r="E1650" s="409">
        <v>602.71</v>
      </c>
      <c r="F1650" s="404" t="s">
        <v>6771</v>
      </c>
    </row>
    <row r="1651" spans="1:6">
      <c r="A1651" s="403">
        <v>84847</v>
      </c>
      <c r="B1651" s="404" t="s">
        <v>8555</v>
      </c>
      <c r="C1651" s="404" t="s">
        <v>76</v>
      </c>
      <c r="D1651" s="404" t="s">
        <v>6823</v>
      </c>
      <c r="E1651" s="409">
        <v>602.71</v>
      </c>
      <c r="F1651" s="404" t="s">
        <v>6771</v>
      </c>
    </row>
    <row r="1652" spans="1:6">
      <c r="A1652" s="403">
        <v>84848</v>
      </c>
      <c r="B1652" s="404" t="s">
        <v>8556</v>
      </c>
      <c r="C1652" s="404" t="s">
        <v>76</v>
      </c>
      <c r="D1652" s="404" t="s">
        <v>6823</v>
      </c>
      <c r="E1652" s="409">
        <v>476.22</v>
      </c>
      <c r="F1652" s="404" t="s">
        <v>6771</v>
      </c>
    </row>
    <row r="1653" spans="1:6">
      <c r="A1653" s="403">
        <v>84849</v>
      </c>
      <c r="B1653" s="404" t="s">
        <v>8557</v>
      </c>
      <c r="C1653" s="404" t="s">
        <v>2</v>
      </c>
      <c r="D1653" s="404" t="s">
        <v>6823</v>
      </c>
      <c r="E1653" s="409">
        <v>75.5</v>
      </c>
      <c r="F1653" s="404" t="s">
        <v>6771</v>
      </c>
    </row>
    <row r="1654" spans="1:6">
      <c r="A1654" s="404" t="s">
        <v>8558</v>
      </c>
      <c r="B1654" s="404" t="s">
        <v>8559</v>
      </c>
      <c r="C1654" s="404" t="s">
        <v>76</v>
      </c>
      <c r="D1654" s="404" t="s">
        <v>6823</v>
      </c>
      <c r="E1654" s="409">
        <v>528.89</v>
      </c>
      <c r="F1654" s="404" t="s">
        <v>6771</v>
      </c>
    </row>
    <row r="1655" spans="1:6">
      <c r="A1655" s="404" t="s">
        <v>8560</v>
      </c>
      <c r="B1655" s="404" t="s">
        <v>8561</v>
      </c>
      <c r="C1655" s="404" t="s">
        <v>76</v>
      </c>
      <c r="D1655" s="404" t="s">
        <v>6823</v>
      </c>
      <c r="E1655" s="409">
        <v>363.05</v>
      </c>
      <c r="F1655" s="404" t="s">
        <v>6771</v>
      </c>
    </row>
    <row r="1656" spans="1:6">
      <c r="A1656" s="404" t="s">
        <v>8562</v>
      </c>
      <c r="B1656" s="404" t="s">
        <v>8563</v>
      </c>
      <c r="C1656" s="404" t="s">
        <v>76</v>
      </c>
      <c r="D1656" s="404" t="s">
        <v>6823</v>
      </c>
      <c r="E1656" s="409">
        <v>502.68</v>
      </c>
      <c r="F1656" s="404" t="s">
        <v>6771</v>
      </c>
    </row>
    <row r="1657" spans="1:6">
      <c r="A1657" s="404" t="s">
        <v>8564</v>
      </c>
      <c r="B1657" s="404" t="s">
        <v>8565</v>
      </c>
      <c r="C1657" s="404" t="s">
        <v>2</v>
      </c>
      <c r="D1657" s="404" t="s">
        <v>6823</v>
      </c>
      <c r="E1657" s="409">
        <v>122.23</v>
      </c>
      <c r="F1657" s="404" t="s">
        <v>6771</v>
      </c>
    </row>
    <row r="1658" spans="1:6">
      <c r="A1658" s="404" t="s">
        <v>8566</v>
      </c>
      <c r="B1658" s="404" t="s">
        <v>8567</v>
      </c>
      <c r="C1658" s="404" t="s">
        <v>2</v>
      </c>
      <c r="D1658" s="404" t="s">
        <v>6823</v>
      </c>
      <c r="E1658" s="409">
        <v>132.93</v>
      </c>
      <c r="F1658" s="404" t="s">
        <v>6771</v>
      </c>
    </row>
    <row r="1659" spans="1:6">
      <c r="A1659" s="404" t="s">
        <v>8568</v>
      </c>
      <c r="B1659" s="404" t="s">
        <v>8569</v>
      </c>
      <c r="C1659" s="404" t="s">
        <v>76</v>
      </c>
      <c r="D1659" s="404" t="s">
        <v>6823</v>
      </c>
      <c r="E1659" s="409">
        <v>336.66</v>
      </c>
      <c r="F1659" s="404" t="s">
        <v>6771</v>
      </c>
    </row>
    <row r="1660" spans="1:6">
      <c r="A1660" s="404" t="s">
        <v>8570</v>
      </c>
      <c r="B1660" s="404" t="s">
        <v>8571</v>
      </c>
      <c r="C1660" s="404" t="s">
        <v>76</v>
      </c>
      <c r="D1660" s="404" t="s">
        <v>6823</v>
      </c>
      <c r="E1660" s="409">
        <v>289.8</v>
      </c>
      <c r="F1660" s="404" t="s">
        <v>6771</v>
      </c>
    </row>
    <row r="1661" spans="1:6">
      <c r="A1661" s="404" t="s">
        <v>8572</v>
      </c>
      <c r="B1661" s="404" t="s">
        <v>8573</v>
      </c>
      <c r="C1661" s="404" t="s">
        <v>76</v>
      </c>
      <c r="D1661" s="404" t="s">
        <v>6823</v>
      </c>
      <c r="E1661" s="409">
        <v>213.21</v>
      </c>
      <c r="F1661" s="404" t="s">
        <v>6771</v>
      </c>
    </row>
    <row r="1662" spans="1:6">
      <c r="A1662" s="403">
        <v>84854</v>
      </c>
      <c r="B1662" s="404" t="s">
        <v>8574</v>
      </c>
      <c r="C1662" s="404" t="s">
        <v>78</v>
      </c>
      <c r="D1662" s="404" t="s">
        <v>6770</v>
      </c>
      <c r="E1662" s="409">
        <v>27.21</v>
      </c>
      <c r="F1662" s="404" t="s">
        <v>6771</v>
      </c>
    </row>
    <row r="1663" spans="1:6">
      <c r="A1663" s="403">
        <v>94559</v>
      </c>
      <c r="B1663" s="404" t="s">
        <v>8575</v>
      </c>
      <c r="C1663" s="404" t="s">
        <v>76</v>
      </c>
      <c r="D1663" s="404" t="s">
        <v>6823</v>
      </c>
      <c r="E1663" s="409">
        <v>446.35</v>
      </c>
      <c r="F1663" s="404" t="s">
        <v>6771</v>
      </c>
    </row>
    <row r="1664" spans="1:6">
      <c r="A1664" s="403">
        <v>94560</v>
      </c>
      <c r="B1664" s="404" t="s">
        <v>8576</v>
      </c>
      <c r="C1664" s="404" t="s">
        <v>76</v>
      </c>
      <c r="D1664" s="404" t="s">
        <v>6823</v>
      </c>
      <c r="E1664" s="409">
        <v>396.67</v>
      </c>
      <c r="F1664" s="404" t="s">
        <v>6771</v>
      </c>
    </row>
    <row r="1665" spans="1:6">
      <c r="A1665" s="403">
        <v>94562</v>
      </c>
      <c r="B1665" s="404" t="s">
        <v>8577</v>
      </c>
      <c r="C1665" s="404" t="s">
        <v>76</v>
      </c>
      <c r="D1665" s="404" t="s">
        <v>6823</v>
      </c>
      <c r="E1665" s="409">
        <v>417.51</v>
      </c>
      <c r="F1665" s="404" t="s">
        <v>6771</v>
      </c>
    </row>
    <row r="1666" spans="1:6">
      <c r="A1666" s="403">
        <v>94563</v>
      </c>
      <c r="B1666" s="404" t="s">
        <v>8578</v>
      </c>
      <c r="C1666" s="404" t="s">
        <v>76</v>
      </c>
      <c r="D1666" s="404" t="s">
        <v>6823</v>
      </c>
      <c r="E1666" s="409">
        <v>523.84</v>
      </c>
      <c r="F1666" s="404" t="s">
        <v>6771</v>
      </c>
    </row>
    <row r="1667" spans="1:6">
      <c r="A1667" s="403">
        <v>94564</v>
      </c>
      <c r="B1667" s="404" t="s">
        <v>8579</v>
      </c>
      <c r="C1667" s="404" t="s">
        <v>76</v>
      </c>
      <c r="D1667" s="404" t="s">
        <v>6823</v>
      </c>
      <c r="E1667" s="409">
        <v>404.02</v>
      </c>
      <c r="F1667" s="404" t="s">
        <v>6771</v>
      </c>
    </row>
    <row r="1668" spans="1:6">
      <c r="A1668" s="403">
        <v>94565</v>
      </c>
      <c r="B1668" s="404" t="s">
        <v>8580</v>
      </c>
      <c r="C1668" s="404" t="s">
        <v>76</v>
      </c>
      <c r="D1668" s="404" t="s">
        <v>6823</v>
      </c>
      <c r="E1668" s="409">
        <v>382.9</v>
      </c>
      <c r="F1668" s="404" t="s">
        <v>6771</v>
      </c>
    </row>
    <row r="1669" spans="1:6">
      <c r="A1669" s="403">
        <v>94567</v>
      </c>
      <c r="B1669" s="404" t="s">
        <v>8581</v>
      </c>
      <c r="C1669" s="404" t="s">
        <v>76</v>
      </c>
      <c r="D1669" s="404" t="s">
        <v>6823</v>
      </c>
      <c r="E1669" s="409">
        <v>399.05</v>
      </c>
      <c r="F1669" s="404" t="s">
        <v>6771</v>
      </c>
    </row>
    <row r="1670" spans="1:6">
      <c r="A1670" s="403">
        <v>94568</v>
      </c>
      <c r="B1670" s="404" t="s">
        <v>8582</v>
      </c>
      <c r="C1670" s="404" t="s">
        <v>76</v>
      </c>
      <c r="D1670" s="404" t="s">
        <v>6823</v>
      </c>
      <c r="E1670" s="409">
        <v>502.03</v>
      </c>
      <c r="F1670" s="404" t="s">
        <v>6771</v>
      </c>
    </row>
    <row r="1671" spans="1:6">
      <c r="A1671" s="404" t="s">
        <v>8583</v>
      </c>
      <c r="B1671" s="404" t="s">
        <v>8584</v>
      </c>
      <c r="C1671" s="404" t="s">
        <v>76</v>
      </c>
      <c r="D1671" s="404" t="s">
        <v>6770</v>
      </c>
      <c r="E1671" s="409">
        <v>270.83</v>
      </c>
      <c r="F1671" s="404" t="s">
        <v>6771</v>
      </c>
    </row>
    <row r="1672" spans="1:6">
      <c r="A1672" s="403">
        <v>73631</v>
      </c>
      <c r="B1672" s="404" t="s">
        <v>8585</v>
      </c>
      <c r="C1672" s="404" t="s">
        <v>76</v>
      </c>
      <c r="D1672" s="404" t="s">
        <v>6823</v>
      </c>
      <c r="E1672" s="409">
        <v>280.38</v>
      </c>
      <c r="F1672" s="404" t="s">
        <v>6771</v>
      </c>
    </row>
    <row r="1673" spans="1:6">
      <c r="A1673" s="404" t="s">
        <v>8586</v>
      </c>
      <c r="B1673" s="404" t="s">
        <v>8587</v>
      </c>
      <c r="C1673" s="404" t="s">
        <v>78</v>
      </c>
      <c r="D1673" s="404" t="s">
        <v>6770</v>
      </c>
      <c r="E1673" s="409">
        <v>324.38</v>
      </c>
      <c r="F1673" s="404" t="s">
        <v>6771</v>
      </c>
    </row>
    <row r="1674" spans="1:6">
      <c r="A1674" s="403">
        <v>73665</v>
      </c>
      <c r="B1674" s="404" t="s">
        <v>8588</v>
      </c>
      <c r="C1674" s="404" t="s">
        <v>78</v>
      </c>
      <c r="D1674" s="404" t="s">
        <v>6770</v>
      </c>
      <c r="E1674" s="409">
        <v>53.26</v>
      </c>
      <c r="F1674" s="404" t="s">
        <v>6771</v>
      </c>
    </row>
    <row r="1675" spans="1:6">
      <c r="A1675" s="403">
        <v>73669</v>
      </c>
      <c r="B1675" s="404" t="s">
        <v>8589</v>
      </c>
      <c r="C1675" s="404" t="s">
        <v>78</v>
      </c>
      <c r="D1675" s="404" t="s">
        <v>6770</v>
      </c>
      <c r="E1675" s="409">
        <v>87.65</v>
      </c>
      <c r="F1675" s="404" t="s">
        <v>6771</v>
      </c>
    </row>
    <row r="1676" spans="1:6">
      <c r="A1676" s="404" t="s">
        <v>8590</v>
      </c>
      <c r="B1676" s="404" t="s">
        <v>8591</v>
      </c>
      <c r="C1676" s="404" t="s">
        <v>78</v>
      </c>
      <c r="D1676" s="404" t="s">
        <v>6823</v>
      </c>
      <c r="E1676" s="409">
        <v>56.22</v>
      </c>
      <c r="F1676" s="404" t="s">
        <v>6771</v>
      </c>
    </row>
    <row r="1677" spans="1:6">
      <c r="A1677" s="404" t="s">
        <v>8592</v>
      </c>
      <c r="B1677" s="404" t="s">
        <v>8593</v>
      </c>
      <c r="C1677" s="404" t="s">
        <v>78</v>
      </c>
      <c r="D1677" s="404" t="s">
        <v>6823</v>
      </c>
      <c r="E1677" s="409">
        <v>92.99</v>
      </c>
      <c r="F1677" s="404" t="s">
        <v>6771</v>
      </c>
    </row>
    <row r="1678" spans="1:6">
      <c r="A1678" s="404" t="s">
        <v>8594</v>
      </c>
      <c r="B1678" s="404" t="s">
        <v>8595</v>
      </c>
      <c r="C1678" s="404" t="s">
        <v>78</v>
      </c>
      <c r="D1678" s="404" t="s">
        <v>6823</v>
      </c>
      <c r="E1678" s="409">
        <v>66.94</v>
      </c>
      <c r="F1678" s="404" t="s">
        <v>6771</v>
      </c>
    </row>
    <row r="1679" spans="1:6">
      <c r="A1679" s="404" t="s">
        <v>8596</v>
      </c>
      <c r="B1679" s="404" t="s">
        <v>8597</v>
      </c>
      <c r="C1679" s="404" t="s">
        <v>78</v>
      </c>
      <c r="D1679" s="404" t="s">
        <v>6823</v>
      </c>
      <c r="E1679" s="409">
        <v>207.96</v>
      </c>
      <c r="F1679" s="404" t="s">
        <v>6771</v>
      </c>
    </row>
    <row r="1680" spans="1:6">
      <c r="A1680" s="403">
        <v>84862</v>
      </c>
      <c r="B1680" s="404" t="s">
        <v>8598</v>
      </c>
      <c r="C1680" s="404" t="s">
        <v>78</v>
      </c>
      <c r="D1680" s="404" t="s">
        <v>6823</v>
      </c>
      <c r="E1680" s="409">
        <v>191.49</v>
      </c>
      <c r="F1680" s="404" t="s">
        <v>6771</v>
      </c>
    </row>
    <row r="1681" spans="1:6">
      <c r="A1681" s="403">
        <v>84863</v>
      </c>
      <c r="B1681" s="404" t="s">
        <v>8599</v>
      </c>
      <c r="C1681" s="404" t="s">
        <v>78</v>
      </c>
      <c r="D1681" s="404" t="s">
        <v>6823</v>
      </c>
      <c r="E1681" s="409">
        <v>93.93</v>
      </c>
      <c r="F1681" s="404" t="s">
        <v>6771</v>
      </c>
    </row>
    <row r="1682" spans="1:6">
      <c r="A1682" s="403">
        <v>68050</v>
      </c>
      <c r="B1682" s="404" t="s">
        <v>8600</v>
      </c>
      <c r="C1682" s="404" t="s">
        <v>76</v>
      </c>
      <c r="D1682" s="404" t="s">
        <v>6823</v>
      </c>
      <c r="E1682" s="409">
        <v>607.67999999999995</v>
      </c>
      <c r="F1682" s="404" t="s">
        <v>6771</v>
      </c>
    </row>
    <row r="1683" spans="1:6">
      <c r="A1683" s="403">
        <v>90838</v>
      </c>
      <c r="B1683" s="404" t="s">
        <v>8601</v>
      </c>
      <c r="C1683" s="404" t="s">
        <v>2</v>
      </c>
      <c r="D1683" s="404" t="s">
        <v>6823</v>
      </c>
      <c r="E1683" s="411">
        <v>1032.48</v>
      </c>
      <c r="F1683" s="404" t="s">
        <v>6771</v>
      </c>
    </row>
    <row r="1684" spans="1:6">
      <c r="A1684" s="403">
        <v>91338</v>
      </c>
      <c r="B1684" s="404" t="s">
        <v>8602</v>
      </c>
      <c r="C1684" s="404" t="s">
        <v>76</v>
      </c>
      <c r="D1684" s="404" t="s">
        <v>6823</v>
      </c>
      <c r="E1684" s="411">
        <v>1017.46</v>
      </c>
      <c r="F1684" s="404" t="s">
        <v>6771</v>
      </c>
    </row>
    <row r="1685" spans="1:6">
      <c r="A1685" s="403">
        <v>91341</v>
      </c>
      <c r="B1685" s="404" t="s">
        <v>8603</v>
      </c>
      <c r="C1685" s="404" t="s">
        <v>76</v>
      </c>
      <c r="D1685" s="404" t="s">
        <v>6823</v>
      </c>
      <c r="E1685" s="409">
        <v>745.12</v>
      </c>
      <c r="F1685" s="404" t="s">
        <v>6771</v>
      </c>
    </row>
    <row r="1686" spans="1:6">
      <c r="A1686" s="403">
        <v>94805</v>
      </c>
      <c r="B1686" s="404" t="s">
        <v>8604</v>
      </c>
      <c r="C1686" s="404" t="s">
        <v>2</v>
      </c>
      <c r="D1686" s="404" t="s">
        <v>6823</v>
      </c>
      <c r="E1686" s="411">
        <v>1162.83</v>
      </c>
      <c r="F1686" s="404" t="s">
        <v>6771</v>
      </c>
    </row>
    <row r="1687" spans="1:6">
      <c r="A1687" s="403">
        <v>94806</v>
      </c>
      <c r="B1687" s="404" t="s">
        <v>8605</v>
      </c>
      <c r="C1687" s="404" t="s">
        <v>2</v>
      </c>
      <c r="D1687" s="404" t="s">
        <v>6823</v>
      </c>
      <c r="E1687" s="409">
        <v>496.16</v>
      </c>
      <c r="F1687" s="404" t="s">
        <v>6771</v>
      </c>
    </row>
    <row r="1688" spans="1:6">
      <c r="A1688" s="403">
        <v>94807</v>
      </c>
      <c r="B1688" s="404" t="s">
        <v>8606</v>
      </c>
      <c r="C1688" s="404" t="s">
        <v>2</v>
      </c>
      <c r="D1688" s="404" t="s">
        <v>6823</v>
      </c>
      <c r="E1688" s="409">
        <v>596.84</v>
      </c>
      <c r="F1688" s="404" t="s">
        <v>6771</v>
      </c>
    </row>
    <row r="1689" spans="1:6">
      <c r="A1689" s="404" t="s">
        <v>8607</v>
      </c>
      <c r="B1689" s="404" t="s">
        <v>8608</v>
      </c>
      <c r="C1689" s="404" t="s">
        <v>78</v>
      </c>
      <c r="D1689" s="404" t="s">
        <v>6823</v>
      </c>
      <c r="E1689" s="409">
        <v>113.86</v>
      </c>
      <c r="F1689" s="404" t="s">
        <v>6771</v>
      </c>
    </row>
    <row r="1690" spans="1:6">
      <c r="A1690" s="404" t="s">
        <v>8609</v>
      </c>
      <c r="B1690" s="404" t="s">
        <v>8610</v>
      </c>
      <c r="C1690" s="404" t="s">
        <v>78</v>
      </c>
      <c r="D1690" s="404" t="s">
        <v>6823</v>
      </c>
      <c r="E1690" s="409">
        <v>231.59</v>
      </c>
      <c r="F1690" s="404" t="s">
        <v>6771</v>
      </c>
    </row>
    <row r="1691" spans="1:6">
      <c r="A1691" s="404" t="s">
        <v>8611</v>
      </c>
      <c r="B1691" s="404" t="s">
        <v>8612</v>
      </c>
      <c r="C1691" s="404" t="s">
        <v>78</v>
      </c>
      <c r="D1691" s="404" t="s">
        <v>6823</v>
      </c>
      <c r="E1691" s="409">
        <v>269.61</v>
      </c>
      <c r="F1691" s="404" t="s">
        <v>6771</v>
      </c>
    </row>
    <row r="1692" spans="1:6">
      <c r="A1692" s="403">
        <v>85096</v>
      </c>
      <c r="B1692" s="404" t="s">
        <v>8613</v>
      </c>
      <c r="C1692" s="404" t="s">
        <v>76</v>
      </c>
      <c r="D1692" s="404" t="s">
        <v>6823</v>
      </c>
      <c r="E1692" s="409">
        <v>234.15</v>
      </c>
      <c r="F1692" s="404" t="s">
        <v>6771</v>
      </c>
    </row>
    <row r="1693" spans="1:6">
      <c r="A1693" s="404" t="s">
        <v>8614</v>
      </c>
      <c r="B1693" s="404" t="s">
        <v>8615</v>
      </c>
      <c r="C1693" s="404" t="s">
        <v>2</v>
      </c>
      <c r="D1693" s="404" t="s">
        <v>6823</v>
      </c>
      <c r="E1693" s="409">
        <v>123</v>
      </c>
      <c r="F1693" s="404" t="s">
        <v>6771</v>
      </c>
    </row>
    <row r="1694" spans="1:6">
      <c r="A1694" s="403">
        <v>84885</v>
      </c>
      <c r="B1694" s="404" t="s">
        <v>8616</v>
      </c>
      <c r="C1694" s="404" t="s">
        <v>2</v>
      </c>
      <c r="D1694" s="404" t="s">
        <v>6770</v>
      </c>
      <c r="E1694" s="409">
        <v>622.89</v>
      </c>
      <c r="F1694" s="404" t="s">
        <v>6771</v>
      </c>
    </row>
    <row r="1695" spans="1:6">
      <c r="A1695" s="403">
        <v>84886</v>
      </c>
      <c r="B1695" s="404" t="s">
        <v>8617</v>
      </c>
      <c r="C1695" s="404" t="s">
        <v>2</v>
      </c>
      <c r="D1695" s="404" t="s">
        <v>6770</v>
      </c>
      <c r="E1695" s="411">
        <v>1224.81</v>
      </c>
      <c r="F1695" s="404" t="s">
        <v>6771</v>
      </c>
    </row>
    <row r="1696" spans="1:6">
      <c r="A1696" s="403">
        <v>84889</v>
      </c>
      <c r="B1696" s="404" t="s">
        <v>8618</v>
      </c>
      <c r="C1696" s="404" t="s">
        <v>2</v>
      </c>
      <c r="D1696" s="404" t="s">
        <v>6770</v>
      </c>
      <c r="E1696" s="409">
        <v>14.32</v>
      </c>
      <c r="F1696" s="404" t="s">
        <v>6771</v>
      </c>
    </row>
    <row r="1697" spans="1:6">
      <c r="A1697" s="403">
        <v>84891</v>
      </c>
      <c r="B1697" s="404" t="s">
        <v>8619</v>
      </c>
      <c r="C1697" s="404" t="s">
        <v>2</v>
      </c>
      <c r="D1697" s="404" t="s">
        <v>6770</v>
      </c>
      <c r="E1697" s="409">
        <v>155.07</v>
      </c>
      <c r="F1697" s="404" t="s">
        <v>6771</v>
      </c>
    </row>
    <row r="1698" spans="1:6">
      <c r="A1698" s="404" t="s">
        <v>8620</v>
      </c>
      <c r="B1698" s="404" t="s">
        <v>8621</v>
      </c>
      <c r="C1698" s="404" t="s">
        <v>2</v>
      </c>
      <c r="D1698" s="404" t="s">
        <v>6770</v>
      </c>
      <c r="E1698" s="409">
        <v>27.11</v>
      </c>
      <c r="F1698" s="404" t="s">
        <v>6771</v>
      </c>
    </row>
    <row r="1699" spans="1:6">
      <c r="A1699" s="404" t="s">
        <v>8622</v>
      </c>
      <c r="B1699" s="404" t="s">
        <v>8623</v>
      </c>
      <c r="C1699" s="404" t="s">
        <v>2</v>
      </c>
      <c r="D1699" s="404" t="s">
        <v>6823</v>
      </c>
      <c r="E1699" s="409">
        <v>30.82</v>
      </c>
      <c r="F1699" s="404" t="s">
        <v>6771</v>
      </c>
    </row>
    <row r="1700" spans="1:6">
      <c r="A1700" s="404" t="s">
        <v>8624</v>
      </c>
      <c r="B1700" s="404" t="s">
        <v>8625</v>
      </c>
      <c r="C1700" s="404" t="s">
        <v>2</v>
      </c>
      <c r="D1700" s="404" t="s">
        <v>6770</v>
      </c>
      <c r="E1700" s="409">
        <v>114.46</v>
      </c>
      <c r="F1700" s="404" t="s">
        <v>6771</v>
      </c>
    </row>
    <row r="1701" spans="1:6">
      <c r="A1701" s="403">
        <v>84950</v>
      </c>
      <c r="B1701" s="404" t="s">
        <v>8626</v>
      </c>
      <c r="C1701" s="404" t="s">
        <v>2</v>
      </c>
      <c r="D1701" s="404" t="s">
        <v>6770</v>
      </c>
      <c r="E1701" s="409">
        <v>38.450000000000003</v>
      </c>
      <c r="F1701" s="404" t="s">
        <v>6771</v>
      </c>
    </row>
    <row r="1702" spans="1:6">
      <c r="A1702" s="403">
        <v>84952</v>
      </c>
      <c r="B1702" s="404" t="s">
        <v>8627</v>
      </c>
      <c r="C1702" s="404" t="s">
        <v>2</v>
      </c>
      <c r="D1702" s="404" t="s">
        <v>6770</v>
      </c>
      <c r="E1702" s="409">
        <v>29.31</v>
      </c>
      <c r="F1702" s="404" t="s">
        <v>6771</v>
      </c>
    </row>
    <row r="1703" spans="1:6">
      <c r="A1703" s="403">
        <v>72116</v>
      </c>
      <c r="B1703" s="404" t="s">
        <v>8628</v>
      </c>
      <c r="C1703" s="404" t="s">
        <v>76</v>
      </c>
      <c r="D1703" s="404" t="s">
        <v>6770</v>
      </c>
      <c r="E1703" s="409">
        <v>81.53</v>
      </c>
      <c r="F1703" s="404" t="s">
        <v>6771</v>
      </c>
    </row>
    <row r="1704" spans="1:6">
      <c r="A1704" s="403">
        <v>72117</v>
      </c>
      <c r="B1704" s="404" t="s">
        <v>8629</v>
      </c>
      <c r="C1704" s="404" t="s">
        <v>76</v>
      </c>
      <c r="D1704" s="404" t="s">
        <v>6770</v>
      </c>
      <c r="E1704" s="409">
        <v>104.27</v>
      </c>
      <c r="F1704" s="404" t="s">
        <v>6771</v>
      </c>
    </row>
    <row r="1705" spans="1:6">
      <c r="A1705" s="403">
        <v>72118</v>
      </c>
      <c r="B1705" s="404" t="s">
        <v>8630</v>
      </c>
      <c r="C1705" s="404" t="s">
        <v>76</v>
      </c>
      <c r="D1705" s="404" t="s">
        <v>6770</v>
      </c>
      <c r="E1705" s="409">
        <v>122.48</v>
      </c>
      <c r="F1705" s="404" t="s">
        <v>6771</v>
      </c>
    </row>
    <row r="1706" spans="1:6">
      <c r="A1706" s="403">
        <v>72119</v>
      </c>
      <c r="B1706" s="404" t="s">
        <v>8631</v>
      </c>
      <c r="C1706" s="404" t="s">
        <v>76</v>
      </c>
      <c r="D1706" s="404" t="s">
        <v>6770</v>
      </c>
      <c r="E1706" s="409">
        <v>153.22</v>
      </c>
      <c r="F1706" s="404" t="s">
        <v>6771</v>
      </c>
    </row>
    <row r="1707" spans="1:6">
      <c r="A1707" s="403">
        <v>72120</v>
      </c>
      <c r="B1707" s="404" t="s">
        <v>8632</v>
      </c>
      <c r="C1707" s="404" t="s">
        <v>76</v>
      </c>
      <c r="D1707" s="404" t="s">
        <v>6770</v>
      </c>
      <c r="E1707" s="409">
        <v>192.41</v>
      </c>
      <c r="F1707" s="404" t="s">
        <v>6771</v>
      </c>
    </row>
    <row r="1708" spans="1:6">
      <c r="A1708" s="403">
        <v>72122</v>
      </c>
      <c r="B1708" s="404" t="s">
        <v>8633</v>
      </c>
      <c r="C1708" s="404" t="s">
        <v>76</v>
      </c>
      <c r="D1708" s="404" t="s">
        <v>6770</v>
      </c>
      <c r="E1708" s="409">
        <v>89.85</v>
      </c>
      <c r="F1708" s="404" t="s">
        <v>6771</v>
      </c>
    </row>
    <row r="1709" spans="1:6">
      <c r="A1709" s="403">
        <v>72123</v>
      </c>
      <c r="B1709" s="404" t="s">
        <v>8634</v>
      </c>
      <c r="C1709" s="404" t="s">
        <v>76</v>
      </c>
      <c r="D1709" s="404" t="s">
        <v>6770</v>
      </c>
      <c r="E1709" s="409">
        <v>235.68</v>
      </c>
      <c r="F1709" s="404" t="s">
        <v>6771</v>
      </c>
    </row>
    <row r="1710" spans="1:6">
      <c r="A1710" s="404" t="s">
        <v>8635</v>
      </c>
      <c r="B1710" s="404" t="s">
        <v>8636</v>
      </c>
      <c r="C1710" s="404" t="s">
        <v>2</v>
      </c>
      <c r="D1710" s="404" t="s">
        <v>6770</v>
      </c>
      <c r="E1710" s="411">
        <v>1951.75</v>
      </c>
      <c r="F1710" s="404" t="s">
        <v>6771</v>
      </c>
    </row>
    <row r="1711" spans="1:6">
      <c r="A1711" s="404" t="s">
        <v>8637</v>
      </c>
      <c r="B1711" s="404" t="s">
        <v>8638</v>
      </c>
      <c r="C1711" s="404" t="s">
        <v>76</v>
      </c>
      <c r="D1711" s="404" t="s">
        <v>6770</v>
      </c>
      <c r="E1711" s="409">
        <v>314.64</v>
      </c>
      <c r="F1711" s="404" t="s">
        <v>6771</v>
      </c>
    </row>
    <row r="1712" spans="1:6">
      <c r="A1712" s="404" t="s">
        <v>8639</v>
      </c>
      <c r="B1712" s="404" t="s">
        <v>8640</v>
      </c>
      <c r="C1712" s="404" t="s">
        <v>76</v>
      </c>
      <c r="D1712" s="404" t="s">
        <v>6823</v>
      </c>
      <c r="E1712" s="409">
        <v>340.57</v>
      </c>
      <c r="F1712" s="404" t="s">
        <v>6771</v>
      </c>
    </row>
    <row r="1713" spans="1:6">
      <c r="A1713" s="403">
        <v>84957</v>
      </c>
      <c r="B1713" s="404" t="s">
        <v>8641</v>
      </c>
      <c r="C1713" s="404" t="s">
        <v>76</v>
      </c>
      <c r="D1713" s="404" t="s">
        <v>6770</v>
      </c>
      <c r="E1713" s="409">
        <v>125.79</v>
      </c>
      <c r="F1713" s="404" t="s">
        <v>6771</v>
      </c>
    </row>
    <row r="1714" spans="1:6">
      <c r="A1714" s="403">
        <v>84959</v>
      </c>
      <c r="B1714" s="404" t="s">
        <v>8642</v>
      </c>
      <c r="C1714" s="404" t="s">
        <v>76</v>
      </c>
      <c r="D1714" s="404" t="s">
        <v>6770</v>
      </c>
      <c r="E1714" s="409">
        <v>146.62</v>
      </c>
      <c r="F1714" s="404" t="s">
        <v>6771</v>
      </c>
    </row>
    <row r="1715" spans="1:6">
      <c r="A1715" s="403">
        <v>85001</v>
      </c>
      <c r="B1715" s="404" t="s">
        <v>8643</v>
      </c>
      <c r="C1715" s="404" t="s">
        <v>76</v>
      </c>
      <c r="D1715" s="404" t="s">
        <v>6770</v>
      </c>
      <c r="E1715" s="409">
        <v>139.68</v>
      </c>
      <c r="F1715" s="404" t="s">
        <v>6771</v>
      </c>
    </row>
    <row r="1716" spans="1:6">
      <c r="A1716" s="403">
        <v>85002</v>
      </c>
      <c r="B1716" s="404" t="s">
        <v>8644</v>
      </c>
      <c r="C1716" s="404" t="s">
        <v>76</v>
      </c>
      <c r="D1716" s="404" t="s">
        <v>6770</v>
      </c>
      <c r="E1716" s="409">
        <v>195.23</v>
      </c>
      <c r="F1716" s="404" t="s">
        <v>6771</v>
      </c>
    </row>
    <row r="1717" spans="1:6">
      <c r="A1717" s="403">
        <v>85004</v>
      </c>
      <c r="B1717" s="404" t="s">
        <v>8645</v>
      </c>
      <c r="C1717" s="404" t="s">
        <v>76</v>
      </c>
      <c r="D1717" s="404" t="s">
        <v>6770</v>
      </c>
      <c r="E1717" s="409">
        <v>98.01</v>
      </c>
      <c r="F1717" s="404" t="s">
        <v>6771</v>
      </c>
    </row>
    <row r="1718" spans="1:6">
      <c r="A1718" s="403">
        <v>85005</v>
      </c>
      <c r="B1718" s="404" t="s">
        <v>5805</v>
      </c>
      <c r="C1718" s="404" t="s">
        <v>76</v>
      </c>
      <c r="D1718" s="404" t="s">
        <v>6823</v>
      </c>
      <c r="E1718" s="409">
        <v>286.33999999999997</v>
      </c>
      <c r="F1718" s="404" t="s">
        <v>6771</v>
      </c>
    </row>
    <row r="1719" spans="1:6">
      <c r="A1719" s="403">
        <v>68054</v>
      </c>
      <c r="B1719" s="404" t="s">
        <v>8646</v>
      </c>
      <c r="C1719" s="404" t="s">
        <v>76</v>
      </c>
      <c r="D1719" s="404" t="s">
        <v>6823</v>
      </c>
      <c r="E1719" s="409">
        <v>204.79</v>
      </c>
      <c r="F1719" s="404" t="s">
        <v>6771</v>
      </c>
    </row>
    <row r="1720" spans="1:6">
      <c r="A1720" s="404" t="s">
        <v>8647</v>
      </c>
      <c r="B1720" s="404" t="s">
        <v>8648</v>
      </c>
      <c r="C1720" s="404" t="s">
        <v>76</v>
      </c>
      <c r="D1720" s="404" t="s">
        <v>6823</v>
      </c>
      <c r="E1720" s="409">
        <v>455.66</v>
      </c>
      <c r="F1720" s="404" t="s">
        <v>6771</v>
      </c>
    </row>
    <row r="1721" spans="1:6">
      <c r="A1721" s="404" t="s">
        <v>8649</v>
      </c>
      <c r="B1721" s="404" t="s">
        <v>8650</v>
      </c>
      <c r="C1721" s="404" t="s">
        <v>76</v>
      </c>
      <c r="D1721" s="404" t="s">
        <v>6823</v>
      </c>
      <c r="E1721" s="409">
        <v>826.51</v>
      </c>
      <c r="F1721" s="404" t="s">
        <v>6771</v>
      </c>
    </row>
    <row r="1722" spans="1:6">
      <c r="A1722" s="403">
        <v>85188</v>
      </c>
      <c r="B1722" s="404" t="s">
        <v>8651</v>
      </c>
      <c r="C1722" s="404" t="s">
        <v>2</v>
      </c>
      <c r="D1722" s="404" t="s">
        <v>6823</v>
      </c>
      <c r="E1722" s="409">
        <v>526.37</v>
      </c>
      <c r="F1722" s="404" t="s">
        <v>6771</v>
      </c>
    </row>
    <row r="1723" spans="1:6">
      <c r="A1723" s="403">
        <v>85189</v>
      </c>
      <c r="B1723" s="404" t="s">
        <v>8652</v>
      </c>
      <c r="C1723" s="404" t="s">
        <v>2</v>
      </c>
      <c r="D1723" s="404" t="s">
        <v>6823</v>
      </c>
      <c r="E1723" s="411">
        <v>1081.1099999999999</v>
      </c>
      <c r="F1723" s="404" t="s">
        <v>6771</v>
      </c>
    </row>
    <row r="1724" spans="1:6">
      <c r="A1724" s="403">
        <v>85010</v>
      </c>
      <c r="B1724" s="404" t="s">
        <v>8653</v>
      </c>
      <c r="C1724" s="404" t="s">
        <v>76</v>
      </c>
      <c r="D1724" s="404" t="s">
        <v>6823</v>
      </c>
      <c r="E1724" s="409">
        <v>499.33</v>
      </c>
      <c r="F1724" s="404" t="s">
        <v>6771</v>
      </c>
    </row>
    <row r="1725" spans="1:6">
      <c r="A1725" s="403">
        <v>85014</v>
      </c>
      <c r="B1725" s="404" t="s">
        <v>8654</v>
      </c>
      <c r="C1725" s="404" t="s">
        <v>76</v>
      </c>
      <c r="D1725" s="404" t="s">
        <v>6823</v>
      </c>
      <c r="E1725" s="409">
        <v>580.57000000000005</v>
      </c>
      <c r="F1725" s="404" t="s">
        <v>6771</v>
      </c>
    </row>
    <row r="1726" spans="1:6">
      <c r="A1726" s="403">
        <v>94569</v>
      </c>
      <c r="B1726" s="404" t="s">
        <v>8655</v>
      </c>
      <c r="C1726" s="404" t="s">
        <v>76</v>
      </c>
      <c r="D1726" s="404" t="s">
        <v>6823</v>
      </c>
      <c r="E1726" s="409">
        <v>682.9</v>
      </c>
      <c r="F1726" s="404" t="s">
        <v>6771</v>
      </c>
    </row>
    <row r="1727" spans="1:6">
      <c r="A1727" s="403">
        <v>94570</v>
      </c>
      <c r="B1727" s="404" t="s">
        <v>8656</v>
      </c>
      <c r="C1727" s="404" t="s">
        <v>76</v>
      </c>
      <c r="D1727" s="404" t="s">
        <v>6823</v>
      </c>
      <c r="E1727" s="409">
        <v>443.03</v>
      </c>
      <c r="F1727" s="404" t="s">
        <v>6771</v>
      </c>
    </row>
    <row r="1728" spans="1:6">
      <c r="A1728" s="403">
        <v>94572</v>
      </c>
      <c r="B1728" s="404" t="s">
        <v>8657</v>
      </c>
      <c r="C1728" s="404" t="s">
        <v>76</v>
      </c>
      <c r="D1728" s="404" t="s">
        <v>6823</v>
      </c>
      <c r="E1728" s="409">
        <v>671.51</v>
      </c>
      <c r="F1728" s="404" t="s">
        <v>6771</v>
      </c>
    </row>
    <row r="1729" spans="1:6">
      <c r="A1729" s="403">
        <v>94573</v>
      </c>
      <c r="B1729" s="404" t="s">
        <v>8658</v>
      </c>
      <c r="C1729" s="404" t="s">
        <v>76</v>
      </c>
      <c r="D1729" s="404" t="s">
        <v>6823</v>
      </c>
      <c r="E1729" s="409">
        <v>507.22</v>
      </c>
      <c r="F1729" s="404" t="s">
        <v>6771</v>
      </c>
    </row>
    <row r="1730" spans="1:6">
      <c r="A1730" s="403">
        <v>94574</v>
      </c>
      <c r="B1730" s="404" t="s">
        <v>8659</v>
      </c>
      <c r="C1730" s="404" t="s">
        <v>76</v>
      </c>
      <c r="D1730" s="404" t="s">
        <v>6823</v>
      </c>
      <c r="E1730" s="409">
        <v>754.66</v>
      </c>
      <c r="F1730" s="404" t="s">
        <v>6771</v>
      </c>
    </row>
    <row r="1731" spans="1:6">
      <c r="A1731" s="403">
        <v>94575</v>
      </c>
      <c r="B1731" s="404" t="s">
        <v>5795</v>
      </c>
      <c r="C1731" s="404" t="s">
        <v>76</v>
      </c>
      <c r="D1731" s="404" t="s">
        <v>6823</v>
      </c>
      <c r="E1731" s="409">
        <v>716.99</v>
      </c>
      <c r="F1731" s="404" t="s">
        <v>6771</v>
      </c>
    </row>
    <row r="1732" spans="1:6">
      <c r="A1732" s="403">
        <v>94576</v>
      </c>
      <c r="B1732" s="404" t="s">
        <v>8660</v>
      </c>
      <c r="C1732" s="404" t="s">
        <v>76</v>
      </c>
      <c r="D1732" s="404" t="s">
        <v>6823</v>
      </c>
      <c r="E1732" s="409">
        <v>452.63</v>
      </c>
      <c r="F1732" s="404" t="s">
        <v>6771</v>
      </c>
    </row>
    <row r="1733" spans="1:6">
      <c r="A1733" s="403">
        <v>94578</v>
      </c>
      <c r="B1733" s="404" t="s">
        <v>8661</v>
      </c>
      <c r="C1733" s="404" t="s">
        <v>76</v>
      </c>
      <c r="D1733" s="404" t="s">
        <v>6823</v>
      </c>
      <c r="E1733" s="409">
        <v>681.25</v>
      </c>
      <c r="F1733" s="404" t="s">
        <v>6771</v>
      </c>
    </row>
    <row r="1734" spans="1:6">
      <c r="A1734" s="403">
        <v>94579</v>
      </c>
      <c r="B1734" s="404" t="s">
        <v>8662</v>
      </c>
      <c r="C1734" s="404" t="s">
        <v>76</v>
      </c>
      <c r="D1734" s="404" t="s">
        <v>6823</v>
      </c>
      <c r="E1734" s="409">
        <v>517.69000000000005</v>
      </c>
      <c r="F1734" s="404" t="s">
        <v>6771</v>
      </c>
    </row>
    <row r="1735" spans="1:6">
      <c r="A1735" s="403">
        <v>94580</v>
      </c>
      <c r="B1735" s="404" t="s">
        <v>8663</v>
      </c>
      <c r="C1735" s="404" t="s">
        <v>76</v>
      </c>
      <c r="D1735" s="404" t="s">
        <v>6823</v>
      </c>
      <c r="E1735" s="409">
        <v>764.8</v>
      </c>
      <c r="F1735" s="404" t="s">
        <v>6771</v>
      </c>
    </row>
    <row r="1736" spans="1:6">
      <c r="A1736" s="403">
        <v>94581</v>
      </c>
      <c r="B1736" s="404" t="s">
        <v>8664</v>
      </c>
      <c r="C1736" s="404" t="s">
        <v>76</v>
      </c>
      <c r="D1736" s="404" t="s">
        <v>6823</v>
      </c>
      <c r="E1736" s="409">
        <v>713.99</v>
      </c>
      <c r="F1736" s="404" t="s">
        <v>6771</v>
      </c>
    </row>
    <row r="1737" spans="1:6">
      <c r="A1737" s="403">
        <v>94582</v>
      </c>
      <c r="B1737" s="404" t="s">
        <v>8665</v>
      </c>
      <c r="C1737" s="404" t="s">
        <v>76</v>
      </c>
      <c r="D1737" s="404" t="s">
        <v>6823</v>
      </c>
      <c r="E1737" s="409">
        <v>451.73</v>
      </c>
      <c r="F1737" s="404" t="s">
        <v>6771</v>
      </c>
    </row>
    <row r="1738" spans="1:6">
      <c r="A1738" s="403">
        <v>94584</v>
      </c>
      <c r="B1738" s="404" t="s">
        <v>8666</v>
      </c>
      <c r="C1738" s="404" t="s">
        <v>76</v>
      </c>
      <c r="D1738" s="404" t="s">
        <v>6823</v>
      </c>
      <c r="E1738" s="409">
        <v>685.61</v>
      </c>
      <c r="F1738" s="404" t="s">
        <v>6771</v>
      </c>
    </row>
    <row r="1739" spans="1:6">
      <c r="A1739" s="403">
        <v>94585</v>
      </c>
      <c r="B1739" s="404" t="s">
        <v>8667</v>
      </c>
      <c r="C1739" s="404" t="s">
        <v>76</v>
      </c>
      <c r="D1739" s="404" t="s">
        <v>6823</v>
      </c>
      <c r="E1739" s="409">
        <v>516.17999999999995</v>
      </c>
      <c r="F1739" s="404" t="s">
        <v>6771</v>
      </c>
    </row>
    <row r="1740" spans="1:6">
      <c r="A1740" s="403">
        <v>94586</v>
      </c>
      <c r="B1740" s="404" t="s">
        <v>8668</v>
      </c>
      <c r="C1740" s="404" t="s">
        <v>76</v>
      </c>
      <c r="D1740" s="404" t="s">
        <v>6823</v>
      </c>
      <c r="E1740" s="409">
        <v>770.03</v>
      </c>
      <c r="F1740" s="404" t="s">
        <v>6771</v>
      </c>
    </row>
    <row r="1741" spans="1:6">
      <c r="A1741" s="404" t="s">
        <v>8669</v>
      </c>
      <c r="B1741" s="404" t="s">
        <v>8670</v>
      </c>
      <c r="C1741" s="404" t="s">
        <v>78</v>
      </c>
      <c r="D1741" s="404" t="s">
        <v>6823</v>
      </c>
      <c r="E1741" s="409">
        <v>31.86</v>
      </c>
      <c r="F1741" s="404" t="s">
        <v>6771</v>
      </c>
    </row>
    <row r="1742" spans="1:6">
      <c r="A1742" s="404" t="s">
        <v>8671</v>
      </c>
      <c r="B1742" s="404" t="s">
        <v>8672</v>
      </c>
      <c r="C1742" s="404" t="s">
        <v>78</v>
      </c>
      <c r="D1742" s="404" t="s">
        <v>6823</v>
      </c>
      <c r="E1742" s="409">
        <v>24.81</v>
      </c>
      <c r="F1742" s="404" t="s">
        <v>6771</v>
      </c>
    </row>
    <row r="1743" spans="1:6">
      <c r="A1743" s="403">
        <v>85015</v>
      </c>
      <c r="B1743" s="404" t="s">
        <v>8673</v>
      </c>
      <c r="C1743" s="404" t="s">
        <v>78</v>
      </c>
      <c r="D1743" s="404" t="s">
        <v>6770</v>
      </c>
      <c r="E1743" s="409">
        <v>18.23</v>
      </c>
      <c r="F1743" s="404" t="s">
        <v>6771</v>
      </c>
    </row>
    <row r="1744" spans="1:6">
      <c r="A1744" s="403">
        <v>85016</v>
      </c>
      <c r="B1744" s="404" t="s">
        <v>8674</v>
      </c>
      <c r="C1744" s="404" t="s">
        <v>78</v>
      </c>
      <c r="D1744" s="404" t="s">
        <v>6770</v>
      </c>
      <c r="E1744" s="409">
        <v>22.8</v>
      </c>
      <c r="F1744" s="404" t="s">
        <v>6771</v>
      </c>
    </row>
    <row r="1745" spans="1:6">
      <c r="A1745" s="403">
        <v>79475</v>
      </c>
      <c r="B1745" s="404" t="s">
        <v>8675</v>
      </c>
      <c r="C1745" s="404" t="s">
        <v>93</v>
      </c>
      <c r="D1745" s="404" t="s">
        <v>6770</v>
      </c>
      <c r="E1745" s="409">
        <v>499.9</v>
      </c>
      <c r="F1745" s="404" t="s">
        <v>6771</v>
      </c>
    </row>
    <row r="1746" spans="1:6">
      <c r="A1746" s="403">
        <v>97751</v>
      </c>
      <c r="B1746" s="404" t="s">
        <v>8676</v>
      </c>
      <c r="C1746" s="404" t="s">
        <v>93</v>
      </c>
      <c r="D1746" s="404" t="s">
        <v>6823</v>
      </c>
      <c r="E1746" s="409">
        <v>773.11</v>
      </c>
      <c r="F1746" s="404" t="s">
        <v>6771</v>
      </c>
    </row>
    <row r="1747" spans="1:6">
      <c r="A1747" s="403">
        <v>97752</v>
      </c>
      <c r="B1747" s="404" t="s">
        <v>8677</v>
      </c>
      <c r="C1747" s="404" t="s">
        <v>93</v>
      </c>
      <c r="D1747" s="404" t="s">
        <v>6823</v>
      </c>
      <c r="E1747" s="409">
        <v>717.12</v>
      </c>
      <c r="F1747" s="404" t="s">
        <v>6771</v>
      </c>
    </row>
    <row r="1748" spans="1:6">
      <c r="A1748" s="403">
        <v>97753</v>
      </c>
      <c r="B1748" s="404" t="s">
        <v>8678</v>
      </c>
      <c r="C1748" s="404" t="s">
        <v>93</v>
      </c>
      <c r="D1748" s="404" t="s">
        <v>6823</v>
      </c>
      <c r="E1748" s="409">
        <v>639.27</v>
      </c>
      <c r="F1748" s="404" t="s">
        <v>6771</v>
      </c>
    </row>
    <row r="1749" spans="1:6">
      <c r="A1749" s="403">
        <v>97754</v>
      </c>
      <c r="B1749" s="404" t="s">
        <v>8679</v>
      </c>
      <c r="C1749" s="404" t="s">
        <v>93</v>
      </c>
      <c r="D1749" s="404" t="s">
        <v>6823</v>
      </c>
      <c r="E1749" s="409">
        <v>588.01</v>
      </c>
      <c r="F1749" s="404" t="s">
        <v>6771</v>
      </c>
    </row>
    <row r="1750" spans="1:6">
      <c r="A1750" s="403">
        <v>97755</v>
      </c>
      <c r="B1750" s="404" t="s">
        <v>8680</v>
      </c>
      <c r="C1750" s="404" t="s">
        <v>93</v>
      </c>
      <c r="D1750" s="404" t="s">
        <v>6823</v>
      </c>
      <c r="E1750" s="409">
        <v>769.79</v>
      </c>
      <c r="F1750" s="404" t="s">
        <v>6771</v>
      </c>
    </row>
    <row r="1751" spans="1:6">
      <c r="A1751" s="403">
        <v>97756</v>
      </c>
      <c r="B1751" s="404" t="s">
        <v>8681</v>
      </c>
      <c r="C1751" s="404" t="s">
        <v>93</v>
      </c>
      <c r="D1751" s="404" t="s">
        <v>6823</v>
      </c>
      <c r="E1751" s="409">
        <v>713.3</v>
      </c>
      <c r="F1751" s="404" t="s">
        <v>6771</v>
      </c>
    </row>
    <row r="1752" spans="1:6">
      <c r="A1752" s="403">
        <v>97757</v>
      </c>
      <c r="B1752" s="404" t="s">
        <v>8682</v>
      </c>
      <c r="C1752" s="404" t="s">
        <v>93</v>
      </c>
      <c r="D1752" s="404" t="s">
        <v>6823</v>
      </c>
      <c r="E1752" s="409">
        <v>629.20000000000005</v>
      </c>
      <c r="F1752" s="404" t="s">
        <v>6771</v>
      </c>
    </row>
    <row r="1753" spans="1:6">
      <c r="A1753" s="403">
        <v>97758</v>
      </c>
      <c r="B1753" s="404" t="s">
        <v>8683</v>
      </c>
      <c r="C1753" s="404" t="s">
        <v>93</v>
      </c>
      <c r="D1753" s="404" t="s">
        <v>6823</v>
      </c>
      <c r="E1753" s="409">
        <v>570.76</v>
      </c>
      <c r="F1753" s="404" t="s">
        <v>6771</v>
      </c>
    </row>
    <row r="1754" spans="1:6">
      <c r="A1754" s="403">
        <v>97759</v>
      </c>
      <c r="B1754" s="404" t="s">
        <v>8684</v>
      </c>
      <c r="C1754" s="404" t="s">
        <v>93</v>
      </c>
      <c r="D1754" s="404" t="s">
        <v>6823</v>
      </c>
      <c r="E1754" s="409">
        <v>782.35</v>
      </c>
      <c r="F1754" s="404" t="s">
        <v>6771</v>
      </c>
    </row>
    <row r="1755" spans="1:6">
      <c r="A1755" s="403">
        <v>97760</v>
      </c>
      <c r="B1755" s="404" t="s">
        <v>8685</v>
      </c>
      <c r="C1755" s="404" t="s">
        <v>93</v>
      </c>
      <c r="D1755" s="404" t="s">
        <v>6823</v>
      </c>
      <c r="E1755" s="409">
        <v>715.48</v>
      </c>
      <c r="F1755" s="404" t="s">
        <v>6771</v>
      </c>
    </row>
    <row r="1756" spans="1:6">
      <c r="A1756" s="403">
        <v>97761</v>
      </c>
      <c r="B1756" s="404" t="s">
        <v>8686</v>
      </c>
      <c r="C1756" s="404" t="s">
        <v>93</v>
      </c>
      <c r="D1756" s="404" t="s">
        <v>6823</v>
      </c>
      <c r="E1756" s="409">
        <v>623.19000000000005</v>
      </c>
      <c r="F1756" s="404" t="s">
        <v>6771</v>
      </c>
    </row>
    <row r="1757" spans="1:6">
      <c r="A1757" s="403">
        <v>97762</v>
      </c>
      <c r="B1757" s="404" t="s">
        <v>8687</v>
      </c>
      <c r="C1757" s="404" t="s">
        <v>93</v>
      </c>
      <c r="D1757" s="404" t="s">
        <v>6823</v>
      </c>
      <c r="E1757" s="409">
        <v>559.27</v>
      </c>
      <c r="F1757" s="404" t="s">
        <v>6771</v>
      </c>
    </row>
    <row r="1758" spans="1:6">
      <c r="A1758" s="403">
        <v>97763</v>
      </c>
      <c r="B1758" s="404" t="s">
        <v>8688</v>
      </c>
      <c r="C1758" s="404" t="s">
        <v>93</v>
      </c>
      <c r="D1758" s="404" t="s">
        <v>6823</v>
      </c>
      <c r="E1758" s="409">
        <v>746.63</v>
      </c>
      <c r="F1758" s="404" t="s">
        <v>6771</v>
      </c>
    </row>
    <row r="1759" spans="1:6">
      <c r="A1759" s="403">
        <v>97764</v>
      </c>
      <c r="B1759" s="404" t="s">
        <v>8689</v>
      </c>
      <c r="C1759" s="404" t="s">
        <v>93</v>
      </c>
      <c r="D1759" s="404" t="s">
        <v>6823</v>
      </c>
      <c r="E1759" s="409">
        <v>461.95</v>
      </c>
      <c r="F1759" s="404" t="s">
        <v>6771</v>
      </c>
    </row>
    <row r="1760" spans="1:6">
      <c r="A1760" s="403">
        <v>97765</v>
      </c>
      <c r="B1760" s="404" t="s">
        <v>8690</v>
      </c>
      <c r="C1760" s="404" t="s">
        <v>93</v>
      </c>
      <c r="D1760" s="404" t="s">
        <v>6823</v>
      </c>
      <c r="E1760" s="409">
        <v>436.71</v>
      </c>
      <c r="F1760" s="404" t="s">
        <v>6771</v>
      </c>
    </row>
    <row r="1761" spans="1:6">
      <c r="A1761" s="403">
        <v>97766</v>
      </c>
      <c r="B1761" s="404" t="s">
        <v>8691</v>
      </c>
      <c r="C1761" s="404" t="s">
        <v>93</v>
      </c>
      <c r="D1761" s="404" t="s">
        <v>6823</v>
      </c>
      <c r="E1761" s="409">
        <v>420.85</v>
      </c>
      <c r="F1761" s="404" t="s">
        <v>6771</v>
      </c>
    </row>
    <row r="1762" spans="1:6">
      <c r="A1762" s="403">
        <v>97767</v>
      </c>
      <c r="B1762" s="404" t="s">
        <v>8692</v>
      </c>
      <c r="C1762" s="404" t="s">
        <v>93</v>
      </c>
      <c r="D1762" s="404" t="s">
        <v>6823</v>
      </c>
      <c r="E1762" s="409">
        <v>437.36</v>
      </c>
      <c r="F1762" s="404" t="s">
        <v>6771</v>
      </c>
    </row>
    <row r="1763" spans="1:6">
      <c r="A1763" s="403">
        <v>97768</v>
      </c>
      <c r="B1763" s="404" t="s">
        <v>8693</v>
      </c>
      <c r="C1763" s="404" t="s">
        <v>93</v>
      </c>
      <c r="D1763" s="404" t="s">
        <v>6823</v>
      </c>
      <c r="E1763" s="409">
        <v>426.67</v>
      </c>
      <c r="F1763" s="404" t="s">
        <v>6771</v>
      </c>
    </row>
    <row r="1764" spans="1:6">
      <c r="A1764" s="403">
        <v>97769</v>
      </c>
      <c r="B1764" s="404" t="s">
        <v>8694</v>
      </c>
      <c r="C1764" s="404" t="s">
        <v>93</v>
      </c>
      <c r="D1764" s="404" t="s">
        <v>6823</v>
      </c>
      <c r="E1764" s="409">
        <v>405.06</v>
      </c>
      <c r="F1764" s="404" t="s">
        <v>6771</v>
      </c>
    </row>
    <row r="1765" spans="1:6">
      <c r="A1765" s="403">
        <v>97770</v>
      </c>
      <c r="B1765" s="404" t="s">
        <v>8695</v>
      </c>
      <c r="C1765" s="404" t="s">
        <v>93</v>
      </c>
      <c r="D1765" s="404" t="s">
        <v>6823</v>
      </c>
      <c r="E1765" s="409">
        <v>387.12</v>
      </c>
      <c r="F1765" s="404" t="s">
        <v>6771</v>
      </c>
    </row>
    <row r="1766" spans="1:6">
      <c r="A1766" s="403">
        <v>97771</v>
      </c>
      <c r="B1766" s="404" t="s">
        <v>8696</v>
      </c>
      <c r="C1766" s="404" t="s">
        <v>93</v>
      </c>
      <c r="D1766" s="404" t="s">
        <v>6823</v>
      </c>
      <c r="E1766" s="409">
        <v>420.06</v>
      </c>
      <c r="F1766" s="404" t="s">
        <v>6771</v>
      </c>
    </row>
    <row r="1767" spans="1:6">
      <c r="A1767" s="403">
        <v>97772</v>
      </c>
      <c r="B1767" s="404" t="s">
        <v>8697</v>
      </c>
      <c r="C1767" s="404" t="s">
        <v>93</v>
      </c>
      <c r="D1767" s="404" t="s">
        <v>6823</v>
      </c>
      <c r="E1767" s="409">
        <v>405.84</v>
      </c>
      <c r="F1767" s="404" t="s">
        <v>6771</v>
      </c>
    </row>
    <row r="1768" spans="1:6">
      <c r="A1768" s="403">
        <v>97773</v>
      </c>
      <c r="B1768" s="404" t="s">
        <v>8698</v>
      </c>
      <c r="C1768" s="404" t="s">
        <v>93</v>
      </c>
      <c r="D1768" s="404" t="s">
        <v>6823</v>
      </c>
      <c r="E1768" s="409">
        <v>383.66</v>
      </c>
      <c r="F1768" s="404" t="s">
        <v>6771</v>
      </c>
    </row>
    <row r="1769" spans="1:6">
      <c r="A1769" s="403">
        <v>97774</v>
      </c>
      <c r="B1769" s="404" t="s">
        <v>8699</v>
      </c>
      <c r="C1769" s="404" t="s">
        <v>93</v>
      </c>
      <c r="D1769" s="404" t="s">
        <v>6823</v>
      </c>
      <c r="E1769" s="409">
        <v>364.54</v>
      </c>
      <c r="F1769" s="404" t="s">
        <v>6771</v>
      </c>
    </row>
    <row r="1770" spans="1:6">
      <c r="A1770" s="403">
        <v>97775</v>
      </c>
      <c r="B1770" s="404" t="s">
        <v>8700</v>
      </c>
      <c r="C1770" s="404" t="s">
        <v>93</v>
      </c>
      <c r="D1770" s="404" t="s">
        <v>6823</v>
      </c>
      <c r="E1770" s="409">
        <v>824.95</v>
      </c>
      <c r="F1770" s="404" t="s">
        <v>6771</v>
      </c>
    </row>
    <row r="1771" spans="1:6">
      <c r="A1771" s="403">
        <v>97776</v>
      </c>
      <c r="B1771" s="404" t="s">
        <v>8701</v>
      </c>
      <c r="C1771" s="404" t="s">
        <v>93</v>
      </c>
      <c r="D1771" s="404" t="s">
        <v>6823</v>
      </c>
      <c r="E1771" s="409">
        <v>767.67</v>
      </c>
      <c r="F1771" s="404" t="s">
        <v>6771</v>
      </c>
    </row>
    <row r="1772" spans="1:6">
      <c r="A1772" s="403">
        <v>97777</v>
      </c>
      <c r="B1772" s="404" t="s">
        <v>8702</v>
      </c>
      <c r="C1772" s="404" t="s">
        <v>93</v>
      </c>
      <c r="D1772" s="404" t="s">
        <v>6823</v>
      </c>
      <c r="E1772" s="409">
        <v>688.39</v>
      </c>
      <c r="F1772" s="404" t="s">
        <v>6771</v>
      </c>
    </row>
    <row r="1773" spans="1:6">
      <c r="A1773" s="403">
        <v>97778</v>
      </c>
      <c r="B1773" s="404" t="s">
        <v>8703</v>
      </c>
      <c r="C1773" s="404" t="s">
        <v>93</v>
      </c>
      <c r="D1773" s="404" t="s">
        <v>6823</v>
      </c>
      <c r="E1773" s="409">
        <v>636.58000000000004</v>
      </c>
      <c r="F1773" s="404" t="s">
        <v>6771</v>
      </c>
    </row>
    <row r="1774" spans="1:6">
      <c r="A1774" s="403">
        <v>97779</v>
      </c>
      <c r="B1774" s="404" t="s">
        <v>8704</v>
      </c>
      <c r="C1774" s="404" t="s">
        <v>93</v>
      </c>
      <c r="D1774" s="404" t="s">
        <v>6823</v>
      </c>
      <c r="E1774" s="409">
        <v>811.95</v>
      </c>
      <c r="F1774" s="404" t="s">
        <v>6771</v>
      </c>
    </row>
    <row r="1775" spans="1:6">
      <c r="A1775" s="403">
        <v>97780</v>
      </c>
      <c r="B1775" s="404" t="s">
        <v>8705</v>
      </c>
      <c r="C1775" s="404" t="s">
        <v>93</v>
      </c>
      <c r="D1775" s="404" t="s">
        <v>6823</v>
      </c>
      <c r="E1775" s="409">
        <v>755.32</v>
      </c>
      <c r="F1775" s="404" t="s">
        <v>6771</v>
      </c>
    </row>
    <row r="1776" spans="1:6">
      <c r="A1776" s="403">
        <v>97781</v>
      </c>
      <c r="B1776" s="404" t="s">
        <v>8706</v>
      </c>
      <c r="C1776" s="404" t="s">
        <v>93</v>
      </c>
      <c r="D1776" s="404" t="s">
        <v>6823</v>
      </c>
      <c r="E1776" s="409">
        <v>670.08</v>
      </c>
      <c r="F1776" s="404" t="s">
        <v>6771</v>
      </c>
    </row>
    <row r="1777" spans="1:6">
      <c r="A1777" s="403">
        <v>97782</v>
      </c>
      <c r="B1777" s="404" t="s">
        <v>8707</v>
      </c>
      <c r="C1777" s="404" t="s">
        <v>93</v>
      </c>
      <c r="D1777" s="404" t="s">
        <v>6823</v>
      </c>
      <c r="E1777" s="409">
        <v>610.47</v>
      </c>
      <c r="F1777" s="404" t="s">
        <v>6771</v>
      </c>
    </row>
    <row r="1778" spans="1:6">
      <c r="A1778" s="403">
        <v>97783</v>
      </c>
      <c r="B1778" s="404" t="s">
        <v>8708</v>
      </c>
      <c r="C1778" s="404" t="s">
        <v>93</v>
      </c>
      <c r="D1778" s="404" t="s">
        <v>6823</v>
      </c>
      <c r="E1778" s="409">
        <v>824.09</v>
      </c>
      <c r="F1778" s="404" t="s">
        <v>6771</v>
      </c>
    </row>
    <row r="1779" spans="1:6">
      <c r="A1779" s="403">
        <v>97784</v>
      </c>
      <c r="B1779" s="404" t="s">
        <v>8709</v>
      </c>
      <c r="C1779" s="404" t="s">
        <v>93</v>
      </c>
      <c r="D1779" s="404" t="s">
        <v>6823</v>
      </c>
      <c r="E1779" s="409">
        <v>756.27</v>
      </c>
      <c r="F1779" s="404" t="s">
        <v>6771</v>
      </c>
    </row>
    <row r="1780" spans="1:6">
      <c r="A1780" s="403">
        <v>97785</v>
      </c>
      <c r="B1780" s="404" t="s">
        <v>8710</v>
      </c>
      <c r="C1780" s="404" t="s">
        <v>93</v>
      </c>
      <c r="D1780" s="404" t="s">
        <v>6823</v>
      </c>
      <c r="E1780" s="409">
        <v>662.47</v>
      </c>
      <c r="F1780" s="404" t="s">
        <v>6771</v>
      </c>
    </row>
    <row r="1781" spans="1:6">
      <c r="A1781" s="403">
        <v>97786</v>
      </c>
      <c r="B1781" s="404" t="s">
        <v>8711</v>
      </c>
      <c r="C1781" s="404" t="s">
        <v>93</v>
      </c>
      <c r="D1781" s="404" t="s">
        <v>6823</v>
      </c>
      <c r="E1781" s="409">
        <v>596.92999999999995</v>
      </c>
      <c r="F1781" s="404" t="s">
        <v>6771</v>
      </c>
    </row>
    <row r="1782" spans="1:6">
      <c r="A1782" s="403">
        <v>97787</v>
      </c>
      <c r="B1782" s="404" t="s">
        <v>8712</v>
      </c>
      <c r="C1782" s="404" t="s">
        <v>93</v>
      </c>
      <c r="D1782" s="404" t="s">
        <v>6823</v>
      </c>
      <c r="E1782" s="409">
        <v>532.57000000000005</v>
      </c>
      <c r="F1782" s="404" t="s">
        <v>6771</v>
      </c>
    </row>
    <row r="1783" spans="1:6">
      <c r="A1783" s="403">
        <v>97788</v>
      </c>
      <c r="B1783" s="404" t="s">
        <v>8713</v>
      </c>
      <c r="C1783" s="404" t="s">
        <v>93</v>
      </c>
      <c r="D1783" s="404" t="s">
        <v>6823</v>
      </c>
      <c r="E1783" s="409">
        <v>512.5</v>
      </c>
      <c r="F1783" s="404" t="s">
        <v>6771</v>
      </c>
    </row>
    <row r="1784" spans="1:6">
      <c r="A1784" s="403">
        <v>97789</v>
      </c>
      <c r="B1784" s="404" t="s">
        <v>8714</v>
      </c>
      <c r="C1784" s="404" t="s">
        <v>93</v>
      </c>
      <c r="D1784" s="404" t="s">
        <v>6823</v>
      </c>
      <c r="E1784" s="409">
        <v>485.83</v>
      </c>
      <c r="F1784" s="404" t="s">
        <v>6771</v>
      </c>
    </row>
    <row r="1785" spans="1:6">
      <c r="A1785" s="403">
        <v>97790</v>
      </c>
      <c r="B1785" s="404" t="s">
        <v>8715</v>
      </c>
      <c r="C1785" s="404" t="s">
        <v>93</v>
      </c>
      <c r="D1785" s="404" t="s">
        <v>6823</v>
      </c>
      <c r="E1785" s="409">
        <v>469.42</v>
      </c>
      <c r="F1785" s="404" t="s">
        <v>6771</v>
      </c>
    </row>
    <row r="1786" spans="1:6">
      <c r="A1786" s="403">
        <v>97791</v>
      </c>
      <c r="B1786" s="404" t="s">
        <v>8716</v>
      </c>
      <c r="C1786" s="404" t="s">
        <v>93</v>
      </c>
      <c r="D1786" s="404" t="s">
        <v>6823</v>
      </c>
      <c r="E1786" s="409">
        <v>479.52</v>
      </c>
      <c r="F1786" s="404" t="s">
        <v>6771</v>
      </c>
    </row>
    <row r="1787" spans="1:6">
      <c r="A1787" s="403">
        <v>97792</v>
      </c>
      <c r="B1787" s="404" t="s">
        <v>8717</v>
      </c>
      <c r="C1787" s="404" t="s">
        <v>93</v>
      </c>
      <c r="D1787" s="404" t="s">
        <v>6823</v>
      </c>
      <c r="E1787" s="409">
        <v>468.69</v>
      </c>
      <c r="F1787" s="404" t="s">
        <v>6771</v>
      </c>
    </row>
    <row r="1788" spans="1:6">
      <c r="A1788" s="403">
        <v>97793</v>
      </c>
      <c r="B1788" s="404" t="s">
        <v>8718</v>
      </c>
      <c r="C1788" s="404" t="s">
        <v>93</v>
      </c>
      <c r="D1788" s="404" t="s">
        <v>6823</v>
      </c>
      <c r="E1788" s="409">
        <v>445.94</v>
      </c>
      <c r="F1788" s="404" t="s">
        <v>6771</v>
      </c>
    </row>
    <row r="1789" spans="1:6">
      <c r="A1789" s="403">
        <v>97794</v>
      </c>
      <c r="B1789" s="404" t="s">
        <v>8719</v>
      </c>
      <c r="C1789" s="404" t="s">
        <v>93</v>
      </c>
      <c r="D1789" s="404" t="s">
        <v>6823</v>
      </c>
      <c r="E1789" s="409">
        <v>426.83</v>
      </c>
      <c r="F1789" s="404" t="s">
        <v>6771</v>
      </c>
    </row>
    <row r="1790" spans="1:6">
      <c r="A1790" s="403">
        <v>97795</v>
      </c>
      <c r="B1790" s="404" t="s">
        <v>8720</v>
      </c>
      <c r="C1790" s="404" t="s">
        <v>93</v>
      </c>
      <c r="D1790" s="404" t="s">
        <v>6823</v>
      </c>
      <c r="E1790" s="409">
        <v>461.8</v>
      </c>
      <c r="F1790" s="404" t="s">
        <v>6771</v>
      </c>
    </row>
    <row r="1791" spans="1:6">
      <c r="A1791" s="403">
        <v>97796</v>
      </c>
      <c r="B1791" s="404" t="s">
        <v>8721</v>
      </c>
      <c r="C1791" s="404" t="s">
        <v>93</v>
      </c>
      <c r="D1791" s="404" t="s">
        <v>6823</v>
      </c>
      <c r="E1791" s="409">
        <v>446.63</v>
      </c>
      <c r="F1791" s="404" t="s">
        <v>6771</v>
      </c>
    </row>
    <row r="1792" spans="1:6">
      <c r="A1792" s="403">
        <v>97797</v>
      </c>
      <c r="B1792" s="404" t="s">
        <v>8722</v>
      </c>
      <c r="C1792" s="404" t="s">
        <v>93</v>
      </c>
      <c r="D1792" s="404" t="s">
        <v>6823</v>
      </c>
      <c r="E1792" s="409">
        <v>422.94</v>
      </c>
      <c r="F1792" s="404" t="s">
        <v>6771</v>
      </c>
    </row>
    <row r="1793" spans="1:6">
      <c r="A1793" s="403">
        <v>97798</v>
      </c>
      <c r="B1793" s="404" t="s">
        <v>8723</v>
      </c>
      <c r="C1793" s="404" t="s">
        <v>93</v>
      </c>
      <c r="D1793" s="404" t="s">
        <v>6823</v>
      </c>
      <c r="E1793" s="409">
        <v>402.2</v>
      </c>
      <c r="F1793" s="404" t="s">
        <v>6771</v>
      </c>
    </row>
    <row r="1794" spans="1:6">
      <c r="A1794" s="403">
        <v>97799</v>
      </c>
      <c r="B1794" s="404" t="s">
        <v>8724</v>
      </c>
      <c r="C1794" s="404" t="s">
        <v>93</v>
      </c>
      <c r="D1794" s="404" t="s">
        <v>6823</v>
      </c>
      <c r="E1794" s="409">
        <v>592.46</v>
      </c>
      <c r="F1794" s="404" t="s">
        <v>6771</v>
      </c>
    </row>
    <row r="1795" spans="1:6">
      <c r="A1795" s="403">
        <v>97800</v>
      </c>
      <c r="B1795" s="404" t="s">
        <v>8725</v>
      </c>
      <c r="C1795" s="404" t="s">
        <v>93</v>
      </c>
      <c r="D1795" s="404" t="s">
        <v>6823</v>
      </c>
      <c r="E1795" s="409">
        <v>645.52</v>
      </c>
      <c r="F1795" s="404" t="s">
        <v>6771</v>
      </c>
    </row>
    <row r="1796" spans="1:6">
      <c r="A1796" s="403">
        <v>89198</v>
      </c>
      <c r="B1796" s="404" t="s">
        <v>8726</v>
      </c>
      <c r="C1796" s="404" t="s">
        <v>78</v>
      </c>
      <c r="D1796" s="404" t="s">
        <v>6823</v>
      </c>
      <c r="E1796" s="409">
        <v>62.85</v>
      </c>
      <c r="F1796" s="404" t="s">
        <v>6771</v>
      </c>
    </row>
    <row r="1797" spans="1:6">
      <c r="A1797" s="403">
        <v>89199</v>
      </c>
      <c r="B1797" s="404" t="s">
        <v>8727</v>
      </c>
      <c r="C1797" s="404" t="s">
        <v>78</v>
      </c>
      <c r="D1797" s="404" t="s">
        <v>6823</v>
      </c>
      <c r="E1797" s="409">
        <v>82.05</v>
      </c>
      <c r="F1797" s="404" t="s">
        <v>6771</v>
      </c>
    </row>
    <row r="1798" spans="1:6">
      <c r="A1798" s="403">
        <v>89200</v>
      </c>
      <c r="B1798" s="404" t="s">
        <v>8728</v>
      </c>
      <c r="C1798" s="404" t="s">
        <v>78</v>
      </c>
      <c r="D1798" s="404" t="s">
        <v>6823</v>
      </c>
      <c r="E1798" s="409">
        <v>187.77</v>
      </c>
      <c r="F1798" s="404" t="s">
        <v>6771</v>
      </c>
    </row>
    <row r="1799" spans="1:6">
      <c r="A1799" s="403">
        <v>89201</v>
      </c>
      <c r="B1799" s="404" t="s">
        <v>8729</v>
      </c>
      <c r="C1799" s="404" t="s">
        <v>78</v>
      </c>
      <c r="D1799" s="404" t="s">
        <v>6823</v>
      </c>
      <c r="E1799" s="409">
        <v>48.16</v>
      </c>
      <c r="F1799" s="404" t="s">
        <v>6771</v>
      </c>
    </row>
    <row r="1800" spans="1:6">
      <c r="A1800" s="403">
        <v>89202</v>
      </c>
      <c r="B1800" s="404" t="s">
        <v>8730</v>
      </c>
      <c r="C1800" s="404" t="s">
        <v>78</v>
      </c>
      <c r="D1800" s="404" t="s">
        <v>6823</v>
      </c>
      <c r="E1800" s="409">
        <v>61.63</v>
      </c>
      <c r="F1800" s="404" t="s">
        <v>6771</v>
      </c>
    </row>
    <row r="1801" spans="1:6">
      <c r="A1801" s="403">
        <v>89203</v>
      </c>
      <c r="B1801" s="404" t="s">
        <v>8731</v>
      </c>
      <c r="C1801" s="404" t="s">
        <v>78</v>
      </c>
      <c r="D1801" s="404" t="s">
        <v>6823</v>
      </c>
      <c r="E1801" s="409">
        <v>139.46</v>
      </c>
      <c r="F1801" s="404" t="s">
        <v>6771</v>
      </c>
    </row>
    <row r="1802" spans="1:6">
      <c r="A1802" s="403">
        <v>89204</v>
      </c>
      <c r="B1802" s="404" t="s">
        <v>8732</v>
      </c>
      <c r="C1802" s="404" t="s">
        <v>78</v>
      </c>
      <c r="D1802" s="404" t="s">
        <v>6823</v>
      </c>
      <c r="E1802" s="409">
        <v>42.88</v>
      </c>
      <c r="F1802" s="404" t="s">
        <v>6771</v>
      </c>
    </row>
    <row r="1803" spans="1:6">
      <c r="A1803" s="403">
        <v>89205</v>
      </c>
      <c r="B1803" s="404" t="s">
        <v>8733</v>
      </c>
      <c r="C1803" s="404" t="s">
        <v>78</v>
      </c>
      <c r="D1803" s="404" t="s">
        <v>6823</v>
      </c>
      <c r="E1803" s="409">
        <v>55.48</v>
      </c>
      <c r="F1803" s="404" t="s">
        <v>6771</v>
      </c>
    </row>
    <row r="1804" spans="1:6">
      <c r="A1804" s="403">
        <v>89206</v>
      </c>
      <c r="B1804" s="404" t="s">
        <v>8734</v>
      </c>
      <c r="C1804" s="404" t="s">
        <v>78</v>
      </c>
      <c r="D1804" s="404" t="s">
        <v>6823</v>
      </c>
      <c r="E1804" s="409">
        <v>128.12</v>
      </c>
      <c r="F1804" s="404" t="s">
        <v>6771</v>
      </c>
    </row>
    <row r="1805" spans="1:6">
      <c r="A1805" s="403">
        <v>90808</v>
      </c>
      <c r="B1805" s="404" t="s">
        <v>8735</v>
      </c>
      <c r="C1805" s="404" t="s">
        <v>78</v>
      </c>
      <c r="D1805" s="404" t="s">
        <v>6823</v>
      </c>
      <c r="E1805" s="409">
        <v>64.34</v>
      </c>
      <c r="F1805" s="404" t="s">
        <v>6771</v>
      </c>
    </row>
    <row r="1806" spans="1:6">
      <c r="A1806" s="403">
        <v>90809</v>
      </c>
      <c r="B1806" s="404" t="s">
        <v>8736</v>
      </c>
      <c r="C1806" s="404" t="s">
        <v>78</v>
      </c>
      <c r="D1806" s="404" t="s">
        <v>6823</v>
      </c>
      <c r="E1806" s="409">
        <v>62.23</v>
      </c>
      <c r="F1806" s="404" t="s">
        <v>6771</v>
      </c>
    </row>
    <row r="1807" spans="1:6">
      <c r="A1807" s="403">
        <v>90810</v>
      </c>
      <c r="B1807" s="404" t="s">
        <v>8737</v>
      </c>
      <c r="C1807" s="404" t="s">
        <v>78</v>
      </c>
      <c r="D1807" s="404" t="s">
        <v>6823</v>
      </c>
      <c r="E1807" s="409">
        <v>138.86000000000001</v>
      </c>
      <c r="F1807" s="404" t="s">
        <v>6771</v>
      </c>
    </row>
    <row r="1808" spans="1:6">
      <c r="A1808" s="403">
        <v>90811</v>
      </c>
      <c r="B1808" s="404" t="s">
        <v>8738</v>
      </c>
      <c r="C1808" s="404" t="s">
        <v>78</v>
      </c>
      <c r="D1808" s="404" t="s">
        <v>6823</v>
      </c>
      <c r="E1808" s="409">
        <v>132.46</v>
      </c>
      <c r="F1808" s="404" t="s">
        <v>6771</v>
      </c>
    </row>
    <row r="1809" spans="1:6">
      <c r="A1809" s="403">
        <v>90812</v>
      </c>
      <c r="B1809" s="404" t="s">
        <v>8739</v>
      </c>
      <c r="C1809" s="404" t="s">
        <v>78</v>
      </c>
      <c r="D1809" s="404" t="s">
        <v>6823</v>
      </c>
      <c r="E1809" s="409">
        <v>239.61</v>
      </c>
      <c r="F1809" s="404" t="s">
        <v>6771</v>
      </c>
    </row>
    <row r="1810" spans="1:6">
      <c r="A1810" s="403">
        <v>90813</v>
      </c>
      <c r="B1810" s="404" t="s">
        <v>8740</v>
      </c>
      <c r="C1810" s="404" t="s">
        <v>78</v>
      </c>
      <c r="D1810" s="404" t="s">
        <v>6823</v>
      </c>
      <c r="E1810" s="409">
        <v>230.79</v>
      </c>
      <c r="F1810" s="404" t="s">
        <v>6771</v>
      </c>
    </row>
    <row r="1811" spans="1:6">
      <c r="A1811" s="403">
        <v>90814</v>
      </c>
      <c r="B1811" s="404" t="s">
        <v>8741</v>
      </c>
      <c r="C1811" s="404" t="s">
        <v>78</v>
      </c>
      <c r="D1811" s="404" t="s">
        <v>6823</v>
      </c>
      <c r="E1811" s="409">
        <v>291.10000000000002</v>
      </c>
      <c r="F1811" s="404" t="s">
        <v>6771</v>
      </c>
    </row>
    <row r="1812" spans="1:6">
      <c r="A1812" s="403">
        <v>90815</v>
      </c>
      <c r="B1812" s="404" t="s">
        <v>8742</v>
      </c>
      <c r="C1812" s="404" t="s">
        <v>78</v>
      </c>
      <c r="D1812" s="404" t="s">
        <v>6823</v>
      </c>
      <c r="E1812" s="409">
        <v>353.44</v>
      </c>
      <c r="F1812" s="404" t="s">
        <v>6771</v>
      </c>
    </row>
    <row r="1813" spans="1:6">
      <c r="A1813" s="403">
        <v>90877</v>
      </c>
      <c r="B1813" s="404" t="s">
        <v>8743</v>
      </c>
      <c r="C1813" s="404" t="s">
        <v>78</v>
      </c>
      <c r="D1813" s="404" t="s">
        <v>6823</v>
      </c>
      <c r="E1813" s="409">
        <v>39.89</v>
      </c>
      <c r="F1813" s="404" t="s">
        <v>6771</v>
      </c>
    </row>
    <row r="1814" spans="1:6">
      <c r="A1814" s="403">
        <v>90878</v>
      </c>
      <c r="B1814" s="404" t="s">
        <v>8744</v>
      </c>
      <c r="C1814" s="404" t="s">
        <v>78</v>
      </c>
      <c r="D1814" s="404" t="s">
        <v>6823</v>
      </c>
      <c r="E1814" s="409">
        <v>38.31</v>
      </c>
      <c r="F1814" s="404" t="s">
        <v>6771</v>
      </c>
    </row>
    <row r="1815" spans="1:6">
      <c r="A1815" s="403">
        <v>90880</v>
      </c>
      <c r="B1815" s="404" t="s">
        <v>8745</v>
      </c>
      <c r="C1815" s="404" t="s">
        <v>78</v>
      </c>
      <c r="D1815" s="404" t="s">
        <v>6823</v>
      </c>
      <c r="E1815" s="409">
        <v>49.9</v>
      </c>
      <c r="F1815" s="404" t="s">
        <v>6771</v>
      </c>
    </row>
    <row r="1816" spans="1:6">
      <c r="A1816" s="403">
        <v>90881</v>
      </c>
      <c r="B1816" s="404" t="s">
        <v>8746</v>
      </c>
      <c r="C1816" s="404" t="s">
        <v>78</v>
      </c>
      <c r="D1816" s="404" t="s">
        <v>6823</v>
      </c>
      <c r="E1816" s="409">
        <v>46.33</v>
      </c>
      <c r="F1816" s="404" t="s">
        <v>6771</v>
      </c>
    </row>
    <row r="1817" spans="1:6">
      <c r="A1817" s="403">
        <v>90883</v>
      </c>
      <c r="B1817" s="404" t="s">
        <v>8747</v>
      </c>
      <c r="C1817" s="404" t="s">
        <v>78</v>
      </c>
      <c r="D1817" s="404" t="s">
        <v>6823</v>
      </c>
      <c r="E1817" s="409">
        <v>69.150000000000006</v>
      </c>
      <c r="F1817" s="404" t="s">
        <v>6771</v>
      </c>
    </row>
    <row r="1818" spans="1:6">
      <c r="A1818" s="403">
        <v>90884</v>
      </c>
      <c r="B1818" s="404" t="s">
        <v>8748</v>
      </c>
      <c r="C1818" s="404" t="s">
        <v>78</v>
      </c>
      <c r="D1818" s="404" t="s">
        <v>6823</v>
      </c>
      <c r="E1818" s="409">
        <v>67.36</v>
      </c>
      <c r="F1818" s="404" t="s">
        <v>6771</v>
      </c>
    </row>
    <row r="1819" spans="1:6">
      <c r="A1819" s="403">
        <v>90885</v>
      </c>
      <c r="B1819" s="404" t="s">
        <v>8749</v>
      </c>
      <c r="C1819" s="404" t="s">
        <v>78</v>
      </c>
      <c r="D1819" s="404" t="s">
        <v>6823</v>
      </c>
      <c r="E1819" s="409">
        <v>66.569999999999993</v>
      </c>
      <c r="F1819" s="404" t="s">
        <v>6771</v>
      </c>
    </row>
    <row r="1820" spans="1:6">
      <c r="A1820" s="403">
        <v>90886</v>
      </c>
      <c r="B1820" s="404" t="s">
        <v>8750</v>
      </c>
      <c r="C1820" s="404" t="s">
        <v>78</v>
      </c>
      <c r="D1820" s="404" t="s">
        <v>6823</v>
      </c>
      <c r="E1820" s="409">
        <v>135.31</v>
      </c>
      <c r="F1820" s="404" t="s">
        <v>6771</v>
      </c>
    </row>
    <row r="1821" spans="1:6">
      <c r="A1821" s="403">
        <v>90887</v>
      </c>
      <c r="B1821" s="404" t="s">
        <v>8751</v>
      </c>
      <c r="C1821" s="404" t="s">
        <v>78</v>
      </c>
      <c r="D1821" s="404" t="s">
        <v>6823</v>
      </c>
      <c r="E1821" s="409">
        <v>133.38</v>
      </c>
      <c r="F1821" s="404" t="s">
        <v>6771</v>
      </c>
    </row>
    <row r="1822" spans="1:6">
      <c r="A1822" s="403">
        <v>90888</v>
      </c>
      <c r="B1822" s="404" t="s">
        <v>8752</v>
      </c>
      <c r="C1822" s="404" t="s">
        <v>78</v>
      </c>
      <c r="D1822" s="404" t="s">
        <v>6823</v>
      </c>
      <c r="E1822" s="409">
        <v>132.56</v>
      </c>
      <c r="F1822" s="404" t="s">
        <v>6771</v>
      </c>
    </row>
    <row r="1823" spans="1:6">
      <c r="A1823" s="403">
        <v>90889</v>
      </c>
      <c r="B1823" s="404" t="s">
        <v>8753</v>
      </c>
      <c r="C1823" s="404" t="s">
        <v>78</v>
      </c>
      <c r="D1823" s="404" t="s">
        <v>6823</v>
      </c>
      <c r="E1823" s="409">
        <v>158.9</v>
      </c>
      <c r="F1823" s="404" t="s">
        <v>6771</v>
      </c>
    </row>
    <row r="1824" spans="1:6">
      <c r="A1824" s="403">
        <v>90890</v>
      </c>
      <c r="B1824" s="404" t="s">
        <v>8754</v>
      </c>
      <c r="C1824" s="404" t="s">
        <v>78</v>
      </c>
      <c r="D1824" s="404" t="s">
        <v>6823</v>
      </c>
      <c r="E1824" s="409">
        <v>156.11000000000001</v>
      </c>
      <c r="F1824" s="404" t="s">
        <v>6771</v>
      </c>
    </row>
    <row r="1825" spans="1:6">
      <c r="A1825" s="403">
        <v>90891</v>
      </c>
      <c r="B1825" s="404" t="s">
        <v>8755</v>
      </c>
      <c r="C1825" s="404" t="s">
        <v>78</v>
      </c>
      <c r="D1825" s="404" t="s">
        <v>6823</v>
      </c>
      <c r="E1825" s="409">
        <v>154.88</v>
      </c>
      <c r="F1825" s="404" t="s">
        <v>6771</v>
      </c>
    </row>
    <row r="1826" spans="1:6">
      <c r="A1826" s="403">
        <v>95601</v>
      </c>
      <c r="B1826" s="404" t="s">
        <v>8756</v>
      </c>
      <c r="C1826" s="404" t="s">
        <v>2</v>
      </c>
      <c r="D1826" s="404" t="s">
        <v>6770</v>
      </c>
      <c r="E1826" s="409">
        <v>17.14</v>
      </c>
      <c r="F1826" s="404" t="s">
        <v>6771</v>
      </c>
    </row>
    <row r="1827" spans="1:6">
      <c r="A1827" s="403">
        <v>95602</v>
      </c>
      <c r="B1827" s="404" t="s">
        <v>8757</v>
      </c>
      <c r="C1827" s="404" t="s">
        <v>2</v>
      </c>
      <c r="D1827" s="404" t="s">
        <v>6770</v>
      </c>
      <c r="E1827" s="409">
        <v>21.85</v>
      </c>
      <c r="F1827" s="404" t="s">
        <v>6771</v>
      </c>
    </row>
    <row r="1828" spans="1:6">
      <c r="A1828" s="403">
        <v>95603</v>
      </c>
      <c r="B1828" s="404" t="s">
        <v>8758</v>
      </c>
      <c r="C1828" s="404" t="s">
        <v>2</v>
      </c>
      <c r="D1828" s="404" t="s">
        <v>6770</v>
      </c>
      <c r="E1828" s="409">
        <v>28.68</v>
      </c>
      <c r="F1828" s="404" t="s">
        <v>6771</v>
      </c>
    </row>
    <row r="1829" spans="1:6">
      <c r="A1829" s="403">
        <v>95604</v>
      </c>
      <c r="B1829" s="404" t="s">
        <v>8759</v>
      </c>
      <c r="C1829" s="404" t="s">
        <v>2</v>
      </c>
      <c r="D1829" s="404" t="s">
        <v>6770</v>
      </c>
      <c r="E1829" s="409">
        <v>37.76</v>
      </c>
      <c r="F1829" s="404" t="s">
        <v>6771</v>
      </c>
    </row>
    <row r="1830" spans="1:6">
      <c r="A1830" s="403">
        <v>95605</v>
      </c>
      <c r="B1830" s="404" t="s">
        <v>8760</v>
      </c>
      <c r="C1830" s="404" t="s">
        <v>2</v>
      </c>
      <c r="D1830" s="404" t="s">
        <v>6770</v>
      </c>
      <c r="E1830" s="409">
        <v>59.2</v>
      </c>
      <c r="F1830" s="404" t="s">
        <v>6771</v>
      </c>
    </row>
    <row r="1831" spans="1:6">
      <c r="A1831" s="403">
        <v>95607</v>
      </c>
      <c r="B1831" s="404" t="s">
        <v>8761</v>
      </c>
      <c r="C1831" s="404" t="s">
        <v>2</v>
      </c>
      <c r="D1831" s="404" t="s">
        <v>6770</v>
      </c>
      <c r="E1831" s="409">
        <v>4.17</v>
      </c>
      <c r="F1831" s="404" t="s">
        <v>6771</v>
      </c>
    </row>
    <row r="1832" spans="1:6">
      <c r="A1832" s="403">
        <v>95608</v>
      </c>
      <c r="B1832" s="404" t="s">
        <v>8762</v>
      </c>
      <c r="C1832" s="404" t="s">
        <v>2</v>
      </c>
      <c r="D1832" s="404" t="s">
        <v>6770</v>
      </c>
      <c r="E1832" s="409">
        <v>4.82</v>
      </c>
      <c r="F1832" s="404" t="s">
        <v>6771</v>
      </c>
    </row>
    <row r="1833" spans="1:6">
      <c r="A1833" s="403">
        <v>95609</v>
      </c>
      <c r="B1833" s="404" t="s">
        <v>8763</v>
      </c>
      <c r="C1833" s="404" t="s">
        <v>2</v>
      </c>
      <c r="D1833" s="404" t="s">
        <v>6770</v>
      </c>
      <c r="E1833" s="409">
        <v>5.38</v>
      </c>
      <c r="F1833" s="404" t="s">
        <v>6771</v>
      </c>
    </row>
    <row r="1834" spans="1:6">
      <c r="A1834" s="403">
        <v>96160</v>
      </c>
      <c r="B1834" s="404" t="s">
        <v>8764</v>
      </c>
      <c r="C1834" s="404" t="s">
        <v>78</v>
      </c>
      <c r="D1834" s="404" t="s">
        <v>6823</v>
      </c>
      <c r="E1834" s="409">
        <v>158.69999999999999</v>
      </c>
      <c r="F1834" s="404" t="s">
        <v>6771</v>
      </c>
    </row>
    <row r="1835" spans="1:6">
      <c r="A1835" s="403">
        <v>96161</v>
      </c>
      <c r="B1835" s="404" t="s">
        <v>8765</v>
      </c>
      <c r="C1835" s="404" t="s">
        <v>78</v>
      </c>
      <c r="D1835" s="404" t="s">
        <v>6823</v>
      </c>
      <c r="E1835" s="409">
        <v>234.75</v>
      </c>
      <c r="F1835" s="404" t="s">
        <v>6771</v>
      </c>
    </row>
    <row r="1836" spans="1:6">
      <c r="A1836" s="403">
        <v>96162</v>
      </c>
      <c r="B1836" s="404" t="s">
        <v>8766</v>
      </c>
      <c r="C1836" s="404" t="s">
        <v>78</v>
      </c>
      <c r="D1836" s="404" t="s">
        <v>6823</v>
      </c>
      <c r="E1836" s="409">
        <v>306.02</v>
      </c>
      <c r="F1836" s="404" t="s">
        <v>6771</v>
      </c>
    </row>
    <row r="1837" spans="1:6">
      <c r="A1837" s="403">
        <v>96163</v>
      </c>
      <c r="B1837" s="404" t="s">
        <v>8767</v>
      </c>
      <c r="C1837" s="404" t="s">
        <v>78</v>
      </c>
      <c r="D1837" s="404" t="s">
        <v>6823</v>
      </c>
      <c r="E1837" s="409">
        <v>347.83</v>
      </c>
      <c r="F1837" s="404" t="s">
        <v>6771</v>
      </c>
    </row>
    <row r="1838" spans="1:6">
      <c r="A1838" s="403">
        <v>96164</v>
      </c>
      <c r="B1838" s="404" t="s">
        <v>8768</v>
      </c>
      <c r="C1838" s="404" t="s">
        <v>78</v>
      </c>
      <c r="D1838" s="404" t="s">
        <v>6823</v>
      </c>
      <c r="E1838" s="409">
        <v>143.91999999999999</v>
      </c>
      <c r="F1838" s="404" t="s">
        <v>6771</v>
      </c>
    </row>
    <row r="1839" spans="1:6">
      <c r="A1839" s="403">
        <v>96165</v>
      </c>
      <c r="B1839" s="404" t="s">
        <v>8769</v>
      </c>
      <c r="C1839" s="404" t="s">
        <v>78</v>
      </c>
      <c r="D1839" s="404" t="s">
        <v>6823</v>
      </c>
      <c r="E1839" s="409">
        <v>214.52</v>
      </c>
      <c r="F1839" s="404" t="s">
        <v>6771</v>
      </c>
    </row>
    <row r="1840" spans="1:6">
      <c r="A1840" s="403">
        <v>96166</v>
      </c>
      <c r="B1840" s="404" t="s">
        <v>8770</v>
      </c>
      <c r="C1840" s="404" t="s">
        <v>78</v>
      </c>
      <c r="D1840" s="404" t="s">
        <v>6823</v>
      </c>
      <c r="E1840" s="409">
        <v>275.17</v>
      </c>
      <c r="F1840" s="404" t="s">
        <v>6771</v>
      </c>
    </row>
    <row r="1841" spans="1:6">
      <c r="A1841" s="403">
        <v>96167</v>
      </c>
      <c r="B1841" s="404" t="s">
        <v>8771</v>
      </c>
      <c r="C1841" s="404" t="s">
        <v>78</v>
      </c>
      <c r="D1841" s="404" t="s">
        <v>6823</v>
      </c>
      <c r="E1841" s="409">
        <v>304.27999999999997</v>
      </c>
      <c r="F1841" s="404" t="s">
        <v>6771</v>
      </c>
    </row>
    <row r="1842" spans="1:6">
      <c r="A1842" s="403">
        <v>96168</v>
      </c>
      <c r="B1842" s="404" t="s">
        <v>8772</v>
      </c>
      <c r="C1842" s="404" t="s">
        <v>78</v>
      </c>
      <c r="D1842" s="404" t="s">
        <v>6823</v>
      </c>
      <c r="E1842" s="409">
        <v>136.82</v>
      </c>
      <c r="F1842" s="404" t="s">
        <v>6771</v>
      </c>
    </row>
    <row r="1843" spans="1:6">
      <c r="A1843" s="403">
        <v>96169</v>
      </c>
      <c r="B1843" s="404" t="s">
        <v>8773</v>
      </c>
      <c r="C1843" s="404" t="s">
        <v>78</v>
      </c>
      <c r="D1843" s="404" t="s">
        <v>6823</v>
      </c>
      <c r="E1843" s="409">
        <v>205.39</v>
      </c>
      <c r="F1843" s="404" t="s">
        <v>6771</v>
      </c>
    </row>
    <row r="1844" spans="1:6">
      <c r="A1844" s="403">
        <v>96170</v>
      </c>
      <c r="B1844" s="404" t="s">
        <v>8774</v>
      </c>
      <c r="C1844" s="404" t="s">
        <v>78</v>
      </c>
      <c r="D1844" s="404" t="s">
        <v>6823</v>
      </c>
      <c r="E1844" s="409">
        <v>264.02999999999997</v>
      </c>
      <c r="F1844" s="404" t="s">
        <v>6771</v>
      </c>
    </row>
    <row r="1845" spans="1:6">
      <c r="A1845" s="403">
        <v>96171</v>
      </c>
      <c r="B1845" s="404" t="s">
        <v>8775</v>
      </c>
      <c r="C1845" s="404" t="s">
        <v>78</v>
      </c>
      <c r="D1845" s="404" t="s">
        <v>6823</v>
      </c>
      <c r="E1845" s="409">
        <v>289.33</v>
      </c>
      <c r="F1845" s="404" t="s">
        <v>6771</v>
      </c>
    </row>
    <row r="1846" spans="1:6">
      <c r="A1846" s="403">
        <v>96172</v>
      </c>
      <c r="B1846" s="404" t="s">
        <v>8776</v>
      </c>
      <c r="C1846" s="404" t="s">
        <v>78</v>
      </c>
      <c r="D1846" s="404" t="s">
        <v>6823</v>
      </c>
      <c r="E1846" s="409">
        <v>168.85</v>
      </c>
      <c r="F1846" s="404" t="s">
        <v>6771</v>
      </c>
    </row>
    <row r="1847" spans="1:6">
      <c r="A1847" s="403">
        <v>96173</v>
      </c>
      <c r="B1847" s="404" t="s">
        <v>8777</v>
      </c>
      <c r="C1847" s="404" t="s">
        <v>78</v>
      </c>
      <c r="D1847" s="404" t="s">
        <v>6823</v>
      </c>
      <c r="E1847" s="409">
        <v>247.43</v>
      </c>
      <c r="F1847" s="404" t="s">
        <v>6771</v>
      </c>
    </row>
    <row r="1848" spans="1:6">
      <c r="A1848" s="403">
        <v>96174</v>
      </c>
      <c r="B1848" s="404" t="s">
        <v>8778</v>
      </c>
      <c r="C1848" s="404" t="s">
        <v>78</v>
      </c>
      <c r="D1848" s="404" t="s">
        <v>6823</v>
      </c>
      <c r="E1848" s="409">
        <v>322.26</v>
      </c>
      <c r="F1848" s="404" t="s">
        <v>6771</v>
      </c>
    </row>
    <row r="1849" spans="1:6">
      <c r="A1849" s="403">
        <v>96175</v>
      </c>
      <c r="B1849" s="404" t="s">
        <v>8779</v>
      </c>
      <c r="C1849" s="404" t="s">
        <v>78</v>
      </c>
      <c r="D1849" s="404" t="s">
        <v>6823</v>
      </c>
      <c r="E1849" s="409">
        <v>366.69</v>
      </c>
      <c r="F1849" s="404" t="s">
        <v>6771</v>
      </c>
    </row>
    <row r="1850" spans="1:6">
      <c r="A1850" s="403">
        <v>96176</v>
      </c>
      <c r="B1850" s="404" t="s">
        <v>8780</v>
      </c>
      <c r="C1850" s="404" t="s">
        <v>78</v>
      </c>
      <c r="D1850" s="404" t="s">
        <v>6823</v>
      </c>
      <c r="E1850" s="409">
        <v>150.63999999999999</v>
      </c>
      <c r="F1850" s="404" t="s">
        <v>6771</v>
      </c>
    </row>
    <row r="1851" spans="1:6">
      <c r="A1851" s="403">
        <v>96177</v>
      </c>
      <c r="B1851" s="404" t="s">
        <v>8781</v>
      </c>
      <c r="C1851" s="404" t="s">
        <v>78</v>
      </c>
      <c r="D1851" s="404" t="s">
        <v>6823</v>
      </c>
      <c r="E1851" s="409">
        <v>222.32</v>
      </c>
      <c r="F1851" s="404" t="s">
        <v>6771</v>
      </c>
    </row>
    <row r="1852" spans="1:6">
      <c r="A1852" s="403">
        <v>96178</v>
      </c>
      <c r="B1852" s="404" t="s">
        <v>8782</v>
      </c>
      <c r="C1852" s="404" t="s">
        <v>78</v>
      </c>
      <c r="D1852" s="404" t="s">
        <v>6823</v>
      </c>
      <c r="E1852" s="409">
        <v>284.37</v>
      </c>
      <c r="F1852" s="404" t="s">
        <v>6771</v>
      </c>
    </row>
    <row r="1853" spans="1:6">
      <c r="A1853" s="403">
        <v>96179</v>
      </c>
      <c r="B1853" s="404" t="s">
        <v>8783</v>
      </c>
      <c r="C1853" s="404" t="s">
        <v>78</v>
      </c>
      <c r="D1853" s="404" t="s">
        <v>6823</v>
      </c>
      <c r="E1853" s="409">
        <v>314.26</v>
      </c>
      <c r="F1853" s="404" t="s">
        <v>6771</v>
      </c>
    </row>
    <row r="1854" spans="1:6">
      <c r="A1854" s="403">
        <v>96180</v>
      </c>
      <c r="B1854" s="404" t="s">
        <v>8784</v>
      </c>
      <c r="C1854" s="404" t="s">
        <v>78</v>
      </c>
      <c r="D1854" s="404" t="s">
        <v>6823</v>
      </c>
      <c r="E1854" s="409">
        <v>141.77000000000001</v>
      </c>
      <c r="F1854" s="404" t="s">
        <v>6771</v>
      </c>
    </row>
    <row r="1855" spans="1:6">
      <c r="A1855" s="403">
        <v>96181</v>
      </c>
      <c r="B1855" s="404" t="s">
        <v>8785</v>
      </c>
      <c r="C1855" s="404" t="s">
        <v>78</v>
      </c>
      <c r="D1855" s="404" t="s">
        <v>6823</v>
      </c>
      <c r="E1855" s="409">
        <v>211.17</v>
      </c>
      <c r="F1855" s="404" t="s">
        <v>6771</v>
      </c>
    </row>
    <row r="1856" spans="1:6">
      <c r="A1856" s="403">
        <v>96182</v>
      </c>
      <c r="B1856" s="404" t="s">
        <v>8786</v>
      </c>
      <c r="C1856" s="404" t="s">
        <v>78</v>
      </c>
      <c r="D1856" s="404" t="s">
        <v>6823</v>
      </c>
      <c r="E1856" s="409">
        <v>269.56</v>
      </c>
      <c r="F1856" s="404" t="s">
        <v>6771</v>
      </c>
    </row>
    <row r="1857" spans="1:6">
      <c r="A1857" s="403">
        <v>96183</v>
      </c>
      <c r="B1857" s="404" t="s">
        <v>8787</v>
      </c>
      <c r="C1857" s="404" t="s">
        <v>78</v>
      </c>
      <c r="D1857" s="404" t="s">
        <v>6823</v>
      </c>
      <c r="E1857" s="409">
        <v>296.11</v>
      </c>
      <c r="F1857" s="404" t="s">
        <v>6771</v>
      </c>
    </row>
    <row r="1858" spans="1:6">
      <c r="A1858" s="403">
        <v>98228</v>
      </c>
      <c r="B1858" s="404" t="s">
        <v>8788</v>
      </c>
      <c r="C1858" s="404" t="s">
        <v>78</v>
      </c>
      <c r="D1858" s="404" t="s">
        <v>6823</v>
      </c>
      <c r="E1858" s="409">
        <v>41.76</v>
      </c>
      <c r="F1858" s="404" t="s">
        <v>6771</v>
      </c>
    </row>
    <row r="1859" spans="1:6">
      <c r="A1859" s="403">
        <v>98229</v>
      </c>
      <c r="B1859" s="404" t="s">
        <v>8789</v>
      </c>
      <c r="C1859" s="404" t="s">
        <v>78</v>
      </c>
      <c r="D1859" s="404" t="s">
        <v>6823</v>
      </c>
      <c r="E1859" s="409">
        <v>56.34</v>
      </c>
      <c r="F1859" s="404" t="s">
        <v>6771</v>
      </c>
    </row>
    <row r="1860" spans="1:6">
      <c r="A1860" s="403">
        <v>98230</v>
      </c>
      <c r="B1860" s="404" t="s">
        <v>8790</v>
      </c>
      <c r="C1860" s="404" t="s">
        <v>78</v>
      </c>
      <c r="D1860" s="404" t="s">
        <v>6823</v>
      </c>
      <c r="E1860" s="409">
        <v>76.55</v>
      </c>
      <c r="F1860" s="404" t="s">
        <v>6771</v>
      </c>
    </row>
    <row r="1861" spans="1:6">
      <c r="A1861" s="403">
        <v>83534</v>
      </c>
      <c r="B1861" s="404" t="s">
        <v>8791</v>
      </c>
      <c r="C1861" s="404" t="s">
        <v>93</v>
      </c>
      <c r="D1861" s="404" t="s">
        <v>6823</v>
      </c>
      <c r="E1861" s="409">
        <v>445.95</v>
      </c>
      <c r="F1861" s="404" t="s">
        <v>6771</v>
      </c>
    </row>
    <row r="1862" spans="1:6">
      <c r="A1862" s="403">
        <v>95240</v>
      </c>
      <c r="B1862" s="404" t="s">
        <v>8792</v>
      </c>
      <c r="C1862" s="404" t="s">
        <v>76</v>
      </c>
      <c r="D1862" s="404" t="s">
        <v>6823</v>
      </c>
      <c r="E1862" s="409">
        <v>11.16</v>
      </c>
      <c r="F1862" s="404" t="s">
        <v>6771</v>
      </c>
    </row>
    <row r="1863" spans="1:6">
      <c r="A1863" s="403">
        <v>95241</v>
      </c>
      <c r="B1863" s="404" t="s">
        <v>8793</v>
      </c>
      <c r="C1863" s="404" t="s">
        <v>76</v>
      </c>
      <c r="D1863" s="404" t="s">
        <v>6823</v>
      </c>
      <c r="E1863" s="409">
        <v>18.600000000000001</v>
      </c>
      <c r="F1863" s="404" t="s">
        <v>6771</v>
      </c>
    </row>
    <row r="1864" spans="1:6">
      <c r="A1864" s="403">
        <v>96616</v>
      </c>
      <c r="B1864" s="404" t="s">
        <v>8794</v>
      </c>
      <c r="C1864" s="404" t="s">
        <v>93</v>
      </c>
      <c r="D1864" s="404" t="s">
        <v>6823</v>
      </c>
      <c r="E1864" s="409">
        <v>388.53</v>
      </c>
      <c r="F1864" s="404" t="s">
        <v>6771</v>
      </c>
    </row>
    <row r="1865" spans="1:6">
      <c r="A1865" s="403">
        <v>96617</v>
      </c>
      <c r="B1865" s="404" t="s">
        <v>8795</v>
      </c>
      <c r="C1865" s="404" t="s">
        <v>76</v>
      </c>
      <c r="D1865" s="404" t="s">
        <v>6823</v>
      </c>
      <c r="E1865" s="409">
        <v>11.64</v>
      </c>
      <c r="F1865" s="404" t="s">
        <v>6771</v>
      </c>
    </row>
    <row r="1866" spans="1:6">
      <c r="A1866" s="403">
        <v>96619</v>
      </c>
      <c r="B1866" s="404" t="s">
        <v>8796</v>
      </c>
      <c r="C1866" s="404" t="s">
        <v>76</v>
      </c>
      <c r="D1866" s="404" t="s">
        <v>6823</v>
      </c>
      <c r="E1866" s="409">
        <v>19.41</v>
      </c>
      <c r="F1866" s="404" t="s">
        <v>6771</v>
      </c>
    </row>
    <row r="1867" spans="1:6">
      <c r="A1867" s="403">
        <v>96620</v>
      </c>
      <c r="B1867" s="404" t="s">
        <v>8797</v>
      </c>
      <c r="C1867" s="404" t="s">
        <v>93</v>
      </c>
      <c r="D1867" s="404" t="s">
        <v>6823</v>
      </c>
      <c r="E1867" s="409">
        <v>372.4</v>
      </c>
      <c r="F1867" s="404" t="s">
        <v>6771</v>
      </c>
    </row>
    <row r="1868" spans="1:6">
      <c r="A1868" s="403">
        <v>96621</v>
      </c>
      <c r="B1868" s="404" t="s">
        <v>8798</v>
      </c>
      <c r="C1868" s="404" t="s">
        <v>93</v>
      </c>
      <c r="D1868" s="404" t="s">
        <v>6823</v>
      </c>
      <c r="E1868" s="409">
        <v>124.9</v>
      </c>
      <c r="F1868" s="404" t="s">
        <v>6771</v>
      </c>
    </row>
    <row r="1869" spans="1:6">
      <c r="A1869" s="403">
        <v>96622</v>
      </c>
      <c r="B1869" s="404" t="s">
        <v>8799</v>
      </c>
      <c r="C1869" s="404" t="s">
        <v>93</v>
      </c>
      <c r="D1869" s="404" t="s">
        <v>6823</v>
      </c>
      <c r="E1869" s="409">
        <v>77.58</v>
      </c>
      <c r="F1869" s="404" t="s">
        <v>6771</v>
      </c>
    </row>
    <row r="1870" spans="1:6">
      <c r="A1870" s="403">
        <v>96623</v>
      </c>
      <c r="B1870" s="404" t="s">
        <v>8800</v>
      </c>
      <c r="C1870" s="404" t="s">
        <v>93</v>
      </c>
      <c r="D1870" s="404" t="s">
        <v>6823</v>
      </c>
      <c r="E1870" s="409">
        <v>113.86</v>
      </c>
      <c r="F1870" s="404" t="s">
        <v>6771</v>
      </c>
    </row>
    <row r="1871" spans="1:6">
      <c r="A1871" s="403">
        <v>96624</v>
      </c>
      <c r="B1871" s="404" t="s">
        <v>8801</v>
      </c>
      <c r="C1871" s="404" t="s">
        <v>93</v>
      </c>
      <c r="D1871" s="404" t="s">
        <v>6823</v>
      </c>
      <c r="E1871" s="409">
        <v>73.69</v>
      </c>
      <c r="F1871" s="404" t="s">
        <v>6771</v>
      </c>
    </row>
    <row r="1872" spans="1:6">
      <c r="A1872" s="403">
        <v>97082</v>
      </c>
      <c r="B1872" s="404" t="s">
        <v>8802</v>
      </c>
      <c r="C1872" s="404" t="s">
        <v>93</v>
      </c>
      <c r="D1872" s="404" t="s">
        <v>6770</v>
      </c>
      <c r="E1872" s="409">
        <v>35.479999999999997</v>
      </c>
      <c r="F1872" s="404" t="s">
        <v>6771</v>
      </c>
    </row>
    <row r="1873" spans="1:6">
      <c r="A1873" s="403">
        <v>97083</v>
      </c>
      <c r="B1873" s="404" t="s">
        <v>8803</v>
      </c>
      <c r="C1873" s="404" t="s">
        <v>76</v>
      </c>
      <c r="D1873" s="404" t="s">
        <v>6823</v>
      </c>
      <c r="E1873" s="409">
        <v>1.98</v>
      </c>
      <c r="F1873" s="404" t="s">
        <v>6771</v>
      </c>
    </row>
    <row r="1874" spans="1:6">
      <c r="A1874" s="403">
        <v>97084</v>
      </c>
      <c r="B1874" s="404" t="s">
        <v>8804</v>
      </c>
      <c r="C1874" s="404" t="s">
        <v>76</v>
      </c>
      <c r="D1874" s="404" t="s">
        <v>6823</v>
      </c>
      <c r="E1874" s="409">
        <v>0.4</v>
      </c>
      <c r="F1874" s="404" t="s">
        <v>6771</v>
      </c>
    </row>
    <row r="1875" spans="1:6">
      <c r="A1875" s="403">
        <v>97086</v>
      </c>
      <c r="B1875" s="404" t="s">
        <v>8805</v>
      </c>
      <c r="C1875" s="404" t="s">
        <v>76</v>
      </c>
      <c r="D1875" s="404" t="s">
        <v>6770</v>
      </c>
      <c r="E1875" s="409">
        <v>76.53</v>
      </c>
      <c r="F1875" s="404" t="s">
        <v>6771</v>
      </c>
    </row>
    <row r="1876" spans="1:6">
      <c r="A1876" s="403">
        <v>97094</v>
      </c>
      <c r="B1876" s="404" t="s">
        <v>8806</v>
      </c>
      <c r="C1876" s="404" t="s">
        <v>93</v>
      </c>
      <c r="D1876" s="404" t="s">
        <v>6823</v>
      </c>
      <c r="E1876" s="409">
        <v>422.17</v>
      </c>
      <c r="F1876" s="404" t="s">
        <v>6771</v>
      </c>
    </row>
    <row r="1877" spans="1:6">
      <c r="A1877" s="403">
        <v>97095</v>
      </c>
      <c r="B1877" s="404" t="s">
        <v>8807</v>
      </c>
      <c r="C1877" s="404" t="s">
        <v>93</v>
      </c>
      <c r="D1877" s="404" t="s">
        <v>6823</v>
      </c>
      <c r="E1877" s="409">
        <v>396.53</v>
      </c>
      <c r="F1877" s="404" t="s">
        <v>6771</v>
      </c>
    </row>
    <row r="1878" spans="1:6">
      <c r="A1878" s="403">
        <v>97096</v>
      </c>
      <c r="B1878" s="404" t="s">
        <v>8808</v>
      </c>
      <c r="C1878" s="404" t="s">
        <v>93</v>
      </c>
      <c r="D1878" s="404" t="s">
        <v>6823</v>
      </c>
      <c r="E1878" s="409">
        <v>383.34</v>
      </c>
      <c r="F1878" s="404" t="s">
        <v>6771</v>
      </c>
    </row>
    <row r="1879" spans="1:6">
      <c r="A1879" s="403">
        <v>90996</v>
      </c>
      <c r="B1879" s="404" t="s">
        <v>8809</v>
      </c>
      <c r="C1879" s="404" t="s">
        <v>76</v>
      </c>
      <c r="D1879" s="404" t="s">
        <v>6823</v>
      </c>
      <c r="E1879" s="409">
        <v>10.43</v>
      </c>
      <c r="F1879" s="404" t="s">
        <v>6771</v>
      </c>
    </row>
    <row r="1880" spans="1:6">
      <c r="A1880" s="403">
        <v>90997</v>
      </c>
      <c r="B1880" s="404" t="s">
        <v>8810</v>
      </c>
      <c r="C1880" s="404" t="s">
        <v>76</v>
      </c>
      <c r="D1880" s="404" t="s">
        <v>6823</v>
      </c>
      <c r="E1880" s="409">
        <v>14.14</v>
      </c>
      <c r="F1880" s="404" t="s">
        <v>6771</v>
      </c>
    </row>
    <row r="1881" spans="1:6">
      <c r="A1881" s="403">
        <v>90998</v>
      </c>
      <c r="B1881" s="404" t="s">
        <v>8811</v>
      </c>
      <c r="C1881" s="404" t="s">
        <v>76</v>
      </c>
      <c r="D1881" s="404" t="s">
        <v>6823</v>
      </c>
      <c r="E1881" s="409">
        <v>17.04</v>
      </c>
      <c r="F1881" s="404" t="s">
        <v>6771</v>
      </c>
    </row>
    <row r="1882" spans="1:6">
      <c r="A1882" s="403">
        <v>91000</v>
      </c>
      <c r="B1882" s="404" t="s">
        <v>8812</v>
      </c>
      <c r="C1882" s="404" t="s">
        <v>76</v>
      </c>
      <c r="D1882" s="404" t="s">
        <v>6823</v>
      </c>
      <c r="E1882" s="409">
        <v>13.03</v>
      </c>
      <c r="F1882" s="404" t="s">
        <v>6771</v>
      </c>
    </row>
    <row r="1883" spans="1:6">
      <c r="A1883" s="403">
        <v>91002</v>
      </c>
      <c r="B1883" s="404" t="s">
        <v>8813</v>
      </c>
      <c r="C1883" s="404" t="s">
        <v>76</v>
      </c>
      <c r="D1883" s="404" t="s">
        <v>6823</v>
      </c>
      <c r="E1883" s="409">
        <v>12</v>
      </c>
      <c r="F1883" s="404" t="s">
        <v>6771</v>
      </c>
    </row>
    <row r="1884" spans="1:6">
      <c r="A1884" s="403">
        <v>91003</v>
      </c>
      <c r="B1884" s="404" t="s">
        <v>8814</v>
      </c>
      <c r="C1884" s="404" t="s">
        <v>76</v>
      </c>
      <c r="D1884" s="404" t="s">
        <v>6823</v>
      </c>
      <c r="E1884" s="409">
        <v>13.88</v>
      </c>
      <c r="F1884" s="404" t="s">
        <v>6771</v>
      </c>
    </row>
    <row r="1885" spans="1:6">
      <c r="A1885" s="403">
        <v>91004</v>
      </c>
      <c r="B1885" s="404" t="s">
        <v>8815</v>
      </c>
      <c r="C1885" s="404" t="s">
        <v>76</v>
      </c>
      <c r="D1885" s="404" t="s">
        <v>6823</v>
      </c>
      <c r="E1885" s="409">
        <v>10.91</v>
      </c>
      <c r="F1885" s="404" t="s">
        <v>6771</v>
      </c>
    </row>
    <row r="1886" spans="1:6">
      <c r="A1886" s="403">
        <v>91005</v>
      </c>
      <c r="B1886" s="404" t="s">
        <v>8816</v>
      </c>
      <c r="C1886" s="404" t="s">
        <v>76</v>
      </c>
      <c r="D1886" s="404" t="s">
        <v>6823</v>
      </c>
      <c r="E1886" s="409">
        <v>13.08</v>
      </c>
      <c r="F1886" s="404" t="s">
        <v>6771</v>
      </c>
    </row>
    <row r="1887" spans="1:6">
      <c r="A1887" s="403">
        <v>91006</v>
      </c>
      <c r="B1887" s="404" t="s">
        <v>8817</v>
      </c>
      <c r="C1887" s="404" t="s">
        <v>76</v>
      </c>
      <c r="D1887" s="404" t="s">
        <v>6823</v>
      </c>
      <c r="E1887" s="409">
        <v>10.09</v>
      </c>
      <c r="F1887" s="404" t="s">
        <v>6771</v>
      </c>
    </row>
    <row r="1888" spans="1:6">
      <c r="A1888" s="403">
        <v>91007</v>
      </c>
      <c r="B1888" s="404" t="s">
        <v>8818</v>
      </c>
      <c r="C1888" s="404" t="s">
        <v>76</v>
      </c>
      <c r="D1888" s="404" t="s">
        <v>6823</v>
      </c>
      <c r="E1888" s="409">
        <v>9.0500000000000007</v>
      </c>
      <c r="F1888" s="404" t="s">
        <v>6771</v>
      </c>
    </row>
    <row r="1889" spans="1:6">
      <c r="A1889" s="403">
        <v>91008</v>
      </c>
      <c r="B1889" s="404" t="s">
        <v>8819</v>
      </c>
      <c r="C1889" s="404" t="s">
        <v>76</v>
      </c>
      <c r="D1889" s="404" t="s">
        <v>6823</v>
      </c>
      <c r="E1889" s="409">
        <v>10.93</v>
      </c>
      <c r="F1889" s="404" t="s">
        <v>6771</v>
      </c>
    </row>
    <row r="1890" spans="1:6">
      <c r="A1890" s="403">
        <v>92263</v>
      </c>
      <c r="B1890" s="404" t="s">
        <v>8820</v>
      </c>
      <c r="C1890" s="404" t="s">
        <v>76</v>
      </c>
      <c r="D1890" s="404" t="s">
        <v>6823</v>
      </c>
      <c r="E1890" s="409">
        <v>79.209999999999994</v>
      </c>
      <c r="F1890" s="404" t="s">
        <v>6771</v>
      </c>
    </row>
    <row r="1891" spans="1:6">
      <c r="A1891" s="403">
        <v>92264</v>
      </c>
      <c r="B1891" s="404" t="s">
        <v>8821</v>
      </c>
      <c r="C1891" s="404" t="s">
        <v>76</v>
      </c>
      <c r="D1891" s="404" t="s">
        <v>6823</v>
      </c>
      <c r="E1891" s="409">
        <v>102.12</v>
      </c>
      <c r="F1891" s="404" t="s">
        <v>6771</v>
      </c>
    </row>
    <row r="1892" spans="1:6">
      <c r="A1892" s="403">
        <v>92265</v>
      </c>
      <c r="B1892" s="404" t="s">
        <v>8822</v>
      </c>
      <c r="C1892" s="404" t="s">
        <v>76</v>
      </c>
      <c r="D1892" s="404" t="s">
        <v>6823</v>
      </c>
      <c r="E1892" s="409">
        <v>56.86</v>
      </c>
      <c r="F1892" s="404" t="s">
        <v>6771</v>
      </c>
    </row>
    <row r="1893" spans="1:6">
      <c r="A1893" s="403">
        <v>92266</v>
      </c>
      <c r="B1893" s="404" t="s">
        <v>8823</v>
      </c>
      <c r="C1893" s="404" t="s">
        <v>76</v>
      </c>
      <c r="D1893" s="404" t="s">
        <v>6823</v>
      </c>
      <c r="E1893" s="409">
        <v>77.28</v>
      </c>
      <c r="F1893" s="404" t="s">
        <v>6771</v>
      </c>
    </row>
    <row r="1894" spans="1:6">
      <c r="A1894" s="403">
        <v>92267</v>
      </c>
      <c r="B1894" s="404" t="s">
        <v>8824</v>
      </c>
      <c r="C1894" s="404" t="s">
        <v>76</v>
      </c>
      <c r="D1894" s="404" t="s">
        <v>6823</v>
      </c>
      <c r="E1894" s="409">
        <v>19.16</v>
      </c>
      <c r="F1894" s="404" t="s">
        <v>6771</v>
      </c>
    </row>
    <row r="1895" spans="1:6">
      <c r="A1895" s="403">
        <v>92268</v>
      </c>
      <c r="B1895" s="404" t="s">
        <v>8825</v>
      </c>
      <c r="C1895" s="404" t="s">
        <v>76</v>
      </c>
      <c r="D1895" s="404" t="s">
        <v>6823</v>
      </c>
      <c r="E1895" s="409">
        <v>37.18</v>
      </c>
      <c r="F1895" s="404" t="s">
        <v>6771</v>
      </c>
    </row>
    <row r="1896" spans="1:6">
      <c r="A1896" s="403">
        <v>92269</v>
      </c>
      <c r="B1896" s="404" t="s">
        <v>8826</v>
      </c>
      <c r="C1896" s="404" t="s">
        <v>76</v>
      </c>
      <c r="D1896" s="404" t="s">
        <v>6823</v>
      </c>
      <c r="E1896" s="409">
        <v>76.86</v>
      </c>
      <c r="F1896" s="404" t="s">
        <v>6771</v>
      </c>
    </row>
    <row r="1897" spans="1:6">
      <c r="A1897" s="403">
        <v>92270</v>
      </c>
      <c r="B1897" s="404" t="s">
        <v>8827</v>
      </c>
      <c r="C1897" s="404" t="s">
        <v>76</v>
      </c>
      <c r="D1897" s="404" t="s">
        <v>6823</v>
      </c>
      <c r="E1897" s="409">
        <v>64.33</v>
      </c>
      <c r="F1897" s="404" t="s">
        <v>6771</v>
      </c>
    </row>
    <row r="1898" spans="1:6">
      <c r="A1898" s="403">
        <v>92271</v>
      </c>
      <c r="B1898" s="404" t="s">
        <v>8828</v>
      </c>
      <c r="C1898" s="404" t="s">
        <v>76</v>
      </c>
      <c r="D1898" s="404" t="s">
        <v>6823</v>
      </c>
      <c r="E1898" s="409">
        <v>49.79</v>
      </c>
      <c r="F1898" s="404" t="s">
        <v>6771</v>
      </c>
    </row>
    <row r="1899" spans="1:6">
      <c r="A1899" s="403">
        <v>92272</v>
      </c>
      <c r="B1899" s="404" t="s">
        <v>8829</v>
      </c>
      <c r="C1899" s="404" t="s">
        <v>78</v>
      </c>
      <c r="D1899" s="404" t="s">
        <v>6823</v>
      </c>
      <c r="E1899" s="409">
        <v>21.64</v>
      </c>
      <c r="F1899" s="404" t="s">
        <v>6771</v>
      </c>
    </row>
    <row r="1900" spans="1:6">
      <c r="A1900" s="403">
        <v>92273</v>
      </c>
      <c r="B1900" s="404" t="s">
        <v>8830</v>
      </c>
      <c r="C1900" s="404" t="s">
        <v>78</v>
      </c>
      <c r="D1900" s="404" t="s">
        <v>6823</v>
      </c>
      <c r="E1900" s="409">
        <v>10.1</v>
      </c>
      <c r="F1900" s="404" t="s">
        <v>6771</v>
      </c>
    </row>
    <row r="1901" spans="1:6">
      <c r="A1901" s="403">
        <v>92408</v>
      </c>
      <c r="B1901" s="404" t="s">
        <v>8831</v>
      </c>
      <c r="C1901" s="404" t="s">
        <v>76</v>
      </c>
      <c r="D1901" s="404" t="s">
        <v>6823</v>
      </c>
      <c r="E1901" s="409">
        <v>147.12</v>
      </c>
      <c r="F1901" s="404" t="s">
        <v>6771</v>
      </c>
    </row>
    <row r="1902" spans="1:6">
      <c r="A1902" s="403">
        <v>92409</v>
      </c>
      <c r="B1902" s="404" t="s">
        <v>8832</v>
      </c>
      <c r="C1902" s="404" t="s">
        <v>76</v>
      </c>
      <c r="D1902" s="404" t="s">
        <v>6823</v>
      </c>
      <c r="E1902" s="409">
        <v>139.13999999999999</v>
      </c>
      <c r="F1902" s="404" t="s">
        <v>6771</v>
      </c>
    </row>
    <row r="1903" spans="1:6">
      <c r="A1903" s="403">
        <v>92410</v>
      </c>
      <c r="B1903" s="404" t="s">
        <v>8833</v>
      </c>
      <c r="C1903" s="404" t="s">
        <v>76</v>
      </c>
      <c r="D1903" s="404" t="s">
        <v>6823</v>
      </c>
      <c r="E1903" s="409">
        <v>101.45</v>
      </c>
      <c r="F1903" s="404" t="s">
        <v>6771</v>
      </c>
    </row>
    <row r="1904" spans="1:6">
      <c r="A1904" s="403">
        <v>92411</v>
      </c>
      <c r="B1904" s="404" t="s">
        <v>8834</v>
      </c>
      <c r="C1904" s="404" t="s">
        <v>76</v>
      </c>
      <c r="D1904" s="404" t="s">
        <v>6823</v>
      </c>
      <c r="E1904" s="409">
        <v>94.4</v>
      </c>
      <c r="F1904" s="404" t="s">
        <v>6771</v>
      </c>
    </row>
    <row r="1905" spans="1:6">
      <c r="A1905" s="403">
        <v>92412</v>
      </c>
      <c r="B1905" s="404" t="s">
        <v>8835</v>
      </c>
      <c r="C1905" s="404" t="s">
        <v>76</v>
      </c>
      <c r="D1905" s="404" t="s">
        <v>6823</v>
      </c>
      <c r="E1905" s="409">
        <v>67.94</v>
      </c>
      <c r="F1905" s="404" t="s">
        <v>6771</v>
      </c>
    </row>
    <row r="1906" spans="1:6">
      <c r="A1906" s="403">
        <v>92413</v>
      </c>
      <c r="B1906" s="404" t="s">
        <v>8836</v>
      </c>
      <c r="C1906" s="404" t="s">
        <v>76</v>
      </c>
      <c r="D1906" s="404" t="s">
        <v>6823</v>
      </c>
      <c r="E1906" s="409">
        <v>62.5</v>
      </c>
      <c r="F1906" s="404" t="s">
        <v>6771</v>
      </c>
    </row>
    <row r="1907" spans="1:6">
      <c r="A1907" s="403">
        <v>92414</v>
      </c>
      <c r="B1907" s="404" t="s">
        <v>8837</v>
      </c>
      <c r="C1907" s="404" t="s">
        <v>76</v>
      </c>
      <c r="D1907" s="404" t="s">
        <v>6823</v>
      </c>
      <c r="E1907" s="409">
        <v>78.52</v>
      </c>
      <c r="F1907" s="404" t="s">
        <v>6771</v>
      </c>
    </row>
    <row r="1908" spans="1:6">
      <c r="A1908" s="403">
        <v>92415</v>
      </c>
      <c r="B1908" s="404" t="s">
        <v>8838</v>
      </c>
      <c r="C1908" s="404" t="s">
        <v>76</v>
      </c>
      <c r="D1908" s="404" t="s">
        <v>6823</v>
      </c>
      <c r="E1908" s="409">
        <v>71.47</v>
      </c>
      <c r="F1908" s="404" t="s">
        <v>6771</v>
      </c>
    </row>
    <row r="1909" spans="1:6">
      <c r="A1909" s="403">
        <v>92416</v>
      </c>
      <c r="B1909" s="404" t="s">
        <v>8839</v>
      </c>
      <c r="C1909" s="404" t="s">
        <v>76</v>
      </c>
      <c r="D1909" s="404" t="s">
        <v>6823</v>
      </c>
      <c r="E1909" s="409">
        <v>93.01</v>
      </c>
      <c r="F1909" s="404" t="s">
        <v>6771</v>
      </c>
    </row>
    <row r="1910" spans="1:6">
      <c r="A1910" s="403">
        <v>92417</v>
      </c>
      <c r="B1910" s="404" t="s">
        <v>8840</v>
      </c>
      <c r="C1910" s="404" t="s">
        <v>76</v>
      </c>
      <c r="D1910" s="404" t="s">
        <v>6823</v>
      </c>
      <c r="E1910" s="409">
        <v>85.99</v>
      </c>
      <c r="F1910" s="404" t="s">
        <v>6771</v>
      </c>
    </row>
    <row r="1911" spans="1:6">
      <c r="A1911" s="403">
        <v>92418</v>
      </c>
      <c r="B1911" s="404" t="s">
        <v>8841</v>
      </c>
      <c r="C1911" s="404" t="s">
        <v>76</v>
      </c>
      <c r="D1911" s="404" t="s">
        <v>6823</v>
      </c>
      <c r="E1911" s="409">
        <v>50.96</v>
      </c>
      <c r="F1911" s="404" t="s">
        <v>6771</v>
      </c>
    </row>
    <row r="1912" spans="1:6">
      <c r="A1912" s="403">
        <v>92419</v>
      </c>
      <c r="B1912" s="404" t="s">
        <v>8842</v>
      </c>
      <c r="C1912" s="404" t="s">
        <v>76</v>
      </c>
      <c r="D1912" s="404" t="s">
        <v>6823</v>
      </c>
      <c r="E1912" s="409">
        <v>45.55</v>
      </c>
      <c r="F1912" s="404" t="s">
        <v>6771</v>
      </c>
    </row>
    <row r="1913" spans="1:6">
      <c r="A1913" s="403">
        <v>92420</v>
      </c>
      <c r="B1913" s="404" t="s">
        <v>8843</v>
      </c>
      <c r="C1913" s="404" t="s">
        <v>76</v>
      </c>
      <c r="D1913" s="404" t="s">
        <v>6823</v>
      </c>
      <c r="E1913" s="409">
        <v>62.1</v>
      </c>
      <c r="F1913" s="404" t="s">
        <v>6771</v>
      </c>
    </row>
    <row r="1914" spans="1:6">
      <c r="A1914" s="403">
        <v>92421</v>
      </c>
      <c r="B1914" s="404" t="s">
        <v>8844</v>
      </c>
      <c r="C1914" s="404" t="s">
        <v>76</v>
      </c>
      <c r="D1914" s="404" t="s">
        <v>6823</v>
      </c>
      <c r="E1914" s="409">
        <v>56.69</v>
      </c>
      <c r="F1914" s="404" t="s">
        <v>6771</v>
      </c>
    </row>
    <row r="1915" spans="1:6">
      <c r="A1915" s="403">
        <v>92422</v>
      </c>
      <c r="B1915" s="404" t="s">
        <v>8845</v>
      </c>
      <c r="C1915" s="404" t="s">
        <v>76</v>
      </c>
      <c r="D1915" s="404" t="s">
        <v>6823</v>
      </c>
      <c r="E1915" s="409">
        <v>42.03</v>
      </c>
      <c r="F1915" s="404" t="s">
        <v>6771</v>
      </c>
    </row>
    <row r="1916" spans="1:6">
      <c r="A1916" s="403">
        <v>92423</v>
      </c>
      <c r="B1916" s="404" t="s">
        <v>8846</v>
      </c>
      <c r="C1916" s="404" t="s">
        <v>76</v>
      </c>
      <c r="D1916" s="404" t="s">
        <v>6823</v>
      </c>
      <c r="E1916" s="409">
        <v>37.33</v>
      </c>
      <c r="F1916" s="404" t="s">
        <v>6771</v>
      </c>
    </row>
    <row r="1917" spans="1:6">
      <c r="A1917" s="403">
        <v>92424</v>
      </c>
      <c r="B1917" s="404" t="s">
        <v>8847</v>
      </c>
      <c r="C1917" s="404" t="s">
        <v>76</v>
      </c>
      <c r="D1917" s="404" t="s">
        <v>6823</v>
      </c>
      <c r="E1917" s="409">
        <v>51.73</v>
      </c>
      <c r="F1917" s="404" t="s">
        <v>6771</v>
      </c>
    </row>
    <row r="1918" spans="1:6">
      <c r="A1918" s="403">
        <v>92425</v>
      </c>
      <c r="B1918" s="404" t="s">
        <v>8848</v>
      </c>
      <c r="C1918" s="404" t="s">
        <v>76</v>
      </c>
      <c r="D1918" s="404" t="s">
        <v>6823</v>
      </c>
      <c r="E1918" s="409">
        <v>47.02</v>
      </c>
      <c r="F1918" s="404" t="s">
        <v>6771</v>
      </c>
    </row>
    <row r="1919" spans="1:6">
      <c r="A1919" s="403">
        <v>92426</v>
      </c>
      <c r="B1919" s="404" t="s">
        <v>8849</v>
      </c>
      <c r="C1919" s="404" t="s">
        <v>76</v>
      </c>
      <c r="D1919" s="404" t="s">
        <v>6823</v>
      </c>
      <c r="E1919" s="409">
        <v>37.53</v>
      </c>
      <c r="F1919" s="404" t="s">
        <v>6771</v>
      </c>
    </row>
    <row r="1920" spans="1:6">
      <c r="A1920" s="403">
        <v>92427</v>
      </c>
      <c r="B1920" s="404" t="s">
        <v>8850</v>
      </c>
      <c r="C1920" s="404" t="s">
        <v>76</v>
      </c>
      <c r="D1920" s="404" t="s">
        <v>6823</v>
      </c>
      <c r="E1920" s="409">
        <v>33.18</v>
      </c>
      <c r="F1920" s="404" t="s">
        <v>6771</v>
      </c>
    </row>
    <row r="1921" spans="1:6">
      <c r="A1921" s="403">
        <v>92428</v>
      </c>
      <c r="B1921" s="404" t="s">
        <v>8851</v>
      </c>
      <c r="C1921" s="404" t="s">
        <v>76</v>
      </c>
      <c r="D1921" s="404" t="s">
        <v>6823</v>
      </c>
      <c r="E1921" s="409">
        <v>46.51</v>
      </c>
      <c r="F1921" s="404" t="s">
        <v>6771</v>
      </c>
    </row>
    <row r="1922" spans="1:6">
      <c r="A1922" s="403">
        <v>92429</v>
      </c>
      <c r="B1922" s="404" t="s">
        <v>8852</v>
      </c>
      <c r="C1922" s="404" t="s">
        <v>76</v>
      </c>
      <c r="D1922" s="404" t="s">
        <v>6823</v>
      </c>
      <c r="E1922" s="409">
        <v>42.15</v>
      </c>
      <c r="F1922" s="404" t="s">
        <v>6771</v>
      </c>
    </row>
    <row r="1923" spans="1:6">
      <c r="A1923" s="403">
        <v>92430</v>
      </c>
      <c r="B1923" s="404" t="s">
        <v>8853</v>
      </c>
      <c r="C1923" s="404" t="s">
        <v>76</v>
      </c>
      <c r="D1923" s="404" t="s">
        <v>6823</v>
      </c>
      <c r="E1923" s="409">
        <v>35.44</v>
      </c>
      <c r="F1923" s="404" t="s">
        <v>6771</v>
      </c>
    </row>
    <row r="1924" spans="1:6">
      <c r="A1924" s="403">
        <v>92431</v>
      </c>
      <c r="B1924" s="404" t="s">
        <v>8854</v>
      </c>
      <c r="C1924" s="404" t="s">
        <v>76</v>
      </c>
      <c r="D1924" s="404" t="s">
        <v>6823</v>
      </c>
      <c r="E1924" s="409">
        <v>31.3</v>
      </c>
      <c r="F1924" s="404" t="s">
        <v>6771</v>
      </c>
    </row>
    <row r="1925" spans="1:6">
      <c r="A1925" s="403">
        <v>92432</v>
      </c>
      <c r="B1925" s="404" t="s">
        <v>8855</v>
      </c>
      <c r="C1925" s="404" t="s">
        <v>76</v>
      </c>
      <c r="D1925" s="404" t="s">
        <v>6823</v>
      </c>
      <c r="E1925" s="409">
        <v>43.96</v>
      </c>
      <c r="F1925" s="404" t="s">
        <v>6771</v>
      </c>
    </row>
    <row r="1926" spans="1:6">
      <c r="A1926" s="403">
        <v>92433</v>
      </c>
      <c r="B1926" s="404" t="s">
        <v>8856</v>
      </c>
      <c r="C1926" s="404" t="s">
        <v>76</v>
      </c>
      <c r="D1926" s="404" t="s">
        <v>6823</v>
      </c>
      <c r="E1926" s="409">
        <v>39.83</v>
      </c>
      <c r="F1926" s="404" t="s">
        <v>6771</v>
      </c>
    </row>
    <row r="1927" spans="1:6">
      <c r="A1927" s="403">
        <v>92434</v>
      </c>
      <c r="B1927" s="404" t="s">
        <v>8857</v>
      </c>
      <c r="C1927" s="404" t="s">
        <v>76</v>
      </c>
      <c r="D1927" s="404" t="s">
        <v>6823</v>
      </c>
      <c r="E1927" s="409">
        <v>33.72</v>
      </c>
      <c r="F1927" s="404" t="s">
        <v>6771</v>
      </c>
    </row>
    <row r="1928" spans="1:6">
      <c r="A1928" s="403">
        <v>92435</v>
      </c>
      <c r="B1928" s="404" t="s">
        <v>8858</v>
      </c>
      <c r="C1928" s="404" t="s">
        <v>76</v>
      </c>
      <c r="D1928" s="404" t="s">
        <v>6823</v>
      </c>
      <c r="E1928" s="409">
        <v>29.72</v>
      </c>
      <c r="F1928" s="404" t="s">
        <v>6771</v>
      </c>
    </row>
    <row r="1929" spans="1:6">
      <c r="A1929" s="403">
        <v>92436</v>
      </c>
      <c r="B1929" s="404" t="s">
        <v>8859</v>
      </c>
      <c r="C1929" s="404" t="s">
        <v>76</v>
      </c>
      <c r="D1929" s="404" t="s">
        <v>6823</v>
      </c>
      <c r="E1929" s="409">
        <v>41.93</v>
      </c>
      <c r="F1929" s="404" t="s">
        <v>6771</v>
      </c>
    </row>
    <row r="1930" spans="1:6">
      <c r="A1930" s="403">
        <v>92437</v>
      </c>
      <c r="B1930" s="404" t="s">
        <v>8860</v>
      </c>
      <c r="C1930" s="404" t="s">
        <v>76</v>
      </c>
      <c r="D1930" s="404" t="s">
        <v>6823</v>
      </c>
      <c r="E1930" s="409">
        <v>37.94</v>
      </c>
      <c r="F1930" s="404" t="s">
        <v>6771</v>
      </c>
    </row>
    <row r="1931" spans="1:6">
      <c r="A1931" s="403">
        <v>92438</v>
      </c>
      <c r="B1931" s="404" t="s">
        <v>8861</v>
      </c>
      <c r="C1931" s="404" t="s">
        <v>76</v>
      </c>
      <c r="D1931" s="404" t="s">
        <v>6823</v>
      </c>
      <c r="E1931" s="409">
        <v>32.479999999999997</v>
      </c>
      <c r="F1931" s="404" t="s">
        <v>6771</v>
      </c>
    </row>
    <row r="1932" spans="1:6">
      <c r="A1932" s="403">
        <v>92439</v>
      </c>
      <c r="B1932" s="404" t="s">
        <v>8862</v>
      </c>
      <c r="C1932" s="404" t="s">
        <v>76</v>
      </c>
      <c r="D1932" s="404" t="s">
        <v>6823</v>
      </c>
      <c r="E1932" s="409">
        <v>28.59</v>
      </c>
      <c r="F1932" s="404" t="s">
        <v>6771</v>
      </c>
    </row>
    <row r="1933" spans="1:6">
      <c r="A1933" s="403">
        <v>92440</v>
      </c>
      <c r="B1933" s="404" t="s">
        <v>8863</v>
      </c>
      <c r="C1933" s="404" t="s">
        <v>76</v>
      </c>
      <c r="D1933" s="404" t="s">
        <v>6823</v>
      </c>
      <c r="E1933" s="409">
        <v>40.49</v>
      </c>
      <c r="F1933" s="404" t="s">
        <v>6771</v>
      </c>
    </row>
    <row r="1934" spans="1:6">
      <c r="A1934" s="403">
        <v>92441</v>
      </c>
      <c r="B1934" s="404" t="s">
        <v>8864</v>
      </c>
      <c r="C1934" s="404" t="s">
        <v>76</v>
      </c>
      <c r="D1934" s="404" t="s">
        <v>6823</v>
      </c>
      <c r="E1934" s="409">
        <v>36.61</v>
      </c>
      <c r="F1934" s="404" t="s">
        <v>6771</v>
      </c>
    </row>
    <row r="1935" spans="1:6">
      <c r="A1935" s="403">
        <v>92442</v>
      </c>
      <c r="B1935" s="404" t="s">
        <v>8865</v>
      </c>
      <c r="C1935" s="404" t="s">
        <v>76</v>
      </c>
      <c r="D1935" s="404" t="s">
        <v>6823</v>
      </c>
      <c r="E1935" s="409">
        <v>29.97</v>
      </c>
      <c r="F1935" s="404" t="s">
        <v>6771</v>
      </c>
    </row>
    <row r="1936" spans="1:6">
      <c r="A1936" s="403">
        <v>92443</v>
      </c>
      <c r="B1936" s="404" t="s">
        <v>8866</v>
      </c>
      <c r="C1936" s="404" t="s">
        <v>76</v>
      </c>
      <c r="D1936" s="404" t="s">
        <v>6823</v>
      </c>
      <c r="E1936" s="409">
        <v>26.21</v>
      </c>
      <c r="F1936" s="404" t="s">
        <v>6771</v>
      </c>
    </row>
    <row r="1937" spans="1:6">
      <c r="A1937" s="403">
        <v>92444</v>
      </c>
      <c r="B1937" s="404" t="s">
        <v>8867</v>
      </c>
      <c r="C1937" s="404" t="s">
        <v>76</v>
      </c>
      <c r="D1937" s="404" t="s">
        <v>6823</v>
      </c>
      <c r="E1937" s="409">
        <v>37.72</v>
      </c>
      <c r="F1937" s="404" t="s">
        <v>6771</v>
      </c>
    </row>
    <row r="1938" spans="1:6">
      <c r="A1938" s="403">
        <v>92445</v>
      </c>
      <c r="B1938" s="404" t="s">
        <v>8868</v>
      </c>
      <c r="C1938" s="404" t="s">
        <v>76</v>
      </c>
      <c r="D1938" s="404" t="s">
        <v>6823</v>
      </c>
      <c r="E1938" s="409">
        <v>33.96</v>
      </c>
      <c r="F1938" s="404" t="s">
        <v>6771</v>
      </c>
    </row>
    <row r="1939" spans="1:6">
      <c r="A1939" s="403">
        <v>92446</v>
      </c>
      <c r="B1939" s="404" t="s">
        <v>8869</v>
      </c>
      <c r="C1939" s="404" t="s">
        <v>76</v>
      </c>
      <c r="D1939" s="404" t="s">
        <v>6823</v>
      </c>
      <c r="E1939" s="409">
        <v>141.19</v>
      </c>
      <c r="F1939" s="404" t="s">
        <v>6771</v>
      </c>
    </row>
    <row r="1940" spans="1:6">
      <c r="A1940" s="403">
        <v>92447</v>
      </c>
      <c r="B1940" s="404" t="s">
        <v>8870</v>
      </c>
      <c r="C1940" s="404" t="s">
        <v>76</v>
      </c>
      <c r="D1940" s="404" t="s">
        <v>6823</v>
      </c>
      <c r="E1940" s="409">
        <v>102.05</v>
      </c>
      <c r="F1940" s="404" t="s">
        <v>6771</v>
      </c>
    </row>
    <row r="1941" spans="1:6">
      <c r="A1941" s="403">
        <v>92448</v>
      </c>
      <c r="B1941" s="404" t="s">
        <v>8871</v>
      </c>
      <c r="C1941" s="404" t="s">
        <v>76</v>
      </c>
      <c r="D1941" s="404" t="s">
        <v>6823</v>
      </c>
      <c r="E1941" s="409">
        <v>83.38</v>
      </c>
      <c r="F1941" s="404" t="s">
        <v>6771</v>
      </c>
    </row>
    <row r="1942" spans="1:6">
      <c r="A1942" s="403">
        <v>92449</v>
      </c>
      <c r="B1942" s="404" t="s">
        <v>8872</v>
      </c>
      <c r="C1942" s="404" t="s">
        <v>76</v>
      </c>
      <c r="D1942" s="404" t="s">
        <v>6823</v>
      </c>
      <c r="E1942" s="409">
        <v>153.87</v>
      </c>
      <c r="F1942" s="404" t="s">
        <v>6771</v>
      </c>
    </row>
    <row r="1943" spans="1:6">
      <c r="A1943" s="403">
        <v>92450</v>
      </c>
      <c r="B1943" s="404" t="s">
        <v>8873</v>
      </c>
      <c r="C1943" s="404" t="s">
        <v>76</v>
      </c>
      <c r="D1943" s="404" t="s">
        <v>6823</v>
      </c>
      <c r="E1943" s="409">
        <v>145.35</v>
      </c>
      <c r="F1943" s="404" t="s">
        <v>6771</v>
      </c>
    </row>
    <row r="1944" spans="1:6">
      <c r="A1944" s="403">
        <v>92451</v>
      </c>
      <c r="B1944" s="404" t="s">
        <v>8874</v>
      </c>
      <c r="C1944" s="404" t="s">
        <v>76</v>
      </c>
      <c r="D1944" s="404" t="s">
        <v>6823</v>
      </c>
      <c r="E1944" s="409">
        <v>101.84</v>
      </c>
      <c r="F1944" s="404" t="s">
        <v>6771</v>
      </c>
    </row>
    <row r="1945" spans="1:6">
      <c r="A1945" s="403">
        <v>92452</v>
      </c>
      <c r="B1945" s="404" t="s">
        <v>8875</v>
      </c>
      <c r="C1945" s="404" t="s">
        <v>76</v>
      </c>
      <c r="D1945" s="404" t="s">
        <v>6823</v>
      </c>
      <c r="E1945" s="409">
        <v>85.77</v>
      </c>
      <c r="F1945" s="404" t="s">
        <v>6771</v>
      </c>
    </row>
    <row r="1946" spans="1:6">
      <c r="A1946" s="403">
        <v>92453</v>
      </c>
      <c r="B1946" s="404" t="s">
        <v>8876</v>
      </c>
      <c r="C1946" s="404" t="s">
        <v>76</v>
      </c>
      <c r="D1946" s="404" t="s">
        <v>6823</v>
      </c>
      <c r="E1946" s="409">
        <v>133.93</v>
      </c>
      <c r="F1946" s="404" t="s">
        <v>6771</v>
      </c>
    </row>
    <row r="1947" spans="1:6">
      <c r="A1947" s="403">
        <v>92454</v>
      </c>
      <c r="B1947" s="404" t="s">
        <v>8877</v>
      </c>
      <c r="C1947" s="404" t="s">
        <v>76</v>
      </c>
      <c r="D1947" s="404" t="s">
        <v>6823</v>
      </c>
      <c r="E1947" s="409">
        <v>155.13</v>
      </c>
      <c r="F1947" s="404" t="s">
        <v>6771</v>
      </c>
    </row>
    <row r="1948" spans="1:6">
      <c r="A1948" s="403">
        <v>92455</v>
      </c>
      <c r="B1948" s="404" t="s">
        <v>8878</v>
      </c>
      <c r="C1948" s="404" t="s">
        <v>76</v>
      </c>
      <c r="D1948" s="404" t="s">
        <v>6823</v>
      </c>
      <c r="E1948" s="409">
        <v>85.18</v>
      </c>
      <c r="F1948" s="404" t="s">
        <v>6771</v>
      </c>
    </row>
    <row r="1949" spans="1:6">
      <c r="A1949" s="403">
        <v>92456</v>
      </c>
      <c r="B1949" s="404" t="s">
        <v>8879</v>
      </c>
      <c r="C1949" s="404" t="s">
        <v>76</v>
      </c>
      <c r="D1949" s="404" t="s">
        <v>6823</v>
      </c>
      <c r="E1949" s="409">
        <v>72.69</v>
      </c>
      <c r="F1949" s="404" t="s">
        <v>6771</v>
      </c>
    </row>
    <row r="1950" spans="1:6">
      <c r="A1950" s="403">
        <v>92457</v>
      </c>
      <c r="B1950" s="404" t="s">
        <v>8880</v>
      </c>
      <c r="C1950" s="404" t="s">
        <v>76</v>
      </c>
      <c r="D1950" s="404" t="s">
        <v>6823</v>
      </c>
      <c r="E1950" s="409">
        <v>117.23</v>
      </c>
      <c r="F1950" s="404" t="s">
        <v>6771</v>
      </c>
    </row>
    <row r="1951" spans="1:6">
      <c r="A1951" s="403">
        <v>92458</v>
      </c>
      <c r="B1951" s="404" t="s">
        <v>8881</v>
      </c>
      <c r="C1951" s="404" t="s">
        <v>76</v>
      </c>
      <c r="D1951" s="404" t="s">
        <v>6823</v>
      </c>
      <c r="E1951" s="409">
        <v>145.16999999999999</v>
      </c>
      <c r="F1951" s="404" t="s">
        <v>6771</v>
      </c>
    </row>
    <row r="1952" spans="1:6">
      <c r="A1952" s="403">
        <v>92459</v>
      </c>
      <c r="B1952" s="404" t="s">
        <v>8882</v>
      </c>
      <c r="C1952" s="404" t="s">
        <v>76</v>
      </c>
      <c r="D1952" s="404" t="s">
        <v>6823</v>
      </c>
      <c r="E1952" s="409">
        <v>73.11</v>
      </c>
      <c r="F1952" s="404" t="s">
        <v>6771</v>
      </c>
    </row>
    <row r="1953" spans="1:6">
      <c r="A1953" s="403">
        <v>92460</v>
      </c>
      <c r="B1953" s="404" t="s">
        <v>8883</v>
      </c>
      <c r="C1953" s="404" t="s">
        <v>76</v>
      </c>
      <c r="D1953" s="404" t="s">
        <v>6823</v>
      </c>
      <c r="E1953" s="409">
        <v>60.05</v>
      </c>
      <c r="F1953" s="404" t="s">
        <v>6771</v>
      </c>
    </row>
    <row r="1954" spans="1:6">
      <c r="A1954" s="403">
        <v>92461</v>
      </c>
      <c r="B1954" s="404" t="s">
        <v>8884</v>
      </c>
      <c r="C1954" s="404" t="s">
        <v>76</v>
      </c>
      <c r="D1954" s="404" t="s">
        <v>6823</v>
      </c>
      <c r="E1954" s="409">
        <v>108.65</v>
      </c>
      <c r="F1954" s="404" t="s">
        <v>6771</v>
      </c>
    </row>
    <row r="1955" spans="1:6">
      <c r="A1955" s="403">
        <v>92462</v>
      </c>
      <c r="B1955" s="404" t="s">
        <v>8885</v>
      </c>
      <c r="C1955" s="404" t="s">
        <v>76</v>
      </c>
      <c r="D1955" s="404" t="s">
        <v>6823</v>
      </c>
      <c r="E1955" s="409">
        <v>138.63999999999999</v>
      </c>
      <c r="F1955" s="404" t="s">
        <v>6771</v>
      </c>
    </row>
    <row r="1956" spans="1:6">
      <c r="A1956" s="403">
        <v>92463</v>
      </c>
      <c r="B1956" s="404" t="s">
        <v>8886</v>
      </c>
      <c r="C1956" s="404" t="s">
        <v>76</v>
      </c>
      <c r="D1956" s="404" t="s">
        <v>6823</v>
      </c>
      <c r="E1956" s="409">
        <v>66.7</v>
      </c>
      <c r="F1956" s="404" t="s">
        <v>6771</v>
      </c>
    </row>
    <row r="1957" spans="1:6">
      <c r="A1957" s="403">
        <v>92464</v>
      </c>
      <c r="B1957" s="404" t="s">
        <v>8887</v>
      </c>
      <c r="C1957" s="404" t="s">
        <v>76</v>
      </c>
      <c r="D1957" s="404" t="s">
        <v>6823</v>
      </c>
      <c r="E1957" s="409">
        <v>56.54</v>
      </c>
      <c r="F1957" s="404" t="s">
        <v>6771</v>
      </c>
    </row>
    <row r="1958" spans="1:6">
      <c r="A1958" s="403">
        <v>92465</v>
      </c>
      <c r="B1958" s="404" t="s">
        <v>8888</v>
      </c>
      <c r="C1958" s="404" t="s">
        <v>76</v>
      </c>
      <c r="D1958" s="404" t="s">
        <v>6823</v>
      </c>
      <c r="E1958" s="409">
        <v>86.74</v>
      </c>
      <c r="F1958" s="404" t="s">
        <v>6771</v>
      </c>
    </row>
    <row r="1959" spans="1:6">
      <c r="A1959" s="403">
        <v>92466</v>
      </c>
      <c r="B1959" s="404" t="s">
        <v>8889</v>
      </c>
      <c r="C1959" s="404" t="s">
        <v>76</v>
      </c>
      <c r="D1959" s="404" t="s">
        <v>6823</v>
      </c>
      <c r="E1959" s="409">
        <v>135.13999999999999</v>
      </c>
      <c r="F1959" s="404" t="s">
        <v>6771</v>
      </c>
    </row>
    <row r="1960" spans="1:6">
      <c r="A1960" s="403">
        <v>92467</v>
      </c>
      <c r="B1960" s="404" t="s">
        <v>8890</v>
      </c>
      <c r="C1960" s="404" t="s">
        <v>76</v>
      </c>
      <c r="D1960" s="404" t="s">
        <v>6823</v>
      </c>
      <c r="E1960" s="409">
        <v>55.05</v>
      </c>
      <c r="F1960" s="404" t="s">
        <v>6771</v>
      </c>
    </row>
    <row r="1961" spans="1:6">
      <c r="A1961" s="403">
        <v>92468</v>
      </c>
      <c r="B1961" s="404" t="s">
        <v>8891</v>
      </c>
      <c r="C1961" s="404" t="s">
        <v>76</v>
      </c>
      <c r="D1961" s="404" t="s">
        <v>6823</v>
      </c>
      <c r="E1961" s="409">
        <v>53.23</v>
      </c>
      <c r="F1961" s="404" t="s">
        <v>6771</v>
      </c>
    </row>
    <row r="1962" spans="1:6">
      <c r="A1962" s="403">
        <v>92469</v>
      </c>
      <c r="B1962" s="404" t="s">
        <v>8892</v>
      </c>
      <c r="C1962" s="404" t="s">
        <v>76</v>
      </c>
      <c r="D1962" s="404" t="s">
        <v>6823</v>
      </c>
      <c r="E1962" s="409">
        <v>78.95</v>
      </c>
      <c r="F1962" s="404" t="s">
        <v>6771</v>
      </c>
    </row>
    <row r="1963" spans="1:6">
      <c r="A1963" s="403">
        <v>92470</v>
      </c>
      <c r="B1963" s="404" t="s">
        <v>8893</v>
      </c>
      <c r="C1963" s="404" t="s">
        <v>76</v>
      </c>
      <c r="D1963" s="404" t="s">
        <v>6823</v>
      </c>
      <c r="E1963" s="409">
        <v>131.22</v>
      </c>
      <c r="F1963" s="404" t="s">
        <v>6771</v>
      </c>
    </row>
    <row r="1964" spans="1:6">
      <c r="A1964" s="403">
        <v>92471</v>
      </c>
      <c r="B1964" s="404" t="s">
        <v>8894</v>
      </c>
      <c r="C1964" s="404" t="s">
        <v>76</v>
      </c>
      <c r="D1964" s="404" t="s">
        <v>6823</v>
      </c>
      <c r="E1964" s="409">
        <v>50.18</v>
      </c>
      <c r="F1964" s="404" t="s">
        <v>6771</v>
      </c>
    </row>
    <row r="1965" spans="1:6">
      <c r="A1965" s="403">
        <v>92472</v>
      </c>
      <c r="B1965" s="404" t="s">
        <v>8895</v>
      </c>
      <c r="C1965" s="404" t="s">
        <v>76</v>
      </c>
      <c r="D1965" s="404" t="s">
        <v>6823</v>
      </c>
      <c r="E1965" s="409">
        <v>49.83</v>
      </c>
      <c r="F1965" s="404" t="s">
        <v>6771</v>
      </c>
    </row>
    <row r="1966" spans="1:6">
      <c r="A1966" s="403">
        <v>92473</v>
      </c>
      <c r="B1966" s="404" t="s">
        <v>8896</v>
      </c>
      <c r="C1966" s="404" t="s">
        <v>76</v>
      </c>
      <c r="D1966" s="404" t="s">
        <v>6823</v>
      </c>
      <c r="E1966" s="409">
        <v>72.63</v>
      </c>
      <c r="F1966" s="404" t="s">
        <v>6771</v>
      </c>
    </row>
    <row r="1967" spans="1:6">
      <c r="A1967" s="403">
        <v>92474</v>
      </c>
      <c r="B1967" s="404" t="s">
        <v>8897</v>
      </c>
      <c r="C1967" s="404" t="s">
        <v>76</v>
      </c>
      <c r="D1967" s="404" t="s">
        <v>6823</v>
      </c>
      <c r="E1967" s="409">
        <v>127.83</v>
      </c>
      <c r="F1967" s="404" t="s">
        <v>6771</v>
      </c>
    </row>
    <row r="1968" spans="1:6">
      <c r="A1968" s="403">
        <v>92475</v>
      </c>
      <c r="B1968" s="404" t="s">
        <v>8898</v>
      </c>
      <c r="C1968" s="404" t="s">
        <v>76</v>
      </c>
      <c r="D1968" s="404" t="s">
        <v>6823</v>
      </c>
      <c r="E1968" s="409">
        <v>46.21</v>
      </c>
      <c r="F1968" s="404" t="s">
        <v>6771</v>
      </c>
    </row>
    <row r="1969" spans="1:6">
      <c r="A1969" s="403">
        <v>92476</v>
      </c>
      <c r="B1969" s="404" t="s">
        <v>8899</v>
      </c>
      <c r="C1969" s="404" t="s">
        <v>76</v>
      </c>
      <c r="D1969" s="404" t="s">
        <v>6823</v>
      </c>
      <c r="E1969" s="409">
        <v>46.93</v>
      </c>
      <c r="F1969" s="404" t="s">
        <v>6771</v>
      </c>
    </row>
    <row r="1970" spans="1:6">
      <c r="A1970" s="403">
        <v>92477</v>
      </c>
      <c r="B1970" s="404" t="s">
        <v>8900</v>
      </c>
      <c r="C1970" s="404" t="s">
        <v>76</v>
      </c>
      <c r="D1970" s="404" t="s">
        <v>6823</v>
      </c>
      <c r="E1970" s="409">
        <v>59.19</v>
      </c>
      <c r="F1970" s="404" t="s">
        <v>6771</v>
      </c>
    </row>
    <row r="1971" spans="1:6">
      <c r="A1971" s="403">
        <v>92478</v>
      </c>
      <c r="B1971" s="404" t="s">
        <v>8901</v>
      </c>
      <c r="C1971" s="404" t="s">
        <v>76</v>
      </c>
      <c r="D1971" s="404" t="s">
        <v>6823</v>
      </c>
      <c r="E1971" s="409">
        <v>121.2</v>
      </c>
      <c r="F1971" s="404" t="s">
        <v>6771</v>
      </c>
    </row>
    <row r="1972" spans="1:6">
      <c r="A1972" s="403">
        <v>92479</v>
      </c>
      <c r="B1972" s="404" t="s">
        <v>8902</v>
      </c>
      <c r="C1972" s="404" t="s">
        <v>76</v>
      </c>
      <c r="D1972" s="404" t="s">
        <v>6823</v>
      </c>
      <c r="E1972" s="409">
        <v>37.799999999999997</v>
      </c>
      <c r="F1972" s="404" t="s">
        <v>6771</v>
      </c>
    </row>
    <row r="1973" spans="1:6">
      <c r="A1973" s="403">
        <v>92480</v>
      </c>
      <c r="B1973" s="404" t="s">
        <v>8903</v>
      </c>
      <c r="C1973" s="404" t="s">
        <v>76</v>
      </c>
      <c r="D1973" s="404" t="s">
        <v>6823</v>
      </c>
      <c r="E1973" s="409">
        <v>41.19</v>
      </c>
      <c r="F1973" s="404" t="s">
        <v>6771</v>
      </c>
    </row>
    <row r="1974" spans="1:6">
      <c r="A1974" s="403">
        <v>92481</v>
      </c>
      <c r="B1974" s="404" t="s">
        <v>8904</v>
      </c>
      <c r="C1974" s="404" t="s">
        <v>76</v>
      </c>
      <c r="D1974" s="404" t="s">
        <v>6823</v>
      </c>
      <c r="E1974" s="409">
        <v>181.96</v>
      </c>
      <c r="F1974" s="404" t="s">
        <v>6771</v>
      </c>
    </row>
    <row r="1975" spans="1:6">
      <c r="A1975" s="403">
        <v>92482</v>
      </c>
      <c r="B1975" s="404" t="s">
        <v>8905</v>
      </c>
      <c r="C1975" s="404" t="s">
        <v>76</v>
      </c>
      <c r="D1975" s="404" t="s">
        <v>6823</v>
      </c>
      <c r="E1975" s="409">
        <v>172.66</v>
      </c>
      <c r="F1975" s="404" t="s">
        <v>6771</v>
      </c>
    </row>
    <row r="1976" spans="1:6">
      <c r="A1976" s="403">
        <v>92483</v>
      </c>
      <c r="B1976" s="404" t="s">
        <v>8906</v>
      </c>
      <c r="C1976" s="404" t="s">
        <v>76</v>
      </c>
      <c r="D1976" s="404" t="s">
        <v>6823</v>
      </c>
      <c r="E1976" s="409">
        <v>136.88</v>
      </c>
      <c r="F1976" s="404" t="s">
        <v>6771</v>
      </c>
    </row>
    <row r="1977" spans="1:6">
      <c r="A1977" s="403">
        <v>92484</v>
      </c>
      <c r="B1977" s="404" t="s">
        <v>8907</v>
      </c>
      <c r="C1977" s="404" t="s">
        <v>76</v>
      </c>
      <c r="D1977" s="404" t="s">
        <v>6823</v>
      </c>
      <c r="E1977" s="409">
        <v>128.68</v>
      </c>
      <c r="F1977" s="404" t="s">
        <v>6771</v>
      </c>
    </row>
    <row r="1978" spans="1:6">
      <c r="A1978" s="403">
        <v>92485</v>
      </c>
      <c r="B1978" s="404" t="s">
        <v>8908</v>
      </c>
      <c r="C1978" s="404" t="s">
        <v>76</v>
      </c>
      <c r="D1978" s="404" t="s">
        <v>6823</v>
      </c>
      <c r="E1978" s="409">
        <v>97.88</v>
      </c>
      <c r="F1978" s="404" t="s">
        <v>6771</v>
      </c>
    </row>
    <row r="1979" spans="1:6">
      <c r="A1979" s="403">
        <v>92486</v>
      </c>
      <c r="B1979" s="404" t="s">
        <v>8909</v>
      </c>
      <c r="C1979" s="404" t="s">
        <v>76</v>
      </c>
      <c r="D1979" s="404" t="s">
        <v>6823</v>
      </c>
      <c r="E1979" s="409">
        <v>91.57</v>
      </c>
      <c r="F1979" s="404" t="s">
        <v>6771</v>
      </c>
    </row>
    <row r="1980" spans="1:6">
      <c r="A1980" s="403">
        <v>92487</v>
      </c>
      <c r="B1980" s="404" t="s">
        <v>8910</v>
      </c>
      <c r="C1980" s="404" t="s">
        <v>76</v>
      </c>
      <c r="D1980" s="404" t="s">
        <v>6823</v>
      </c>
      <c r="E1980" s="409">
        <v>55.36</v>
      </c>
      <c r="F1980" s="404" t="s">
        <v>6771</v>
      </c>
    </row>
    <row r="1981" spans="1:6">
      <c r="A1981" s="403">
        <v>92488</v>
      </c>
      <c r="B1981" s="404" t="s">
        <v>8911</v>
      </c>
      <c r="C1981" s="404" t="s">
        <v>76</v>
      </c>
      <c r="D1981" s="404" t="s">
        <v>6823</v>
      </c>
      <c r="E1981" s="409">
        <v>53.18</v>
      </c>
      <c r="F1981" s="404" t="s">
        <v>6771</v>
      </c>
    </row>
    <row r="1982" spans="1:6">
      <c r="A1982" s="403">
        <v>92489</v>
      </c>
      <c r="B1982" s="404" t="s">
        <v>8912</v>
      </c>
      <c r="C1982" s="404" t="s">
        <v>76</v>
      </c>
      <c r="D1982" s="404" t="s">
        <v>6823</v>
      </c>
      <c r="E1982" s="409">
        <v>32.68</v>
      </c>
      <c r="F1982" s="404" t="s">
        <v>6771</v>
      </c>
    </row>
    <row r="1983" spans="1:6">
      <c r="A1983" s="403">
        <v>92490</v>
      </c>
      <c r="B1983" s="404" t="s">
        <v>8913</v>
      </c>
      <c r="C1983" s="404" t="s">
        <v>76</v>
      </c>
      <c r="D1983" s="404" t="s">
        <v>6823</v>
      </c>
      <c r="E1983" s="409">
        <v>30.68</v>
      </c>
      <c r="F1983" s="404" t="s">
        <v>6771</v>
      </c>
    </row>
    <row r="1984" spans="1:6">
      <c r="A1984" s="403">
        <v>92491</v>
      </c>
      <c r="B1984" s="404" t="s">
        <v>8914</v>
      </c>
      <c r="C1984" s="404" t="s">
        <v>76</v>
      </c>
      <c r="D1984" s="404" t="s">
        <v>6823</v>
      </c>
      <c r="E1984" s="409">
        <v>53.38</v>
      </c>
      <c r="F1984" s="404" t="s">
        <v>6771</v>
      </c>
    </row>
    <row r="1985" spans="1:6">
      <c r="A1985" s="403">
        <v>92492</v>
      </c>
      <c r="B1985" s="404" t="s">
        <v>8915</v>
      </c>
      <c r="C1985" s="404" t="s">
        <v>76</v>
      </c>
      <c r="D1985" s="404" t="s">
        <v>6823</v>
      </c>
      <c r="E1985" s="409">
        <v>51.3</v>
      </c>
      <c r="F1985" s="404" t="s">
        <v>6771</v>
      </c>
    </row>
    <row r="1986" spans="1:6">
      <c r="A1986" s="403">
        <v>92493</v>
      </c>
      <c r="B1986" s="404" t="s">
        <v>8916</v>
      </c>
      <c r="C1986" s="404" t="s">
        <v>76</v>
      </c>
      <c r="D1986" s="404" t="s">
        <v>6823</v>
      </c>
      <c r="E1986" s="409">
        <v>29.46</v>
      </c>
      <c r="F1986" s="404" t="s">
        <v>6771</v>
      </c>
    </row>
    <row r="1987" spans="1:6">
      <c r="A1987" s="403">
        <v>92494</v>
      </c>
      <c r="B1987" s="404" t="s">
        <v>8917</v>
      </c>
      <c r="C1987" s="404" t="s">
        <v>76</v>
      </c>
      <c r="D1987" s="404" t="s">
        <v>6823</v>
      </c>
      <c r="E1987" s="409">
        <v>29.13</v>
      </c>
      <c r="F1987" s="404" t="s">
        <v>6771</v>
      </c>
    </row>
    <row r="1988" spans="1:6">
      <c r="A1988" s="403">
        <v>92495</v>
      </c>
      <c r="B1988" s="404" t="s">
        <v>8918</v>
      </c>
      <c r="C1988" s="404" t="s">
        <v>76</v>
      </c>
      <c r="D1988" s="404" t="s">
        <v>6823</v>
      </c>
      <c r="E1988" s="409">
        <v>52.04</v>
      </c>
      <c r="F1988" s="404" t="s">
        <v>6771</v>
      </c>
    </row>
    <row r="1989" spans="1:6">
      <c r="A1989" s="403">
        <v>92496</v>
      </c>
      <c r="B1989" s="404" t="s">
        <v>8919</v>
      </c>
      <c r="C1989" s="404" t="s">
        <v>76</v>
      </c>
      <c r="D1989" s="404" t="s">
        <v>6823</v>
      </c>
      <c r="E1989" s="409">
        <v>50.06</v>
      </c>
      <c r="F1989" s="404" t="s">
        <v>6771</v>
      </c>
    </row>
    <row r="1990" spans="1:6">
      <c r="A1990" s="403">
        <v>92497</v>
      </c>
      <c r="B1990" s="404" t="s">
        <v>8920</v>
      </c>
      <c r="C1990" s="404" t="s">
        <v>76</v>
      </c>
      <c r="D1990" s="404" t="s">
        <v>6823</v>
      </c>
      <c r="E1990" s="409">
        <v>29.95</v>
      </c>
      <c r="F1990" s="404" t="s">
        <v>6771</v>
      </c>
    </row>
    <row r="1991" spans="1:6">
      <c r="A1991" s="403">
        <v>92498</v>
      </c>
      <c r="B1991" s="404" t="s">
        <v>8921</v>
      </c>
      <c r="C1991" s="404" t="s">
        <v>76</v>
      </c>
      <c r="D1991" s="404" t="s">
        <v>6823</v>
      </c>
      <c r="E1991" s="409">
        <v>28.09</v>
      </c>
      <c r="F1991" s="404" t="s">
        <v>6771</v>
      </c>
    </row>
    <row r="1992" spans="1:6">
      <c r="A1992" s="403">
        <v>92499</v>
      </c>
      <c r="B1992" s="404" t="s">
        <v>8922</v>
      </c>
      <c r="C1992" s="404" t="s">
        <v>76</v>
      </c>
      <c r="D1992" s="404" t="s">
        <v>6823</v>
      </c>
      <c r="E1992" s="409">
        <v>51.23</v>
      </c>
      <c r="F1992" s="404" t="s">
        <v>6771</v>
      </c>
    </row>
    <row r="1993" spans="1:6">
      <c r="A1993" s="403">
        <v>92500</v>
      </c>
      <c r="B1993" s="404" t="s">
        <v>8923</v>
      </c>
      <c r="C1993" s="404" t="s">
        <v>76</v>
      </c>
      <c r="D1993" s="404" t="s">
        <v>6823</v>
      </c>
      <c r="E1993" s="409">
        <v>49.28</v>
      </c>
      <c r="F1993" s="404" t="s">
        <v>6771</v>
      </c>
    </row>
    <row r="1994" spans="1:6">
      <c r="A1994" s="403">
        <v>92501</v>
      </c>
      <c r="B1994" s="404" t="s">
        <v>8924</v>
      </c>
      <c r="C1994" s="404" t="s">
        <v>76</v>
      </c>
      <c r="D1994" s="404" t="s">
        <v>6823</v>
      </c>
      <c r="E1994" s="409">
        <v>29.28</v>
      </c>
      <c r="F1994" s="404" t="s">
        <v>6771</v>
      </c>
    </row>
    <row r="1995" spans="1:6">
      <c r="A1995" s="403">
        <v>92502</v>
      </c>
      <c r="B1995" s="404" t="s">
        <v>8925</v>
      </c>
      <c r="C1995" s="404" t="s">
        <v>76</v>
      </c>
      <c r="D1995" s="404" t="s">
        <v>6823</v>
      </c>
      <c r="E1995" s="409">
        <v>27.48</v>
      </c>
      <c r="F1995" s="404" t="s">
        <v>6771</v>
      </c>
    </row>
    <row r="1996" spans="1:6">
      <c r="A1996" s="403">
        <v>92503</v>
      </c>
      <c r="B1996" s="404" t="s">
        <v>8926</v>
      </c>
      <c r="C1996" s="404" t="s">
        <v>76</v>
      </c>
      <c r="D1996" s="404" t="s">
        <v>6823</v>
      </c>
      <c r="E1996" s="409">
        <v>49.94</v>
      </c>
      <c r="F1996" s="404" t="s">
        <v>6771</v>
      </c>
    </row>
    <row r="1997" spans="1:6">
      <c r="A1997" s="403">
        <v>92504</v>
      </c>
      <c r="B1997" s="404" t="s">
        <v>8927</v>
      </c>
      <c r="C1997" s="404" t="s">
        <v>76</v>
      </c>
      <c r="D1997" s="404" t="s">
        <v>6823</v>
      </c>
      <c r="E1997" s="409">
        <v>32.369999999999997</v>
      </c>
      <c r="F1997" s="404" t="s">
        <v>6771</v>
      </c>
    </row>
    <row r="1998" spans="1:6">
      <c r="A1998" s="403">
        <v>92505</v>
      </c>
      <c r="B1998" s="404" t="s">
        <v>8928</v>
      </c>
      <c r="C1998" s="404" t="s">
        <v>76</v>
      </c>
      <c r="D1998" s="404" t="s">
        <v>6823</v>
      </c>
      <c r="E1998" s="409">
        <v>28.22</v>
      </c>
      <c r="F1998" s="404" t="s">
        <v>6771</v>
      </c>
    </row>
    <row r="1999" spans="1:6">
      <c r="A1999" s="403">
        <v>92506</v>
      </c>
      <c r="B1999" s="404" t="s">
        <v>8929</v>
      </c>
      <c r="C1999" s="404" t="s">
        <v>76</v>
      </c>
      <c r="D1999" s="404" t="s">
        <v>6823</v>
      </c>
      <c r="E1999" s="409">
        <v>26.48</v>
      </c>
      <c r="F1999" s="404" t="s">
        <v>6771</v>
      </c>
    </row>
    <row r="2000" spans="1:6">
      <c r="A2000" s="403">
        <v>92507</v>
      </c>
      <c r="B2000" s="404" t="s">
        <v>8930</v>
      </c>
      <c r="C2000" s="404" t="s">
        <v>76</v>
      </c>
      <c r="D2000" s="404" t="s">
        <v>6823</v>
      </c>
      <c r="E2000" s="409">
        <v>49.71</v>
      </c>
      <c r="F2000" s="404" t="s">
        <v>6771</v>
      </c>
    </row>
    <row r="2001" spans="1:6">
      <c r="A2001" s="403">
        <v>92508</v>
      </c>
      <c r="B2001" s="404" t="s">
        <v>8931</v>
      </c>
      <c r="C2001" s="404" t="s">
        <v>76</v>
      </c>
      <c r="D2001" s="404" t="s">
        <v>6823</v>
      </c>
      <c r="E2001" s="409">
        <v>47.97</v>
      </c>
      <c r="F2001" s="404" t="s">
        <v>6771</v>
      </c>
    </row>
    <row r="2002" spans="1:6">
      <c r="A2002" s="403">
        <v>92509</v>
      </c>
      <c r="B2002" s="404" t="s">
        <v>8932</v>
      </c>
      <c r="C2002" s="404" t="s">
        <v>76</v>
      </c>
      <c r="D2002" s="404" t="s">
        <v>6823</v>
      </c>
      <c r="E2002" s="409">
        <v>28.63</v>
      </c>
      <c r="F2002" s="404" t="s">
        <v>6771</v>
      </c>
    </row>
    <row r="2003" spans="1:6">
      <c r="A2003" s="403">
        <v>92510</v>
      </c>
      <c r="B2003" s="404" t="s">
        <v>8933</v>
      </c>
      <c r="C2003" s="404" t="s">
        <v>76</v>
      </c>
      <c r="D2003" s="404" t="s">
        <v>6823</v>
      </c>
      <c r="E2003" s="409">
        <v>27.03</v>
      </c>
      <c r="F2003" s="404" t="s">
        <v>6771</v>
      </c>
    </row>
    <row r="2004" spans="1:6">
      <c r="A2004" s="403">
        <v>92511</v>
      </c>
      <c r="B2004" s="404" t="s">
        <v>8934</v>
      </c>
      <c r="C2004" s="404" t="s">
        <v>76</v>
      </c>
      <c r="D2004" s="404" t="s">
        <v>6823</v>
      </c>
      <c r="E2004" s="409">
        <v>44.96</v>
      </c>
      <c r="F2004" s="404" t="s">
        <v>6771</v>
      </c>
    </row>
    <row r="2005" spans="1:6">
      <c r="A2005" s="403">
        <v>92512</v>
      </c>
      <c r="B2005" s="404" t="s">
        <v>8935</v>
      </c>
      <c r="C2005" s="404" t="s">
        <v>76</v>
      </c>
      <c r="D2005" s="404" t="s">
        <v>6823</v>
      </c>
      <c r="E2005" s="409">
        <v>43.63</v>
      </c>
      <c r="F2005" s="404" t="s">
        <v>6771</v>
      </c>
    </row>
    <row r="2006" spans="1:6">
      <c r="A2006" s="403">
        <v>92513</v>
      </c>
      <c r="B2006" s="404" t="s">
        <v>8936</v>
      </c>
      <c r="C2006" s="404" t="s">
        <v>76</v>
      </c>
      <c r="D2006" s="404" t="s">
        <v>6823</v>
      </c>
      <c r="E2006" s="409">
        <v>21.53</v>
      </c>
      <c r="F2006" s="404" t="s">
        <v>6771</v>
      </c>
    </row>
    <row r="2007" spans="1:6">
      <c r="A2007" s="403">
        <v>92514</v>
      </c>
      <c r="B2007" s="404" t="s">
        <v>8937</v>
      </c>
      <c r="C2007" s="404" t="s">
        <v>76</v>
      </c>
      <c r="D2007" s="404" t="s">
        <v>6823</v>
      </c>
      <c r="E2007" s="409">
        <v>20.3</v>
      </c>
      <c r="F2007" s="404" t="s">
        <v>6771</v>
      </c>
    </row>
    <row r="2008" spans="1:6">
      <c r="A2008" s="403">
        <v>92515</v>
      </c>
      <c r="B2008" s="404" t="s">
        <v>8938</v>
      </c>
      <c r="C2008" s="404" t="s">
        <v>76</v>
      </c>
      <c r="D2008" s="404" t="s">
        <v>6823</v>
      </c>
      <c r="E2008" s="409">
        <v>40.549999999999997</v>
      </c>
      <c r="F2008" s="404" t="s">
        <v>6771</v>
      </c>
    </row>
    <row r="2009" spans="1:6">
      <c r="A2009" s="403">
        <v>92516</v>
      </c>
      <c r="B2009" s="404" t="s">
        <v>8939</v>
      </c>
      <c r="C2009" s="404" t="s">
        <v>76</v>
      </c>
      <c r="D2009" s="404" t="s">
        <v>6823</v>
      </c>
      <c r="E2009" s="409">
        <v>39.39</v>
      </c>
      <c r="F2009" s="404" t="s">
        <v>6771</v>
      </c>
    </row>
    <row r="2010" spans="1:6">
      <c r="A2010" s="403">
        <v>92517</v>
      </c>
      <c r="B2010" s="404" t="s">
        <v>8940</v>
      </c>
      <c r="C2010" s="404" t="s">
        <v>76</v>
      </c>
      <c r="D2010" s="404" t="s">
        <v>6823</v>
      </c>
      <c r="E2010" s="409">
        <v>18.149999999999999</v>
      </c>
      <c r="F2010" s="404" t="s">
        <v>6771</v>
      </c>
    </row>
    <row r="2011" spans="1:6">
      <c r="A2011" s="403">
        <v>92518</v>
      </c>
      <c r="B2011" s="404" t="s">
        <v>8941</v>
      </c>
      <c r="C2011" s="404" t="s">
        <v>76</v>
      </c>
      <c r="D2011" s="404" t="s">
        <v>6823</v>
      </c>
      <c r="E2011" s="409">
        <v>17.07</v>
      </c>
      <c r="F2011" s="404" t="s">
        <v>6771</v>
      </c>
    </row>
    <row r="2012" spans="1:6">
      <c r="A2012" s="403">
        <v>92519</v>
      </c>
      <c r="B2012" s="404" t="s">
        <v>8942</v>
      </c>
      <c r="C2012" s="404" t="s">
        <v>76</v>
      </c>
      <c r="D2012" s="404" t="s">
        <v>6823</v>
      </c>
      <c r="E2012" s="409">
        <v>38.31</v>
      </c>
      <c r="F2012" s="404" t="s">
        <v>6771</v>
      </c>
    </row>
    <row r="2013" spans="1:6">
      <c r="A2013" s="403">
        <v>92520</v>
      </c>
      <c r="B2013" s="404" t="s">
        <v>8943</v>
      </c>
      <c r="C2013" s="404" t="s">
        <v>76</v>
      </c>
      <c r="D2013" s="404" t="s">
        <v>6823</v>
      </c>
      <c r="E2013" s="409">
        <v>37.24</v>
      </c>
      <c r="F2013" s="404" t="s">
        <v>6771</v>
      </c>
    </row>
    <row r="2014" spans="1:6">
      <c r="A2014" s="403">
        <v>92521</v>
      </c>
      <c r="B2014" s="404" t="s">
        <v>8944</v>
      </c>
      <c r="C2014" s="404" t="s">
        <v>76</v>
      </c>
      <c r="D2014" s="404" t="s">
        <v>6823</v>
      </c>
      <c r="E2014" s="409">
        <v>16.420000000000002</v>
      </c>
      <c r="F2014" s="404" t="s">
        <v>6771</v>
      </c>
    </row>
    <row r="2015" spans="1:6">
      <c r="A2015" s="403">
        <v>92522</v>
      </c>
      <c r="B2015" s="404" t="s">
        <v>8945</v>
      </c>
      <c r="C2015" s="404" t="s">
        <v>76</v>
      </c>
      <c r="D2015" s="404" t="s">
        <v>6823</v>
      </c>
      <c r="E2015" s="409">
        <v>15.42</v>
      </c>
      <c r="F2015" s="404" t="s">
        <v>6771</v>
      </c>
    </row>
    <row r="2016" spans="1:6">
      <c r="A2016" s="403">
        <v>92523</v>
      </c>
      <c r="B2016" s="404" t="s">
        <v>8946</v>
      </c>
      <c r="C2016" s="404" t="s">
        <v>76</v>
      </c>
      <c r="D2016" s="404" t="s">
        <v>6823</v>
      </c>
      <c r="E2016" s="409">
        <v>38.81</v>
      </c>
      <c r="F2016" s="404" t="s">
        <v>6771</v>
      </c>
    </row>
    <row r="2017" spans="1:6">
      <c r="A2017" s="403">
        <v>92524</v>
      </c>
      <c r="B2017" s="404" t="s">
        <v>8947</v>
      </c>
      <c r="C2017" s="404" t="s">
        <v>76</v>
      </c>
      <c r="D2017" s="404" t="s">
        <v>6823</v>
      </c>
      <c r="E2017" s="409">
        <v>37.79</v>
      </c>
      <c r="F2017" s="404" t="s">
        <v>6771</v>
      </c>
    </row>
    <row r="2018" spans="1:6">
      <c r="A2018" s="403">
        <v>92525</v>
      </c>
      <c r="B2018" s="404" t="s">
        <v>8948</v>
      </c>
      <c r="C2018" s="404" t="s">
        <v>76</v>
      </c>
      <c r="D2018" s="404" t="s">
        <v>6823</v>
      </c>
      <c r="E2018" s="409">
        <v>17.239999999999998</v>
      </c>
      <c r="F2018" s="404" t="s">
        <v>6771</v>
      </c>
    </row>
    <row r="2019" spans="1:6">
      <c r="A2019" s="403">
        <v>92526</v>
      </c>
      <c r="B2019" s="404" t="s">
        <v>8949</v>
      </c>
      <c r="C2019" s="404" t="s">
        <v>76</v>
      </c>
      <c r="D2019" s="404" t="s">
        <v>6823</v>
      </c>
      <c r="E2019" s="409">
        <v>16.27</v>
      </c>
      <c r="F2019" s="404" t="s">
        <v>6771</v>
      </c>
    </row>
    <row r="2020" spans="1:6">
      <c r="A2020" s="403">
        <v>92527</v>
      </c>
      <c r="B2020" s="404" t="s">
        <v>8950</v>
      </c>
      <c r="C2020" s="404" t="s">
        <v>76</v>
      </c>
      <c r="D2020" s="404" t="s">
        <v>6823</v>
      </c>
      <c r="E2020" s="409">
        <v>37.78</v>
      </c>
      <c r="F2020" s="404" t="s">
        <v>6771</v>
      </c>
    </row>
    <row r="2021" spans="1:6">
      <c r="A2021" s="403">
        <v>92528</v>
      </c>
      <c r="B2021" s="404" t="s">
        <v>8951</v>
      </c>
      <c r="C2021" s="404" t="s">
        <v>76</v>
      </c>
      <c r="D2021" s="404" t="s">
        <v>6823</v>
      </c>
      <c r="E2021" s="409">
        <v>36.81</v>
      </c>
      <c r="F2021" s="404" t="s">
        <v>6771</v>
      </c>
    </row>
    <row r="2022" spans="1:6">
      <c r="A2022" s="403">
        <v>92529</v>
      </c>
      <c r="B2022" s="404" t="s">
        <v>8952</v>
      </c>
      <c r="C2022" s="404" t="s">
        <v>76</v>
      </c>
      <c r="D2022" s="404" t="s">
        <v>6823</v>
      </c>
      <c r="E2022" s="409">
        <v>16.399999999999999</v>
      </c>
      <c r="F2022" s="404" t="s">
        <v>6771</v>
      </c>
    </row>
    <row r="2023" spans="1:6">
      <c r="A2023" s="403">
        <v>92530</v>
      </c>
      <c r="B2023" s="404" t="s">
        <v>8953</v>
      </c>
      <c r="C2023" s="404" t="s">
        <v>76</v>
      </c>
      <c r="D2023" s="404" t="s">
        <v>6823</v>
      </c>
      <c r="E2023" s="409">
        <v>15.47</v>
      </c>
      <c r="F2023" s="404" t="s">
        <v>6771</v>
      </c>
    </row>
    <row r="2024" spans="1:6">
      <c r="A2024" s="403">
        <v>92531</v>
      </c>
      <c r="B2024" s="404" t="s">
        <v>8954</v>
      </c>
      <c r="C2024" s="404" t="s">
        <v>76</v>
      </c>
      <c r="D2024" s="404" t="s">
        <v>6823</v>
      </c>
      <c r="E2024" s="409">
        <v>37</v>
      </c>
      <c r="F2024" s="404" t="s">
        <v>6771</v>
      </c>
    </row>
    <row r="2025" spans="1:6">
      <c r="A2025" s="403">
        <v>92532</v>
      </c>
      <c r="B2025" s="404" t="s">
        <v>8955</v>
      </c>
      <c r="C2025" s="404" t="s">
        <v>76</v>
      </c>
      <c r="D2025" s="404" t="s">
        <v>6823</v>
      </c>
      <c r="E2025" s="409">
        <v>36.04</v>
      </c>
      <c r="F2025" s="404" t="s">
        <v>6771</v>
      </c>
    </row>
    <row r="2026" spans="1:6">
      <c r="A2026" s="403">
        <v>92533</v>
      </c>
      <c r="B2026" s="404" t="s">
        <v>8956</v>
      </c>
      <c r="C2026" s="404" t="s">
        <v>76</v>
      </c>
      <c r="D2026" s="404" t="s">
        <v>6823</v>
      </c>
      <c r="E2026" s="409">
        <v>15.77</v>
      </c>
      <c r="F2026" s="404" t="s">
        <v>6771</v>
      </c>
    </row>
    <row r="2027" spans="1:6">
      <c r="A2027" s="403">
        <v>92534</v>
      </c>
      <c r="B2027" s="404" t="s">
        <v>8957</v>
      </c>
      <c r="C2027" s="404" t="s">
        <v>76</v>
      </c>
      <c r="D2027" s="404" t="s">
        <v>6823</v>
      </c>
      <c r="E2027" s="409">
        <v>14.89</v>
      </c>
      <c r="F2027" s="404" t="s">
        <v>6771</v>
      </c>
    </row>
    <row r="2028" spans="1:6">
      <c r="A2028" s="403">
        <v>92535</v>
      </c>
      <c r="B2028" s="404" t="s">
        <v>8958</v>
      </c>
      <c r="C2028" s="404" t="s">
        <v>76</v>
      </c>
      <c r="D2028" s="404" t="s">
        <v>6823</v>
      </c>
      <c r="E2028" s="409">
        <v>35.619999999999997</v>
      </c>
      <c r="F2028" s="404" t="s">
        <v>6771</v>
      </c>
    </row>
    <row r="2029" spans="1:6">
      <c r="A2029" s="403">
        <v>92536</v>
      </c>
      <c r="B2029" s="404" t="s">
        <v>8959</v>
      </c>
      <c r="C2029" s="404" t="s">
        <v>76</v>
      </c>
      <c r="D2029" s="404" t="s">
        <v>6823</v>
      </c>
      <c r="E2029" s="409">
        <v>34.69</v>
      </c>
      <c r="F2029" s="404" t="s">
        <v>6771</v>
      </c>
    </row>
    <row r="2030" spans="1:6">
      <c r="A2030" s="403">
        <v>92537</v>
      </c>
      <c r="B2030" s="404" t="s">
        <v>8960</v>
      </c>
      <c r="C2030" s="404" t="s">
        <v>76</v>
      </c>
      <c r="D2030" s="404" t="s">
        <v>6823</v>
      </c>
      <c r="E2030" s="409">
        <v>14.58</v>
      </c>
      <c r="F2030" s="404" t="s">
        <v>6771</v>
      </c>
    </row>
    <row r="2031" spans="1:6">
      <c r="A2031" s="403">
        <v>92538</v>
      </c>
      <c r="B2031" s="404" t="s">
        <v>8961</v>
      </c>
      <c r="C2031" s="404" t="s">
        <v>76</v>
      </c>
      <c r="D2031" s="404" t="s">
        <v>6823</v>
      </c>
      <c r="E2031" s="409">
        <v>13.72</v>
      </c>
      <c r="F2031" s="404" t="s">
        <v>6771</v>
      </c>
    </row>
    <row r="2032" spans="1:6">
      <c r="A2032" s="403">
        <v>95934</v>
      </c>
      <c r="B2032" s="404" t="s">
        <v>8962</v>
      </c>
      <c r="C2032" s="404" t="s">
        <v>76</v>
      </c>
      <c r="D2032" s="404" t="s">
        <v>6823</v>
      </c>
      <c r="E2032" s="409">
        <v>110.52</v>
      </c>
      <c r="F2032" s="404" t="s">
        <v>6771</v>
      </c>
    </row>
    <row r="2033" spans="1:6">
      <c r="A2033" s="403">
        <v>95935</v>
      </c>
      <c r="B2033" s="404" t="s">
        <v>8963</v>
      </c>
      <c r="C2033" s="404" t="s">
        <v>76</v>
      </c>
      <c r="D2033" s="404" t="s">
        <v>6823</v>
      </c>
      <c r="E2033" s="409">
        <v>87.44</v>
      </c>
      <c r="F2033" s="404" t="s">
        <v>6771</v>
      </c>
    </row>
    <row r="2034" spans="1:6">
      <c r="A2034" s="403">
        <v>95936</v>
      </c>
      <c r="B2034" s="404" t="s">
        <v>8964</v>
      </c>
      <c r="C2034" s="404" t="s">
        <v>76</v>
      </c>
      <c r="D2034" s="404" t="s">
        <v>6823</v>
      </c>
      <c r="E2034" s="409">
        <v>109.42</v>
      </c>
      <c r="F2034" s="404" t="s">
        <v>6771</v>
      </c>
    </row>
    <row r="2035" spans="1:6">
      <c r="A2035" s="403">
        <v>95937</v>
      </c>
      <c r="B2035" s="404" t="s">
        <v>8965</v>
      </c>
      <c r="C2035" s="404" t="s">
        <v>76</v>
      </c>
      <c r="D2035" s="404" t="s">
        <v>6823</v>
      </c>
      <c r="E2035" s="409">
        <v>254.9</v>
      </c>
      <c r="F2035" s="404" t="s">
        <v>6771</v>
      </c>
    </row>
    <row r="2036" spans="1:6">
      <c r="A2036" s="403">
        <v>95938</v>
      </c>
      <c r="B2036" s="404" t="s">
        <v>8966</v>
      </c>
      <c r="C2036" s="404" t="s">
        <v>76</v>
      </c>
      <c r="D2036" s="404" t="s">
        <v>6823</v>
      </c>
      <c r="E2036" s="409">
        <v>214.93</v>
      </c>
      <c r="F2036" s="404" t="s">
        <v>6771</v>
      </c>
    </row>
    <row r="2037" spans="1:6">
      <c r="A2037" s="403">
        <v>95939</v>
      </c>
      <c r="B2037" s="404" t="s">
        <v>8967</v>
      </c>
      <c r="C2037" s="404" t="s">
        <v>76</v>
      </c>
      <c r="D2037" s="404" t="s">
        <v>6823</v>
      </c>
      <c r="E2037" s="409">
        <v>135.26</v>
      </c>
      <c r="F2037" s="404" t="s">
        <v>6771</v>
      </c>
    </row>
    <row r="2038" spans="1:6">
      <c r="A2038" s="403">
        <v>95940</v>
      </c>
      <c r="B2038" s="404" t="s">
        <v>8968</v>
      </c>
      <c r="C2038" s="404" t="s">
        <v>76</v>
      </c>
      <c r="D2038" s="404" t="s">
        <v>6823</v>
      </c>
      <c r="E2038" s="409">
        <v>113.35</v>
      </c>
      <c r="F2038" s="404" t="s">
        <v>6771</v>
      </c>
    </row>
    <row r="2039" spans="1:6">
      <c r="A2039" s="403">
        <v>95941</v>
      </c>
      <c r="B2039" s="404" t="s">
        <v>8969</v>
      </c>
      <c r="C2039" s="404" t="s">
        <v>76</v>
      </c>
      <c r="D2039" s="404" t="s">
        <v>6823</v>
      </c>
      <c r="E2039" s="409">
        <v>99.35</v>
      </c>
      <c r="F2039" s="404" t="s">
        <v>6771</v>
      </c>
    </row>
    <row r="2040" spans="1:6">
      <c r="A2040" s="403">
        <v>95942</v>
      </c>
      <c r="B2040" s="404" t="s">
        <v>8970</v>
      </c>
      <c r="C2040" s="404" t="s">
        <v>76</v>
      </c>
      <c r="D2040" s="404" t="s">
        <v>6823</v>
      </c>
      <c r="E2040" s="409">
        <v>90.61</v>
      </c>
      <c r="F2040" s="404" t="s">
        <v>6771</v>
      </c>
    </row>
    <row r="2041" spans="1:6">
      <c r="A2041" s="403">
        <v>96252</v>
      </c>
      <c r="B2041" s="404" t="s">
        <v>8971</v>
      </c>
      <c r="C2041" s="404" t="s">
        <v>76</v>
      </c>
      <c r="D2041" s="404" t="s">
        <v>6823</v>
      </c>
      <c r="E2041" s="409">
        <v>117.3</v>
      </c>
      <c r="F2041" s="404" t="s">
        <v>6771</v>
      </c>
    </row>
    <row r="2042" spans="1:6">
      <c r="A2042" s="403">
        <v>96257</v>
      </c>
      <c r="B2042" s="404" t="s">
        <v>8972</v>
      </c>
      <c r="C2042" s="404" t="s">
        <v>76</v>
      </c>
      <c r="D2042" s="404" t="s">
        <v>6823</v>
      </c>
      <c r="E2042" s="409">
        <v>106.37</v>
      </c>
      <c r="F2042" s="404" t="s">
        <v>6771</v>
      </c>
    </row>
    <row r="2043" spans="1:6">
      <c r="A2043" s="403">
        <v>96258</v>
      </c>
      <c r="B2043" s="404" t="s">
        <v>8973</v>
      </c>
      <c r="C2043" s="404" t="s">
        <v>76</v>
      </c>
      <c r="D2043" s="404" t="s">
        <v>6823</v>
      </c>
      <c r="E2043" s="409">
        <v>98.88</v>
      </c>
      <c r="F2043" s="404" t="s">
        <v>6771</v>
      </c>
    </row>
    <row r="2044" spans="1:6">
      <c r="A2044" s="403">
        <v>96259</v>
      </c>
      <c r="B2044" s="404" t="s">
        <v>8974</v>
      </c>
      <c r="C2044" s="404" t="s">
        <v>76</v>
      </c>
      <c r="D2044" s="404" t="s">
        <v>6823</v>
      </c>
      <c r="E2044" s="409">
        <v>122.16</v>
      </c>
      <c r="F2044" s="404" t="s">
        <v>6771</v>
      </c>
    </row>
    <row r="2045" spans="1:6">
      <c r="A2045" s="403">
        <v>96529</v>
      </c>
      <c r="B2045" s="404" t="s">
        <v>8975</v>
      </c>
      <c r="C2045" s="404" t="s">
        <v>76</v>
      </c>
      <c r="D2045" s="404" t="s">
        <v>6823</v>
      </c>
      <c r="E2045" s="409">
        <v>185.8</v>
      </c>
      <c r="F2045" s="404" t="s">
        <v>6771</v>
      </c>
    </row>
    <row r="2046" spans="1:6">
      <c r="A2046" s="403">
        <v>96530</v>
      </c>
      <c r="B2046" s="404" t="s">
        <v>8976</v>
      </c>
      <c r="C2046" s="404" t="s">
        <v>76</v>
      </c>
      <c r="D2046" s="404" t="s">
        <v>6823</v>
      </c>
      <c r="E2046" s="409">
        <v>103.94</v>
      </c>
      <c r="F2046" s="404" t="s">
        <v>6771</v>
      </c>
    </row>
    <row r="2047" spans="1:6">
      <c r="A2047" s="403">
        <v>96531</v>
      </c>
      <c r="B2047" s="404" t="s">
        <v>8977</v>
      </c>
      <c r="C2047" s="404" t="s">
        <v>76</v>
      </c>
      <c r="D2047" s="404" t="s">
        <v>6823</v>
      </c>
      <c r="E2047" s="409">
        <v>73.900000000000006</v>
      </c>
      <c r="F2047" s="404" t="s">
        <v>6771</v>
      </c>
    </row>
    <row r="2048" spans="1:6">
      <c r="A2048" s="403">
        <v>96532</v>
      </c>
      <c r="B2048" s="404" t="s">
        <v>8978</v>
      </c>
      <c r="C2048" s="404" t="s">
        <v>76</v>
      </c>
      <c r="D2048" s="404" t="s">
        <v>6823</v>
      </c>
      <c r="E2048" s="409">
        <v>121.36</v>
      </c>
      <c r="F2048" s="404" t="s">
        <v>6771</v>
      </c>
    </row>
    <row r="2049" spans="1:6">
      <c r="A2049" s="403">
        <v>96533</v>
      </c>
      <c r="B2049" s="404" t="s">
        <v>8979</v>
      </c>
      <c r="C2049" s="404" t="s">
        <v>76</v>
      </c>
      <c r="D2049" s="404" t="s">
        <v>6823</v>
      </c>
      <c r="E2049" s="409">
        <v>65.459999999999994</v>
      </c>
      <c r="F2049" s="404" t="s">
        <v>6771</v>
      </c>
    </row>
    <row r="2050" spans="1:6">
      <c r="A2050" s="403">
        <v>96534</v>
      </c>
      <c r="B2050" s="404" t="s">
        <v>8980</v>
      </c>
      <c r="C2050" s="404" t="s">
        <v>76</v>
      </c>
      <c r="D2050" s="404" t="s">
        <v>6823</v>
      </c>
      <c r="E2050" s="409">
        <v>52.83</v>
      </c>
      <c r="F2050" s="404" t="s">
        <v>6771</v>
      </c>
    </row>
    <row r="2051" spans="1:6">
      <c r="A2051" s="403">
        <v>96535</v>
      </c>
      <c r="B2051" s="404" t="s">
        <v>8981</v>
      </c>
      <c r="C2051" s="404" t="s">
        <v>76</v>
      </c>
      <c r="D2051" s="404" t="s">
        <v>6823</v>
      </c>
      <c r="E2051" s="409">
        <v>87.79</v>
      </c>
      <c r="F2051" s="404" t="s">
        <v>6771</v>
      </c>
    </row>
    <row r="2052" spans="1:6">
      <c r="A2052" s="403">
        <v>96536</v>
      </c>
      <c r="B2052" s="404" t="s">
        <v>8982</v>
      </c>
      <c r="C2052" s="404" t="s">
        <v>76</v>
      </c>
      <c r="D2052" s="404" t="s">
        <v>6823</v>
      </c>
      <c r="E2052" s="409">
        <v>45.44</v>
      </c>
      <c r="F2052" s="404" t="s">
        <v>6771</v>
      </c>
    </row>
    <row r="2053" spans="1:6">
      <c r="A2053" s="403">
        <v>96537</v>
      </c>
      <c r="B2053" s="404" t="s">
        <v>8983</v>
      </c>
      <c r="C2053" s="404" t="s">
        <v>76</v>
      </c>
      <c r="D2053" s="404" t="s">
        <v>6823</v>
      </c>
      <c r="E2053" s="409">
        <v>108.37</v>
      </c>
      <c r="F2053" s="404" t="s">
        <v>6771</v>
      </c>
    </row>
    <row r="2054" spans="1:6">
      <c r="A2054" s="403">
        <v>96538</v>
      </c>
      <c r="B2054" s="404" t="s">
        <v>8984</v>
      </c>
      <c r="C2054" s="404" t="s">
        <v>76</v>
      </c>
      <c r="D2054" s="404" t="s">
        <v>6823</v>
      </c>
      <c r="E2054" s="409">
        <v>151.01</v>
      </c>
      <c r="F2054" s="404" t="s">
        <v>6771</v>
      </c>
    </row>
    <row r="2055" spans="1:6">
      <c r="A2055" s="403">
        <v>96539</v>
      </c>
      <c r="B2055" s="404" t="s">
        <v>8985</v>
      </c>
      <c r="C2055" s="404" t="s">
        <v>76</v>
      </c>
      <c r="D2055" s="404" t="s">
        <v>6823</v>
      </c>
      <c r="E2055" s="409">
        <v>71.34</v>
      </c>
      <c r="F2055" s="404" t="s">
        <v>6771</v>
      </c>
    </row>
    <row r="2056" spans="1:6">
      <c r="A2056" s="403">
        <v>96540</v>
      </c>
      <c r="B2056" s="404" t="s">
        <v>8986</v>
      </c>
      <c r="C2056" s="404" t="s">
        <v>76</v>
      </c>
      <c r="D2056" s="404" t="s">
        <v>6823</v>
      </c>
      <c r="E2056" s="409">
        <v>77.58</v>
      </c>
      <c r="F2056" s="404" t="s">
        <v>6771</v>
      </c>
    </row>
    <row r="2057" spans="1:6">
      <c r="A2057" s="403">
        <v>96541</v>
      </c>
      <c r="B2057" s="404" t="s">
        <v>8987</v>
      </c>
      <c r="C2057" s="404" t="s">
        <v>76</v>
      </c>
      <c r="D2057" s="404" t="s">
        <v>6823</v>
      </c>
      <c r="E2057" s="409">
        <v>110.51</v>
      </c>
      <c r="F2057" s="404" t="s">
        <v>6771</v>
      </c>
    </row>
    <row r="2058" spans="1:6">
      <c r="A2058" s="403">
        <v>96542</v>
      </c>
      <c r="B2058" s="404" t="s">
        <v>8988</v>
      </c>
      <c r="C2058" s="404" t="s">
        <v>76</v>
      </c>
      <c r="D2058" s="404" t="s">
        <v>6823</v>
      </c>
      <c r="E2058" s="409">
        <v>54.96</v>
      </c>
      <c r="F2058" s="404" t="s">
        <v>6771</v>
      </c>
    </row>
    <row r="2059" spans="1:6">
      <c r="A2059" s="403">
        <v>96543</v>
      </c>
      <c r="B2059" s="404" t="s">
        <v>8989</v>
      </c>
      <c r="C2059" s="404" t="s">
        <v>94</v>
      </c>
      <c r="D2059" s="404" t="s">
        <v>6770</v>
      </c>
      <c r="E2059" s="409">
        <v>10.79</v>
      </c>
      <c r="F2059" s="404" t="s">
        <v>6771</v>
      </c>
    </row>
    <row r="2060" spans="1:6">
      <c r="A2060" s="403">
        <v>97747</v>
      </c>
      <c r="B2060" s="404" t="s">
        <v>8990</v>
      </c>
      <c r="C2060" s="404" t="s">
        <v>76</v>
      </c>
      <c r="D2060" s="404" t="s">
        <v>6823</v>
      </c>
      <c r="E2060" s="409">
        <v>112.38</v>
      </c>
      <c r="F2060" s="404" t="s">
        <v>6771</v>
      </c>
    </row>
    <row r="2061" spans="1:6">
      <c r="A2061" s="404" t="s">
        <v>8991</v>
      </c>
      <c r="B2061" s="404" t="s">
        <v>8992</v>
      </c>
      <c r="C2061" s="404" t="s">
        <v>2</v>
      </c>
      <c r="D2061" s="404" t="s">
        <v>6770</v>
      </c>
      <c r="E2061" s="409">
        <v>27.96</v>
      </c>
      <c r="F2061" s="404" t="s">
        <v>6771</v>
      </c>
    </row>
    <row r="2062" spans="1:6">
      <c r="A2062" s="404" t="s">
        <v>8993</v>
      </c>
      <c r="B2062" s="404" t="s">
        <v>8994</v>
      </c>
      <c r="C2062" s="404" t="s">
        <v>2</v>
      </c>
      <c r="D2062" s="404" t="s">
        <v>6770</v>
      </c>
      <c r="E2062" s="409">
        <v>494.89</v>
      </c>
      <c r="F2062" s="404" t="s">
        <v>6771</v>
      </c>
    </row>
    <row r="2063" spans="1:6">
      <c r="A2063" s="404" t="s">
        <v>8995</v>
      </c>
      <c r="B2063" s="404" t="s">
        <v>8996</v>
      </c>
      <c r="C2063" s="404" t="s">
        <v>94</v>
      </c>
      <c r="D2063" s="404" t="s">
        <v>6823</v>
      </c>
      <c r="E2063" s="409">
        <v>6.08</v>
      </c>
      <c r="F2063" s="404" t="s">
        <v>6771</v>
      </c>
    </row>
    <row r="2064" spans="1:6">
      <c r="A2064" s="404" t="s">
        <v>8997</v>
      </c>
      <c r="B2064" s="404" t="s">
        <v>8998</v>
      </c>
      <c r="C2064" s="404" t="s">
        <v>78</v>
      </c>
      <c r="D2064" s="404" t="s">
        <v>6770</v>
      </c>
      <c r="E2064" s="409">
        <v>40.950000000000003</v>
      </c>
      <c r="F2064" s="404" t="s">
        <v>6771</v>
      </c>
    </row>
    <row r="2065" spans="1:6">
      <c r="A2065" s="404" t="s">
        <v>8999</v>
      </c>
      <c r="B2065" s="404" t="s">
        <v>9000</v>
      </c>
      <c r="C2065" s="404" t="s">
        <v>78</v>
      </c>
      <c r="D2065" s="404" t="s">
        <v>6770</v>
      </c>
      <c r="E2065" s="409">
        <v>47.38</v>
      </c>
      <c r="F2065" s="404" t="s">
        <v>6771</v>
      </c>
    </row>
    <row r="2066" spans="1:6">
      <c r="A2066" s="404" t="s">
        <v>9001</v>
      </c>
      <c r="B2066" s="404" t="s">
        <v>9002</v>
      </c>
      <c r="C2066" s="404" t="s">
        <v>78</v>
      </c>
      <c r="D2066" s="404" t="s">
        <v>6770</v>
      </c>
      <c r="E2066" s="409">
        <v>53.8</v>
      </c>
      <c r="F2066" s="404" t="s">
        <v>6771</v>
      </c>
    </row>
    <row r="2067" spans="1:6">
      <c r="A2067" s="404" t="s">
        <v>9003</v>
      </c>
      <c r="B2067" s="404" t="s">
        <v>9004</v>
      </c>
      <c r="C2067" s="404" t="s">
        <v>78</v>
      </c>
      <c r="D2067" s="404" t="s">
        <v>6770</v>
      </c>
      <c r="E2067" s="409">
        <v>60.23</v>
      </c>
      <c r="F2067" s="404" t="s">
        <v>6771</v>
      </c>
    </row>
    <row r="2068" spans="1:6">
      <c r="A2068" s="404" t="s">
        <v>9005</v>
      </c>
      <c r="B2068" s="404" t="s">
        <v>9006</v>
      </c>
      <c r="C2068" s="404" t="s">
        <v>78</v>
      </c>
      <c r="D2068" s="404" t="s">
        <v>6770</v>
      </c>
      <c r="E2068" s="409">
        <v>50.06</v>
      </c>
      <c r="F2068" s="404" t="s">
        <v>6771</v>
      </c>
    </row>
    <row r="2069" spans="1:6">
      <c r="A2069" s="404" t="s">
        <v>9007</v>
      </c>
      <c r="B2069" s="404" t="s">
        <v>9008</v>
      </c>
      <c r="C2069" s="404" t="s">
        <v>78</v>
      </c>
      <c r="D2069" s="404" t="s">
        <v>6770</v>
      </c>
      <c r="E2069" s="409">
        <v>56.49</v>
      </c>
      <c r="F2069" s="404" t="s">
        <v>6771</v>
      </c>
    </row>
    <row r="2070" spans="1:6">
      <c r="A2070" s="404" t="s">
        <v>9009</v>
      </c>
      <c r="B2070" s="404" t="s">
        <v>9010</v>
      </c>
      <c r="C2070" s="404" t="s">
        <v>78</v>
      </c>
      <c r="D2070" s="404" t="s">
        <v>6770</v>
      </c>
      <c r="E2070" s="409">
        <v>62.91</v>
      </c>
      <c r="F2070" s="404" t="s">
        <v>6771</v>
      </c>
    </row>
    <row r="2071" spans="1:6">
      <c r="A2071" s="404" t="s">
        <v>9011</v>
      </c>
      <c r="B2071" s="404" t="s">
        <v>9012</v>
      </c>
      <c r="C2071" s="404" t="s">
        <v>78</v>
      </c>
      <c r="D2071" s="404" t="s">
        <v>6770</v>
      </c>
      <c r="E2071" s="409">
        <v>82.99</v>
      </c>
      <c r="F2071" s="404" t="s">
        <v>6771</v>
      </c>
    </row>
    <row r="2072" spans="1:6">
      <c r="A2072" s="404" t="s">
        <v>9013</v>
      </c>
      <c r="B2072" s="404" t="s">
        <v>9014</v>
      </c>
      <c r="C2072" s="404" t="s">
        <v>78</v>
      </c>
      <c r="D2072" s="404" t="s">
        <v>6770</v>
      </c>
      <c r="E2072" s="409">
        <v>97.52</v>
      </c>
      <c r="F2072" s="404" t="s">
        <v>6771</v>
      </c>
    </row>
    <row r="2073" spans="1:6">
      <c r="A2073" s="404" t="s">
        <v>9015</v>
      </c>
      <c r="B2073" s="404" t="s">
        <v>9016</v>
      </c>
      <c r="C2073" s="404" t="s">
        <v>78</v>
      </c>
      <c r="D2073" s="404" t="s">
        <v>6770</v>
      </c>
      <c r="E2073" s="409">
        <v>103.95</v>
      </c>
      <c r="F2073" s="404" t="s">
        <v>6771</v>
      </c>
    </row>
    <row r="2074" spans="1:6">
      <c r="A2074" s="404" t="s">
        <v>9017</v>
      </c>
      <c r="B2074" s="404" t="s">
        <v>9018</v>
      </c>
      <c r="C2074" s="404" t="s">
        <v>78</v>
      </c>
      <c r="D2074" s="404" t="s">
        <v>6770</v>
      </c>
      <c r="E2074" s="409">
        <v>110.37</v>
      </c>
      <c r="F2074" s="404" t="s">
        <v>6771</v>
      </c>
    </row>
    <row r="2075" spans="1:6">
      <c r="A2075" s="404" t="s">
        <v>9019</v>
      </c>
      <c r="B2075" s="404" t="s">
        <v>9020</v>
      </c>
      <c r="C2075" s="404" t="s">
        <v>78</v>
      </c>
      <c r="D2075" s="404" t="s">
        <v>6770</v>
      </c>
      <c r="E2075" s="409">
        <v>130.44999999999999</v>
      </c>
      <c r="F2075" s="404" t="s">
        <v>6771</v>
      </c>
    </row>
    <row r="2076" spans="1:6">
      <c r="A2076" s="403">
        <v>85662</v>
      </c>
      <c r="B2076" s="404" t="s">
        <v>9021</v>
      </c>
      <c r="C2076" s="404" t="s">
        <v>76</v>
      </c>
      <c r="D2076" s="404" t="s">
        <v>6823</v>
      </c>
      <c r="E2076" s="409">
        <v>9.11</v>
      </c>
      <c r="F2076" s="404" t="s">
        <v>6771</v>
      </c>
    </row>
    <row r="2077" spans="1:6">
      <c r="A2077" s="403">
        <v>89996</v>
      </c>
      <c r="B2077" s="404" t="s">
        <v>9022</v>
      </c>
      <c r="C2077" s="404" t="s">
        <v>94</v>
      </c>
      <c r="D2077" s="404" t="s">
        <v>6770</v>
      </c>
      <c r="E2077" s="409">
        <v>6.01</v>
      </c>
      <c r="F2077" s="404" t="s">
        <v>6771</v>
      </c>
    </row>
    <row r="2078" spans="1:6">
      <c r="A2078" s="403">
        <v>89997</v>
      </c>
      <c r="B2078" s="404" t="s">
        <v>9023</v>
      </c>
      <c r="C2078" s="404" t="s">
        <v>94</v>
      </c>
      <c r="D2078" s="404" t="s">
        <v>6770</v>
      </c>
      <c r="E2078" s="409">
        <v>5.21</v>
      </c>
      <c r="F2078" s="404" t="s">
        <v>6771</v>
      </c>
    </row>
    <row r="2079" spans="1:6">
      <c r="A2079" s="403">
        <v>89998</v>
      </c>
      <c r="B2079" s="404" t="s">
        <v>9024</v>
      </c>
      <c r="C2079" s="404" t="s">
        <v>94</v>
      </c>
      <c r="D2079" s="404" t="s">
        <v>6770</v>
      </c>
      <c r="E2079" s="409">
        <v>5.66</v>
      </c>
      <c r="F2079" s="404" t="s">
        <v>6771</v>
      </c>
    </row>
    <row r="2080" spans="1:6">
      <c r="A2080" s="403">
        <v>89999</v>
      </c>
      <c r="B2080" s="404" t="s">
        <v>9025</v>
      </c>
      <c r="C2080" s="404" t="s">
        <v>94</v>
      </c>
      <c r="D2080" s="404" t="s">
        <v>6770</v>
      </c>
      <c r="E2080" s="409">
        <v>9.11</v>
      </c>
      <c r="F2080" s="404" t="s">
        <v>6771</v>
      </c>
    </row>
    <row r="2081" spans="1:6">
      <c r="A2081" s="403">
        <v>90000</v>
      </c>
      <c r="B2081" s="404" t="s">
        <v>9026</v>
      </c>
      <c r="C2081" s="404" t="s">
        <v>94</v>
      </c>
      <c r="D2081" s="404" t="s">
        <v>6770</v>
      </c>
      <c r="E2081" s="409">
        <v>6.92</v>
      </c>
      <c r="F2081" s="404" t="s">
        <v>6771</v>
      </c>
    </row>
    <row r="2082" spans="1:6">
      <c r="A2082" s="403">
        <v>91593</v>
      </c>
      <c r="B2082" s="404" t="s">
        <v>9027</v>
      </c>
      <c r="C2082" s="404" t="s">
        <v>94</v>
      </c>
      <c r="D2082" s="404" t="s">
        <v>6823</v>
      </c>
      <c r="E2082" s="409">
        <v>6.13</v>
      </c>
      <c r="F2082" s="404" t="s">
        <v>6771</v>
      </c>
    </row>
    <row r="2083" spans="1:6">
      <c r="A2083" s="403">
        <v>91594</v>
      </c>
      <c r="B2083" s="404" t="s">
        <v>9028</v>
      </c>
      <c r="C2083" s="404" t="s">
        <v>94</v>
      </c>
      <c r="D2083" s="404" t="s">
        <v>6823</v>
      </c>
      <c r="E2083" s="409">
        <v>6.5</v>
      </c>
      <c r="F2083" s="404" t="s">
        <v>6771</v>
      </c>
    </row>
    <row r="2084" spans="1:6">
      <c r="A2084" s="403">
        <v>91595</v>
      </c>
      <c r="B2084" s="404" t="s">
        <v>9029</v>
      </c>
      <c r="C2084" s="404" t="s">
        <v>94</v>
      </c>
      <c r="D2084" s="404" t="s">
        <v>6823</v>
      </c>
      <c r="E2084" s="409">
        <v>7.19</v>
      </c>
      <c r="F2084" s="404" t="s">
        <v>6771</v>
      </c>
    </row>
    <row r="2085" spans="1:6">
      <c r="A2085" s="403">
        <v>91596</v>
      </c>
      <c r="B2085" s="404" t="s">
        <v>9030</v>
      </c>
      <c r="C2085" s="404" t="s">
        <v>94</v>
      </c>
      <c r="D2085" s="404" t="s">
        <v>6823</v>
      </c>
      <c r="E2085" s="409">
        <v>6.27</v>
      </c>
      <c r="F2085" s="404" t="s">
        <v>6771</v>
      </c>
    </row>
    <row r="2086" spans="1:6">
      <c r="A2086" s="403">
        <v>91597</v>
      </c>
      <c r="B2086" s="404" t="s">
        <v>9031</v>
      </c>
      <c r="C2086" s="404" t="s">
        <v>94</v>
      </c>
      <c r="D2086" s="404" t="s">
        <v>6823</v>
      </c>
      <c r="E2086" s="409">
        <v>4.43</v>
      </c>
      <c r="F2086" s="404" t="s">
        <v>6771</v>
      </c>
    </row>
    <row r="2087" spans="1:6">
      <c r="A2087" s="403">
        <v>91598</v>
      </c>
      <c r="B2087" s="404" t="s">
        <v>9032</v>
      </c>
      <c r="C2087" s="404" t="s">
        <v>94</v>
      </c>
      <c r="D2087" s="404" t="s">
        <v>6823</v>
      </c>
      <c r="E2087" s="409">
        <v>6.23</v>
      </c>
      <c r="F2087" s="404" t="s">
        <v>6771</v>
      </c>
    </row>
    <row r="2088" spans="1:6">
      <c r="A2088" s="403">
        <v>91599</v>
      </c>
      <c r="B2088" s="404" t="s">
        <v>9033</v>
      </c>
      <c r="C2088" s="404" t="s">
        <v>94</v>
      </c>
      <c r="D2088" s="404" t="s">
        <v>6823</v>
      </c>
      <c r="E2088" s="409">
        <v>6.69</v>
      </c>
      <c r="F2088" s="404" t="s">
        <v>6771</v>
      </c>
    </row>
    <row r="2089" spans="1:6">
      <c r="A2089" s="403">
        <v>91600</v>
      </c>
      <c r="B2089" s="404" t="s">
        <v>9034</v>
      </c>
      <c r="C2089" s="404" t="s">
        <v>94</v>
      </c>
      <c r="D2089" s="404" t="s">
        <v>6823</v>
      </c>
      <c r="E2089" s="409">
        <v>7.1</v>
      </c>
      <c r="F2089" s="404" t="s">
        <v>6771</v>
      </c>
    </row>
    <row r="2090" spans="1:6">
      <c r="A2090" s="403">
        <v>91601</v>
      </c>
      <c r="B2090" s="404" t="s">
        <v>9035</v>
      </c>
      <c r="C2090" s="404" t="s">
        <v>94</v>
      </c>
      <c r="D2090" s="404" t="s">
        <v>6770</v>
      </c>
      <c r="E2090" s="409">
        <v>7.89</v>
      </c>
      <c r="F2090" s="404" t="s">
        <v>6771</v>
      </c>
    </row>
    <row r="2091" spans="1:6">
      <c r="A2091" s="403">
        <v>91602</v>
      </c>
      <c r="B2091" s="404" t="s">
        <v>9036</v>
      </c>
      <c r="C2091" s="404" t="s">
        <v>94</v>
      </c>
      <c r="D2091" s="404" t="s">
        <v>6770</v>
      </c>
      <c r="E2091" s="409">
        <v>7.45</v>
      </c>
      <c r="F2091" s="404" t="s">
        <v>6771</v>
      </c>
    </row>
    <row r="2092" spans="1:6">
      <c r="A2092" s="403">
        <v>91603</v>
      </c>
      <c r="B2092" s="404" t="s">
        <v>9037</v>
      </c>
      <c r="C2092" s="404" t="s">
        <v>94</v>
      </c>
      <c r="D2092" s="404" t="s">
        <v>6770</v>
      </c>
      <c r="E2092" s="409">
        <v>5.99</v>
      </c>
      <c r="F2092" s="404" t="s">
        <v>6771</v>
      </c>
    </row>
    <row r="2093" spans="1:6">
      <c r="A2093" s="403">
        <v>92759</v>
      </c>
      <c r="B2093" s="404" t="s">
        <v>9038</v>
      </c>
      <c r="C2093" s="404" t="s">
        <v>94</v>
      </c>
      <c r="D2093" s="404" t="s">
        <v>6770</v>
      </c>
      <c r="E2093" s="409">
        <v>8.89</v>
      </c>
      <c r="F2093" s="404" t="s">
        <v>6771</v>
      </c>
    </row>
    <row r="2094" spans="1:6">
      <c r="A2094" s="403">
        <v>92760</v>
      </c>
      <c r="B2094" s="404" t="s">
        <v>9039</v>
      </c>
      <c r="C2094" s="404" t="s">
        <v>94</v>
      </c>
      <c r="D2094" s="404" t="s">
        <v>6770</v>
      </c>
      <c r="E2094" s="409">
        <v>7.89</v>
      </c>
      <c r="F2094" s="404" t="s">
        <v>6771</v>
      </c>
    </row>
    <row r="2095" spans="1:6">
      <c r="A2095" s="403">
        <v>92761</v>
      </c>
      <c r="B2095" s="404" t="s">
        <v>9040</v>
      </c>
      <c r="C2095" s="404" t="s">
        <v>94</v>
      </c>
      <c r="D2095" s="404" t="s">
        <v>6770</v>
      </c>
      <c r="E2095" s="409">
        <v>7.81</v>
      </c>
      <c r="F2095" s="404" t="s">
        <v>6771</v>
      </c>
    </row>
    <row r="2096" spans="1:6">
      <c r="A2096" s="403">
        <v>92762</v>
      </c>
      <c r="B2096" s="404" t="s">
        <v>9041</v>
      </c>
      <c r="C2096" s="404" t="s">
        <v>94</v>
      </c>
      <c r="D2096" s="404" t="s">
        <v>6770</v>
      </c>
      <c r="E2096" s="409">
        <v>6.41</v>
      </c>
      <c r="F2096" s="404" t="s">
        <v>6771</v>
      </c>
    </row>
    <row r="2097" spans="1:6">
      <c r="A2097" s="403">
        <v>92763</v>
      </c>
      <c r="B2097" s="404" t="s">
        <v>9042</v>
      </c>
      <c r="C2097" s="404" t="s">
        <v>94</v>
      </c>
      <c r="D2097" s="404" t="s">
        <v>6770</v>
      </c>
      <c r="E2097" s="409">
        <v>5.77</v>
      </c>
      <c r="F2097" s="404" t="s">
        <v>6771</v>
      </c>
    </row>
    <row r="2098" spans="1:6">
      <c r="A2098" s="403">
        <v>92764</v>
      </c>
      <c r="B2098" s="404" t="s">
        <v>9043</v>
      </c>
      <c r="C2098" s="404" t="s">
        <v>94</v>
      </c>
      <c r="D2098" s="404" t="s">
        <v>6770</v>
      </c>
      <c r="E2098" s="409">
        <v>5.45</v>
      </c>
      <c r="F2098" s="404" t="s">
        <v>6771</v>
      </c>
    </row>
    <row r="2099" spans="1:6">
      <c r="A2099" s="403">
        <v>92765</v>
      </c>
      <c r="B2099" s="404" t="s">
        <v>9044</v>
      </c>
      <c r="C2099" s="404" t="s">
        <v>94</v>
      </c>
      <c r="D2099" s="404" t="s">
        <v>6770</v>
      </c>
      <c r="E2099" s="409">
        <v>5.04</v>
      </c>
      <c r="F2099" s="404" t="s">
        <v>6771</v>
      </c>
    </row>
    <row r="2100" spans="1:6">
      <c r="A2100" s="403">
        <v>92766</v>
      </c>
      <c r="B2100" s="404" t="s">
        <v>9045</v>
      </c>
      <c r="C2100" s="404" t="s">
        <v>94</v>
      </c>
      <c r="D2100" s="404" t="s">
        <v>6770</v>
      </c>
      <c r="E2100" s="409">
        <v>5.58</v>
      </c>
      <c r="F2100" s="404" t="s">
        <v>6771</v>
      </c>
    </row>
    <row r="2101" spans="1:6">
      <c r="A2101" s="403">
        <v>92767</v>
      </c>
      <c r="B2101" s="404" t="s">
        <v>9046</v>
      </c>
      <c r="C2101" s="404" t="s">
        <v>94</v>
      </c>
      <c r="D2101" s="404" t="s">
        <v>6770</v>
      </c>
      <c r="E2101" s="409">
        <v>8.9600000000000009</v>
      </c>
      <c r="F2101" s="404" t="s">
        <v>6771</v>
      </c>
    </row>
    <row r="2102" spans="1:6">
      <c r="A2102" s="403">
        <v>92768</v>
      </c>
      <c r="B2102" s="404" t="s">
        <v>9047</v>
      </c>
      <c r="C2102" s="404" t="s">
        <v>94</v>
      </c>
      <c r="D2102" s="404" t="s">
        <v>6770</v>
      </c>
      <c r="E2102" s="409">
        <v>7.84</v>
      </c>
      <c r="F2102" s="404" t="s">
        <v>6771</v>
      </c>
    </row>
    <row r="2103" spans="1:6">
      <c r="A2103" s="403">
        <v>92769</v>
      </c>
      <c r="B2103" s="404" t="s">
        <v>9048</v>
      </c>
      <c r="C2103" s="404" t="s">
        <v>94</v>
      </c>
      <c r="D2103" s="404" t="s">
        <v>6770</v>
      </c>
      <c r="E2103" s="409">
        <v>7.11</v>
      </c>
      <c r="F2103" s="404" t="s">
        <v>6771</v>
      </c>
    </row>
    <row r="2104" spans="1:6">
      <c r="A2104" s="403">
        <v>92770</v>
      </c>
      <c r="B2104" s="404" t="s">
        <v>9049</v>
      </c>
      <c r="C2104" s="404" t="s">
        <v>94</v>
      </c>
      <c r="D2104" s="404" t="s">
        <v>6770</v>
      </c>
      <c r="E2104" s="409">
        <v>7.24</v>
      </c>
      <c r="F2104" s="404" t="s">
        <v>6771</v>
      </c>
    </row>
    <row r="2105" spans="1:6">
      <c r="A2105" s="403">
        <v>92771</v>
      </c>
      <c r="B2105" s="404" t="s">
        <v>9050</v>
      </c>
      <c r="C2105" s="404" t="s">
        <v>94</v>
      </c>
      <c r="D2105" s="404" t="s">
        <v>6770</v>
      </c>
      <c r="E2105" s="409">
        <v>5.96</v>
      </c>
      <c r="F2105" s="404" t="s">
        <v>6771</v>
      </c>
    </row>
    <row r="2106" spans="1:6">
      <c r="A2106" s="403">
        <v>92772</v>
      </c>
      <c r="B2106" s="404" t="s">
        <v>9051</v>
      </c>
      <c r="C2106" s="404" t="s">
        <v>94</v>
      </c>
      <c r="D2106" s="404" t="s">
        <v>6770</v>
      </c>
      <c r="E2106" s="409">
        <v>5.43</v>
      </c>
      <c r="F2106" s="404" t="s">
        <v>6771</v>
      </c>
    </row>
    <row r="2107" spans="1:6">
      <c r="A2107" s="403">
        <v>92773</v>
      </c>
      <c r="B2107" s="404" t="s">
        <v>9052</v>
      </c>
      <c r="C2107" s="404" t="s">
        <v>94</v>
      </c>
      <c r="D2107" s="404" t="s">
        <v>6770</v>
      </c>
      <c r="E2107" s="409">
        <v>5.21</v>
      </c>
      <c r="F2107" s="404" t="s">
        <v>6771</v>
      </c>
    </row>
    <row r="2108" spans="1:6">
      <c r="A2108" s="403">
        <v>92774</v>
      </c>
      <c r="B2108" s="404" t="s">
        <v>9053</v>
      </c>
      <c r="C2108" s="404" t="s">
        <v>94</v>
      </c>
      <c r="D2108" s="404" t="s">
        <v>6770</v>
      </c>
      <c r="E2108" s="409">
        <v>4.8899999999999997</v>
      </c>
      <c r="F2108" s="404" t="s">
        <v>6771</v>
      </c>
    </row>
    <row r="2109" spans="1:6">
      <c r="A2109" s="403">
        <v>92775</v>
      </c>
      <c r="B2109" s="404" t="s">
        <v>9054</v>
      </c>
      <c r="C2109" s="404" t="s">
        <v>94</v>
      </c>
      <c r="D2109" s="404" t="s">
        <v>6770</v>
      </c>
      <c r="E2109" s="409">
        <v>10.87</v>
      </c>
      <c r="F2109" s="404" t="s">
        <v>6771</v>
      </c>
    </row>
    <row r="2110" spans="1:6">
      <c r="A2110" s="403">
        <v>92776</v>
      </c>
      <c r="B2110" s="404" t="s">
        <v>9055</v>
      </c>
      <c r="C2110" s="404" t="s">
        <v>94</v>
      </c>
      <c r="D2110" s="404" t="s">
        <v>6770</v>
      </c>
      <c r="E2110" s="409">
        <v>9.4</v>
      </c>
      <c r="F2110" s="404" t="s">
        <v>6771</v>
      </c>
    </row>
    <row r="2111" spans="1:6">
      <c r="A2111" s="403">
        <v>92777</v>
      </c>
      <c r="B2111" s="404" t="s">
        <v>9056</v>
      </c>
      <c r="C2111" s="404" t="s">
        <v>94</v>
      </c>
      <c r="D2111" s="404" t="s">
        <v>6770</v>
      </c>
      <c r="E2111" s="409">
        <v>8.94</v>
      </c>
      <c r="F2111" s="404" t="s">
        <v>6771</v>
      </c>
    </row>
    <row r="2112" spans="1:6">
      <c r="A2112" s="403">
        <v>92778</v>
      </c>
      <c r="B2112" s="404" t="s">
        <v>9057</v>
      </c>
      <c r="C2112" s="404" t="s">
        <v>94</v>
      </c>
      <c r="D2112" s="404" t="s">
        <v>6770</v>
      </c>
      <c r="E2112" s="409">
        <v>7.25</v>
      </c>
      <c r="F2112" s="404" t="s">
        <v>6771</v>
      </c>
    </row>
    <row r="2113" spans="1:6">
      <c r="A2113" s="403">
        <v>92779</v>
      </c>
      <c r="B2113" s="404" t="s">
        <v>9058</v>
      </c>
      <c r="C2113" s="404" t="s">
        <v>94</v>
      </c>
      <c r="D2113" s="404" t="s">
        <v>6770</v>
      </c>
      <c r="E2113" s="409">
        <v>6.38</v>
      </c>
      <c r="F2113" s="404" t="s">
        <v>6771</v>
      </c>
    </row>
    <row r="2114" spans="1:6">
      <c r="A2114" s="403">
        <v>92780</v>
      </c>
      <c r="B2114" s="404" t="s">
        <v>9059</v>
      </c>
      <c r="C2114" s="404" t="s">
        <v>94</v>
      </c>
      <c r="D2114" s="404" t="s">
        <v>6770</v>
      </c>
      <c r="E2114" s="409">
        <v>5.86</v>
      </c>
      <c r="F2114" s="404" t="s">
        <v>6771</v>
      </c>
    </row>
    <row r="2115" spans="1:6">
      <c r="A2115" s="403">
        <v>92781</v>
      </c>
      <c r="B2115" s="404" t="s">
        <v>9060</v>
      </c>
      <c r="C2115" s="404" t="s">
        <v>94</v>
      </c>
      <c r="D2115" s="404" t="s">
        <v>6770</v>
      </c>
      <c r="E2115" s="409">
        <v>5.33</v>
      </c>
      <c r="F2115" s="404" t="s">
        <v>6771</v>
      </c>
    </row>
    <row r="2116" spans="1:6">
      <c r="A2116" s="403">
        <v>92782</v>
      </c>
      <c r="B2116" s="404" t="s">
        <v>9061</v>
      </c>
      <c r="C2116" s="404" t="s">
        <v>94</v>
      </c>
      <c r="D2116" s="404" t="s">
        <v>6770</v>
      </c>
      <c r="E2116" s="409">
        <v>5.74</v>
      </c>
      <c r="F2116" s="404" t="s">
        <v>6771</v>
      </c>
    </row>
    <row r="2117" spans="1:6">
      <c r="A2117" s="403">
        <v>92783</v>
      </c>
      <c r="B2117" s="404" t="s">
        <v>9062</v>
      </c>
      <c r="C2117" s="404" t="s">
        <v>94</v>
      </c>
      <c r="D2117" s="404" t="s">
        <v>6770</v>
      </c>
      <c r="E2117" s="409">
        <v>10.63</v>
      </c>
      <c r="F2117" s="404" t="s">
        <v>6771</v>
      </c>
    </row>
    <row r="2118" spans="1:6">
      <c r="A2118" s="403">
        <v>92784</v>
      </c>
      <c r="B2118" s="404" t="s">
        <v>9063</v>
      </c>
      <c r="C2118" s="404" t="s">
        <v>94</v>
      </c>
      <c r="D2118" s="404" t="s">
        <v>6770</v>
      </c>
      <c r="E2118" s="409">
        <v>9.2100000000000009</v>
      </c>
      <c r="F2118" s="404" t="s">
        <v>6771</v>
      </c>
    </row>
    <row r="2119" spans="1:6">
      <c r="A2119" s="403">
        <v>92785</v>
      </c>
      <c r="B2119" s="404" t="s">
        <v>9064</v>
      </c>
      <c r="C2119" s="404" t="s">
        <v>94</v>
      </c>
      <c r="D2119" s="404" t="s">
        <v>6770</v>
      </c>
      <c r="E2119" s="409">
        <v>8.14</v>
      </c>
      <c r="F2119" s="404" t="s">
        <v>6771</v>
      </c>
    </row>
    <row r="2120" spans="1:6">
      <c r="A2120" s="403">
        <v>92786</v>
      </c>
      <c r="B2120" s="404" t="s">
        <v>9065</v>
      </c>
      <c r="C2120" s="404" t="s">
        <v>94</v>
      </c>
      <c r="D2120" s="404" t="s">
        <v>6770</v>
      </c>
      <c r="E2120" s="409">
        <v>8</v>
      </c>
      <c r="F2120" s="404" t="s">
        <v>6771</v>
      </c>
    </row>
    <row r="2121" spans="1:6">
      <c r="A2121" s="403">
        <v>92787</v>
      </c>
      <c r="B2121" s="404" t="s">
        <v>9066</v>
      </c>
      <c r="C2121" s="404" t="s">
        <v>94</v>
      </c>
      <c r="D2121" s="404" t="s">
        <v>6770</v>
      </c>
      <c r="E2121" s="409">
        <v>6.52</v>
      </c>
      <c r="F2121" s="404" t="s">
        <v>6771</v>
      </c>
    </row>
    <row r="2122" spans="1:6">
      <c r="A2122" s="403">
        <v>92788</v>
      </c>
      <c r="B2122" s="404" t="s">
        <v>9067</v>
      </c>
      <c r="C2122" s="404" t="s">
        <v>94</v>
      </c>
      <c r="D2122" s="404" t="s">
        <v>6770</v>
      </c>
      <c r="E2122" s="409">
        <v>5.83</v>
      </c>
      <c r="F2122" s="404" t="s">
        <v>6771</v>
      </c>
    </row>
    <row r="2123" spans="1:6">
      <c r="A2123" s="403">
        <v>92789</v>
      </c>
      <c r="B2123" s="404" t="s">
        <v>9068</v>
      </c>
      <c r="C2123" s="404" t="s">
        <v>94</v>
      </c>
      <c r="D2123" s="404" t="s">
        <v>6770</v>
      </c>
      <c r="E2123" s="409">
        <v>5.46</v>
      </c>
      <c r="F2123" s="404" t="s">
        <v>6771</v>
      </c>
    </row>
    <row r="2124" spans="1:6">
      <c r="A2124" s="403">
        <v>92790</v>
      </c>
      <c r="B2124" s="404" t="s">
        <v>9069</v>
      </c>
      <c r="C2124" s="404" t="s">
        <v>94</v>
      </c>
      <c r="D2124" s="404" t="s">
        <v>6770</v>
      </c>
      <c r="E2124" s="409">
        <v>5.03</v>
      </c>
      <c r="F2124" s="404" t="s">
        <v>6771</v>
      </c>
    </row>
    <row r="2125" spans="1:6">
      <c r="A2125" s="403">
        <v>92791</v>
      </c>
      <c r="B2125" s="404" t="s">
        <v>9070</v>
      </c>
      <c r="C2125" s="404" t="s">
        <v>94</v>
      </c>
      <c r="D2125" s="404" t="s">
        <v>6770</v>
      </c>
      <c r="E2125" s="409">
        <v>6.12</v>
      </c>
      <c r="F2125" s="404" t="s">
        <v>6771</v>
      </c>
    </row>
    <row r="2126" spans="1:6">
      <c r="A2126" s="403">
        <v>92792</v>
      </c>
      <c r="B2126" s="404" t="s">
        <v>9071</v>
      </c>
      <c r="C2126" s="404" t="s">
        <v>94</v>
      </c>
      <c r="D2126" s="404" t="s">
        <v>6770</v>
      </c>
      <c r="E2126" s="409">
        <v>5.72</v>
      </c>
      <c r="F2126" s="404" t="s">
        <v>6771</v>
      </c>
    </row>
    <row r="2127" spans="1:6">
      <c r="A2127" s="403">
        <v>92793</v>
      </c>
      <c r="B2127" s="404" t="s">
        <v>9072</v>
      </c>
      <c r="C2127" s="404" t="s">
        <v>94</v>
      </c>
      <c r="D2127" s="404" t="s">
        <v>6770</v>
      </c>
      <c r="E2127" s="409">
        <v>6.13</v>
      </c>
      <c r="F2127" s="404" t="s">
        <v>6771</v>
      </c>
    </row>
    <row r="2128" spans="1:6">
      <c r="A2128" s="403">
        <v>92794</v>
      </c>
      <c r="B2128" s="404" t="s">
        <v>9073</v>
      </c>
      <c r="C2128" s="404" t="s">
        <v>94</v>
      </c>
      <c r="D2128" s="404" t="s">
        <v>6770</v>
      </c>
      <c r="E2128" s="409">
        <v>5.09</v>
      </c>
      <c r="F2128" s="404" t="s">
        <v>6771</v>
      </c>
    </row>
    <row r="2129" spans="1:6">
      <c r="A2129" s="403">
        <v>92795</v>
      </c>
      <c r="B2129" s="404" t="s">
        <v>9074</v>
      </c>
      <c r="C2129" s="404" t="s">
        <v>94</v>
      </c>
      <c r="D2129" s="404" t="s">
        <v>6770</v>
      </c>
      <c r="E2129" s="409">
        <v>4.75</v>
      </c>
      <c r="F2129" s="404" t="s">
        <v>6771</v>
      </c>
    </row>
    <row r="2130" spans="1:6">
      <c r="A2130" s="403">
        <v>92796</v>
      </c>
      <c r="B2130" s="404" t="s">
        <v>9075</v>
      </c>
      <c r="C2130" s="404" t="s">
        <v>94</v>
      </c>
      <c r="D2130" s="404" t="s">
        <v>6770</v>
      </c>
      <c r="E2130" s="409">
        <v>4.68</v>
      </c>
      <c r="F2130" s="404" t="s">
        <v>6771</v>
      </c>
    </row>
    <row r="2131" spans="1:6">
      <c r="A2131" s="403">
        <v>92797</v>
      </c>
      <c r="B2131" s="404" t="s">
        <v>9076</v>
      </c>
      <c r="C2131" s="404" t="s">
        <v>94</v>
      </c>
      <c r="D2131" s="404" t="s">
        <v>6770</v>
      </c>
      <c r="E2131" s="409">
        <v>4.47</v>
      </c>
      <c r="F2131" s="404" t="s">
        <v>6771</v>
      </c>
    </row>
    <row r="2132" spans="1:6">
      <c r="A2132" s="403">
        <v>92798</v>
      </c>
      <c r="B2132" s="404" t="s">
        <v>9077</v>
      </c>
      <c r="C2132" s="404" t="s">
        <v>94</v>
      </c>
      <c r="D2132" s="404" t="s">
        <v>6770</v>
      </c>
      <c r="E2132" s="409">
        <v>5.14</v>
      </c>
      <c r="F2132" s="404" t="s">
        <v>6771</v>
      </c>
    </row>
    <row r="2133" spans="1:6">
      <c r="A2133" s="403">
        <v>92799</v>
      </c>
      <c r="B2133" s="404" t="s">
        <v>9078</v>
      </c>
      <c r="C2133" s="404" t="s">
        <v>94</v>
      </c>
      <c r="D2133" s="404" t="s">
        <v>6770</v>
      </c>
      <c r="E2133" s="409">
        <v>6.44</v>
      </c>
      <c r="F2133" s="404" t="s">
        <v>6771</v>
      </c>
    </row>
    <row r="2134" spans="1:6">
      <c r="A2134" s="403">
        <v>92800</v>
      </c>
      <c r="B2134" s="404" t="s">
        <v>9079</v>
      </c>
      <c r="C2134" s="404" t="s">
        <v>94</v>
      </c>
      <c r="D2134" s="404" t="s">
        <v>6770</v>
      </c>
      <c r="E2134" s="409">
        <v>5.76</v>
      </c>
      <c r="F2134" s="404" t="s">
        <v>6771</v>
      </c>
    </row>
    <row r="2135" spans="1:6">
      <c r="A2135" s="403">
        <v>92801</v>
      </c>
      <c r="B2135" s="404" t="s">
        <v>9080</v>
      </c>
      <c r="C2135" s="404" t="s">
        <v>94</v>
      </c>
      <c r="D2135" s="404" t="s">
        <v>6770</v>
      </c>
      <c r="E2135" s="409">
        <v>5.5</v>
      </c>
      <c r="F2135" s="404" t="s">
        <v>6771</v>
      </c>
    </row>
    <row r="2136" spans="1:6">
      <c r="A2136" s="403">
        <v>92802</v>
      </c>
      <c r="B2136" s="404" t="s">
        <v>9081</v>
      </c>
      <c r="C2136" s="404" t="s">
        <v>94</v>
      </c>
      <c r="D2136" s="404" t="s">
        <v>6770</v>
      </c>
      <c r="E2136" s="409">
        <v>6.02</v>
      </c>
      <c r="F2136" s="404" t="s">
        <v>6771</v>
      </c>
    </row>
    <row r="2137" spans="1:6">
      <c r="A2137" s="403">
        <v>92803</v>
      </c>
      <c r="B2137" s="404" t="s">
        <v>9082</v>
      </c>
      <c r="C2137" s="404" t="s">
        <v>94</v>
      </c>
      <c r="D2137" s="404" t="s">
        <v>6770</v>
      </c>
      <c r="E2137" s="409">
        <v>5.0199999999999996</v>
      </c>
      <c r="F2137" s="404" t="s">
        <v>6771</v>
      </c>
    </row>
    <row r="2138" spans="1:6">
      <c r="A2138" s="403">
        <v>92804</v>
      </c>
      <c r="B2138" s="404" t="s">
        <v>9083</v>
      </c>
      <c r="C2138" s="404" t="s">
        <v>94</v>
      </c>
      <c r="D2138" s="404" t="s">
        <v>6770</v>
      </c>
      <c r="E2138" s="409">
        <v>4.7</v>
      </c>
      <c r="F2138" s="404" t="s">
        <v>6771</v>
      </c>
    </row>
    <row r="2139" spans="1:6">
      <c r="A2139" s="403">
        <v>92805</v>
      </c>
      <c r="B2139" s="404" t="s">
        <v>9084</v>
      </c>
      <c r="C2139" s="404" t="s">
        <v>94</v>
      </c>
      <c r="D2139" s="404" t="s">
        <v>6770</v>
      </c>
      <c r="E2139" s="409">
        <v>4.66</v>
      </c>
      <c r="F2139" s="404" t="s">
        <v>6771</v>
      </c>
    </row>
    <row r="2140" spans="1:6">
      <c r="A2140" s="403">
        <v>92806</v>
      </c>
      <c r="B2140" s="404" t="s">
        <v>9085</v>
      </c>
      <c r="C2140" s="404" t="s">
        <v>94</v>
      </c>
      <c r="D2140" s="404" t="s">
        <v>6770</v>
      </c>
      <c r="E2140" s="409">
        <v>4.46</v>
      </c>
      <c r="F2140" s="404" t="s">
        <v>6771</v>
      </c>
    </row>
    <row r="2141" spans="1:6">
      <c r="A2141" s="403">
        <v>92875</v>
      </c>
      <c r="B2141" s="404" t="s">
        <v>9086</v>
      </c>
      <c r="C2141" s="404" t="s">
        <v>94</v>
      </c>
      <c r="D2141" s="404" t="s">
        <v>6823</v>
      </c>
      <c r="E2141" s="409">
        <v>5.15</v>
      </c>
      <c r="F2141" s="404" t="s">
        <v>6771</v>
      </c>
    </row>
    <row r="2142" spans="1:6">
      <c r="A2142" s="403">
        <v>92876</v>
      </c>
      <c r="B2142" s="404" t="s">
        <v>9087</v>
      </c>
      <c r="C2142" s="404" t="s">
        <v>94</v>
      </c>
      <c r="D2142" s="404" t="s">
        <v>6823</v>
      </c>
      <c r="E2142" s="409">
        <v>4.88</v>
      </c>
      <c r="F2142" s="404" t="s">
        <v>6771</v>
      </c>
    </row>
    <row r="2143" spans="1:6">
      <c r="A2143" s="403">
        <v>92877</v>
      </c>
      <c r="B2143" s="404" t="s">
        <v>9088</v>
      </c>
      <c r="C2143" s="404" t="s">
        <v>94</v>
      </c>
      <c r="D2143" s="404" t="s">
        <v>6823</v>
      </c>
      <c r="E2143" s="409">
        <v>4.4000000000000004</v>
      </c>
      <c r="F2143" s="404" t="s">
        <v>6771</v>
      </c>
    </row>
    <row r="2144" spans="1:6">
      <c r="A2144" s="403">
        <v>92878</v>
      </c>
      <c r="B2144" s="404" t="s">
        <v>9089</v>
      </c>
      <c r="C2144" s="404" t="s">
        <v>94</v>
      </c>
      <c r="D2144" s="404" t="s">
        <v>6823</v>
      </c>
      <c r="E2144" s="409">
        <v>4.33</v>
      </c>
      <c r="F2144" s="404" t="s">
        <v>6771</v>
      </c>
    </row>
    <row r="2145" spans="1:6">
      <c r="A2145" s="403">
        <v>92879</v>
      </c>
      <c r="B2145" s="404" t="s">
        <v>9090</v>
      </c>
      <c r="C2145" s="404" t="s">
        <v>94</v>
      </c>
      <c r="D2145" s="404" t="s">
        <v>6823</v>
      </c>
      <c r="E2145" s="409">
        <v>4.26</v>
      </c>
      <c r="F2145" s="404" t="s">
        <v>6771</v>
      </c>
    </row>
    <row r="2146" spans="1:6">
      <c r="A2146" s="403">
        <v>92880</v>
      </c>
      <c r="B2146" s="404" t="s">
        <v>9091</v>
      </c>
      <c r="C2146" s="404" t="s">
        <v>94</v>
      </c>
      <c r="D2146" s="404" t="s">
        <v>6823</v>
      </c>
      <c r="E2146" s="409">
        <v>4.3499999999999996</v>
      </c>
      <c r="F2146" s="404" t="s">
        <v>6771</v>
      </c>
    </row>
    <row r="2147" spans="1:6">
      <c r="A2147" s="403">
        <v>92881</v>
      </c>
      <c r="B2147" s="404" t="s">
        <v>9092</v>
      </c>
      <c r="C2147" s="404" t="s">
        <v>94</v>
      </c>
      <c r="D2147" s="404" t="s">
        <v>6823</v>
      </c>
      <c r="E2147" s="409">
        <v>4.33</v>
      </c>
      <c r="F2147" s="404" t="s">
        <v>6771</v>
      </c>
    </row>
    <row r="2148" spans="1:6">
      <c r="A2148" s="403">
        <v>92882</v>
      </c>
      <c r="B2148" s="404" t="s">
        <v>9093</v>
      </c>
      <c r="C2148" s="404" t="s">
        <v>94</v>
      </c>
      <c r="D2148" s="404" t="s">
        <v>6823</v>
      </c>
      <c r="E2148" s="409">
        <v>7.32</v>
      </c>
      <c r="F2148" s="404" t="s">
        <v>6771</v>
      </c>
    </row>
    <row r="2149" spans="1:6">
      <c r="A2149" s="403">
        <v>92883</v>
      </c>
      <c r="B2149" s="404" t="s">
        <v>9094</v>
      </c>
      <c r="C2149" s="404" t="s">
        <v>94</v>
      </c>
      <c r="D2149" s="404" t="s">
        <v>6823</v>
      </c>
      <c r="E2149" s="409">
        <v>6.56</v>
      </c>
      <c r="F2149" s="404" t="s">
        <v>6771</v>
      </c>
    </row>
    <row r="2150" spans="1:6">
      <c r="A2150" s="403">
        <v>92884</v>
      </c>
      <c r="B2150" s="404" t="s">
        <v>9095</v>
      </c>
      <c r="C2150" s="404" t="s">
        <v>94</v>
      </c>
      <c r="D2150" s="404" t="s">
        <v>6823</v>
      </c>
      <c r="E2150" s="409">
        <v>5.72</v>
      </c>
      <c r="F2150" s="404" t="s">
        <v>6771</v>
      </c>
    </row>
    <row r="2151" spans="1:6">
      <c r="A2151" s="403">
        <v>92885</v>
      </c>
      <c r="B2151" s="404" t="s">
        <v>9096</v>
      </c>
      <c r="C2151" s="404" t="s">
        <v>94</v>
      </c>
      <c r="D2151" s="404" t="s">
        <v>6823</v>
      </c>
      <c r="E2151" s="409">
        <v>5.35</v>
      </c>
      <c r="F2151" s="404" t="s">
        <v>6771</v>
      </c>
    </row>
    <row r="2152" spans="1:6">
      <c r="A2152" s="403">
        <v>92886</v>
      </c>
      <c r="B2152" s="404" t="s">
        <v>9097</v>
      </c>
      <c r="C2152" s="404" t="s">
        <v>94</v>
      </c>
      <c r="D2152" s="404" t="s">
        <v>6823</v>
      </c>
      <c r="E2152" s="409">
        <v>5.03</v>
      </c>
      <c r="F2152" s="404" t="s">
        <v>6771</v>
      </c>
    </row>
    <row r="2153" spans="1:6">
      <c r="A2153" s="403">
        <v>92887</v>
      </c>
      <c r="B2153" s="404" t="s">
        <v>9098</v>
      </c>
      <c r="C2153" s="404" t="s">
        <v>94</v>
      </c>
      <c r="D2153" s="404" t="s">
        <v>6823</v>
      </c>
      <c r="E2153" s="409">
        <v>4.92</v>
      </c>
      <c r="F2153" s="404" t="s">
        <v>6771</v>
      </c>
    </row>
    <row r="2154" spans="1:6">
      <c r="A2154" s="403">
        <v>92888</v>
      </c>
      <c r="B2154" s="404" t="s">
        <v>9099</v>
      </c>
      <c r="C2154" s="404" t="s">
        <v>94</v>
      </c>
      <c r="D2154" s="404" t="s">
        <v>6823</v>
      </c>
      <c r="E2154" s="409">
        <v>4.7699999999999996</v>
      </c>
      <c r="F2154" s="404" t="s">
        <v>6771</v>
      </c>
    </row>
    <row r="2155" spans="1:6">
      <c r="A2155" s="403">
        <v>92915</v>
      </c>
      <c r="B2155" s="404" t="s">
        <v>9100</v>
      </c>
      <c r="C2155" s="404" t="s">
        <v>94</v>
      </c>
      <c r="D2155" s="404" t="s">
        <v>6770</v>
      </c>
      <c r="E2155" s="409">
        <v>9.8800000000000008</v>
      </c>
      <c r="F2155" s="404" t="s">
        <v>6771</v>
      </c>
    </row>
    <row r="2156" spans="1:6">
      <c r="A2156" s="403">
        <v>92916</v>
      </c>
      <c r="B2156" s="404" t="s">
        <v>9101</v>
      </c>
      <c r="C2156" s="404" t="s">
        <v>94</v>
      </c>
      <c r="D2156" s="404" t="s">
        <v>6770</v>
      </c>
      <c r="E2156" s="409">
        <v>8.65</v>
      </c>
      <c r="F2156" s="404" t="s">
        <v>6771</v>
      </c>
    </row>
    <row r="2157" spans="1:6">
      <c r="A2157" s="403">
        <v>92917</v>
      </c>
      <c r="B2157" s="404" t="s">
        <v>9102</v>
      </c>
      <c r="C2157" s="404" t="s">
        <v>94</v>
      </c>
      <c r="D2157" s="404" t="s">
        <v>6770</v>
      </c>
      <c r="E2157" s="409">
        <v>8.3699999999999992</v>
      </c>
      <c r="F2157" s="404" t="s">
        <v>6771</v>
      </c>
    </row>
    <row r="2158" spans="1:6">
      <c r="A2158" s="403">
        <v>92919</v>
      </c>
      <c r="B2158" s="404" t="s">
        <v>9103</v>
      </c>
      <c r="C2158" s="404" t="s">
        <v>94</v>
      </c>
      <c r="D2158" s="404" t="s">
        <v>6770</v>
      </c>
      <c r="E2158" s="409">
        <v>6.83</v>
      </c>
      <c r="F2158" s="404" t="s">
        <v>6771</v>
      </c>
    </row>
    <row r="2159" spans="1:6">
      <c r="A2159" s="403">
        <v>92921</v>
      </c>
      <c r="B2159" s="404" t="s">
        <v>9104</v>
      </c>
      <c r="C2159" s="404" t="s">
        <v>94</v>
      </c>
      <c r="D2159" s="404" t="s">
        <v>6770</v>
      </c>
      <c r="E2159" s="409">
        <v>6.08</v>
      </c>
      <c r="F2159" s="404" t="s">
        <v>6771</v>
      </c>
    </row>
    <row r="2160" spans="1:6">
      <c r="A2160" s="403">
        <v>92922</v>
      </c>
      <c r="B2160" s="404" t="s">
        <v>9105</v>
      </c>
      <c r="C2160" s="404" t="s">
        <v>94</v>
      </c>
      <c r="D2160" s="404" t="s">
        <v>6770</v>
      </c>
      <c r="E2160" s="409">
        <v>5.65</v>
      </c>
      <c r="F2160" s="404" t="s">
        <v>6771</v>
      </c>
    </row>
    <row r="2161" spans="1:6">
      <c r="A2161" s="403">
        <v>92923</v>
      </c>
      <c r="B2161" s="404" t="s">
        <v>9106</v>
      </c>
      <c r="C2161" s="404" t="s">
        <v>94</v>
      </c>
      <c r="D2161" s="404" t="s">
        <v>6770</v>
      </c>
      <c r="E2161" s="409">
        <v>5.19</v>
      </c>
      <c r="F2161" s="404" t="s">
        <v>6771</v>
      </c>
    </row>
    <row r="2162" spans="1:6">
      <c r="A2162" s="403">
        <v>92924</v>
      </c>
      <c r="B2162" s="404" t="s">
        <v>9107</v>
      </c>
      <c r="C2162" s="404" t="s">
        <v>94</v>
      </c>
      <c r="D2162" s="404" t="s">
        <v>6770</v>
      </c>
      <c r="E2162" s="409">
        <v>5.66</v>
      </c>
      <c r="F2162" s="404" t="s">
        <v>6771</v>
      </c>
    </row>
    <row r="2163" spans="1:6">
      <c r="A2163" s="403">
        <v>95445</v>
      </c>
      <c r="B2163" s="404" t="s">
        <v>9108</v>
      </c>
      <c r="C2163" s="404" t="s">
        <v>94</v>
      </c>
      <c r="D2163" s="404" t="s">
        <v>6770</v>
      </c>
      <c r="E2163" s="409">
        <v>4.83</v>
      </c>
      <c r="F2163" s="404" t="s">
        <v>6771</v>
      </c>
    </row>
    <row r="2164" spans="1:6">
      <c r="A2164" s="403">
        <v>95446</v>
      </c>
      <c r="B2164" s="404" t="s">
        <v>9109</v>
      </c>
      <c r="C2164" s="404" t="s">
        <v>94</v>
      </c>
      <c r="D2164" s="404" t="s">
        <v>6770</v>
      </c>
      <c r="E2164" s="409">
        <v>4.95</v>
      </c>
      <c r="F2164" s="404" t="s">
        <v>6771</v>
      </c>
    </row>
    <row r="2165" spans="1:6">
      <c r="A2165" s="403">
        <v>95576</v>
      </c>
      <c r="B2165" s="404" t="s">
        <v>9110</v>
      </c>
      <c r="C2165" s="404" t="s">
        <v>94</v>
      </c>
      <c r="D2165" s="404" t="s">
        <v>6770</v>
      </c>
      <c r="E2165" s="409">
        <v>7.98</v>
      </c>
      <c r="F2165" s="404" t="s">
        <v>6771</v>
      </c>
    </row>
    <row r="2166" spans="1:6">
      <c r="A2166" s="403">
        <v>95577</v>
      </c>
      <c r="B2166" s="404" t="s">
        <v>9111</v>
      </c>
      <c r="C2166" s="404" t="s">
        <v>94</v>
      </c>
      <c r="D2166" s="404" t="s">
        <v>6770</v>
      </c>
      <c r="E2166" s="409">
        <v>6.61</v>
      </c>
      <c r="F2166" s="404" t="s">
        <v>6771</v>
      </c>
    </row>
    <row r="2167" spans="1:6">
      <c r="A2167" s="403">
        <v>95578</v>
      </c>
      <c r="B2167" s="404" t="s">
        <v>9112</v>
      </c>
      <c r="C2167" s="404" t="s">
        <v>94</v>
      </c>
      <c r="D2167" s="404" t="s">
        <v>6770</v>
      </c>
      <c r="E2167" s="409">
        <v>6.02</v>
      </c>
      <c r="F2167" s="404" t="s">
        <v>6771</v>
      </c>
    </row>
    <row r="2168" spans="1:6">
      <c r="A2168" s="403">
        <v>95579</v>
      </c>
      <c r="B2168" s="404" t="s">
        <v>9113</v>
      </c>
      <c r="C2168" s="404" t="s">
        <v>94</v>
      </c>
      <c r="D2168" s="404" t="s">
        <v>6770</v>
      </c>
      <c r="E2168" s="409">
        <v>5.71</v>
      </c>
      <c r="F2168" s="404" t="s">
        <v>6771</v>
      </c>
    </row>
    <row r="2169" spans="1:6">
      <c r="A2169" s="403">
        <v>95580</v>
      </c>
      <c r="B2169" s="404" t="s">
        <v>9114</v>
      </c>
      <c r="C2169" s="404" t="s">
        <v>94</v>
      </c>
      <c r="D2169" s="404" t="s">
        <v>6770</v>
      </c>
      <c r="E2169" s="409">
        <v>5.34</v>
      </c>
      <c r="F2169" s="404" t="s">
        <v>6771</v>
      </c>
    </row>
    <row r="2170" spans="1:6">
      <c r="A2170" s="403">
        <v>95581</v>
      </c>
      <c r="B2170" s="404" t="s">
        <v>9115</v>
      </c>
      <c r="C2170" s="404" t="s">
        <v>94</v>
      </c>
      <c r="D2170" s="404" t="s">
        <v>6770</v>
      </c>
      <c r="E2170" s="409">
        <v>5.88</v>
      </c>
      <c r="F2170" s="404" t="s">
        <v>6771</v>
      </c>
    </row>
    <row r="2171" spans="1:6">
      <c r="A2171" s="403">
        <v>95583</v>
      </c>
      <c r="B2171" s="404" t="s">
        <v>9116</v>
      </c>
      <c r="C2171" s="404" t="s">
        <v>94</v>
      </c>
      <c r="D2171" s="404" t="s">
        <v>6770</v>
      </c>
      <c r="E2171" s="409">
        <v>10.31</v>
      </c>
      <c r="F2171" s="404" t="s">
        <v>6771</v>
      </c>
    </row>
    <row r="2172" spans="1:6">
      <c r="A2172" s="403">
        <v>95584</v>
      </c>
      <c r="B2172" s="404" t="s">
        <v>9117</v>
      </c>
      <c r="C2172" s="404" t="s">
        <v>94</v>
      </c>
      <c r="D2172" s="404" t="s">
        <v>6770</v>
      </c>
      <c r="E2172" s="409">
        <v>8.43</v>
      </c>
      <c r="F2172" s="404" t="s">
        <v>6771</v>
      </c>
    </row>
    <row r="2173" spans="1:6">
      <c r="A2173" s="403">
        <v>95585</v>
      </c>
      <c r="B2173" s="404" t="s">
        <v>9118</v>
      </c>
      <c r="C2173" s="404" t="s">
        <v>94</v>
      </c>
      <c r="D2173" s="404" t="s">
        <v>6770</v>
      </c>
      <c r="E2173" s="409">
        <v>8.31</v>
      </c>
      <c r="F2173" s="404" t="s">
        <v>6771</v>
      </c>
    </row>
    <row r="2174" spans="1:6">
      <c r="A2174" s="403">
        <v>95586</v>
      </c>
      <c r="B2174" s="404" t="s">
        <v>9119</v>
      </c>
      <c r="C2174" s="404" t="s">
        <v>94</v>
      </c>
      <c r="D2174" s="404" t="s">
        <v>6770</v>
      </c>
      <c r="E2174" s="409">
        <v>6.87</v>
      </c>
      <c r="F2174" s="404" t="s">
        <v>6771</v>
      </c>
    </row>
    <row r="2175" spans="1:6">
      <c r="A2175" s="403">
        <v>95587</v>
      </c>
      <c r="B2175" s="404" t="s">
        <v>9120</v>
      </c>
      <c r="C2175" s="404" t="s">
        <v>94</v>
      </c>
      <c r="D2175" s="404" t="s">
        <v>6770</v>
      </c>
      <c r="E2175" s="409">
        <v>6.24</v>
      </c>
      <c r="F2175" s="404" t="s">
        <v>6771</v>
      </c>
    </row>
    <row r="2176" spans="1:6">
      <c r="A2176" s="403">
        <v>95588</v>
      </c>
      <c r="B2176" s="404" t="s">
        <v>9121</v>
      </c>
      <c r="C2176" s="404" t="s">
        <v>94</v>
      </c>
      <c r="D2176" s="404" t="s">
        <v>6770</v>
      </c>
      <c r="E2176" s="409">
        <v>5.88</v>
      </c>
      <c r="F2176" s="404" t="s">
        <v>6771</v>
      </c>
    </row>
    <row r="2177" spans="1:6">
      <c r="A2177" s="403">
        <v>95589</v>
      </c>
      <c r="B2177" s="404" t="s">
        <v>9122</v>
      </c>
      <c r="C2177" s="404" t="s">
        <v>94</v>
      </c>
      <c r="D2177" s="404" t="s">
        <v>6770</v>
      </c>
      <c r="E2177" s="409">
        <v>5.48</v>
      </c>
      <c r="F2177" s="404" t="s">
        <v>6771</v>
      </c>
    </row>
    <row r="2178" spans="1:6">
      <c r="A2178" s="403">
        <v>95590</v>
      </c>
      <c r="B2178" s="404" t="s">
        <v>9123</v>
      </c>
      <c r="C2178" s="404" t="s">
        <v>94</v>
      </c>
      <c r="D2178" s="404" t="s">
        <v>6770</v>
      </c>
      <c r="E2178" s="409">
        <v>5.99</v>
      </c>
      <c r="F2178" s="404" t="s">
        <v>6771</v>
      </c>
    </row>
    <row r="2179" spans="1:6">
      <c r="A2179" s="403">
        <v>95592</v>
      </c>
      <c r="B2179" s="404" t="s">
        <v>9124</v>
      </c>
      <c r="C2179" s="404" t="s">
        <v>94</v>
      </c>
      <c r="D2179" s="404" t="s">
        <v>6770</v>
      </c>
      <c r="E2179" s="409">
        <v>12.65</v>
      </c>
      <c r="F2179" s="404" t="s">
        <v>6771</v>
      </c>
    </row>
    <row r="2180" spans="1:6">
      <c r="A2180" s="403">
        <v>95593</v>
      </c>
      <c r="B2180" s="404" t="s">
        <v>9125</v>
      </c>
      <c r="C2180" s="404" t="s">
        <v>94</v>
      </c>
      <c r="D2180" s="404" t="s">
        <v>6770</v>
      </c>
      <c r="E2180" s="409">
        <v>9.85</v>
      </c>
      <c r="F2180" s="404" t="s">
        <v>6771</v>
      </c>
    </row>
    <row r="2181" spans="1:6">
      <c r="A2181" s="403">
        <v>95943</v>
      </c>
      <c r="B2181" s="404" t="s">
        <v>9126</v>
      </c>
      <c r="C2181" s="404" t="s">
        <v>94</v>
      </c>
      <c r="D2181" s="404" t="s">
        <v>6770</v>
      </c>
      <c r="E2181" s="409">
        <v>13.26</v>
      </c>
      <c r="F2181" s="404" t="s">
        <v>6771</v>
      </c>
    </row>
    <row r="2182" spans="1:6">
      <c r="A2182" s="403">
        <v>95944</v>
      </c>
      <c r="B2182" s="404" t="s">
        <v>9127</v>
      </c>
      <c r="C2182" s="404" t="s">
        <v>94</v>
      </c>
      <c r="D2182" s="404" t="s">
        <v>6770</v>
      </c>
      <c r="E2182" s="409">
        <v>11.62</v>
      </c>
      <c r="F2182" s="404" t="s">
        <v>6771</v>
      </c>
    </row>
    <row r="2183" spans="1:6">
      <c r="A2183" s="403">
        <v>95945</v>
      </c>
      <c r="B2183" s="404" t="s">
        <v>9128</v>
      </c>
      <c r="C2183" s="404" t="s">
        <v>94</v>
      </c>
      <c r="D2183" s="404" t="s">
        <v>6770</v>
      </c>
      <c r="E2183" s="409">
        <v>9.74</v>
      </c>
      <c r="F2183" s="404" t="s">
        <v>6771</v>
      </c>
    </row>
    <row r="2184" spans="1:6">
      <c r="A2184" s="403">
        <v>95946</v>
      </c>
      <c r="B2184" s="404" t="s">
        <v>9129</v>
      </c>
      <c r="C2184" s="404" t="s">
        <v>94</v>
      </c>
      <c r="D2184" s="404" t="s">
        <v>6770</v>
      </c>
      <c r="E2184" s="409">
        <v>7.14</v>
      </c>
      <c r="F2184" s="404" t="s">
        <v>6771</v>
      </c>
    </row>
    <row r="2185" spans="1:6">
      <c r="A2185" s="403">
        <v>95947</v>
      </c>
      <c r="B2185" s="404" t="s">
        <v>9130</v>
      </c>
      <c r="C2185" s="404" t="s">
        <v>94</v>
      </c>
      <c r="D2185" s="404" t="s">
        <v>6770</v>
      </c>
      <c r="E2185" s="409">
        <v>5.79</v>
      </c>
      <c r="F2185" s="404" t="s">
        <v>6771</v>
      </c>
    </row>
    <row r="2186" spans="1:6">
      <c r="A2186" s="403">
        <v>95948</v>
      </c>
      <c r="B2186" s="404" t="s">
        <v>9131</v>
      </c>
      <c r="C2186" s="404" t="s">
        <v>94</v>
      </c>
      <c r="D2186" s="404" t="s">
        <v>6770</v>
      </c>
      <c r="E2186" s="409">
        <v>5.05</v>
      </c>
      <c r="F2186" s="404" t="s">
        <v>6771</v>
      </c>
    </row>
    <row r="2187" spans="1:6">
      <c r="A2187" s="403">
        <v>96544</v>
      </c>
      <c r="B2187" s="404" t="s">
        <v>9132</v>
      </c>
      <c r="C2187" s="404" t="s">
        <v>94</v>
      </c>
      <c r="D2187" s="404" t="s">
        <v>6770</v>
      </c>
      <c r="E2187" s="409">
        <v>9.36</v>
      </c>
      <c r="F2187" s="404" t="s">
        <v>6771</v>
      </c>
    </row>
    <row r="2188" spans="1:6">
      <c r="A2188" s="403">
        <v>96545</v>
      </c>
      <c r="B2188" s="404" t="s">
        <v>9133</v>
      </c>
      <c r="C2188" s="404" t="s">
        <v>94</v>
      </c>
      <c r="D2188" s="404" t="s">
        <v>6770</v>
      </c>
      <c r="E2188" s="409">
        <v>8.9499999999999993</v>
      </c>
      <c r="F2188" s="404" t="s">
        <v>6771</v>
      </c>
    </row>
    <row r="2189" spans="1:6">
      <c r="A2189" s="403">
        <v>96546</v>
      </c>
      <c r="B2189" s="404" t="s">
        <v>9134</v>
      </c>
      <c r="C2189" s="404" t="s">
        <v>94</v>
      </c>
      <c r="D2189" s="404" t="s">
        <v>6770</v>
      </c>
      <c r="E2189" s="409">
        <v>7.31</v>
      </c>
      <c r="F2189" s="404" t="s">
        <v>6771</v>
      </c>
    </row>
    <row r="2190" spans="1:6">
      <c r="A2190" s="403">
        <v>96547</v>
      </c>
      <c r="B2190" s="404" t="s">
        <v>9135</v>
      </c>
      <c r="C2190" s="404" t="s">
        <v>94</v>
      </c>
      <c r="D2190" s="404" t="s">
        <v>6770</v>
      </c>
      <c r="E2190" s="409">
        <v>6.5</v>
      </c>
      <c r="F2190" s="404" t="s">
        <v>6771</v>
      </c>
    </row>
    <row r="2191" spans="1:6">
      <c r="A2191" s="403">
        <v>96548</v>
      </c>
      <c r="B2191" s="404" t="s">
        <v>9136</v>
      </c>
      <c r="C2191" s="404" t="s">
        <v>94</v>
      </c>
      <c r="D2191" s="404" t="s">
        <v>6770</v>
      </c>
      <c r="E2191" s="409">
        <v>6.02</v>
      </c>
      <c r="F2191" s="404" t="s">
        <v>6771</v>
      </c>
    </row>
    <row r="2192" spans="1:6">
      <c r="A2192" s="403">
        <v>96549</v>
      </c>
      <c r="B2192" s="404" t="s">
        <v>9137</v>
      </c>
      <c r="C2192" s="404" t="s">
        <v>94</v>
      </c>
      <c r="D2192" s="404" t="s">
        <v>6770</v>
      </c>
      <c r="E2192" s="409">
        <v>5.52</v>
      </c>
      <c r="F2192" s="404" t="s">
        <v>6771</v>
      </c>
    </row>
    <row r="2193" spans="1:6">
      <c r="A2193" s="403">
        <v>96550</v>
      </c>
      <c r="B2193" s="404" t="s">
        <v>9138</v>
      </c>
      <c r="C2193" s="404" t="s">
        <v>94</v>
      </c>
      <c r="D2193" s="404" t="s">
        <v>6770</v>
      </c>
      <c r="E2193" s="409">
        <v>5.95</v>
      </c>
      <c r="F2193" s="404" t="s">
        <v>6771</v>
      </c>
    </row>
    <row r="2194" spans="1:6">
      <c r="A2194" s="403">
        <v>40780</v>
      </c>
      <c r="B2194" s="404" t="s">
        <v>9139</v>
      </c>
      <c r="C2194" s="404" t="s">
        <v>76</v>
      </c>
      <c r="D2194" s="404" t="s">
        <v>6770</v>
      </c>
      <c r="E2194" s="409">
        <v>7.98</v>
      </c>
      <c r="F2194" s="404" t="s">
        <v>6771</v>
      </c>
    </row>
    <row r="2195" spans="1:6">
      <c r="A2195" s="404" t="s">
        <v>9140</v>
      </c>
      <c r="B2195" s="404" t="s">
        <v>5660</v>
      </c>
      <c r="C2195" s="404" t="s">
        <v>93</v>
      </c>
      <c r="D2195" s="404" t="s">
        <v>6823</v>
      </c>
      <c r="E2195" s="409">
        <v>84.15</v>
      </c>
      <c r="F2195" s="404" t="s">
        <v>6771</v>
      </c>
    </row>
    <row r="2196" spans="1:6">
      <c r="A2196" s="403">
        <v>89993</v>
      </c>
      <c r="B2196" s="404" t="s">
        <v>9141</v>
      </c>
      <c r="C2196" s="404" t="s">
        <v>93</v>
      </c>
      <c r="D2196" s="404" t="s">
        <v>6823</v>
      </c>
      <c r="E2196" s="409">
        <v>535.71</v>
      </c>
      <c r="F2196" s="404" t="s">
        <v>6771</v>
      </c>
    </row>
    <row r="2197" spans="1:6">
      <c r="A2197" s="403">
        <v>89994</v>
      </c>
      <c r="B2197" s="404" t="s">
        <v>9142</v>
      </c>
      <c r="C2197" s="404" t="s">
        <v>93</v>
      </c>
      <c r="D2197" s="404" t="s">
        <v>6823</v>
      </c>
      <c r="E2197" s="409">
        <v>447.68</v>
      </c>
      <c r="F2197" s="404" t="s">
        <v>6771</v>
      </c>
    </row>
    <row r="2198" spans="1:6">
      <c r="A2198" s="403">
        <v>89995</v>
      </c>
      <c r="B2198" s="404" t="s">
        <v>9143</v>
      </c>
      <c r="C2198" s="404" t="s">
        <v>93</v>
      </c>
      <c r="D2198" s="404" t="s">
        <v>6823</v>
      </c>
      <c r="E2198" s="409">
        <v>513.19000000000005</v>
      </c>
      <c r="F2198" s="404" t="s">
        <v>6771</v>
      </c>
    </row>
    <row r="2199" spans="1:6">
      <c r="A2199" s="403">
        <v>90278</v>
      </c>
      <c r="B2199" s="404" t="s">
        <v>9144</v>
      </c>
      <c r="C2199" s="404" t="s">
        <v>93</v>
      </c>
      <c r="D2199" s="404" t="s">
        <v>6823</v>
      </c>
      <c r="E2199" s="409">
        <v>254.73</v>
      </c>
      <c r="F2199" s="404" t="s">
        <v>6771</v>
      </c>
    </row>
    <row r="2200" spans="1:6">
      <c r="A2200" s="403">
        <v>90279</v>
      </c>
      <c r="B2200" s="404" t="s">
        <v>9145</v>
      </c>
      <c r="C2200" s="404" t="s">
        <v>93</v>
      </c>
      <c r="D2200" s="404" t="s">
        <v>6823</v>
      </c>
      <c r="E2200" s="409">
        <v>269.36</v>
      </c>
      <c r="F2200" s="404" t="s">
        <v>6771</v>
      </c>
    </row>
    <row r="2201" spans="1:6">
      <c r="A2201" s="403">
        <v>90280</v>
      </c>
      <c r="B2201" s="404" t="s">
        <v>9146</v>
      </c>
      <c r="C2201" s="404" t="s">
        <v>93</v>
      </c>
      <c r="D2201" s="404" t="s">
        <v>6823</v>
      </c>
      <c r="E2201" s="409">
        <v>298.58999999999997</v>
      </c>
      <c r="F2201" s="404" t="s">
        <v>6771</v>
      </c>
    </row>
    <row r="2202" spans="1:6">
      <c r="A2202" s="403">
        <v>90281</v>
      </c>
      <c r="B2202" s="404" t="s">
        <v>9147</v>
      </c>
      <c r="C2202" s="404" t="s">
        <v>93</v>
      </c>
      <c r="D2202" s="404" t="s">
        <v>6823</v>
      </c>
      <c r="E2202" s="409">
        <v>338.58</v>
      </c>
      <c r="F2202" s="404" t="s">
        <v>6771</v>
      </c>
    </row>
    <row r="2203" spans="1:6">
      <c r="A2203" s="403">
        <v>90282</v>
      </c>
      <c r="B2203" s="404" t="s">
        <v>9148</v>
      </c>
      <c r="C2203" s="404" t="s">
        <v>93</v>
      </c>
      <c r="D2203" s="404" t="s">
        <v>6823</v>
      </c>
      <c r="E2203" s="409">
        <v>259.7</v>
      </c>
      <c r="F2203" s="404" t="s">
        <v>6771</v>
      </c>
    </row>
    <row r="2204" spans="1:6">
      <c r="A2204" s="403">
        <v>90283</v>
      </c>
      <c r="B2204" s="404" t="s">
        <v>9149</v>
      </c>
      <c r="C2204" s="404" t="s">
        <v>93</v>
      </c>
      <c r="D2204" s="404" t="s">
        <v>6823</v>
      </c>
      <c r="E2204" s="409">
        <v>275.79000000000002</v>
      </c>
      <c r="F2204" s="404" t="s">
        <v>6771</v>
      </c>
    </row>
    <row r="2205" spans="1:6">
      <c r="A2205" s="403">
        <v>90284</v>
      </c>
      <c r="B2205" s="404" t="s">
        <v>9150</v>
      </c>
      <c r="C2205" s="404" t="s">
        <v>93</v>
      </c>
      <c r="D2205" s="404" t="s">
        <v>6823</v>
      </c>
      <c r="E2205" s="409">
        <v>306.12</v>
      </c>
      <c r="F2205" s="404" t="s">
        <v>6771</v>
      </c>
    </row>
    <row r="2206" spans="1:6">
      <c r="A2206" s="403">
        <v>90285</v>
      </c>
      <c r="B2206" s="404" t="s">
        <v>9151</v>
      </c>
      <c r="C2206" s="404" t="s">
        <v>93</v>
      </c>
      <c r="D2206" s="404" t="s">
        <v>6823</v>
      </c>
      <c r="E2206" s="409">
        <v>349.14</v>
      </c>
      <c r="F2206" s="404" t="s">
        <v>6771</v>
      </c>
    </row>
    <row r="2207" spans="1:6">
      <c r="A2207" s="403">
        <v>90853</v>
      </c>
      <c r="B2207" s="404" t="s">
        <v>9152</v>
      </c>
      <c r="C2207" s="404" t="s">
        <v>93</v>
      </c>
      <c r="D2207" s="404" t="s">
        <v>6823</v>
      </c>
      <c r="E2207" s="409">
        <v>402.84</v>
      </c>
      <c r="F2207" s="404" t="s">
        <v>6771</v>
      </c>
    </row>
    <row r="2208" spans="1:6">
      <c r="A2208" s="403">
        <v>90854</v>
      </c>
      <c r="B2208" s="404" t="s">
        <v>9153</v>
      </c>
      <c r="C2208" s="404" t="s">
        <v>93</v>
      </c>
      <c r="D2208" s="404" t="s">
        <v>6823</v>
      </c>
      <c r="E2208" s="409">
        <v>390.65</v>
      </c>
      <c r="F2208" s="404" t="s">
        <v>6771</v>
      </c>
    </row>
    <row r="2209" spans="1:6">
      <c r="A2209" s="403">
        <v>90855</v>
      </c>
      <c r="B2209" s="404" t="s">
        <v>9154</v>
      </c>
      <c r="C2209" s="404" t="s">
        <v>93</v>
      </c>
      <c r="D2209" s="404" t="s">
        <v>6823</v>
      </c>
      <c r="E2209" s="409">
        <v>426.34</v>
      </c>
      <c r="F2209" s="404" t="s">
        <v>6771</v>
      </c>
    </row>
    <row r="2210" spans="1:6">
      <c r="A2210" s="403">
        <v>90856</v>
      </c>
      <c r="B2210" s="404" t="s">
        <v>9155</v>
      </c>
      <c r="C2210" s="404" t="s">
        <v>93</v>
      </c>
      <c r="D2210" s="404" t="s">
        <v>6823</v>
      </c>
      <c r="E2210" s="409">
        <v>405.83</v>
      </c>
      <c r="F2210" s="404" t="s">
        <v>6771</v>
      </c>
    </row>
    <row r="2211" spans="1:6">
      <c r="A2211" s="403">
        <v>90857</v>
      </c>
      <c r="B2211" s="404" t="s">
        <v>9156</v>
      </c>
      <c r="C2211" s="404" t="s">
        <v>93</v>
      </c>
      <c r="D2211" s="404" t="s">
        <v>6823</v>
      </c>
      <c r="E2211" s="409">
        <v>392.65</v>
      </c>
      <c r="F2211" s="404" t="s">
        <v>6771</v>
      </c>
    </row>
    <row r="2212" spans="1:6">
      <c r="A2212" s="403">
        <v>90858</v>
      </c>
      <c r="B2212" s="404" t="s">
        <v>9157</v>
      </c>
      <c r="C2212" s="404" t="s">
        <v>93</v>
      </c>
      <c r="D2212" s="404" t="s">
        <v>6823</v>
      </c>
      <c r="E2212" s="409">
        <v>440.06</v>
      </c>
      <c r="F2212" s="404" t="s">
        <v>6771</v>
      </c>
    </row>
    <row r="2213" spans="1:6">
      <c r="A2213" s="403">
        <v>90859</v>
      </c>
      <c r="B2213" s="404" t="s">
        <v>9158</v>
      </c>
      <c r="C2213" s="404" t="s">
        <v>93</v>
      </c>
      <c r="D2213" s="404" t="s">
        <v>6770</v>
      </c>
      <c r="E2213" s="409">
        <v>384.27</v>
      </c>
      <c r="F2213" s="404" t="s">
        <v>6771</v>
      </c>
    </row>
    <row r="2214" spans="1:6">
      <c r="A2214" s="403">
        <v>90860</v>
      </c>
      <c r="B2214" s="404" t="s">
        <v>9159</v>
      </c>
      <c r="C2214" s="404" t="s">
        <v>93</v>
      </c>
      <c r="D2214" s="404" t="s">
        <v>6770</v>
      </c>
      <c r="E2214" s="409">
        <v>388.41</v>
      </c>
      <c r="F2214" s="404" t="s">
        <v>6771</v>
      </c>
    </row>
    <row r="2215" spans="1:6">
      <c r="A2215" s="403">
        <v>90861</v>
      </c>
      <c r="B2215" s="404" t="s">
        <v>9160</v>
      </c>
      <c r="C2215" s="404" t="s">
        <v>93</v>
      </c>
      <c r="D2215" s="404" t="s">
        <v>6823</v>
      </c>
      <c r="E2215" s="409">
        <v>396.39</v>
      </c>
      <c r="F2215" s="404" t="s">
        <v>6771</v>
      </c>
    </row>
    <row r="2216" spans="1:6">
      <c r="A2216" s="403">
        <v>90862</v>
      </c>
      <c r="B2216" s="404" t="s">
        <v>9161</v>
      </c>
      <c r="C2216" s="404" t="s">
        <v>93</v>
      </c>
      <c r="D2216" s="404" t="s">
        <v>6770</v>
      </c>
      <c r="E2216" s="409">
        <v>361.42</v>
      </c>
      <c r="F2216" s="404" t="s">
        <v>6771</v>
      </c>
    </row>
    <row r="2217" spans="1:6">
      <c r="A2217" s="403">
        <v>92718</v>
      </c>
      <c r="B2217" s="404" t="s">
        <v>9162</v>
      </c>
      <c r="C2217" s="404" t="s">
        <v>93</v>
      </c>
      <c r="D2217" s="404" t="s">
        <v>6823</v>
      </c>
      <c r="E2217" s="409">
        <v>453.21</v>
      </c>
      <c r="F2217" s="404" t="s">
        <v>6771</v>
      </c>
    </row>
    <row r="2218" spans="1:6">
      <c r="A2218" s="403">
        <v>92719</v>
      </c>
      <c r="B2218" s="404" t="s">
        <v>9163</v>
      </c>
      <c r="C2218" s="404" t="s">
        <v>93</v>
      </c>
      <c r="D2218" s="404" t="s">
        <v>6823</v>
      </c>
      <c r="E2218" s="409">
        <v>345.55</v>
      </c>
      <c r="F2218" s="404" t="s">
        <v>6771</v>
      </c>
    </row>
    <row r="2219" spans="1:6">
      <c r="A2219" s="403">
        <v>92720</v>
      </c>
      <c r="B2219" s="404" t="s">
        <v>9164</v>
      </c>
      <c r="C2219" s="404" t="s">
        <v>93</v>
      </c>
      <c r="D2219" s="404" t="s">
        <v>6823</v>
      </c>
      <c r="E2219" s="409">
        <v>395.16</v>
      </c>
      <c r="F2219" s="404" t="s">
        <v>6771</v>
      </c>
    </row>
    <row r="2220" spans="1:6">
      <c r="A2220" s="403">
        <v>92721</v>
      </c>
      <c r="B2220" s="404" t="s">
        <v>9165</v>
      </c>
      <c r="C2220" s="404" t="s">
        <v>93</v>
      </c>
      <c r="D2220" s="404" t="s">
        <v>6823</v>
      </c>
      <c r="E2220" s="409">
        <v>338.96</v>
      </c>
      <c r="F2220" s="404" t="s">
        <v>6771</v>
      </c>
    </row>
    <row r="2221" spans="1:6">
      <c r="A2221" s="403">
        <v>92722</v>
      </c>
      <c r="B2221" s="404" t="s">
        <v>9166</v>
      </c>
      <c r="C2221" s="404" t="s">
        <v>93</v>
      </c>
      <c r="D2221" s="404" t="s">
        <v>6823</v>
      </c>
      <c r="E2221" s="409">
        <v>392.46</v>
      </c>
      <c r="F2221" s="404" t="s">
        <v>6771</v>
      </c>
    </row>
    <row r="2222" spans="1:6">
      <c r="A2222" s="403">
        <v>92723</v>
      </c>
      <c r="B2222" s="404" t="s">
        <v>9167</v>
      </c>
      <c r="C2222" s="404" t="s">
        <v>93</v>
      </c>
      <c r="D2222" s="404" t="s">
        <v>6823</v>
      </c>
      <c r="E2222" s="409">
        <v>381.33</v>
      </c>
      <c r="F2222" s="404" t="s">
        <v>6771</v>
      </c>
    </row>
    <row r="2223" spans="1:6">
      <c r="A2223" s="403">
        <v>92724</v>
      </c>
      <c r="B2223" s="404" t="s">
        <v>9168</v>
      </c>
      <c r="C2223" s="404" t="s">
        <v>93</v>
      </c>
      <c r="D2223" s="404" t="s">
        <v>6823</v>
      </c>
      <c r="E2223" s="409">
        <v>378.89</v>
      </c>
      <c r="F2223" s="404" t="s">
        <v>6771</v>
      </c>
    </row>
    <row r="2224" spans="1:6">
      <c r="A2224" s="403">
        <v>92725</v>
      </c>
      <c r="B2224" s="404" t="s">
        <v>9169</v>
      </c>
      <c r="C2224" s="404" t="s">
        <v>93</v>
      </c>
      <c r="D2224" s="404" t="s">
        <v>6823</v>
      </c>
      <c r="E2224" s="409">
        <v>377.85</v>
      </c>
      <c r="F2224" s="404" t="s">
        <v>6771</v>
      </c>
    </row>
    <row r="2225" spans="1:6">
      <c r="A2225" s="403">
        <v>92726</v>
      </c>
      <c r="B2225" s="404" t="s">
        <v>9170</v>
      </c>
      <c r="C2225" s="404" t="s">
        <v>93</v>
      </c>
      <c r="D2225" s="404" t="s">
        <v>6823</v>
      </c>
      <c r="E2225" s="409">
        <v>376.12</v>
      </c>
      <c r="F2225" s="404" t="s">
        <v>6771</v>
      </c>
    </row>
    <row r="2226" spans="1:6">
      <c r="A2226" s="403">
        <v>92727</v>
      </c>
      <c r="B2226" s="404" t="s">
        <v>9171</v>
      </c>
      <c r="C2226" s="404" t="s">
        <v>93</v>
      </c>
      <c r="D2226" s="404" t="s">
        <v>6823</v>
      </c>
      <c r="E2226" s="409">
        <v>400.43</v>
      </c>
      <c r="F2226" s="404" t="s">
        <v>6771</v>
      </c>
    </row>
    <row r="2227" spans="1:6">
      <c r="A2227" s="403">
        <v>92728</v>
      </c>
      <c r="B2227" s="404" t="s">
        <v>9172</v>
      </c>
      <c r="C2227" s="404" t="s">
        <v>93</v>
      </c>
      <c r="D2227" s="404" t="s">
        <v>6823</v>
      </c>
      <c r="E2227" s="409">
        <v>383.49</v>
      </c>
      <c r="F2227" s="404" t="s">
        <v>6771</v>
      </c>
    </row>
    <row r="2228" spans="1:6">
      <c r="A2228" s="403">
        <v>92729</v>
      </c>
      <c r="B2228" s="404" t="s">
        <v>9173</v>
      </c>
      <c r="C2228" s="404" t="s">
        <v>93</v>
      </c>
      <c r="D2228" s="404" t="s">
        <v>6823</v>
      </c>
      <c r="E2228" s="409">
        <v>376.3</v>
      </c>
      <c r="F2228" s="404" t="s">
        <v>6771</v>
      </c>
    </row>
    <row r="2229" spans="1:6">
      <c r="A2229" s="403">
        <v>92730</v>
      </c>
      <c r="B2229" s="404" t="s">
        <v>9174</v>
      </c>
      <c r="C2229" s="404" t="s">
        <v>93</v>
      </c>
      <c r="D2229" s="404" t="s">
        <v>6823</v>
      </c>
      <c r="E2229" s="409">
        <v>364.34</v>
      </c>
      <c r="F2229" s="404" t="s">
        <v>6771</v>
      </c>
    </row>
    <row r="2230" spans="1:6">
      <c r="A2230" s="403">
        <v>92731</v>
      </c>
      <c r="B2230" s="404" t="s">
        <v>9175</v>
      </c>
      <c r="C2230" s="404" t="s">
        <v>93</v>
      </c>
      <c r="D2230" s="404" t="s">
        <v>6823</v>
      </c>
      <c r="E2230" s="409">
        <v>377.92</v>
      </c>
      <c r="F2230" s="404" t="s">
        <v>6771</v>
      </c>
    </row>
    <row r="2231" spans="1:6">
      <c r="A2231" s="403">
        <v>92732</v>
      </c>
      <c r="B2231" s="404" t="s">
        <v>9176</v>
      </c>
      <c r="C2231" s="404" t="s">
        <v>93</v>
      </c>
      <c r="D2231" s="404" t="s">
        <v>6823</v>
      </c>
      <c r="E2231" s="409">
        <v>366.35</v>
      </c>
      <c r="F2231" s="404" t="s">
        <v>6771</v>
      </c>
    </row>
    <row r="2232" spans="1:6">
      <c r="A2232" s="403">
        <v>92733</v>
      </c>
      <c r="B2232" s="404" t="s">
        <v>9177</v>
      </c>
      <c r="C2232" s="404" t="s">
        <v>93</v>
      </c>
      <c r="D2232" s="404" t="s">
        <v>6823</v>
      </c>
      <c r="E2232" s="409">
        <v>361.42</v>
      </c>
      <c r="F2232" s="404" t="s">
        <v>6771</v>
      </c>
    </row>
    <row r="2233" spans="1:6">
      <c r="A2233" s="403">
        <v>92734</v>
      </c>
      <c r="B2233" s="404" t="s">
        <v>9178</v>
      </c>
      <c r="C2233" s="404" t="s">
        <v>93</v>
      </c>
      <c r="D2233" s="404" t="s">
        <v>6823</v>
      </c>
      <c r="E2233" s="409">
        <v>353.26</v>
      </c>
      <c r="F2233" s="404" t="s">
        <v>6771</v>
      </c>
    </row>
    <row r="2234" spans="1:6">
      <c r="A2234" s="403">
        <v>92735</v>
      </c>
      <c r="B2234" s="404" t="s">
        <v>9179</v>
      </c>
      <c r="C2234" s="404" t="s">
        <v>93</v>
      </c>
      <c r="D2234" s="404" t="s">
        <v>6823</v>
      </c>
      <c r="E2234" s="409">
        <v>360.17</v>
      </c>
      <c r="F2234" s="404" t="s">
        <v>6771</v>
      </c>
    </row>
    <row r="2235" spans="1:6">
      <c r="A2235" s="403">
        <v>92736</v>
      </c>
      <c r="B2235" s="404" t="s">
        <v>9180</v>
      </c>
      <c r="C2235" s="404" t="s">
        <v>93</v>
      </c>
      <c r="D2235" s="404" t="s">
        <v>6823</v>
      </c>
      <c r="E2235" s="409">
        <v>350.94</v>
      </c>
      <c r="F2235" s="404" t="s">
        <v>6771</v>
      </c>
    </row>
    <row r="2236" spans="1:6">
      <c r="A2236" s="403">
        <v>92739</v>
      </c>
      <c r="B2236" s="404" t="s">
        <v>9181</v>
      </c>
      <c r="C2236" s="404" t="s">
        <v>93</v>
      </c>
      <c r="D2236" s="404" t="s">
        <v>6823</v>
      </c>
      <c r="E2236" s="409">
        <v>337.56</v>
      </c>
      <c r="F2236" s="404" t="s">
        <v>6771</v>
      </c>
    </row>
    <row r="2237" spans="1:6">
      <c r="A2237" s="403">
        <v>92740</v>
      </c>
      <c r="B2237" s="404" t="s">
        <v>9182</v>
      </c>
      <c r="C2237" s="404" t="s">
        <v>93</v>
      </c>
      <c r="D2237" s="404" t="s">
        <v>6823</v>
      </c>
      <c r="E2237" s="409">
        <v>332.98</v>
      </c>
      <c r="F2237" s="404" t="s">
        <v>6771</v>
      </c>
    </row>
    <row r="2238" spans="1:6">
      <c r="A2238" s="403">
        <v>92741</v>
      </c>
      <c r="B2238" s="404" t="s">
        <v>9183</v>
      </c>
      <c r="C2238" s="404" t="s">
        <v>93</v>
      </c>
      <c r="D2238" s="404" t="s">
        <v>6823</v>
      </c>
      <c r="E2238" s="409">
        <v>494.84</v>
      </c>
      <c r="F2238" s="404" t="s">
        <v>6771</v>
      </c>
    </row>
    <row r="2239" spans="1:6">
      <c r="A2239" s="403">
        <v>92742</v>
      </c>
      <c r="B2239" s="404" t="s">
        <v>9184</v>
      </c>
      <c r="C2239" s="404" t="s">
        <v>93</v>
      </c>
      <c r="D2239" s="404" t="s">
        <v>6823</v>
      </c>
      <c r="E2239" s="409">
        <v>665.82</v>
      </c>
      <c r="F2239" s="404" t="s">
        <v>6771</v>
      </c>
    </row>
    <row r="2240" spans="1:6">
      <c r="A2240" s="403">
        <v>92873</v>
      </c>
      <c r="B2240" s="404" t="s">
        <v>9185</v>
      </c>
      <c r="C2240" s="404" t="s">
        <v>93</v>
      </c>
      <c r="D2240" s="404" t="s">
        <v>6823</v>
      </c>
      <c r="E2240" s="409">
        <v>133.11000000000001</v>
      </c>
      <c r="F2240" s="404" t="s">
        <v>6771</v>
      </c>
    </row>
    <row r="2241" spans="1:6">
      <c r="A2241" s="403">
        <v>92874</v>
      </c>
      <c r="B2241" s="404" t="s">
        <v>9186</v>
      </c>
      <c r="C2241" s="404" t="s">
        <v>93</v>
      </c>
      <c r="D2241" s="404" t="s">
        <v>6823</v>
      </c>
      <c r="E2241" s="409">
        <v>21.6</v>
      </c>
      <c r="F2241" s="404" t="s">
        <v>6771</v>
      </c>
    </row>
    <row r="2242" spans="1:6">
      <c r="A2242" s="403">
        <v>94962</v>
      </c>
      <c r="B2242" s="404" t="s">
        <v>9187</v>
      </c>
      <c r="C2242" s="404" t="s">
        <v>93</v>
      </c>
      <c r="D2242" s="404" t="s">
        <v>6823</v>
      </c>
      <c r="E2242" s="409">
        <v>233.85</v>
      </c>
      <c r="F2242" s="404" t="s">
        <v>6771</v>
      </c>
    </row>
    <row r="2243" spans="1:6">
      <c r="A2243" s="403">
        <v>94963</v>
      </c>
      <c r="B2243" s="404" t="s">
        <v>9188</v>
      </c>
      <c r="C2243" s="404" t="s">
        <v>93</v>
      </c>
      <c r="D2243" s="404" t="s">
        <v>6823</v>
      </c>
      <c r="E2243" s="409">
        <v>255.04</v>
      </c>
      <c r="F2243" s="404" t="s">
        <v>6771</v>
      </c>
    </row>
    <row r="2244" spans="1:6">
      <c r="A2244" s="403">
        <v>94964</v>
      </c>
      <c r="B2244" s="404" t="s">
        <v>9189</v>
      </c>
      <c r="C2244" s="404" t="s">
        <v>93</v>
      </c>
      <c r="D2244" s="404" t="s">
        <v>6823</v>
      </c>
      <c r="E2244" s="409">
        <v>276.7</v>
      </c>
      <c r="F2244" s="404" t="s">
        <v>6771</v>
      </c>
    </row>
    <row r="2245" spans="1:6">
      <c r="A2245" s="403">
        <v>94965</v>
      </c>
      <c r="B2245" s="404" t="s">
        <v>9190</v>
      </c>
      <c r="C2245" s="404" t="s">
        <v>93</v>
      </c>
      <c r="D2245" s="404" t="s">
        <v>6823</v>
      </c>
      <c r="E2245" s="409">
        <v>286.32</v>
      </c>
      <c r="F2245" s="404" t="s">
        <v>6771</v>
      </c>
    </row>
    <row r="2246" spans="1:6">
      <c r="A2246" s="403">
        <v>94966</v>
      </c>
      <c r="B2246" s="404" t="s">
        <v>9191</v>
      </c>
      <c r="C2246" s="404" t="s">
        <v>93</v>
      </c>
      <c r="D2246" s="404" t="s">
        <v>6823</v>
      </c>
      <c r="E2246" s="409">
        <v>295.66000000000003</v>
      </c>
      <c r="F2246" s="404" t="s">
        <v>6771</v>
      </c>
    </row>
    <row r="2247" spans="1:6">
      <c r="A2247" s="403">
        <v>94967</v>
      </c>
      <c r="B2247" s="404" t="s">
        <v>9192</v>
      </c>
      <c r="C2247" s="404" t="s">
        <v>93</v>
      </c>
      <c r="D2247" s="404" t="s">
        <v>6823</v>
      </c>
      <c r="E2247" s="409">
        <v>335.88</v>
      </c>
      <c r="F2247" s="404" t="s">
        <v>6771</v>
      </c>
    </row>
    <row r="2248" spans="1:6">
      <c r="A2248" s="403">
        <v>94968</v>
      </c>
      <c r="B2248" s="404" t="s">
        <v>9193</v>
      </c>
      <c r="C2248" s="404" t="s">
        <v>93</v>
      </c>
      <c r="D2248" s="404" t="s">
        <v>6823</v>
      </c>
      <c r="E2248" s="409">
        <v>229.38</v>
      </c>
      <c r="F2248" s="404" t="s">
        <v>6771</v>
      </c>
    </row>
    <row r="2249" spans="1:6">
      <c r="A2249" s="403">
        <v>94969</v>
      </c>
      <c r="B2249" s="404" t="s">
        <v>9194</v>
      </c>
      <c r="C2249" s="404" t="s">
        <v>93</v>
      </c>
      <c r="D2249" s="404" t="s">
        <v>6823</v>
      </c>
      <c r="E2249" s="409">
        <v>251.09</v>
      </c>
      <c r="F2249" s="404" t="s">
        <v>6771</v>
      </c>
    </row>
    <row r="2250" spans="1:6">
      <c r="A2250" s="403">
        <v>94970</v>
      </c>
      <c r="B2250" s="404" t="s">
        <v>9195</v>
      </c>
      <c r="C2250" s="404" t="s">
        <v>93</v>
      </c>
      <c r="D2250" s="404" t="s">
        <v>6823</v>
      </c>
      <c r="E2250" s="409">
        <v>269.2</v>
      </c>
      <c r="F2250" s="404" t="s">
        <v>6771</v>
      </c>
    </row>
    <row r="2251" spans="1:6">
      <c r="A2251" s="403">
        <v>94971</v>
      </c>
      <c r="B2251" s="404" t="s">
        <v>9196</v>
      </c>
      <c r="C2251" s="404" t="s">
        <v>93</v>
      </c>
      <c r="D2251" s="404" t="s">
        <v>6823</v>
      </c>
      <c r="E2251" s="409">
        <v>282.39</v>
      </c>
      <c r="F2251" s="404" t="s">
        <v>6771</v>
      </c>
    </row>
    <row r="2252" spans="1:6">
      <c r="A2252" s="403">
        <v>94972</v>
      </c>
      <c r="B2252" s="404" t="s">
        <v>9197</v>
      </c>
      <c r="C2252" s="404" t="s">
        <v>93</v>
      </c>
      <c r="D2252" s="404" t="s">
        <v>6823</v>
      </c>
      <c r="E2252" s="409">
        <v>293.29000000000002</v>
      </c>
      <c r="F2252" s="404" t="s">
        <v>6771</v>
      </c>
    </row>
    <row r="2253" spans="1:6">
      <c r="A2253" s="403">
        <v>94973</v>
      </c>
      <c r="B2253" s="404" t="s">
        <v>9198</v>
      </c>
      <c r="C2253" s="404" t="s">
        <v>93</v>
      </c>
      <c r="D2253" s="404" t="s">
        <v>6823</v>
      </c>
      <c r="E2253" s="409">
        <v>330.89</v>
      </c>
      <c r="F2253" s="404" t="s">
        <v>6771</v>
      </c>
    </row>
    <row r="2254" spans="1:6">
      <c r="A2254" s="403">
        <v>94974</v>
      </c>
      <c r="B2254" s="404" t="s">
        <v>9199</v>
      </c>
      <c r="C2254" s="404" t="s">
        <v>93</v>
      </c>
      <c r="D2254" s="404" t="s">
        <v>6770</v>
      </c>
      <c r="E2254" s="409">
        <v>312.08</v>
      </c>
      <c r="F2254" s="404" t="s">
        <v>6771</v>
      </c>
    </row>
    <row r="2255" spans="1:6">
      <c r="A2255" s="403">
        <v>94975</v>
      </c>
      <c r="B2255" s="404" t="s">
        <v>9200</v>
      </c>
      <c r="C2255" s="404" t="s">
        <v>93</v>
      </c>
      <c r="D2255" s="404" t="s">
        <v>6770</v>
      </c>
      <c r="E2255" s="409">
        <v>331.71</v>
      </c>
      <c r="F2255" s="404" t="s">
        <v>6771</v>
      </c>
    </row>
    <row r="2256" spans="1:6">
      <c r="A2256" s="403">
        <v>96555</v>
      </c>
      <c r="B2256" s="404" t="s">
        <v>9201</v>
      </c>
      <c r="C2256" s="404" t="s">
        <v>93</v>
      </c>
      <c r="D2256" s="404" t="s">
        <v>6823</v>
      </c>
      <c r="E2256" s="409">
        <v>409.54</v>
      </c>
      <c r="F2256" s="404" t="s">
        <v>6771</v>
      </c>
    </row>
    <row r="2257" spans="1:6">
      <c r="A2257" s="403">
        <v>96556</v>
      </c>
      <c r="B2257" s="404" t="s">
        <v>9202</v>
      </c>
      <c r="C2257" s="404" t="s">
        <v>93</v>
      </c>
      <c r="D2257" s="404" t="s">
        <v>6823</v>
      </c>
      <c r="E2257" s="409">
        <v>464.15</v>
      </c>
      <c r="F2257" s="404" t="s">
        <v>6771</v>
      </c>
    </row>
    <row r="2258" spans="1:6">
      <c r="A2258" s="403">
        <v>96557</v>
      </c>
      <c r="B2258" s="404" t="s">
        <v>9203</v>
      </c>
      <c r="C2258" s="404" t="s">
        <v>93</v>
      </c>
      <c r="D2258" s="404" t="s">
        <v>6823</v>
      </c>
      <c r="E2258" s="409">
        <v>415.68</v>
      </c>
      <c r="F2258" s="404" t="s">
        <v>6771</v>
      </c>
    </row>
    <row r="2259" spans="1:6">
      <c r="A2259" s="403">
        <v>96558</v>
      </c>
      <c r="B2259" s="404" t="s">
        <v>9204</v>
      </c>
      <c r="C2259" s="404" t="s">
        <v>93</v>
      </c>
      <c r="D2259" s="404" t="s">
        <v>6823</v>
      </c>
      <c r="E2259" s="409">
        <v>420.4</v>
      </c>
      <c r="F2259" s="404" t="s">
        <v>6771</v>
      </c>
    </row>
    <row r="2260" spans="1:6">
      <c r="A2260" s="404" t="s">
        <v>9205</v>
      </c>
      <c r="B2260" s="404" t="s">
        <v>9206</v>
      </c>
      <c r="C2260" s="404" t="s">
        <v>76</v>
      </c>
      <c r="D2260" s="404" t="s">
        <v>6823</v>
      </c>
      <c r="E2260" s="409">
        <v>64.459999999999994</v>
      </c>
      <c r="F2260" s="404" t="s">
        <v>6771</v>
      </c>
    </row>
    <row r="2261" spans="1:6">
      <c r="A2261" s="404" t="s">
        <v>9207</v>
      </c>
      <c r="B2261" s="404" t="s">
        <v>9208</v>
      </c>
      <c r="C2261" s="404" t="s">
        <v>76</v>
      </c>
      <c r="D2261" s="404" t="s">
        <v>6823</v>
      </c>
      <c r="E2261" s="409">
        <v>71.08</v>
      </c>
      <c r="F2261" s="404" t="s">
        <v>6771</v>
      </c>
    </row>
    <row r="2262" spans="1:6">
      <c r="A2262" s="404" t="s">
        <v>9209</v>
      </c>
      <c r="B2262" s="404" t="s">
        <v>9210</v>
      </c>
      <c r="C2262" s="404" t="s">
        <v>76</v>
      </c>
      <c r="D2262" s="404" t="s">
        <v>6823</v>
      </c>
      <c r="E2262" s="409">
        <v>84.07</v>
      </c>
      <c r="F2262" s="404" t="s">
        <v>6771</v>
      </c>
    </row>
    <row r="2263" spans="1:6">
      <c r="A2263" s="404" t="s">
        <v>9211</v>
      </c>
      <c r="B2263" s="404" t="s">
        <v>9212</v>
      </c>
      <c r="C2263" s="404" t="s">
        <v>76</v>
      </c>
      <c r="D2263" s="404" t="s">
        <v>6823</v>
      </c>
      <c r="E2263" s="409">
        <v>95.91</v>
      </c>
      <c r="F2263" s="404" t="s">
        <v>6771</v>
      </c>
    </row>
    <row r="2264" spans="1:6">
      <c r="A2264" s="404" t="s">
        <v>9213</v>
      </c>
      <c r="B2264" s="404" t="s">
        <v>9214</v>
      </c>
      <c r="C2264" s="404" t="s">
        <v>76</v>
      </c>
      <c r="D2264" s="404" t="s">
        <v>6823</v>
      </c>
      <c r="E2264" s="409">
        <v>56.36</v>
      </c>
      <c r="F2264" s="404" t="s">
        <v>6771</v>
      </c>
    </row>
    <row r="2265" spans="1:6">
      <c r="A2265" s="404" t="s">
        <v>9215</v>
      </c>
      <c r="B2265" s="404" t="s">
        <v>9216</v>
      </c>
      <c r="C2265" s="404" t="s">
        <v>76</v>
      </c>
      <c r="D2265" s="404" t="s">
        <v>6823</v>
      </c>
      <c r="E2265" s="409">
        <v>62.07</v>
      </c>
      <c r="F2265" s="404" t="s">
        <v>6771</v>
      </c>
    </row>
    <row r="2266" spans="1:6">
      <c r="A2266" s="404" t="s">
        <v>9217</v>
      </c>
      <c r="B2266" s="404" t="s">
        <v>9218</v>
      </c>
      <c r="C2266" s="404" t="s">
        <v>93</v>
      </c>
      <c r="D2266" s="404" t="s">
        <v>6770</v>
      </c>
      <c r="E2266" s="409">
        <v>65.75</v>
      </c>
      <c r="F2266" s="404" t="s">
        <v>6771</v>
      </c>
    </row>
    <row r="2267" spans="1:6">
      <c r="A2267" s="404" t="s">
        <v>9219</v>
      </c>
      <c r="B2267" s="404" t="s">
        <v>9220</v>
      </c>
      <c r="C2267" s="404" t="s">
        <v>93</v>
      </c>
      <c r="D2267" s="404" t="s">
        <v>6770</v>
      </c>
      <c r="E2267" s="409">
        <v>87.56</v>
      </c>
      <c r="F2267" s="404" t="s">
        <v>6771</v>
      </c>
    </row>
    <row r="2268" spans="1:6">
      <c r="A2268" s="404" t="s">
        <v>9221</v>
      </c>
      <c r="B2268" s="404" t="s">
        <v>9222</v>
      </c>
      <c r="C2268" s="404" t="s">
        <v>76</v>
      </c>
      <c r="D2268" s="404" t="s">
        <v>6770</v>
      </c>
      <c r="E2268" s="409">
        <v>23.08</v>
      </c>
      <c r="F2268" s="404" t="s">
        <v>6771</v>
      </c>
    </row>
    <row r="2269" spans="1:6">
      <c r="A2269" s="403">
        <v>83518</v>
      </c>
      <c r="B2269" s="404" t="s">
        <v>9223</v>
      </c>
      <c r="C2269" s="404" t="s">
        <v>93</v>
      </c>
      <c r="D2269" s="404" t="s">
        <v>6770</v>
      </c>
      <c r="E2269" s="409">
        <v>287.49</v>
      </c>
      <c r="F2269" s="404" t="s">
        <v>6771</v>
      </c>
    </row>
    <row r="2270" spans="1:6">
      <c r="A2270" s="403">
        <v>95467</v>
      </c>
      <c r="B2270" s="404" t="s">
        <v>9224</v>
      </c>
      <c r="C2270" s="404" t="s">
        <v>93</v>
      </c>
      <c r="D2270" s="404" t="s">
        <v>6823</v>
      </c>
      <c r="E2270" s="409">
        <v>315.23</v>
      </c>
      <c r="F2270" s="404" t="s">
        <v>6771</v>
      </c>
    </row>
    <row r="2271" spans="1:6">
      <c r="A2271" s="403">
        <v>68328</v>
      </c>
      <c r="B2271" s="404" t="s">
        <v>9225</v>
      </c>
      <c r="C2271" s="404" t="s">
        <v>76</v>
      </c>
      <c r="D2271" s="404" t="s">
        <v>6823</v>
      </c>
      <c r="E2271" s="409">
        <v>12.38</v>
      </c>
      <c r="F2271" s="404" t="s">
        <v>6771</v>
      </c>
    </row>
    <row r="2272" spans="1:6">
      <c r="A2272" s="404" t="s">
        <v>9226</v>
      </c>
      <c r="B2272" s="404" t="s">
        <v>9227</v>
      </c>
      <c r="C2272" s="404" t="s">
        <v>78</v>
      </c>
      <c r="D2272" s="404" t="s">
        <v>6823</v>
      </c>
      <c r="E2272" s="409">
        <v>94.73</v>
      </c>
      <c r="F2272" s="404" t="s">
        <v>6771</v>
      </c>
    </row>
    <row r="2273" spans="1:6">
      <c r="A2273" s="404" t="s">
        <v>9228</v>
      </c>
      <c r="B2273" s="404" t="s">
        <v>9229</v>
      </c>
      <c r="C2273" s="404" t="s">
        <v>78</v>
      </c>
      <c r="D2273" s="404" t="s">
        <v>6770</v>
      </c>
      <c r="E2273" s="409">
        <v>18.739999999999998</v>
      </c>
      <c r="F2273" s="404" t="s">
        <v>6771</v>
      </c>
    </row>
    <row r="2274" spans="1:6">
      <c r="A2274" s="403">
        <v>79471</v>
      </c>
      <c r="B2274" s="404" t="s">
        <v>9230</v>
      </c>
      <c r="C2274" s="404" t="s">
        <v>94</v>
      </c>
      <c r="D2274" s="404" t="s">
        <v>6770</v>
      </c>
      <c r="E2274" s="409">
        <v>59.91</v>
      </c>
      <c r="F2274" s="404" t="s">
        <v>6771</v>
      </c>
    </row>
    <row r="2275" spans="1:6">
      <c r="A2275" s="403">
        <v>93182</v>
      </c>
      <c r="B2275" s="404" t="s">
        <v>9231</v>
      </c>
      <c r="C2275" s="404" t="s">
        <v>78</v>
      </c>
      <c r="D2275" s="404" t="s">
        <v>6823</v>
      </c>
      <c r="E2275" s="409">
        <v>22.4</v>
      </c>
      <c r="F2275" s="404" t="s">
        <v>6771</v>
      </c>
    </row>
    <row r="2276" spans="1:6">
      <c r="A2276" s="403">
        <v>93183</v>
      </c>
      <c r="B2276" s="404" t="s">
        <v>9232</v>
      </c>
      <c r="C2276" s="404" t="s">
        <v>78</v>
      </c>
      <c r="D2276" s="404" t="s">
        <v>6823</v>
      </c>
      <c r="E2276" s="409">
        <v>28.71</v>
      </c>
      <c r="F2276" s="404" t="s">
        <v>6771</v>
      </c>
    </row>
    <row r="2277" spans="1:6">
      <c r="A2277" s="403">
        <v>93184</v>
      </c>
      <c r="B2277" s="404" t="s">
        <v>9233</v>
      </c>
      <c r="C2277" s="404" t="s">
        <v>78</v>
      </c>
      <c r="D2277" s="404" t="s">
        <v>6823</v>
      </c>
      <c r="E2277" s="409">
        <v>17.02</v>
      </c>
      <c r="F2277" s="404" t="s">
        <v>6771</v>
      </c>
    </row>
    <row r="2278" spans="1:6">
      <c r="A2278" s="403">
        <v>93185</v>
      </c>
      <c r="B2278" s="404" t="s">
        <v>9234</v>
      </c>
      <c r="C2278" s="404" t="s">
        <v>78</v>
      </c>
      <c r="D2278" s="404" t="s">
        <v>6823</v>
      </c>
      <c r="E2278" s="409">
        <v>28.26</v>
      </c>
      <c r="F2278" s="404" t="s">
        <v>6771</v>
      </c>
    </row>
    <row r="2279" spans="1:6">
      <c r="A2279" s="403">
        <v>93186</v>
      </c>
      <c r="B2279" s="404" t="s">
        <v>9235</v>
      </c>
      <c r="C2279" s="404" t="s">
        <v>78</v>
      </c>
      <c r="D2279" s="404" t="s">
        <v>6823</v>
      </c>
      <c r="E2279" s="409">
        <v>41.5</v>
      </c>
      <c r="F2279" s="404" t="s">
        <v>6771</v>
      </c>
    </row>
    <row r="2280" spans="1:6">
      <c r="A2280" s="403">
        <v>93187</v>
      </c>
      <c r="B2280" s="404" t="s">
        <v>9236</v>
      </c>
      <c r="C2280" s="404" t="s">
        <v>78</v>
      </c>
      <c r="D2280" s="404" t="s">
        <v>6823</v>
      </c>
      <c r="E2280" s="409">
        <v>47.27</v>
      </c>
      <c r="F2280" s="404" t="s">
        <v>6771</v>
      </c>
    </row>
    <row r="2281" spans="1:6">
      <c r="A2281" s="403">
        <v>93188</v>
      </c>
      <c r="B2281" s="404" t="s">
        <v>5669</v>
      </c>
      <c r="C2281" s="404" t="s">
        <v>78</v>
      </c>
      <c r="D2281" s="404" t="s">
        <v>6823</v>
      </c>
      <c r="E2281" s="409">
        <v>40.909999999999997</v>
      </c>
      <c r="F2281" s="404" t="s">
        <v>6771</v>
      </c>
    </row>
    <row r="2282" spans="1:6">
      <c r="A2282" s="403">
        <v>93189</v>
      </c>
      <c r="B2282" s="404" t="s">
        <v>9237</v>
      </c>
      <c r="C2282" s="404" t="s">
        <v>78</v>
      </c>
      <c r="D2282" s="404" t="s">
        <v>6823</v>
      </c>
      <c r="E2282" s="409">
        <v>47.94</v>
      </c>
      <c r="F2282" s="404" t="s">
        <v>6771</v>
      </c>
    </row>
    <row r="2283" spans="1:6">
      <c r="A2283" s="403">
        <v>93190</v>
      </c>
      <c r="B2283" s="404" t="s">
        <v>9238</v>
      </c>
      <c r="C2283" s="404" t="s">
        <v>78</v>
      </c>
      <c r="D2283" s="404" t="s">
        <v>6823</v>
      </c>
      <c r="E2283" s="409">
        <v>26.85</v>
      </c>
      <c r="F2283" s="404" t="s">
        <v>6771</v>
      </c>
    </row>
    <row r="2284" spans="1:6">
      <c r="A2284" s="403">
        <v>93191</v>
      </c>
      <c r="B2284" s="404" t="s">
        <v>9239</v>
      </c>
      <c r="C2284" s="404" t="s">
        <v>78</v>
      </c>
      <c r="D2284" s="404" t="s">
        <v>6823</v>
      </c>
      <c r="E2284" s="409">
        <v>27.83</v>
      </c>
      <c r="F2284" s="404" t="s">
        <v>6771</v>
      </c>
    </row>
    <row r="2285" spans="1:6">
      <c r="A2285" s="403">
        <v>93192</v>
      </c>
      <c r="B2285" s="404" t="s">
        <v>9240</v>
      </c>
      <c r="C2285" s="404" t="s">
        <v>78</v>
      </c>
      <c r="D2285" s="404" t="s">
        <v>6823</v>
      </c>
      <c r="E2285" s="409">
        <v>31.03</v>
      </c>
      <c r="F2285" s="404" t="s">
        <v>6771</v>
      </c>
    </row>
    <row r="2286" spans="1:6">
      <c r="A2286" s="403">
        <v>93193</v>
      </c>
      <c r="B2286" s="404" t="s">
        <v>9241</v>
      </c>
      <c r="C2286" s="404" t="s">
        <v>78</v>
      </c>
      <c r="D2286" s="404" t="s">
        <v>6823</v>
      </c>
      <c r="E2286" s="409">
        <v>28.56</v>
      </c>
      <c r="F2286" s="404" t="s">
        <v>6771</v>
      </c>
    </row>
    <row r="2287" spans="1:6">
      <c r="A2287" s="403">
        <v>93194</v>
      </c>
      <c r="B2287" s="404" t="s">
        <v>9242</v>
      </c>
      <c r="C2287" s="404" t="s">
        <v>78</v>
      </c>
      <c r="D2287" s="404" t="s">
        <v>6823</v>
      </c>
      <c r="E2287" s="409">
        <v>22.02</v>
      </c>
      <c r="F2287" s="404" t="s">
        <v>6771</v>
      </c>
    </row>
    <row r="2288" spans="1:6">
      <c r="A2288" s="403">
        <v>93195</v>
      </c>
      <c r="B2288" s="404" t="s">
        <v>9243</v>
      </c>
      <c r="C2288" s="404" t="s">
        <v>78</v>
      </c>
      <c r="D2288" s="404" t="s">
        <v>6823</v>
      </c>
      <c r="E2288" s="409">
        <v>26.42</v>
      </c>
      <c r="F2288" s="404" t="s">
        <v>6771</v>
      </c>
    </row>
    <row r="2289" spans="1:6">
      <c r="A2289" s="403">
        <v>93196</v>
      </c>
      <c r="B2289" s="404" t="s">
        <v>9244</v>
      </c>
      <c r="C2289" s="404" t="s">
        <v>78</v>
      </c>
      <c r="D2289" s="404" t="s">
        <v>6823</v>
      </c>
      <c r="E2289" s="409">
        <v>39.520000000000003</v>
      </c>
      <c r="F2289" s="404" t="s">
        <v>6771</v>
      </c>
    </row>
    <row r="2290" spans="1:6">
      <c r="A2290" s="403">
        <v>93197</v>
      </c>
      <c r="B2290" s="404" t="s">
        <v>5671</v>
      </c>
      <c r="C2290" s="404" t="s">
        <v>78</v>
      </c>
      <c r="D2290" s="404" t="s">
        <v>6823</v>
      </c>
      <c r="E2290" s="409">
        <v>43.99</v>
      </c>
      <c r="F2290" s="404" t="s">
        <v>6771</v>
      </c>
    </row>
    <row r="2291" spans="1:6">
      <c r="A2291" s="403">
        <v>93198</v>
      </c>
      <c r="B2291" s="404" t="s">
        <v>9245</v>
      </c>
      <c r="C2291" s="404" t="s">
        <v>78</v>
      </c>
      <c r="D2291" s="404" t="s">
        <v>6823</v>
      </c>
      <c r="E2291" s="409">
        <v>23.29</v>
      </c>
      <c r="F2291" s="404" t="s">
        <v>6771</v>
      </c>
    </row>
    <row r="2292" spans="1:6">
      <c r="A2292" s="403">
        <v>93199</v>
      </c>
      <c r="B2292" s="404" t="s">
        <v>9246</v>
      </c>
      <c r="C2292" s="404" t="s">
        <v>78</v>
      </c>
      <c r="D2292" s="404" t="s">
        <v>6823</v>
      </c>
      <c r="E2292" s="409">
        <v>22.91</v>
      </c>
      <c r="F2292" s="404" t="s">
        <v>6771</v>
      </c>
    </row>
    <row r="2293" spans="1:6">
      <c r="A2293" s="403">
        <v>93200</v>
      </c>
      <c r="B2293" s="404" t="s">
        <v>9247</v>
      </c>
      <c r="C2293" s="404" t="s">
        <v>78</v>
      </c>
      <c r="D2293" s="404" t="s">
        <v>6823</v>
      </c>
      <c r="E2293" s="409">
        <v>2.0099999999999998</v>
      </c>
      <c r="F2293" s="404" t="s">
        <v>6771</v>
      </c>
    </row>
    <row r="2294" spans="1:6">
      <c r="A2294" s="403">
        <v>93201</v>
      </c>
      <c r="B2294" s="404" t="s">
        <v>9248</v>
      </c>
      <c r="C2294" s="404" t="s">
        <v>78</v>
      </c>
      <c r="D2294" s="404" t="s">
        <v>6823</v>
      </c>
      <c r="E2294" s="409">
        <v>4.1399999999999997</v>
      </c>
      <c r="F2294" s="404" t="s">
        <v>6771</v>
      </c>
    </row>
    <row r="2295" spans="1:6">
      <c r="A2295" s="403">
        <v>93202</v>
      </c>
      <c r="B2295" s="404" t="s">
        <v>5673</v>
      </c>
      <c r="C2295" s="404" t="s">
        <v>78</v>
      </c>
      <c r="D2295" s="404" t="s">
        <v>6823</v>
      </c>
      <c r="E2295" s="409">
        <v>15.73</v>
      </c>
      <c r="F2295" s="404" t="s">
        <v>6771</v>
      </c>
    </row>
    <row r="2296" spans="1:6">
      <c r="A2296" s="403">
        <v>93203</v>
      </c>
      <c r="B2296" s="404" t="s">
        <v>9249</v>
      </c>
      <c r="C2296" s="404" t="s">
        <v>78</v>
      </c>
      <c r="D2296" s="404" t="s">
        <v>6770</v>
      </c>
      <c r="E2296" s="409">
        <v>10.18</v>
      </c>
      <c r="F2296" s="404" t="s">
        <v>6771</v>
      </c>
    </row>
    <row r="2297" spans="1:6">
      <c r="A2297" s="403">
        <v>93204</v>
      </c>
      <c r="B2297" s="404" t="s">
        <v>9250</v>
      </c>
      <c r="C2297" s="404" t="s">
        <v>78</v>
      </c>
      <c r="D2297" s="404" t="s">
        <v>6823</v>
      </c>
      <c r="E2297" s="409">
        <v>30.82</v>
      </c>
      <c r="F2297" s="404" t="s">
        <v>6771</v>
      </c>
    </row>
    <row r="2298" spans="1:6">
      <c r="A2298" s="403">
        <v>93205</v>
      </c>
      <c r="B2298" s="404" t="s">
        <v>9251</v>
      </c>
      <c r="C2298" s="404" t="s">
        <v>78</v>
      </c>
      <c r="D2298" s="404" t="s">
        <v>6823</v>
      </c>
      <c r="E2298" s="409">
        <v>20.99</v>
      </c>
      <c r="F2298" s="404" t="s">
        <v>6771</v>
      </c>
    </row>
    <row r="2299" spans="1:6">
      <c r="A2299" s="403">
        <v>71623</v>
      </c>
      <c r="B2299" s="404" t="s">
        <v>5751</v>
      </c>
      <c r="C2299" s="404" t="s">
        <v>78</v>
      </c>
      <c r="D2299" s="404" t="s">
        <v>6823</v>
      </c>
      <c r="E2299" s="409">
        <v>24.57</v>
      </c>
      <c r="F2299" s="404" t="s">
        <v>6771</v>
      </c>
    </row>
    <row r="2300" spans="1:6">
      <c r="A2300" s="404" t="s">
        <v>9252</v>
      </c>
      <c r="B2300" s="404" t="s">
        <v>9253</v>
      </c>
      <c r="C2300" s="404" t="s">
        <v>2</v>
      </c>
      <c r="D2300" s="404" t="s">
        <v>6770</v>
      </c>
      <c r="E2300" s="409">
        <v>13.62</v>
      </c>
      <c r="F2300" s="404" t="s">
        <v>6771</v>
      </c>
    </row>
    <row r="2301" spans="1:6">
      <c r="A2301" s="403">
        <v>83513</v>
      </c>
      <c r="B2301" s="404" t="s">
        <v>9254</v>
      </c>
      <c r="C2301" s="404" t="s">
        <v>94</v>
      </c>
      <c r="D2301" s="404" t="s">
        <v>6823</v>
      </c>
      <c r="E2301" s="409">
        <v>5.99</v>
      </c>
      <c r="F2301" s="404" t="s">
        <v>6771</v>
      </c>
    </row>
    <row r="2302" spans="1:6">
      <c r="A2302" s="403">
        <v>83514</v>
      </c>
      <c r="B2302" s="404" t="s">
        <v>9255</v>
      </c>
      <c r="C2302" s="404" t="s">
        <v>94</v>
      </c>
      <c r="D2302" s="404" t="s">
        <v>6823</v>
      </c>
      <c r="E2302" s="409">
        <v>5.17</v>
      </c>
      <c r="F2302" s="404" t="s">
        <v>6771</v>
      </c>
    </row>
    <row r="2303" spans="1:6">
      <c r="A2303" s="403">
        <v>84153</v>
      </c>
      <c r="B2303" s="404" t="s">
        <v>9256</v>
      </c>
      <c r="C2303" s="404" t="s">
        <v>94</v>
      </c>
      <c r="D2303" s="404" t="s">
        <v>6823</v>
      </c>
      <c r="E2303" s="409">
        <v>50.71</v>
      </c>
      <c r="F2303" s="404" t="s">
        <v>6771</v>
      </c>
    </row>
    <row r="2304" spans="1:6">
      <c r="A2304" s="403">
        <v>84154</v>
      </c>
      <c r="B2304" s="404" t="s">
        <v>9257</v>
      </c>
      <c r="C2304" s="404" t="s">
        <v>9258</v>
      </c>
      <c r="D2304" s="404" t="s">
        <v>6823</v>
      </c>
      <c r="E2304" s="409">
        <v>103.83</v>
      </c>
      <c r="F2304" s="404" t="s">
        <v>6771</v>
      </c>
    </row>
    <row r="2305" spans="1:6">
      <c r="A2305" s="403">
        <v>85233</v>
      </c>
      <c r="B2305" s="404" t="s">
        <v>9259</v>
      </c>
      <c r="C2305" s="404" t="s">
        <v>93</v>
      </c>
      <c r="D2305" s="404" t="s">
        <v>6823</v>
      </c>
      <c r="E2305" s="411">
        <v>2093.7399999999998</v>
      </c>
      <c r="F2305" s="404" t="s">
        <v>6771</v>
      </c>
    </row>
    <row r="2306" spans="1:6">
      <c r="A2306" s="403">
        <v>95952</v>
      </c>
      <c r="B2306" s="404" t="s">
        <v>9260</v>
      </c>
      <c r="C2306" s="404" t="s">
        <v>93</v>
      </c>
      <c r="D2306" s="404" t="s">
        <v>6823</v>
      </c>
      <c r="E2306" s="411">
        <v>1301.26</v>
      </c>
      <c r="F2306" s="404" t="s">
        <v>6771</v>
      </c>
    </row>
    <row r="2307" spans="1:6">
      <c r="A2307" s="403">
        <v>95953</v>
      </c>
      <c r="B2307" s="404" t="s">
        <v>9261</v>
      </c>
      <c r="C2307" s="404" t="s">
        <v>93</v>
      </c>
      <c r="D2307" s="404" t="s">
        <v>6823</v>
      </c>
      <c r="E2307" s="411">
        <v>2122.9899999999998</v>
      </c>
      <c r="F2307" s="404" t="s">
        <v>6771</v>
      </c>
    </row>
    <row r="2308" spans="1:6">
      <c r="A2308" s="403">
        <v>95954</v>
      </c>
      <c r="B2308" s="404" t="s">
        <v>9262</v>
      </c>
      <c r="C2308" s="404" t="s">
        <v>93</v>
      </c>
      <c r="D2308" s="404" t="s">
        <v>6823</v>
      </c>
      <c r="E2308" s="411">
        <v>1542.43</v>
      </c>
      <c r="F2308" s="404" t="s">
        <v>6771</v>
      </c>
    </row>
    <row r="2309" spans="1:6">
      <c r="A2309" s="403">
        <v>95955</v>
      </c>
      <c r="B2309" s="404" t="s">
        <v>9263</v>
      </c>
      <c r="C2309" s="404" t="s">
        <v>93</v>
      </c>
      <c r="D2309" s="404" t="s">
        <v>6823</v>
      </c>
      <c r="E2309" s="411">
        <v>1881.86</v>
      </c>
      <c r="F2309" s="404" t="s">
        <v>6771</v>
      </c>
    </row>
    <row r="2310" spans="1:6">
      <c r="A2310" s="403">
        <v>95956</v>
      </c>
      <c r="B2310" s="404" t="s">
        <v>9264</v>
      </c>
      <c r="C2310" s="404" t="s">
        <v>93</v>
      </c>
      <c r="D2310" s="404" t="s">
        <v>6823</v>
      </c>
      <c r="E2310" s="411">
        <v>1505.66</v>
      </c>
      <c r="F2310" s="404" t="s">
        <v>6771</v>
      </c>
    </row>
    <row r="2311" spans="1:6">
      <c r="A2311" s="403">
        <v>95957</v>
      </c>
      <c r="B2311" s="404" t="s">
        <v>9265</v>
      </c>
      <c r="C2311" s="404" t="s">
        <v>93</v>
      </c>
      <c r="D2311" s="404" t="s">
        <v>6823</v>
      </c>
      <c r="E2311" s="411">
        <v>1847.19</v>
      </c>
      <c r="F2311" s="404" t="s">
        <v>6771</v>
      </c>
    </row>
    <row r="2312" spans="1:6">
      <c r="A2312" s="403">
        <v>95969</v>
      </c>
      <c r="B2312" s="404" t="s">
        <v>9266</v>
      </c>
      <c r="C2312" s="404" t="s">
        <v>93</v>
      </c>
      <c r="D2312" s="404" t="s">
        <v>6823</v>
      </c>
      <c r="E2312" s="411">
        <v>1824.4</v>
      </c>
      <c r="F2312" s="404" t="s">
        <v>6771</v>
      </c>
    </row>
    <row r="2313" spans="1:6">
      <c r="A2313" s="403">
        <v>97733</v>
      </c>
      <c r="B2313" s="404" t="s">
        <v>9267</v>
      </c>
      <c r="C2313" s="404" t="s">
        <v>93</v>
      </c>
      <c r="D2313" s="404" t="s">
        <v>6823</v>
      </c>
      <c r="E2313" s="411">
        <v>4583.55</v>
      </c>
      <c r="F2313" s="404" t="s">
        <v>6771</v>
      </c>
    </row>
    <row r="2314" spans="1:6">
      <c r="A2314" s="403">
        <v>97734</v>
      </c>
      <c r="B2314" s="404" t="s">
        <v>9268</v>
      </c>
      <c r="C2314" s="404" t="s">
        <v>93</v>
      </c>
      <c r="D2314" s="404" t="s">
        <v>6823</v>
      </c>
      <c r="E2314" s="411">
        <v>2067.17</v>
      </c>
      <c r="F2314" s="404" t="s">
        <v>6771</v>
      </c>
    </row>
    <row r="2315" spans="1:6">
      <c r="A2315" s="403">
        <v>97735</v>
      </c>
      <c r="B2315" s="404" t="s">
        <v>9269</v>
      </c>
      <c r="C2315" s="404" t="s">
        <v>93</v>
      </c>
      <c r="D2315" s="404" t="s">
        <v>6823</v>
      </c>
      <c r="E2315" s="411">
        <v>1678.71</v>
      </c>
      <c r="F2315" s="404" t="s">
        <v>6771</v>
      </c>
    </row>
    <row r="2316" spans="1:6">
      <c r="A2316" s="403">
        <v>97736</v>
      </c>
      <c r="B2316" s="404" t="s">
        <v>9270</v>
      </c>
      <c r="C2316" s="404" t="s">
        <v>93</v>
      </c>
      <c r="D2316" s="404" t="s">
        <v>6823</v>
      </c>
      <c r="E2316" s="411">
        <v>1147.0999999999999</v>
      </c>
      <c r="F2316" s="404" t="s">
        <v>6771</v>
      </c>
    </row>
    <row r="2317" spans="1:6">
      <c r="A2317" s="403">
        <v>97737</v>
      </c>
      <c r="B2317" s="404" t="s">
        <v>9271</v>
      </c>
      <c r="C2317" s="404" t="s">
        <v>93</v>
      </c>
      <c r="D2317" s="404" t="s">
        <v>6823</v>
      </c>
      <c r="E2317" s="411">
        <v>2357.8200000000002</v>
      </c>
      <c r="F2317" s="404" t="s">
        <v>6771</v>
      </c>
    </row>
    <row r="2318" spans="1:6">
      <c r="A2318" s="403">
        <v>97739</v>
      </c>
      <c r="B2318" s="404" t="s">
        <v>9272</v>
      </c>
      <c r="C2318" s="404" t="s">
        <v>93</v>
      </c>
      <c r="D2318" s="404" t="s">
        <v>6823</v>
      </c>
      <c r="E2318" s="411">
        <v>2109.17</v>
      </c>
      <c r="F2318" s="404" t="s">
        <v>6771</v>
      </c>
    </row>
    <row r="2319" spans="1:6">
      <c r="A2319" s="403">
        <v>97740</v>
      </c>
      <c r="B2319" s="404" t="s">
        <v>9273</v>
      </c>
      <c r="C2319" s="404" t="s">
        <v>93</v>
      </c>
      <c r="D2319" s="404" t="s">
        <v>6823</v>
      </c>
      <c r="E2319" s="411">
        <v>1594.07</v>
      </c>
      <c r="F2319" s="404" t="s">
        <v>6771</v>
      </c>
    </row>
    <row r="2320" spans="1:6">
      <c r="A2320" s="403">
        <v>5968</v>
      </c>
      <c r="B2320" s="404" t="s">
        <v>9274</v>
      </c>
      <c r="C2320" s="404" t="s">
        <v>76</v>
      </c>
      <c r="D2320" s="404" t="s">
        <v>6823</v>
      </c>
      <c r="E2320" s="409">
        <v>32.5</v>
      </c>
      <c r="F2320" s="404" t="s">
        <v>6771</v>
      </c>
    </row>
    <row r="2321" spans="1:6">
      <c r="A2321" s="403">
        <v>83731</v>
      </c>
      <c r="B2321" s="404" t="s">
        <v>9275</v>
      </c>
      <c r="C2321" s="404" t="s">
        <v>76</v>
      </c>
      <c r="D2321" s="404" t="s">
        <v>6770</v>
      </c>
      <c r="E2321" s="409">
        <v>36.299999999999997</v>
      </c>
      <c r="F2321" s="404" t="s">
        <v>6771</v>
      </c>
    </row>
    <row r="2322" spans="1:6">
      <c r="A2322" s="403">
        <v>83732</v>
      </c>
      <c r="B2322" s="404" t="s">
        <v>9276</v>
      </c>
      <c r="C2322" s="404" t="s">
        <v>76</v>
      </c>
      <c r="D2322" s="404" t="s">
        <v>6770</v>
      </c>
      <c r="E2322" s="409">
        <v>26.94</v>
      </c>
      <c r="F2322" s="404" t="s">
        <v>6771</v>
      </c>
    </row>
    <row r="2323" spans="1:6">
      <c r="A2323" s="403">
        <v>83733</v>
      </c>
      <c r="B2323" s="404" t="s">
        <v>9277</v>
      </c>
      <c r="C2323" s="404" t="s">
        <v>76</v>
      </c>
      <c r="D2323" s="404" t="s">
        <v>6770</v>
      </c>
      <c r="E2323" s="409">
        <v>31.33</v>
      </c>
      <c r="F2323" s="404" t="s">
        <v>6771</v>
      </c>
    </row>
    <row r="2324" spans="1:6">
      <c r="A2324" s="403">
        <v>83735</v>
      </c>
      <c r="B2324" s="404" t="s">
        <v>9278</v>
      </c>
      <c r="C2324" s="404" t="s">
        <v>76</v>
      </c>
      <c r="D2324" s="404" t="s">
        <v>6770</v>
      </c>
      <c r="E2324" s="409">
        <v>54.24</v>
      </c>
      <c r="F2324" s="404" t="s">
        <v>6771</v>
      </c>
    </row>
    <row r="2325" spans="1:6">
      <c r="A2325" s="403">
        <v>68053</v>
      </c>
      <c r="B2325" s="404" t="s">
        <v>9279</v>
      </c>
      <c r="C2325" s="404" t="s">
        <v>76</v>
      </c>
      <c r="D2325" s="404" t="s">
        <v>6770</v>
      </c>
      <c r="E2325" s="409">
        <v>4.7300000000000004</v>
      </c>
      <c r="F2325" s="404" t="s">
        <v>6771</v>
      </c>
    </row>
    <row r="2326" spans="1:6">
      <c r="A2326" s="404" t="s">
        <v>9280</v>
      </c>
      <c r="B2326" s="404" t="s">
        <v>9281</v>
      </c>
      <c r="C2326" s="404" t="s">
        <v>76</v>
      </c>
      <c r="D2326" s="404" t="s">
        <v>6823</v>
      </c>
      <c r="E2326" s="409">
        <v>73.260000000000005</v>
      </c>
      <c r="F2326" s="404" t="s">
        <v>6771</v>
      </c>
    </row>
    <row r="2327" spans="1:6">
      <c r="A2327" s="404" t="s">
        <v>9282</v>
      </c>
      <c r="B2327" s="404" t="s">
        <v>9283</v>
      </c>
      <c r="C2327" s="404" t="s">
        <v>76</v>
      </c>
      <c r="D2327" s="404" t="s">
        <v>6823</v>
      </c>
      <c r="E2327" s="409">
        <v>40.450000000000003</v>
      </c>
      <c r="F2327" s="404" t="s">
        <v>6771</v>
      </c>
    </row>
    <row r="2328" spans="1:6">
      <c r="A2328" s="403">
        <v>83737</v>
      </c>
      <c r="B2328" s="404" t="s">
        <v>9284</v>
      </c>
      <c r="C2328" s="404" t="s">
        <v>76</v>
      </c>
      <c r="D2328" s="404" t="s">
        <v>6823</v>
      </c>
      <c r="E2328" s="409">
        <v>63.03</v>
      </c>
      <c r="F2328" s="404" t="s">
        <v>6771</v>
      </c>
    </row>
    <row r="2329" spans="1:6">
      <c r="A2329" s="403">
        <v>83738</v>
      </c>
      <c r="B2329" s="404" t="s">
        <v>9285</v>
      </c>
      <c r="C2329" s="404" t="s">
        <v>76</v>
      </c>
      <c r="D2329" s="404" t="s">
        <v>6823</v>
      </c>
      <c r="E2329" s="409">
        <v>76.989999999999995</v>
      </c>
      <c r="F2329" s="404" t="s">
        <v>6771</v>
      </c>
    </row>
    <row r="2330" spans="1:6">
      <c r="A2330" s="403">
        <v>83740</v>
      </c>
      <c r="B2330" s="404" t="s">
        <v>9286</v>
      </c>
      <c r="C2330" s="404" t="s">
        <v>76</v>
      </c>
      <c r="D2330" s="404" t="s">
        <v>6823</v>
      </c>
      <c r="E2330" s="409">
        <v>25.25</v>
      </c>
      <c r="F2330" s="404" t="s">
        <v>6771</v>
      </c>
    </row>
    <row r="2331" spans="1:6">
      <c r="A2331" s="404" t="s">
        <v>9287</v>
      </c>
      <c r="B2331" s="404" t="s">
        <v>9288</v>
      </c>
      <c r="C2331" s="404" t="s">
        <v>76</v>
      </c>
      <c r="D2331" s="404" t="s">
        <v>6770</v>
      </c>
      <c r="E2331" s="409">
        <v>29.37</v>
      </c>
      <c r="F2331" s="404" t="s">
        <v>6771</v>
      </c>
    </row>
    <row r="2332" spans="1:6">
      <c r="A2332" s="404" t="s">
        <v>9289</v>
      </c>
      <c r="B2332" s="404" t="s">
        <v>9290</v>
      </c>
      <c r="C2332" s="404" t="s">
        <v>76</v>
      </c>
      <c r="D2332" s="404" t="s">
        <v>6770</v>
      </c>
      <c r="E2332" s="409">
        <v>54.74</v>
      </c>
      <c r="F2332" s="404" t="s">
        <v>6771</v>
      </c>
    </row>
    <row r="2333" spans="1:6">
      <c r="A2333" s="403">
        <v>6225</v>
      </c>
      <c r="B2333" s="404" t="s">
        <v>9291</v>
      </c>
      <c r="C2333" s="404" t="s">
        <v>76</v>
      </c>
      <c r="D2333" s="404" t="s">
        <v>6770</v>
      </c>
      <c r="E2333" s="409">
        <v>33.51</v>
      </c>
      <c r="F2333" s="404" t="s">
        <v>6771</v>
      </c>
    </row>
    <row r="2334" spans="1:6">
      <c r="A2334" s="403">
        <v>72075</v>
      </c>
      <c r="B2334" s="404" t="s">
        <v>5748</v>
      </c>
      <c r="C2334" s="404" t="s">
        <v>76</v>
      </c>
      <c r="D2334" s="404" t="s">
        <v>6770</v>
      </c>
      <c r="E2334" s="409">
        <v>10.93</v>
      </c>
      <c r="F2334" s="404" t="s">
        <v>6771</v>
      </c>
    </row>
    <row r="2335" spans="1:6">
      <c r="A2335" s="404" t="s">
        <v>9292</v>
      </c>
      <c r="B2335" s="404" t="s">
        <v>9293</v>
      </c>
      <c r="C2335" s="404" t="s">
        <v>76</v>
      </c>
      <c r="D2335" s="404" t="s">
        <v>6823</v>
      </c>
      <c r="E2335" s="409">
        <v>79.75</v>
      </c>
      <c r="F2335" s="404" t="s">
        <v>6771</v>
      </c>
    </row>
    <row r="2336" spans="1:6">
      <c r="A2336" s="404" t="s">
        <v>9294</v>
      </c>
      <c r="B2336" s="404" t="s">
        <v>9295</v>
      </c>
      <c r="C2336" s="404" t="s">
        <v>76</v>
      </c>
      <c r="D2336" s="404" t="s">
        <v>6823</v>
      </c>
      <c r="E2336" s="409">
        <v>126.45</v>
      </c>
      <c r="F2336" s="404" t="s">
        <v>6771</v>
      </c>
    </row>
    <row r="2337" spans="1:6">
      <c r="A2337" s="404" t="s">
        <v>9296</v>
      </c>
      <c r="B2337" s="404" t="s">
        <v>9297</v>
      </c>
      <c r="C2337" s="404" t="s">
        <v>76</v>
      </c>
      <c r="D2337" s="404" t="s">
        <v>6770</v>
      </c>
      <c r="E2337" s="409">
        <v>73.599999999999994</v>
      </c>
      <c r="F2337" s="404" t="s">
        <v>6771</v>
      </c>
    </row>
    <row r="2338" spans="1:6">
      <c r="A2338" s="404" t="s">
        <v>9298</v>
      </c>
      <c r="B2338" s="404" t="s">
        <v>9299</v>
      </c>
      <c r="C2338" s="404" t="s">
        <v>76</v>
      </c>
      <c r="D2338" s="404" t="s">
        <v>6770</v>
      </c>
      <c r="E2338" s="409">
        <v>7.66</v>
      </c>
      <c r="F2338" s="404" t="s">
        <v>6771</v>
      </c>
    </row>
    <row r="2339" spans="1:6">
      <c r="A2339" s="403">
        <v>83741</v>
      </c>
      <c r="B2339" s="404" t="s">
        <v>9300</v>
      </c>
      <c r="C2339" s="404" t="s">
        <v>76</v>
      </c>
      <c r="D2339" s="404" t="s">
        <v>6823</v>
      </c>
      <c r="E2339" s="409">
        <v>65.010000000000005</v>
      </c>
      <c r="F2339" s="404" t="s">
        <v>6771</v>
      </c>
    </row>
    <row r="2340" spans="1:6">
      <c r="A2340" s="403">
        <v>83742</v>
      </c>
      <c r="B2340" s="404" t="s">
        <v>9301</v>
      </c>
      <c r="C2340" s="404" t="s">
        <v>76</v>
      </c>
      <c r="D2340" s="404" t="s">
        <v>6770</v>
      </c>
      <c r="E2340" s="409">
        <v>20.49</v>
      </c>
      <c r="F2340" s="404" t="s">
        <v>6771</v>
      </c>
    </row>
    <row r="2341" spans="1:6">
      <c r="A2341" s="403">
        <v>83743</v>
      </c>
      <c r="B2341" s="404" t="s">
        <v>9302</v>
      </c>
      <c r="C2341" s="404" t="s">
        <v>78</v>
      </c>
      <c r="D2341" s="404" t="s">
        <v>6770</v>
      </c>
      <c r="E2341" s="409">
        <v>17.11</v>
      </c>
      <c r="F2341" s="404" t="s">
        <v>6771</v>
      </c>
    </row>
    <row r="2342" spans="1:6">
      <c r="A2342" s="404" t="s">
        <v>9303</v>
      </c>
      <c r="B2342" s="404" t="s">
        <v>9304</v>
      </c>
      <c r="C2342" s="404" t="s">
        <v>76</v>
      </c>
      <c r="D2342" s="404" t="s">
        <v>6770</v>
      </c>
      <c r="E2342" s="409">
        <v>25.76</v>
      </c>
      <c r="F2342" s="404" t="s">
        <v>6771</v>
      </c>
    </row>
    <row r="2343" spans="1:6">
      <c r="A2343" s="404" t="s">
        <v>9305</v>
      </c>
      <c r="B2343" s="404" t="s">
        <v>9306</v>
      </c>
      <c r="C2343" s="404" t="s">
        <v>76</v>
      </c>
      <c r="D2343" s="404" t="s">
        <v>6770</v>
      </c>
      <c r="E2343" s="409">
        <v>50.36</v>
      </c>
      <c r="F2343" s="404" t="s">
        <v>6771</v>
      </c>
    </row>
    <row r="2344" spans="1:6">
      <c r="A2344" s="403">
        <v>72124</v>
      </c>
      <c r="B2344" s="404" t="s">
        <v>9307</v>
      </c>
      <c r="C2344" s="404" t="s">
        <v>9258</v>
      </c>
      <c r="D2344" s="404" t="s">
        <v>6770</v>
      </c>
      <c r="E2344" s="409">
        <v>107.7</v>
      </c>
      <c r="F2344" s="404" t="s">
        <v>6771</v>
      </c>
    </row>
    <row r="2345" spans="1:6">
      <c r="A2345" s="404" t="s">
        <v>9308</v>
      </c>
      <c r="B2345" s="404" t="s">
        <v>9309</v>
      </c>
      <c r="C2345" s="404" t="s">
        <v>78</v>
      </c>
      <c r="D2345" s="404" t="s">
        <v>6823</v>
      </c>
      <c r="E2345" s="409">
        <v>43.23</v>
      </c>
      <c r="F2345" s="404" t="s">
        <v>6771</v>
      </c>
    </row>
    <row r="2346" spans="1:6">
      <c r="A2346" s="404" t="s">
        <v>9310</v>
      </c>
      <c r="B2346" s="404" t="s">
        <v>9311</v>
      </c>
      <c r="C2346" s="404" t="s">
        <v>76</v>
      </c>
      <c r="D2346" s="404" t="s">
        <v>6823</v>
      </c>
      <c r="E2346" s="409">
        <v>143.41999999999999</v>
      </c>
      <c r="F2346" s="404" t="s">
        <v>6771</v>
      </c>
    </row>
    <row r="2347" spans="1:6">
      <c r="A2347" s="404" t="s">
        <v>9312</v>
      </c>
      <c r="B2347" s="404" t="s">
        <v>9313</v>
      </c>
      <c r="C2347" s="404" t="s">
        <v>78</v>
      </c>
      <c r="D2347" s="404" t="s">
        <v>6823</v>
      </c>
      <c r="E2347" s="409">
        <v>19.54</v>
      </c>
      <c r="F2347" s="404" t="s">
        <v>6771</v>
      </c>
    </row>
    <row r="2348" spans="1:6">
      <c r="A2348" s="404" t="s">
        <v>9314</v>
      </c>
      <c r="B2348" s="404" t="s">
        <v>9315</v>
      </c>
      <c r="C2348" s="404" t="s">
        <v>78</v>
      </c>
      <c r="D2348" s="404" t="s">
        <v>6823</v>
      </c>
      <c r="E2348" s="409">
        <v>30.55</v>
      </c>
      <c r="F2348" s="404" t="s">
        <v>6771</v>
      </c>
    </row>
    <row r="2349" spans="1:6">
      <c r="A2349" s="403">
        <v>91831</v>
      </c>
      <c r="B2349" s="404" t="s">
        <v>9316</v>
      </c>
      <c r="C2349" s="404" t="s">
        <v>78</v>
      </c>
      <c r="D2349" s="404" t="s">
        <v>6770</v>
      </c>
      <c r="E2349" s="409">
        <v>4.67</v>
      </c>
      <c r="F2349" s="404" t="s">
        <v>6771</v>
      </c>
    </row>
    <row r="2350" spans="1:6">
      <c r="A2350" s="403">
        <v>91834</v>
      </c>
      <c r="B2350" s="404" t="s">
        <v>9317</v>
      </c>
      <c r="C2350" s="404" t="s">
        <v>78</v>
      </c>
      <c r="D2350" s="404" t="s">
        <v>6770</v>
      </c>
      <c r="E2350" s="409">
        <v>5.24</v>
      </c>
      <c r="F2350" s="404" t="s">
        <v>6771</v>
      </c>
    </row>
    <row r="2351" spans="1:6">
      <c r="A2351" s="403">
        <v>91836</v>
      </c>
      <c r="B2351" s="404" t="s">
        <v>9318</v>
      </c>
      <c r="C2351" s="404" t="s">
        <v>78</v>
      </c>
      <c r="D2351" s="404" t="s">
        <v>6770</v>
      </c>
      <c r="E2351" s="409">
        <v>6.78</v>
      </c>
      <c r="F2351" s="404" t="s">
        <v>6771</v>
      </c>
    </row>
    <row r="2352" spans="1:6">
      <c r="A2352" s="403">
        <v>91842</v>
      </c>
      <c r="B2352" s="404" t="s">
        <v>9319</v>
      </c>
      <c r="C2352" s="404" t="s">
        <v>78</v>
      </c>
      <c r="D2352" s="404" t="s">
        <v>6770</v>
      </c>
      <c r="E2352" s="409">
        <v>3.45</v>
      </c>
      <c r="F2352" s="404" t="s">
        <v>6771</v>
      </c>
    </row>
    <row r="2353" spans="1:6">
      <c r="A2353" s="403">
        <v>91844</v>
      </c>
      <c r="B2353" s="404" t="s">
        <v>9320</v>
      </c>
      <c r="C2353" s="404" t="s">
        <v>78</v>
      </c>
      <c r="D2353" s="404" t="s">
        <v>6770</v>
      </c>
      <c r="E2353" s="409">
        <v>4.0199999999999996</v>
      </c>
      <c r="F2353" s="404" t="s">
        <v>6771</v>
      </c>
    </row>
    <row r="2354" spans="1:6">
      <c r="A2354" s="403">
        <v>91846</v>
      </c>
      <c r="B2354" s="404" t="s">
        <v>9321</v>
      </c>
      <c r="C2354" s="404" t="s">
        <v>78</v>
      </c>
      <c r="D2354" s="404" t="s">
        <v>6770</v>
      </c>
      <c r="E2354" s="409">
        <v>5.57</v>
      </c>
      <c r="F2354" s="404" t="s">
        <v>6771</v>
      </c>
    </row>
    <row r="2355" spans="1:6">
      <c r="A2355" s="403">
        <v>91852</v>
      </c>
      <c r="B2355" s="404" t="s">
        <v>9322</v>
      </c>
      <c r="C2355" s="404" t="s">
        <v>78</v>
      </c>
      <c r="D2355" s="404" t="s">
        <v>6770</v>
      </c>
      <c r="E2355" s="409">
        <v>5.16</v>
      </c>
      <c r="F2355" s="404" t="s">
        <v>6771</v>
      </c>
    </row>
    <row r="2356" spans="1:6">
      <c r="A2356" s="403">
        <v>91854</v>
      </c>
      <c r="B2356" s="404" t="s">
        <v>9323</v>
      </c>
      <c r="C2356" s="404" t="s">
        <v>78</v>
      </c>
      <c r="D2356" s="404" t="s">
        <v>6770</v>
      </c>
      <c r="E2356" s="409">
        <v>5.73</v>
      </c>
      <c r="F2356" s="404" t="s">
        <v>6771</v>
      </c>
    </row>
    <row r="2357" spans="1:6">
      <c r="A2357" s="403">
        <v>91856</v>
      </c>
      <c r="B2357" s="404" t="s">
        <v>5843</v>
      </c>
      <c r="C2357" s="404" t="s">
        <v>78</v>
      </c>
      <c r="D2357" s="404" t="s">
        <v>6770</v>
      </c>
      <c r="E2357" s="409">
        <v>7.2</v>
      </c>
      <c r="F2357" s="404" t="s">
        <v>6771</v>
      </c>
    </row>
    <row r="2358" spans="1:6">
      <c r="A2358" s="403">
        <v>91862</v>
      </c>
      <c r="B2358" s="404" t="s">
        <v>9324</v>
      </c>
      <c r="C2358" s="404" t="s">
        <v>78</v>
      </c>
      <c r="D2358" s="404" t="s">
        <v>6770</v>
      </c>
      <c r="E2358" s="409">
        <v>5.59</v>
      </c>
      <c r="F2358" s="404" t="s">
        <v>6771</v>
      </c>
    </row>
    <row r="2359" spans="1:6">
      <c r="A2359" s="403">
        <v>91863</v>
      </c>
      <c r="B2359" s="404" t="s">
        <v>9325</v>
      </c>
      <c r="C2359" s="404" t="s">
        <v>78</v>
      </c>
      <c r="D2359" s="404" t="s">
        <v>6770</v>
      </c>
      <c r="E2359" s="409">
        <v>6.56</v>
      </c>
      <c r="F2359" s="404" t="s">
        <v>6771</v>
      </c>
    </row>
    <row r="2360" spans="1:6">
      <c r="A2360" s="403">
        <v>91864</v>
      </c>
      <c r="B2360" s="404" t="s">
        <v>9326</v>
      </c>
      <c r="C2360" s="404" t="s">
        <v>78</v>
      </c>
      <c r="D2360" s="404" t="s">
        <v>6770</v>
      </c>
      <c r="E2360" s="409">
        <v>8.57</v>
      </c>
      <c r="F2360" s="404" t="s">
        <v>6771</v>
      </c>
    </row>
    <row r="2361" spans="1:6">
      <c r="A2361" s="403">
        <v>91865</v>
      </c>
      <c r="B2361" s="404" t="s">
        <v>9327</v>
      </c>
      <c r="C2361" s="404" t="s">
        <v>78</v>
      </c>
      <c r="D2361" s="404" t="s">
        <v>6770</v>
      </c>
      <c r="E2361" s="409">
        <v>10.6</v>
      </c>
      <c r="F2361" s="404" t="s">
        <v>6771</v>
      </c>
    </row>
    <row r="2362" spans="1:6">
      <c r="A2362" s="403">
        <v>91866</v>
      </c>
      <c r="B2362" s="404" t="s">
        <v>9328</v>
      </c>
      <c r="C2362" s="404" t="s">
        <v>78</v>
      </c>
      <c r="D2362" s="404" t="s">
        <v>6770</v>
      </c>
      <c r="E2362" s="409">
        <v>4.47</v>
      </c>
      <c r="F2362" s="404" t="s">
        <v>6771</v>
      </c>
    </row>
    <row r="2363" spans="1:6">
      <c r="A2363" s="403">
        <v>91867</v>
      </c>
      <c r="B2363" s="404" t="s">
        <v>9329</v>
      </c>
      <c r="C2363" s="404" t="s">
        <v>78</v>
      </c>
      <c r="D2363" s="404" t="s">
        <v>6770</v>
      </c>
      <c r="E2363" s="409">
        <v>5.45</v>
      </c>
      <c r="F2363" s="404" t="s">
        <v>6771</v>
      </c>
    </row>
    <row r="2364" spans="1:6">
      <c r="A2364" s="403">
        <v>91868</v>
      </c>
      <c r="B2364" s="404" t="s">
        <v>9330</v>
      </c>
      <c r="C2364" s="404" t="s">
        <v>78</v>
      </c>
      <c r="D2364" s="404" t="s">
        <v>6770</v>
      </c>
      <c r="E2364" s="409">
        <v>7.46</v>
      </c>
      <c r="F2364" s="404" t="s">
        <v>6771</v>
      </c>
    </row>
    <row r="2365" spans="1:6">
      <c r="A2365" s="403">
        <v>91869</v>
      </c>
      <c r="B2365" s="404" t="s">
        <v>9331</v>
      </c>
      <c r="C2365" s="404" t="s">
        <v>78</v>
      </c>
      <c r="D2365" s="404" t="s">
        <v>6770</v>
      </c>
      <c r="E2365" s="409">
        <v>9.5</v>
      </c>
      <c r="F2365" s="404" t="s">
        <v>6771</v>
      </c>
    </row>
    <row r="2366" spans="1:6">
      <c r="A2366" s="403">
        <v>91870</v>
      </c>
      <c r="B2366" s="404" t="s">
        <v>9332</v>
      </c>
      <c r="C2366" s="404" t="s">
        <v>78</v>
      </c>
      <c r="D2366" s="404" t="s">
        <v>6770</v>
      </c>
      <c r="E2366" s="409">
        <v>6.6</v>
      </c>
      <c r="F2366" s="404" t="s">
        <v>6771</v>
      </c>
    </row>
    <row r="2367" spans="1:6">
      <c r="A2367" s="403">
        <v>91871</v>
      </c>
      <c r="B2367" s="404" t="s">
        <v>9333</v>
      </c>
      <c r="C2367" s="404" t="s">
        <v>78</v>
      </c>
      <c r="D2367" s="404" t="s">
        <v>6770</v>
      </c>
      <c r="E2367" s="409">
        <v>7.6</v>
      </c>
      <c r="F2367" s="404" t="s">
        <v>6771</v>
      </c>
    </row>
    <row r="2368" spans="1:6">
      <c r="A2368" s="403">
        <v>91872</v>
      </c>
      <c r="B2368" s="404" t="s">
        <v>9334</v>
      </c>
      <c r="C2368" s="404" t="s">
        <v>78</v>
      </c>
      <c r="D2368" s="404" t="s">
        <v>6770</v>
      </c>
      <c r="E2368" s="409">
        <v>9.61</v>
      </c>
      <c r="F2368" s="404" t="s">
        <v>6771</v>
      </c>
    </row>
    <row r="2369" spans="1:6">
      <c r="A2369" s="403">
        <v>91873</v>
      </c>
      <c r="B2369" s="404" t="s">
        <v>9335</v>
      </c>
      <c r="C2369" s="404" t="s">
        <v>78</v>
      </c>
      <c r="D2369" s="404" t="s">
        <v>6770</v>
      </c>
      <c r="E2369" s="409">
        <v>11.61</v>
      </c>
      <c r="F2369" s="404" t="s">
        <v>6771</v>
      </c>
    </row>
    <row r="2370" spans="1:6">
      <c r="A2370" s="403">
        <v>93008</v>
      </c>
      <c r="B2370" s="404" t="s">
        <v>9336</v>
      </c>
      <c r="C2370" s="404" t="s">
        <v>78</v>
      </c>
      <c r="D2370" s="404" t="s">
        <v>6770</v>
      </c>
      <c r="E2370" s="409">
        <v>9</v>
      </c>
      <c r="F2370" s="404" t="s">
        <v>6771</v>
      </c>
    </row>
    <row r="2371" spans="1:6">
      <c r="A2371" s="403">
        <v>93009</v>
      </c>
      <c r="B2371" s="404" t="s">
        <v>9337</v>
      </c>
      <c r="C2371" s="404" t="s">
        <v>78</v>
      </c>
      <c r="D2371" s="404" t="s">
        <v>6770</v>
      </c>
      <c r="E2371" s="409">
        <v>12.99</v>
      </c>
      <c r="F2371" s="404" t="s">
        <v>6771</v>
      </c>
    </row>
    <row r="2372" spans="1:6">
      <c r="A2372" s="403">
        <v>93010</v>
      </c>
      <c r="B2372" s="404" t="s">
        <v>9338</v>
      </c>
      <c r="C2372" s="404" t="s">
        <v>78</v>
      </c>
      <c r="D2372" s="404" t="s">
        <v>6770</v>
      </c>
      <c r="E2372" s="409">
        <v>17.899999999999999</v>
      </c>
      <c r="F2372" s="404" t="s">
        <v>6771</v>
      </c>
    </row>
    <row r="2373" spans="1:6">
      <c r="A2373" s="403">
        <v>93011</v>
      </c>
      <c r="B2373" s="404" t="s">
        <v>9339</v>
      </c>
      <c r="C2373" s="404" t="s">
        <v>78</v>
      </c>
      <c r="D2373" s="404" t="s">
        <v>6770</v>
      </c>
      <c r="E2373" s="409">
        <v>21.74</v>
      </c>
      <c r="F2373" s="404" t="s">
        <v>6771</v>
      </c>
    </row>
    <row r="2374" spans="1:6">
      <c r="A2374" s="403">
        <v>93012</v>
      </c>
      <c r="B2374" s="404" t="s">
        <v>9340</v>
      </c>
      <c r="C2374" s="404" t="s">
        <v>78</v>
      </c>
      <c r="D2374" s="404" t="s">
        <v>6770</v>
      </c>
      <c r="E2374" s="409">
        <v>32.46</v>
      </c>
      <c r="F2374" s="404" t="s">
        <v>6771</v>
      </c>
    </row>
    <row r="2375" spans="1:6">
      <c r="A2375" s="403">
        <v>95726</v>
      </c>
      <c r="B2375" s="404" t="s">
        <v>9341</v>
      </c>
      <c r="C2375" s="404" t="s">
        <v>78</v>
      </c>
      <c r="D2375" s="404" t="s">
        <v>6770</v>
      </c>
      <c r="E2375" s="409">
        <v>3.79</v>
      </c>
      <c r="F2375" s="404" t="s">
        <v>6771</v>
      </c>
    </row>
    <row r="2376" spans="1:6">
      <c r="A2376" s="403">
        <v>95727</v>
      </c>
      <c r="B2376" s="404" t="s">
        <v>9342</v>
      </c>
      <c r="C2376" s="404" t="s">
        <v>78</v>
      </c>
      <c r="D2376" s="404" t="s">
        <v>6770</v>
      </c>
      <c r="E2376" s="409">
        <v>4.33</v>
      </c>
      <c r="F2376" s="404" t="s">
        <v>6771</v>
      </c>
    </row>
    <row r="2377" spans="1:6">
      <c r="A2377" s="403">
        <v>95728</v>
      </c>
      <c r="B2377" s="404" t="s">
        <v>9343</v>
      </c>
      <c r="C2377" s="404" t="s">
        <v>78</v>
      </c>
      <c r="D2377" s="404" t="s">
        <v>6770</v>
      </c>
      <c r="E2377" s="409">
        <v>5.42</v>
      </c>
      <c r="F2377" s="404" t="s">
        <v>6771</v>
      </c>
    </row>
    <row r="2378" spans="1:6">
      <c r="A2378" s="403">
        <v>95729</v>
      </c>
      <c r="B2378" s="404" t="s">
        <v>9344</v>
      </c>
      <c r="C2378" s="404" t="s">
        <v>78</v>
      </c>
      <c r="D2378" s="404" t="s">
        <v>6770</v>
      </c>
      <c r="E2378" s="409">
        <v>5.16</v>
      </c>
      <c r="F2378" s="404" t="s">
        <v>6771</v>
      </c>
    </row>
    <row r="2379" spans="1:6">
      <c r="A2379" s="403">
        <v>95730</v>
      </c>
      <c r="B2379" s="404" t="s">
        <v>9345</v>
      </c>
      <c r="C2379" s="404" t="s">
        <v>78</v>
      </c>
      <c r="D2379" s="404" t="s">
        <v>6770</v>
      </c>
      <c r="E2379" s="409">
        <v>5.7</v>
      </c>
      <c r="F2379" s="404" t="s">
        <v>6771</v>
      </c>
    </row>
    <row r="2380" spans="1:6">
      <c r="A2380" s="403">
        <v>95731</v>
      </c>
      <c r="B2380" s="404" t="s">
        <v>9346</v>
      </c>
      <c r="C2380" s="404" t="s">
        <v>78</v>
      </c>
      <c r="D2380" s="404" t="s">
        <v>6770</v>
      </c>
      <c r="E2380" s="409">
        <v>6.78</v>
      </c>
      <c r="F2380" s="404" t="s">
        <v>6771</v>
      </c>
    </row>
    <row r="2381" spans="1:6">
      <c r="A2381" s="403">
        <v>95732</v>
      </c>
      <c r="B2381" s="404" t="s">
        <v>9347</v>
      </c>
      <c r="C2381" s="404" t="s">
        <v>2</v>
      </c>
      <c r="D2381" s="404" t="s">
        <v>6770</v>
      </c>
      <c r="E2381" s="409">
        <v>2.86</v>
      </c>
      <c r="F2381" s="404" t="s">
        <v>6771</v>
      </c>
    </row>
    <row r="2382" spans="1:6">
      <c r="A2382" s="403">
        <v>95745</v>
      </c>
      <c r="B2382" s="404" t="s">
        <v>9348</v>
      </c>
      <c r="C2382" s="404" t="s">
        <v>78</v>
      </c>
      <c r="D2382" s="404" t="s">
        <v>6770</v>
      </c>
      <c r="E2382" s="409">
        <v>8.83</v>
      </c>
      <c r="F2382" s="404" t="s">
        <v>6771</v>
      </c>
    </row>
    <row r="2383" spans="1:6">
      <c r="A2383" s="403">
        <v>95746</v>
      </c>
      <c r="B2383" s="404" t="s">
        <v>9349</v>
      </c>
      <c r="C2383" s="404" t="s">
        <v>78</v>
      </c>
      <c r="D2383" s="404" t="s">
        <v>6770</v>
      </c>
      <c r="E2383" s="409">
        <v>10.84</v>
      </c>
      <c r="F2383" s="404" t="s">
        <v>6771</v>
      </c>
    </row>
    <row r="2384" spans="1:6">
      <c r="A2384" s="403">
        <v>95747</v>
      </c>
      <c r="B2384" s="404" t="s">
        <v>9350</v>
      </c>
      <c r="C2384" s="404" t="s">
        <v>78</v>
      </c>
      <c r="D2384" s="404" t="s">
        <v>6770</v>
      </c>
      <c r="E2384" s="409">
        <v>17.47</v>
      </c>
      <c r="F2384" s="404" t="s">
        <v>6771</v>
      </c>
    </row>
    <row r="2385" spans="1:6">
      <c r="A2385" s="403">
        <v>95748</v>
      </c>
      <c r="B2385" s="404" t="s">
        <v>9351</v>
      </c>
      <c r="C2385" s="404" t="s">
        <v>78</v>
      </c>
      <c r="D2385" s="404" t="s">
        <v>6770</v>
      </c>
      <c r="E2385" s="409">
        <v>18.59</v>
      </c>
      <c r="F2385" s="404" t="s">
        <v>6771</v>
      </c>
    </row>
    <row r="2386" spans="1:6">
      <c r="A2386" s="403">
        <v>95749</v>
      </c>
      <c r="B2386" s="404" t="s">
        <v>9352</v>
      </c>
      <c r="C2386" s="404" t="s">
        <v>78</v>
      </c>
      <c r="D2386" s="404" t="s">
        <v>6770</v>
      </c>
      <c r="E2386" s="409">
        <v>11.82</v>
      </c>
      <c r="F2386" s="404" t="s">
        <v>6771</v>
      </c>
    </row>
    <row r="2387" spans="1:6">
      <c r="A2387" s="403">
        <v>95750</v>
      </c>
      <c r="B2387" s="404" t="s">
        <v>9353</v>
      </c>
      <c r="C2387" s="404" t="s">
        <v>78</v>
      </c>
      <c r="D2387" s="404" t="s">
        <v>6770</v>
      </c>
      <c r="E2387" s="409">
        <v>13.83</v>
      </c>
      <c r="F2387" s="404" t="s">
        <v>6771</v>
      </c>
    </row>
    <row r="2388" spans="1:6">
      <c r="A2388" s="403">
        <v>95751</v>
      </c>
      <c r="B2388" s="404" t="s">
        <v>9354</v>
      </c>
      <c r="C2388" s="404" t="s">
        <v>78</v>
      </c>
      <c r="D2388" s="404" t="s">
        <v>6770</v>
      </c>
      <c r="E2388" s="409">
        <v>20.46</v>
      </c>
      <c r="F2388" s="404" t="s">
        <v>6771</v>
      </c>
    </row>
    <row r="2389" spans="1:6">
      <c r="A2389" s="403">
        <v>95752</v>
      </c>
      <c r="B2389" s="404" t="s">
        <v>9355</v>
      </c>
      <c r="C2389" s="404" t="s">
        <v>78</v>
      </c>
      <c r="D2389" s="404" t="s">
        <v>6770</v>
      </c>
      <c r="E2389" s="409">
        <v>21.59</v>
      </c>
      <c r="F2389" s="404" t="s">
        <v>6771</v>
      </c>
    </row>
    <row r="2390" spans="1:6">
      <c r="A2390" s="403">
        <v>72259</v>
      </c>
      <c r="B2390" s="404" t="s">
        <v>5925</v>
      </c>
      <c r="C2390" s="404" t="s">
        <v>2</v>
      </c>
      <c r="D2390" s="404" t="s">
        <v>6770</v>
      </c>
      <c r="E2390" s="409">
        <v>12.15</v>
      </c>
      <c r="F2390" s="404" t="s">
        <v>6771</v>
      </c>
    </row>
    <row r="2391" spans="1:6">
      <c r="A2391" s="403">
        <v>72260</v>
      </c>
      <c r="B2391" s="404" t="s">
        <v>5815</v>
      </c>
      <c r="C2391" s="404" t="s">
        <v>2</v>
      </c>
      <c r="D2391" s="404" t="s">
        <v>6770</v>
      </c>
      <c r="E2391" s="409">
        <v>12.11</v>
      </c>
      <c r="F2391" s="404" t="s">
        <v>6771</v>
      </c>
    </row>
    <row r="2392" spans="1:6">
      <c r="A2392" s="403">
        <v>72261</v>
      </c>
      <c r="B2392" s="404" t="s">
        <v>9356</v>
      </c>
      <c r="C2392" s="404" t="s">
        <v>2</v>
      </c>
      <c r="D2392" s="404" t="s">
        <v>6770</v>
      </c>
      <c r="E2392" s="409">
        <v>12.78</v>
      </c>
      <c r="F2392" s="404" t="s">
        <v>6771</v>
      </c>
    </row>
    <row r="2393" spans="1:6">
      <c r="A2393" s="403">
        <v>72262</v>
      </c>
      <c r="B2393" s="404" t="s">
        <v>9357</v>
      </c>
      <c r="C2393" s="404" t="s">
        <v>2</v>
      </c>
      <c r="D2393" s="404" t="s">
        <v>6770</v>
      </c>
      <c r="E2393" s="409">
        <v>12.84</v>
      </c>
      <c r="F2393" s="404" t="s">
        <v>6771</v>
      </c>
    </row>
    <row r="2394" spans="1:6">
      <c r="A2394" s="403">
        <v>72263</v>
      </c>
      <c r="B2394" s="404" t="s">
        <v>9358</v>
      </c>
      <c r="C2394" s="404" t="s">
        <v>2</v>
      </c>
      <c r="D2394" s="404" t="s">
        <v>6770</v>
      </c>
      <c r="E2394" s="409">
        <v>17.260000000000002</v>
      </c>
      <c r="F2394" s="404" t="s">
        <v>6771</v>
      </c>
    </row>
    <row r="2395" spans="1:6">
      <c r="A2395" s="403">
        <v>72264</v>
      </c>
      <c r="B2395" s="404" t="s">
        <v>9359</v>
      </c>
      <c r="C2395" s="404" t="s">
        <v>2</v>
      </c>
      <c r="D2395" s="404" t="s">
        <v>6770</v>
      </c>
      <c r="E2395" s="409">
        <v>17.399999999999999</v>
      </c>
      <c r="F2395" s="404" t="s">
        <v>6771</v>
      </c>
    </row>
    <row r="2396" spans="1:6">
      <c r="A2396" s="403">
        <v>72265</v>
      </c>
      <c r="B2396" s="404" t="s">
        <v>9360</v>
      </c>
      <c r="C2396" s="404" t="s">
        <v>2</v>
      </c>
      <c r="D2396" s="404" t="s">
        <v>6770</v>
      </c>
      <c r="E2396" s="409">
        <v>20.94</v>
      </c>
      <c r="F2396" s="404" t="s">
        <v>6771</v>
      </c>
    </row>
    <row r="2397" spans="1:6">
      <c r="A2397" s="403">
        <v>72266</v>
      </c>
      <c r="B2397" s="404" t="s">
        <v>9361</v>
      </c>
      <c r="C2397" s="404" t="s">
        <v>2</v>
      </c>
      <c r="D2397" s="404" t="s">
        <v>6770</v>
      </c>
      <c r="E2397" s="409">
        <v>28.08</v>
      </c>
      <c r="F2397" s="404" t="s">
        <v>6771</v>
      </c>
    </row>
    <row r="2398" spans="1:6">
      <c r="A2398" s="403">
        <v>72267</v>
      </c>
      <c r="B2398" s="404" t="s">
        <v>9362</v>
      </c>
      <c r="C2398" s="404" t="s">
        <v>2</v>
      </c>
      <c r="D2398" s="404" t="s">
        <v>6770</v>
      </c>
      <c r="E2398" s="409">
        <v>28.33</v>
      </c>
      <c r="F2398" s="404" t="s">
        <v>6771</v>
      </c>
    </row>
    <row r="2399" spans="1:6">
      <c r="A2399" s="403">
        <v>72268</v>
      </c>
      <c r="B2399" s="404" t="s">
        <v>9363</v>
      </c>
      <c r="C2399" s="404" t="s">
        <v>2</v>
      </c>
      <c r="D2399" s="404" t="s">
        <v>6770</v>
      </c>
      <c r="E2399" s="409">
        <v>29.48</v>
      </c>
      <c r="F2399" s="404" t="s">
        <v>6771</v>
      </c>
    </row>
    <row r="2400" spans="1:6">
      <c r="A2400" s="403">
        <v>72269</v>
      </c>
      <c r="B2400" s="404" t="s">
        <v>9364</v>
      </c>
      <c r="C2400" s="404" t="s">
        <v>2</v>
      </c>
      <c r="D2400" s="404" t="s">
        <v>6770</v>
      </c>
      <c r="E2400" s="409">
        <v>33.81</v>
      </c>
      <c r="F2400" s="404" t="s">
        <v>6771</v>
      </c>
    </row>
    <row r="2401" spans="1:6">
      <c r="A2401" s="403">
        <v>72270</v>
      </c>
      <c r="B2401" s="404" t="s">
        <v>9365</v>
      </c>
      <c r="C2401" s="404" t="s">
        <v>2</v>
      </c>
      <c r="D2401" s="404" t="s">
        <v>6770</v>
      </c>
      <c r="E2401" s="409">
        <v>41.94</v>
      </c>
      <c r="F2401" s="404" t="s">
        <v>6771</v>
      </c>
    </row>
    <row r="2402" spans="1:6">
      <c r="A2402" s="403">
        <v>72271</v>
      </c>
      <c r="B2402" s="404" t="s">
        <v>9366</v>
      </c>
      <c r="C2402" s="404" t="s">
        <v>2</v>
      </c>
      <c r="D2402" s="404" t="s">
        <v>6770</v>
      </c>
      <c r="E2402" s="409">
        <v>10.02</v>
      </c>
      <c r="F2402" s="404" t="s">
        <v>6771</v>
      </c>
    </row>
    <row r="2403" spans="1:6">
      <c r="A2403" s="403">
        <v>72272</v>
      </c>
      <c r="B2403" s="404" t="s">
        <v>9367</v>
      </c>
      <c r="C2403" s="404" t="s">
        <v>2</v>
      </c>
      <c r="D2403" s="404" t="s">
        <v>6770</v>
      </c>
      <c r="E2403" s="409">
        <v>11.18</v>
      </c>
      <c r="F2403" s="404" t="s">
        <v>6771</v>
      </c>
    </row>
    <row r="2404" spans="1:6">
      <c r="A2404" s="404" t="s">
        <v>9368</v>
      </c>
      <c r="B2404" s="404" t="s">
        <v>9369</v>
      </c>
      <c r="C2404" s="404" t="s">
        <v>2</v>
      </c>
      <c r="D2404" s="404" t="s">
        <v>6770</v>
      </c>
      <c r="E2404" s="409">
        <v>28.41</v>
      </c>
      <c r="F2404" s="404" t="s">
        <v>6771</v>
      </c>
    </row>
    <row r="2405" spans="1:6">
      <c r="A2405" s="404" t="s">
        <v>9370</v>
      </c>
      <c r="B2405" s="404" t="s">
        <v>9371</v>
      </c>
      <c r="C2405" s="404" t="s">
        <v>2</v>
      </c>
      <c r="D2405" s="404" t="s">
        <v>6770</v>
      </c>
      <c r="E2405" s="409">
        <v>44.05</v>
      </c>
      <c r="F2405" s="404" t="s">
        <v>6771</v>
      </c>
    </row>
    <row r="2406" spans="1:6">
      <c r="A2406" s="404" t="s">
        <v>9372</v>
      </c>
      <c r="B2406" s="404" t="s">
        <v>9373</v>
      </c>
      <c r="C2406" s="404" t="s">
        <v>2</v>
      </c>
      <c r="D2406" s="404" t="s">
        <v>6770</v>
      </c>
      <c r="E2406" s="409">
        <v>105.45</v>
      </c>
      <c r="F2406" s="404" t="s">
        <v>6771</v>
      </c>
    </row>
    <row r="2407" spans="1:6">
      <c r="A2407" s="404" t="s">
        <v>9374</v>
      </c>
      <c r="B2407" s="404" t="s">
        <v>9375</v>
      </c>
      <c r="C2407" s="404" t="s">
        <v>2</v>
      </c>
      <c r="D2407" s="404" t="s">
        <v>6770</v>
      </c>
      <c r="E2407" s="409">
        <v>17.489999999999998</v>
      </c>
      <c r="F2407" s="404" t="s">
        <v>6771</v>
      </c>
    </row>
    <row r="2408" spans="1:6">
      <c r="A2408" s="403">
        <v>83377</v>
      </c>
      <c r="B2408" s="404" t="s">
        <v>9376</v>
      </c>
      <c r="C2408" s="404" t="s">
        <v>2</v>
      </c>
      <c r="D2408" s="404" t="s">
        <v>6770</v>
      </c>
      <c r="E2408" s="409">
        <v>9</v>
      </c>
      <c r="F2408" s="404" t="s">
        <v>6771</v>
      </c>
    </row>
    <row r="2409" spans="1:6">
      <c r="A2409" s="403">
        <v>91874</v>
      </c>
      <c r="B2409" s="404" t="s">
        <v>9377</v>
      </c>
      <c r="C2409" s="404" t="s">
        <v>2</v>
      </c>
      <c r="D2409" s="404" t="s">
        <v>6770</v>
      </c>
      <c r="E2409" s="409">
        <v>3.08</v>
      </c>
      <c r="F2409" s="404" t="s">
        <v>6771</v>
      </c>
    </row>
    <row r="2410" spans="1:6">
      <c r="A2410" s="403">
        <v>91875</v>
      </c>
      <c r="B2410" s="404" t="s">
        <v>9378</v>
      </c>
      <c r="C2410" s="404" t="s">
        <v>2</v>
      </c>
      <c r="D2410" s="404" t="s">
        <v>6770</v>
      </c>
      <c r="E2410" s="409">
        <v>4.0599999999999996</v>
      </c>
      <c r="F2410" s="404" t="s">
        <v>6771</v>
      </c>
    </row>
    <row r="2411" spans="1:6">
      <c r="A2411" s="403">
        <v>91876</v>
      </c>
      <c r="B2411" s="404" t="s">
        <v>9379</v>
      </c>
      <c r="C2411" s="404" t="s">
        <v>2</v>
      </c>
      <c r="D2411" s="404" t="s">
        <v>6770</v>
      </c>
      <c r="E2411" s="409">
        <v>5.33</v>
      </c>
      <c r="F2411" s="404" t="s">
        <v>6771</v>
      </c>
    </row>
    <row r="2412" spans="1:6">
      <c r="A2412" s="403">
        <v>91877</v>
      </c>
      <c r="B2412" s="404" t="s">
        <v>9380</v>
      </c>
      <c r="C2412" s="404" t="s">
        <v>2</v>
      </c>
      <c r="D2412" s="404" t="s">
        <v>6770</v>
      </c>
      <c r="E2412" s="409">
        <v>7.02</v>
      </c>
      <c r="F2412" s="404" t="s">
        <v>6771</v>
      </c>
    </row>
    <row r="2413" spans="1:6">
      <c r="A2413" s="403">
        <v>91878</v>
      </c>
      <c r="B2413" s="404" t="s">
        <v>9381</v>
      </c>
      <c r="C2413" s="404" t="s">
        <v>2</v>
      </c>
      <c r="D2413" s="404" t="s">
        <v>6770</v>
      </c>
      <c r="E2413" s="409">
        <v>4</v>
      </c>
      <c r="F2413" s="404" t="s">
        <v>6771</v>
      </c>
    </row>
    <row r="2414" spans="1:6">
      <c r="A2414" s="403">
        <v>91879</v>
      </c>
      <c r="B2414" s="404" t="s">
        <v>9382</v>
      </c>
      <c r="C2414" s="404" t="s">
        <v>2</v>
      </c>
      <c r="D2414" s="404" t="s">
        <v>6770</v>
      </c>
      <c r="E2414" s="409">
        <v>4.95</v>
      </c>
      <c r="F2414" s="404" t="s">
        <v>6771</v>
      </c>
    </row>
    <row r="2415" spans="1:6">
      <c r="A2415" s="403">
        <v>91880</v>
      </c>
      <c r="B2415" s="404" t="s">
        <v>9383</v>
      </c>
      <c r="C2415" s="404" t="s">
        <v>2</v>
      </c>
      <c r="D2415" s="404" t="s">
        <v>6770</v>
      </c>
      <c r="E2415" s="409">
        <v>6.26</v>
      </c>
      <c r="F2415" s="404" t="s">
        <v>6771</v>
      </c>
    </row>
    <row r="2416" spans="1:6">
      <c r="A2416" s="403">
        <v>91881</v>
      </c>
      <c r="B2416" s="404" t="s">
        <v>9384</v>
      </c>
      <c r="C2416" s="404" t="s">
        <v>2</v>
      </c>
      <c r="D2416" s="404" t="s">
        <v>6770</v>
      </c>
      <c r="E2416" s="409">
        <v>7.95</v>
      </c>
      <c r="F2416" s="404" t="s">
        <v>6771</v>
      </c>
    </row>
    <row r="2417" spans="1:6">
      <c r="A2417" s="403">
        <v>91882</v>
      </c>
      <c r="B2417" s="404" t="s">
        <v>9385</v>
      </c>
      <c r="C2417" s="404" t="s">
        <v>2</v>
      </c>
      <c r="D2417" s="404" t="s">
        <v>6770</v>
      </c>
      <c r="E2417" s="409">
        <v>4.99</v>
      </c>
      <c r="F2417" s="404" t="s">
        <v>6771</v>
      </c>
    </row>
    <row r="2418" spans="1:6">
      <c r="A2418" s="403">
        <v>91884</v>
      </c>
      <c r="B2418" s="404" t="s">
        <v>9386</v>
      </c>
      <c r="C2418" s="404" t="s">
        <v>2</v>
      </c>
      <c r="D2418" s="404" t="s">
        <v>6770</v>
      </c>
      <c r="E2418" s="409">
        <v>5.71</v>
      </c>
      <c r="F2418" s="404" t="s">
        <v>6771</v>
      </c>
    </row>
    <row r="2419" spans="1:6">
      <c r="A2419" s="403">
        <v>91885</v>
      </c>
      <c r="B2419" s="404" t="s">
        <v>9387</v>
      </c>
      <c r="C2419" s="404" t="s">
        <v>2</v>
      </c>
      <c r="D2419" s="404" t="s">
        <v>6770</v>
      </c>
      <c r="E2419" s="409">
        <v>6.7</v>
      </c>
      <c r="F2419" s="404" t="s">
        <v>6771</v>
      </c>
    </row>
    <row r="2420" spans="1:6">
      <c r="A2420" s="403">
        <v>91886</v>
      </c>
      <c r="B2420" s="404" t="s">
        <v>9388</v>
      </c>
      <c r="C2420" s="404" t="s">
        <v>2</v>
      </c>
      <c r="D2420" s="404" t="s">
        <v>6770</v>
      </c>
      <c r="E2420" s="409">
        <v>8.0399999999999991</v>
      </c>
      <c r="F2420" s="404" t="s">
        <v>6771</v>
      </c>
    </row>
    <row r="2421" spans="1:6">
      <c r="A2421" s="403">
        <v>91887</v>
      </c>
      <c r="B2421" s="404" t="s">
        <v>9389</v>
      </c>
      <c r="C2421" s="404" t="s">
        <v>2</v>
      </c>
      <c r="D2421" s="404" t="s">
        <v>6770</v>
      </c>
      <c r="E2421" s="409">
        <v>5.46</v>
      </c>
      <c r="F2421" s="404" t="s">
        <v>6771</v>
      </c>
    </row>
    <row r="2422" spans="1:6">
      <c r="A2422" s="403">
        <v>91889</v>
      </c>
      <c r="B2422" s="404" t="s">
        <v>9390</v>
      </c>
      <c r="C2422" s="404" t="s">
        <v>2</v>
      </c>
      <c r="D2422" s="404" t="s">
        <v>6770</v>
      </c>
      <c r="E2422" s="409">
        <v>5.3</v>
      </c>
      <c r="F2422" s="404" t="s">
        <v>6771</v>
      </c>
    </row>
    <row r="2423" spans="1:6">
      <c r="A2423" s="403">
        <v>91890</v>
      </c>
      <c r="B2423" s="404" t="s">
        <v>9391</v>
      </c>
      <c r="C2423" s="404" t="s">
        <v>2</v>
      </c>
      <c r="D2423" s="404" t="s">
        <v>6770</v>
      </c>
      <c r="E2423" s="409">
        <v>6.6</v>
      </c>
      <c r="F2423" s="404" t="s">
        <v>6771</v>
      </c>
    </row>
    <row r="2424" spans="1:6">
      <c r="A2424" s="403">
        <v>91892</v>
      </c>
      <c r="B2424" s="404" t="s">
        <v>9392</v>
      </c>
      <c r="C2424" s="404" t="s">
        <v>2</v>
      </c>
      <c r="D2424" s="404" t="s">
        <v>6770</v>
      </c>
      <c r="E2424" s="409">
        <v>7.68</v>
      </c>
      <c r="F2424" s="404" t="s">
        <v>6771</v>
      </c>
    </row>
    <row r="2425" spans="1:6">
      <c r="A2425" s="403">
        <v>91893</v>
      </c>
      <c r="B2425" s="404" t="s">
        <v>9393</v>
      </c>
      <c r="C2425" s="404" t="s">
        <v>2</v>
      </c>
      <c r="D2425" s="404" t="s">
        <v>6770</v>
      </c>
      <c r="E2425" s="409">
        <v>8.94</v>
      </c>
      <c r="F2425" s="404" t="s">
        <v>6771</v>
      </c>
    </row>
    <row r="2426" spans="1:6">
      <c r="A2426" s="403">
        <v>91896</v>
      </c>
      <c r="B2426" s="404" t="s">
        <v>9394</v>
      </c>
      <c r="C2426" s="404" t="s">
        <v>2</v>
      </c>
      <c r="D2426" s="404" t="s">
        <v>6770</v>
      </c>
      <c r="E2426" s="409">
        <v>10.99</v>
      </c>
      <c r="F2426" s="404" t="s">
        <v>6771</v>
      </c>
    </row>
    <row r="2427" spans="1:6">
      <c r="A2427" s="403">
        <v>91898</v>
      </c>
      <c r="B2427" s="404" t="s">
        <v>9395</v>
      </c>
      <c r="C2427" s="404" t="s">
        <v>2</v>
      </c>
      <c r="D2427" s="404" t="s">
        <v>6770</v>
      </c>
      <c r="E2427" s="409">
        <v>12.16</v>
      </c>
      <c r="F2427" s="404" t="s">
        <v>6771</v>
      </c>
    </row>
    <row r="2428" spans="1:6">
      <c r="A2428" s="403">
        <v>91899</v>
      </c>
      <c r="B2428" s="404" t="s">
        <v>9396</v>
      </c>
      <c r="C2428" s="404" t="s">
        <v>2</v>
      </c>
      <c r="D2428" s="404" t="s">
        <v>6770</v>
      </c>
      <c r="E2428" s="409">
        <v>6.81</v>
      </c>
      <c r="F2428" s="404" t="s">
        <v>6771</v>
      </c>
    </row>
    <row r="2429" spans="1:6">
      <c r="A2429" s="403">
        <v>91901</v>
      </c>
      <c r="B2429" s="404" t="s">
        <v>9397</v>
      </c>
      <c r="C2429" s="404" t="s">
        <v>2</v>
      </c>
      <c r="D2429" s="404" t="s">
        <v>6770</v>
      </c>
      <c r="E2429" s="409">
        <v>6.65</v>
      </c>
      <c r="F2429" s="404" t="s">
        <v>6771</v>
      </c>
    </row>
    <row r="2430" spans="1:6">
      <c r="A2430" s="403">
        <v>91902</v>
      </c>
      <c r="B2430" s="404" t="s">
        <v>9398</v>
      </c>
      <c r="C2430" s="404" t="s">
        <v>2</v>
      </c>
      <c r="D2430" s="404" t="s">
        <v>6770</v>
      </c>
      <c r="E2430" s="409">
        <v>7.94</v>
      </c>
      <c r="F2430" s="404" t="s">
        <v>6771</v>
      </c>
    </row>
    <row r="2431" spans="1:6">
      <c r="A2431" s="403">
        <v>91904</v>
      </c>
      <c r="B2431" s="404" t="s">
        <v>9399</v>
      </c>
      <c r="C2431" s="404" t="s">
        <v>2</v>
      </c>
      <c r="D2431" s="404" t="s">
        <v>6770</v>
      </c>
      <c r="E2431" s="409">
        <v>9.02</v>
      </c>
      <c r="F2431" s="404" t="s">
        <v>6771</v>
      </c>
    </row>
    <row r="2432" spans="1:6">
      <c r="A2432" s="403">
        <v>91905</v>
      </c>
      <c r="B2432" s="404" t="s">
        <v>9400</v>
      </c>
      <c r="C2432" s="404" t="s">
        <v>2</v>
      </c>
      <c r="D2432" s="404" t="s">
        <v>6770</v>
      </c>
      <c r="E2432" s="409">
        <v>10.28</v>
      </c>
      <c r="F2432" s="404" t="s">
        <v>6771</v>
      </c>
    </row>
    <row r="2433" spans="1:6">
      <c r="A2433" s="403">
        <v>91908</v>
      </c>
      <c r="B2433" s="404" t="s">
        <v>9401</v>
      </c>
      <c r="C2433" s="404" t="s">
        <v>2</v>
      </c>
      <c r="D2433" s="404" t="s">
        <v>6770</v>
      </c>
      <c r="E2433" s="409">
        <v>12.36</v>
      </c>
      <c r="F2433" s="404" t="s">
        <v>6771</v>
      </c>
    </row>
    <row r="2434" spans="1:6">
      <c r="A2434" s="403">
        <v>91910</v>
      </c>
      <c r="B2434" s="404" t="s">
        <v>9402</v>
      </c>
      <c r="C2434" s="404" t="s">
        <v>2</v>
      </c>
      <c r="D2434" s="404" t="s">
        <v>6770</v>
      </c>
      <c r="E2434" s="409">
        <v>13.53</v>
      </c>
      <c r="F2434" s="404" t="s">
        <v>6771</v>
      </c>
    </row>
    <row r="2435" spans="1:6">
      <c r="A2435" s="403">
        <v>91911</v>
      </c>
      <c r="B2435" s="404" t="s">
        <v>9403</v>
      </c>
      <c r="C2435" s="404" t="s">
        <v>2</v>
      </c>
      <c r="D2435" s="404" t="s">
        <v>6770</v>
      </c>
      <c r="E2435" s="409">
        <v>8.33</v>
      </c>
      <c r="F2435" s="404" t="s">
        <v>6771</v>
      </c>
    </row>
    <row r="2436" spans="1:6">
      <c r="A2436" s="403">
        <v>91913</v>
      </c>
      <c r="B2436" s="404" t="s">
        <v>9404</v>
      </c>
      <c r="C2436" s="404" t="s">
        <v>2</v>
      </c>
      <c r="D2436" s="404" t="s">
        <v>6770</v>
      </c>
      <c r="E2436" s="409">
        <v>8.17</v>
      </c>
      <c r="F2436" s="404" t="s">
        <v>6771</v>
      </c>
    </row>
    <row r="2437" spans="1:6">
      <c r="A2437" s="403">
        <v>91914</v>
      </c>
      <c r="B2437" s="404" t="s">
        <v>9405</v>
      </c>
      <c r="C2437" s="404" t="s">
        <v>2</v>
      </c>
      <c r="D2437" s="404" t="s">
        <v>6770</v>
      </c>
      <c r="E2437" s="409">
        <v>9.1300000000000008</v>
      </c>
      <c r="F2437" s="404" t="s">
        <v>6771</v>
      </c>
    </row>
    <row r="2438" spans="1:6">
      <c r="A2438" s="403">
        <v>91916</v>
      </c>
      <c r="B2438" s="404" t="s">
        <v>9406</v>
      </c>
      <c r="C2438" s="404" t="s">
        <v>2</v>
      </c>
      <c r="D2438" s="404" t="s">
        <v>6770</v>
      </c>
      <c r="E2438" s="409">
        <v>10.210000000000001</v>
      </c>
      <c r="F2438" s="404" t="s">
        <v>6771</v>
      </c>
    </row>
    <row r="2439" spans="1:6">
      <c r="A2439" s="403">
        <v>91917</v>
      </c>
      <c r="B2439" s="404" t="s">
        <v>9407</v>
      </c>
      <c r="C2439" s="404" t="s">
        <v>2</v>
      </c>
      <c r="D2439" s="404" t="s">
        <v>6770</v>
      </c>
      <c r="E2439" s="409">
        <v>10.98</v>
      </c>
      <c r="F2439" s="404" t="s">
        <v>6771</v>
      </c>
    </row>
    <row r="2440" spans="1:6">
      <c r="A2440" s="403">
        <v>91920</v>
      </c>
      <c r="B2440" s="404" t="s">
        <v>9408</v>
      </c>
      <c r="C2440" s="404" t="s">
        <v>2</v>
      </c>
      <c r="D2440" s="404" t="s">
        <v>6770</v>
      </c>
      <c r="E2440" s="409">
        <v>12.52</v>
      </c>
      <c r="F2440" s="404" t="s">
        <v>6771</v>
      </c>
    </row>
    <row r="2441" spans="1:6">
      <c r="A2441" s="403">
        <v>91922</v>
      </c>
      <c r="B2441" s="404" t="s">
        <v>9409</v>
      </c>
      <c r="C2441" s="404" t="s">
        <v>2</v>
      </c>
      <c r="D2441" s="404" t="s">
        <v>6770</v>
      </c>
      <c r="E2441" s="409">
        <v>13.69</v>
      </c>
      <c r="F2441" s="404" t="s">
        <v>6771</v>
      </c>
    </row>
    <row r="2442" spans="1:6">
      <c r="A2442" s="403">
        <v>93013</v>
      </c>
      <c r="B2442" s="404" t="s">
        <v>9410</v>
      </c>
      <c r="C2442" s="404" t="s">
        <v>2</v>
      </c>
      <c r="D2442" s="404" t="s">
        <v>6770</v>
      </c>
      <c r="E2442" s="409">
        <v>9.08</v>
      </c>
      <c r="F2442" s="404" t="s">
        <v>6771</v>
      </c>
    </row>
    <row r="2443" spans="1:6">
      <c r="A2443" s="403">
        <v>93014</v>
      </c>
      <c r="B2443" s="404" t="s">
        <v>9411</v>
      </c>
      <c r="C2443" s="404" t="s">
        <v>2</v>
      </c>
      <c r="D2443" s="404" t="s">
        <v>6770</v>
      </c>
      <c r="E2443" s="409">
        <v>11.04</v>
      </c>
      <c r="F2443" s="404" t="s">
        <v>6771</v>
      </c>
    </row>
    <row r="2444" spans="1:6">
      <c r="A2444" s="403">
        <v>93015</v>
      </c>
      <c r="B2444" s="404" t="s">
        <v>9412</v>
      </c>
      <c r="C2444" s="404" t="s">
        <v>2</v>
      </c>
      <c r="D2444" s="404" t="s">
        <v>6770</v>
      </c>
      <c r="E2444" s="409">
        <v>16.09</v>
      </c>
      <c r="F2444" s="404" t="s">
        <v>6771</v>
      </c>
    </row>
    <row r="2445" spans="1:6">
      <c r="A2445" s="403">
        <v>93016</v>
      </c>
      <c r="B2445" s="404" t="s">
        <v>9413</v>
      </c>
      <c r="C2445" s="404" t="s">
        <v>2</v>
      </c>
      <c r="D2445" s="404" t="s">
        <v>6770</v>
      </c>
      <c r="E2445" s="409">
        <v>19.329999999999998</v>
      </c>
      <c r="F2445" s="404" t="s">
        <v>6771</v>
      </c>
    </row>
    <row r="2446" spans="1:6">
      <c r="A2446" s="403">
        <v>93017</v>
      </c>
      <c r="B2446" s="404" t="s">
        <v>9414</v>
      </c>
      <c r="C2446" s="404" t="s">
        <v>2</v>
      </c>
      <c r="D2446" s="404" t="s">
        <v>6770</v>
      </c>
      <c r="E2446" s="409">
        <v>28.39</v>
      </c>
      <c r="F2446" s="404" t="s">
        <v>6771</v>
      </c>
    </row>
    <row r="2447" spans="1:6">
      <c r="A2447" s="403">
        <v>93018</v>
      </c>
      <c r="B2447" s="404" t="s">
        <v>9415</v>
      </c>
      <c r="C2447" s="404" t="s">
        <v>2</v>
      </c>
      <c r="D2447" s="404" t="s">
        <v>6770</v>
      </c>
      <c r="E2447" s="409">
        <v>13.83</v>
      </c>
      <c r="F2447" s="404" t="s">
        <v>6771</v>
      </c>
    </row>
    <row r="2448" spans="1:6">
      <c r="A2448" s="403">
        <v>93020</v>
      </c>
      <c r="B2448" s="404" t="s">
        <v>9416</v>
      </c>
      <c r="C2448" s="404" t="s">
        <v>2</v>
      </c>
      <c r="D2448" s="404" t="s">
        <v>6770</v>
      </c>
      <c r="E2448" s="409">
        <v>17.399999999999999</v>
      </c>
      <c r="F2448" s="404" t="s">
        <v>6771</v>
      </c>
    </row>
    <row r="2449" spans="1:6">
      <c r="A2449" s="403">
        <v>93022</v>
      </c>
      <c r="B2449" s="404" t="s">
        <v>9417</v>
      </c>
      <c r="C2449" s="404" t="s">
        <v>2</v>
      </c>
      <c r="D2449" s="404" t="s">
        <v>6770</v>
      </c>
      <c r="E2449" s="409">
        <v>27.71</v>
      </c>
      <c r="F2449" s="404" t="s">
        <v>6771</v>
      </c>
    </row>
    <row r="2450" spans="1:6">
      <c r="A2450" s="403">
        <v>93024</v>
      </c>
      <c r="B2450" s="404" t="s">
        <v>9418</v>
      </c>
      <c r="C2450" s="404" t="s">
        <v>2</v>
      </c>
      <c r="D2450" s="404" t="s">
        <v>6770</v>
      </c>
      <c r="E2450" s="409">
        <v>29.32</v>
      </c>
      <c r="F2450" s="404" t="s">
        <v>6771</v>
      </c>
    </row>
    <row r="2451" spans="1:6">
      <c r="A2451" s="403">
        <v>93026</v>
      </c>
      <c r="B2451" s="404" t="s">
        <v>9419</v>
      </c>
      <c r="C2451" s="404" t="s">
        <v>2</v>
      </c>
      <c r="D2451" s="404" t="s">
        <v>6770</v>
      </c>
      <c r="E2451" s="409">
        <v>46.44</v>
      </c>
      <c r="F2451" s="404" t="s">
        <v>6771</v>
      </c>
    </row>
    <row r="2452" spans="1:6">
      <c r="A2452" s="403">
        <v>95733</v>
      </c>
      <c r="B2452" s="404" t="s">
        <v>9420</v>
      </c>
      <c r="C2452" s="404" t="s">
        <v>2</v>
      </c>
      <c r="D2452" s="404" t="s">
        <v>6770</v>
      </c>
      <c r="E2452" s="409">
        <v>3.71</v>
      </c>
      <c r="F2452" s="404" t="s">
        <v>6771</v>
      </c>
    </row>
    <row r="2453" spans="1:6">
      <c r="A2453" s="403">
        <v>95734</v>
      </c>
      <c r="B2453" s="404" t="s">
        <v>9421</v>
      </c>
      <c r="C2453" s="404" t="s">
        <v>2</v>
      </c>
      <c r="D2453" s="404" t="s">
        <v>6770</v>
      </c>
      <c r="E2453" s="409">
        <v>4.93</v>
      </c>
      <c r="F2453" s="404" t="s">
        <v>6771</v>
      </c>
    </row>
    <row r="2454" spans="1:6">
      <c r="A2454" s="403">
        <v>95735</v>
      </c>
      <c r="B2454" s="404" t="s">
        <v>9422</v>
      </c>
      <c r="C2454" s="404" t="s">
        <v>2</v>
      </c>
      <c r="D2454" s="404" t="s">
        <v>6770</v>
      </c>
      <c r="E2454" s="409">
        <v>4.2699999999999996</v>
      </c>
      <c r="F2454" s="404" t="s">
        <v>6771</v>
      </c>
    </row>
    <row r="2455" spans="1:6">
      <c r="A2455" s="403">
        <v>95736</v>
      </c>
      <c r="B2455" s="404" t="s">
        <v>9423</v>
      </c>
      <c r="C2455" s="404" t="s">
        <v>2</v>
      </c>
      <c r="D2455" s="404" t="s">
        <v>6770</v>
      </c>
      <c r="E2455" s="409">
        <v>4.96</v>
      </c>
      <c r="F2455" s="404" t="s">
        <v>6771</v>
      </c>
    </row>
    <row r="2456" spans="1:6">
      <c r="A2456" s="403">
        <v>95738</v>
      </c>
      <c r="B2456" s="404" t="s">
        <v>9424</v>
      </c>
      <c r="C2456" s="404" t="s">
        <v>2</v>
      </c>
      <c r="D2456" s="404" t="s">
        <v>6770</v>
      </c>
      <c r="E2456" s="409">
        <v>5.96</v>
      </c>
      <c r="F2456" s="404" t="s">
        <v>6771</v>
      </c>
    </row>
    <row r="2457" spans="1:6">
      <c r="A2457" s="403">
        <v>95753</v>
      </c>
      <c r="B2457" s="404" t="s">
        <v>9425</v>
      </c>
      <c r="C2457" s="404" t="s">
        <v>2</v>
      </c>
      <c r="D2457" s="404" t="s">
        <v>6770</v>
      </c>
      <c r="E2457" s="409">
        <v>4.21</v>
      </c>
      <c r="F2457" s="404" t="s">
        <v>6771</v>
      </c>
    </row>
    <row r="2458" spans="1:6">
      <c r="A2458" s="403">
        <v>95754</v>
      </c>
      <c r="B2458" s="404" t="s">
        <v>9426</v>
      </c>
      <c r="C2458" s="404" t="s">
        <v>2</v>
      </c>
      <c r="D2458" s="404" t="s">
        <v>6770</v>
      </c>
      <c r="E2458" s="409">
        <v>5.3</v>
      </c>
      <c r="F2458" s="404" t="s">
        <v>6771</v>
      </c>
    </row>
    <row r="2459" spans="1:6">
      <c r="A2459" s="403">
        <v>95755</v>
      </c>
      <c r="B2459" s="404" t="s">
        <v>9427</v>
      </c>
      <c r="C2459" s="404" t="s">
        <v>2</v>
      </c>
      <c r="D2459" s="404" t="s">
        <v>6770</v>
      </c>
      <c r="E2459" s="409">
        <v>7.39</v>
      </c>
      <c r="F2459" s="404" t="s">
        <v>6771</v>
      </c>
    </row>
    <row r="2460" spans="1:6">
      <c r="A2460" s="403">
        <v>95756</v>
      </c>
      <c r="B2460" s="404" t="s">
        <v>9428</v>
      </c>
      <c r="C2460" s="404" t="s">
        <v>2</v>
      </c>
      <c r="D2460" s="404" t="s">
        <v>6770</v>
      </c>
      <c r="E2460" s="409">
        <v>9.6999999999999993</v>
      </c>
      <c r="F2460" s="404" t="s">
        <v>6771</v>
      </c>
    </row>
    <row r="2461" spans="1:6">
      <c r="A2461" s="403">
        <v>95757</v>
      </c>
      <c r="B2461" s="404" t="s">
        <v>9429</v>
      </c>
      <c r="C2461" s="404" t="s">
        <v>2</v>
      </c>
      <c r="D2461" s="404" t="s">
        <v>6770</v>
      </c>
      <c r="E2461" s="409">
        <v>6.66</v>
      </c>
      <c r="F2461" s="404" t="s">
        <v>6771</v>
      </c>
    </row>
    <row r="2462" spans="1:6">
      <c r="A2462" s="403">
        <v>95758</v>
      </c>
      <c r="B2462" s="404" t="s">
        <v>9430</v>
      </c>
      <c r="C2462" s="404" t="s">
        <v>2</v>
      </c>
      <c r="D2462" s="404" t="s">
        <v>6770</v>
      </c>
      <c r="E2462" s="409">
        <v>7.47</v>
      </c>
      <c r="F2462" s="404" t="s">
        <v>6771</v>
      </c>
    </row>
    <row r="2463" spans="1:6">
      <c r="A2463" s="403">
        <v>95759</v>
      </c>
      <c r="B2463" s="404" t="s">
        <v>9431</v>
      </c>
      <c r="C2463" s="404" t="s">
        <v>2</v>
      </c>
      <c r="D2463" s="404" t="s">
        <v>6770</v>
      </c>
      <c r="E2463" s="409">
        <v>9.16</v>
      </c>
      <c r="F2463" s="404" t="s">
        <v>6771</v>
      </c>
    </row>
    <row r="2464" spans="1:6">
      <c r="A2464" s="403">
        <v>95760</v>
      </c>
      <c r="B2464" s="404" t="s">
        <v>9432</v>
      </c>
      <c r="C2464" s="404" t="s">
        <v>2</v>
      </c>
      <c r="D2464" s="404" t="s">
        <v>6770</v>
      </c>
      <c r="E2464" s="409">
        <v>11</v>
      </c>
      <c r="F2464" s="404" t="s">
        <v>6771</v>
      </c>
    </row>
    <row r="2465" spans="1:6">
      <c r="A2465" s="403">
        <v>72250</v>
      </c>
      <c r="B2465" s="404" t="s">
        <v>9433</v>
      </c>
      <c r="C2465" s="404" t="s">
        <v>78</v>
      </c>
      <c r="D2465" s="404" t="s">
        <v>6770</v>
      </c>
      <c r="E2465" s="409">
        <v>7.27</v>
      </c>
      <c r="F2465" s="404" t="s">
        <v>6771</v>
      </c>
    </row>
    <row r="2466" spans="1:6">
      <c r="A2466" s="403">
        <v>72251</v>
      </c>
      <c r="B2466" s="404" t="s">
        <v>5813</v>
      </c>
      <c r="C2466" s="404" t="s">
        <v>78</v>
      </c>
      <c r="D2466" s="404" t="s">
        <v>6770</v>
      </c>
      <c r="E2466" s="409">
        <v>10.64</v>
      </c>
      <c r="F2466" s="404" t="s">
        <v>6771</v>
      </c>
    </row>
    <row r="2467" spans="1:6">
      <c r="A2467" s="403">
        <v>72252</v>
      </c>
      <c r="B2467" s="404" t="s">
        <v>9434</v>
      </c>
      <c r="C2467" s="404" t="s">
        <v>78</v>
      </c>
      <c r="D2467" s="404" t="s">
        <v>6770</v>
      </c>
      <c r="E2467" s="409">
        <v>15.46</v>
      </c>
      <c r="F2467" s="404" t="s">
        <v>6771</v>
      </c>
    </row>
    <row r="2468" spans="1:6">
      <c r="A2468" s="403">
        <v>72253</v>
      </c>
      <c r="B2468" s="404" t="s">
        <v>9435</v>
      </c>
      <c r="C2468" s="404" t="s">
        <v>78</v>
      </c>
      <c r="D2468" s="404" t="s">
        <v>6770</v>
      </c>
      <c r="E2468" s="409">
        <v>20.59</v>
      </c>
      <c r="F2468" s="404" t="s">
        <v>6771</v>
      </c>
    </row>
    <row r="2469" spans="1:6">
      <c r="A2469" s="403">
        <v>72254</v>
      </c>
      <c r="B2469" s="404" t="s">
        <v>9436</v>
      </c>
      <c r="C2469" s="404" t="s">
        <v>78</v>
      </c>
      <c r="D2469" s="404" t="s">
        <v>6770</v>
      </c>
      <c r="E2469" s="409">
        <v>29.24</v>
      </c>
      <c r="F2469" s="404" t="s">
        <v>6771</v>
      </c>
    </row>
    <row r="2470" spans="1:6">
      <c r="A2470" s="403">
        <v>72255</v>
      </c>
      <c r="B2470" s="404" t="s">
        <v>9437</v>
      </c>
      <c r="C2470" s="404" t="s">
        <v>78</v>
      </c>
      <c r="D2470" s="404" t="s">
        <v>6770</v>
      </c>
      <c r="E2470" s="409">
        <v>38.11</v>
      </c>
      <c r="F2470" s="404" t="s">
        <v>6771</v>
      </c>
    </row>
    <row r="2471" spans="1:6">
      <c r="A2471" s="403">
        <v>72256</v>
      </c>
      <c r="B2471" s="404" t="s">
        <v>9438</v>
      </c>
      <c r="C2471" s="404" t="s">
        <v>78</v>
      </c>
      <c r="D2471" s="404" t="s">
        <v>6770</v>
      </c>
      <c r="E2471" s="409">
        <v>49.91</v>
      </c>
      <c r="F2471" s="404" t="s">
        <v>6771</v>
      </c>
    </row>
    <row r="2472" spans="1:6">
      <c r="A2472" s="403">
        <v>72257</v>
      </c>
      <c r="B2472" s="404" t="s">
        <v>9439</v>
      </c>
      <c r="C2472" s="404" t="s">
        <v>78</v>
      </c>
      <c r="D2472" s="404" t="s">
        <v>6770</v>
      </c>
      <c r="E2472" s="409">
        <v>65</v>
      </c>
      <c r="F2472" s="404" t="s">
        <v>6771</v>
      </c>
    </row>
    <row r="2473" spans="1:6">
      <c r="A2473" s="403">
        <v>91924</v>
      </c>
      <c r="B2473" s="404" t="s">
        <v>9440</v>
      </c>
      <c r="C2473" s="404" t="s">
        <v>78</v>
      </c>
      <c r="D2473" s="404" t="s">
        <v>6770</v>
      </c>
      <c r="E2473" s="409">
        <v>1.7</v>
      </c>
      <c r="F2473" s="404" t="s">
        <v>6771</v>
      </c>
    </row>
    <row r="2474" spans="1:6">
      <c r="A2474" s="403">
        <v>91925</v>
      </c>
      <c r="B2474" s="404" t="s">
        <v>9441</v>
      </c>
      <c r="C2474" s="404" t="s">
        <v>78</v>
      </c>
      <c r="D2474" s="404" t="s">
        <v>6770</v>
      </c>
      <c r="E2474" s="409">
        <v>2.42</v>
      </c>
      <c r="F2474" s="404" t="s">
        <v>6771</v>
      </c>
    </row>
    <row r="2475" spans="1:6">
      <c r="A2475" s="403">
        <v>91926</v>
      </c>
      <c r="B2475" s="404" t="s">
        <v>5893</v>
      </c>
      <c r="C2475" s="404" t="s">
        <v>78</v>
      </c>
      <c r="D2475" s="404" t="s">
        <v>6770</v>
      </c>
      <c r="E2475" s="409">
        <v>2.5</v>
      </c>
      <c r="F2475" s="404" t="s">
        <v>6771</v>
      </c>
    </row>
    <row r="2476" spans="1:6">
      <c r="A2476" s="403">
        <v>91927</v>
      </c>
      <c r="B2476" s="404" t="s">
        <v>9442</v>
      </c>
      <c r="C2476" s="404" t="s">
        <v>78</v>
      </c>
      <c r="D2476" s="404" t="s">
        <v>6770</v>
      </c>
      <c r="E2476" s="409">
        <v>3.24</v>
      </c>
      <c r="F2476" s="404" t="s">
        <v>6771</v>
      </c>
    </row>
    <row r="2477" spans="1:6">
      <c r="A2477" s="403">
        <v>91928</v>
      </c>
      <c r="B2477" s="404" t="s">
        <v>5931</v>
      </c>
      <c r="C2477" s="404" t="s">
        <v>78</v>
      </c>
      <c r="D2477" s="404" t="s">
        <v>6770</v>
      </c>
      <c r="E2477" s="409">
        <v>4.01</v>
      </c>
      <c r="F2477" s="404" t="s">
        <v>6771</v>
      </c>
    </row>
    <row r="2478" spans="1:6">
      <c r="A2478" s="403">
        <v>91929</v>
      </c>
      <c r="B2478" s="404" t="s">
        <v>9443</v>
      </c>
      <c r="C2478" s="404" t="s">
        <v>78</v>
      </c>
      <c r="D2478" s="404" t="s">
        <v>6770</v>
      </c>
      <c r="E2478" s="409">
        <v>4.54</v>
      </c>
      <c r="F2478" s="404" t="s">
        <v>6771</v>
      </c>
    </row>
    <row r="2479" spans="1:6">
      <c r="A2479" s="403">
        <v>91930</v>
      </c>
      <c r="B2479" s="404" t="s">
        <v>9444</v>
      </c>
      <c r="C2479" s="404" t="s">
        <v>78</v>
      </c>
      <c r="D2479" s="404" t="s">
        <v>6770</v>
      </c>
      <c r="E2479" s="409">
        <v>5.49</v>
      </c>
      <c r="F2479" s="404" t="s">
        <v>6771</v>
      </c>
    </row>
    <row r="2480" spans="1:6">
      <c r="A2480" s="403">
        <v>91931</v>
      </c>
      <c r="B2480" s="404" t="s">
        <v>9445</v>
      </c>
      <c r="C2480" s="404" t="s">
        <v>78</v>
      </c>
      <c r="D2480" s="404" t="s">
        <v>6770</v>
      </c>
      <c r="E2480" s="409">
        <v>6.12</v>
      </c>
      <c r="F2480" s="404" t="s">
        <v>6771</v>
      </c>
    </row>
    <row r="2481" spans="1:6">
      <c r="A2481" s="403">
        <v>91932</v>
      </c>
      <c r="B2481" s="404" t="s">
        <v>9446</v>
      </c>
      <c r="C2481" s="404" t="s">
        <v>78</v>
      </c>
      <c r="D2481" s="404" t="s">
        <v>6770</v>
      </c>
      <c r="E2481" s="409">
        <v>9.02</v>
      </c>
      <c r="F2481" s="404" t="s">
        <v>6771</v>
      </c>
    </row>
    <row r="2482" spans="1:6">
      <c r="A2482" s="403">
        <v>91933</v>
      </c>
      <c r="B2482" s="404" t="s">
        <v>5895</v>
      </c>
      <c r="C2482" s="404" t="s">
        <v>78</v>
      </c>
      <c r="D2482" s="404" t="s">
        <v>6770</v>
      </c>
      <c r="E2482" s="409">
        <v>9.6199999999999992</v>
      </c>
      <c r="F2482" s="404" t="s">
        <v>6771</v>
      </c>
    </row>
    <row r="2483" spans="1:6">
      <c r="A2483" s="403">
        <v>91934</v>
      </c>
      <c r="B2483" s="404" t="s">
        <v>9447</v>
      </c>
      <c r="C2483" s="404" t="s">
        <v>78</v>
      </c>
      <c r="D2483" s="404" t="s">
        <v>6770</v>
      </c>
      <c r="E2483" s="409">
        <v>13.79</v>
      </c>
      <c r="F2483" s="404" t="s">
        <v>6771</v>
      </c>
    </row>
    <row r="2484" spans="1:6">
      <c r="A2484" s="403">
        <v>91935</v>
      </c>
      <c r="B2484" s="404" t="s">
        <v>9448</v>
      </c>
      <c r="C2484" s="404" t="s">
        <v>78</v>
      </c>
      <c r="D2484" s="404" t="s">
        <v>6770</v>
      </c>
      <c r="E2484" s="409">
        <v>14.65</v>
      </c>
      <c r="F2484" s="404" t="s">
        <v>6771</v>
      </c>
    </row>
    <row r="2485" spans="1:6">
      <c r="A2485" s="403">
        <v>92979</v>
      </c>
      <c r="B2485" s="404" t="s">
        <v>9449</v>
      </c>
      <c r="C2485" s="404" t="s">
        <v>78</v>
      </c>
      <c r="D2485" s="404" t="s">
        <v>6770</v>
      </c>
      <c r="E2485" s="409">
        <v>5.95</v>
      </c>
      <c r="F2485" s="404" t="s">
        <v>6771</v>
      </c>
    </row>
    <row r="2486" spans="1:6">
      <c r="A2486" s="403">
        <v>92980</v>
      </c>
      <c r="B2486" s="404" t="s">
        <v>5819</v>
      </c>
      <c r="C2486" s="404" t="s">
        <v>78</v>
      </c>
      <c r="D2486" s="404" t="s">
        <v>6770</v>
      </c>
      <c r="E2486" s="409">
        <v>6.47</v>
      </c>
      <c r="F2486" s="404" t="s">
        <v>6771</v>
      </c>
    </row>
    <row r="2487" spans="1:6">
      <c r="A2487" s="403">
        <v>92981</v>
      </c>
      <c r="B2487" s="404" t="s">
        <v>9450</v>
      </c>
      <c r="C2487" s="404" t="s">
        <v>78</v>
      </c>
      <c r="D2487" s="404" t="s">
        <v>6770</v>
      </c>
      <c r="E2487" s="409">
        <v>9.15</v>
      </c>
      <c r="F2487" s="404" t="s">
        <v>6771</v>
      </c>
    </row>
    <row r="2488" spans="1:6">
      <c r="A2488" s="403">
        <v>92982</v>
      </c>
      <c r="B2488" s="404" t="s">
        <v>5821</v>
      </c>
      <c r="C2488" s="404" t="s">
        <v>78</v>
      </c>
      <c r="D2488" s="404" t="s">
        <v>6770</v>
      </c>
      <c r="E2488" s="409">
        <v>9.89</v>
      </c>
      <c r="F2488" s="404" t="s">
        <v>6771</v>
      </c>
    </row>
    <row r="2489" spans="1:6">
      <c r="A2489" s="403">
        <v>92983</v>
      </c>
      <c r="B2489" s="404" t="s">
        <v>9451</v>
      </c>
      <c r="C2489" s="404" t="s">
        <v>78</v>
      </c>
      <c r="D2489" s="404" t="s">
        <v>6770</v>
      </c>
      <c r="E2489" s="409">
        <v>15.89</v>
      </c>
      <c r="F2489" s="404" t="s">
        <v>6771</v>
      </c>
    </row>
    <row r="2490" spans="1:6">
      <c r="A2490" s="403">
        <v>92984</v>
      </c>
      <c r="B2490" s="404" t="s">
        <v>9452</v>
      </c>
      <c r="C2490" s="404" t="s">
        <v>78</v>
      </c>
      <c r="D2490" s="404" t="s">
        <v>6770</v>
      </c>
      <c r="E2490" s="409">
        <v>16.309999999999999</v>
      </c>
      <c r="F2490" s="404" t="s">
        <v>6771</v>
      </c>
    </row>
    <row r="2491" spans="1:6">
      <c r="A2491" s="403">
        <v>92985</v>
      </c>
      <c r="B2491" s="404" t="s">
        <v>9453</v>
      </c>
      <c r="C2491" s="404" t="s">
        <v>78</v>
      </c>
      <c r="D2491" s="404" t="s">
        <v>6770</v>
      </c>
      <c r="E2491" s="409">
        <v>21.36</v>
      </c>
      <c r="F2491" s="404" t="s">
        <v>6771</v>
      </c>
    </row>
    <row r="2492" spans="1:6">
      <c r="A2492" s="403">
        <v>92986</v>
      </c>
      <c r="B2492" s="404" t="s">
        <v>9454</v>
      </c>
      <c r="C2492" s="404" t="s">
        <v>78</v>
      </c>
      <c r="D2492" s="404" t="s">
        <v>6770</v>
      </c>
      <c r="E2492" s="409">
        <v>21.97</v>
      </c>
      <c r="F2492" s="404" t="s">
        <v>6771</v>
      </c>
    </row>
    <row r="2493" spans="1:6">
      <c r="A2493" s="403">
        <v>92987</v>
      </c>
      <c r="B2493" s="404" t="s">
        <v>9455</v>
      </c>
      <c r="C2493" s="404" t="s">
        <v>78</v>
      </c>
      <c r="D2493" s="404" t="s">
        <v>6770</v>
      </c>
      <c r="E2493" s="409">
        <v>30.7</v>
      </c>
      <c r="F2493" s="404" t="s">
        <v>6771</v>
      </c>
    </row>
    <row r="2494" spans="1:6">
      <c r="A2494" s="403">
        <v>92988</v>
      </c>
      <c r="B2494" s="404" t="s">
        <v>9456</v>
      </c>
      <c r="C2494" s="404" t="s">
        <v>78</v>
      </c>
      <c r="D2494" s="404" t="s">
        <v>6770</v>
      </c>
      <c r="E2494" s="409">
        <v>30.78</v>
      </c>
      <c r="F2494" s="404" t="s">
        <v>6771</v>
      </c>
    </row>
    <row r="2495" spans="1:6">
      <c r="A2495" s="403">
        <v>92989</v>
      </c>
      <c r="B2495" s="404" t="s">
        <v>9457</v>
      </c>
      <c r="C2495" s="404" t="s">
        <v>78</v>
      </c>
      <c r="D2495" s="404" t="s">
        <v>6770</v>
      </c>
      <c r="E2495" s="409">
        <v>42.64</v>
      </c>
      <c r="F2495" s="404" t="s">
        <v>6771</v>
      </c>
    </row>
    <row r="2496" spans="1:6">
      <c r="A2496" s="403">
        <v>92990</v>
      </c>
      <c r="B2496" s="404" t="s">
        <v>9458</v>
      </c>
      <c r="C2496" s="404" t="s">
        <v>78</v>
      </c>
      <c r="D2496" s="404" t="s">
        <v>6770</v>
      </c>
      <c r="E2496" s="409">
        <v>42.15</v>
      </c>
      <c r="F2496" s="404" t="s">
        <v>6771</v>
      </c>
    </row>
    <row r="2497" spans="1:6">
      <c r="A2497" s="403">
        <v>92991</v>
      </c>
      <c r="B2497" s="404" t="s">
        <v>9459</v>
      </c>
      <c r="C2497" s="404" t="s">
        <v>78</v>
      </c>
      <c r="D2497" s="404" t="s">
        <v>6770</v>
      </c>
      <c r="E2497" s="409">
        <v>55.59</v>
      </c>
      <c r="F2497" s="404" t="s">
        <v>6771</v>
      </c>
    </row>
    <row r="2498" spans="1:6">
      <c r="A2498" s="403">
        <v>92992</v>
      </c>
      <c r="B2498" s="404" t="s">
        <v>9460</v>
      </c>
      <c r="C2498" s="404" t="s">
        <v>78</v>
      </c>
      <c r="D2498" s="404" t="s">
        <v>6770</v>
      </c>
      <c r="E2498" s="409">
        <v>55.63</v>
      </c>
      <c r="F2498" s="404" t="s">
        <v>6771</v>
      </c>
    </row>
    <row r="2499" spans="1:6">
      <c r="A2499" s="403">
        <v>92993</v>
      </c>
      <c r="B2499" s="404" t="s">
        <v>9461</v>
      </c>
      <c r="C2499" s="404" t="s">
        <v>78</v>
      </c>
      <c r="D2499" s="404" t="s">
        <v>6770</v>
      </c>
      <c r="E2499" s="409">
        <v>71.23</v>
      </c>
      <c r="F2499" s="404" t="s">
        <v>6771</v>
      </c>
    </row>
    <row r="2500" spans="1:6">
      <c r="A2500" s="403">
        <v>92994</v>
      </c>
      <c r="B2500" s="404" t="s">
        <v>9462</v>
      </c>
      <c r="C2500" s="404" t="s">
        <v>78</v>
      </c>
      <c r="D2500" s="404" t="s">
        <v>6770</v>
      </c>
      <c r="E2500" s="409">
        <v>71.930000000000007</v>
      </c>
      <c r="F2500" s="404" t="s">
        <v>6771</v>
      </c>
    </row>
    <row r="2501" spans="1:6">
      <c r="A2501" s="403">
        <v>92995</v>
      </c>
      <c r="B2501" s="404" t="s">
        <v>9463</v>
      </c>
      <c r="C2501" s="404" t="s">
        <v>78</v>
      </c>
      <c r="D2501" s="404" t="s">
        <v>6770</v>
      </c>
      <c r="E2501" s="409">
        <v>88.58</v>
      </c>
      <c r="F2501" s="404" t="s">
        <v>6771</v>
      </c>
    </row>
    <row r="2502" spans="1:6">
      <c r="A2502" s="403">
        <v>92996</v>
      </c>
      <c r="B2502" s="404" t="s">
        <v>9464</v>
      </c>
      <c r="C2502" s="404" t="s">
        <v>78</v>
      </c>
      <c r="D2502" s="404" t="s">
        <v>6770</v>
      </c>
      <c r="E2502" s="409">
        <v>88.82</v>
      </c>
      <c r="F2502" s="404" t="s">
        <v>6771</v>
      </c>
    </row>
    <row r="2503" spans="1:6">
      <c r="A2503" s="403">
        <v>92997</v>
      </c>
      <c r="B2503" s="404" t="s">
        <v>9465</v>
      </c>
      <c r="C2503" s="404" t="s">
        <v>78</v>
      </c>
      <c r="D2503" s="404" t="s">
        <v>6770</v>
      </c>
      <c r="E2503" s="409">
        <v>107.62</v>
      </c>
      <c r="F2503" s="404" t="s">
        <v>6771</v>
      </c>
    </row>
    <row r="2504" spans="1:6">
      <c r="A2504" s="403">
        <v>92998</v>
      </c>
      <c r="B2504" s="404" t="s">
        <v>9466</v>
      </c>
      <c r="C2504" s="404" t="s">
        <v>78</v>
      </c>
      <c r="D2504" s="404" t="s">
        <v>6770</v>
      </c>
      <c r="E2504" s="409">
        <v>108.64</v>
      </c>
      <c r="F2504" s="404" t="s">
        <v>6771</v>
      </c>
    </row>
    <row r="2505" spans="1:6">
      <c r="A2505" s="403">
        <v>92999</v>
      </c>
      <c r="B2505" s="404" t="s">
        <v>9467</v>
      </c>
      <c r="C2505" s="404" t="s">
        <v>78</v>
      </c>
      <c r="D2505" s="404" t="s">
        <v>6770</v>
      </c>
      <c r="E2505" s="409">
        <v>141.68</v>
      </c>
      <c r="F2505" s="404" t="s">
        <v>6771</v>
      </c>
    </row>
    <row r="2506" spans="1:6">
      <c r="A2506" s="403">
        <v>93000</v>
      </c>
      <c r="B2506" s="404" t="s">
        <v>9468</v>
      </c>
      <c r="C2506" s="404" t="s">
        <v>78</v>
      </c>
      <c r="D2506" s="404" t="s">
        <v>6770</v>
      </c>
      <c r="E2506" s="409">
        <v>142.55000000000001</v>
      </c>
      <c r="F2506" s="404" t="s">
        <v>6771</v>
      </c>
    </row>
    <row r="2507" spans="1:6">
      <c r="A2507" s="403">
        <v>93001</v>
      </c>
      <c r="B2507" s="404" t="s">
        <v>9469</v>
      </c>
      <c r="C2507" s="404" t="s">
        <v>78</v>
      </c>
      <c r="D2507" s="404" t="s">
        <v>6770</v>
      </c>
      <c r="E2507" s="409">
        <v>173.03</v>
      </c>
      <c r="F2507" s="404" t="s">
        <v>6771</v>
      </c>
    </row>
    <row r="2508" spans="1:6">
      <c r="A2508" s="403">
        <v>93002</v>
      </c>
      <c r="B2508" s="404" t="s">
        <v>9470</v>
      </c>
      <c r="C2508" s="404" t="s">
        <v>78</v>
      </c>
      <c r="D2508" s="404" t="s">
        <v>6770</v>
      </c>
      <c r="E2508" s="409">
        <v>177.82</v>
      </c>
      <c r="F2508" s="404" t="s">
        <v>6771</v>
      </c>
    </row>
    <row r="2509" spans="1:6">
      <c r="A2509" s="403">
        <v>83443</v>
      </c>
      <c r="B2509" s="404" t="s">
        <v>9471</v>
      </c>
      <c r="C2509" s="404" t="s">
        <v>2</v>
      </c>
      <c r="D2509" s="404" t="s">
        <v>6770</v>
      </c>
      <c r="E2509" s="409">
        <v>39.81</v>
      </c>
      <c r="F2509" s="404" t="s">
        <v>6771</v>
      </c>
    </row>
    <row r="2510" spans="1:6">
      <c r="A2510" s="403">
        <v>83446</v>
      </c>
      <c r="B2510" s="404" t="s">
        <v>5817</v>
      </c>
      <c r="C2510" s="404" t="s">
        <v>2</v>
      </c>
      <c r="D2510" s="404" t="s">
        <v>6770</v>
      </c>
      <c r="E2510" s="409">
        <v>129.53</v>
      </c>
      <c r="F2510" s="404" t="s">
        <v>6771</v>
      </c>
    </row>
    <row r="2511" spans="1:6">
      <c r="A2511" s="403">
        <v>83447</v>
      </c>
      <c r="B2511" s="404" t="s">
        <v>9472</v>
      </c>
      <c r="C2511" s="404" t="s">
        <v>2</v>
      </c>
      <c r="D2511" s="404" t="s">
        <v>6770</v>
      </c>
      <c r="E2511" s="409">
        <v>140.12</v>
      </c>
      <c r="F2511" s="404" t="s">
        <v>6771</v>
      </c>
    </row>
    <row r="2512" spans="1:6">
      <c r="A2512" s="403">
        <v>83448</v>
      </c>
      <c r="B2512" s="404" t="s">
        <v>9473</v>
      </c>
      <c r="C2512" s="404" t="s">
        <v>2</v>
      </c>
      <c r="D2512" s="404" t="s">
        <v>6770</v>
      </c>
      <c r="E2512" s="409">
        <v>212.19</v>
      </c>
      <c r="F2512" s="404" t="s">
        <v>6771</v>
      </c>
    </row>
    <row r="2513" spans="1:6">
      <c r="A2513" s="403">
        <v>83449</v>
      </c>
      <c r="B2513" s="404" t="s">
        <v>9474</v>
      </c>
      <c r="C2513" s="404" t="s">
        <v>2</v>
      </c>
      <c r="D2513" s="404" t="s">
        <v>6770</v>
      </c>
      <c r="E2513" s="409">
        <v>298.88</v>
      </c>
      <c r="F2513" s="404" t="s">
        <v>6771</v>
      </c>
    </row>
    <row r="2514" spans="1:6">
      <c r="A2514" s="403">
        <v>83450</v>
      </c>
      <c r="B2514" s="404" t="s">
        <v>9475</v>
      </c>
      <c r="C2514" s="404" t="s">
        <v>2</v>
      </c>
      <c r="D2514" s="404" t="s">
        <v>6770</v>
      </c>
      <c r="E2514" s="409">
        <v>355.7</v>
      </c>
      <c r="F2514" s="404" t="s">
        <v>6771</v>
      </c>
    </row>
    <row r="2515" spans="1:6">
      <c r="A2515" s="403">
        <v>91936</v>
      </c>
      <c r="B2515" s="404" t="s">
        <v>9476</v>
      </c>
      <c r="C2515" s="404" t="s">
        <v>2</v>
      </c>
      <c r="D2515" s="404" t="s">
        <v>6770</v>
      </c>
      <c r="E2515" s="409">
        <v>7.91</v>
      </c>
      <c r="F2515" s="404" t="s">
        <v>6771</v>
      </c>
    </row>
    <row r="2516" spans="1:6">
      <c r="A2516" s="403">
        <v>91937</v>
      </c>
      <c r="B2516" s="404" t="s">
        <v>5933</v>
      </c>
      <c r="C2516" s="404" t="s">
        <v>2</v>
      </c>
      <c r="D2516" s="404" t="s">
        <v>6770</v>
      </c>
      <c r="E2516" s="409">
        <v>6.88</v>
      </c>
      <c r="F2516" s="404" t="s">
        <v>6771</v>
      </c>
    </row>
    <row r="2517" spans="1:6">
      <c r="A2517" s="403">
        <v>91939</v>
      </c>
      <c r="B2517" s="404" t="s">
        <v>5897</v>
      </c>
      <c r="C2517" s="404" t="s">
        <v>2</v>
      </c>
      <c r="D2517" s="404" t="s">
        <v>6770</v>
      </c>
      <c r="E2517" s="409">
        <v>18.190000000000001</v>
      </c>
      <c r="F2517" s="404" t="s">
        <v>6771</v>
      </c>
    </row>
    <row r="2518" spans="1:6">
      <c r="A2518" s="403">
        <v>91940</v>
      </c>
      <c r="B2518" s="404" t="s">
        <v>5935</v>
      </c>
      <c r="C2518" s="404" t="s">
        <v>2</v>
      </c>
      <c r="D2518" s="404" t="s">
        <v>6770</v>
      </c>
      <c r="E2518" s="409">
        <v>9.51</v>
      </c>
      <c r="F2518" s="404" t="s">
        <v>6771</v>
      </c>
    </row>
    <row r="2519" spans="1:6">
      <c r="A2519" s="403">
        <v>91941</v>
      </c>
      <c r="B2519" s="404" t="s">
        <v>5899</v>
      </c>
      <c r="C2519" s="404" t="s">
        <v>2</v>
      </c>
      <c r="D2519" s="404" t="s">
        <v>6770</v>
      </c>
      <c r="E2519" s="409">
        <v>6.26</v>
      </c>
      <c r="F2519" s="404" t="s">
        <v>6771</v>
      </c>
    </row>
    <row r="2520" spans="1:6">
      <c r="A2520" s="403">
        <v>91942</v>
      </c>
      <c r="B2520" s="404" t="s">
        <v>9477</v>
      </c>
      <c r="C2520" s="404" t="s">
        <v>2</v>
      </c>
      <c r="D2520" s="404" t="s">
        <v>6770</v>
      </c>
      <c r="E2520" s="409">
        <v>22.05</v>
      </c>
      <c r="F2520" s="404" t="s">
        <v>6771</v>
      </c>
    </row>
    <row r="2521" spans="1:6">
      <c r="A2521" s="403">
        <v>91943</v>
      </c>
      <c r="B2521" s="404" t="s">
        <v>9478</v>
      </c>
      <c r="C2521" s="404" t="s">
        <v>2</v>
      </c>
      <c r="D2521" s="404" t="s">
        <v>6770</v>
      </c>
      <c r="E2521" s="409">
        <v>12.06</v>
      </c>
      <c r="F2521" s="404" t="s">
        <v>6771</v>
      </c>
    </row>
    <row r="2522" spans="1:6">
      <c r="A2522" s="403">
        <v>91944</v>
      </c>
      <c r="B2522" s="404" t="s">
        <v>9479</v>
      </c>
      <c r="C2522" s="404" t="s">
        <v>2</v>
      </c>
      <c r="D2522" s="404" t="s">
        <v>6770</v>
      </c>
      <c r="E2522" s="409">
        <v>8.33</v>
      </c>
      <c r="F2522" s="404" t="s">
        <v>6771</v>
      </c>
    </row>
    <row r="2523" spans="1:6">
      <c r="A2523" s="403">
        <v>92865</v>
      </c>
      <c r="B2523" s="404" t="s">
        <v>9480</v>
      </c>
      <c r="C2523" s="404" t="s">
        <v>2</v>
      </c>
      <c r="D2523" s="404" t="s">
        <v>6770</v>
      </c>
      <c r="E2523" s="409">
        <v>6.65</v>
      </c>
      <c r="F2523" s="404" t="s">
        <v>6771</v>
      </c>
    </row>
    <row r="2524" spans="1:6">
      <c r="A2524" s="403">
        <v>92866</v>
      </c>
      <c r="B2524" s="404" t="s">
        <v>9481</v>
      </c>
      <c r="C2524" s="404" t="s">
        <v>2</v>
      </c>
      <c r="D2524" s="404" t="s">
        <v>6770</v>
      </c>
      <c r="E2524" s="409">
        <v>5.63</v>
      </c>
      <c r="F2524" s="404" t="s">
        <v>6771</v>
      </c>
    </row>
    <row r="2525" spans="1:6">
      <c r="A2525" s="403">
        <v>92867</v>
      </c>
      <c r="B2525" s="404" t="s">
        <v>9482</v>
      </c>
      <c r="C2525" s="404" t="s">
        <v>2</v>
      </c>
      <c r="D2525" s="404" t="s">
        <v>6770</v>
      </c>
      <c r="E2525" s="409">
        <v>17.89</v>
      </c>
      <c r="F2525" s="404" t="s">
        <v>6771</v>
      </c>
    </row>
    <row r="2526" spans="1:6">
      <c r="A2526" s="403">
        <v>92868</v>
      </c>
      <c r="B2526" s="404" t="s">
        <v>9483</v>
      </c>
      <c r="C2526" s="404" t="s">
        <v>2</v>
      </c>
      <c r="D2526" s="404" t="s">
        <v>6770</v>
      </c>
      <c r="E2526" s="409">
        <v>9.2100000000000009</v>
      </c>
      <c r="F2526" s="404" t="s">
        <v>6771</v>
      </c>
    </row>
    <row r="2527" spans="1:6">
      <c r="A2527" s="403">
        <v>92869</v>
      </c>
      <c r="B2527" s="404" t="s">
        <v>9484</v>
      </c>
      <c r="C2527" s="404" t="s">
        <v>2</v>
      </c>
      <c r="D2527" s="404" t="s">
        <v>6770</v>
      </c>
      <c r="E2527" s="409">
        <v>5.96</v>
      </c>
      <c r="F2527" s="404" t="s">
        <v>6771</v>
      </c>
    </row>
    <row r="2528" spans="1:6">
      <c r="A2528" s="403">
        <v>92870</v>
      </c>
      <c r="B2528" s="404" t="s">
        <v>9485</v>
      </c>
      <c r="C2528" s="404" t="s">
        <v>2</v>
      </c>
      <c r="D2528" s="404" t="s">
        <v>6770</v>
      </c>
      <c r="E2528" s="409">
        <v>21.57</v>
      </c>
      <c r="F2528" s="404" t="s">
        <v>6771</v>
      </c>
    </row>
    <row r="2529" spans="1:6">
      <c r="A2529" s="403">
        <v>92871</v>
      </c>
      <c r="B2529" s="404" t="s">
        <v>9486</v>
      </c>
      <c r="C2529" s="404" t="s">
        <v>2</v>
      </c>
      <c r="D2529" s="404" t="s">
        <v>6770</v>
      </c>
      <c r="E2529" s="409">
        <v>11.58</v>
      </c>
      <c r="F2529" s="404" t="s">
        <v>6771</v>
      </c>
    </row>
    <row r="2530" spans="1:6">
      <c r="A2530" s="403">
        <v>92872</v>
      </c>
      <c r="B2530" s="404" t="s">
        <v>9487</v>
      </c>
      <c r="C2530" s="404" t="s">
        <v>2</v>
      </c>
      <c r="D2530" s="404" t="s">
        <v>6770</v>
      </c>
      <c r="E2530" s="409">
        <v>7.85</v>
      </c>
      <c r="F2530" s="404" t="s">
        <v>6771</v>
      </c>
    </row>
    <row r="2531" spans="1:6">
      <c r="A2531" s="403">
        <v>95777</v>
      </c>
      <c r="B2531" s="404" t="s">
        <v>9488</v>
      </c>
      <c r="C2531" s="404" t="s">
        <v>2</v>
      </c>
      <c r="D2531" s="404" t="s">
        <v>6770</v>
      </c>
      <c r="E2531" s="409">
        <v>17.670000000000002</v>
      </c>
      <c r="F2531" s="404" t="s">
        <v>6771</v>
      </c>
    </row>
    <row r="2532" spans="1:6">
      <c r="A2532" s="403">
        <v>95778</v>
      </c>
      <c r="B2532" s="404" t="s">
        <v>9489</v>
      </c>
      <c r="C2532" s="404" t="s">
        <v>2</v>
      </c>
      <c r="D2532" s="404" t="s">
        <v>6770</v>
      </c>
      <c r="E2532" s="409">
        <v>18.059999999999999</v>
      </c>
      <c r="F2532" s="404" t="s">
        <v>6771</v>
      </c>
    </row>
    <row r="2533" spans="1:6">
      <c r="A2533" s="403">
        <v>95779</v>
      </c>
      <c r="B2533" s="404" t="s">
        <v>9490</v>
      </c>
      <c r="C2533" s="404" t="s">
        <v>2</v>
      </c>
      <c r="D2533" s="404" t="s">
        <v>6770</v>
      </c>
      <c r="E2533" s="409">
        <v>16.75</v>
      </c>
      <c r="F2533" s="404" t="s">
        <v>6771</v>
      </c>
    </row>
    <row r="2534" spans="1:6">
      <c r="A2534" s="403">
        <v>95780</v>
      </c>
      <c r="B2534" s="404" t="s">
        <v>9491</v>
      </c>
      <c r="C2534" s="404" t="s">
        <v>2</v>
      </c>
      <c r="D2534" s="404" t="s">
        <v>6770</v>
      </c>
      <c r="E2534" s="409">
        <v>19.93</v>
      </c>
      <c r="F2534" s="404" t="s">
        <v>6771</v>
      </c>
    </row>
    <row r="2535" spans="1:6">
      <c r="A2535" s="403">
        <v>95781</v>
      </c>
      <c r="B2535" s="404" t="s">
        <v>9492</v>
      </c>
      <c r="C2535" s="404" t="s">
        <v>2</v>
      </c>
      <c r="D2535" s="404" t="s">
        <v>6770</v>
      </c>
      <c r="E2535" s="409">
        <v>20.22</v>
      </c>
      <c r="F2535" s="404" t="s">
        <v>6771</v>
      </c>
    </row>
    <row r="2536" spans="1:6">
      <c r="A2536" s="403">
        <v>95782</v>
      </c>
      <c r="B2536" s="404" t="s">
        <v>9493</v>
      </c>
      <c r="C2536" s="404" t="s">
        <v>2</v>
      </c>
      <c r="D2536" s="404" t="s">
        <v>6770</v>
      </c>
      <c r="E2536" s="409">
        <v>20.98</v>
      </c>
      <c r="F2536" s="404" t="s">
        <v>6771</v>
      </c>
    </row>
    <row r="2537" spans="1:6">
      <c r="A2537" s="403">
        <v>95785</v>
      </c>
      <c r="B2537" s="404" t="s">
        <v>9494</v>
      </c>
      <c r="C2537" s="404" t="s">
        <v>2</v>
      </c>
      <c r="D2537" s="404" t="s">
        <v>6770</v>
      </c>
      <c r="E2537" s="409">
        <v>23.7</v>
      </c>
      <c r="F2537" s="404" t="s">
        <v>6771</v>
      </c>
    </row>
    <row r="2538" spans="1:6">
      <c r="A2538" s="403">
        <v>95787</v>
      </c>
      <c r="B2538" s="404" t="s">
        <v>9495</v>
      </c>
      <c r="C2538" s="404" t="s">
        <v>2</v>
      </c>
      <c r="D2538" s="404" t="s">
        <v>6770</v>
      </c>
      <c r="E2538" s="409">
        <v>18</v>
      </c>
      <c r="F2538" s="404" t="s">
        <v>6771</v>
      </c>
    </row>
    <row r="2539" spans="1:6">
      <c r="A2539" s="403">
        <v>95789</v>
      </c>
      <c r="B2539" s="404" t="s">
        <v>9496</v>
      </c>
      <c r="C2539" s="404" t="s">
        <v>2</v>
      </c>
      <c r="D2539" s="404" t="s">
        <v>6770</v>
      </c>
      <c r="E2539" s="409">
        <v>21.97</v>
      </c>
      <c r="F2539" s="404" t="s">
        <v>6771</v>
      </c>
    </row>
    <row r="2540" spans="1:6">
      <c r="A2540" s="403">
        <v>95791</v>
      </c>
      <c r="B2540" s="404" t="s">
        <v>9497</v>
      </c>
      <c r="C2540" s="404" t="s">
        <v>2</v>
      </c>
      <c r="D2540" s="404" t="s">
        <v>6770</v>
      </c>
      <c r="E2540" s="409">
        <v>27.86</v>
      </c>
      <c r="F2540" s="404" t="s">
        <v>6771</v>
      </c>
    </row>
    <row r="2541" spans="1:6">
      <c r="A2541" s="403">
        <v>95795</v>
      </c>
      <c r="B2541" s="404" t="s">
        <v>9498</v>
      </c>
      <c r="C2541" s="404" t="s">
        <v>2</v>
      </c>
      <c r="D2541" s="404" t="s">
        <v>6770</v>
      </c>
      <c r="E2541" s="409">
        <v>20.8</v>
      </c>
      <c r="F2541" s="404" t="s">
        <v>6771</v>
      </c>
    </row>
    <row r="2542" spans="1:6">
      <c r="A2542" s="403">
        <v>95796</v>
      </c>
      <c r="B2542" s="404" t="s">
        <v>9499</v>
      </c>
      <c r="C2542" s="404" t="s">
        <v>2</v>
      </c>
      <c r="D2542" s="404" t="s">
        <v>6770</v>
      </c>
      <c r="E2542" s="409">
        <v>25.86</v>
      </c>
      <c r="F2542" s="404" t="s">
        <v>6771</v>
      </c>
    </row>
    <row r="2543" spans="1:6">
      <c r="A2543" s="403">
        <v>95797</v>
      </c>
      <c r="B2543" s="404" t="s">
        <v>9500</v>
      </c>
      <c r="C2543" s="404" t="s">
        <v>2</v>
      </c>
      <c r="D2543" s="404" t="s">
        <v>6770</v>
      </c>
      <c r="E2543" s="409">
        <v>32.450000000000003</v>
      </c>
      <c r="F2543" s="404" t="s">
        <v>6771</v>
      </c>
    </row>
    <row r="2544" spans="1:6">
      <c r="A2544" s="403">
        <v>95801</v>
      </c>
      <c r="B2544" s="404" t="s">
        <v>9501</v>
      </c>
      <c r="C2544" s="404" t="s">
        <v>2</v>
      </c>
      <c r="D2544" s="404" t="s">
        <v>6770</v>
      </c>
      <c r="E2544" s="409">
        <v>24.83</v>
      </c>
      <c r="F2544" s="404" t="s">
        <v>6771</v>
      </c>
    </row>
    <row r="2545" spans="1:6">
      <c r="A2545" s="403">
        <v>95802</v>
      </c>
      <c r="B2545" s="404" t="s">
        <v>9502</v>
      </c>
      <c r="C2545" s="404" t="s">
        <v>2</v>
      </c>
      <c r="D2545" s="404" t="s">
        <v>6770</v>
      </c>
      <c r="E2545" s="409">
        <v>27.64</v>
      </c>
      <c r="F2545" s="404" t="s">
        <v>6771</v>
      </c>
    </row>
    <row r="2546" spans="1:6">
      <c r="A2546" s="403">
        <v>95803</v>
      </c>
      <c r="B2546" s="404" t="s">
        <v>9503</v>
      </c>
      <c r="C2546" s="404" t="s">
        <v>2</v>
      </c>
      <c r="D2546" s="404" t="s">
        <v>6770</v>
      </c>
      <c r="E2546" s="409">
        <v>36.08</v>
      </c>
      <c r="F2546" s="404" t="s">
        <v>6771</v>
      </c>
    </row>
    <row r="2547" spans="1:6">
      <c r="A2547" s="403">
        <v>95804</v>
      </c>
      <c r="B2547" s="404" t="s">
        <v>9504</v>
      </c>
      <c r="C2547" s="404" t="s">
        <v>2</v>
      </c>
      <c r="D2547" s="404" t="s">
        <v>6770</v>
      </c>
      <c r="E2547" s="409">
        <v>14.77</v>
      </c>
      <c r="F2547" s="404" t="s">
        <v>6771</v>
      </c>
    </row>
    <row r="2548" spans="1:6">
      <c r="A2548" s="403">
        <v>95805</v>
      </c>
      <c r="B2548" s="404" t="s">
        <v>9505</v>
      </c>
      <c r="C2548" s="404" t="s">
        <v>2</v>
      </c>
      <c r="D2548" s="404" t="s">
        <v>6770</v>
      </c>
      <c r="E2548" s="409">
        <v>14.92</v>
      </c>
      <c r="F2548" s="404" t="s">
        <v>6771</v>
      </c>
    </row>
    <row r="2549" spans="1:6">
      <c r="A2549" s="403">
        <v>95806</v>
      </c>
      <c r="B2549" s="404" t="s">
        <v>9506</v>
      </c>
      <c r="C2549" s="404" t="s">
        <v>2</v>
      </c>
      <c r="D2549" s="404" t="s">
        <v>6770</v>
      </c>
      <c r="E2549" s="409">
        <v>15.38</v>
      </c>
      <c r="F2549" s="404" t="s">
        <v>6771</v>
      </c>
    </row>
    <row r="2550" spans="1:6">
      <c r="A2550" s="403">
        <v>95807</v>
      </c>
      <c r="B2550" s="404" t="s">
        <v>9507</v>
      </c>
      <c r="C2550" s="404" t="s">
        <v>2</v>
      </c>
      <c r="D2550" s="404" t="s">
        <v>6770</v>
      </c>
      <c r="E2550" s="409">
        <v>17.05</v>
      </c>
      <c r="F2550" s="404" t="s">
        <v>6771</v>
      </c>
    </row>
    <row r="2551" spans="1:6">
      <c r="A2551" s="403">
        <v>95808</v>
      </c>
      <c r="B2551" s="404" t="s">
        <v>9508</v>
      </c>
      <c r="C2551" s="404" t="s">
        <v>2</v>
      </c>
      <c r="D2551" s="404" t="s">
        <v>6770</v>
      </c>
      <c r="E2551" s="409">
        <v>17.5</v>
      </c>
      <c r="F2551" s="404" t="s">
        <v>6771</v>
      </c>
    </row>
    <row r="2552" spans="1:6">
      <c r="A2552" s="403">
        <v>95809</v>
      </c>
      <c r="B2552" s="404" t="s">
        <v>9509</v>
      </c>
      <c r="C2552" s="404" t="s">
        <v>2</v>
      </c>
      <c r="D2552" s="404" t="s">
        <v>6770</v>
      </c>
      <c r="E2552" s="409">
        <v>19.12</v>
      </c>
      <c r="F2552" s="404" t="s">
        <v>6771</v>
      </c>
    </row>
    <row r="2553" spans="1:6">
      <c r="A2553" s="403">
        <v>95810</v>
      </c>
      <c r="B2553" s="404" t="s">
        <v>9510</v>
      </c>
      <c r="C2553" s="404" t="s">
        <v>2</v>
      </c>
      <c r="D2553" s="404" t="s">
        <v>6770</v>
      </c>
      <c r="E2553" s="409">
        <v>8.61</v>
      </c>
      <c r="F2553" s="404" t="s">
        <v>6771</v>
      </c>
    </row>
    <row r="2554" spans="1:6">
      <c r="A2554" s="403">
        <v>95811</v>
      </c>
      <c r="B2554" s="404" t="s">
        <v>9511</v>
      </c>
      <c r="C2554" s="404" t="s">
        <v>2</v>
      </c>
      <c r="D2554" s="404" t="s">
        <v>6770</v>
      </c>
      <c r="E2554" s="409">
        <v>9.06</v>
      </c>
      <c r="F2554" s="404" t="s">
        <v>6771</v>
      </c>
    </row>
    <row r="2555" spans="1:6">
      <c r="A2555" s="403">
        <v>95812</v>
      </c>
      <c r="B2555" s="404" t="s">
        <v>9512</v>
      </c>
      <c r="C2555" s="404" t="s">
        <v>2</v>
      </c>
      <c r="D2555" s="404" t="s">
        <v>6770</v>
      </c>
      <c r="E2555" s="409">
        <v>10.68</v>
      </c>
      <c r="F2555" s="404" t="s">
        <v>6771</v>
      </c>
    </row>
    <row r="2556" spans="1:6">
      <c r="A2556" s="403">
        <v>95813</v>
      </c>
      <c r="B2556" s="404" t="s">
        <v>9513</v>
      </c>
      <c r="C2556" s="404" t="s">
        <v>2</v>
      </c>
      <c r="D2556" s="404" t="s">
        <v>6770</v>
      </c>
      <c r="E2556" s="409">
        <v>10.52</v>
      </c>
      <c r="F2556" s="404" t="s">
        <v>6771</v>
      </c>
    </row>
    <row r="2557" spans="1:6">
      <c r="A2557" s="403">
        <v>95814</v>
      </c>
      <c r="B2557" s="404" t="s">
        <v>9514</v>
      </c>
      <c r="C2557" s="404" t="s">
        <v>2</v>
      </c>
      <c r="D2557" s="404" t="s">
        <v>6770</v>
      </c>
      <c r="E2557" s="409">
        <v>11.2</v>
      </c>
      <c r="F2557" s="404" t="s">
        <v>6771</v>
      </c>
    </row>
    <row r="2558" spans="1:6">
      <c r="A2558" s="403">
        <v>95815</v>
      </c>
      <c r="B2558" s="404" t="s">
        <v>9515</v>
      </c>
      <c r="C2558" s="404" t="s">
        <v>2</v>
      </c>
      <c r="D2558" s="404" t="s">
        <v>6770</v>
      </c>
      <c r="E2558" s="409">
        <v>14.26</v>
      </c>
      <c r="F2558" s="404" t="s">
        <v>6771</v>
      </c>
    </row>
    <row r="2559" spans="1:6">
      <c r="A2559" s="403">
        <v>95816</v>
      </c>
      <c r="B2559" s="404" t="s">
        <v>9516</v>
      </c>
      <c r="C2559" s="404" t="s">
        <v>2</v>
      </c>
      <c r="D2559" s="404" t="s">
        <v>6770</v>
      </c>
      <c r="E2559" s="409">
        <v>21.01</v>
      </c>
      <c r="F2559" s="404" t="s">
        <v>6771</v>
      </c>
    </row>
    <row r="2560" spans="1:6">
      <c r="A2560" s="403">
        <v>95817</v>
      </c>
      <c r="B2560" s="404" t="s">
        <v>9517</v>
      </c>
      <c r="C2560" s="404" t="s">
        <v>2</v>
      </c>
      <c r="D2560" s="404" t="s">
        <v>6770</v>
      </c>
      <c r="E2560" s="409">
        <v>21.66</v>
      </c>
      <c r="F2560" s="404" t="s">
        <v>6771</v>
      </c>
    </row>
    <row r="2561" spans="1:6">
      <c r="A2561" s="403">
        <v>95818</v>
      </c>
      <c r="B2561" s="404" t="s">
        <v>9518</v>
      </c>
      <c r="C2561" s="404" t="s">
        <v>2</v>
      </c>
      <c r="D2561" s="404" t="s">
        <v>6770</v>
      </c>
      <c r="E2561" s="409">
        <v>25.79</v>
      </c>
      <c r="F2561" s="404" t="s">
        <v>6771</v>
      </c>
    </row>
    <row r="2562" spans="1:6">
      <c r="A2562" s="403">
        <v>68066</v>
      </c>
      <c r="B2562" s="404" t="s">
        <v>9519</v>
      </c>
      <c r="C2562" s="404" t="s">
        <v>2</v>
      </c>
      <c r="D2562" s="404" t="s">
        <v>6770</v>
      </c>
      <c r="E2562" s="409">
        <v>104.49</v>
      </c>
      <c r="F2562" s="404" t="s">
        <v>6771</v>
      </c>
    </row>
    <row r="2563" spans="1:6">
      <c r="A2563" s="403">
        <v>72319</v>
      </c>
      <c r="B2563" s="404" t="s">
        <v>9520</v>
      </c>
      <c r="C2563" s="404" t="s">
        <v>2</v>
      </c>
      <c r="D2563" s="404" t="s">
        <v>6770</v>
      </c>
      <c r="E2563" s="411">
        <v>4492.99</v>
      </c>
      <c r="F2563" s="404" t="s">
        <v>6771</v>
      </c>
    </row>
    <row r="2564" spans="1:6">
      <c r="A2564" s="403">
        <v>72341</v>
      </c>
      <c r="B2564" s="404" t="s">
        <v>9521</v>
      </c>
      <c r="C2564" s="404" t="s">
        <v>2</v>
      </c>
      <c r="D2564" s="404" t="s">
        <v>6770</v>
      </c>
      <c r="E2564" s="409">
        <v>175.85</v>
      </c>
      <c r="F2564" s="404" t="s">
        <v>6771</v>
      </c>
    </row>
    <row r="2565" spans="1:6">
      <c r="A2565" s="403">
        <v>72343</v>
      </c>
      <c r="B2565" s="404" t="s">
        <v>9522</v>
      </c>
      <c r="C2565" s="404" t="s">
        <v>2</v>
      </c>
      <c r="D2565" s="404" t="s">
        <v>6770</v>
      </c>
      <c r="E2565" s="409">
        <v>207.11</v>
      </c>
      <c r="F2565" s="404" t="s">
        <v>6771</v>
      </c>
    </row>
    <row r="2566" spans="1:6">
      <c r="A2566" s="403">
        <v>72344</v>
      </c>
      <c r="B2566" s="404" t="s">
        <v>9523</v>
      </c>
      <c r="C2566" s="404" t="s">
        <v>2</v>
      </c>
      <c r="D2566" s="404" t="s">
        <v>6770</v>
      </c>
      <c r="E2566" s="409">
        <v>308.56</v>
      </c>
      <c r="F2566" s="404" t="s">
        <v>6771</v>
      </c>
    </row>
    <row r="2567" spans="1:6">
      <c r="A2567" s="403">
        <v>72345</v>
      </c>
      <c r="B2567" s="404" t="s">
        <v>9524</v>
      </c>
      <c r="C2567" s="404" t="s">
        <v>2</v>
      </c>
      <c r="D2567" s="404" t="s">
        <v>6770</v>
      </c>
      <c r="E2567" s="409">
        <v>821.3</v>
      </c>
      <c r="F2567" s="404" t="s">
        <v>6771</v>
      </c>
    </row>
    <row r="2568" spans="1:6">
      <c r="A2568" s="404" t="s">
        <v>9525</v>
      </c>
      <c r="B2568" s="404" t="s">
        <v>9526</v>
      </c>
      <c r="C2568" s="404" t="s">
        <v>2</v>
      </c>
      <c r="D2568" s="404" t="s">
        <v>6770</v>
      </c>
      <c r="E2568" s="409">
        <v>992.35</v>
      </c>
      <c r="F2568" s="404" t="s">
        <v>6771</v>
      </c>
    </row>
    <row r="2569" spans="1:6">
      <c r="A2569" s="404" t="s">
        <v>9527</v>
      </c>
      <c r="B2569" s="404" t="s">
        <v>9528</v>
      </c>
      <c r="C2569" s="404" t="s">
        <v>2</v>
      </c>
      <c r="D2569" s="404" t="s">
        <v>6770</v>
      </c>
      <c r="E2569" s="409">
        <v>13.05</v>
      </c>
      <c r="F2569" s="404" t="s">
        <v>6771</v>
      </c>
    </row>
    <row r="2570" spans="1:6">
      <c r="A2570" s="404" t="s">
        <v>9529</v>
      </c>
      <c r="B2570" s="404" t="s">
        <v>9530</v>
      </c>
      <c r="C2570" s="404" t="s">
        <v>2</v>
      </c>
      <c r="D2570" s="404" t="s">
        <v>6770</v>
      </c>
      <c r="E2570" s="409">
        <v>20.399999999999999</v>
      </c>
      <c r="F2570" s="404" t="s">
        <v>6771</v>
      </c>
    </row>
    <row r="2571" spans="1:6">
      <c r="A2571" s="404" t="s">
        <v>9531</v>
      </c>
      <c r="B2571" s="404" t="s">
        <v>9532</v>
      </c>
      <c r="C2571" s="404" t="s">
        <v>2</v>
      </c>
      <c r="D2571" s="404" t="s">
        <v>6770</v>
      </c>
      <c r="E2571" s="409">
        <v>61.04</v>
      </c>
      <c r="F2571" s="404" t="s">
        <v>6771</v>
      </c>
    </row>
    <row r="2572" spans="1:6">
      <c r="A2572" s="404" t="s">
        <v>9533</v>
      </c>
      <c r="B2572" s="404" t="s">
        <v>9534</v>
      </c>
      <c r="C2572" s="404" t="s">
        <v>2</v>
      </c>
      <c r="D2572" s="404" t="s">
        <v>6770</v>
      </c>
      <c r="E2572" s="409">
        <v>85.58</v>
      </c>
      <c r="F2572" s="404" t="s">
        <v>6771</v>
      </c>
    </row>
    <row r="2573" spans="1:6">
      <c r="A2573" s="404" t="s">
        <v>9535</v>
      </c>
      <c r="B2573" s="404" t="s">
        <v>9536</v>
      </c>
      <c r="C2573" s="404" t="s">
        <v>2</v>
      </c>
      <c r="D2573" s="404" t="s">
        <v>6770</v>
      </c>
      <c r="E2573" s="409">
        <v>115.36</v>
      </c>
      <c r="F2573" s="404" t="s">
        <v>6771</v>
      </c>
    </row>
    <row r="2574" spans="1:6">
      <c r="A2574" s="404" t="s">
        <v>9537</v>
      </c>
      <c r="B2574" s="404" t="s">
        <v>9538</v>
      </c>
      <c r="C2574" s="404" t="s">
        <v>2</v>
      </c>
      <c r="D2574" s="404" t="s">
        <v>6770</v>
      </c>
      <c r="E2574" s="409">
        <v>333.67</v>
      </c>
      <c r="F2574" s="404" t="s">
        <v>6771</v>
      </c>
    </row>
    <row r="2575" spans="1:6">
      <c r="A2575" s="404" t="s">
        <v>9539</v>
      </c>
      <c r="B2575" s="404" t="s">
        <v>9540</v>
      </c>
      <c r="C2575" s="404" t="s">
        <v>2</v>
      </c>
      <c r="D2575" s="404" t="s">
        <v>6770</v>
      </c>
      <c r="E2575" s="409">
        <v>868.38</v>
      </c>
      <c r="F2575" s="404" t="s">
        <v>6771</v>
      </c>
    </row>
    <row r="2576" spans="1:6">
      <c r="A2576" s="404" t="s">
        <v>9541</v>
      </c>
      <c r="B2576" s="404" t="s">
        <v>9542</v>
      </c>
      <c r="C2576" s="404" t="s">
        <v>2</v>
      </c>
      <c r="D2576" s="404" t="s">
        <v>6770</v>
      </c>
      <c r="E2576" s="411">
        <v>1188.07</v>
      </c>
      <c r="F2576" s="404" t="s">
        <v>6771</v>
      </c>
    </row>
    <row r="2577" spans="1:6">
      <c r="A2577" s="404" t="s">
        <v>9543</v>
      </c>
      <c r="B2577" s="404" t="s">
        <v>9544</v>
      </c>
      <c r="C2577" s="404" t="s">
        <v>2</v>
      </c>
      <c r="D2577" s="404" t="s">
        <v>6770</v>
      </c>
      <c r="E2577" s="411">
        <v>1948.49</v>
      </c>
      <c r="F2577" s="404" t="s">
        <v>6771</v>
      </c>
    </row>
    <row r="2578" spans="1:6">
      <c r="A2578" s="404" t="s">
        <v>9545</v>
      </c>
      <c r="B2578" s="404" t="s">
        <v>9546</v>
      </c>
      <c r="C2578" s="404" t="s">
        <v>2</v>
      </c>
      <c r="D2578" s="404" t="s">
        <v>6770</v>
      </c>
      <c r="E2578" s="409">
        <v>523.67999999999995</v>
      </c>
      <c r="F2578" s="404" t="s">
        <v>6771</v>
      </c>
    </row>
    <row r="2579" spans="1:6">
      <c r="A2579" s="404" t="s">
        <v>9547</v>
      </c>
      <c r="B2579" s="404" t="s">
        <v>9548</v>
      </c>
      <c r="C2579" s="404" t="s">
        <v>2</v>
      </c>
      <c r="D2579" s="404" t="s">
        <v>6770</v>
      </c>
      <c r="E2579" s="409">
        <v>51.21</v>
      </c>
      <c r="F2579" s="404" t="s">
        <v>6771</v>
      </c>
    </row>
    <row r="2580" spans="1:6">
      <c r="A2580" s="404" t="s">
        <v>9549</v>
      </c>
      <c r="B2580" s="404" t="s">
        <v>5891</v>
      </c>
      <c r="C2580" s="404" t="s">
        <v>2</v>
      </c>
      <c r="D2580" s="404" t="s">
        <v>6770</v>
      </c>
      <c r="E2580" s="409">
        <v>325.26</v>
      </c>
      <c r="F2580" s="404" t="s">
        <v>6771</v>
      </c>
    </row>
    <row r="2581" spans="1:6">
      <c r="A2581" s="404" t="s">
        <v>9550</v>
      </c>
      <c r="B2581" s="404" t="s">
        <v>9551</v>
      </c>
      <c r="C2581" s="404" t="s">
        <v>2</v>
      </c>
      <c r="D2581" s="404" t="s">
        <v>6770</v>
      </c>
      <c r="E2581" s="409">
        <v>377.71</v>
      </c>
      <c r="F2581" s="404" t="s">
        <v>6771</v>
      </c>
    </row>
    <row r="2582" spans="1:6">
      <c r="A2582" s="404" t="s">
        <v>9552</v>
      </c>
      <c r="B2582" s="404" t="s">
        <v>5927</v>
      </c>
      <c r="C2582" s="404" t="s">
        <v>2</v>
      </c>
      <c r="D2582" s="404" t="s">
        <v>6770</v>
      </c>
      <c r="E2582" s="409">
        <v>728.62</v>
      </c>
      <c r="F2582" s="404" t="s">
        <v>6771</v>
      </c>
    </row>
    <row r="2583" spans="1:6">
      <c r="A2583" s="404" t="s">
        <v>9553</v>
      </c>
      <c r="B2583" s="404" t="s">
        <v>5929</v>
      </c>
      <c r="C2583" s="404" t="s">
        <v>2</v>
      </c>
      <c r="D2583" s="404" t="s">
        <v>6770</v>
      </c>
      <c r="E2583" s="409">
        <v>608.37</v>
      </c>
      <c r="F2583" s="404" t="s">
        <v>6771</v>
      </c>
    </row>
    <row r="2584" spans="1:6">
      <c r="A2584" s="404" t="s">
        <v>9554</v>
      </c>
      <c r="B2584" s="404" t="s">
        <v>9555</v>
      </c>
      <c r="C2584" s="404" t="s">
        <v>2</v>
      </c>
      <c r="D2584" s="404" t="s">
        <v>6770</v>
      </c>
      <c r="E2584" s="409">
        <v>902.83</v>
      </c>
      <c r="F2584" s="404" t="s">
        <v>6771</v>
      </c>
    </row>
    <row r="2585" spans="1:6">
      <c r="A2585" s="403">
        <v>83372</v>
      </c>
      <c r="B2585" s="404" t="s">
        <v>9556</v>
      </c>
      <c r="C2585" s="404" t="s">
        <v>2</v>
      </c>
      <c r="D2585" s="404" t="s">
        <v>6770</v>
      </c>
      <c r="E2585" s="409">
        <v>458.41</v>
      </c>
      <c r="F2585" s="404" t="s">
        <v>6771</v>
      </c>
    </row>
    <row r="2586" spans="1:6">
      <c r="A2586" s="403">
        <v>83463</v>
      </c>
      <c r="B2586" s="404" t="s">
        <v>9557</v>
      </c>
      <c r="C2586" s="404" t="s">
        <v>2</v>
      </c>
      <c r="D2586" s="404" t="s">
        <v>6770</v>
      </c>
      <c r="E2586" s="409">
        <v>239.56</v>
      </c>
      <c r="F2586" s="404" t="s">
        <v>6771</v>
      </c>
    </row>
    <row r="2587" spans="1:6">
      <c r="A2587" s="403">
        <v>84402</v>
      </c>
      <c r="B2587" s="404" t="s">
        <v>9558</v>
      </c>
      <c r="C2587" s="404" t="s">
        <v>2</v>
      </c>
      <c r="D2587" s="404" t="s">
        <v>6770</v>
      </c>
      <c r="E2587" s="409">
        <v>58.46</v>
      </c>
      <c r="F2587" s="404" t="s">
        <v>6771</v>
      </c>
    </row>
    <row r="2588" spans="1:6">
      <c r="A2588" s="403">
        <v>93653</v>
      </c>
      <c r="B2588" s="404" t="s">
        <v>9559</v>
      </c>
      <c r="C2588" s="404" t="s">
        <v>2</v>
      </c>
      <c r="D2588" s="404" t="s">
        <v>6770</v>
      </c>
      <c r="E2588" s="409">
        <v>9.94</v>
      </c>
      <c r="F2588" s="404" t="s">
        <v>6771</v>
      </c>
    </row>
    <row r="2589" spans="1:6">
      <c r="A2589" s="403">
        <v>93654</v>
      </c>
      <c r="B2589" s="404" t="s">
        <v>9560</v>
      </c>
      <c r="C2589" s="404" t="s">
        <v>2</v>
      </c>
      <c r="D2589" s="404" t="s">
        <v>6770</v>
      </c>
      <c r="E2589" s="409">
        <v>10.36</v>
      </c>
      <c r="F2589" s="404" t="s">
        <v>6771</v>
      </c>
    </row>
    <row r="2590" spans="1:6">
      <c r="A2590" s="403">
        <v>93655</v>
      </c>
      <c r="B2590" s="404" t="s">
        <v>5823</v>
      </c>
      <c r="C2590" s="404" t="s">
        <v>2</v>
      </c>
      <c r="D2590" s="404" t="s">
        <v>6770</v>
      </c>
      <c r="E2590" s="409">
        <v>11.07</v>
      </c>
      <c r="F2590" s="404" t="s">
        <v>6771</v>
      </c>
    </row>
    <row r="2591" spans="1:6">
      <c r="A2591" s="403">
        <v>93656</v>
      </c>
      <c r="B2591" s="404" t="s">
        <v>5951</v>
      </c>
      <c r="C2591" s="404" t="s">
        <v>2</v>
      </c>
      <c r="D2591" s="404" t="s">
        <v>6770</v>
      </c>
      <c r="E2591" s="409">
        <v>11.07</v>
      </c>
      <c r="F2591" s="404" t="s">
        <v>6771</v>
      </c>
    </row>
    <row r="2592" spans="1:6">
      <c r="A2592" s="403">
        <v>93657</v>
      </c>
      <c r="B2592" s="404" t="s">
        <v>9561</v>
      </c>
      <c r="C2592" s="404" t="s">
        <v>2</v>
      </c>
      <c r="D2592" s="404" t="s">
        <v>6770</v>
      </c>
      <c r="E2592" s="409">
        <v>11.99</v>
      </c>
      <c r="F2592" s="404" t="s">
        <v>6771</v>
      </c>
    </row>
    <row r="2593" spans="1:6">
      <c r="A2593" s="403">
        <v>93658</v>
      </c>
      <c r="B2593" s="404" t="s">
        <v>9562</v>
      </c>
      <c r="C2593" s="404" t="s">
        <v>2</v>
      </c>
      <c r="D2593" s="404" t="s">
        <v>6770</v>
      </c>
      <c r="E2593" s="409">
        <v>17.510000000000002</v>
      </c>
      <c r="F2593" s="404" t="s">
        <v>6771</v>
      </c>
    </row>
    <row r="2594" spans="1:6">
      <c r="A2594" s="403">
        <v>93659</v>
      </c>
      <c r="B2594" s="404" t="s">
        <v>5907</v>
      </c>
      <c r="C2594" s="404" t="s">
        <v>2</v>
      </c>
      <c r="D2594" s="404" t="s">
        <v>6770</v>
      </c>
      <c r="E2594" s="409">
        <v>19.37</v>
      </c>
      <c r="F2594" s="404" t="s">
        <v>6771</v>
      </c>
    </row>
    <row r="2595" spans="1:6">
      <c r="A2595" s="403">
        <v>93660</v>
      </c>
      <c r="B2595" s="404" t="s">
        <v>9563</v>
      </c>
      <c r="C2595" s="404" t="s">
        <v>2</v>
      </c>
      <c r="D2595" s="404" t="s">
        <v>6770</v>
      </c>
      <c r="E2595" s="409">
        <v>51.18</v>
      </c>
      <c r="F2595" s="404" t="s">
        <v>6771</v>
      </c>
    </row>
    <row r="2596" spans="1:6">
      <c r="A2596" s="403">
        <v>93661</v>
      </c>
      <c r="B2596" s="404" t="s">
        <v>9564</v>
      </c>
      <c r="C2596" s="404" t="s">
        <v>2</v>
      </c>
      <c r="D2596" s="404" t="s">
        <v>6770</v>
      </c>
      <c r="E2596" s="409">
        <v>51.98</v>
      </c>
      <c r="F2596" s="404" t="s">
        <v>6771</v>
      </c>
    </row>
    <row r="2597" spans="1:6">
      <c r="A2597" s="403">
        <v>93662</v>
      </c>
      <c r="B2597" s="404" t="s">
        <v>9565</v>
      </c>
      <c r="C2597" s="404" t="s">
        <v>2</v>
      </c>
      <c r="D2597" s="404" t="s">
        <v>6770</v>
      </c>
      <c r="E2597" s="409">
        <v>53.48</v>
      </c>
      <c r="F2597" s="404" t="s">
        <v>6771</v>
      </c>
    </row>
    <row r="2598" spans="1:6">
      <c r="A2598" s="403">
        <v>93663</v>
      </c>
      <c r="B2598" s="404" t="s">
        <v>9566</v>
      </c>
      <c r="C2598" s="404" t="s">
        <v>2</v>
      </c>
      <c r="D2598" s="404" t="s">
        <v>6770</v>
      </c>
      <c r="E2598" s="409">
        <v>53.48</v>
      </c>
      <c r="F2598" s="404" t="s">
        <v>6771</v>
      </c>
    </row>
    <row r="2599" spans="1:6">
      <c r="A2599" s="403">
        <v>93664</v>
      </c>
      <c r="B2599" s="404" t="s">
        <v>9567</v>
      </c>
      <c r="C2599" s="404" t="s">
        <v>2</v>
      </c>
      <c r="D2599" s="404" t="s">
        <v>6770</v>
      </c>
      <c r="E2599" s="409">
        <v>55.27</v>
      </c>
      <c r="F2599" s="404" t="s">
        <v>6771</v>
      </c>
    </row>
    <row r="2600" spans="1:6">
      <c r="A2600" s="403">
        <v>93665</v>
      </c>
      <c r="B2600" s="404" t="s">
        <v>9568</v>
      </c>
      <c r="C2600" s="404" t="s">
        <v>2</v>
      </c>
      <c r="D2600" s="404" t="s">
        <v>6770</v>
      </c>
      <c r="E2600" s="409">
        <v>57.47</v>
      </c>
      <c r="F2600" s="404" t="s">
        <v>6771</v>
      </c>
    </row>
    <row r="2601" spans="1:6">
      <c r="A2601" s="403">
        <v>93666</v>
      </c>
      <c r="B2601" s="404" t="s">
        <v>9569</v>
      </c>
      <c r="C2601" s="404" t="s">
        <v>2</v>
      </c>
      <c r="D2601" s="404" t="s">
        <v>6770</v>
      </c>
      <c r="E2601" s="409">
        <v>61.2</v>
      </c>
      <c r="F2601" s="404" t="s">
        <v>6771</v>
      </c>
    </row>
    <row r="2602" spans="1:6">
      <c r="A2602" s="403">
        <v>93667</v>
      </c>
      <c r="B2602" s="404" t="s">
        <v>9570</v>
      </c>
      <c r="C2602" s="404" t="s">
        <v>2</v>
      </c>
      <c r="D2602" s="404" t="s">
        <v>6770</v>
      </c>
      <c r="E2602" s="409">
        <v>63.58</v>
      </c>
      <c r="F2602" s="404" t="s">
        <v>6771</v>
      </c>
    </row>
    <row r="2603" spans="1:6">
      <c r="A2603" s="403">
        <v>93668</v>
      </c>
      <c r="B2603" s="404" t="s">
        <v>9571</v>
      </c>
      <c r="C2603" s="404" t="s">
        <v>2</v>
      </c>
      <c r="D2603" s="404" t="s">
        <v>6770</v>
      </c>
      <c r="E2603" s="409">
        <v>64.790000000000006</v>
      </c>
      <c r="F2603" s="404" t="s">
        <v>6771</v>
      </c>
    </row>
    <row r="2604" spans="1:6">
      <c r="A2604" s="403">
        <v>93669</v>
      </c>
      <c r="B2604" s="404" t="s">
        <v>9572</v>
      </c>
      <c r="C2604" s="404" t="s">
        <v>2</v>
      </c>
      <c r="D2604" s="404" t="s">
        <v>6770</v>
      </c>
      <c r="E2604" s="409">
        <v>67</v>
      </c>
      <c r="F2604" s="404" t="s">
        <v>6771</v>
      </c>
    </row>
    <row r="2605" spans="1:6">
      <c r="A2605" s="403">
        <v>93670</v>
      </c>
      <c r="B2605" s="404" t="s">
        <v>9573</v>
      </c>
      <c r="C2605" s="404" t="s">
        <v>2</v>
      </c>
      <c r="D2605" s="404" t="s">
        <v>6770</v>
      </c>
      <c r="E2605" s="409">
        <v>67</v>
      </c>
      <c r="F2605" s="404" t="s">
        <v>6771</v>
      </c>
    </row>
    <row r="2606" spans="1:6">
      <c r="A2606" s="403">
        <v>93671</v>
      </c>
      <c r="B2606" s="404" t="s">
        <v>9574</v>
      </c>
      <c r="C2606" s="404" t="s">
        <v>2</v>
      </c>
      <c r="D2606" s="404" t="s">
        <v>6770</v>
      </c>
      <c r="E2606" s="409">
        <v>69.72</v>
      </c>
      <c r="F2606" s="404" t="s">
        <v>6771</v>
      </c>
    </row>
    <row r="2607" spans="1:6">
      <c r="A2607" s="403">
        <v>93672</v>
      </c>
      <c r="B2607" s="404" t="s">
        <v>5953</v>
      </c>
      <c r="C2607" s="404" t="s">
        <v>2</v>
      </c>
      <c r="D2607" s="404" t="s">
        <v>6770</v>
      </c>
      <c r="E2607" s="409">
        <v>74.14</v>
      </c>
      <c r="F2607" s="404" t="s">
        <v>6771</v>
      </c>
    </row>
    <row r="2608" spans="1:6">
      <c r="A2608" s="403">
        <v>93673</v>
      </c>
      <c r="B2608" s="404" t="s">
        <v>5955</v>
      </c>
      <c r="C2608" s="404" t="s">
        <v>2</v>
      </c>
      <c r="D2608" s="404" t="s">
        <v>6770</v>
      </c>
      <c r="E2608" s="409">
        <v>79.760000000000005</v>
      </c>
      <c r="F2608" s="404" t="s">
        <v>6771</v>
      </c>
    </row>
    <row r="2609" spans="1:6">
      <c r="A2609" s="403">
        <v>72339</v>
      </c>
      <c r="B2609" s="404" t="s">
        <v>9575</v>
      </c>
      <c r="C2609" s="404" t="s">
        <v>2</v>
      </c>
      <c r="D2609" s="404" t="s">
        <v>6770</v>
      </c>
      <c r="E2609" s="409">
        <v>42.19</v>
      </c>
      <c r="F2609" s="404" t="s">
        <v>6771</v>
      </c>
    </row>
    <row r="2610" spans="1:6">
      <c r="A2610" s="403">
        <v>83403</v>
      </c>
      <c r="B2610" s="404" t="s">
        <v>9576</v>
      </c>
      <c r="C2610" s="404" t="s">
        <v>2</v>
      </c>
      <c r="D2610" s="404" t="s">
        <v>6770</v>
      </c>
      <c r="E2610" s="409">
        <v>13.89</v>
      </c>
      <c r="F2610" s="404" t="s">
        <v>6771</v>
      </c>
    </row>
    <row r="2611" spans="1:6">
      <c r="A2611" s="403">
        <v>83465</v>
      </c>
      <c r="B2611" s="404" t="s">
        <v>9577</v>
      </c>
      <c r="C2611" s="404" t="s">
        <v>2</v>
      </c>
      <c r="D2611" s="404" t="s">
        <v>6770</v>
      </c>
      <c r="E2611" s="409">
        <v>35.340000000000003</v>
      </c>
      <c r="F2611" s="404" t="s">
        <v>6771</v>
      </c>
    </row>
    <row r="2612" spans="1:6">
      <c r="A2612" s="403">
        <v>91945</v>
      </c>
      <c r="B2612" s="404" t="s">
        <v>9578</v>
      </c>
      <c r="C2612" s="404" t="s">
        <v>2</v>
      </c>
      <c r="D2612" s="404" t="s">
        <v>6770</v>
      </c>
      <c r="E2612" s="409">
        <v>6.09</v>
      </c>
      <c r="F2612" s="404" t="s">
        <v>6771</v>
      </c>
    </row>
    <row r="2613" spans="1:6">
      <c r="A2613" s="403">
        <v>91946</v>
      </c>
      <c r="B2613" s="404" t="s">
        <v>9579</v>
      </c>
      <c r="C2613" s="404" t="s">
        <v>2</v>
      </c>
      <c r="D2613" s="404" t="s">
        <v>6770</v>
      </c>
      <c r="E2613" s="409">
        <v>5.07</v>
      </c>
      <c r="F2613" s="404" t="s">
        <v>6771</v>
      </c>
    </row>
    <row r="2614" spans="1:6">
      <c r="A2614" s="403">
        <v>91947</v>
      </c>
      <c r="B2614" s="404" t="s">
        <v>9580</v>
      </c>
      <c r="C2614" s="404" t="s">
        <v>2</v>
      </c>
      <c r="D2614" s="404" t="s">
        <v>6770</v>
      </c>
      <c r="E2614" s="409">
        <v>4.43</v>
      </c>
      <c r="F2614" s="404" t="s">
        <v>6771</v>
      </c>
    </row>
    <row r="2615" spans="1:6">
      <c r="A2615" s="403">
        <v>91949</v>
      </c>
      <c r="B2615" s="404" t="s">
        <v>9581</v>
      </c>
      <c r="C2615" s="404" t="s">
        <v>2</v>
      </c>
      <c r="D2615" s="404" t="s">
        <v>6770</v>
      </c>
      <c r="E2615" s="409">
        <v>9.2799999999999994</v>
      </c>
      <c r="F2615" s="404" t="s">
        <v>6771</v>
      </c>
    </row>
    <row r="2616" spans="1:6">
      <c r="A2616" s="403">
        <v>91950</v>
      </c>
      <c r="B2616" s="404" t="s">
        <v>9582</v>
      </c>
      <c r="C2616" s="404" t="s">
        <v>2</v>
      </c>
      <c r="D2616" s="404" t="s">
        <v>6770</v>
      </c>
      <c r="E2616" s="409">
        <v>8.0399999999999991</v>
      </c>
      <c r="F2616" s="404" t="s">
        <v>6771</v>
      </c>
    </row>
    <row r="2617" spans="1:6">
      <c r="A2617" s="403">
        <v>91951</v>
      </c>
      <c r="B2617" s="404" t="s">
        <v>9583</v>
      </c>
      <c r="C2617" s="404" t="s">
        <v>2</v>
      </c>
      <c r="D2617" s="404" t="s">
        <v>6770</v>
      </c>
      <c r="E2617" s="409">
        <v>7.3</v>
      </c>
      <c r="F2617" s="404" t="s">
        <v>6771</v>
      </c>
    </row>
    <row r="2618" spans="1:6">
      <c r="A2618" s="403">
        <v>91952</v>
      </c>
      <c r="B2618" s="404" t="s">
        <v>9584</v>
      </c>
      <c r="C2618" s="404" t="s">
        <v>2</v>
      </c>
      <c r="D2618" s="404" t="s">
        <v>6770</v>
      </c>
      <c r="E2618" s="409">
        <v>11.65</v>
      </c>
      <c r="F2618" s="404" t="s">
        <v>6771</v>
      </c>
    </row>
    <row r="2619" spans="1:6">
      <c r="A2619" s="403">
        <v>91953</v>
      </c>
      <c r="B2619" s="404" t="s">
        <v>5937</v>
      </c>
      <c r="C2619" s="404" t="s">
        <v>2</v>
      </c>
      <c r="D2619" s="404" t="s">
        <v>6770</v>
      </c>
      <c r="E2619" s="409">
        <v>16.72</v>
      </c>
      <c r="F2619" s="404" t="s">
        <v>6771</v>
      </c>
    </row>
    <row r="2620" spans="1:6">
      <c r="A2620" s="403">
        <v>91954</v>
      </c>
      <c r="B2620" s="404" t="s">
        <v>9585</v>
      </c>
      <c r="C2620" s="404" t="s">
        <v>2</v>
      </c>
      <c r="D2620" s="404" t="s">
        <v>6770</v>
      </c>
      <c r="E2620" s="409">
        <v>15.66</v>
      </c>
      <c r="F2620" s="404" t="s">
        <v>6771</v>
      </c>
    </row>
    <row r="2621" spans="1:6">
      <c r="A2621" s="403">
        <v>91955</v>
      </c>
      <c r="B2621" s="404" t="s">
        <v>5939</v>
      </c>
      <c r="C2621" s="404" t="s">
        <v>2</v>
      </c>
      <c r="D2621" s="404" t="s">
        <v>6770</v>
      </c>
      <c r="E2621" s="409">
        <v>20.73</v>
      </c>
      <c r="F2621" s="404" t="s">
        <v>6771</v>
      </c>
    </row>
    <row r="2622" spans="1:6">
      <c r="A2622" s="403">
        <v>91956</v>
      </c>
      <c r="B2622" s="404" t="s">
        <v>9586</v>
      </c>
      <c r="C2622" s="404" t="s">
        <v>2</v>
      </c>
      <c r="D2622" s="404" t="s">
        <v>6770</v>
      </c>
      <c r="E2622" s="409">
        <v>25.37</v>
      </c>
      <c r="F2622" s="404" t="s">
        <v>6771</v>
      </c>
    </row>
    <row r="2623" spans="1:6">
      <c r="A2623" s="403">
        <v>91957</v>
      </c>
      <c r="B2623" s="404" t="s">
        <v>9587</v>
      </c>
      <c r="C2623" s="404" t="s">
        <v>2</v>
      </c>
      <c r="D2623" s="404" t="s">
        <v>6770</v>
      </c>
      <c r="E2623" s="409">
        <v>30.44</v>
      </c>
      <c r="F2623" s="404" t="s">
        <v>6771</v>
      </c>
    </row>
    <row r="2624" spans="1:6">
      <c r="A2624" s="403">
        <v>91958</v>
      </c>
      <c r="B2624" s="404" t="s">
        <v>9588</v>
      </c>
      <c r="C2624" s="404" t="s">
        <v>2</v>
      </c>
      <c r="D2624" s="404" t="s">
        <v>6770</v>
      </c>
      <c r="E2624" s="409">
        <v>21.39</v>
      </c>
      <c r="F2624" s="404" t="s">
        <v>6771</v>
      </c>
    </row>
    <row r="2625" spans="1:6">
      <c r="A2625" s="403">
        <v>91959</v>
      </c>
      <c r="B2625" s="404" t="s">
        <v>9589</v>
      </c>
      <c r="C2625" s="404" t="s">
        <v>2</v>
      </c>
      <c r="D2625" s="404" t="s">
        <v>6770</v>
      </c>
      <c r="E2625" s="409">
        <v>26.46</v>
      </c>
      <c r="F2625" s="404" t="s">
        <v>6771</v>
      </c>
    </row>
    <row r="2626" spans="1:6">
      <c r="A2626" s="403">
        <v>91960</v>
      </c>
      <c r="B2626" s="404" t="s">
        <v>9590</v>
      </c>
      <c r="C2626" s="404" t="s">
        <v>2</v>
      </c>
      <c r="D2626" s="404" t="s">
        <v>6770</v>
      </c>
      <c r="E2626" s="409">
        <v>29.37</v>
      </c>
      <c r="F2626" s="404" t="s">
        <v>6771</v>
      </c>
    </row>
    <row r="2627" spans="1:6">
      <c r="A2627" s="403">
        <v>91961</v>
      </c>
      <c r="B2627" s="404" t="s">
        <v>5941</v>
      </c>
      <c r="C2627" s="404" t="s">
        <v>2</v>
      </c>
      <c r="D2627" s="404" t="s">
        <v>6770</v>
      </c>
      <c r="E2627" s="409">
        <v>34.44</v>
      </c>
      <c r="F2627" s="404" t="s">
        <v>6771</v>
      </c>
    </row>
    <row r="2628" spans="1:6">
      <c r="A2628" s="403">
        <v>91962</v>
      </c>
      <c r="B2628" s="404" t="s">
        <v>9591</v>
      </c>
      <c r="C2628" s="404" t="s">
        <v>2</v>
      </c>
      <c r="D2628" s="404" t="s">
        <v>6770</v>
      </c>
      <c r="E2628" s="409">
        <v>39.119999999999997</v>
      </c>
      <c r="F2628" s="404" t="s">
        <v>6771</v>
      </c>
    </row>
    <row r="2629" spans="1:6">
      <c r="A2629" s="403">
        <v>91963</v>
      </c>
      <c r="B2629" s="404" t="s">
        <v>9592</v>
      </c>
      <c r="C2629" s="404" t="s">
        <v>2</v>
      </c>
      <c r="D2629" s="404" t="s">
        <v>6770</v>
      </c>
      <c r="E2629" s="409">
        <v>44.19</v>
      </c>
      <c r="F2629" s="404" t="s">
        <v>6771</v>
      </c>
    </row>
    <row r="2630" spans="1:6">
      <c r="A2630" s="403">
        <v>91964</v>
      </c>
      <c r="B2630" s="404" t="s">
        <v>9593</v>
      </c>
      <c r="C2630" s="404" t="s">
        <v>2</v>
      </c>
      <c r="D2630" s="404" t="s">
        <v>6770</v>
      </c>
      <c r="E2630" s="409">
        <v>35.11</v>
      </c>
      <c r="F2630" s="404" t="s">
        <v>6771</v>
      </c>
    </row>
    <row r="2631" spans="1:6">
      <c r="A2631" s="403">
        <v>91965</v>
      </c>
      <c r="B2631" s="404" t="s">
        <v>9594</v>
      </c>
      <c r="C2631" s="404" t="s">
        <v>2</v>
      </c>
      <c r="D2631" s="404" t="s">
        <v>6770</v>
      </c>
      <c r="E2631" s="409">
        <v>40.18</v>
      </c>
      <c r="F2631" s="404" t="s">
        <v>6771</v>
      </c>
    </row>
    <row r="2632" spans="1:6">
      <c r="A2632" s="403">
        <v>91966</v>
      </c>
      <c r="B2632" s="404" t="s">
        <v>9595</v>
      </c>
      <c r="C2632" s="404" t="s">
        <v>2</v>
      </c>
      <c r="D2632" s="404" t="s">
        <v>6770</v>
      </c>
      <c r="E2632" s="409">
        <v>31.13</v>
      </c>
      <c r="F2632" s="404" t="s">
        <v>6771</v>
      </c>
    </row>
    <row r="2633" spans="1:6">
      <c r="A2633" s="403">
        <v>91967</v>
      </c>
      <c r="B2633" s="404" t="s">
        <v>5943</v>
      </c>
      <c r="C2633" s="404" t="s">
        <v>2</v>
      </c>
      <c r="D2633" s="404" t="s">
        <v>6770</v>
      </c>
      <c r="E2633" s="409">
        <v>36.200000000000003</v>
      </c>
      <c r="F2633" s="404" t="s">
        <v>6771</v>
      </c>
    </row>
    <row r="2634" spans="1:6">
      <c r="A2634" s="403">
        <v>91968</v>
      </c>
      <c r="B2634" s="404" t="s">
        <v>9596</v>
      </c>
      <c r="C2634" s="404" t="s">
        <v>2</v>
      </c>
      <c r="D2634" s="404" t="s">
        <v>6770</v>
      </c>
      <c r="E2634" s="409">
        <v>43.1</v>
      </c>
      <c r="F2634" s="404" t="s">
        <v>6771</v>
      </c>
    </row>
    <row r="2635" spans="1:6">
      <c r="A2635" s="403">
        <v>91969</v>
      </c>
      <c r="B2635" s="404" t="s">
        <v>9597</v>
      </c>
      <c r="C2635" s="404" t="s">
        <v>2</v>
      </c>
      <c r="D2635" s="404" t="s">
        <v>6770</v>
      </c>
      <c r="E2635" s="409">
        <v>48.17</v>
      </c>
      <c r="F2635" s="404" t="s">
        <v>6771</v>
      </c>
    </row>
    <row r="2636" spans="1:6">
      <c r="A2636" s="403">
        <v>91970</v>
      </c>
      <c r="B2636" s="404" t="s">
        <v>9598</v>
      </c>
      <c r="C2636" s="404" t="s">
        <v>2</v>
      </c>
      <c r="D2636" s="404" t="s">
        <v>6770</v>
      </c>
      <c r="E2636" s="409">
        <v>45.08</v>
      </c>
      <c r="F2636" s="404" t="s">
        <v>6771</v>
      </c>
    </row>
    <row r="2637" spans="1:6">
      <c r="A2637" s="403">
        <v>91971</v>
      </c>
      <c r="B2637" s="404" t="s">
        <v>9599</v>
      </c>
      <c r="C2637" s="404" t="s">
        <v>2</v>
      </c>
      <c r="D2637" s="404" t="s">
        <v>6770</v>
      </c>
      <c r="E2637" s="409">
        <v>53.12</v>
      </c>
      <c r="F2637" s="404" t="s">
        <v>6771</v>
      </c>
    </row>
    <row r="2638" spans="1:6">
      <c r="A2638" s="403">
        <v>91972</v>
      </c>
      <c r="B2638" s="404" t="s">
        <v>9600</v>
      </c>
      <c r="C2638" s="404" t="s">
        <v>2</v>
      </c>
      <c r="D2638" s="404" t="s">
        <v>6770</v>
      </c>
      <c r="E2638" s="409">
        <v>49.09</v>
      </c>
      <c r="F2638" s="404" t="s">
        <v>6771</v>
      </c>
    </row>
    <row r="2639" spans="1:6">
      <c r="A2639" s="403">
        <v>91973</v>
      </c>
      <c r="B2639" s="404" t="s">
        <v>9601</v>
      </c>
      <c r="C2639" s="404" t="s">
        <v>2</v>
      </c>
      <c r="D2639" s="404" t="s">
        <v>6770</v>
      </c>
      <c r="E2639" s="409">
        <v>57.13</v>
      </c>
      <c r="F2639" s="404" t="s">
        <v>6771</v>
      </c>
    </row>
    <row r="2640" spans="1:6">
      <c r="A2640" s="403">
        <v>91974</v>
      </c>
      <c r="B2640" s="404" t="s">
        <v>9602</v>
      </c>
      <c r="C2640" s="404" t="s">
        <v>2</v>
      </c>
      <c r="D2640" s="404" t="s">
        <v>6770</v>
      </c>
      <c r="E2640" s="409">
        <v>41.07</v>
      </c>
      <c r="F2640" s="404" t="s">
        <v>6771</v>
      </c>
    </row>
    <row r="2641" spans="1:6">
      <c r="A2641" s="403">
        <v>91975</v>
      </c>
      <c r="B2641" s="404" t="s">
        <v>9603</v>
      </c>
      <c r="C2641" s="404" t="s">
        <v>2</v>
      </c>
      <c r="D2641" s="404" t="s">
        <v>6770</v>
      </c>
      <c r="E2641" s="409">
        <v>49.11</v>
      </c>
      <c r="F2641" s="404" t="s">
        <v>6771</v>
      </c>
    </row>
    <row r="2642" spans="1:6">
      <c r="A2642" s="403">
        <v>91976</v>
      </c>
      <c r="B2642" s="404" t="s">
        <v>9604</v>
      </c>
      <c r="C2642" s="404" t="s">
        <v>2</v>
      </c>
      <c r="D2642" s="404" t="s">
        <v>6770</v>
      </c>
      <c r="E2642" s="409">
        <v>60.62</v>
      </c>
      <c r="F2642" s="404" t="s">
        <v>6771</v>
      </c>
    </row>
    <row r="2643" spans="1:6">
      <c r="A2643" s="403">
        <v>91977</v>
      </c>
      <c r="B2643" s="404" t="s">
        <v>9605</v>
      </c>
      <c r="C2643" s="404" t="s">
        <v>2</v>
      </c>
      <c r="D2643" s="404" t="s">
        <v>6770</v>
      </c>
      <c r="E2643" s="409">
        <v>68.66</v>
      </c>
      <c r="F2643" s="404" t="s">
        <v>6771</v>
      </c>
    </row>
    <row r="2644" spans="1:6">
      <c r="A2644" s="403">
        <v>91978</v>
      </c>
      <c r="B2644" s="404" t="s">
        <v>9606</v>
      </c>
      <c r="C2644" s="404" t="s">
        <v>2</v>
      </c>
      <c r="D2644" s="404" t="s">
        <v>6770</v>
      </c>
      <c r="E2644" s="409">
        <v>24.84</v>
      </c>
      <c r="F2644" s="404" t="s">
        <v>6771</v>
      </c>
    </row>
    <row r="2645" spans="1:6">
      <c r="A2645" s="403">
        <v>91979</v>
      </c>
      <c r="B2645" s="404" t="s">
        <v>9607</v>
      </c>
      <c r="C2645" s="404" t="s">
        <v>2</v>
      </c>
      <c r="D2645" s="404" t="s">
        <v>6770</v>
      </c>
      <c r="E2645" s="409">
        <v>29.91</v>
      </c>
      <c r="F2645" s="404" t="s">
        <v>6771</v>
      </c>
    </row>
    <row r="2646" spans="1:6">
      <c r="A2646" s="403">
        <v>91980</v>
      </c>
      <c r="B2646" s="404" t="s">
        <v>9608</v>
      </c>
      <c r="C2646" s="404" t="s">
        <v>2</v>
      </c>
      <c r="D2646" s="404" t="s">
        <v>6770</v>
      </c>
      <c r="E2646" s="409">
        <v>24.05</v>
      </c>
      <c r="F2646" s="404" t="s">
        <v>6771</v>
      </c>
    </row>
    <row r="2647" spans="1:6">
      <c r="A2647" s="403">
        <v>91981</v>
      </c>
      <c r="B2647" s="404" t="s">
        <v>9609</v>
      </c>
      <c r="C2647" s="404" t="s">
        <v>2</v>
      </c>
      <c r="D2647" s="404" t="s">
        <v>6770</v>
      </c>
      <c r="E2647" s="409">
        <v>29.12</v>
      </c>
      <c r="F2647" s="404" t="s">
        <v>6771</v>
      </c>
    </row>
    <row r="2648" spans="1:6">
      <c r="A2648" s="403">
        <v>91982</v>
      </c>
      <c r="B2648" s="404" t="s">
        <v>9610</v>
      </c>
      <c r="C2648" s="404" t="s">
        <v>2</v>
      </c>
      <c r="D2648" s="404" t="s">
        <v>6770</v>
      </c>
      <c r="E2648" s="409">
        <v>57.11</v>
      </c>
      <c r="F2648" s="404" t="s">
        <v>6771</v>
      </c>
    </row>
    <row r="2649" spans="1:6">
      <c r="A2649" s="403">
        <v>91983</v>
      </c>
      <c r="B2649" s="404" t="s">
        <v>9611</v>
      </c>
      <c r="C2649" s="404" t="s">
        <v>2</v>
      </c>
      <c r="D2649" s="404" t="s">
        <v>6770</v>
      </c>
      <c r="E2649" s="409">
        <v>62.18</v>
      </c>
      <c r="F2649" s="404" t="s">
        <v>6771</v>
      </c>
    </row>
    <row r="2650" spans="1:6">
      <c r="A2650" s="403">
        <v>91984</v>
      </c>
      <c r="B2650" s="404" t="s">
        <v>9612</v>
      </c>
      <c r="C2650" s="404" t="s">
        <v>2</v>
      </c>
      <c r="D2650" s="404" t="s">
        <v>6770</v>
      </c>
      <c r="E2650" s="409">
        <v>10.93</v>
      </c>
      <c r="F2650" s="404" t="s">
        <v>6771</v>
      </c>
    </row>
    <row r="2651" spans="1:6">
      <c r="A2651" s="403">
        <v>91985</v>
      </c>
      <c r="B2651" s="404" t="s">
        <v>9613</v>
      </c>
      <c r="C2651" s="404" t="s">
        <v>2</v>
      </c>
      <c r="D2651" s="404" t="s">
        <v>6770</v>
      </c>
      <c r="E2651" s="409">
        <v>16</v>
      </c>
      <c r="F2651" s="404" t="s">
        <v>6771</v>
      </c>
    </row>
    <row r="2652" spans="1:6">
      <c r="A2652" s="403">
        <v>91986</v>
      </c>
      <c r="B2652" s="404" t="s">
        <v>9614</v>
      </c>
      <c r="C2652" s="404" t="s">
        <v>2</v>
      </c>
      <c r="D2652" s="404" t="s">
        <v>6770</v>
      </c>
      <c r="E2652" s="409">
        <v>23.21</v>
      </c>
      <c r="F2652" s="404" t="s">
        <v>6771</v>
      </c>
    </row>
    <row r="2653" spans="1:6">
      <c r="A2653" s="403">
        <v>91987</v>
      </c>
      <c r="B2653" s="404" t="s">
        <v>9615</v>
      </c>
      <c r="C2653" s="404" t="s">
        <v>2</v>
      </c>
      <c r="D2653" s="404" t="s">
        <v>6770</v>
      </c>
      <c r="E2653" s="409">
        <v>28.28</v>
      </c>
      <c r="F2653" s="404" t="s">
        <v>6771</v>
      </c>
    </row>
    <row r="2654" spans="1:6">
      <c r="A2654" s="403">
        <v>91988</v>
      </c>
      <c r="B2654" s="404" t="s">
        <v>9616</v>
      </c>
      <c r="C2654" s="404" t="s">
        <v>2</v>
      </c>
      <c r="D2654" s="404" t="s">
        <v>6770</v>
      </c>
      <c r="E2654" s="409">
        <v>13.57</v>
      </c>
      <c r="F2654" s="404" t="s">
        <v>6771</v>
      </c>
    </row>
    <row r="2655" spans="1:6">
      <c r="A2655" s="403">
        <v>91989</v>
      </c>
      <c r="B2655" s="404" t="s">
        <v>9617</v>
      </c>
      <c r="C2655" s="404" t="s">
        <v>2</v>
      </c>
      <c r="D2655" s="404" t="s">
        <v>6770</v>
      </c>
      <c r="E2655" s="409">
        <v>18.64</v>
      </c>
      <c r="F2655" s="404" t="s">
        <v>6771</v>
      </c>
    </row>
    <row r="2656" spans="1:6">
      <c r="A2656" s="403">
        <v>91990</v>
      </c>
      <c r="B2656" s="404" t="s">
        <v>9618</v>
      </c>
      <c r="C2656" s="404" t="s">
        <v>2</v>
      </c>
      <c r="D2656" s="404" t="s">
        <v>6770</v>
      </c>
      <c r="E2656" s="409">
        <v>20.91</v>
      </c>
      <c r="F2656" s="404" t="s">
        <v>6771</v>
      </c>
    </row>
    <row r="2657" spans="1:6">
      <c r="A2657" s="403">
        <v>91991</v>
      </c>
      <c r="B2657" s="404" t="s">
        <v>9619</v>
      </c>
      <c r="C2657" s="404" t="s">
        <v>2</v>
      </c>
      <c r="D2657" s="404" t="s">
        <v>6770</v>
      </c>
      <c r="E2657" s="409">
        <v>22.34</v>
      </c>
      <c r="F2657" s="404" t="s">
        <v>6771</v>
      </c>
    </row>
    <row r="2658" spans="1:6">
      <c r="A2658" s="403">
        <v>91992</v>
      </c>
      <c r="B2658" s="404" t="s">
        <v>5901</v>
      </c>
      <c r="C2658" s="404" t="s">
        <v>2</v>
      </c>
      <c r="D2658" s="404" t="s">
        <v>6770</v>
      </c>
      <c r="E2658" s="409">
        <v>25.98</v>
      </c>
      <c r="F2658" s="404" t="s">
        <v>6771</v>
      </c>
    </row>
    <row r="2659" spans="1:6">
      <c r="A2659" s="403">
        <v>91993</v>
      </c>
      <c r="B2659" s="404" t="s">
        <v>5945</v>
      </c>
      <c r="C2659" s="404" t="s">
        <v>2</v>
      </c>
      <c r="D2659" s="404" t="s">
        <v>6770</v>
      </c>
      <c r="E2659" s="409">
        <v>27.41</v>
      </c>
      <c r="F2659" s="404" t="s">
        <v>6771</v>
      </c>
    </row>
    <row r="2660" spans="1:6">
      <c r="A2660" s="403">
        <v>91994</v>
      </c>
      <c r="B2660" s="404" t="s">
        <v>9620</v>
      </c>
      <c r="C2660" s="404" t="s">
        <v>2</v>
      </c>
      <c r="D2660" s="404" t="s">
        <v>6770</v>
      </c>
      <c r="E2660" s="409">
        <v>14.92</v>
      </c>
      <c r="F2660" s="404" t="s">
        <v>6771</v>
      </c>
    </row>
    <row r="2661" spans="1:6">
      <c r="A2661" s="403">
        <v>91995</v>
      </c>
      <c r="B2661" s="404" t="s">
        <v>9621</v>
      </c>
      <c r="C2661" s="404" t="s">
        <v>2</v>
      </c>
      <c r="D2661" s="404" t="s">
        <v>6770</v>
      </c>
      <c r="E2661" s="409">
        <v>16.350000000000001</v>
      </c>
      <c r="F2661" s="404" t="s">
        <v>6771</v>
      </c>
    </row>
    <row r="2662" spans="1:6">
      <c r="A2662" s="403">
        <v>91996</v>
      </c>
      <c r="B2662" s="404" t="s">
        <v>9622</v>
      </c>
      <c r="C2662" s="404" t="s">
        <v>2</v>
      </c>
      <c r="D2662" s="404" t="s">
        <v>6770</v>
      </c>
      <c r="E2662" s="409">
        <v>19.989999999999998</v>
      </c>
      <c r="F2662" s="404" t="s">
        <v>6771</v>
      </c>
    </row>
    <row r="2663" spans="1:6">
      <c r="A2663" s="403">
        <v>91997</v>
      </c>
      <c r="B2663" s="404" t="s">
        <v>9623</v>
      </c>
      <c r="C2663" s="404" t="s">
        <v>2</v>
      </c>
      <c r="D2663" s="404" t="s">
        <v>6770</v>
      </c>
      <c r="E2663" s="409">
        <v>21.42</v>
      </c>
      <c r="F2663" s="404" t="s">
        <v>6771</v>
      </c>
    </row>
    <row r="2664" spans="1:6">
      <c r="A2664" s="403">
        <v>91998</v>
      </c>
      <c r="B2664" s="404" t="s">
        <v>5903</v>
      </c>
      <c r="C2664" s="404" t="s">
        <v>2</v>
      </c>
      <c r="D2664" s="404" t="s">
        <v>6770</v>
      </c>
      <c r="E2664" s="409">
        <v>12.59</v>
      </c>
      <c r="F2664" s="404" t="s">
        <v>6771</v>
      </c>
    </row>
    <row r="2665" spans="1:6">
      <c r="A2665" s="403">
        <v>91999</v>
      </c>
      <c r="B2665" s="404" t="s">
        <v>9624</v>
      </c>
      <c r="C2665" s="404" t="s">
        <v>2</v>
      </c>
      <c r="D2665" s="404" t="s">
        <v>6770</v>
      </c>
      <c r="E2665" s="409">
        <v>14.02</v>
      </c>
      <c r="F2665" s="404" t="s">
        <v>6771</v>
      </c>
    </row>
    <row r="2666" spans="1:6">
      <c r="A2666" s="403">
        <v>92000</v>
      </c>
      <c r="B2666" s="404" t="s">
        <v>9625</v>
      </c>
      <c r="C2666" s="404" t="s">
        <v>2</v>
      </c>
      <c r="D2666" s="404" t="s">
        <v>6770</v>
      </c>
      <c r="E2666" s="409">
        <v>17.66</v>
      </c>
      <c r="F2666" s="404" t="s">
        <v>6771</v>
      </c>
    </row>
    <row r="2667" spans="1:6">
      <c r="A2667" s="403">
        <v>92001</v>
      </c>
      <c r="B2667" s="404" t="s">
        <v>9626</v>
      </c>
      <c r="C2667" s="404" t="s">
        <v>2</v>
      </c>
      <c r="D2667" s="404" t="s">
        <v>6770</v>
      </c>
      <c r="E2667" s="409">
        <v>19.09</v>
      </c>
      <c r="F2667" s="404" t="s">
        <v>6771</v>
      </c>
    </row>
    <row r="2668" spans="1:6">
      <c r="A2668" s="403">
        <v>92002</v>
      </c>
      <c r="B2668" s="404" t="s">
        <v>9627</v>
      </c>
      <c r="C2668" s="404" t="s">
        <v>2</v>
      </c>
      <c r="D2668" s="404" t="s">
        <v>6770</v>
      </c>
      <c r="E2668" s="409">
        <v>27.89</v>
      </c>
      <c r="F2668" s="404" t="s">
        <v>6771</v>
      </c>
    </row>
    <row r="2669" spans="1:6">
      <c r="A2669" s="403">
        <v>92003</v>
      </c>
      <c r="B2669" s="404" t="s">
        <v>9628</v>
      </c>
      <c r="C2669" s="404" t="s">
        <v>2</v>
      </c>
      <c r="D2669" s="404" t="s">
        <v>6770</v>
      </c>
      <c r="E2669" s="409">
        <v>30.75</v>
      </c>
      <c r="F2669" s="404" t="s">
        <v>6771</v>
      </c>
    </row>
    <row r="2670" spans="1:6">
      <c r="A2670" s="403">
        <v>92004</v>
      </c>
      <c r="B2670" s="404" t="s">
        <v>5947</v>
      </c>
      <c r="C2670" s="404" t="s">
        <v>2</v>
      </c>
      <c r="D2670" s="404" t="s">
        <v>6770</v>
      </c>
      <c r="E2670" s="409">
        <v>32.96</v>
      </c>
      <c r="F2670" s="404" t="s">
        <v>6771</v>
      </c>
    </row>
    <row r="2671" spans="1:6">
      <c r="A2671" s="403">
        <v>92005</v>
      </c>
      <c r="B2671" s="404" t="s">
        <v>9629</v>
      </c>
      <c r="C2671" s="404" t="s">
        <v>2</v>
      </c>
      <c r="D2671" s="404" t="s">
        <v>6770</v>
      </c>
      <c r="E2671" s="409">
        <v>35.82</v>
      </c>
      <c r="F2671" s="404" t="s">
        <v>6771</v>
      </c>
    </row>
    <row r="2672" spans="1:6">
      <c r="A2672" s="403">
        <v>92006</v>
      </c>
      <c r="B2672" s="404" t="s">
        <v>9630</v>
      </c>
      <c r="C2672" s="404" t="s">
        <v>2</v>
      </c>
      <c r="D2672" s="404" t="s">
        <v>6770</v>
      </c>
      <c r="E2672" s="409">
        <v>23.24</v>
      </c>
      <c r="F2672" s="404" t="s">
        <v>6771</v>
      </c>
    </row>
    <row r="2673" spans="1:6">
      <c r="A2673" s="403">
        <v>92007</v>
      </c>
      <c r="B2673" s="404" t="s">
        <v>9631</v>
      </c>
      <c r="C2673" s="404" t="s">
        <v>2</v>
      </c>
      <c r="D2673" s="404" t="s">
        <v>6770</v>
      </c>
      <c r="E2673" s="409">
        <v>26.1</v>
      </c>
      <c r="F2673" s="404" t="s">
        <v>6771</v>
      </c>
    </row>
    <row r="2674" spans="1:6">
      <c r="A2674" s="403">
        <v>92008</v>
      </c>
      <c r="B2674" s="404" t="s">
        <v>5905</v>
      </c>
      <c r="C2674" s="404" t="s">
        <v>2</v>
      </c>
      <c r="D2674" s="404" t="s">
        <v>6770</v>
      </c>
      <c r="E2674" s="409">
        <v>28.31</v>
      </c>
      <c r="F2674" s="404" t="s">
        <v>6771</v>
      </c>
    </row>
    <row r="2675" spans="1:6">
      <c r="A2675" s="403">
        <v>92009</v>
      </c>
      <c r="B2675" s="404" t="s">
        <v>9632</v>
      </c>
      <c r="C2675" s="404" t="s">
        <v>2</v>
      </c>
      <c r="D2675" s="404" t="s">
        <v>6770</v>
      </c>
      <c r="E2675" s="409">
        <v>31.17</v>
      </c>
      <c r="F2675" s="404" t="s">
        <v>6771</v>
      </c>
    </row>
    <row r="2676" spans="1:6">
      <c r="A2676" s="403">
        <v>92010</v>
      </c>
      <c r="B2676" s="404" t="s">
        <v>9633</v>
      </c>
      <c r="C2676" s="404" t="s">
        <v>2</v>
      </c>
      <c r="D2676" s="404" t="s">
        <v>6770</v>
      </c>
      <c r="E2676" s="409">
        <v>40.880000000000003</v>
      </c>
      <c r="F2676" s="404" t="s">
        <v>6771</v>
      </c>
    </row>
    <row r="2677" spans="1:6">
      <c r="A2677" s="403">
        <v>92011</v>
      </c>
      <c r="B2677" s="404" t="s">
        <v>9634</v>
      </c>
      <c r="C2677" s="404" t="s">
        <v>2</v>
      </c>
      <c r="D2677" s="404" t="s">
        <v>6770</v>
      </c>
      <c r="E2677" s="409">
        <v>45.17</v>
      </c>
      <c r="F2677" s="404" t="s">
        <v>6771</v>
      </c>
    </row>
    <row r="2678" spans="1:6">
      <c r="A2678" s="403">
        <v>92012</v>
      </c>
      <c r="B2678" s="404" t="s">
        <v>9635</v>
      </c>
      <c r="C2678" s="404" t="s">
        <v>2</v>
      </c>
      <c r="D2678" s="404" t="s">
        <v>6770</v>
      </c>
      <c r="E2678" s="409">
        <v>45.95</v>
      </c>
      <c r="F2678" s="404" t="s">
        <v>6771</v>
      </c>
    </row>
    <row r="2679" spans="1:6">
      <c r="A2679" s="403">
        <v>92013</v>
      </c>
      <c r="B2679" s="404" t="s">
        <v>9636</v>
      </c>
      <c r="C2679" s="404" t="s">
        <v>2</v>
      </c>
      <c r="D2679" s="404" t="s">
        <v>6770</v>
      </c>
      <c r="E2679" s="409">
        <v>50.24</v>
      </c>
      <c r="F2679" s="404" t="s">
        <v>6771</v>
      </c>
    </row>
    <row r="2680" spans="1:6">
      <c r="A2680" s="403">
        <v>92014</v>
      </c>
      <c r="B2680" s="404" t="s">
        <v>9637</v>
      </c>
      <c r="C2680" s="404" t="s">
        <v>2</v>
      </c>
      <c r="D2680" s="404" t="s">
        <v>6770</v>
      </c>
      <c r="E2680" s="409">
        <v>33.89</v>
      </c>
      <c r="F2680" s="404" t="s">
        <v>6771</v>
      </c>
    </row>
    <row r="2681" spans="1:6">
      <c r="A2681" s="403">
        <v>92015</v>
      </c>
      <c r="B2681" s="404" t="s">
        <v>9638</v>
      </c>
      <c r="C2681" s="404" t="s">
        <v>2</v>
      </c>
      <c r="D2681" s="404" t="s">
        <v>6770</v>
      </c>
      <c r="E2681" s="409">
        <v>38.18</v>
      </c>
      <c r="F2681" s="404" t="s">
        <v>6771</v>
      </c>
    </row>
    <row r="2682" spans="1:6">
      <c r="A2682" s="403">
        <v>92016</v>
      </c>
      <c r="B2682" s="404" t="s">
        <v>9639</v>
      </c>
      <c r="C2682" s="404" t="s">
        <v>2</v>
      </c>
      <c r="D2682" s="404" t="s">
        <v>6770</v>
      </c>
      <c r="E2682" s="409">
        <v>38.96</v>
      </c>
      <c r="F2682" s="404" t="s">
        <v>6771</v>
      </c>
    </row>
    <row r="2683" spans="1:6">
      <c r="A2683" s="403">
        <v>92017</v>
      </c>
      <c r="B2683" s="404" t="s">
        <v>9640</v>
      </c>
      <c r="C2683" s="404" t="s">
        <v>2</v>
      </c>
      <c r="D2683" s="404" t="s">
        <v>6770</v>
      </c>
      <c r="E2683" s="409">
        <v>43.25</v>
      </c>
      <c r="F2683" s="404" t="s">
        <v>6771</v>
      </c>
    </row>
    <row r="2684" spans="1:6">
      <c r="A2684" s="403">
        <v>92018</v>
      </c>
      <c r="B2684" s="404" t="s">
        <v>9641</v>
      </c>
      <c r="C2684" s="404" t="s">
        <v>2</v>
      </c>
      <c r="D2684" s="404" t="s">
        <v>6770</v>
      </c>
      <c r="E2684" s="409">
        <v>44.86</v>
      </c>
      <c r="F2684" s="404" t="s">
        <v>6771</v>
      </c>
    </row>
    <row r="2685" spans="1:6">
      <c r="A2685" s="403">
        <v>92019</v>
      </c>
      <c r="B2685" s="404" t="s">
        <v>9642</v>
      </c>
      <c r="C2685" s="404" t="s">
        <v>2</v>
      </c>
      <c r="D2685" s="404" t="s">
        <v>6770</v>
      </c>
      <c r="E2685" s="409">
        <v>52.9</v>
      </c>
      <c r="F2685" s="404" t="s">
        <v>6771</v>
      </c>
    </row>
    <row r="2686" spans="1:6">
      <c r="A2686" s="403">
        <v>92020</v>
      </c>
      <c r="B2686" s="404" t="s">
        <v>9643</v>
      </c>
      <c r="C2686" s="404" t="s">
        <v>2</v>
      </c>
      <c r="D2686" s="404" t="s">
        <v>6770</v>
      </c>
      <c r="E2686" s="409">
        <v>66.319999999999993</v>
      </c>
      <c r="F2686" s="404" t="s">
        <v>6771</v>
      </c>
    </row>
    <row r="2687" spans="1:6">
      <c r="A2687" s="403">
        <v>92021</v>
      </c>
      <c r="B2687" s="404" t="s">
        <v>9644</v>
      </c>
      <c r="C2687" s="404" t="s">
        <v>2</v>
      </c>
      <c r="D2687" s="404" t="s">
        <v>6770</v>
      </c>
      <c r="E2687" s="409">
        <v>74.36</v>
      </c>
      <c r="F2687" s="404" t="s">
        <v>6771</v>
      </c>
    </row>
    <row r="2688" spans="1:6">
      <c r="A2688" s="403">
        <v>92022</v>
      </c>
      <c r="B2688" s="404" t="s">
        <v>9645</v>
      </c>
      <c r="C2688" s="404" t="s">
        <v>2</v>
      </c>
      <c r="D2688" s="404" t="s">
        <v>6770</v>
      </c>
      <c r="E2688" s="409">
        <v>24.63</v>
      </c>
      <c r="F2688" s="404" t="s">
        <v>6771</v>
      </c>
    </row>
    <row r="2689" spans="1:6">
      <c r="A2689" s="403">
        <v>92023</v>
      </c>
      <c r="B2689" s="404" t="s">
        <v>9646</v>
      </c>
      <c r="C2689" s="404" t="s">
        <v>2</v>
      </c>
      <c r="D2689" s="404" t="s">
        <v>6770</v>
      </c>
      <c r="E2689" s="409">
        <v>29.7</v>
      </c>
      <c r="F2689" s="404" t="s">
        <v>6771</v>
      </c>
    </row>
    <row r="2690" spans="1:6">
      <c r="A2690" s="403">
        <v>92024</v>
      </c>
      <c r="B2690" s="404" t="s">
        <v>9647</v>
      </c>
      <c r="C2690" s="404" t="s">
        <v>2</v>
      </c>
      <c r="D2690" s="404" t="s">
        <v>6770</v>
      </c>
      <c r="E2690" s="409">
        <v>37.64</v>
      </c>
      <c r="F2690" s="404" t="s">
        <v>6771</v>
      </c>
    </row>
    <row r="2691" spans="1:6">
      <c r="A2691" s="403">
        <v>92025</v>
      </c>
      <c r="B2691" s="404" t="s">
        <v>9648</v>
      </c>
      <c r="C2691" s="404" t="s">
        <v>2</v>
      </c>
      <c r="D2691" s="404" t="s">
        <v>6770</v>
      </c>
      <c r="E2691" s="409">
        <v>42.71</v>
      </c>
      <c r="F2691" s="404" t="s">
        <v>6771</v>
      </c>
    </row>
    <row r="2692" spans="1:6">
      <c r="A2692" s="403">
        <v>92026</v>
      </c>
      <c r="B2692" s="404" t="s">
        <v>9649</v>
      </c>
      <c r="C2692" s="404" t="s">
        <v>2</v>
      </c>
      <c r="D2692" s="404" t="s">
        <v>6770</v>
      </c>
      <c r="E2692" s="409">
        <v>34.369999999999997</v>
      </c>
      <c r="F2692" s="404" t="s">
        <v>6771</v>
      </c>
    </row>
    <row r="2693" spans="1:6">
      <c r="A2693" s="403">
        <v>92027</v>
      </c>
      <c r="B2693" s="404" t="s">
        <v>9650</v>
      </c>
      <c r="C2693" s="404" t="s">
        <v>2</v>
      </c>
      <c r="D2693" s="404" t="s">
        <v>6770</v>
      </c>
      <c r="E2693" s="409">
        <v>39.44</v>
      </c>
      <c r="F2693" s="404" t="s">
        <v>6771</v>
      </c>
    </row>
    <row r="2694" spans="1:6">
      <c r="A2694" s="403">
        <v>92028</v>
      </c>
      <c r="B2694" s="404" t="s">
        <v>9651</v>
      </c>
      <c r="C2694" s="404" t="s">
        <v>2</v>
      </c>
      <c r="D2694" s="404" t="s">
        <v>6770</v>
      </c>
      <c r="E2694" s="409">
        <v>28.63</v>
      </c>
      <c r="F2694" s="404" t="s">
        <v>6771</v>
      </c>
    </row>
    <row r="2695" spans="1:6">
      <c r="A2695" s="403">
        <v>92029</v>
      </c>
      <c r="B2695" s="404" t="s">
        <v>9652</v>
      </c>
      <c r="C2695" s="404" t="s">
        <v>2</v>
      </c>
      <c r="D2695" s="404" t="s">
        <v>6770</v>
      </c>
      <c r="E2695" s="409">
        <v>33.700000000000003</v>
      </c>
      <c r="F2695" s="404" t="s">
        <v>6771</v>
      </c>
    </row>
    <row r="2696" spans="1:6">
      <c r="A2696" s="403">
        <v>92030</v>
      </c>
      <c r="B2696" s="404" t="s">
        <v>9653</v>
      </c>
      <c r="C2696" s="404" t="s">
        <v>2</v>
      </c>
      <c r="D2696" s="404" t="s">
        <v>6770</v>
      </c>
      <c r="E2696" s="409">
        <v>41.62</v>
      </c>
      <c r="F2696" s="404" t="s">
        <v>6771</v>
      </c>
    </row>
    <row r="2697" spans="1:6">
      <c r="A2697" s="403">
        <v>92031</v>
      </c>
      <c r="B2697" s="404" t="s">
        <v>9654</v>
      </c>
      <c r="C2697" s="404" t="s">
        <v>2</v>
      </c>
      <c r="D2697" s="404" t="s">
        <v>6770</v>
      </c>
      <c r="E2697" s="409">
        <v>46.69</v>
      </c>
      <c r="F2697" s="404" t="s">
        <v>6771</v>
      </c>
    </row>
    <row r="2698" spans="1:6">
      <c r="A2698" s="403">
        <v>92032</v>
      </c>
      <c r="B2698" s="404" t="s">
        <v>9655</v>
      </c>
      <c r="C2698" s="404" t="s">
        <v>2</v>
      </c>
      <c r="D2698" s="404" t="s">
        <v>6770</v>
      </c>
      <c r="E2698" s="409">
        <v>42.36</v>
      </c>
      <c r="F2698" s="404" t="s">
        <v>6771</v>
      </c>
    </row>
    <row r="2699" spans="1:6">
      <c r="A2699" s="403">
        <v>92033</v>
      </c>
      <c r="B2699" s="404" t="s">
        <v>9656</v>
      </c>
      <c r="C2699" s="404" t="s">
        <v>2</v>
      </c>
      <c r="D2699" s="404" t="s">
        <v>6770</v>
      </c>
      <c r="E2699" s="409">
        <v>47.43</v>
      </c>
      <c r="F2699" s="404" t="s">
        <v>6771</v>
      </c>
    </row>
    <row r="2700" spans="1:6">
      <c r="A2700" s="403">
        <v>92034</v>
      </c>
      <c r="B2700" s="404" t="s">
        <v>9657</v>
      </c>
      <c r="C2700" s="404" t="s">
        <v>2</v>
      </c>
      <c r="D2700" s="404" t="s">
        <v>6770</v>
      </c>
      <c r="E2700" s="409">
        <v>38.380000000000003</v>
      </c>
      <c r="F2700" s="404" t="s">
        <v>6771</v>
      </c>
    </row>
    <row r="2701" spans="1:6">
      <c r="A2701" s="403">
        <v>92035</v>
      </c>
      <c r="B2701" s="404" t="s">
        <v>9658</v>
      </c>
      <c r="C2701" s="404" t="s">
        <v>2</v>
      </c>
      <c r="D2701" s="404" t="s">
        <v>6770</v>
      </c>
      <c r="E2701" s="409">
        <v>43.45</v>
      </c>
      <c r="F2701" s="404" t="s">
        <v>6771</v>
      </c>
    </row>
    <row r="2702" spans="1:6">
      <c r="A2702" s="403">
        <v>72278</v>
      </c>
      <c r="B2702" s="404" t="s">
        <v>9659</v>
      </c>
      <c r="C2702" s="404" t="s">
        <v>2</v>
      </c>
      <c r="D2702" s="404" t="s">
        <v>6770</v>
      </c>
      <c r="E2702" s="409">
        <v>92.86</v>
      </c>
      <c r="F2702" s="404" t="s">
        <v>6771</v>
      </c>
    </row>
    <row r="2703" spans="1:6">
      <c r="A2703" s="403">
        <v>72280</v>
      </c>
      <c r="B2703" s="404" t="s">
        <v>9660</v>
      </c>
      <c r="C2703" s="404" t="s">
        <v>2</v>
      </c>
      <c r="D2703" s="404" t="s">
        <v>6823</v>
      </c>
      <c r="E2703" s="409">
        <v>49.89</v>
      </c>
      <c r="F2703" s="404" t="s">
        <v>6771</v>
      </c>
    </row>
    <row r="2704" spans="1:6">
      <c r="A2704" s="404" t="s">
        <v>9661</v>
      </c>
      <c r="B2704" s="404" t="s">
        <v>9662</v>
      </c>
      <c r="C2704" s="404" t="s">
        <v>2</v>
      </c>
      <c r="D2704" s="404" t="s">
        <v>6770</v>
      </c>
      <c r="E2704" s="409">
        <v>112.02</v>
      </c>
      <c r="F2704" s="404" t="s">
        <v>6771</v>
      </c>
    </row>
    <row r="2705" spans="1:6">
      <c r="A2705" s="404" t="s">
        <v>9663</v>
      </c>
      <c r="B2705" s="404" t="s">
        <v>9664</v>
      </c>
      <c r="C2705" s="404" t="s">
        <v>2</v>
      </c>
      <c r="D2705" s="404" t="s">
        <v>6770</v>
      </c>
      <c r="E2705" s="409">
        <v>148.04</v>
      </c>
      <c r="F2705" s="404" t="s">
        <v>6771</v>
      </c>
    </row>
    <row r="2706" spans="1:6">
      <c r="A2706" s="404" t="s">
        <v>9665</v>
      </c>
      <c r="B2706" s="404" t="s">
        <v>9666</v>
      </c>
      <c r="C2706" s="404" t="s">
        <v>2</v>
      </c>
      <c r="D2706" s="404" t="s">
        <v>6770</v>
      </c>
      <c r="E2706" s="409">
        <v>42.41</v>
      </c>
      <c r="F2706" s="404" t="s">
        <v>6771</v>
      </c>
    </row>
    <row r="2707" spans="1:6">
      <c r="A2707" s="403">
        <v>83391</v>
      </c>
      <c r="B2707" s="404" t="s">
        <v>9667</v>
      </c>
      <c r="C2707" s="404" t="s">
        <v>2</v>
      </c>
      <c r="D2707" s="404" t="s">
        <v>6770</v>
      </c>
      <c r="E2707" s="409">
        <v>23.29</v>
      </c>
      <c r="F2707" s="404" t="s">
        <v>6771</v>
      </c>
    </row>
    <row r="2708" spans="1:6">
      <c r="A2708" s="403">
        <v>83392</v>
      </c>
      <c r="B2708" s="404" t="s">
        <v>9668</v>
      </c>
      <c r="C2708" s="404" t="s">
        <v>2</v>
      </c>
      <c r="D2708" s="404" t="s">
        <v>6770</v>
      </c>
      <c r="E2708" s="409">
        <v>17.13</v>
      </c>
      <c r="F2708" s="404" t="s">
        <v>6771</v>
      </c>
    </row>
    <row r="2709" spans="1:6">
      <c r="A2709" s="403">
        <v>83393</v>
      </c>
      <c r="B2709" s="404" t="s">
        <v>9669</v>
      </c>
      <c r="C2709" s="404" t="s">
        <v>2</v>
      </c>
      <c r="D2709" s="404" t="s">
        <v>6770</v>
      </c>
      <c r="E2709" s="409">
        <v>22.07</v>
      </c>
      <c r="F2709" s="404" t="s">
        <v>6771</v>
      </c>
    </row>
    <row r="2710" spans="1:6">
      <c r="A2710" s="403">
        <v>83470</v>
      </c>
      <c r="B2710" s="404" t="s">
        <v>9670</v>
      </c>
      <c r="C2710" s="404" t="s">
        <v>2</v>
      </c>
      <c r="D2710" s="404" t="s">
        <v>6770</v>
      </c>
      <c r="E2710" s="409">
        <v>91.67</v>
      </c>
      <c r="F2710" s="404" t="s">
        <v>6771</v>
      </c>
    </row>
    <row r="2711" spans="1:6">
      <c r="A2711" s="403">
        <v>93040</v>
      </c>
      <c r="B2711" s="404" t="s">
        <v>9671</v>
      </c>
      <c r="C2711" s="404" t="s">
        <v>2</v>
      </c>
      <c r="D2711" s="404" t="s">
        <v>6770</v>
      </c>
      <c r="E2711" s="409">
        <v>14.32</v>
      </c>
      <c r="F2711" s="404" t="s">
        <v>6771</v>
      </c>
    </row>
    <row r="2712" spans="1:6">
      <c r="A2712" s="403">
        <v>93041</v>
      </c>
      <c r="B2712" s="404" t="s">
        <v>9672</v>
      </c>
      <c r="C2712" s="404" t="s">
        <v>2</v>
      </c>
      <c r="D2712" s="404" t="s">
        <v>6770</v>
      </c>
      <c r="E2712" s="409">
        <v>91.33</v>
      </c>
      <c r="F2712" s="404" t="s">
        <v>6771</v>
      </c>
    </row>
    <row r="2713" spans="1:6">
      <c r="A2713" s="403">
        <v>93042</v>
      </c>
      <c r="B2713" s="404" t="s">
        <v>9673</v>
      </c>
      <c r="C2713" s="404" t="s">
        <v>2</v>
      </c>
      <c r="D2713" s="404" t="s">
        <v>6770</v>
      </c>
      <c r="E2713" s="409">
        <v>29.36</v>
      </c>
      <c r="F2713" s="404" t="s">
        <v>6771</v>
      </c>
    </row>
    <row r="2714" spans="1:6">
      <c r="A2714" s="403">
        <v>93043</v>
      </c>
      <c r="B2714" s="404" t="s">
        <v>9674</v>
      </c>
      <c r="C2714" s="404" t="s">
        <v>2</v>
      </c>
      <c r="D2714" s="404" t="s">
        <v>6770</v>
      </c>
      <c r="E2714" s="409">
        <v>39.19</v>
      </c>
      <c r="F2714" s="404" t="s">
        <v>6771</v>
      </c>
    </row>
    <row r="2715" spans="1:6">
      <c r="A2715" s="403">
        <v>93044</v>
      </c>
      <c r="B2715" s="404" t="s">
        <v>9675</v>
      </c>
      <c r="C2715" s="404" t="s">
        <v>2</v>
      </c>
      <c r="D2715" s="404" t="s">
        <v>6770</v>
      </c>
      <c r="E2715" s="409">
        <v>16.14</v>
      </c>
      <c r="F2715" s="404" t="s">
        <v>6771</v>
      </c>
    </row>
    <row r="2716" spans="1:6">
      <c r="A2716" s="403">
        <v>93045</v>
      </c>
      <c r="B2716" s="404" t="s">
        <v>9676</v>
      </c>
      <c r="C2716" s="404" t="s">
        <v>2</v>
      </c>
      <c r="D2716" s="404" t="s">
        <v>6770</v>
      </c>
      <c r="E2716" s="409">
        <v>51.11</v>
      </c>
      <c r="F2716" s="404" t="s">
        <v>6771</v>
      </c>
    </row>
    <row r="2717" spans="1:6">
      <c r="A2717" s="403">
        <v>97583</v>
      </c>
      <c r="B2717" s="404" t="s">
        <v>9677</v>
      </c>
      <c r="C2717" s="404" t="s">
        <v>2</v>
      </c>
      <c r="D2717" s="404" t="s">
        <v>6770</v>
      </c>
      <c r="E2717" s="409">
        <v>36.07</v>
      </c>
      <c r="F2717" s="404" t="s">
        <v>6771</v>
      </c>
    </row>
    <row r="2718" spans="1:6">
      <c r="A2718" s="403">
        <v>97584</v>
      </c>
      <c r="B2718" s="404" t="s">
        <v>9678</v>
      </c>
      <c r="C2718" s="404" t="s">
        <v>2</v>
      </c>
      <c r="D2718" s="404" t="s">
        <v>6770</v>
      </c>
      <c r="E2718" s="409">
        <v>49.14</v>
      </c>
      <c r="F2718" s="404" t="s">
        <v>6771</v>
      </c>
    </row>
    <row r="2719" spans="1:6">
      <c r="A2719" s="403">
        <v>97585</v>
      </c>
      <c r="B2719" s="404" t="s">
        <v>5957</v>
      </c>
      <c r="C2719" s="404" t="s">
        <v>2</v>
      </c>
      <c r="D2719" s="404" t="s">
        <v>6770</v>
      </c>
      <c r="E2719" s="409">
        <v>49.19</v>
      </c>
      <c r="F2719" s="404" t="s">
        <v>6771</v>
      </c>
    </row>
    <row r="2720" spans="1:6">
      <c r="A2720" s="403">
        <v>97586</v>
      </c>
      <c r="B2720" s="404" t="s">
        <v>9679</v>
      </c>
      <c r="C2720" s="404" t="s">
        <v>2</v>
      </c>
      <c r="D2720" s="404" t="s">
        <v>6770</v>
      </c>
      <c r="E2720" s="409">
        <v>64.959999999999994</v>
      </c>
      <c r="F2720" s="404" t="s">
        <v>6771</v>
      </c>
    </row>
    <row r="2721" spans="1:6">
      <c r="A2721" s="403">
        <v>97587</v>
      </c>
      <c r="B2721" s="404" t="s">
        <v>9680</v>
      </c>
      <c r="C2721" s="404" t="s">
        <v>2</v>
      </c>
      <c r="D2721" s="404" t="s">
        <v>6770</v>
      </c>
      <c r="E2721" s="409">
        <v>111.35</v>
      </c>
      <c r="F2721" s="404" t="s">
        <v>6771</v>
      </c>
    </row>
    <row r="2722" spans="1:6">
      <c r="A2722" s="403">
        <v>97589</v>
      </c>
      <c r="B2722" s="404" t="s">
        <v>9681</v>
      </c>
      <c r="C2722" s="404" t="s">
        <v>2</v>
      </c>
      <c r="D2722" s="404" t="s">
        <v>6770</v>
      </c>
      <c r="E2722" s="409">
        <v>28.11</v>
      </c>
      <c r="F2722" s="404" t="s">
        <v>6771</v>
      </c>
    </row>
    <row r="2723" spans="1:6">
      <c r="A2723" s="403">
        <v>97590</v>
      </c>
      <c r="B2723" s="404" t="s">
        <v>9682</v>
      </c>
      <c r="C2723" s="404" t="s">
        <v>2</v>
      </c>
      <c r="D2723" s="404" t="s">
        <v>6770</v>
      </c>
      <c r="E2723" s="409">
        <v>49.91</v>
      </c>
      <c r="F2723" s="404" t="s">
        <v>6771</v>
      </c>
    </row>
    <row r="2724" spans="1:6">
      <c r="A2724" s="403">
        <v>97591</v>
      </c>
      <c r="B2724" s="404" t="s">
        <v>9683</v>
      </c>
      <c r="C2724" s="404" t="s">
        <v>2</v>
      </c>
      <c r="D2724" s="404" t="s">
        <v>6770</v>
      </c>
      <c r="E2724" s="409">
        <v>70.349999999999994</v>
      </c>
      <c r="F2724" s="404" t="s">
        <v>6771</v>
      </c>
    </row>
    <row r="2725" spans="1:6">
      <c r="A2725" s="403">
        <v>97592</v>
      </c>
      <c r="B2725" s="404" t="s">
        <v>9684</v>
      </c>
      <c r="C2725" s="404" t="s">
        <v>2</v>
      </c>
      <c r="D2725" s="404" t="s">
        <v>6770</v>
      </c>
      <c r="E2725" s="409">
        <v>79.92</v>
      </c>
      <c r="F2725" s="404" t="s">
        <v>6771</v>
      </c>
    </row>
    <row r="2726" spans="1:6">
      <c r="A2726" s="403">
        <v>97593</v>
      </c>
      <c r="B2726" s="404" t="s">
        <v>9685</v>
      </c>
      <c r="C2726" s="404" t="s">
        <v>2</v>
      </c>
      <c r="D2726" s="404" t="s">
        <v>6770</v>
      </c>
      <c r="E2726" s="409">
        <v>65.819999999999993</v>
      </c>
      <c r="F2726" s="404" t="s">
        <v>6771</v>
      </c>
    </row>
    <row r="2727" spans="1:6">
      <c r="A2727" s="403">
        <v>97594</v>
      </c>
      <c r="B2727" s="404" t="s">
        <v>9686</v>
      </c>
      <c r="C2727" s="404" t="s">
        <v>2</v>
      </c>
      <c r="D2727" s="404" t="s">
        <v>6770</v>
      </c>
      <c r="E2727" s="409">
        <v>69.59</v>
      </c>
      <c r="F2727" s="404" t="s">
        <v>6771</v>
      </c>
    </row>
    <row r="2728" spans="1:6">
      <c r="A2728" s="403">
        <v>97595</v>
      </c>
      <c r="B2728" s="404" t="s">
        <v>9687</v>
      </c>
      <c r="C2728" s="404" t="s">
        <v>2</v>
      </c>
      <c r="D2728" s="404" t="s">
        <v>6770</v>
      </c>
      <c r="E2728" s="409">
        <v>39.72</v>
      </c>
      <c r="F2728" s="404" t="s">
        <v>6771</v>
      </c>
    </row>
    <row r="2729" spans="1:6">
      <c r="A2729" s="403">
        <v>97596</v>
      </c>
      <c r="B2729" s="404" t="s">
        <v>9688</v>
      </c>
      <c r="C2729" s="404" t="s">
        <v>2</v>
      </c>
      <c r="D2729" s="404" t="s">
        <v>6770</v>
      </c>
      <c r="E2729" s="409">
        <v>27.94</v>
      </c>
      <c r="F2729" s="404" t="s">
        <v>6771</v>
      </c>
    </row>
    <row r="2730" spans="1:6">
      <c r="A2730" s="403">
        <v>97597</v>
      </c>
      <c r="B2730" s="404" t="s">
        <v>9689</v>
      </c>
      <c r="C2730" s="404" t="s">
        <v>2</v>
      </c>
      <c r="D2730" s="404" t="s">
        <v>6770</v>
      </c>
      <c r="E2730" s="409">
        <v>34.79</v>
      </c>
      <c r="F2730" s="404" t="s">
        <v>6771</v>
      </c>
    </row>
    <row r="2731" spans="1:6">
      <c r="A2731" s="403">
        <v>97598</v>
      </c>
      <c r="B2731" s="404" t="s">
        <v>9690</v>
      </c>
      <c r="C2731" s="404" t="s">
        <v>2</v>
      </c>
      <c r="D2731" s="404" t="s">
        <v>6770</v>
      </c>
      <c r="E2731" s="409">
        <v>33.28</v>
      </c>
      <c r="F2731" s="404" t="s">
        <v>6771</v>
      </c>
    </row>
    <row r="2732" spans="1:6">
      <c r="A2732" s="403">
        <v>97599</v>
      </c>
      <c r="B2732" s="404" t="s">
        <v>6100</v>
      </c>
      <c r="C2732" s="404" t="s">
        <v>2</v>
      </c>
      <c r="D2732" s="404" t="s">
        <v>6770</v>
      </c>
      <c r="E2732" s="409">
        <v>30.29</v>
      </c>
      <c r="F2732" s="404" t="s">
        <v>6771</v>
      </c>
    </row>
    <row r="2733" spans="1:6">
      <c r="A2733" s="403">
        <v>97609</v>
      </c>
      <c r="B2733" s="404" t="s">
        <v>9691</v>
      </c>
      <c r="C2733" s="404" t="s">
        <v>2</v>
      </c>
      <c r="D2733" s="404" t="s">
        <v>6770</v>
      </c>
      <c r="E2733" s="409">
        <v>34.200000000000003</v>
      </c>
      <c r="F2733" s="404" t="s">
        <v>6771</v>
      </c>
    </row>
    <row r="2734" spans="1:6">
      <c r="A2734" s="403">
        <v>97610</v>
      </c>
      <c r="B2734" s="404" t="s">
        <v>9692</v>
      </c>
      <c r="C2734" s="404" t="s">
        <v>2</v>
      </c>
      <c r="D2734" s="404" t="s">
        <v>6770</v>
      </c>
      <c r="E2734" s="409">
        <v>44.03</v>
      </c>
      <c r="F2734" s="404" t="s">
        <v>6771</v>
      </c>
    </row>
    <row r="2735" spans="1:6">
      <c r="A2735" s="403">
        <v>97611</v>
      </c>
      <c r="B2735" s="404" t="s">
        <v>9693</v>
      </c>
      <c r="C2735" s="404" t="s">
        <v>2</v>
      </c>
      <c r="D2735" s="404" t="s">
        <v>6770</v>
      </c>
      <c r="E2735" s="409">
        <v>19.16</v>
      </c>
      <c r="F2735" s="404" t="s">
        <v>6771</v>
      </c>
    </row>
    <row r="2736" spans="1:6">
      <c r="A2736" s="403">
        <v>97612</v>
      </c>
      <c r="B2736" s="404" t="s">
        <v>9694</v>
      </c>
      <c r="C2736" s="404" t="s">
        <v>2</v>
      </c>
      <c r="D2736" s="404" t="s">
        <v>6770</v>
      </c>
      <c r="E2736" s="409">
        <v>20.98</v>
      </c>
      <c r="F2736" s="404" t="s">
        <v>6771</v>
      </c>
    </row>
    <row r="2737" spans="1:6">
      <c r="A2737" s="403">
        <v>97613</v>
      </c>
      <c r="B2737" s="404" t="s">
        <v>9695</v>
      </c>
      <c r="C2737" s="404" t="s">
        <v>2</v>
      </c>
      <c r="D2737" s="404" t="s">
        <v>6770</v>
      </c>
      <c r="E2737" s="409">
        <v>27.02</v>
      </c>
      <c r="F2737" s="404" t="s">
        <v>6771</v>
      </c>
    </row>
    <row r="2738" spans="1:6">
      <c r="A2738" s="403">
        <v>97614</v>
      </c>
      <c r="B2738" s="404" t="s">
        <v>9696</v>
      </c>
      <c r="C2738" s="404" t="s">
        <v>2</v>
      </c>
      <c r="D2738" s="404" t="s">
        <v>6770</v>
      </c>
      <c r="E2738" s="409">
        <v>48.83</v>
      </c>
      <c r="F2738" s="404" t="s">
        <v>6771</v>
      </c>
    </row>
    <row r="2739" spans="1:6">
      <c r="A2739" s="403">
        <v>97615</v>
      </c>
      <c r="B2739" s="404" t="s">
        <v>9697</v>
      </c>
      <c r="C2739" s="404" t="s">
        <v>2</v>
      </c>
      <c r="D2739" s="404" t="s">
        <v>6770</v>
      </c>
      <c r="E2739" s="409">
        <v>29.54</v>
      </c>
      <c r="F2739" s="404" t="s">
        <v>6771</v>
      </c>
    </row>
    <row r="2740" spans="1:6">
      <c r="A2740" s="403">
        <v>97616</v>
      </c>
      <c r="B2740" s="404" t="s">
        <v>9698</v>
      </c>
      <c r="C2740" s="404" t="s">
        <v>2</v>
      </c>
      <c r="D2740" s="404" t="s">
        <v>6770</v>
      </c>
      <c r="E2740" s="409">
        <v>32.82</v>
      </c>
      <c r="F2740" s="404" t="s">
        <v>6771</v>
      </c>
    </row>
    <row r="2741" spans="1:6">
      <c r="A2741" s="403">
        <v>97617</v>
      </c>
      <c r="B2741" s="404" t="s">
        <v>9699</v>
      </c>
      <c r="C2741" s="404" t="s">
        <v>2</v>
      </c>
      <c r="D2741" s="404" t="s">
        <v>6770</v>
      </c>
      <c r="E2741" s="409">
        <v>32.54</v>
      </c>
      <c r="F2741" s="404" t="s">
        <v>6771</v>
      </c>
    </row>
    <row r="2742" spans="1:6">
      <c r="A2742" s="403">
        <v>97618</v>
      </c>
      <c r="B2742" s="404" t="s">
        <v>9700</v>
      </c>
      <c r="C2742" s="404" t="s">
        <v>2</v>
      </c>
      <c r="D2742" s="404" t="s">
        <v>6770</v>
      </c>
      <c r="E2742" s="409">
        <v>32.1</v>
      </c>
      <c r="F2742" s="404" t="s">
        <v>6771</v>
      </c>
    </row>
    <row r="2743" spans="1:6">
      <c r="A2743" s="403">
        <v>9540</v>
      </c>
      <c r="B2743" s="404" t="s">
        <v>9701</v>
      </c>
      <c r="C2743" s="404" t="s">
        <v>2</v>
      </c>
      <c r="D2743" s="404" t="s">
        <v>6823</v>
      </c>
      <c r="E2743" s="409">
        <v>859.98</v>
      </c>
      <c r="F2743" s="404" t="s">
        <v>6771</v>
      </c>
    </row>
    <row r="2744" spans="1:6">
      <c r="A2744" s="403">
        <v>41598</v>
      </c>
      <c r="B2744" s="404" t="s">
        <v>9702</v>
      </c>
      <c r="C2744" s="404" t="s">
        <v>2</v>
      </c>
      <c r="D2744" s="404" t="s">
        <v>6823</v>
      </c>
      <c r="E2744" s="411">
        <v>1377.47</v>
      </c>
      <c r="F2744" s="404" t="s">
        <v>6771</v>
      </c>
    </row>
    <row r="2745" spans="1:6">
      <c r="A2745" s="403">
        <v>72941</v>
      </c>
      <c r="B2745" s="404" t="s">
        <v>9703</v>
      </c>
      <c r="C2745" s="404" t="s">
        <v>2</v>
      </c>
      <c r="D2745" s="404" t="s">
        <v>6770</v>
      </c>
      <c r="E2745" s="409">
        <v>146.47</v>
      </c>
      <c r="F2745" s="404" t="s">
        <v>6771</v>
      </c>
    </row>
    <row r="2746" spans="1:6">
      <c r="A2746" s="403">
        <v>73624</v>
      </c>
      <c r="B2746" s="404" t="s">
        <v>9704</v>
      </c>
      <c r="C2746" s="404" t="s">
        <v>2</v>
      </c>
      <c r="D2746" s="404" t="s">
        <v>6770</v>
      </c>
      <c r="E2746" s="409">
        <v>71.819999999999993</v>
      </c>
      <c r="F2746" s="404" t="s">
        <v>6771</v>
      </c>
    </row>
    <row r="2747" spans="1:6">
      <c r="A2747" s="404" t="s">
        <v>9705</v>
      </c>
      <c r="B2747" s="404" t="s">
        <v>9706</v>
      </c>
      <c r="C2747" s="404" t="s">
        <v>2</v>
      </c>
      <c r="D2747" s="404" t="s">
        <v>6770</v>
      </c>
      <c r="E2747" s="409">
        <v>8.58</v>
      </c>
      <c r="F2747" s="404" t="s">
        <v>6771</v>
      </c>
    </row>
    <row r="2748" spans="1:6">
      <c r="A2748" s="404" t="s">
        <v>9707</v>
      </c>
      <c r="B2748" s="404" t="s">
        <v>9708</v>
      </c>
      <c r="C2748" s="404" t="s">
        <v>2</v>
      </c>
      <c r="D2748" s="404" t="s">
        <v>6770</v>
      </c>
      <c r="E2748" s="409">
        <v>9.5500000000000007</v>
      </c>
      <c r="F2748" s="404" t="s">
        <v>6771</v>
      </c>
    </row>
    <row r="2749" spans="1:6">
      <c r="A2749" s="404" t="s">
        <v>9709</v>
      </c>
      <c r="B2749" s="404" t="s">
        <v>9710</v>
      </c>
      <c r="C2749" s="404" t="s">
        <v>2</v>
      </c>
      <c r="D2749" s="404" t="s">
        <v>6770</v>
      </c>
      <c r="E2749" s="409">
        <v>6.74</v>
      </c>
      <c r="F2749" s="404" t="s">
        <v>6771</v>
      </c>
    </row>
    <row r="2750" spans="1:6">
      <c r="A2750" s="404" t="s">
        <v>9711</v>
      </c>
      <c r="B2750" s="404" t="s">
        <v>9712</v>
      </c>
      <c r="C2750" s="404" t="s">
        <v>2</v>
      </c>
      <c r="D2750" s="404" t="s">
        <v>6770</v>
      </c>
      <c r="E2750" s="409">
        <v>4.18</v>
      </c>
      <c r="F2750" s="404" t="s">
        <v>6771</v>
      </c>
    </row>
    <row r="2751" spans="1:6">
      <c r="A2751" s="404" t="s">
        <v>9713</v>
      </c>
      <c r="B2751" s="404" t="s">
        <v>9714</v>
      </c>
      <c r="C2751" s="404" t="s">
        <v>2</v>
      </c>
      <c r="D2751" s="404" t="s">
        <v>6770</v>
      </c>
      <c r="E2751" s="409">
        <v>3.78</v>
      </c>
      <c r="F2751" s="404" t="s">
        <v>6771</v>
      </c>
    </row>
    <row r="2752" spans="1:6">
      <c r="A2752" s="404" t="s">
        <v>9715</v>
      </c>
      <c r="B2752" s="404" t="s">
        <v>9716</v>
      </c>
      <c r="C2752" s="404" t="s">
        <v>2</v>
      </c>
      <c r="D2752" s="404" t="s">
        <v>6823</v>
      </c>
      <c r="E2752" s="409">
        <v>276.27</v>
      </c>
      <c r="F2752" s="404" t="s">
        <v>6771</v>
      </c>
    </row>
    <row r="2753" spans="1:6">
      <c r="A2753" s="404" t="s">
        <v>9717</v>
      </c>
      <c r="B2753" s="404" t="s">
        <v>9718</v>
      </c>
      <c r="C2753" s="404" t="s">
        <v>2</v>
      </c>
      <c r="D2753" s="404" t="s">
        <v>6770</v>
      </c>
      <c r="E2753" s="409">
        <v>32.93</v>
      </c>
      <c r="F2753" s="404" t="s">
        <v>6771</v>
      </c>
    </row>
    <row r="2754" spans="1:6">
      <c r="A2754" s="404" t="s">
        <v>9719</v>
      </c>
      <c r="B2754" s="404" t="s">
        <v>9720</v>
      </c>
      <c r="C2754" s="404" t="s">
        <v>2</v>
      </c>
      <c r="D2754" s="404" t="s">
        <v>6770</v>
      </c>
      <c r="E2754" s="409">
        <v>103.02</v>
      </c>
      <c r="F2754" s="404" t="s">
        <v>6771</v>
      </c>
    </row>
    <row r="2755" spans="1:6">
      <c r="A2755" s="403">
        <v>88543</v>
      </c>
      <c r="B2755" s="404" t="s">
        <v>9721</v>
      </c>
      <c r="C2755" s="404" t="s">
        <v>2</v>
      </c>
      <c r="D2755" s="404" t="s">
        <v>6770</v>
      </c>
      <c r="E2755" s="409">
        <v>120.83</v>
      </c>
      <c r="F2755" s="404" t="s">
        <v>6771</v>
      </c>
    </row>
    <row r="2756" spans="1:6">
      <c r="A2756" s="403">
        <v>88544</v>
      </c>
      <c r="B2756" s="404" t="s">
        <v>9722</v>
      </c>
      <c r="C2756" s="404" t="s">
        <v>2</v>
      </c>
      <c r="D2756" s="404" t="s">
        <v>6770</v>
      </c>
      <c r="E2756" s="409">
        <v>74.63</v>
      </c>
      <c r="F2756" s="404" t="s">
        <v>6771</v>
      </c>
    </row>
    <row r="2757" spans="1:6">
      <c r="A2757" s="403">
        <v>88545</v>
      </c>
      <c r="B2757" s="404" t="s">
        <v>9723</v>
      </c>
      <c r="C2757" s="404" t="s">
        <v>2</v>
      </c>
      <c r="D2757" s="404" t="s">
        <v>6770</v>
      </c>
      <c r="E2757" s="409">
        <v>141.78</v>
      </c>
      <c r="F2757" s="404" t="s">
        <v>6771</v>
      </c>
    </row>
    <row r="2758" spans="1:6">
      <c r="A2758" s="404" t="s">
        <v>9724</v>
      </c>
      <c r="B2758" s="404" t="s">
        <v>9725</v>
      </c>
      <c r="C2758" s="404" t="s">
        <v>2</v>
      </c>
      <c r="D2758" s="404" t="s">
        <v>6823</v>
      </c>
      <c r="E2758" s="409">
        <v>487.78</v>
      </c>
      <c r="F2758" s="404" t="s">
        <v>6771</v>
      </c>
    </row>
    <row r="2759" spans="1:6">
      <c r="A2759" s="404" t="s">
        <v>9726</v>
      </c>
      <c r="B2759" s="404" t="s">
        <v>9727</v>
      </c>
      <c r="C2759" s="404" t="s">
        <v>2</v>
      </c>
      <c r="D2759" s="404" t="s">
        <v>6823</v>
      </c>
      <c r="E2759" s="409">
        <v>427.48</v>
      </c>
      <c r="F2759" s="404" t="s">
        <v>6771</v>
      </c>
    </row>
    <row r="2760" spans="1:6">
      <c r="A2760" s="404" t="s">
        <v>9728</v>
      </c>
      <c r="B2760" s="404" t="s">
        <v>9729</v>
      </c>
      <c r="C2760" s="404" t="s">
        <v>2</v>
      </c>
      <c r="D2760" s="404" t="s">
        <v>6823</v>
      </c>
      <c r="E2760" s="409">
        <v>472.69</v>
      </c>
      <c r="F2760" s="404" t="s">
        <v>6771</v>
      </c>
    </row>
    <row r="2761" spans="1:6">
      <c r="A2761" s="404" t="s">
        <v>9730</v>
      </c>
      <c r="B2761" s="404" t="s">
        <v>9731</v>
      </c>
      <c r="C2761" s="404" t="s">
        <v>2</v>
      </c>
      <c r="D2761" s="404" t="s">
        <v>6823</v>
      </c>
      <c r="E2761" s="409">
        <v>544.45000000000005</v>
      </c>
      <c r="F2761" s="404" t="s">
        <v>6771</v>
      </c>
    </row>
    <row r="2762" spans="1:6">
      <c r="A2762" s="404" t="s">
        <v>9732</v>
      </c>
      <c r="B2762" s="404" t="s">
        <v>9733</v>
      </c>
      <c r="C2762" s="404" t="s">
        <v>2</v>
      </c>
      <c r="D2762" s="404" t="s">
        <v>6823</v>
      </c>
      <c r="E2762" s="409">
        <v>940.35</v>
      </c>
      <c r="F2762" s="404" t="s">
        <v>6771</v>
      </c>
    </row>
    <row r="2763" spans="1:6">
      <c r="A2763" s="404" t="s">
        <v>9734</v>
      </c>
      <c r="B2763" s="404" t="s">
        <v>9735</v>
      </c>
      <c r="C2763" s="404" t="s">
        <v>2</v>
      </c>
      <c r="D2763" s="404" t="s">
        <v>6823</v>
      </c>
      <c r="E2763" s="409">
        <v>942.2</v>
      </c>
      <c r="F2763" s="404" t="s">
        <v>6771</v>
      </c>
    </row>
    <row r="2764" spans="1:6">
      <c r="A2764" s="404" t="s">
        <v>9736</v>
      </c>
      <c r="B2764" s="404" t="s">
        <v>9737</v>
      </c>
      <c r="C2764" s="404" t="s">
        <v>2</v>
      </c>
      <c r="D2764" s="404" t="s">
        <v>6823</v>
      </c>
      <c r="E2764" s="411">
        <v>1108.03</v>
      </c>
      <c r="F2764" s="404" t="s">
        <v>6771</v>
      </c>
    </row>
    <row r="2765" spans="1:6">
      <c r="A2765" s="404" t="s">
        <v>9738</v>
      </c>
      <c r="B2765" s="404" t="s">
        <v>9739</v>
      </c>
      <c r="C2765" s="404" t="s">
        <v>2</v>
      </c>
      <c r="D2765" s="404" t="s">
        <v>6823</v>
      </c>
      <c r="E2765" s="411">
        <v>1664.72</v>
      </c>
      <c r="F2765" s="404" t="s">
        <v>6771</v>
      </c>
    </row>
    <row r="2766" spans="1:6">
      <c r="A2766" s="404" t="s">
        <v>9740</v>
      </c>
      <c r="B2766" s="404" t="s">
        <v>9741</v>
      </c>
      <c r="C2766" s="404" t="s">
        <v>2</v>
      </c>
      <c r="D2766" s="404" t="s">
        <v>6823</v>
      </c>
      <c r="E2766" s="409">
        <v>622.32000000000005</v>
      </c>
      <c r="F2766" s="404" t="s">
        <v>6771</v>
      </c>
    </row>
    <row r="2767" spans="1:6">
      <c r="A2767" s="404" t="s">
        <v>9742</v>
      </c>
      <c r="B2767" s="404" t="s">
        <v>9743</v>
      </c>
      <c r="C2767" s="404" t="s">
        <v>2</v>
      </c>
      <c r="D2767" s="404" t="s">
        <v>6823</v>
      </c>
      <c r="E2767" s="409">
        <v>708.83</v>
      </c>
      <c r="F2767" s="404" t="s">
        <v>6771</v>
      </c>
    </row>
    <row r="2768" spans="1:6">
      <c r="A2768" s="404" t="s">
        <v>9744</v>
      </c>
      <c r="B2768" s="404" t="s">
        <v>9745</v>
      </c>
      <c r="C2768" s="404" t="s">
        <v>2</v>
      </c>
      <c r="D2768" s="404" t="s">
        <v>6823</v>
      </c>
      <c r="E2768" s="409">
        <v>757.51</v>
      </c>
      <c r="F2768" s="404" t="s">
        <v>6771</v>
      </c>
    </row>
    <row r="2769" spans="1:6">
      <c r="A2769" s="404" t="s">
        <v>9746</v>
      </c>
      <c r="B2769" s="404" t="s">
        <v>9747</v>
      </c>
      <c r="C2769" s="404" t="s">
        <v>2</v>
      </c>
      <c r="D2769" s="404" t="s">
        <v>6823</v>
      </c>
      <c r="E2769" s="409">
        <v>889.5</v>
      </c>
      <c r="F2769" s="404" t="s">
        <v>6771</v>
      </c>
    </row>
    <row r="2770" spans="1:6">
      <c r="A2770" s="404" t="s">
        <v>9748</v>
      </c>
      <c r="B2770" s="404" t="s">
        <v>9749</v>
      </c>
      <c r="C2770" s="404" t="s">
        <v>2</v>
      </c>
      <c r="D2770" s="404" t="s">
        <v>6823</v>
      </c>
      <c r="E2770" s="411">
        <v>1169.3699999999999</v>
      </c>
      <c r="F2770" s="404" t="s">
        <v>6771</v>
      </c>
    </row>
    <row r="2771" spans="1:6">
      <c r="A2771" s="403">
        <v>83394</v>
      </c>
      <c r="B2771" s="404" t="s">
        <v>9750</v>
      </c>
      <c r="C2771" s="404" t="s">
        <v>2</v>
      </c>
      <c r="D2771" s="404" t="s">
        <v>6823</v>
      </c>
      <c r="E2771" s="409">
        <v>798.02</v>
      </c>
      <c r="F2771" s="404" t="s">
        <v>6771</v>
      </c>
    </row>
    <row r="2772" spans="1:6">
      <c r="A2772" s="403">
        <v>83396</v>
      </c>
      <c r="B2772" s="404" t="s">
        <v>9751</v>
      </c>
      <c r="C2772" s="404" t="s">
        <v>2</v>
      </c>
      <c r="D2772" s="404" t="s">
        <v>6823</v>
      </c>
      <c r="E2772" s="409">
        <v>716.22</v>
      </c>
      <c r="F2772" s="404" t="s">
        <v>6771</v>
      </c>
    </row>
    <row r="2773" spans="1:6">
      <c r="A2773" s="403">
        <v>83397</v>
      </c>
      <c r="B2773" s="404" t="s">
        <v>9752</v>
      </c>
      <c r="C2773" s="404" t="s">
        <v>2</v>
      </c>
      <c r="D2773" s="404" t="s">
        <v>6823</v>
      </c>
      <c r="E2773" s="409">
        <v>933.23</v>
      </c>
      <c r="F2773" s="404" t="s">
        <v>6771</v>
      </c>
    </row>
    <row r="2774" spans="1:6">
      <c r="A2774" s="403">
        <v>83398</v>
      </c>
      <c r="B2774" s="404" t="s">
        <v>9753</v>
      </c>
      <c r="C2774" s="404" t="s">
        <v>2</v>
      </c>
      <c r="D2774" s="404" t="s">
        <v>6823</v>
      </c>
      <c r="E2774" s="409">
        <v>829.57</v>
      </c>
      <c r="F2774" s="404" t="s">
        <v>6771</v>
      </c>
    </row>
    <row r="2775" spans="1:6">
      <c r="A2775" s="404" t="s">
        <v>9754</v>
      </c>
      <c r="B2775" s="404" t="s">
        <v>9755</v>
      </c>
      <c r="C2775" s="404" t="s">
        <v>2</v>
      </c>
      <c r="D2775" s="404" t="s">
        <v>6823</v>
      </c>
      <c r="E2775" s="411">
        <v>1855.27</v>
      </c>
      <c r="F2775" s="404" t="s">
        <v>6771</v>
      </c>
    </row>
    <row r="2776" spans="1:6">
      <c r="A2776" s="404" t="s">
        <v>9756</v>
      </c>
      <c r="B2776" s="404" t="s">
        <v>9757</v>
      </c>
      <c r="C2776" s="404" t="s">
        <v>2</v>
      </c>
      <c r="D2776" s="404" t="s">
        <v>6823</v>
      </c>
      <c r="E2776" s="411">
        <v>1857.78</v>
      </c>
      <c r="F2776" s="404" t="s">
        <v>6771</v>
      </c>
    </row>
    <row r="2777" spans="1:6">
      <c r="A2777" s="404" t="s">
        <v>9758</v>
      </c>
      <c r="B2777" s="404" t="s">
        <v>9759</v>
      </c>
      <c r="C2777" s="404" t="s">
        <v>2</v>
      </c>
      <c r="D2777" s="404" t="s">
        <v>6823</v>
      </c>
      <c r="E2777" s="411">
        <v>1917.64</v>
      </c>
      <c r="F2777" s="404" t="s">
        <v>6771</v>
      </c>
    </row>
    <row r="2778" spans="1:6">
      <c r="A2778" s="404" t="s">
        <v>9760</v>
      </c>
      <c r="B2778" s="404" t="s">
        <v>9761</v>
      </c>
      <c r="C2778" s="404" t="s">
        <v>2</v>
      </c>
      <c r="D2778" s="404" t="s">
        <v>6823</v>
      </c>
      <c r="E2778" s="411">
        <v>1936.3</v>
      </c>
      <c r="F2778" s="404" t="s">
        <v>6771</v>
      </c>
    </row>
    <row r="2779" spans="1:6">
      <c r="A2779" s="404" t="s">
        <v>9762</v>
      </c>
      <c r="B2779" s="404" t="s">
        <v>9763</v>
      </c>
      <c r="C2779" s="404" t="s">
        <v>2</v>
      </c>
      <c r="D2779" s="404" t="s">
        <v>6823</v>
      </c>
      <c r="E2779" s="409">
        <v>769.76</v>
      </c>
      <c r="F2779" s="404" t="s">
        <v>6771</v>
      </c>
    </row>
    <row r="2780" spans="1:6">
      <c r="A2780" s="403">
        <v>72281</v>
      </c>
      <c r="B2780" s="404" t="s">
        <v>9764</v>
      </c>
      <c r="C2780" s="404" t="s">
        <v>2</v>
      </c>
      <c r="D2780" s="404" t="s">
        <v>6770</v>
      </c>
      <c r="E2780" s="409">
        <v>86.23</v>
      </c>
      <c r="F2780" s="404" t="s">
        <v>6771</v>
      </c>
    </row>
    <row r="2781" spans="1:6">
      <c r="A2781" s="403">
        <v>72282</v>
      </c>
      <c r="B2781" s="404" t="s">
        <v>9765</v>
      </c>
      <c r="C2781" s="404" t="s">
        <v>2</v>
      </c>
      <c r="D2781" s="404" t="s">
        <v>6770</v>
      </c>
      <c r="E2781" s="409">
        <v>115.57</v>
      </c>
      <c r="F2781" s="404" t="s">
        <v>6771</v>
      </c>
    </row>
    <row r="2782" spans="1:6">
      <c r="A2782" s="404" t="s">
        <v>9766</v>
      </c>
      <c r="B2782" s="404" t="s">
        <v>9767</v>
      </c>
      <c r="C2782" s="404" t="s">
        <v>2</v>
      </c>
      <c r="D2782" s="404" t="s">
        <v>6770</v>
      </c>
      <c r="E2782" s="409">
        <v>40.53</v>
      </c>
      <c r="F2782" s="404" t="s">
        <v>6771</v>
      </c>
    </row>
    <row r="2783" spans="1:6">
      <c r="A2783" s="404" t="s">
        <v>9768</v>
      </c>
      <c r="B2783" s="404" t="s">
        <v>9769</v>
      </c>
      <c r="C2783" s="404" t="s">
        <v>2</v>
      </c>
      <c r="D2783" s="404" t="s">
        <v>6770</v>
      </c>
      <c r="E2783" s="409">
        <v>54.02</v>
      </c>
      <c r="F2783" s="404" t="s">
        <v>6771</v>
      </c>
    </row>
    <row r="2784" spans="1:6">
      <c r="A2784" s="404" t="s">
        <v>9770</v>
      </c>
      <c r="B2784" s="404" t="s">
        <v>9771</v>
      </c>
      <c r="C2784" s="404" t="s">
        <v>2</v>
      </c>
      <c r="D2784" s="404" t="s">
        <v>6770</v>
      </c>
      <c r="E2784" s="409">
        <v>25.93</v>
      </c>
      <c r="F2784" s="404" t="s">
        <v>6771</v>
      </c>
    </row>
    <row r="2785" spans="1:6">
      <c r="A2785" s="404" t="s">
        <v>9772</v>
      </c>
      <c r="B2785" s="404" t="s">
        <v>9773</v>
      </c>
      <c r="C2785" s="404" t="s">
        <v>2</v>
      </c>
      <c r="D2785" s="404" t="s">
        <v>6770</v>
      </c>
      <c r="E2785" s="409">
        <v>33.950000000000003</v>
      </c>
      <c r="F2785" s="404" t="s">
        <v>6771</v>
      </c>
    </row>
    <row r="2786" spans="1:6">
      <c r="A2786" s="404" t="s">
        <v>9774</v>
      </c>
      <c r="B2786" s="404" t="s">
        <v>9775</v>
      </c>
      <c r="C2786" s="404" t="s">
        <v>2</v>
      </c>
      <c r="D2786" s="404" t="s">
        <v>6770</v>
      </c>
      <c r="E2786" s="409">
        <v>61.13</v>
      </c>
      <c r="F2786" s="404" t="s">
        <v>6771</v>
      </c>
    </row>
    <row r="2787" spans="1:6">
      <c r="A2787" s="404" t="s">
        <v>9776</v>
      </c>
      <c r="B2787" s="404" t="s">
        <v>9777</v>
      </c>
      <c r="C2787" s="404" t="s">
        <v>2</v>
      </c>
      <c r="D2787" s="404" t="s">
        <v>6770</v>
      </c>
      <c r="E2787" s="409">
        <v>48.5</v>
      </c>
      <c r="F2787" s="404" t="s">
        <v>6771</v>
      </c>
    </row>
    <row r="2788" spans="1:6">
      <c r="A2788" s="404" t="s">
        <v>9778</v>
      </c>
      <c r="B2788" s="404" t="s">
        <v>9779</v>
      </c>
      <c r="C2788" s="404" t="s">
        <v>2</v>
      </c>
      <c r="D2788" s="404" t="s">
        <v>6770</v>
      </c>
      <c r="E2788" s="409">
        <v>55.52</v>
      </c>
      <c r="F2788" s="404" t="s">
        <v>6771</v>
      </c>
    </row>
    <row r="2789" spans="1:6">
      <c r="A2789" s="404" t="s">
        <v>9780</v>
      </c>
      <c r="B2789" s="404" t="s">
        <v>9781</v>
      </c>
      <c r="C2789" s="404" t="s">
        <v>2</v>
      </c>
      <c r="D2789" s="404" t="s">
        <v>6770</v>
      </c>
      <c r="E2789" s="409">
        <v>64.150000000000006</v>
      </c>
      <c r="F2789" s="404" t="s">
        <v>6771</v>
      </c>
    </row>
    <row r="2790" spans="1:6">
      <c r="A2790" s="404" t="s">
        <v>9782</v>
      </c>
      <c r="B2790" s="404" t="s">
        <v>9783</v>
      </c>
      <c r="C2790" s="404" t="s">
        <v>2</v>
      </c>
      <c r="D2790" s="404" t="s">
        <v>6770</v>
      </c>
      <c r="E2790" s="409">
        <v>108.06</v>
      </c>
      <c r="F2790" s="404" t="s">
        <v>6771</v>
      </c>
    </row>
    <row r="2791" spans="1:6">
      <c r="A2791" s="404" t="s">
        <v>9784</v>
      </c>
      <c r="B2791" s="404" t="s">
        <v>9785</v>
      </c>
      <c r="C2791" s="404" t="s">
        <v>2</v>
      </c>
      <c r="D2791" s="404" t="s">
        <v>6770</v>
      </c>
      <c r="E2791" s="409">
        <v>250.36</v>
      </c>
      <c r="F2791" s="404" t="s">
        <v>6771</v>
      </c>
    </row>
    <row r="2792" spans="1:6">
      <c r="A2792" s="403">
        <v>83399</v>
      </c>
      <c r="B2792" s="404" t="s">
        <v>9786</v>
      </c>
      <c r="C2792" s="404" t="s">
        <v>2</v>
      </c>
      <c r="D2792" s="404" t="s">
        <v>6770</v>
      </c>
      <c r="E2792" s="409">
        <v>24.42</v>
      </c>
      <c r="F2792" s="404" t="s">
        <v>6771</v>
      </c>
    </row>
    <row r="2793" spans="1:6">
      <c r="A2793" s="403">
        <v>83400</v>
      </c>
      <c r="B2793" s="404" t="s">
        <v>9787</v>
      </c>
      <c r="C2793" s="404" t="s">
        <v>2</v>
      </c>
      <c r="D2793" s="404" t="s">
        <v>6770</v>
      </c>
      <c r="E2793" s="409">
        <v>80.42</v>
      </c>
      <c r="F2793" s="404" t="s">
        <v>6771</v>
      </c>
    </row>
    <row r="2794" spans="1:6">
      <c r="A2794" s="403">
        <v>83401</v>
      </c>
      <c r="B2794" s="404" t="s">
        <v>9788</v>
      </c>
      <c r="C2794" s="404" t="s">
        <v>2</v>
      </c>
      <c r="D2794" s="404" t="s">
        <v>6770</v>
      </c>
      <c r="E2794" s="409">
        <v>80.42</v>
      </c>
      <c r="F2794" s="404" t="s">
        <v>6771</v>
      </c>
    </row>
    <row r="2795" spans="1:6">
      <c r="A2795" s="403">
        <v>83402</v>
      </c>
      <c r="B2795" s="404" t="s">
        <v>9789</v>
      </c>
      <c r="C2795" s="404" t="s">
        <v>2</v>
      </c>
      <c r="D2795" s="404" t="s">
        <v>6823</v>
      </c>
      <c r="E2795" s="409">
        <v>46.01</v>
      </c>
      <c r="F2795" s="404" t="s">
        <v>6771</v>
      </c>
    </row>
    <row r="2796" spans="1:6">
      <c r="A2796" s="403">
        <v>83475</v>
      </c>
      <c r="B2796" s="404" t="s">
        <v>9790</v>
      </c>
      <c r="C2796" s="404" t="s">
        <v>2</v>
      </c>
      <c r="D2796" s="404" t="s">
        <v>6770</v>
      </c>
      <c r="E2796" s="409">
        <v>322.52</v>
      </c>
      <c r="F2796" s="404" t="s">
        <v>6771</v>
      </c>
    </row>
    <row r="2797" spans="1:6">
      <c r="A2797" s="403">
        <v>83478</v>
      </c>
      <c r="B2797" s="404" t="s">
        <v>9791</v>
      </c>
      <c r="C2797" s="404" t="s">
        <v>2</v>
      </c>
      <c r="D2797" s="404" t="s">
        <v>6770</v>
      </c>
      <c r="E2797" s="409">
        <v>220.42</v>
      </c>
      <c r="F2797" s="404" t="s">
        <v>6771</v>
      </c>
    </row>
    <row r="2798" spans="1:6">
      <c r="A2798" s="403">
        <v>83479</v>
      </c>
      <c r="B2798" s="404" t="s">
        <v>9792</v>
      </c>
      <c r="C2798" s="404" t="s">
        <v>2</v>
      </c>
      <c r="D2798" s="404" t="s">
        <v>6770</v>
      </c>
      <c r="E2798" s="409">
        <v>88.05</v>
      </c>
      <c r="F2798" s="404" t="s">
        <v>6771</v>
      </c>
    </row>
    <row r="2799" spans="1:6">
      <c r="A2799" s="403">
        <v>83480</v>
      </c>
      <c r="B2799" s="404" t="s">
        <v>9793</v>
      </c>
      <c r="C2799" s="404" t="s">
        <v>2</v>
      </c>
      <c r="D2799" s="404" t="s">
        <v>6770</v>
      </c>
      <c r="E2799" s="409">
        <v>69.709999999999994</v>
      </c>
      <c r="F2799" s="404" t="s">
        <v>6771</v>
      </c>
    </row>
    <row r="2800" spans="1:6">
      <c r="A2800" s="403">
        <v>83481</v>
      </c>
      <c r="B2800" s="404" t="s">
        <v>9794</v>
      </c>
      <c r="C2800" s="404" t="s">
        <v>2</v>
      </c>
      <c r="D2800" s="404" t="s">
        <v>6770</v>
      </c>
      <c r="E2800" s="409">
        <v>78.22</v>
      </c>
      <c r="F2800" s="404" t="s">
        <v>6771</v>
      </c>
    </row>
    <row r="2801" spans="1:6">
      <c r="A2801" s="403">
        <v>97600</v>
      </c>
      <c r="B2801" s="404" t="s">
        <v>9795</v>
      </c>
      <c r="C2801" s="404" t="s">
        <v>2</v>
      </c>
      <c r="D2801" s="404" t="s">
        <v>6770</v>
      </c>
      <c r="E2801" s="409">
        <v>174.04</v>
      </c>
      <c r="F2801" s="404" t="s">
        <v>6771</v>
      </c>
    </row>
    <row r="2802" spans="1:6">
      <c r="A2802" s="403">
        <v>97601</v>
      </c>
      <c r="B2802" s="404" t="s">
        <v>9796</v>
      </c>
      <c r="C2802" s="404" t="s">
        <v>2</v>
      </c>
      <c r="D2802" s="404" t="s">
        <v>6770</v>
      </c>
      <c r="E2802" s="409">
        <v>190.28</v>
      </c>
      <c r="F2802" s="404" t="s">
        <v>6771</v>
      </c>
    </row>
    <row r="2803" spans="1:6">
      <c r="A2803" s="403">
        <v>97605</v>
      </c>
      <c r="B2803" s="404" t="s">
        <v>9797</v>
      </c>
      <c r="C2803" s="404" t="s">
        <v>2</v>
      </c>
      <c r="D2803" s="404" t="s">
        <v>6770</v>
      </c>
      <c r="E2803" s="409">
        <v>64.81</v>
      </c>
      <c r="F2803" s="404" t="s">
        <v>6771</v>
      </c>
    </row>
    <row r="2804" spans="1:6">
      <c r="A2804" s="403">
        <v>97606</v>
      </c>
      <c r="B2804" s="404" t="s">
        <v>9798</v>
      </c>
      <c r="C2804" s="404" t="s">
        <v>2</v>
      </c>
      <c r="D2804" s="404" t="s">
        <v>6770</v>
      </c>
      <c r="E2804" s="409">
        <v>49.77</v>
      </c>
      <c r="F2804" s="404" t="s">
        <v>6771</v>
      </c>
    </row>
    <row r="2805" spans="1:6">
      <c r="A2805" s="403">
        <v>97607</v>
      </c>
      <c r="B2805" s="404" t="s">
        <v>9799</v>
      </c>
      <c r="C2805" s="404" t="s">
        <v>2</v>
      </c>
      <c r="D2805" s="404" t="s">
        <v>6770</v>
      </c>
      <c r="E2805" s="409">
        <v>100.72</v>
      </c>
      <c r="F2805" s="404" t="s">
        <v>6771</v>
      </c>
    </row>
    <row r="2806" spans="1:6">
      <c r="A2806" s="403">
        <v>97608</v>
      </c>
      <c r="B2806" s="404" t="s">
        <v>9800</v>
      </c>
      <c r="C2806" s="404" t="s">
        <v>2</v>
      </c>
      <c r="D2806" s="404" t="s">
        <v>6770</v>
      </c>
      <c r="E2806" s="409">
        <v>70.64</v>
      </c>
      <c r="F2806" s="404" t="s">
        <v>6771</v>
      </c>
    </row>
    <row r="2807" spans="1:6">
      <c r="A2807" s="404" t="s">
        <v>9801</v>
      </c>
      <c r="B2807" s="404" t="s">
        <v>9802</v>
      </c>
      <c r="C2807" s="404" t="s">
        <v>2</v>
      </c>
      <c r="D2807" s="404" t="s">
        <v>6823</v>
      </c>
      <c r="E2807" s="411">
        <v>6170.78</v>
      </c>
      <c r="F2807" s="404" t="s">
        <v>6771</v>
      </c>
    </row>
    <row r="2808" spans="1:6">
      <c r="A2808" s="404" t="s">
        <v>9803</v>
      </c>
      <c r="B2808" s="404" t="s">
        <v>9804</v>
      </c>
      <c r="C2808" s="404" t="s">
        <v>2</v>
      </c>
      <c r="D2808" s="404" t="s">
        <v>6823</v>
      </c>
      <c r="E2808" s="411">
        <v>7625.63</v>
      </c>
      <c r="F2808" s="404" t="s">
        <v>6771</v>
      </c>
    </row>
    <row r="2809" spans="1:6">
      <c r="A2809" s="404" t="s">
        <v>9805</v>
      </c>
      <c r="B2809" s="404" t="s">
        <v>9806</v>
      </c>
      <c r="C2809" s="404" t="s">
        <v>2</v>
      </c>
      <c r="D2809" s="404" t="s">
        <v>6823</v>
      </c>
      <c r="E2809" s="411">
        <v>9613.18</v>
      </c>
      <c r="F2809" s="404" t="s">
        <v>6771</v>
      </c>
    </row>
    <row r="2810" spans="1:6">
      <c r="A2810" s="404" t="s">
        <v>9807</v>
      </c>
      <c r="B2810" s="404" t="s">
        <v>9808</v>
      </c>
      <c r="C2810" s="404" t="s">
        <v>2</v>
      </c>
      <c r="D2810" s="404" t="s">
        <v>6823</v>
      </c>
      <c r="E2810" s="411">
        <v>13464.69</v>
      </c>
      <c r="F2810" s="404" t="s">
        <v>6771</v>
      </c>
    </row>
    <row r="2811" spans="1:6">
      <c r="A2811" s="404" t="s">
        <v>9809</v>
      </c>
      <c r="B2811" s="404" t="s">
        <v>9810</v>
      </c>
      <c r="C2811" s="404" t="s">
        <v>2</v>
      </c>
      <c r="D2811" s="404" t="s">
        <v>6823</v>
      </c>
      <c r="E2811" s="411">
        <v>15706.32</v>
      </c>
      <c r="F2811" s="404" t="s">
        <v>6771</v>
      </c>
    </row>
    <row r="2812" spans="1:6">
      <c r="A2812" s="404" t="s">
        <v>9811</v>
      </c>
      <c r="B2812" s="404" t="s">
        <v>9812</v>
      </c>
      <c r="C2812" s="404" t="s">
        <v>2</v>
      </c>
      <c r="D2812" s="404" t="s">
        <v>6823</v>
      </c>
      <c r="E2812" s="411">
        <v>25569.61</v>
      </c>
      <c r="F2812" s="404" t="s">
        <v>6771</v>
      </c>
    </row>
    <row r="2813" spans="1:6">
      <c r="A2813" s="404" t="s">
        <v>9813</v>
      </c>
      <c r="B2813" s="404" t="s">
        <v>9814</v>
      </c>
      <c r="C2813" s="404" t="s">
        <v>2</v>
      </c>
      <c r="D2813" s="404" t="s">
        <v>6823</v>
      </c>
      <c r="E2813" s="411">
        <v>4260.58</v>
      </c>
      <c r="F2813" s="404" t="s">
        <v>6771</v>
      </c>
    </row>
    <row r="2814" spans="1:6">
      <c r="A2814" s="404" t="s">
        <v>9815</v>
      </c>
      <c r="B2814" s="404" t="s">
        <v>9816</v>
      </c>
      <c r="C2814" s="404" t="s">
        <v>2</v>
      </c>
      <c r="D2814" s="404" t="s">
        <v>6823</v>
      </c>
      <c r="E2814" s="411">
        <v>4770.33</v>
      </c>
      <c r="F2814" s="404" t="s">
        <v>6771</v>
      </c>
    </row>
    <row r="2815" spans="1:6">
      <c r="A2815" s="404" t="s">
        <v>9817</v>
      </c>
      <c r="B2815" s="404" t="s">
        <v>9818</v>
      </c>
      <c r="C2815" s="404" t="s">
        <v>2</v>
      </c>
      <c r="D2815" s="404" t="s">
        <v>6823</v>
      </c>
      <c r="E2815" s="411">
        <v>35038.06</v>
      </c>
      <c r="F2815" s="404" t="s">
        <v>6771</v>
      </c>
    </row>
    <row r="2816" spans="1:6">
      <c r="A2816" s="404" t="s">
        <v>9819</v>
      </c>
      <c r="B2816" s="404" t="s">
        <v>9820</v>
      </c>
      <c r="C2816" s="404" t="s">
        <v>2</v>
      </c>
      <c r="D2816" s="404" t="s">
        <v>6823</v>
      </c>
      <c r="E2816" s="411">
        <v>49012.800000000003</v>
      </c>
      <c r="F2816" s="404" t="s">
        <v>6771</v>
      </c>
    </row>
    <row r="2817" spans="1:6">
      <c r="A2817" s="403">
        <v>93128</v>
      </c>
      <c r="B2817" s="404" t="s">
        <v>9821</v>
      </c>
      <c r="C2817" s="404" t="s">
        <v>2</v>
      </c>
      <c r="D2817" s="404" t="s">
        <v>6770</v>
      </c>
      <c r="E2817" s="409">
        <v>92.78</v>
      </c>
      <c r="F2817" s="404" t="s">
        <v>6771</v>
      </c>
    </row>
    <row r="2818" spans="1:6">
      <c r="A2818" s="403">
        <v>93137</v>
      </c>
      <c r="B2818" s="404" t="s">
        <v>9822</v>
      </c>
      <c r="C2818" s="404" t="s">
        <v>2</v>
      </c>
      <c r="D2818" s="404" t="s">
        <v>6770</v>
      </c>
      <c r="E2818" s="409">
        <v>109.66</v>
      </c>
      <c r="F2818" s="404" t="s">
        <v>6771</v>
      </c>
    </row>
    <row r="2819" spans="1:6">
      <c r="A2819" s="403">
        <v>93138</v>
      </c>
      <c r="B2819" s="404" t="s">
        <v>9823</v>
      </c>
      <c r="C2819" s="404" t="s">
        <v>2</v>
      </c>
      <c r="D2819" s="404" t="s">
        <v>6770</v>
      </c>
      <c r="E2819" s="409">
        <v>103.93</v>
      </c>
      <c r="F2819" s="404" t="s">
        <v>6771</v>
      </c>
    </row>
    <row r="2820" spans="1:6">
      <c r="A2820" s="403">
        <v>93139</v>
      </c>
      <c r="B2820" s="404" t="s">
        <v>9824</v>
      </c>
      <c r="C2820" s="404" t="s">
        <v>2</v>
      </c>
      <c r="D2820" s="404" t="s">
        <v>6770</v>
      </c>
      <c r="E2820" s="409">
        <v>131.91999999999999</v>
      </c>
      <c r="F2820" s="404" t="s">
        <v>6771</v>
      </c>
    </row>
    <row r="2821" spans="1:6">
      <c r="A2821" s="403">
        <v>93140</v>
      </c>
      <c r="B2821" s="404" t="s">
        <v>9825</v>
      </c>
      <c r="C2821" s="404" t="s">
        <v>2</v>
      </c>
      <c r="D2821" s="404" t="s">
        <v>6770</v>
      </c>
      <c r="E2821" s="409">
        <v>124.35</v>
      </c>
      <c r="F2821" s="404" t="s">
        <v>6771</v>
      </c>
    </row>
    <row r="2822" spans="1:6">
      <c r="A2822" s="403">
        <v>93141</v>
      </c>
      <c r="B2822" s="404" t="s">
        <v>9826</v>
      </c>
      <c r="C2822" s="404" t="s">
        <v>2</v>
      </c>
      <c r="D2822" s="404" t="s">
        <v>6770</v>
      </c>
      <c r="E2822" s="409">
        <v>113.27</v>
      </c>
      <c r="F2822" s="404" t="s">
        <v>6771</v>
      </c>
    </row>
    <row r="2823" spans="1:6">
      <c r="A2823" s="403">
        <v>93142</v>
      </c>
      <c r="B2823" s="404" t="s">
        <v>9827</v>
      </c>
      <c r="C2823" s="404" t="s">
        <v>2</v>
      </c>
      <c r="D2823" s="404" t="s">
        <v>6770</v>
      </c>
      <c r="E2823" s="409">
        <v>126.24</v>
      </c>
      <c r="F2823" s="404" t="s">
        <v>6771</v>
      </c>
    </row>
    <row r="2824" spans="1:6">
      <c r="A2824" s="403">
        <v>93143</v>
      </c>
      <c r="B2824" s="404" t="s">
        <v>9828</v>
      </c>
      <c r="C2824" s="404" t="s">
        <v>2</v>
      </c>
      <c r="D2824" s="404" t="s">
        <v>6770</v>
      </c>
      <c r="E2824" s="409">
        <v>114.7</v>
      </c>
      <c r="F2824" s="404" t="s">
        <v>6771</v>
      </c>
    </row>
    <row r="2825" spans="1:6">
      <c r="A2825" s="403">
        <v>93144</v>
      </c>
      <c r="B2825" s="404" t="s">
        <v>9829</v>
      </c>
      <c r="C2825" s="404" t="s">
        <v>2</v>
      </c>
      <c r="D2825" s="404" t="s">
        <v>6770</v>
      </c>
      <c r="E2825" s="409">
        <v>146.94999999999999</v>
      </c>
      <c r="F2825" s="404" t="s">
        <v>6771</v>
      </c>
    </row>
    <row r="2826" spans="1:6">
      <c r="A2826" s="403">
        <v>93145</v>
      </c>
      <c r="B2826" s="404" t="s">
        <v>9830</v>
      </c>
      <c r="C2826" s="404" t="s">
        <v>2</v>
      </c>
      <c r="D2826" s="404" t="s">
        <v>6770</v>
      </c>
      <c r="E2826" s="409">
        <v>137.26</v>
      </c>
      <c r="F2826" s="404" t="s">
        <v>6771</v>
      </c>
    </row>
    <row r="2827" spans="1:6">
      <c r="A2827" s="403">
        <v>93146</v>
      </c>
      <c r="B2827" s="404" t="s">
        <v>9831</v>
      </c>
      <c r="C2827" s="404" t="s">
        <v>2</v>
      </c>
      <c r="D2827" s="404" t="s">
        <v>6770</v>
      </c>
      <c r="E2827" s="409">
        <v>148.4</v>
      </c>
      <c r="F2827" s="404" t="s">
        <v>6771</v>
      </c>
    </row>
    <row r="2828" spans="1:6">
      <c r="A2828" s="403">
        <v>93147</v>
      </c>
      <c r="B2828" s="404" t="s">
        <v>9832</v>
      </c>
      <c r="C2828" s="404" t="s">
        <v>2</v>
      </c>
      <c r="D2828" s="404" t="s">
        <v>6770</v>
      </c>
      <c r="E2828" s="409">
        <v>168.86</v>
      </c>
      <c r="F2828" s="404" t="s">
        <v>6771</v>
      </c>
    </row>
    <row r="2829" spans="1:6">
      <c r="A2829" s="403">
        <v>8260</v>
      </c>
      <c r="B2829" s="404" t="s">
        <v>9833</v>
      </c>
      <c r="C2829" s="404" t="s">
        <v>2</v>
      </c>
      <c r="D2829" s="404" t="s">
        <v>6823</v>
      </c>
      <c r="E2829" s="411">
        <v>2489.92</v>
      </c>
      <c r="F2829" s="404" t="s">
        <v>6771</v>
      </c>
    </row>
    <row r="2830" spans="1:6">
      <c r="A2830" s="403">
        <v>72315</v>
      </c>
      <c r="B2830" s="404" t="s">
        <v>9834</v>
      </c>
      <c r="C2830" s="404" t="s">
        <v>2</v>
      </c>
      <c r="D2830" s="404" t="s">
        <v>6770</v>
      </c>
      <c r="E2830" s="409">
        <v>24.44</v>
      </c>
      <c r="F2830" s="404" t="s">
        <v>6771</v>
      </c>
    </row>
    <row r="2831" spans="1:6">
      <c r="A2831" s="403">
        <v>96971</v>
      </c>
      <c r="B2831" s="404" t="s">
        <v>9835</v>
      </c>
      <c r="C2831" s="404" t="s">
        <v>78</v>
      </c>
      <c r="D2831" s="404" t="s">
        <v>6823</v>
      </c>
      <c r="E2831" s="409">
        <v>18.43</v>
      </c>
      <c r="F2831" s="404" t="s">
        <v>6771</v>
      </c>
    </row>
    <row r="2832" spans="1:6">
      <c r="A2832" s="403">
        <v>96972</v>
      </c>
      <c r="B2832" s="404" t="s">
        <v>9836</v>
      </c>
      <c r="C2832" s="404" t="s">
        <v>78</v>
      </c>
      <c r="D2832" s="404" t="s">
        <v>6823</v>
      </c>
      <c r="E2832" s="409">
        <v>24.93</v>
      </c>
      <c r="F2832" s="404" t="s">
        <v>6771</v>
      </c>
    </row>
    <row r="2833" spans="1:6">
      <c r="A2833" s="403">
        <v>96973</v>
      </c>
      <c r="B2833" s="404" t="s">
        <v>9837</v>
      </c>
      <c r="C2833" s="404" t="s">
        <v>78</v>
      </c>
      <c r="D2833" s="404" t="s">
        <v>6823</v>
      </c>
      <c r="E2833" s="409">
        <v>31.06</v>
      </c>
      <c r="F2833" s="404" t="s">
        <v>6771</v>
      </c>
    </row>
    <row r="2834" spans="1:6">
      <c r="A2834" s="403">
        <v>96974</v>
      </c>
      <c r="B2834" s="404" t="s">
        <v>9838</v>
      </c>
      <c r="C2834" s="404" t="s">
        <v>78</v>
      </c>
      <c r="D2834" s="404" t="s">
        <v>6823</v>
      </c>
      <c r="E2834" s="409">
        <v>38.97</v>
      </c>
      <c r="F2834" s="404" t="s">
        <v>6771</v>
      </c>
    </row>
    <row r="2835" spans="1:6">
      <c r="A2835" s="403">
        <v>96975</v>
      </c>
      <c r="B2835" s="404" t="s">
        <v>9839</v>
      </c>
      <c r="C2835" s="404" t="s">
        <v>78</v>
      </c>
      <c r="D2835" s="404" t="s">
        <v>6823</v>
      </c>
      <c r="E2835" s="409">
        <v>49.28</v>
      </c>
      <c r="F2835" s="404" t="s">
        <v>6771</v>
      </c>
    </row>
    <row r="2836" spans="1:6">
      <c r="A2836" s="403">
        <v>96976</v>
      </c>
      <c r="B2836" s="404" t="s">
        <v>9840</v>
      </c>
      <c r="C2836" s="404" t="s">
        <v>78</v>
      </c>
      <c r="D2836" s="404" t="s">
        <v>6823</v>
      </c>
      <c r="E2836" s="409">
        <v>62.72</v>
      </c>
      <c r="F2836" s="404" t="s">
        <v>6771</v>
      </c>
    </row>
    <row r="2837" spans="1:6">
      <c r="A2837" s="403">
        <v>96977</v>
      </c>
      <c r="B2837" s="404" t="s">
        <v>9841</v>
      </c>
      <c r="C2837" s="404" t="s">
        <v>78</v>
      </c>
      <c r="D2837" s="404" t="s">
        <v>6770</v>
      </c>
      <c r="E2837" s="409">
        <v>21.94</v>
      </c>
      <c r="F2837" s="404" t="s">
        <v>6771</v>
      </c>
    </row>
    <row r="2838" spans="1:6">
      <c r="A2838" s="403">
        <v>96978</v>
      </c>
      <c r="B2838" s="404" t="s">
        <v>9842</v>
      </c>
      <c r="C2838" s="404" t="s">
        <v>78</v>
      </c>
      <c r="D2838" s="404" t="s">
        <v>6770</v>
      </c>
      <c r="E2838" s="409">
        <v>30.7</v>
      </c>
      <c r="F2838" s="404" t="s">
        <v>6771</v>
      </c>
    </row>
    <row r="2839" spans="1:6">
      <c r="A2839" s="403">
        <v>96979</v>
      </c>
      <c r="B2839" s="404" t="s">
        <v>9843</v>
      </c>
      <c r="C2839" s="404" t="s">
        <v>78</v>
      </c>
      <c r="D2839" s="404" t="s">
        <v>6770</v>
      </c>
      <c r="E2839" s="409">
        <v>42.94</v>
      </c>
      <c r="F2839" s="404" t="s">
        <v>6771</v>
      </c>
    </row>
    <row r="2840" spans="1:6">
      <c r="A2840" s="403">
        <v>96981</v>
      </c>
      <c r="B2840" s="404" t="s">
        <v>9844</v>
      </c>
      <c r="C2840" s="404" t="s">
        <v>78</v>
      </c>
      <c r="D2840" s="404" t="s">
        <v>6823</v>
      </c>
      <c r="E2840" s="409">
        <v>17.36</v>
      </c>
      <c r="F2840" s="404" t="s">
        <v>6771</v>
      </c>
    </row>
    <row r="2841" spans="1:6">
      <c r="A2841" s="403">
        <v>96984</v>
      </c>
      <c r="B2841" s="404" t="s">
        <v>9845</v>
      </c>
      <c r="C2841" s="404" t="s">
        <v>2</v>
      </c>
      <c r="D2841" s="404" t="s">
        <v>6770</v>
      </c>
      <c r="E2841" s="409">
        <v>35.200000000000003</v>
      </c>
      <c r="F2841" s="404" t="s">
        <v>6771</v>
      </c>
    </row>
    <row r="2842" spans="1:6">
      <c r="A2842" s="403">
        <v>96985</v>
      </c>
      <c r="B2842" s="404" t="s">
        <v>9846</v>
      </c>
      <c r="C2842" s="404" t="s">
        <v>2</v>
      </c>
      <c r="D2842" s="404" t="s">
        <v>6770</v>
      </c>
      <c r="E2842" s="409">
        <v>39.44</v>
      </c>
      <c r="F2842" s="404" t="s">
        <v>6771</v>
      </c>
    </row>
    <row r="2843" spans="1:6">
      <c r="A2843" s="403">
        <v>96986</v>
      </c>
      <c r="B2843" s="404" t="s">
        <v>9847</v>
      </c>
      <c r="C2843" s="404" t="s">
        <v>2</v>
      </c>
      <c r="D2843" s="404" t="s">
        <v>6770</v>
      </c>
      <c r="E2843" s="409">
        <v>59.02</v>
      </c>
      <c r="F2843" s="404" t="s">
        <v>6771</v>
      </c>
    </row>
    <row r="2844" spans="1:6">
      <c r="A2844" s="403">
        <v>96987</v>
      </c>
      <c r="B2844" s="404" t="s">
        <v>9848</v>
      </c>
      <c r="C2844" s="404" t="s">
        <v>2</v>
      </c>
      <c r="D2844" s="404" t="s">
        <v>6770</v>
      </c>
      <c r="E2844" s="409">
        <v>90.07</v>
      </c>
      <c r="F2844" s="404" t="s">
        <v>6771</v>
      </c>
    </row>
    <row r="2845" spans="1:6">
      <c r="A2845" s="403">
        <v>96988</v>
      </c>
      <c r="B2845" s="404" t="s">
        <v>9849</v>
      </c>
      <c r="C2845" s="404" t="s">
        <v>2</v>
      </c>
      <c r="D2845" s="404" t="s">
        <v>6770</v>
      </c>
      <c r="E2845" s="409">
        <v>128.68</v>
      </c>
      <c r="F2845" s="404" t="s">
        <v>6771</v>
      </c>
    </row>
    <row r="2846" spans="1:6">
      <c r="A2846" s="403">
        <v>96989</v>
      </c>
      <c r="B2846" s="404" t="s">
        <v>9850</v>
      </c>
      <c r="C2846" s="404" t="s">
        <v>2</v>
      </c>
      <c r="D2846" s="404" t="s">
        <v>6770</v>
      </c>
      <c r="E2846" s="409">
        <v>84.73</v>
      </c>
      <c r="F2846" s="404" t="s">
        <v>6771</v>
      </c>
    </row>
    <row r="2847" spans="1:6">
      <c r="A2847" s="403">
        <v>9535</v>
      </c>
      <c r="B2847" s="404" t="s">
        <v>6080</v>
      </c>
      <c r="C2847" s="404" t="s">
        <v>2</v>
      </c>
      <c r="D2847" s="404" t="s">
        <v>6770</v>
      </c>
      <c r="E2847" s="409">
        <v>59.11</v>
      </c>
      <c r="F2847" s="404" t="s">
        <v>6771</v>
      </c>
    </row>
    <row r="2848" spans="1:6">
      <c r="A2848" s="403">
        <v>72322</v>
      </c>
      <c r="B2848" s="404" t="s">
        <v>9851</v>
      </c>
      <c r="C2848" s="404" t="s">
        <v>2</v>
      </c>
      <c r="D2848" s="404" t="s">
        <v>6770</v>
      </c>
      <c r="E2848" s="409">
        <v>390.68</v>
      </c>
      <c r="F2848" s="404" t="s">
        <v>6771</v>
      </c>
    </row>
    <row r="2849" spans="1:6">
      <c r="A2849" s="403">
        <v>72326</v>
      </c>
      <c r="B2849" s="404" t="s">
        <v>9852</v>
      </c>
      <c r="C2849" s="404" t="s">
        <v>2</v>
      </c>
      <c r="D2849" s="404" t="s">
        <v>6770</v>
      </c>
      <c r="E2849" s="409">
        <v>552.04999999999995</v>
      </c>
      <c r="F2849" s="404" t="s">
        <v>6771</v>
      </c>
    </row>
    <row r="2850" spans="1:6">
      <c r="A2850" s="403">
        <v>72327</v>
      </c>
      <c r="B2850" s="404" t="s">
        <v>9853</v>
      </c>
      <c r="C2850" s="404" t="s">
        <v>2</v>
      </c>
      <c r="D2850" s="404" t="s">
        <v>6770</v>
      </c>
      <c r="E2850" s="409">
        <v>5.59</v>
      </c>
      <c r="F2850" s="404" t="s">
        <v>6771</v>
      </c>
    </row>
    <row r="2851" spans="1:6">
      <c r="A2851" s="403">
        <v>72328</v>
      </c>
      <c r="B2851" s="404" t="s">
        <v>9854</v>
      </c>
      <c r="C2851" s="404" t="s">
        <v>2</v>
      </c>
      <c r="D2851" s="404" t="s">
        <v>6770</v>
      </c>
      <c r="E2851" s="409">
        <v>6.73</v>
      </c>
      <c r="F2851" s="404" t="s">
        <v>6771</v>
      </c>
    </row>
    <row r="2852" spans="1:6">
      <c r="A2852" s="403">
        <v>72330</v>
      </c>
      <c r="B2852" s="404" t="s">
        <v>9855</v>
      </c>
      <c r="C2852" s="404" t="s">
        <v>2</v>
      </c>
      <c r="D2852" s="404" t="s">
        <v>6770</v>
      </c>
      <c r="E2852" s="409">
        <v>31.44</v>
      </c>
      <c r="F2852" s="404" t="s">
        <v>6771</v>
      </c>
    </row>
    <row r="2853" spans="1:6">
      <c r="A2853" s="404" t="s">
        <v>9856</v>
      </c>
      <c r="B2853" s="404" t="s">
        <v>9857</v>
      </c>
      <c r="C2853" s="404" t="s">
        <v>2</v>
      </c>
      <c r="D2853" s="404" t="s">
        <v>6770</v>
      </c>
      <c r="E2853" s="409">
        <v>298.89999999999998</v>
      </c>
      <c r="F2853" s="404" t="s">
        <v>6771</v>
      </c>
    </row>
    <row r="2854" spans="1:6">
      <c r="A2854" s="404" t="s">
        <v>9858</v>
      </c>
      <c r="B2854" s="404" t="s">
        <v>9859</v>
      </c>
      <c r="C2854" s="404" t="s">
        <v>2</v>
      </c>
      <c r="D2854" s="404" t="s">
        <v>6770</v>
      </c>
      <c r="E2854" s="409">
        <v>202.94</v>
      </c>
      <c r="F2854" s="404" t="s">
        <v>6771</v>
      </c>
    </row>
    <row r="2855" spans="1:6">
      <c r="A2855" s="404" t="s">
        <v>9860</v>
      </c>
      <c r="B2855" s="404" t="s">
        <v>9861</v>
      </c>
      <c r="C2855" s="404" t="s">
        <v>2</v>
      </c>
      <c r="D2855" s="404" t="s">
        <v>6770</v>
      </c>
      <c r="E2855" s="409">
        <v>312.12</v>
      </c>
      <c r="F2855" s="404" t="s">
        <v>6771</v>
      </c>
    </row>
    <row r="2856" spans="1:6">
      <c r="A2856" s="404" t="s">
        <v>9862</v>
      </c>
      <c r="B2856" s="404" t="s">
        <v>9863</v>
      </c>
      <c r="C2856" s="404" t="s">
        <v>2</v>
      </c>
      <c r="D2856" s="404" t="s">
        <v>6770</v>
      </c>
      <c r="E2856" s="409">
        <v>576.74</v>
      </c>
      <c r="F2856" s="404" t="s">
        <v>6771</v>
      </c>
    </row>
    <row r="2857" spans="1:6">
      <c r="A2857" s="403">
        <v>83482</v>
      </c>
      <c r="B2857" s="404" t="s">
        <v>9864</v>
      </c>
      <c r="C2857" s="404" t="s">
        <v>2</v>
      </c>
      <c r="D2857" s="404" t="s">
        <v>6770</v>
      </c>
      <c r="E2857" s="409">
        <v>31.44</v>
      </c>
      <c r="F2857" s="404" t="s">
        <v>6771</v>
      </c>
    </row>
    <row r="2858" spans="1:6">
      <c r="A2858" s="403">
        <v>83487</v>
      </c>
      <c r="B2858" s="404" t="s">
        <v>9865</v>
      </c>
      <c r="C2858" s="404" t="s">
        <v>2</v>
      </c>
      <c r="D2858" s="404" t="s">
        <v>6770</v>
      </c>
      <c r="E2858" s="409">
        <v>95.85</v>
      </c>
      <c r="F2858" s="404" t="s">
        <v>6771</v>
      </c>
    </row>
    <row r="2859" spans="1:6">
      <c r="A2859" s="403">
        <v>83490</v>
      </c>
      <c r="B2859" s="404" t="s">
        <v>9866</v>
      </c>
      <c r="C2859" s="404" t="s">
        <v>2</v>
      </c>
      <c r="D2859" s="404" t="s">
        <v>6770</v>
      </c>
      <c r="E2859" s="409">
        <v>200.56</v>
      </c>
      <c r="F2859" s="404" t="s">
        <v>6771</v>
      </c>
    </row>
    <row r="2860" spans="1:6">
      <c r="A2860" s="403">
        <v>83491</v>
      </c>
      <c r="B2860" s="404" t="s">
        <v>9867</v>
      </c>
      <c r="C2860" s="404" t="s">
        <v>2</v>
      </c>
      <c r="D2860" s="404" t="s">
        <v>6770</v>
      </c>
      <c r="E2860" s="409">
        <v>282.20999999999998</v>
      </c>
      <c r="F2860" s="404" t="s">
        <v>6771</v>
      </c>
    </row>
    <row r="2861" spans="1:6">
      <c r="A2861" s="403">
        <v>83492</v>
      </c>
      <c r="B2861" s="404" t="s">
        <v>9868</v>
      </c>
      <c r="C2861" s="404" t="s">
        <v>2</v>
      </c>
      <c r="D2861" s="404" t="s">
        <v>6770</v>
      </c>
      <c r="E2861" s="409">
        <v>426.75</v>
      </c>
      <c r="F2861" s="404" t="s">
        <v>6771</v>
      </c>
    </row>
    <row r="2862" spans="1:6">
      <c r="A2862" s="403">
        <v>83493</v>
      </c>
      <c r="B2862" s="404" t="s">
        <v>9869</v>
      </c>
      <c r="C2862" s="404" t="s">
        <v>2</v>
      </c>
      <c r="D2862" s="404" t="s">
        <v>6770</v>
      </c>
      <c r="E2862" s="409">
        <v>31.44</v>
      </c>
      <c r="F2862" s="404" t="s">
        <v>6771</v>
      </c>
    </row>
    <row r="2863" spans="1:6">
      <c r="A2863" s="403">
        <v>85195</v>
      </c>
      <c r="B2863" s="404" t="s">
        <v>9870</v>
      </c>
      <c r="C2863" s="404" t="s">
        <v>2</v>
      </c>
      <c r="D2863" s="404" t="s">
        <v>6770</v>
      </c>
      <c r="E2863" s="409">
        <v>61.88</v>
      </c>
      <c r="F2863" s="404" t="s">
        <v>6771</v>
      </c>
    </row>
    <row r="2864" spans="1:6">
      <c r="A2864" s="403">
        <v>88547</v>
      </c>
      <c r="B2864" s="404" t="s">
        <v>9871</v>
      </c>
      <c r="C2864" s="404" t="s">
        <v>2</v>
      </c>
      <c r="D2864" s="404" t="s">
        <v>6770</v>
      </c>
      <c r="E2864" s="409">
        <v>67.849999999999994</v>
      </c>
      <c r="F2864" s="404" t="s">
        <v>6771</v>
      </c>
    </row>
    <row r="2865" spans="1:6">
      <c r="A2865" s="403">
        <v>72283</v>
      </c>
      <c r="B2865" s="404" t="s">
        <v>9872</v>
      </c>
      <c r="C2865" s="404" t="s">
        <v>2</v>
      </c>
      <c r="D2865" s="404" t="s">
        <v>6770</v>
      </c>
      <c r="E2865" s="411">
        <v>1017.31</v>
      </c>
      <c r="F2865" s="404" t="s">
        <v>6771</v>
      </c>
    </row>
    <row r="2866" spans="1:6">
      <c r="A2866" s="403">
        <v>72287</v>
      </c>
      <c r="B2866" s="404" t="s">
        <v>9873</v>
      </c>
      <c r="C2866" s="404" t="s">
        <v>2</v>
      </c>
      <c r="D2866" s="404" t="s">
        <v>6770</v>
      </c>
      <c r="E2866" s="409">
        <v>239.74</v>
      </c>
      <c r="F2866" s="404" t="s">
        <v>6771</v>
      </c>
    </row>
    <row r="2867" spans="1:6">
      <c r="A2867" s="403">
        <v>72288</v>
      </c>
      <c r="B2867" s="404" t="s">
        <v>9874</v>
      </c>
      <c r="C2867" s="404" t="s">
        <v>2</v>
      </c>
      <c r="D2867" s="404" t="s">
        <v>6770</v>
      </c>
      <c r="E2867" s="409">
        <v>300.31</v>
      </c>
      <c r="F2867" s="404" t="s">
        <v>6771</v>
      </c>
    </row>
    <row r="2868" spans="1:6">
      <c r="A2868" s="403">
        <v>72553</v>
      </c>
      <c r="B2868" s="404" t="s">
        <v>9875</v>
      </c>
      <c r="C2868" s="404" t="s">
        <v>2</v>
      </c>
      <c r="D2868" s="404" t="s">
        <v>6823</v>
      </c>
      <c r="E2868" s="409">
        <v>136.19</v>
      </c>
      <c r="F2868" s="404" t="s">
        <v>6771</v>
      </c>
    </row>
    <row r="2869" spans="1:6">
      <c r="A2869" s="403">
        <v>72554</v>
      </c>
      <c r="B2869" s="404" t="s">
        <v>9876</v>
      </c>
      <c r="C2869" s="404" t="s">
        <v>2</v>
      </c>
      <c r="D2869" s="404" t="s">
        <v>6823</v>
      </c>
      <c r="E2869" s="409">
        <v>459.27</v>
      </c>
      <c r="F2869" s="404" t="s">
        <v>6771</v>
      </c>
    </row>
    <row r="2870" spans="1:6">
      <c r="A2870" s="404" t="s">
        <v>9877</v>
      </c>
      <c r="B2870" s="404" t="s">
        <v>9878</v>
      </c>
      <c r="C2870" s="404" t="s">
        <v>2</v>
      </c>
      <c r="D2870" s="404" t="s">
        <v>6770</v>
      </c>
      <c r="E2870" s="409">
        <v>141.77000000000001</v>
      </c>
      <c r="F2870" s="404" t="s">
        <v>6771</v>
      </c>
    </row>
    <row r="2871" spans="1:6">
      <c r="A2871" s="404" t="s">
        <v>9879</v>
      </c>
      <c r="B2871" s="404" t="s">
        <v>9880</v>
      </c>
      <c r="C2871" s="404" t="s">
        <v>2</v>
      </c>
      <c r="D2871" s="404" t="s">
        <v>6770</v>
      </c>
      <c r="E2871" s="409">
        <v>146.1</v>
      </c>
      <c r="F2871" s="404" t="s">
        <v>6771</v>
      </c>
    </row>
    <row r="2872" spans="1:6">
      <c r="A2872" s="403">
        <v>83633</v>
      </c>
      <c r="B2872" s="404" t="s">
        <v>9881</v>
      </c>
      <c r="C2872" s="404" t="s">
        <v>2</v>
      </c>
      <c r="D2872" s="404" t="s">
        <v>6823</v>
      </c>
      <c r="E2872" s="411">
        <v>1739.86</v>
      </c>
      <c r="F2872" s="404" t="s">
        <v>6771</v>
      </c>
    </row>
    <row r="2873" spans="1:6">
      <c r="A2873" s="403">
        <v>83634</v>
      </c>
      <c r="B2873" s="404" t="s">
        <v>9882</v>
      </c>
      <c r="C2873" s="404" t="s">
        <v>2</v>
      </c>
      <c r="D2873" s="404" t="s">
        <v>6770</v>
      </c>
      <c r="E2873" s="409">
        <v>430.23</v>
      </c>
      <c r="F2873" s="404" t="s">
        <v>6771</v>
      </c>
    </row>
    <row r="2874" spans="1:6">
      <c r="A2874" s="403">
        <v>83635</v>
      </c>
      <c r="B2874" s="404" t="s">
        <v>9883</v>
      </c>
      <c r="C2874" s="404" t="s">
        <v>2</v>
      </c>
      <c r="D2874" s="404" t="s">
        <v>6770</v>
      </c>
      <c r="E2874" s="409">
        <v>164.85</v>
      </c>
      <c r="F2874" s="404" t="s">
        <v>6771</v>
      </c>
    </row>
    <row r="2875" spans="1:6">
      <c r="A2875" s="403">
        <v>96765</v>
      </c>
      <c r="B2875" s="404" t="s">
        <v>9884</v>
      </c>
      <c r="C2875" s="404" t="s">
        <v>2</v>
      </c>
      <c r="D2875" s="404" t="s">
        <v>6823</v>
      </c>
      <c r="E2875" s="411">
        <v>1213.97</v>
      </c>
      <c r="F2875" s="404" t="s">
        <v>6771</v>
      </c>
    </row>
    <row r="2876" spans="1:6">
      <c r="A2876" s="403">
        <v>72337</v>
      </c>
      <c r="B2876" s="404" t="s">
        <v>9885</v>
      </c>
      <c r="C2876" s="404" t="s">
        <v>2</v>
      </c>
      <c r="D2876" s="404" t="s">
        <v>6770</v>
      </c>
      <c r="E2876" s="409">
        <v>18.690000000000001</v>
      </c>
      <c r="F2876" s="404" t="s">
        <v>6771</v>
      </c>
    </row>
    <row r="2877" spans="1:6">
      <c r="A2877" s="403">
        <v>73688</v>
      </c>
      <c r="B2877" s="404" t="s">
        <v>9886</v>
      </c>
      <c r="C2877" s="404" t="s">
        <v>78</v>
      </c>
      <c r="D2877" s="404" t="s">
        <v>6770</v>
      </c>
      <c r="E2877" s="409">
        <v>19.29</v>
      </c>
      <c r="F2877" s="404" t="s">
        <v>6771</v>
      </c>
    </row>
    <row r="2878" spans="1:6">
      <c r="A2878" s="403">
        <v>73689</v>
      </c>
      <c r="B2878" s="404" t="s">
        <v>9887</v>
      </c>
      <c r="C2878" s="404" t="s">
        <v>78</v>
      </c>
      <c r="D2878" s="404" t="s">
        <v>6770</v>
      </c>
      <c r="E2878" s="409">
        <v>13.92</v>
      </c>
      <c r="F2878" s="404" t="s">
        <v>6771</v>
      </c>
    </row>
    <row r="2879" spans="1:6">
      <c r="A2879" s="403">
        <v>73690</v>
      </c>
      <c r="B2879" s="404" t="s">
        <v>9888</v>
      </c>
      <c r="C2879" s="404" t="s">
        <v>78</v>
      </c>
      <c r="D2879" s="404" t="s">
        <v>6770</v>
      </c>
      <c r="E2879" s="409">
        <v>8.7799999999999994</v>
      </c>
      <c r="F2879" s="404" t="s">
        <v>6771</v>
      </c>
    </row>
    <row r="2880" spans="1:6">
      <c r="A2880" s="404" t="s">
        <v>9889</v>
      </c>
      <c r="B2880" s="404" t="s">
        <v>9890</v>
      </c>
      <c r="C2880" s="404" t="s">
        <v>2</v>
      </c>
      <c r="D2880" s="404" t="s">
        <v>6823</v>
      </c>
      <c r="E2880" s="409">
        <v>159.01</v>
      </c>
      <c r="F2880" s="404" t="s">
        <v>6771</v>
      </c>
    </row>
    <row r="2881" spans="1:6">
      <c r="A2881" s="404" t="s">
        <v>9891</v>
      </c>
      <c r="B2881" s="404" t="s">
        <v>9892</v>
      </c>
      <c r="C2881" s="404" t="s">
        <v>2</v>
      </c>
      <c r="D2881" s="404" t="s">
        <v>6823</v>
      </c>
      <c r="E2881" s="409">
        <v>290.98</v>
      </c>
      <c r="F2881" s="404" t="s">
        <v>6771</v>
      </c>
    </row>
    <row r="2882" spans="1:6">
      <c r="A2882" s="404" t="s">
        <v>9893</v>
      </c>
      <c r="B2882" s="404" t="s">
        <v>9894</v>
      </c>
      <c r="C2882" s="404" t="s">
        <v>2</v>
      </c>
      <c r="D2882" s="404" t="s">
        <v>6823</v>
      </c>
      <c r="E2882" s="409">
        <v>941.29</v>
      </c>
      <c r="F2882" s="404" t="s">
        <v>6771</v>
      </c>
    </row>
    <row r="2883" spans="1:6">
      <c r="A2883" s="404" t="s">
        <v>9895</v>
      </c>
      <c r="B2883" s="404" t="s">
        <v>9896</v>
      </c>
      <c r="C2883" s="404" t="s">
        <v>78</v>
      </c>
      <c r="D2883" s="404" t="s">
        <v>6770</v>
      </c>
      <c r="E2883" s="409">
        <v>1.47</v>
      </c>
      <c r="F2883" s="404" t="s">
        <v>6771</v>
      </c>
    </row>
    <row r="2884" spans="1:6">
      <c r="A2884" s="404" t="s">
        <v>9897</v>
      </c>
      <c r="B2884" s="404" t="s">
        <v>9898</v>
      </c>
      <c r="C2884" s="404" t="s">
        <v>78</v>
      </c>
      <c r="D2884" s="404" t="s">
        <v>6770</v>
      </c>
      <c r="E2884" s="409">
        <v>2.14</v>
      </c>
      <c r="F2884" s="404" t="s">
        <v>6771</v>
      </c>
    </row>
    <row r="2885" spans="1:6">
      <c r="A2885" s="404" t="s">
        <v>9899</v>
      </c>
      <c r="B2885" s="404" t="s">
        <v>9900</v>
      </c>
      <c r="C2885" s="404" t="s">
        <v>78</v>
      </c>
      <c r="D2885" s="404" t="s">
        <v>6770</v>
      </c>
      <c r="E2885" s="409">
        <v>6.47</v>
      </c>
      <c r="F2885" s="404" t="s">
        <v>6771</v>
      </c>
    </row>
    <row r="2886" spans="1:6">
      <c r="A2886" s="404" t="s">
        <v>9901</v>
      </c>
      <c r="B2886" s="404" t="s">
        <v>9902</v>
      </c>
      <c r="C2886" s="404" t="s">
        <v>78</v>
      </c>
      <c r="D2886" s="404" t="s">
        <v>6770</v>
      </c>
      <c r="E2886" s="409">
        <v>11.16</v>
      </c>
      <c r="F2886" s="404" t="s">
        <v>6771</v>
      </c>
    </row>
    <row r="2887" spans="1:6">
      <c r="A2887" s="404" t="s">
        <v>9903</v>
      </c>
      <c r="B2887" s="404" t="s">
        <v>9904</v>
      </c>
      <c r="C2887" s="404" t="s">
        <v>78</v>
      </c>
      <c r="D2887" s="404" t="s">
        <v>6770</v>
      </c>
      <c r="E2887" s="409">
        <v>14.74</v>
      </c>
      <c r="F2887" s="404" t="s">
        <v>6771</v>
      </c>
    </row>
    <row r="2888" spans="1:6">
      <c r="A2888" s="404" t="s">
        <v>9905</v>
      </c>
      <c r="B2888" s="404" t="s">
        <v>9906</v>
      </c>
      <c r="C2888" s="404" t="s">
        <v>78</v>
      </c>
      <c r="D2888" s="404" t="s">
        <v>6770</v>
      </c>
      <c r="E2888" s="409">
        <v>24.93</v>
      </c>
      <c r="F2888" s="404" t="s">
        <v>6771</v>
      </c>
    </row>
    <row r="2889" spans="1:6">
      <c r="A2889" s="404" t="s">
        <v>9907</v>
      </c>
      <c r="B2889" s="404" t="s">
        <v>9908</v>
      </c>
      <c r="C2889" s="404" t="s">
        <v>78</v>
      </c>
      <c r="D2889" s="404" t="s">
        <v>6770</v>
      </c>
      <c r="E2889" s="409">
        <v>39.43</v>
      </c>
      <c r="F2889" s="404" t="s">
        <v>6771</v>
      </c>
    </row>
    <row r="2890" spans="1:6">
      <c r="A2890" s="404" t="s">
        <v>9909</v>
      </c>
      <c r="B2890" s="404" t="s">
        <v>9910</v>
      </c>
      <c r="C2890" s="404" t="s">
        <v>78</v>
      </c>
      <c r="D2890" s="404" t="s">
        <v>6770</v>
      </c>
      <c r="E2890" s="409">
        <v>94.28</v>
      </c>
      <c r="F2890" s="404" t="s">
        <v>6771</v>
      </c>
    </row>
    <row r="2891" spans="1:6">
      <c r="A2891" s="404" t="s">
        <v>9911</v>
      </c>
      <c r="B2891" s="404" t="s">
        <v>9912</v>
      </c>
      <c r="C2891" s="404" t="s">
        <v>78</v>
      </c>
      <c r="D2891" s="404" t="s">
        <v>6770</v>
      </c>
      <c r="E2891" s="409">
        <v>1.04</v>
      </c>
      <c r="F2891" s="404" t="s">
        <v>6771</v>
      </c>
    </row>
    <row r="2892" spans="1:6">
      <c r="A2892" s="404" t="s">
        <v>9913</v>
      </c>
      <c r="B2892" s="404" t="s">
        <v>9914</v>
      </c>
      <c r="C2892" s="404" t="s">
        <v>78</v>
      </c>
      <c r="D2892" s="404" t="s">
        <v>6770</v>
      </c>
      <c r="E2892" s="409">
        <v>1.37</v>
      </c>
      <c r="F2892" s="404" t="s">
        <v>6771</v>
      </c>
    </row>
    <row r="2893" spans="1:6">
      <c r="A2893" s="404" t="s">
        <v>9915</v>
      </c>
      <c r="B2893" s="404" t="s">
        <v>9916</v>
      </c>
      <c r="C2893" s="404" t="s">
        <v>78</v>
      </c>
      <c r="D2893" s="404" t="s">
        <v>6770</v>
      </c>
      <c r="E2893" s="409">
        <v>1.8</v>
      </c>
      <c r="F2893" s="404" t="s">
        <v>6771</v>
      </c>
    </row>
    <row r="2894" spans="1:6">
      <c r="A2894" s="404" t="s">
        <v>9917</v>
      </c>
      <c r="B2894" s="404" t="s">
        <v>9918</v>
      </c>
      <c r="C2894" s="404" t="s">
        <v>78</v>
      </c>
      <c r="D2894" s="404" t="s">
        <v>6770</v>
      </c>
      <c r="E2894" s="409">
        <v>2.4300000000000002</v>
      </c>
      <c r="F2894" s="404" t="s">
        <v>6771</v>
      </c>
    </row>
    <row r="2895" spans="1:6">
      <c r="A2895" s="404" t="s">
        <v>9919</v>
      </c>
      <c r="B2895" s="404" t="s">
        <v>9920</v>
      </c>
      <c r="C2895" s="404" t="s">
        <v>78</v>
      </c>
      <c r="D2895" s="404" t="s">
        <v>6770</v>
      </c>
      <c r="E2895" s="409">
        <v>3.25</v>
      </c>
      <c r="F2895" s="404" t="s">
        <v>6771</v>
      </c>
    </row>
    <row r="2896" spans="1:6">
      <c r="A2896" s="404" t="s">
        <v>9921</v>
      </c>
      <c r="B2896" s="404" t="s">
        <v>9922</v>
      </c>
      <c r="C2896" s="404" t="s">
        <v>78</v>
      </c>
      <c r="D2896" s="404" t="s">
        <v>6770</v>
      </c>
      <c r="E2896" s="409">
        <v>4.18</v>
      </c>
      <c r="F2896" s="404" t="s">
        <v>6771</v>
      </c>
    </row>
    <row r="2897" spans="1:6">
      <c r="A2897" s="403">
        <v>83366</v>
      </c>
      <c r="B2897" s="404" t="s">
        <v>9923</v>
      </c>
      <c r="C2897" s="404" t="s">
        <v>2</v>
      </c>
      <c r="D2897" s="404" t="s">
        <v>6770</v>
      </c>
      <c r="E2897" s="409">
        <v>51.52</v>
      </c>
      <c r="F2897" s="404" t="s">
        <v>6771</v>
      </c>
    </row>
    <row r="2898" spans="1:6">
      <c r="A2898" s="403">
        <v>83367</v>
      </c>
      <c r="B2898" s="404" t="s">
        <v>9924</v>
      </c>
      <c r="C2898" s="404" t="s">
        <v>2</v>
      </c>
      <c r="D2898" s="404" t="s">
        <v>6770</v>
      </c>
      <c r="E2898" s="409">
        <v>338.26</v>
      </c>
      <c r="F2898" s="404" t="s">
        <v>6771</v>
      </c>
    </row>
    <row r="2899" spans="1:6">
      <c r="A2899" s="403">
        <v>83368</v>
      </c>
      <c r="B2899" s="404" t="s">
        <v>9925</v>
      </c>
      <c r="C2899" s="404" t="s">
        <v>2</v>
      </c>
      <c r="D2899" s="404" t="s">
        <v>6770</v>
      </c>
      <c r="E2899" s="409">
        <v>932.5</v>
      </c>
      <c r="F2899" s="404" t="s">
        <v>6771</v>
      </c>
    </row>
    <row r="2900" spans="1:6">
      <c r="A2900" s="403">
        <v>83369</v>
      </c>
      <c r="B2900" s="404" t="s">
        <v>9926</v>
      </c>
      <c r="C2900" s="404" t="s">
        <v>2</v>
      </c>
      <c r="D2900" s="404" t="s">
        <v>6770</v>
      </c>
      <c r="E2900" s="409">
        <v>223.41</v>
      </c>
      <c r="F2900" s="404" t="s">
        <v>6771</v>
      </c>
    </row>
    <row r="2901" spans="1:6">
      <c r="A2901" s="403">
        <v>83370</v>
      </c>
      <c r="B2901" s="404" t="s">
        <v>9927</v>
      </c>
      <c r="C2901" s="404" t="s">
        <v>2</v>
      </c>
      <c r="D2901" s="404" t="s">
        <v>6770</v>
      </c>
      <c r="E2901" s="409">
        <v>141.88999999999999</v>
      </c>
      <c r="F2901" s="404" t="s">
        <v>6771</v>
      </c>
    </row>
    <row r="2902" spans="1:6">
      <c r="A2902" s="403">
        <v>83371</v>
      </c>
      <c r="B2902" s="404" t="s">
        <v>9928</v>
      </c>
      <c r="C2902" s="404" t="s">
        <v>2</v>
      </c>
      <c r="D2902" s="404" t="s">
        <v>6770</v>
      </c>
      <c r="E2902" s="409">
        <v>87.07</v>
      </c>
      <c r="F2902" s="404" t="s">
        <v>6771</v>
      </c>
    </row>
    <row r="2903" spans="1:6">
      <c r="A2903" s="403">
        <v>83639</v>
      </c>
      <c r="B2903" s="404" t="s">
        <v>9929</v>
      </c>
      <c r="C2903" s="404" t="s">
        <v>78</v>
      </c>
      <c r="D2903" s="404" t="s">
        <v>6770</v>
      </c>
      <c r="E2903" s="409">
        <v>48.35</v>
      </c>
      <c r="F2903" s="404" t="s">
        <v>6771</v>
      </c>
    </row>
    <row r="2904" spans="1:6">
      <c r="A2904" s="403">
        <v>84676</v>
      </c>
      <c r="B2904" s="404" t="s">
        <v>9930</v>
      </c>
      <c r="C2904" s="404" t="s">
        <v>2</v>
      </c>
      <c r="D2904" s="404" t="s">
        <v>6770</v>
      </c>
      <c r="E2904" s="409">
        <v>313.17</v>
      </c>
      <c r="F2904" s="404" t="s">
        <v>6771</v>
      </c>
    </row>
    <row r="2905" spans="1:6">
      <c r="A2905" s="403">
        <v>84796</v>
      </c>
      <c r="B2905" s="404" t="s">
        <v>9931</v>
      </c>
      <c r="C2905" s="404" t="s">
        <v>2</v>
      </c>
      <c r="D2905" s="404" t="s">
        <v>6823</v>
      </c>
      <c r="E2905" s="409">
        <v>515.82000000000005</v>
      </c>
      <c r="F2905" s="404" t="s">
        <v>6771</v>
      </c>
    </row>
    <row r="2906" spans="1:6">
      <c r="A2906" s="403">
        <v>84798</v>
      </c>
      <c r="B2906" s="404" t="s">
        <v>9932</v>
      </c>
      <c r="C2906" s="404" t="s">
        <v>2</v>
      </c>
      <c r="D2906" s="404" t="s">
        <v>6823</v>
      </c>
      <c r="E2906" s="409">
        <v>228.45</v>
      </c>
      <c r="F2906" s="404" t="s">
        <v>6771</v>
      </c>
    </row>
    <row r="2907" spans="1:6">
      <c r="A2907" s="403">
        <v>83636</v>
      </c>
      <c r="B2907" s="404" t="s">
        <v>9933</v>
      </c>
      <c r="C2907" s="404" t="s">
        <v>76</v>
      </c>
      <c r="D2907" s="404" t="s">
        <v>6823</v>
      </c>
      <c r="E2907" s="409">
        <v>50.96</v>
      </c>
      <c r="F2907" s="404" t="s">
        <v>6771</v>
      </c>
    </row>
    <row r="2908" spans="1:6">
      <c r="A2908" s="403">
        <v>83637</v>
      </c>
      <c r="B2908" s="404" t="s">
        <v>9934</v>
      </c>
      <c r="C2908" s="404" t="s">
        <v>76</v>
      </c>
      <c r="D2908" s="404" t="s">
        <v>6823</v>
      </c>
      <c r="E2908" s="409">
        <v>83.41</v>
      </c>
      <c r="F2908" s="404" t="s">
        <v>6771</v>
      </c>
    </row>
    <row r="2909" spans="1:6">
      <c r="A2909" s="404" t="s">
        <v>9935</v>
      </c>
      <c r="B2909" s="404" t="s">
        <v>9936</v>
      </c>
      <c r="C2909" s="404" t="s">
        <v>2</v>
      </c>
      <c r="D2909" s="404" t="s">
        <v>6823</v>
      </c>
      <c r="E2909" s="411">
        <v>4780.63</v>
      </c>
      <c r="F2909" s="404" t="s">
        <v>6771</v>
      </c>
    </row>
    <row r="2910" spans="1:6">
      <c r="A2910" s="403">
        <v>85120</v>
      </c>
      <c r="B2910" s="404" t="s">
        <v>9937</v>
      </c>
      <c r="C2910" s="404" t="s">
        <v>2</v>
      </c>
      <c r="D2910" s="404" t="s">
        <v>6823</v>
      </c>
      <c r="E2910" s="409">
        <v>111.76</v>
      </c>
      <c r="F2910" s="404" t="s">
        <v>6771</v>
      </c>
    </row>
    <row r="2911" spans="1:6">
      <c r="A2911" s="403">
        <v>83486</v>
      </c>
      <c r="B2911" s="404" t="s">
        <v>9938</v>
      </c>
      <c r="C2911" s="404" t="s">
        <v>2</v>
      </c>
      <c r="D2911" s="404" t="s">
        <v>6823</v>
      </c>
      <c r="E2911" s="411">
        <v>1062.79</v>
      </c>
      <c r="F2911" s="404" t="s">
        <v>6771</v>
      </c>
    </row>
    <row r="2912" spans="1:6">
      <c r="A2912" s="403">
        <v>83643</v>
      </c>
      <c r="B2912" s="404" t="s">
        <v>9939</v>
      </c>
      <c r="C2912" s="404" t="s">
        <v>2</v>
      </c>
      <c r="D2912" s="404" t="s">
        <v>6770</v>
      </c>
      <c r="E2912" s="411">
        <v>3393.13</v>
      </c>
      <c r="F2912" s="404" t="s">
        <v>6771</v>
      </c>
    </row>
    <row r="2913" spans="1:6">
      <c r="A2913" s="403">
        <v>83644</v>
      </c>
      <c r="B2913" s="404" t="s">
        <v>9940</v>
      </c>
      <c r="C2913" s="404" t="s">
        <v>2</v>
      </c>
      <c r="D2913" s="404" t="s">
        <v>6823</v>
      </c>
      <c r="E2913" s="411">
        <v>4492.22</v>
      </c>
      <c r="F2913" s="404" t="s">
        <v>6771</v>
      </c>
    </row>
    <row r="2914" spans="1:6">
      <c r="A2914" s="403">
        <v>83645</v>
      </c>
      <c r="B2914" s="404" t="s">
        <v>9941</v>
      </c>
      <c r="C2914" s="404" t="s">
        <v>2</v>
      </c>
      <c r="D2914" s="404" t="s">
        <v>6823</v>
      </c>
      <c r="E2914" s="411">
        <v>1428.64</v>
      </c>
      <c r="F2914" s="404" t="s">
        <v>6771</v>
      </c>
    </row>
    <row r="2915" spans="1:6">
      <c r="A2915" s="403">
        <v>83646</v>
      </c>
      <c r="B2915" s="404" t="s">
        <v>9942</v>
      </c>
      <c r="C2915" s="404" t="s">
        <v>2</v>
      </c>
      <c r="D2915" s="404" t="s">
        <v>6823</v>
      </c>
      <c r="E2915" s="411">
        <v>1658.16</v>
      </c>
      <c r="F2915" s="404" t="s">
        <v>6771</v>
      </c>
    </row>
    <row r="2916" spans="1:6">
      <c r="A2916" s="403">
        <v>83647</v>
      </c>
      <c r="B2916" s="404" t="s">
        <v>9943</v>
      </c>
      <c r="C2916" s="404" t="s">
        <v>2</v>
      </c>
      <c r="D2916" s="404" t="s">
        <v>6823</v>
      </c>
      <c r="E2916" s="411">
        <v>1085.1400000000001</v>
      </c>
      <c r="F2916" s="404" t="s">
        <v>6771</v>
      </c>
    </row>
    <row r="2917" spans="1:6">
      <c r="A2917" s="403">
        <v>83648</v>
      </c>
      <c r="B2917" s="404" t="s">
        <v>9944</v>
      </c>
      <c r="C2917" s="404" t="s">
        <v>2</v>
      </c>
      <c r="D2917" s="404" t="s">
        <v>6823</v>
      </c>
      <c r="E2917" s="409">
        <v>697.08</v>
      </c>
      <c r="F2917" s="404" t="s">
        <v>6771</v>
      </c>
    </row>
    <row r="2918" spans="1:6">
      <c r="A2918" s="403">
        <v>83649</v>
      </c>
      <c r="B2918" s="404" t="s">
        <v>9945</v>
      </c>
      <c r="C2918" s="404" t="s">
        <v>2</v>
      </c>
      <c r="D2918" s="404" t="s">
        <v>6823</v>
      </c>
      <c r="E2918" s="411">
        <v>4115.55</v>
      </c>
      <c r="F2918" s="404" t="s">
        <v>6771</v>
      </c>
    </row>
    <row r="2919" spans="1:6">
      <c r="A2919" s="403">
        <v>83650</v>
      </c>
      <c r="B2919" s="404" t="s">
        <v>9946</v>
      </c>
      <c r="C2919" s="404" t="s">
        <v>2</v>
      </c>
      <c r="D2919" s="404" t="s">
        <v>6823</v>
      </c>
      <c r="E2919" s="411">
        <v>3428.55</v>
      </c>
      <c r="F2919" s="404" t="s">
        <v>6771</v>
      </c>
    </row>
    <row r="2920" spans="1:6">
      <c r="A2920" s="403">
        <v>89355</v>
      </c>
      <c r="B2920" s="404" t="s">
        <v>9947</v>
      </c>
      <c r="C2920" s="404" t="s">
        <v>78</v>
      </c>
      <c r="D2920" s="404" t="s">
        <v>6770</v>
      </c>
      <c r="E2920" s="409">
        <v>12.73</v>
      </c>
      <c r="F2920" s="404" t="s">
        <v>6771</v>
      </c>
    </row>
    <row r="2921" spans="1:6">
      <c r="A2921" s="403">
        <v>89356</v>
      </c>
      <c r="B2921" s="404" t="s">
        <v>6048</v>
      </c>
      <c r="C2921" s="404" t="s">
        <v>78</v>
      </c>
      <c r="D2921" s="404" t="s">
        <v>6770</v>
      </c>
      <c r="E2921" s="409">
        <v>15.18</v>
      </c>
      <c r="F2921" s="404" t="s">
        <v>6771</v>
      </c>
    </row>
    <row r="2922" spans="1:6">
      <c r="A2922" s="403">
        <v>89357</v>
      </c>
      <c r="B2922" s="404" t="s">
        <v>6050</v>
      </c>
      <c r="C2922" s="404" t="s">
        <v>78</v>
      </c>
      <c r="D2922" s="404" t="s">
        <v>6770</v>
      </c>
      <c r="E2922" s="409">
        <v>21.34</v>
      </c>
      <c r="F2922" s="404" t="s">
        <v>6771</v>
      </c>
    </row>
    <row r="2923" spans="1:6">
      <c r="A2923" s="403">
        <v>89401</v>
      </c>
      <c r="B2923" s="404" t="s">
        <v>9948</v>
      </c>
      <c r="C2923" s="404" t="s">
        <v>78</v>
      </c>
      <c r="D2923" s="404" t="s">
        <v>6770</v>
      </c>
      <c r="E2923" s="409">
        <v>5.64</v>
      </c>
      <c r="F2923" s="404" t="s">
        <v>6771</v>
      </c>
    </row>
    <row r="2924" spans="1:6">
      <c r="A2924" s="403">
        <v>89402</v>
      </c>
      <c r="B2924" s="404" t="s">
        <v>9949</v>
      </c>
      <c r="C2924" s="404" t="s">
        <v>78</v>
      </c>
      <c r="D2924" s="404" t="s">
        <v>6770</v>
      </c>
      <c r="E2924" s="409">
        <v>6.99</v>
      </c>
      <c r="F2924" s="404" t="s">
        <v>6771</v>
      </c>
    </row>
    <row r="2925" spans="1:6">
      <c r="A2925" s="403">
        <v>89403</v>
      </c>
      <c r="B2925" s="404" t="s">
        <v>9950</v>
      </c>
      <c r="C2925" s="404" t="s">
        <v>78</v>
      </c>
      <c r="D2925" s="404" t="s">
        <v>6770</v>
      </c>
      <c r="E2925" s="409">
        <v>11.54</v>
      </c>
      <c r="F2925" s="404" t="s">
        <v>6771</v>
      </c>
    </row>
    <row r="2926" spans="1:6">
      <c r="A2926" s="403">
        <v>89446</v>
      </c>
      <c r="B2926" s="404" t="s">
        <v>9951</v>
      </c>
      <c r="C2926" s="404" t="s">
        <v>78</v>
      </c>
      <c r="D2926" s="404" t="s">
        <v>6770</v>
      </c>
      <c r="E2926" s="409">
        <v>3.88</v>
      </c>
      <c r="F2926" s="404" t="s">
        <v>6771</v>
      </c>
    </row>
    <row r="2927" spans="1:6">
      <c r="A2927" s="403">
        <v>89447</v>
      </c>
      <c r="B2927" s="404" t="s">
        <v>9952</v>
      </c>
      <c r="C2927" s="404" t="s">
        <v>78</v>
      </c>
      <c r="D2927" s="404" t="s">
        <v>6770</v>
      </c>
      <c r="E2927" s="409">
        <v>7.89</v>
      </c>
      <c r="F2927" s="404" t="s">
        <v>6771</v>
      </c>
    </row>
    <row r="2928" spans="1:6">
      <c r="A2928" s="403">
        <v>89448</v>
      </c>
      <c r="B2928" s="404" t="s">
        <v>9953</v>
      </c>
      <c r="C2928" s="404" t="s">
        <v>78</v>
      </c>
      <c r="D2928" s="404" t="s">
        <v>6770</v>
      </c>
      <c r="E2928" s="409">
        <v>11.37</v>
      </c>
      <c r="F2928" s="404" t="s">
        <v>6771</v>
      </c>
    </row>
    <row r="2929" spans="1:6">
      <c r="A2929" s="403">
        <v>89449</v>
      </c>
      <c r="B2929" s="404" t="s">
        <v>9954</v>
      </c>
      <c r="C2929" s="404" t="s">
        <v>78</v>
      </c>
      <c r="D2929" s="404" t="s">
        <v>6770</v>
      </c>
      <c r="E2929" s="409">
        <v>14.07</v>
      </c>
      <c r="F2929" s="404" t="s">
        <v>6771</v>
      </c>
    </row>
    <row r="2930" spans="1:6">
      <c r="A2930" s="403">
        <v>89450</v>
      </c>
      <c r="B2930" s="404" t="s">
        <v>9955</v>
      </c>
      <c r="C2930" s="404" t="s">
        <v>78</v>
      </c>
      <c r="D2930" s="404" t="s">
        <v>6770</v>
      </c>
      <c r="E2930" s="409">
        <v>21.6</v>
      </c>
      <c r="F2930" s="404" t="s">
        <v>6771</v>
      </c>
    </row>
    <row r="2931" spans="1:6">
      <c r="A2931" s="403">
        <v>89451</v>
      </c>
      <c r="B2931" s="404" t="s">
        <v>9956</v>
      </c>
      <c r="C2931" s="404" t="s">
        <v>78</v>
      </c>
      <c r="D2931" s="404" t="s">
        <v>6770</v>
      </c>
      <c r="E2931" s="409">
        <v>30.12</v>
      </c>
      <c r="F2931" s="404" t="s">
        <v>6771</v>
      </c>
    </row>
    <row r="2932" spans="1:6">
      <c r="A2932" s="403">
        <v>89452</v>
      </c>
      <c r="B2932" s="404" t="s">
        <v>9957</v>
      </c>
      <c r="C2932" s="404" t="s">
        <v>78</v>
      </c>
      <c r="D2932" s="404" t="s">
        <v>6770</v>
      </c>
      <c r="E2932" s="409">
        <v>37.79</v>
      </c>
      <c r="F2932" s="404" t="s">
        <v>6771</v>
      </c>
    </row>
    <row r="2933" spans="1:6">
      <c r="A2933" s="403">
        <v>89508</v>
      </c>
      <c r="B2933" s="404" t="s">
        <v>9958</v>
      </c>
      <c r="C2933" s="404" t="s">
        <v>78</v>
      </c>
      <c r="D2933" s="404" t="s">
        <v>6770</v>
      </c>
      <c r="E2933" s="409">
        <v>12.01</v>
      </c>
      <c r="F2933" s="404" t="s">
        <v>6771</v>
      </c>
    </row>
    <row r="2934" spans="1:6">
      <c r="A2934" s="403">
        <v>89509</v>
      </c>
      <c r="B2934" s="404" t="s">
        <v>9959</v>
      </c>
      <c r="C2934" s="404" t="s">
        <v>78</v>
      </c>
      <c r="D2934" s="404" t="s">
        <v>6770</v>
      </c>
      <c r="E2934" s="409">
        <v>16.670000000000002</v>
      </c>
      <c r="F2934" s="404" t="s">
        <v>6771</v>
      </c>
    </row>
    <row r="2935" spans="1:6">
      <c r="A2935" s="403">
        <v>89511</v>
      </c>
      <c r="B2935" s="404" t="s">
        <v>9960</v>
      </c>
      <c r="C2935" s="404" t="s">
        <v>78</v>
      </c>
      <c r="D2935" s="404" t="s">
        <v>6770</v>
      </c>
      <c r="E2935" s="409">
        <v>24.83</v>
      </c>
      <c r="F2935" s="404" t="s">
        <v>6771</v>
      </c>
    </row>
    <row r="2936" spans="1:6">
      <c r="A2936" s="403">
        <v>89512</v>
      </c>
      <c r="B2936" s="404" t="s">
        <v>9961</v>
      </c>
      <c r="C2936" s="404" t="s">
        <v>78</v>
      </c>
      <c r="D2936" s="404" t="s">
        <v>6770</v>
      </c>
      <c r="E2936" s="409">
        <v>38.24</v>
      </c>
      <c r="F2936" s="404" t="s">
        <v>6771</v>
      </c>
    </row>
    <row r="2937" spans="1:6">
      <c r="A2937" s="403">
        <v>89576</v>
      </c>
      <c r="B2937" s="404" t="s">
        <v>6062</v>
      </c>
      <c r="C2937" s="404" t="s">
        <v>78</v>
      </c>
      <c r="D2937" s="404" t="s">
        <v>6770</v>
      </c>
      <c r="E2937" s="409">
        <v>13.35</v>
      </c>
      <c r="F2937" s="404" t="s">
        <v>6771</v>
      </c>
    </row>
    <row r="2938" spans="1:6">
      <c r="A2938" s="403">
        <v>89578</v>
      </c>
      <c r="B2938" s="404" t="s">
        <v>9962</v>
      </c>
      <c r="C2938" s="404" t="s">
        <v>78</v>
      </c>
      <c r="D2938" s="404" t="s">
        <v>6770</v>
      </c>
      <c r="E2938" s="409">
        <v>22.52</v>
      </c>
      <c r="F2938" s="404" t="s">
        <v>6771</v>
      </c>
    </row>
    <row r="2939" spans="1:6">
      <c r="A2939" s="403">
        <v>89580</v>
      </c>
      <c r="B2939" s="404" t="s">
        <v>9963</v>
      </c>
      <c r="C2939" s="404" t="s">
        <v>78</v>
      </c>
      <c r="D2939" s="404" t="s">
        <v>6770</v>
      </c>
      <c r="E2939" s="409">
        <v>44.57</v>
      </c>
      <c r="F2939" s="404" t="s">
        <v>6771</v>
      </c>
    </row>
    <row r="2940" spans="1:6">
      <c r="A2940" s="403">
        <v>89633</v>
      </c>
      <c r="B2940" s="404" t="s">
        <v>9964</v>
      </c>
      <c r="C2940" s="404" t="s">
        <v>78</v>
      </c>
      <c r="D2940" s="404" t="s">
        <v>6770</v>
      </c>
      <c r="E2940" s="409">
        <v>17.09</v>
      </c>
      <c r="F2940" s="404" t="s">
        <v>6771</v>
      </c>
    </row>
    <row r="2941" spans="1:6">
      <c r="A2941" s="403">
        <v>89634</v>
      </c>
      <c r="B2941" s="404" t="s">
        <v>9965</v>
      </c>
      <c r="C2941" s="404" t="s">
        <v>78</v>
      </c>
      <c r="D2941" s="404" t="s">
        <v>6770</v>
      </c>
      <c r="E2941" s="409">
        <v>26.02</v>
      </c>
      <c r="F2941" s="404" t="s">
        <v>6771</v>
      </c>
    </row>
    <row r="2942" spans="1:6">
      <c r="A2942" s="403">
        <v>89635</v>
      </c>
      <c r="B2942" s="404" t="s">
        <v>9966</v>
      </c>
      <c r="C2942" s="404" t="s">
        <v>78</v>
      </c>
      <c r="D2942" s="404" t="s">
        <v>6770</v>
      </c>
      <c r="E2942" s="409">
        <v>37.229999999999997</v>
      </c>
      <c r="F2942" s="404" t="s">
        <v>6771</v>
      </c>
    </row>
    <row r="2943" spans="1:6">
      <c r="A2943" s="403">
        <v>89636</v>
      </c>
      <c r="B2943" s="404" t="s">
        <v>9967</v>
      </c>
      <c r="C2943" s="404" t="s">
        <v>78</v>
      </c>
      <c r="D2943" s="404" t="s">
        <v>6770</v>
      </c>
      <c r="E2943" s="409">
        <v>45.34</v>
      </c>
      <c r="F2943" s="404" t="s">
        <v>6771</v>
      </c>
    </row>
    <row r="2944" spans="1:6">
      <c r="A2944" s="403">
        <v>89711</v>
      </c>
      <c r="B2944" s="404" t="s">
        <v>6026</v>
      </c>
      <c r="C2944" s="404" t="s">
        <v>78</v>
      </c>
      <c r="D2944" s="404" t="s">
        <v>6770</v>
      </c>
      <c r="E2944" s="409">
        <v>13.09</v>
      </c>
      <c r="F2944" s="404" t="s">
        <v>6771</v>
      </c>
    </row>
    <row r="2945" spans="1:6">
      <c r="A2945" s="403">
        <v>89712</v>
      </c>
      <c r="B2945" s="404" t="s">
        <v>6028</v>
      </c>
      <c r="C2945" s="404" t="s">
        <v>78</v>
      </c>
      <c r="D2945" s="404" t="s">
        <v>6770</v>
      </c>
      <c r="E2945" s="409">
        <v>19.52</v>
      </c>
      <c r="F2945" s="404" t="s">
        <v>6771</v>
      </c>
    </row>
    <row r="2946" spans="1:6">
      <c r="A2946" s="403">
        <v>89713</v>
      </c>
      <c r="B2946" s="404" t="s">
        <v>9968</v>
      </c>
      <c r="C2946" s="404" t="s">
        <v>78</v>
      </c>
      <c r="D2946" s="404" t="s">
        <v>6770</v>
      </c>
      <c r="E2946" s="409">
        <v>29.21</v>
      </c>
      <c r="F2946" s="404" t="s">
        <v>6771</v>
      </c>
    </row>
    <row r="2947" spans="1:6">
      <c r="A2947" s="403">
        <v>89714</v>
      </c>
      <c r="B2947" s="404" t="s">
        <v>6030</v>
      </c>
      <c r="C2947" s="404" t="s">
        <v>78</v>
      </c>
      <c r="D2947" s="404" t="s">
        <v>6770</v>
      </c>
      <c r="E2947" s="409">
        <v>37.72</v>
      </c>
      <c r="F2947" s="404" t="s">
        <v>6771</v>
      </c>
    </row>
    <row r="2948" spans="1:6">
      <c r="A2948" s="403">
        <v>89716</v>
      </c>
      <c r="B2948" s="404" t="s">
        <v>9969</v>
      </c>
      <c r="C2948" s="404" t="s">
        <v>78</v>
      </c>
      <c r="D2948" s="404" t="s">
        <v>6770</v>
      </c>
      <c r="E2948" s="409">
        <v>18.579999999999998</v>
      </c>
      <c r="F2948" s="404" t="s">
        <v>6771</v>
      </c>
    </row>
    <row r="2949" spans="1:6">
      <c r="A2949" s="403">
        <v>89717</v>
      </c>
      <c r="B2949" s="404" t="s">
        <v>9970</v>
      </c>
      <c r="C2949" s="404" t="s">
        <v>78</v>
      </c>
      <c r="D2949" s="404" t="s">
        <v>6770</v>
      </c>
      <c r="E2949" s="409">
        <v>28.47</v>
      </c>
      <c r="F2949" s="404" t="s">
        <v>6771</v>
      </c>
    </row>
    <row r="2950" spans="1:6">
      <c r="A2950" s="403">
        <v>89770</v>
      </c>
      <c r="B2950" s="404" t="s">
        <v>9971</v>
      </c>
      <c r="C2950" s="404" t="s">
        <v>78</v>
      </c>
      <c r="D2950" s="404" t="s">
        <v>6770</v>
      </c>
      <c r="E2950" s="409">
        <v>31.15</v>
      </c>
      <c r="F2950" s="404" t="s">
        <v>6771</v>
      </c>
    </row>
    <row r="2951" spans="1:6">
      <c r="A2951" s="403">
        <v>89771</v>
      </c>
      <c r="B2951" s="404" t="s">
        <v>9972</v>
      </c>
      <c r="C2951" s="404" t="s">
        <v>78</v>
      </c>
      <c r="D2951" s="404" t="s">
        <v>6770</v>
      </c>
      <c r="E2951" s="409">
        <v>42.58</v>
      </c>
      <c r="F2951" s="404" t="s">
        <v>6771</v>
      </c>
    </row>
    <row r="2952" spans="1:6">
      <c r="A2952" s="403">
        <v>89773</v>
      </c>
      <c r="B2952" s="404" t="s">
        <v>9973</v>
      </c>
      <c r="C2952" s="404" t="s">
        <v>78</v>
      </c>
      <c r="D2952" s="404" t="s">
        <v>6770</v>
      </c>
      <c r="E2952" s="409">
        <v>99.16</v>
      </c>
      <c r="F2952" s="404" t="s">
        <v>6771</v>
      </c>
    </row>
    <row r="2953" spans="1:6">
      <c r="A2953" s="403">
        <v>89775</v>
      </c>
      <c r="B2953" s="404" t="s">
        <v>9974</v>
      </c>
      <c r="C2953" s="404" t="s">
        <v>78</v>
      </c>
      <c r="D2953" s="404" t="s">
        <v>6770</v>
      </c>
      <c r="E2953" s="409">
        <v>156.65</v>
      </c>
      <c r="F2953" s="404" t="s">
        <v>6771</v>
      </c>
    </row>
    <row r="2954" spans="1:6">
      <c r="A2954" s="403">
        <v>89798</v>
      </c>
      <c r="B2954" s="404" t="s">
        <v>9975</v>
      </c>
      <c r="C2954" s="404" t="s">
        <v>78</v>
      </c>
      <c r="D2954" s="404" t="s">
        <v>6770</v>
      </c>
      <c r="E2954" s="409">
        <v>8.0299999999999994</v>
      </c>
      <c r="F2954" s="404" t="s">
        <v>6771</v>
      </c>
    </row>
    <row r="2955" spans="1:6">
      <c r="A2955" s="403">
        <v>89799</v>
      </c>
      <c r="B2955" s="404" t="s">
        <v>9976</v>
      </c>
      <c r="C2955" s="404" t="s">
        <v>78</v>
      </c>
      <c r="D2955" s="404" t="s">
        <v>6770</v>
      </c>
      <c r="E2955" s="409">
        <v>12.68</v>
      </c>
      <c r="F2955" s="404" t="s">
        <v>6771</v>
      </c>
    </row>
    <row r="2956" spans="1:6">
      <c r="A2956" s="403">
        <v>89800</v>
      </c>
      <c r="B2956" s="404" t="s">
        <v>9977</v>
      </c>
      <c r="C2956" s="404" t="s">
        <v>78</v>
      </c>
      <c r="D2956" s="404" t="s">
        <v>6770</v>
      </c>
      <c r="E2956" s="409">
        <v>15.92</v>
      </c>
      <c r="F2956" s="404" t="s">
        <v>6771</v>
      </c>
    </row>
    <row r="2957" spans="1:6">
      <c r="A2957" s="403">
        <v>89848</v>
      </c>
      <c r="B2957" s="404" t="s">
        <v>9978</v>
      </c>
      <c r="C2957" s="404" t="s">
        <v>78</v>
      </c>
      <c r="D2957" s="404" t="s">
        <v>6770</v>
      </c>
      <c r="E2957" s="409">
        <v>19.71</v>
      </c>
      <c r="F2957" s="404" t="s">
        <v>6771</v>
      </c>
    </row>
    <row r="2958" spans="1:6">
      <c r="A2958" s="403">
        <v>89849</v>
      </c>
      <c r="B2958" s="404" t="s">
        <v>9979</v>
      </c>
      <c r="C2958" s="404" t="s">
        <v>78</v>
      </c>
      <c r="D2958" s="404" t="s">
        <v>6770</v>
      </c>
      <c r="E2958" s="409">
        <v>36.090000000000003</v>
      </c>
      <c r="F2958" s="404" t="s">
        <v>6771</v>
      </c>
    </row>
    <row r="2959" spans="1:6">
      <c r="A2959" s="403">
        <v>89865</v>
      </c>
      <c r="B2959" s="404" t="s">
        <v>9980</v>
      </c>
      <c r="C2959" s="404" t="s">
        <v>78</v>
      </c>
      <c r="D2959" s="404" t="s">
        <v>6770</v>
      </c>
      <c r="E2959" s="409">
        <v>9.42</v>
      </c>
      <c r="F2959" s="404" t="s">
        <v>6771</v>
      </c>
    </row>
    <row r="2960" spans="1:6">
      <c r="A2960" s="403">
        <v>91784</v>
      </c>
      <c r="B2960" s="404" t="s">
        <v>9981</v>
      </c>
      <c r="C2960" s="404" t="s">
        <v>78</v>
      </c>
      <c r="D2960" s="404" t="s">
        <v>6823</v>
      </c>
      <c r="E2960" s="409">
        <v>29.56</v>
      </c>
      <c r="F2960" s="404" t="s">
        <v>6771</v>
      </c>
    </row>
    <row r="2961" spans="1:6">
      <c r="A2961" s="403">
        <v>91785</v>
      </c>
      <c r="B2961" s="404" t="s">
        <v>9982</v>
      </c>
      <c r="C2961" s="404" t="s">
        <v>78</v>
      </c>
      <c r="D2961" s="404" t="s">
        <v>6823</v>
      </c>
      <c r="E2961" s="409">
        <v>29.58</v>
      </c>
      <c r="F2961" s="404" t="s">
        <v>6771</v>
      </c>
    </row>
    <row r="2962" spans="1:6">
      <c r="A2962" s="403">
        <v>91786</v>
      </c>
      <c r="B2962" s="404" t="s">
        <v>9983</v>
      </c>
      <c r="C2962" s="404" t="s">
        <v>78</v>
      </c>
      <c r="D2962" s="404" t="s">
        <v>6823</v>
      </c>
      <c r="E2962" s="409">
        <v>19.940000000000001</v>
      </c>
      <c r="F2962" s="404" t="s">
        <v>6771</v>
      </c>
    </row>
    <row r="2963" spans="1:6">
      <c r="A2963" s="403">
        <v>91787</v>
      </c>
      <c r="B2963" s="404" t="s">
        <v>9984</v>
      </c>
      <c r="C2963" s="404" t="s">
        <v>78</v>
      </c>
      <c r="D2963" s="404" t="s">
        <v>6823</v>
      </c>
      <c r="E2963" s="409">
        <v>22.76</v>
      </c>
      <c r="F2963" s="404" t="s">
        <v>6771</v>
      </c>
    </row>
    <row r="2964" spans="1:6">
      <c r="A2964" s="403">
        <v>91788</v>
      </c>
      <c r="B2964" s="404" t="s">
        <v>9985</v>
      </c>
      <c r="C2964" s="404" t="s">
        <v>78</v>
      </c>
      <c r="D2964" s="404" t="s">
        <v>6823</v>
      </c>
      <c r="E2964" s="409">
        <v>31.63</v>
      </c>
      <c r="F2964" s="404" t="s">
        <v>6771</v>
      </c>
    </row>
    <row r="2965" spans="1:6">
      <c r="A2965" s="403">
        <v>91789</v>
      </c>
      <c r="B2965" s="404" t="s">
        <v>9986</v>
      </c>
      <c r="C2965" s="404" t="s">
        <v>78</v>
      </c>
      <c r="D2965" s="404" t="s">
        <v>6823</v>
      </c>
      <c r="E2965" s="409">
        <v>25.41</v>
      </c>
      <c r="F2965" s="404" t="s">
        <v>6771</v>
      </c>
    </row>
    <row r="2966" spans="1:6">
      <c r="A2966" s="403">
        <v>91790</v>
      </c>
      <c r="B2966" s="404" t="s">
        <v>9987</v>
      </c>
      <c r="C2966" s="404" t="s">
        <v>78</v>
      </c>
      <c r="D2966" s="404" t="s">
        <v>6823</v>
      </c>
      <c r="E2966" s="409">
        <v>38.47</v>
      </c>
      <c r="F2966" s="404" t="s">
        <v>6771</v>
      </c>
    </row>
    <row r="2967" spans="1:6">
      <c r="A2967" s="403">
        <v>91791</v>
      </c>
      <c r="B2967" s="404" t="s">
        <v>9988</v>
      </c>
      <c r="C2967" s="404" t="s">
        <v>78</v>
      </c>
      <c r="D2967" s="404" t="s">
        <v>6823</v>
      </c>
      <c r="E2967" s="409">
        <v>47.82</v>
      </c>
      <c r="F2967" s="404" t="s">
        <v>6771</v>
      </c>
    </row>
    <row r="2968" spans="1:6">
      <c r="A2968" s="403">
        <v>91792</v>
      </c>
      <c r="B2968" s="404" t="s">
        <v>9989</v>
      </c>
      <c r="C2968" s="404" t="s">
        <v>78</v>
      </c>
      <c r="D2968" s="404" t="s">
        <v>6823</v>
      </c>
      <c r="E2968" s="409">
        <v>38.380000000000003</v>
      </c>
      <c r="F2968" s="404" t="s">
        <v>6771</v>
      </c>
    </row>
    <row r="2969" spans="1:6">
      <c r="A2969" s="403">
        <v>91793</v>
      </c>
      <c r="B2969" s="404" t="s">
        <v>9990</v>
      </c>
      <c r="C2969" s="404" t="s">
        <v>78</v>
      </c>
      <c r="D2969" s="404" t="s">
        <v>6823</v>
      </c>
      <c r="E2969" s="409">
        <v>57.15</v>
      </c>
      <c r="F2969" s="404" t="s">
        <v>6771</v>
      </c>
    </row>
    <row r="2970" spans="1:6">
      <c r="A2970" s="403">
        <v>91794</v>
      </c>
      <c r="B2970" s="404" t="s">
        <v>9991</v>
      </c>
      <c r="C2970" s="404" t="s">
        <v>78</v>
      </c>
      <c r="D2970" s="404" t="s">
        <v>6823</v>
      </c>
      <c r="E2970" s="409">
        <v>25.89</v>
      </c>
      <c r="F2970" s="404" t="s">
        <v>6771</v>
      </c>
    </row>
    <row r="2971" spans="1:6">
      <c r="A2971" s="403">
        <v>91795</v>
      </c>
      <c r="B2971" s="404" t="s">
        <v>9992</v>
      </c>
      <c r="C2971" s="404" t="s">
        <v>78</v>
      </c>
      <c r="D2971" s="404" t="s">
        <v>6823</v>
      </c>
      <c r="E2971" s="409">
        <v>44.75</v>
      </c>
      <c r="F2971" s="404" t="s">
        <v>6771</v>
      </c>
    </row>
    <row r="2972" spans="1:6">
      <c r="A2972" s="403">
        <v>91796</v>
      </c>
      <c r="B2972" s="404" t="s">
        <v>9993</v>
      </c>
      <c r="C2972" s="404" t="s">
        <v>78</v>
      </c>
      <c r="D2972" s="404" t="s">
        <v>6770</v>
      </c>
      <c r="E2972" s="409">
        <v>44.98</v>
      </c>
      <c r="F2972" s="404" t="s">
        <v>6771</v>
      </c>
    </row>
    <row r="2973" spans="1:6">
      <c r="A2973" s="403">
        <v>92275</v>
      </c>
      <c r="B2973" s="404" t="s">
        <v>9994</v>
      </c>
      <c r="C2973" s="404" t="s">
        <v>78</v>
      </c>
      <c r="D2973" s="404" t="s">
        <v>6823</v>
      </c>
      <c r="E2973" s="409">
        <v>22.99</v>
      </c>
      <c r="F2973" s="404" t="s">
        <v>6771</v>
      </c>
    </row>
    <row r="2974" spans="1:6">
      <c r="A2974" s="403">
        <v>92276</v>
      </c>
      <c r="B2974" s="404" t="s">
        <v>9995</v>
      </c>
      <c r="C2974" s="404" t="s">
        <v>78</v>
      </c>
      <c r="D2974" s="404" t="s">
        <v>6823</v>
      </c>
      <c r="E2974" s="409">
        <v>29.05</v>
      </c>
      <c r="F2974" s="404" t="s">
        <v>6771</v>
      </c>
    </row>
    <row r="2975" spans="1:6">
      <c r="A2975" s="403">
        <v>92277</v>
      </c>
      <c r="B2975" s="404" t="s">
        <v>9996</v>
      </c>
      <c r="C2975" s="404" t="s">
        <v>78</v>
      </c>
      <c r="D2975" s="404" t="s">
        <v>6823</v>
      </c>
      <c r="E2975" s="409">
        <v>41.71</v>
      </c>
      <c r="F2975" s="404" t="s">
        <v>6771</v>
      </c>
    </row>
    <row r="2976" spans="1:6">
      <c r="A2976" s="403">
        <v>92278</v>
      </c>
      <c r="B2976" s="404" t="s">
        <v>9997</v>
      </c>
      <c r="C2976" s="404" t="s">
        <v>78</v>
      </c>
      <c r="D2976" s="404" t="s">
        <v>6823</v>
      </c>
      <c r="E2976" s="409">
        <v>55.92</v>
      </c>
      <c r="F2976" s="404" t="s">
        <v>6771</v>
      </c>
    </row>
    <row r="2977" spans="1:6">
      <c r="A2977" s="403">
        <v>92279</v>
      </c>
      <c r="B2977" s="404" t="s">
        <v>9998</v>
      </c>
      <c r="C2977" s="404" t="s">
        <v>78</v>
      </c>
      <c r="D2977" s="404" t="s">
        <v>6823</v>
      </c>
      <c r="E2977" s="409">
        <v>80.61</v>
      </c>
      <c r="F2977" s="404" t="s">
        <v>6771</v>
      </c>
    </row>
    <row r="2978" spans="1:6">
      <c r="A2978" s="403">
        <v>92280</v>
      </c>
      <c r="B2978" s="404" t="s">
        <v>9999</v>
      </c>
      <c r="C2978" s="404" t="s">
        <v>78</v>
      </c>
      <c r="D2978" s="404" t="s">
        <v>6823</v>
      </c>
      <c r="E2978" s="409">
        <v>112.9</v>
      </c>
      <c r="F2978" s="404" t="s">
        <v>6771</v>
      </c>
    </row>
    <row r="2979" spans="1:6">
      <c r="A2979" s="403">
        <v>92305</v>
      </c>
      <c r="B2979" s="404" t="s">
        <v>10000</v>
      </c>
      <c r="C2979" s="404" t="s">
        <v>78</v>
      </c>
      <c r="D2979" s="404" t="s">
        <v>6823</v>
      </c>
      <c r="E2979" s="409">
        <v>16.43</v>
      </c>
      <c r="F2979" s="404" t="s">
        <v>6771</v>
      </c>
    </row>
    <row r="2980" spans="1:6">
      <c r="A2980" s="403">
        <v>92306</v>
      </c>
      <c r="B2980" s="404" t="s">
        <v>10001</v>
      </c>
      <c r="C2980" s="404" t="s">
        <v>78</v>
      </c>
      <c r="D2980" s="404" t="s">
        <v>6823</v>
      </c>
      <c r="E2980" s="409">
        <v>26.04</v>
      </c>
      <c r="F2980" s="404" t="s">
        <v>6771</v>
      </c>
    </row>
    <row r="2981" spans="1:6">
      <c r="A2981" s="403">
        <v>92307</v>
      </c>
      <c r="B2981" s="404" t="s">
        <v>10002</v>
      </c>
      <c r="C2981" s="404" t="s">
        <v>78</v>
      </c>
      <c r="D2981" s="404" t="s">
        <v>6823</v>
      </c>
      <c r="E2981" s="409">
        <v>32.340000000000003</v>
      </c>
      <c r="F2981" s="404" t="s">
        <v>6771</v>
      </c>
    </row>
    <row r="2982" spans="1:6">
      <c r="A2982" s="403">
        <v>92320</v>
      </c>
      <c r="B2982" s="404" t="s">
        <v>10003</v>
      </c>
      <c r="C2982" s="404" t="s">
        <v>78</v>
      </c>
      <c r="D2982" s="404" t="s">
        <v>6823</v>
      </c>
      <c r="E2982" s="409">
        <v>23.15</v>
      </c>
      <c r="F2982" s="404" t="s">
        <v>6771</v>
      </c>
    </row>
    <row r="2983" spans="1:6">
      <c r="A2983" s="403">
        <v>92321</v>
      </c>
      <c r="B2983" s="404" t="s">
        <v>10004</v>
      </c>
      <c r="C2983" s="404" t="s">
        <v>78</v>
      </c>
      <c r="D2983" s="404" t="s">
        <v>6823</v>
      </c>
      <c r="E2983" s="409">
        <v>37.58</v>
      </c>
      <c r="F2983" s="404" t="s">
        <v>6771</v>
      </c>
    </row>
    <row r="2984" spans="1:6">
      <c r="A2984" s="403">
        <v>92322</v>
      </c>
      <c r="B2984" s="404" t="s">
        <v>10005</v>
      </c>
      <c r="C2984" s="404" t="s">
        <v>78</v>
      </c>
      <c r="D2984" s="404" t="s">
        <v>6823</v>
      </c>
      <c r="E2984" s="409">
        <v>48.07</v>
      </c>
      <c r="F2984" s="404" t="s">
        <v>6771</v>
      </c>
    </row>
    <row r="2985" spans="1:6">
      <c r="A2985" s="403">
        <v>92335</v>
      </c>
      <c r="B2985" s="404" t="s">
        <v>10006</v>
      </c>
      <c r="C2985" s="404" t="s">
        <v>78</v>
      </c>
      <c r="D2985" s="404" t="s">
        <v>6823</v>
      </c>
      <c r="E2985" s="409">
        <v>48.26</v>
      </c>
      <c r="F2985" s="404" t="s">
        <v>6771</v>
      </c>
    </row>
    <row r="2986" spans="1:6">
      <c r="A2986" s="403">
        <v>92336</v>
      </c>
      <c r="B2986" s="404" t="s">
        <v>10007</v>
      </c>
      <c r="C2986" s="404" t="s">
        <v>78</v>
      </c>
      <c r="D2986" s="404" t="s">
        <v>6823</v>
      </c>
      <c r="E2986" s="409">
        <v>59.18</v>
      </c>
      <c r="F2986" s="404" t="s">
        <v>6771</v>
      </c>
    </row>
    <row r="2987" spans="1:6">
      <c r="A2987" s="403">
        <v>92337</v>
      </c>
      <c r="B2987" s="404" t="s">
        <v>10008</v>
      </c>
      <c r="C2987" s="404" t="s">
        <v>78</v>
      </c>
      <c r="D2987" s="404" t="s">
        <v>6823</v>
      </c>
      <c r="E2987" s="409">
        <v>77.58</v>
      </c>
      <c r="F2987" s="404" t="s">
        <v>6771</v>
      </c>
    </row>
    <row r="2988" spans="1:6">
      <c r="A2988" s="403">
        <v>92338</v>
      </c>
      <c r="B2988" s="404" t="s">
        <v>10009</v>
      </c>
      <c r="C2988" s="404" t="s">
        <v>78</v>
      </c>
      <c r="D2988" s="404" t="s">
        <v>6770</v>
      </c>
      <c r="E2988" s="409">
        <v>65.849999999999994</v>
      </c>
      <c r="F2988" s="404" t="s">
        <v>6771</v>
      </c>
    </row>
    <row r="2989" spans="1:6">
      <c r="A2989" s="403">
        <v>92339</v>
      </c>
      <c r="B2989" s="404" t="s">
        <v>10010</v>
      </c>
      <c r="C2989" s="404" t="s">
        <v>78</v>
      </c>
      <c r="D2989" s="404" t="s">
        <v>6770</v>
      </c>
      <c r="E2989" s="409">
        <v>97.25</v>
      </c>
      <c r="F2989" s="404" t="s">
        <v>6771</v>
      </c>
    </row>
    <row r="2990" spans="1:6">
      <c r="A2990" s="403">
        <v>92341</v>
      </c>
      <c r="B2990" s="404" t="s">
        <v>10011</v>
      </c>
      <c r="C2990" s="404" t="s">
        <v>78</v>
      </c>
      <c r="D2990" s="404" t="s">
        <v>6823</v>
      </c>
      <c r="E2990" s="409">
        <v>54.98</v>
      </c>
      <c r="F2990" s="404" t="s">
        <v>6771</v>
      </c>
    </row>
    <row r="2991" spans="1:6">
      <c r="A2991" s="403">
        <v>92342</v>
      </c>
      <c r="B2991" s="404" t="s">
        <v>10012</v>
      </c>
      <c r="C2991" s="404" t="s">
        <v>78</v>
      </c>
      <c r="D2991" s="404" t="s">
        <v>6823</v>
      </c>
      <c r="E2991" s="409">
        <v>65.92</v>
      </c>
      <c r="F2991" s="404" t="s">
        <v>6771</v>
      </c>
    </row>
    <row r="2992" spans="1:6">
      <c r="A2992" s="403">
        <v>92343</v>
      </c>
      <c r="B2992" s="404" t="s">
        <v>10013</v>
      </c>
      <c r="C2992" s="404" t="s">
        <v>78</v>
      </c>
      <c r="D2992" s="404" t="s">
        <v>6823</v>
      </c>
      <c r="E2992" s="409">
        <v>84.39</v>
      </c>
      <c r="F2992" s="404" t="s">
        <v>6771</v>
      </c>
    </row>
    <row r="2993" spans="1:6">
      <c r="A2993" s="403">
        <v>92361</v>
      </c>
      <c r="B2993" s="404" t="s">
        <v>10014</v>
      </c>
      <c r="C2993" s="404" t="s">
        <v>78</v>
      </c>
      <c r="D2993" s="404" t="s">
        <v>6770</v>
      </c>
      <c r="E2993" s="409">
        <v>52.25</v>
      </c>
      <c r="F2993" s="404" t="s">
        <v>6771</v>
      </c>
    </row>
    <row r="2994" spans="1:6">
      <c r="A2994" s="403">
        <v>92362</v>
      </c>
      <c r="B2994" s="404" t="s">
        <v>10015</v>
      </c>
      <c r="C2994" s="404" t="s">
        <v>78</v>
      </c>
      <c r="D2994" s="404" t="s">
        <v>6770</v>
      </c>
      <c r="E2994" s="409">
        <v>83.11</v>
      </c>
      <c r="F2994" s="404" t="s">
        <v>6771</v>
      </c>
    </row>
    <row r="2995" spans="1:6">
      <c r="A2995" s="403">
        <v>92364</v>
      </c>
      <c r="B2995" s="404" t="s">
        <v>10016</v>
      </c>
      <c r="C2995" s="404" t="s">
        <v>78</v>
      </c>
      <c r="D2995" s="404" t="s">
        <v>6823</v>
      </c>
      <c r="E2995" s="409">
        <v>29.43</v>
      </c>
      <c r="F2995" s="404" t="s">
        <v>6771</v>
      </c>
    </row>
    <row r="2996" spans="1:6">
      <c r="A2996" s="403">
        <v>92365</v>
      </c>
      <c r="B2996" s="404" t="s">
        <v>10017</v>
      </c>
      <c r="C2996" s="404" t="s">
        <v>78</v>
      </c>
      <c r="D2996" s="404" t="s">
        <v>6823</v>
      </c>
      <c r="E2996" s="409">
        <v>33.78</v>
      </c>
      <c r="F2996" s="404" t="s">
        <v>6771</v>
      </c>
    </row>
    <row r="2997" spans="1:6">
      <c r="A2997" s="403">
        <v>92366</v>
      </c>
      <c r="B2997" s="404" t="s">
        <v>10018</v>
      </c>
      <c r="C2997" s="404" t="s">
        <v>78</v>
      </c>
      <c r="D2997" s="404" t="s">
        <v>6823</v>
      </c>
      <c r="E2997" s="409">
        <v>46.69</v>
      </c>
      <c r="F2997" s="404" t="s">
        <v>6771</v>
      </c>
    </row>
    <row r="2998" spans="1:6">
      <c r="A2998" s="403">
        <v>92367</v>
      </c>
      <c r="B2998" s="404" t="s">
        <v>10019</v>
      </c>
      <c r="C2998" s="404" t="s">
        <v>78</v>
      </c>
      <c r="D2998" s="404" t="s">
        <v>6823</v>
      </c>
      <c r="E2998" s="409">
        <v>57.25</v>
      </c>
      <c r="F2998" s="404" t="s">
        <v>6771</v>
      </c>
    </row>
    <row r="2999" spans="1:6">
      <c r="A2999" s="403">
        <v>92368</v>
      </c>
      <c r="B2999" s="404" t="s">
        <v>10020</v>
      </c>
      <c r="C2999" s="404" t="s">
        <v>78</v>
      </c>
      <c r="D2999" s="404" t="s">
        <v>6823</v>
      </c>
      <c r="E2999" s="409">
        <v>75.37</v>
      </c>
      <c r="F2999" s="404" t="s">
        <v>6771</v>
      </c>
    </row>
    <row r="3000" spans="1:6">
      <c r="A3000" s="403">
        <v>92648</v>
      </c>
      <c r="B3000" s="404" t="s">
        <v>10021</v>
      </c>
      <c r="C3000" s="404" t="s">
        <v>78</v>
      </c>
      <c r="D3000" s="404" t="s">
        <v>6770</v>
      </c>
      <c r="E3000" s="409">
        <v>44.94</v>
      </c>
      <c r="F3000" s="404" t="s">
        <v>6771</v>
      </c>
    </row>
    <row r="3001" spans="1:6">
      <c r="A3001" s="403">
        <v>92649</v>
      </c>
      <c r="B3001" s="404" t="s">
        <v>10022</v>
      </c>
      <c r="C3001" s="404" t="s">
        <v>78</v>
      </c>
      <c r="D3001" s="404" t="s">
        <v>6770</v>
      </c>
      <c r="E3001" s="409">
        <v>54.7</v>
      </c>
      <c r="F3001" s="404" t="s">
        <v>6771</v>
      </c>
    </row>
    <row r="3002" spans="1:6">
      <c r="A3002" s="403">
        <v>92650</v>
      </c>
      <c r="B3002" s="404" t="s">
        <v>10023</v>
      </c>
      <c r="C3002" s="404" t="s">
        <v>78</v>
      </c>
      <c r="D3002" s="404" t="s">
        <v>6770</v>
      </c>
      <c r="E3002" s="409">
        <v>85.57</v>
      </c>
      <c r="F3002" s="404" t="s">
        <v>6771</v>
      </c>
    </row>
    <row r="3003" spans="1:6">
      <c r="A3003" s="403">
        <v>92652</v>
      </c>
      <c r="B3003" s="404" t="s">
        <v>10024</v>
      </c>
      <c r="C3003" s="404" t="s">
        <v>78</v>
      </c>
      <c r="D3003" s="404" t="s">
        <v>6823</v>
      </c>
      <c r="E3003" s="409">
        <v>32.49</v>
      </c>
      <c r="F3003" s="404" t="s">
        <v>6771</v>
      </c>
    </row>
    <row r="3004" spans="1:6">
      <c r="A3004" s="403">
        <v>92653</v>
      </c>
      <c r="B3004" s="404" t="s">
        <v>10025</v>
      </c>
      <c r="C3004" s="404" t="s">
        <v>78</v>
      </c>
      <c r="D3004" s="404" t="s">
        <v>6823</v>
      </c>
      <c r="E3004" s="409">
        <v>36.869999999999997</v>
      </c>
      <c r="F3004" s="404" t="s">
        <v>6771</v>
      </c>
    </row>
    <row r="3005" spans="1:6">
      <c r="A3005" s="403">
        <v>92654</v>
      </c>
      <c r="B3005" s="404" t="s">
        <v>10026</v>
      </c>
      <c r="C3005" s="404" t="s">
        <v>78</v>
      </c>
      <c r="D3005" s="404" t="s">
        <v>6823</v>
      </c>
      <c r="E3005" s="409">
        <v>49.78</v>
      </c>
      <c r="F3005" s="404" t="s">
        <v>6771</v>
      </c>
    </row>
    <row r="3006" spans="1:6">
      <c r="A3006" s="403">
        <v>92655</v>
      </c>
      <c r="B3006" s="404" t="s">
        <v>10027</v>
      </c>
      <c r="C3006" s="404" t="s">
        <v>78</v>
      </c>
      <c r="D3006" s="404" t="s">
        <v>6823</v>
      </c>
      <c r="E3006" s="409">
        <v>60.41</v>
      </c>
      <c r="F3006" s="404" t="s">
        <v>6771</v>
      </c>
    </row>
    <row r="3007" spans="1:6">
      <c r="A3007" s="403">
        <v>92656</v>
      </c>
      <c r="B3007" s="404" t="s">
        <v>10028</v>
      </c>
      <c r="C3007" s="404" t="s">
        <v>78</v>
      </c>
      <c r="D3007" s="404" t="s">
        <v>6823</v>
      </c>
      <c r="E3007" s="409">
        <v>78.53</v>
      </c>
      <c r="F3007" s="404" t="s">
        <v>6771</v>
      </c>
    </row>
    <row r="3008" spans="1:6">
      <c r="A3008" s="403">
        <v>92687</v>
      </c>
      <c r="B3008" s="404" t="s">
        <v>10029</v>
      </c>
      <c r="C3008" s="404" t="s">
        <v>78</v>
      </c>
      <c r="D3008" s="404" t="s">
        <v>6823</v>
      </c>
      <c r="E3008" s="409">
        <v>15.51</v>
      </c>
      <c r="F3008" s="404" t="s">
        <v>6771</v>
      </c>
    </row>
    <row r="3009" spans="1:6">
      <c r="A3009" s="403">
        <v>92688</v>
      </c>
      <c r="B3009" s="404" t="s">
        <v>10030</v>
      </c>
      <c r="C3009" s="404" t="s">
        <v>78</v>
      </c>
      <c r="D3009" s="404" t="s">
        <v>6823</v>
      </c>
      <c r="E3009" s="409">
        <v>22.08</v>
      </c>
      <c r="F3009" s="404" t="s">
        <v>6771</v>
      </c>
    </row>
    <row r="3010" spans="1:6">
      <c r="A3010" s="403">
        <v>92689</v>
      </c>
      <c r="B3010" s="404" t="s">
        <v>10031</v>
      </c>
      <c r="C3010" s="404" t="s">
        <v>78</v>
      </c>
      <c r="D3010" s="404" t="s">
        <v>6770</v>
      </c>
      <c r="E3010" s="409">
        <v>22.78</v>
      </c>
      <c r="F3010" s="404" t="s">
        <v>6771</v>
      </c>
    </row>
    <row r="3011" spans="1:6">
      <c r="A3011" s="403">
        <v>92690</v>
      </c>
      <c r="B3011" s="404" t="s">
        <v>10032</v>
      </c>
      <c r="C3011" s="404" t="s">
        <v>78</v>
      </c>
      <c r="D3011" s="404" t="s">
        <v>6770</v>
      </c>
      <c r="E3011" s="409">
        <v>33.06</v>
      </c>
      <c r="F3011" s="404" t="s">
        <v>6771</v>
      </c>
    </row>
    <row r="3012" spans="1:6">
      <c r="A3012" s="403">
        <v>94462</v>
      </c>
      <c r="B3012" s="404" t="s">
        <v>10033</v>
      </c>
      <c r="C3012" s="404" t="s">
        <v>78</v>
      </c>
      <c r="D3012" s="404" t="s">
        <v>6823</v>
      </c>
      <c r="E3012" s="409">
        <v>55.09</v>
      </c>
      <c r="F3012" s="404" t="s">
        <v>6771</v>
      </c>
    </row>
    <row r="3013" spans="1:6">
      <c r="A3013" s="403">
        <v>94463</v>
      </c>
      <c r="B3013" s="404" t="s">
        <v>10034</v>
      </c>
      <c r="C3013" s="404" t="s">
        <v>78</v>
      </c>
      <c r="D3013" s="404" t="s">
        <v>6823</v>
      </c>
      <c r="E3013" s="409">
        <v>63.96</v>
      </c>
      <c r="F3013" s="404" t="s">
        <v>6771</v>
      </c>
    </row>
    <row r="3014" spans="1:6">
      <c r="A3014" s="403">
        <v>94464</v>
      </c>
      <c r="B3014" s="404" t="s">
        <v>10035</v>
      </c>
      <c r="C3014" s="404" t="s">
        <v>78</v>
      </c>
      <c r="D3014" s="404" t="s">
        <v>6823</v>
      </c>
      <c r="E3014" s="409">
        <v>89.53</v>
      </c>
      <c r="F3014" s="404" t="s">
        <v>6771</v>
      </c>
    </row>
    <row r="3015" spans="1:6">
      <c r="A3015" s="403">
        <v>94602</v>
      </c>
      <c r="B3015" s="404" t="s">
        <v>10036</v>
      </c>
      <c r="C3015" s="404" t="s">
        <v>78</v>
      </c>
      <c r="D3015" s="404" t="s">
        <v>6823</v>
      </c>
      <c r="E3015" s="409">
        <v>93.88</v>
      </c>
      <c r="F3015" s="404" t="s">
        <v>6771</v>
      </c>
    </row>
    <row r="3016" spans="1:6">
      <c r="A3016" s="403">
        <v>94603</v>
      </c>
      <c r="B3016" s="404" t="s">
        <v>10037</v>
      </c>
      <c r="C3016" s="404" t="s">
        <v>78</v>
      </c>
      <c r="D3016" s="404" t="s">
        <v>6823</v>
      </c>
      <c r="E3016" s="409">
        <v>123.49</v>
      </c>
      <c r="F3016" s="404" t="s">
        <v>6771</v>
      </c>
    </row>
    <row r="3017" spans="1:6">
      <c r="A3017" s="403">
        <v>94604</v>
      </c>
      <c r="B3017" s="404" t="s">
        <v>10038</v>
      </c>
      <c r="C3017" s="404" t="s">
        <v>78</v>
      </c>
      <c r="D3017" s="404" t="s">
        <v>6823</v>
      </c>
      <c r="E3017" s="409">
        <v>166.58</v>
      </c>
      <c r="F3017" s="404" t="s">
        <v>6771</v>
      </c>
    </row>
    <row r="3018" spans="1:6">
      <c r="A3018" s="403">
        <v>94605</v>
      </c>
      <c r="B3018" s="404" t="s">
        <v>10039</v>
      </c>
      <c r="C3018" s="404" t="s">
        <v>78</v>
      </c>
      <c r="D3018" s="404" t="s">
        <v>6823</v>
      </c>
      <c r="E3018" s="409">
        <v>234.52</v>
      </c>
      <c r="F3018" s="404" t="s">
        <v>6771</v>
      </c>
    </row>
    <row r="3019" spans="1:6">
      <c r="A3019" s="403">
        <v>94648</v>
      </c>
      <c r="B3019" s="404" t="s">
        <v>10040</v>
      </c>
      <c r="C3019" s="404" t="s">
        <v>78</v>
      </c>
      <c r="D3019" s="404" t="s">
        <v>6770</v>
      </c>
      <c r="E3019" s="409">
        <v>7.52</v>
      </c>
      <c r="F3019" s="404" t="s">
        <v>6771</v>
      </c>
    </row>
    <row r="3020" spans="1:6">
      <c r="A3020" s="403">
        <v>94649</v>
      </c>
      <c r="B3020" s="404" t="s">
        <v>10041</v>
      </c>
      <c r="C3020" s="404" t="s">
        <v>78</v>
      </c>
      <c r="D3020" s="404" t="s">
        <v>6770</v>
      </c>
      <c r="E3020" s="409">
        <v>11.34</v>
      </c>
      <c r="F3020" s="404" t="s">
        <v>6771</v>
      </c>
    </row>
    <row r="3021" spans="1:6">
      <c r="A3021" s="403">
        <v>94650</v>
      </c>
      <c r="B3021" s="404" t="s">
        <v>10042</v>
      </c>
      <c r="C3021" s="404" t="s">
        <v>78</v>
      </c>
      <c r="D3021" s="404" t="s">
        <v>6770</v>
      </c>
      <c r="E3021" s="409">
        <v>16.23</v>
      </c>
      <c r="F3021" s="404" t="s">
        <v>6771</v>
      </c>
    </row>
    <row r="3022" spans="1:6">
      <c r="A3022" s="403">
        <v>94651</v>
      </c>
      <c r="B3022" s="404" t="s">
        <v>10043</v>
      </c>
      <c r="C3022" s="404" t="s">
        <v>78</v>
      </c>
      <c r="D3022" s="404" t="s">
        <v>6770</v>
      </c>
      <c r="E3022" s="409">
        <v>18.690000000000001</v>
      </c>
      <c r="F3022" s="404" t="s">
        <v>6771</v>
      </c>
    </row>
    <row r="3023" spans="1:6">
      <c r="A3023" s="403">
        <v>94652</v>
      </c>
      <c r="B3023" s="404" t="s">
        <v>10044</v>
      </c>
      <c r="C3023" s="404" t="s">
        <v>78</v>
      </c>
      <c r="D3023" s="404" t="s">
        <v>6770</v>
      </c>
      <c r="E3023" s="409">
        <v>28.86</v>
      </c>
      <c r="F3023" s="404" t="s">
        <v>6771</v>
      </c>
    </row>
    <row r="3024" spans="1:6">
      <c r="A3024" s="403">
        <v>94653</v>
      </c>
      <c r="B3024" s="404" t="s">
        <v>10045</v>
      </c>
      <c r="C3024" s="404" t="s">
        <v>78</v>
      </c>
      <c r="D3024" s="404" t="s">
        <v>6770</v>
      </c>
      <c r="E3024" s="409">
        <v>36.58</v>
      </c>
      <c r="F3024" s="404" t="s">
        <v>6771</v>
      </c>
    </row>
    <row r="3025" spans="1:6">
      <c r="A3025" s="403">
        <v>94654</v>
      </c>
      <c r="B3025" s="404" t="s">
        <v>10046</v>
      </c>
      <c r="C3025" s="404" t="s">
        <v>78</v>
      </c>
      <c r="D3025" s="404" t="s">
        <v>6770</v>
      </c>
      <c r="E3025" s="409">
        <v>49.21</v>
      </c>
      <c r="F3025" s="404" t="s">
        <v>6771</v>
      </c>
    </row>
    <row r="3026" spans="1:6">
      <c r="A3026" s="403">
        <v>94655</v>
      </c>
      <c r="B3026" s="404" t="s">
        <v>10047</v>
      </c>
      <c r="C3026" s="404" t="s">
        <v>78</v>
      </c>
      <c r="D3026" s="404" t="s">
        <v>6770</v>
      </c>
      <c r="E3026" s="409">
        <v>71.33</v>
      </c>
      <c r="F3026" s="404" t="s">
        <v>6771</v>
      </c>
    </row>
    <row r="3027" spans="1:6">
      <c r="A3027" s="403">
        <v>94716</v>
      </c>
      <c r="B3027" s="404" t="s">
        <v>10048</v>
      </c>
      <c r="C3027" s="404" t="s">
        <v>78</v>
      </c>
      <c r="D3027" s="404" t="s">
        <v>6770</v>
      </c>
      <c r="E3027" s="409">
        <v>18.760000000000002</v>
      </c>
      <c r="F3027" s="404" t="s">
        <v>6771</v>
      </c>
    </row>
    <row r="3028" spans="1:6">
      <c r="A3028" s="403">
        <v>94717</v>
      </c>
      <c r="B3028" s="404" t="s">
        <v>10049</v>
      </c>
      <c r="C3028" s="404" t="s">
        <v>78</v>
      </c>
      <c r="D3028" s="404" t="s">
        <v>6770</v>
      </c>
      <c r="E3028" s="409">
        <v>27.74</v>
      </c>
      <c r="F3028" s="404" t="s">
        <v>6771</v>
      </c>
    </row>
    <row r="3029" spans="1:6">
      <c r="A3029" s="403">
        <v>94718</v>
      </c>
      <c r="B3029" s="404" t="s">
        <v>10050</v>
      </c>
      <c r="C3029" s="404" t="s">
        <v>78</v>
      </c>
      <c r="D3029" s="404" t="s">
        <v>6770</v>
      </c>
      <c r="E3029" s="409">
        <v>34.28</v>
      </c>
      <c r="F3029" s="404" t="s">
        <v>6771</v>
      </c>
    </row>
    <row r="3030" spans="1:6">
      <c r="A3030" s="403">
        <v>94719</v>
      </c>
      <c r="B3030" s="404" t="s">
        <v>10051</v>
      </c>
      <c r="C3030" s="404" t="s">
        <v>78</v>
      </c>
      <c r="D3030" s="404" t="s">
        <v>6770</v>
      </c>
      <c r="E3030" s="409">
        <v>45.07</v>
      </c>
      <c r="F3030" s="404" t="s">
        <v>6771</v>
      </c>
    </row>
    <row r="3031" spans="1:6">
      <c r="A3031" s="403">
        <v>94720</v>
      </c>
      <c r="B3031" s="404" t="s">
        <v>10052</v>
      </c>
      <c r="C3031" s="404" t="s">
        <v>78</v>
      </c>
      <c r="D3031" s="404" t="s">
        <v>6770</v>
      </c>
      <c r="E3031" s="409">
        <v>67.92</v>
      </c>
      <c r="F3031" s="404" t="s">
        <v>6771</v>
      </c>
    </row>
    <row r="3032" spans="1:6">
      <c r="A3032" s="403">
        <v>94721</v>
      </c>
      <c r="B3032" s="404" t="s">
        <v>10053</v>
      </c>
      <c r="C3032" s="404" t="s">
        <v>78</v>
      </c>
      <c r="D3032" s="404" t="s">
        <v>6770</v>
      </c>
      <c r="E3032" s="409">
        <v>99.53</v>
      </c>
      <c r="F3032" s="404" t="s">
        <v>6771</v>
      </c>
    </row>
    <row r="3033" spans="1:6">
      <c r="A3033" s="403">
        <v>94722</v>
      </c>
      <c r="B3033" s="404" t="s">
        <v>10054</v>
      </c>
      <c r="C3033" s="404" t="s">
        <v>78</v>
      </c>
      <c r="D3033" s="404" t="s">
        <v>6770</v>
      </c>
      <c r="E3033" s="409">
        <v>173.24</v>
      </c>
      <c r="F3033" s="404" t="s">
        <v>6771</v>
      </c>
    </row>
    <row r="3034" spans="1:6">
      <c r="A3034" s="403">
        <v>95697</v>
      </c>
      <c r="B3034" s="404" t="s">
        <v>10055</v>
      </c>
      <c r="C3034" s="404" t="s">
        <v>78</v>
      </c>
      <c r="D3034" s="404" t="s">
        <v>6770</v>
      </c>
      <c r="E3034" s="409">
        <v>42.5</v>
      </c>
      <c r="F3034" s="404" t="s">
        <v>6771</v>
      </c>
    </row>
    <row r="3035" spans="1:6">
      <c r="A3035" s="403">
        <v>96635</v>
      </c>
      <c r="B3035" s="404" t="s">
        <v>10056</v>
      </c>
      <c r="C3035" s="404" t="s">
        <v>78</v>
      </c>
      <c r="D3035" s="404" t="s">
        <v>6823</v>
      </c>
      <c r="E3035" s="409">
        <v>19.16</v>
      </c>
      <c r="F3035" s="404" t="s">
        <v>6771</v>
      </c>
    </row>
    <row r="3036" spans="1:6">
      <c r="A3036" s="403">
        <v>96636</v>
      </c>
      <c r="B3036" s="404" t="s">
        <v>10057</v>
      </c>
      <c r="C3036" s="404" t="s">
        <v>78</v>
      </c>
      <c r="D3036" s="404" t="s">
        <v>6823</v>
      </c>
      <c r="E3036" s="409">
        <v>20.29</v>
      </c>
      <c r="F3036" s="404" t="s">
        <v>6771</v>
      </c>
    </row>
    <row r="3037" spans="1:6">
      <c r="A3037" s="403">
        <v>96644</v>
      </c>
      <c r="B3037" s="404" t="s">
        <v>10058</v>
      </c>
      <c r="C3037" s="404" t="s">
        <v>78</v>
      </c>
      <c r="D3037" s="404" t="s">
        <v>6823</v>
      </c>
      <c r="E3037" s="409">
        <v>12.2</v>
      </c>
      <c r="F3037" s="404" t="s">
        <v>6771</v>
      </c>
    </row>
    <row r="3038" spans="1:6">
      <c r="A3038" s="403">
        <v>96645</v>
      </c>
      <c r="B3038" s="404" t="s">
        <v>10059</v>
      </c>
      <c r="C3038" s="404" t="s">
        <v>78</v>
      </c>
      <c r="D3038" s="404" t="s">
        <v>6823</v>
      </c>
      <c r="E3038" s="409">
        <v>15.83</v>
      </c>
      <c r="F3038" s="404" t="s">
        <v>6771</v>
      </c>
    </row>
    <row r="3039" spans="1:6">
      <c r="A3039" s="403">
        <v>96646</v>
      </c>
      <c r="B3039" s="404" t="s">
        <v>10060</v>
      </c>
      <c r="C3039" s="404" t="s">
        <v>78</v>
      </c>
      <c r="D3039" s="404" t="s">
        <v>6823</v>
      </c>
      <c r="E3039" s="409">
        <v>24.59</v>
      </c>
      <c r="F3039" s="404" t="s">
        <v>6771</v>
      </c>
    </row>
    <row r="3040" spans="1:6">
      <c r="A3040" s="403">
        <v>96647</v>
      </c>
      <c r="B3040" s="404" t="s">
        <v>10061</v>
      </c>
      <c r="C3040" s="404" t="s">
        <v>78</v>
      </c>
      <c r="D3040" s="404" t="s">
        <v>6823</v>
      </c>
      <c r="E3040" s="409">
        <v>10.94</v>
      </c>
      <c r="F3040" s="404" t="s">
        <v>6771</v>
      </c>
    </row>
    <row r="3041" spans="1:6">
      <c r="A3041" s="403">
        <v>96648</v>
      </c>
      <c r="B3041" s="404" t="s">
        <v>10062</v>
      </c>
      <c r="C3041" s="404" t="s">
        <v>78</v>
      </c>
      <c r="D3041" s="404" t="s">
        <v>6823</v>
      </c>
      <c r="E3041" s="409">
        <v>20.059999999999999</v>
      </c>
      <c r="F3041" s="404" t="s">
        <v>6771</v>
      </c>
    </row>
    <row r="3042" spans="1:6">
      <c r="A3042" s="403">
        <v>96649</v>
      </c>
      <c r="B3042" s="404" t="s">
        <v>10063</v>
      </c>
      <c r="C3042" s="404" t="s">
        <v>78</v>
      </c>
      <c r="D3042" s="404" t="s">
        <v>6823</v>
      </c>
      <c r="E3042" s="409">
        <v>29.68</v>
      </c>
      <c r="F3042" s="404" t="s">
        <v>6771</v>
      </c>
    </row>
    <row r="3043" spans="1:6">
      <c r="A3043" s="403">
        <v>96668</v>
      </c>
      <c r="B3043" s="404" t="s">
        <v>10064</v>
      </c>
      <c r="C3043" s="404" t="s">
        <v>78</v>
      </c>
      <c r="D3043" s="404" t="s">
        <v>6823</v>
      </c>
      <c r="E3043" s="409">
        <v>7.34</v>
      </c>
      <c r="F3043" s="404" t="s">
        <v>6771</v>
      </c>
    </row>
    <row r="3044" spans="1:6">
      <c r="A3044" s="403">
        <v>96669</v>
      </c>
      <c r="B3044" s="404" t="s">
        <v>10065</v>
      </c>
      <c r="C3044" s="404" t="s">
        <v>78</v>
      </c>
      <c r="D3044" s="404" t="s">
        <v>6823</v>
      </c>
      <c r="E3044" s="409">
        <v>9.11</v>
      </c>
      <c r="F3044" s="404" t="s">
        <v>6771</v>
      </c>
    </row>
    <row r="3045" spans="1:6">
      <c r="A3045" s="403">
        <v>96670</v>
      </c>
      <c r="B3045" s="404" t="s">
        <v>10066</v>
      </c>
      <c r="C3045" s="404" t="s">
        <v>78</v>
      </c>
      <c r="D3045" s="404" t="s">
        <v>6823</v>
      </c>
      <c r="E3045" s="409">
        <v>13.84</v>
      </c>
      <c r="F3045" s="404" t="s">
        <v>6771</v>
      </c>
    </row>
    <row r="3046" spans="1:6">
      <c r="A3046" s="403">
        <v>96671</v>
      </c>
      <c r="B3046" s="404" t="s">
        <v>10067</v>
      </c>
      <c r="C3046" s="404" t="s">
        <v>78</v>
      </c>
      <c r="D3046" s="404" t="s">
        <v>6823</v>
      </c>
      <c r="E3046" s="409">
        <v>18.57</v>
      </c>
      <c r="F3046" s="404" t="s">
        <v>6771</v>
      </c>
    </row>
    <row r="3047" spans="1:6">
      <c r="A3047" s="403">
        <v>96672</v>
      </c>
      <c r="B3047" s="404" t="s">
        <v>10068</v>
      </c>
      <c r="C3047" s="404" t="s">
        <v>78</v>
      </c>
      <c r="D3047" s="404" t="s">
        <v>6823</v>
      </c>
      <c r="E3047" s="409">
        <v>27.28</v>
      </c>
      <c r="F3047" s="404" t="s">
        <v>6771</v>
      </c>
    </row>
    <row r="3048" spans="1:6">
      <c r="A3048" s="403">
        <v>96673</v>
      </c>
      <c r="B3048" s="404" t="s">
        <v>10069</v>
      </c>
      <c r="C3048" s="404" t="s">
        <v>78</v>
      </c>
      <c r="D3048" s="404" t="s">
        <v>6823</v>
      </c>
      <c r="E3048" s="409">
        <v>44.44</v>
      </c>
      <c r="F3048" s="404" t="s">
        <v>6771</v>
      </c>
    </row>
    <row r="3049" spans="1:6">
      <c r="A3049" s="403">
        <v>96674</v>
      </c>
      <c r="B3049" s="404" t="s">
        <v>10070</v>
      </c>
      <c r="C3049" s="404" t="s">
        <v>78</v>
      </c>
      <c r="D3049" s="404" t="s">
        <v>6823</v>
      </c>
      <c r="E3049" s="409">
        <v>62.45</v>
      </c>
      <c r="F3049" s="404" t="s">
        <v>6771</v>
      </c>
    </row>
    <row r="3050" spans="1:6">
      <c r="A3050" s="403">
        <v>96675</v>
      </c>
      <c r="B3050" s="404" t="s">
        <v>10071</v>
      </c>
      <c r="C3050" s="404" t="s">
        <v>78</v>
      </c>
      <c r="D3050" s="404" t="s">
        <v>6823</v>
      </c>
      <c r="E3050" s="409">
        <v>108.26</v>
      </c>
      <c r="F3050" s="404" t="s">
        <v>6771</v>
      </c>
    </row>
    <row r="3051" spans="1:6">
      <c r="A3051" s="403">
        <v>96676</v>
      </c>
      <c r="B3051" s="404" t="s">
        <v>10072</v>
      </c>
      <c r="C3051" s="404" t="s">
        <v>78</v>
      </c>
      <c r="D3051" s="404" t="s">
        <v>6823</v>
      </c>
      <c r="E3051" s="409">
        <v>7.31</v>
      </c>
      <c r="F3051" s="404" t="s">
        <v>6771</v>
      </c>
    </row>
    <row r="3052" spans="1:6">
      <c r="A3052" s="403">
        <v>96677</v>
      </c>
      <c r="B3052" s="404" t="s">
        <v>10073</v>
      </c>
      <c r="C3052" s="404" t="s">
        <v>78</v>
      </c>
      <c r="D3052" s="404" t="s">
        <v>6823</v>
      </c>
      <c r="E3052" s="409">
        <v>12.04</v>
      </c>
      <c r="F3052" s="404" t="s">
        <v>6771</v>
      </c>
    </row>
    <row r="3053" spans="1:6">
      <c r="A3053" s="403">
        <v>96678</v>
      </c>
      <c r="B3053" s="404" t="s">
        <v>10074</v>
      </c>
      <c r="C3053" s="404" t="s">
        <v>78</v>
      </c>
      <c r="D3053" s="404" t="s">
        <v>6823</v>
      </c>
      <c r="E3053" s="409">
        <v>16.75</v>
      </c>
      <c r="F3053" s="404" t="s">
        <v>6771</v>
      </c>
    </row>
    <row r="3054" spans="1:6">
      <c r="A3054" s="403">
        <v>96679</v>
      </c>
      <c r="B3054" s="404" t="s">
        <v>10075</v>
      </c>
      <c r="C3054" s="404" t="s">
        <v>78</v>
      </c>
      <c r="D3054" s="404" t="s">
        <v>6823</v>
      </c>
      <c r="E3054" s="409">
        <v>24.47</v>
      </c>
      <c r="F3054" s="404" t="s">
        <v>6771</v>
      </c>
    </row>
    <row r="3055" spans="1:6">
      <c r="A3055" s="403">
        <v>96680</v>
      </c>
      <c r="B3055" s="404" t="s">
        <v>10076</v>
      </c>
      <c r="C3055" s="404" t="s">
        <v>78</v>
      </c>
      <c r="D3055" s="404" t="s">
        <v>6823</v>
      </c>
      <c r="E3055" s="409">
        <v>33.049999999999997</v>
      </c>
      <c r="F3055" s="404" t="s">
        <v>6771</v>
      </c>
    </row>
    <row r="3056" spans="1:6">
      <c r="A3056" s="403">
        <v>96681</v>
      </c>
      <c r="B3056" s="404" t="s">
        <v>10077</v>
      </c>
      <c r="C3056" s="404" t="s">
        <v>78</v>
      </c>
      <c r="D3056" s="404" t="s">
        <v>6823</v>
      </c>
      <c r="E3056" s="409">
        <v>61.32</v>
      </c>
      <c r="F3056" s="404" t="s">
        <v>6771</v>
      </c>
    </row>
    <row r="3057" spans="1:6">
      <c r="A3057" s="403">
        <v>96682</v>
      </c>
      <c r="B3057" s="404" t="s">
        <v>10078</v>
      </c>
      <c r="C3057" s="404" t="s">
        <v>78</v>
      </c>
      <c r="D3057" s="404" t="s">
        <v>6823</v>
      </c>
      <c r="E3057" s="409">
        <v>90.39</v>
      </c>
      <c r="F3057" s="404" t="s">
        <v>6771</v>
      </c>
    </row>
    <row r="3058" spans="1:6">
      <c r="A3058" s="403">
        <v>96683</v>
      </c>
      <c r="B3058" s="404" t="s">
        <v>10079</v>
      </c>
      <c r="C3058" s="404" t="s">
        <v>78</v>
      </c>
      <c r="D3058" s="404" t="s">
        <v>6823</v>
      </c>
      <c r="E3058" s="409">
        <v>123.91</v>
      </c>
      <c r="F3058" s="404" t="s">
        <v>6771</v>
      </c>
    </row>
    <row r="3059" spans="1:6">
      <c r="A3059" s="403">
        <v>96718</v>
      </c>
      <c r="B3059" s="404" t="s">
        <v>10080</v>
      </c>
      <c r="C3059" s="404" t="s">
        <v>78</v>
      </c>
      <c r="D3059" s="404" t="s">
        <v>6823</v>
      </c>
      <c r="E3059" s="409">
        <v>4.75</v>
      </c>
      <c r="F3059" s="404" t="s">
        <v>6771</v>
      </c>
    </row>
    <row r="3060" spans="1:6">
      <c r="A3060" s="403">
        <v>96719</v>
      </c>
      <c r="B3060" s="404" t="s">
        <v>10081</v>
      </c>
      <c r="C3060" s="404" t="s">
        <v>78</v>
      </c>
      <c r="D3060" s="404" t="s">
        <v>6823</v>
      </c>
      <c r="E3060" s="409">
        <v>10.27</v>
      </c>
      <c r="F3060" s="404" t="s">
        <v>6771</v>
      </c>
    </row>
    <row r="3061" spans="1:6">
      <c r="A3061" s="403">
        <v>96720</v>
      </c>
      <c r="B3061" s="404" t="s">
        <v>10082</v>
      </c>
      <c r="C3061" s="404" t="s">
        <v>78</v>
      </c>
      <c r="D3061" s="404" t="s">
        <v>6823</v>
      </c>
      <c r="E3061" s="409">
        <v>12.46</v>
      </c>
      <c r="F3061" s="404" t="s">
        <v>6771</v>
      </c>
    </row>
    <row r="3062" spans="1:6">
      <c r="A3062" s="403">
        <v>96721</v>
      </c>
      <c r="B3062" s="404" t="s">
        <v>10083</v>
      </c>
      <c r="C3062" s="404" t="s">
        <v>78</v>
      </c>
      <c r="D3062" s="404" t="s">
        <v>6823</v>
      </c>
      <c r="E3062" s="409">
        <v>16.46</v>
      </c>
      <c r="F3062" s="404" t="s">
        <v>6771</v>
      </c>
    </row>
    <row r="3063" spans="1:6">
      <c r="A3063" s="403">
        <v>96722</v>
      </c>
      <c r="B3063" s="404" t="s">
        <v>10084</v>
      </c>
      <c r="C3063" s="404" t="s">
        <v>78</v>
      </c>
      <c r="D3063" s="404" t="s">
        <v>6823</v>
      </c>
      <c r="E3063" s="409">
        <v>22.6</v>
      </c>
      <c r="F3063" s="404" t="s">
        <v>6771</v>
      </c>
    </row>
    <row r="3064" spans="1:6">
      <c r="A3064" s="403">
        <v>96723</v>
      </c>
      <c r="B3064" s="404" t="s">
        <v>10085</v>
      </c>
      <c r="C3064" s="404" t="s">
        <v>78</v>
      </c>
      <c r="D3064" s="404" t="s">
        <v>6823</v>
      </c>
      <c r="E3064" s="409">
        <v>29.6</v>
      </c>
      <c r="F3064" s="404" t="s">
        <v>6771</v>
      </c>
    </row>
    <row r="3065" spans="1:6">
      <c r="A3065" s="403">
        <v>96724</v>
      </c>
      <c r="B3065" s="404" t="s">
        <v>10086</v>
      </c>
      <c r="C3065" s="404" t="s">
        <v>78</v>
      </c>
      <c r="D3065" s="404" t="s">
        <v>6823</v>
      </c>
      <c r="E3065" s="409">
        <v>48.38</v>
      </c>
      <c r="F3065" s="404" t="s">
        <v>6771</v>
      </c>
    </row>
    <row r="3066" spans="1:6">
      <c r="A3066" s="403">
        <v>96725</v>
      </c>
      <c r="B3066" s="404" t="s">
        <v>10087</v>
      </c>
      <c r="C3066" s="404" t="s">
        <v>78</v>
      </c>
      <c r="D3066" s="404" t="s">
        <v>6823</v>
      </c>
      <c r="E3066" s="409">
        <v>62.98</v>
      </c>
      <c r="F3066" s="404" t="s">
        <v>6771</v>
      </c>
    </row>
    <row r="3067" spans="1:6">
      <c r="A3067" s="403">
        <v>96726</v>
      </c>
      <c r="B3067" s="404" t="s">
        <v>10088</v>
      </c>
      <c r="C3067" s="404" t="s">
        <v>78</v>
      </c>
      <c r="D3067" s="404" t="s">
        <v>6823</v>
      </c>
      <c r="E3067" s="409">
        <v>102.57</v>
      </c>
      <c r="F3067" s="404" t="s">
        <v>6771</v>
      </c>
    </row>
    <row r="3068" spans="1:6">
      <c r="A3068" s="403">
        <v>96727</v>
      </c>
      <c r="B3068" s="404" t="s">
        <v>10089</v>
      </c>
      <c r="C3068" s="404" t="s">
        <v>78</v>
      </c>
      <c r="D3068" s="404" t="s">
        <v>6823</v>
      </c>
      <c r="E3068" s="409">
        <v>9.0399999999999991</v>
      </c>
      <c r="F3068" s="404" t="s">
        <v>6771</v>
      </c>
    </row>
    <row r="3069" spans="1:6">
      <c r="A3069" s="403">
        <v>96728</v>
      </c>
      <c r="B3069" s="404" t="s">
        <v>10090</v>
      </c>
      <c r="C3069" s="404" t="s">
        <v>78</v>
      </c>
      <c r="D3069" s="404" t="s">
        <v>6823</v>
      </c>
      <c r="E3069" s="409">
        <v>10.65</v>
      </c>
      <c r="F3069" s="404" t="s">
        <v>6771</v>
      </c>
    </row>
    <row r="3070" spans="1:6">
      <c r="A3070" s="403">
        <v>96729</v>
      </c>
      <c r="B3070" s="404" t="s">
        <v>10091</v>
      </c>
      <c r="C3070" s="404" t="s">
        <v>78</v>
      </c>
      <c r="D3070" s="404" t="s">
        <v>6823</v>
      </c>
      <c r="E3070" s="409">
        <v>15.96</v>
      </c>
      <c r="F3070" s="404" t="s">
        <v>6771</v>
      </c>
    </row>
    <row r="3071" spans="1:6">
      <c r="A3071" s="403">
        <v>96730</v>
      </c>
      <c r="B3071" s="404" t="s">
        <v>10092</v>
      </c>
      <c r="C3071" s="404" t="s">
        <v>78</v>
      </c>
      <c r="D3071" s="404" t="s">
        <v>6823</v>
      </c>
      <c r="E3071" s="409">
        <v>19.88</v>
      </c>
      <c r="F3071" s="404" t="s">
        <v>6771</v>
      </c>
    </row>
    <row r="3072" spans="1:6">
      <c r="A3072" s="403">
        <v>96731</v>
      </c>
      <c r="B3072" s="404" t="s">
        <v>10093</v>
      </c>
      <c r="C3072" s="404" t="s">
        <v>78</v>
      </c>
      <c r="D3072" s="404" t="s">
        <v>6823</v>
      </c>
      <c r="E3072" s="409">
        <v>29.17</v>
      </c>
      <c r="F3072" s="404" t="s">
        <v>6771</v>
      </c>
    </row>
    <row r="3073" spans="1:6">
      <c r="A3073" s="403">
        <v>96732</v>
      </c>
      <c r="B3073" s="404" t="s">
        <v>10094</v>
      </c>
      <c r="C3073" s="404" t="s">
        <v>78</v>
      </c>
      <c r="D3073" s="404" t="s">
        <v>6823</v>
      </c>
      <c r="E3073" s="409">
        <v>35.81</v>
      </c>
      <c r="F3073" s="404" t="s">
        <v>6771</v>
      </c>
    </row>
    <row r="3074" spans="1:6">
      <c r="A3074" s="403">
        <v>96733</v>
      </c>
      <c r="B3074" s="404" t="s">
        <v>10095</v>
      </c>
      <c r="C3074" s="404" t="s">
        <v>78</v>
      </c>
      <c r="D3074" s="404" t="s">
        <v>6823</v>
      </c>
      <c r="E3074" s="409">
        <v>65.44</v>
      </c>
      <c r="F3074" s="404" t="s">
        <v>6771</v>
      </c>
    </row>
    <row r="3075" spans="1:6">
      <c r="A3075" s="403">
        <v>96734</v>
      </c>
      <c r="B3075" s="404" t="s">
        <v>10096</v>
      </c>
      <c r="C3075" s="404" t="s">
        <v>78</v>
      </c>
      <c r="D3075" s="404" t="s">
        <v>6823</v>
      </c>
      <c r="E3075" s="409">
        <v>89.9</v>
      </c>
      <c r="F3075" s="404" t="s">
        <v>6771</v>
      </c>
    </row>
    <row r="3076" spans="1:6">
      <c r="A3076" s="403">
        <v>96735</v>
      </c>
      <c r="B3076" s="404" t="s">
        <v>10097</v>
      </c>
      <c r="C3076" s="404" t="s">
        <v>78</v>
      </c>
      <c r="D3076" s="404" t="s">
        <v>6823</v>
      </c>
      <c r="E3076" s="409">
        <v>117.93</v>
      </c>
      <c r="F3076" s="404" t="s">
        <v>6771</v>
      </c>
    </row>
    <row r="3077" spans="1:6">
      <c r="A3077" s="403">
        <v>96794</v>
      </c>
      <c r="B3077" s="404" t="s">
        <v>10098</v>
      </c>
      <c r="C3077" s="404" t="s">
        <v>78</v>
      </c>
      <c r="D3077" s="404" t="s">
        <v>6823</v>
      </c>
      <c r="E3077" s="409">
        <v>5.92</v>
      </c>
      <c r="F3077" s="404" t="s">
        <v>6771</v>
      </c>
    </row>
    <row r="3078" spans="1:6">
      <c r="A3078" s="403">
        <v>96795</v>
      </c>
      <c r="B3078" s="404" t="s">
        <v>10099</v>
      </c>
      <c r="C3078" s="404" t="s">
        <v>78</v>
      </c>
      <c r="D3078" s="404" t="s">
        <v>6823</v>
      </c>
      <c r="E3078" s="409">
        <v>7.52</v>
      </c>
      <c r="F3078" s="404" t="s">
        <v>6771</v>
      </c>
    </row>
    <row r="3079" spans="1:6">
      <c r="A3079" s="403">
        <v>96796</v>
      </c>
      <c r="B3079" s="404" t="s">
        <v>10100</v>
      </c>
      <c r="C3079" s="404" t="s">
        <v>78</v>
      </c>
      <c r="D3079" s="404" t="s">
        <v>6823</v>
      </c>
      <c r="E3079" s="409">
        <v>10.5</v>
      </c>
      <c r="F3079" s="404" t="s">
        <v>6771</v>
      </c>
    </row>
    <row r="3080" spans="1:6">
      <c r="A3080" s="403">
        <v>96797</v>
      </c>
      <c r="B3080" s="404" t="s">
        <v>10101</v>
      </c>
      <c r="C3080" s="404" t="s">
        <v>78</v>
      </c>
      <c r="D3080" s="404" t="s">
        <v>6823</v>
      </c>
      <c r="E3080" s="409">
        <v>15.82</v>
      </c>
      <c r="F3080" s="404" t="s">
        <v>6771</v>
      </c>
    </row>
    <row r="3081" spans="1:6">
      <c r="A3081" s="403">
        <v>96798</v>
      </c>
      <c r="B3081" s="404" t="s">
        <v>10102</v>
      </c>
      <c r="C3081" s="404" t="s">
        <v>78</v>
      </c>
      <c r="D3081" s="404" t="s">
        <v>6823</v>
      </c>
      <c r="E3081" s="409">
        <v>6.02</v>
      </c>
      <c r="F3081" s="404" t="s">
        <v>6771</v>
      </c>
    </row>
    <row r="3082" spans="1:6">
      <c r="A3082" s="403">
        <v>96799</v>
      </c>
      <c r="B3082" s="404" t="s">
        <v>10103</v>
      </c>
      <c r="C3082" s="404" t="s">
        <v>78</v>
      </c>
      <c r="D3082" s="404" t="s">
        <v>6823</v>
      </c>
      <c r="E3082" s="409">
        <v>8.07</v>
      </c>
      <c r="F3082" s="404" t="s">
        <v>6771</v>
      </c>
    </row>
    <row r="3083" spans="1:6">
      <c r="A3083" s="403">
        <v>96800</v>
      </c>
      <c r="B3083" s="404" t="s">
        <v>10104</v>
      </c>
      <c r="C3083" s="404" t="s">
        <v>78</v>
      </c>
      <c r="D3083" s="404" t="s">
        <v>6823</v>
      </c>
      <c r="E3083" s="409">
        <v>11.63</v>
      </c>
      <c r="F3083" s="404" t="s">
        <v>6771</v>
      </c>
    </row>
    <row r="3084" spans="1:6">
      <c r="A3084" s="403">
        <v>96801</v>
      </c>
      <c r="B3084" s="404" t="s">
        <v>10105</v>
      </c>
      <c r="C3084" s="404" t="s">
        <v>78</v>
      </c>
      <c r="D3084" s="404" t="s">
        <v>6823</v>
      </c>
      <c r="E3084" s="409">
        <v>17.760000000000002</v>
      </c>
      <c r="F3084" s="404" t="s">
        <v>6771</v>
      </c>
    </row>
    <row r="3085" spans="1:6">
      <c r="A3085" s="403">
        <v>72293</v>
      </c>
      <c r="B3085" s="404" t="s">
        <v>10106</v>
      </c>
      <c r="C3085" s="404" t="s">
        <v>2</v>
      </c>
      <c r="D3085" s="404" t="s">
        <v>6770</v>
      </c>
      <c r="E3085" s="409">
        <v>4.8099999999999996</v>
      </c>
      <c r="F3085" s="404" t="s">
        <v>6771</v>
      </c>
    </row>
    <row r="3086" spans="1:6">
      <c r="A3086" s="403">
        <v>72294</v>
      </c>
      <c r="B3086" s="404" t="s">
        <v>10107</v>
      </c>
      <c r="C3086" s="404" t="s">
        <v>2</v>
      </c>
      <c r="D3086" s="404" t="s">
        <v>6770</v>
      </c>
      <c r="E3086" s="409">
        <v>7.38</v>
      </c>
      <c r="F3086" s="404" t="s">
        <v>6771</v>
      </c>
    </row>
    <row r="3087" spans="1:6">
      <c r="A3087" s="403">
        <v>72295</v>
      </c>
      <c r="B3087" s="404" t="s">
        <v>10108</v>
      </c>
      <c r="C3087" s="404" t="s">
        <v>2</v>
      </c>
      <c r="D3087" s="404" t="s">
        <v>6770</v>
      </c>
      <c r="E3087" s="409">
        <v>10.19</v>
      </c>
      <c r="F3087" s="404" t="s">
        <v>6771</v>
      </c>
    </row>
    <row r="3088" spans="1:6">
      <c r="A3088" s="403">
        <v>72306</v>
      </c>
      <c r="B3088" s="404" t="s">
        <v>10109</v>
      </c>
      <c r="C3088" s="404" t="s">
        <v>2</v>
      </c>
      <c r="D3088" s="404" t="s">
        <v>6823</v>
      </c>
      <c r="E3088" s="409">
        <v>162.80000000000001</v>
      </c>
      <c r="F3088" s="404" t="s">
        <v>6771</v>
      </c>
    </row>
    <row r="3089" spans="1:6">
      <c r="A3089" s="403">
        <v>72307</v>
      </c>
      <c r="B3089" s="404" t="s">
        <v>10110</v>
      </c>
      <c r="C3089" s="404" t="s">
        <v>2</v>
      </c>
      <c r="D3089" s="404" t="s">
        <v>6823</v>
      </c>
      <c r="E3089" s="409">
        <v>229.07</v>
      </c>
      <c r="F3089" s="404" t="s">
        <v>6771</v>
      </c>
    </row>
    <row r="3090" spans="1:6">
      <c r="A3090" s="403">
        <v>72313</v>
      </c>
      <c r="B3090" s="404" t="s">
        <v>10111</v>
      </c>
      <c r="C3090" s="404" t="s">
        <v>2</v>
      </c>
      <c r="D3090" s="404" t="s">
        <v>6823</v>
      </c>
      <c r="E3090" s="409">
        <v>539.15</v>
      </c>
      <c r="F3090" s="404" t="s">
        <v>6771</v>
      </c>
    </row>
    <row r="3091" spans="1:6">
      <c r="A3091" s="403">
        <v>72482</v>
      </c>
      <c r="B3091" s="404" t="s">
        <v>10112</v>
      </c>
      <c r="C3091" s="404" t="s">
        <v>2</v>
      </c>
      <c r="D3091" s="404" t="s">
        <v>6823</v>
      </c>
      <c r="E3091" s="409">
        <v>229.99</v>
      </c>
      <c r="F3091" s="404" t="s">
        <v>6771</v>
      </c>
    </row>
    <row r="3092" spans="1:6">
      <c r="A3092" s="403">
        <v>72619</v>
      </c>
      <c r="B3092" s="404" t="s">
        <v>10113</v>
      </c>
      <c r="C3092" s="404" t="s">
        <v>2</v>
      </c>
      <c r="D3092" s="404" t="s">
        <v>6823</v>
      </c>
      <c r="E3092" s="409">
        <v>96.1</v>
      </c>
      <c r="F3092" s="404" t="s">
        <v>6771</v>
      </c>
    </row>
    <row r="3093" spans="1:6">
      <c r="A3093" s="403">
        <v>72620</v>
      </c>
      <c r="B3093" s="404" t="s">
        <v>10114</v>
      </c>
      <c r="C3093" s="404" t="s">
        <v>2</v>
      </c>
      <c r="D3093" s="404" t="s">
        <v>6823</v>
      </c>
      <c r="E3093" s="409">
        <v>168.32</v>
      </c>
      <c r="F3093" s="404" t="s">
        <v>6771</v>
      </c>
    </row>
    <row r="3094" spans="1:6">
      <c r="A3094" s="403">
        <v>72621</v>
      </c>
      <c r="B3094" s="404" t="s">
        <v>10115</v>
      </c>
      <c r="C3094" s="404" t="s">
        <v>2</v>
      </c>
      <c r="D3094" s="404" t="s">
        <v>6823</v>
      </c>
      <c r="E3094" s="409">
        <v>270.95</v>
      </c>
      <c r="F3094" s="404" t="s">
        <v>6771</v>
      </c>
    </row>
    <row r="3095" spans="1:6">
      <c r="A3095" s="403">
        <v>72667</v>
      </c>
      <c r="B3095" s="404" t="s">
        <v>10116</v>
      </c>
      <c r="C3095" s="404" t="s">
        <v>2</v>
      </c>
      <c r="D3095" s="404" t="s">
        <v>6823</v>
      </c>
      <c r="E3095" s="409">
        <v>130.18</v>
      </c>
      <c r="F3095" s="404" t="s">
        <v>6771</v>
      </c>
    </row>
    <row r="3096" spans="1:6">
      <c r="A3096" s="403">
        <v>72668</v>
      </c>
      <c r="B3096" s="404" t="s">
        <v>10117</v>
      </c>
      <c r="C3096" s="404" t="s">
        <v>2</v>
      </c>
      <c r="D3096" s="404" t="s">
        <v>6823</v>
      </c>
      <c r="E3096" s="409">
        <v>129.55000000000001</v>
      </c>
      <c r="F3096" s="404" t="s">
        <v>6771</v>
      </c>
    </row>
    <row r="3097" spans="1:6">
      <c r="A3097" s="403">
        <v>72669</v>
      </c>
      <c r="B3097" s="404" t="s">
        <v>10118</v>
      </c>
      <c r="C3097" s="404" t="s">
        <v>2</v>
      </c>
      <c r="D3097" s="404" t="s">
        <v>6823</v>
      </c>
      <c r="E3097" s="409">
        <v>133.19</v>
      </c>
      <c r="F3097" s="404" t="s">
        <v>6771</v>
      </c>
    </row>
    <row r="3098" spans="1:6">
      <c r="A3098" s="403">
        <v>72681</v>
      </c>
      <c r="B3098" s="404" t="s">
        <v>10119</v>
      </c>
      <c r="C3098" s="404" t="s">
        <v>2</v>
      </c>
      <c r="D3098" s="404" t="s">
        <v>6823</v>
      </c>
      <c r="E3098" s="409">
        <v>92.71</v>
      </c>
      <c r="F3098" s="404" t="s">
        <v>6771</v>
      </c>
    </row>
    <row r="3099" spans="1:6">
      <c r="A3099" s="403">
        <v>72682</v>
      </c>
      <c r="B3099" s="404" t="s">
        <v>10120</v>
      </c>
      <c r="C3099" s="404" t="s">
        <v>2</v>
      </c>
      <c r="D3099" s="404" t="s">
        <v>6823</v>
      </c>
      <c r="E3099" s="409">
        <v>188.21</v>
      </c>
      <c r="F3099" s="404" t="s">
        <v>6771</v>
      </c>
    </row>
    <row r="3100" spans="1:6">
      <c r="A3100" s="403">
        <v>72683</v>
      </c>
      <c r="B3100" s="404" t="s">
        <v>10121</v>
      </c>
      <c r="C3100" s="404" t="s">
        <v>2</v>
      </c>
      <c r="D3100" s="404" t="s">
        <v>6823</v>
      </c>
      <c r="E3100" s="409">
        <v>303.41000000000003</v>
      </c>
      <c r="F3100" s="404" t="s">
        <v>6771</v>
      </c>
    </row>
    <row r="3101" spans="1:6">
      <c r="A3101" s="403">
        <v>72719</v>
      </c>
      <c r="B3101" s="404" t="s">
        <v>10122</v>
      </c>
      <c r="C3101" s="404" t="s">
        <v>2</v>
      </c>
      <c r="D3101" s="404" t="s">
        <v>6823</v>
      </c>
      <c r="E3101" s="409">
        <v>204.54</v>
      </c>
      <c r="F3101" s="404" t="s">
        <v>6771</v>
      </c>
    </row>
    <row r="3102" spans="1:6">
      <c r="A3102" s="403">
        <v>72720</v>
      </c>
      <c r="B3102" s="404" t="s">
        <v>10123</v>
      </c>
      <c r="C3102" s="404" t="s">
        <v>2</v>
      </c>
      <c r="D3102" s="404" t="s">
        <v>6823</v>
      </c>
      <c r="E3102" s="409">
        <v>282.64</v>
      </c>
      <c r="F3102" s="404" t="s">
        <v>6771</v>
      </c>
    </row>
    <row r="3103" spans="1:6">
      <c r="A3103" s="403">
        <v>72721</v>
      </c>
      <c r="B3103" s="404" t="s">
        <v>10124</v>
      </c>
      <c r="C3103" s="404" t="s">
        <v>2</v>
      </c>
      <c r="D3103" s="404" t="s">
        <v>6823</v>
      </c>
      <c r="E3103" s="409">
        <v>617.09</v>
      </c>
      <c r="F3103" s="404" t="s">
        <v>6771</v>
      </c>
    </row>
    <row r="3104" spans="1:6">
      <c r="A3104" s="403">
        <v>89358</v>
      </c>
      <c r="B3104" s="404" t="s">
        <v>10125</v>
      </c>
      <c r="C3104" s="404" t="s">
        <v>2</v>
      </c>
      <c r="D3104" s="404" t="s">
        <v>6770</v>
      </c>
      <c r="E3104" s="409">
        <v>5.05</v>
      </c>
      <c r="F3104" s="404" t="s">
        <v>6771</v>
      </c>
    </row>
    <row r="3105" spans="1:6">
      <c r="A3105" s="403">
        <v>89359</v>
      </c>
      <c r="B3105" s="404" t="s">
        <v>10126</v>
      </c>
      <c r="C3105" s="404" t="s">
        <v>2</v>
      </c>
      <c r="D3105" s="404" t="s">
        <v>6770</v>
      </c>
      <c r="E3105" s="409">
        <v>5.23</v>
      </c>
      <c r="F3105" s="404" t="s">
        <v>6771</v>
      </c>
    </row>
    <row r="3106" spans="1:6">
      <c r="A3106" s="403">
        <v>89360</v>
      </c>
      <c r="B3106" s="404" t="s">
        <v>10127</v>
      </c>
      <c r="C3106" s="404" t="s">
        <v>2</v>
      </c>
      <c r="D3106" s="404" t="s">
        <v>6770</v>
      </c>
      <c r="E3106" s="409">
        <v>6.33</v>
      </c>
      <c r="F3106" s="404" t="s">
        <v>6771</v>
      </c>
    </row>
    <row r="3107" spans="1:6">
      <c r="A3107" s="403">
        <v>89361</v>
      </c>
      <c r="B3107" s="404" t="s">
        <v>10128</v>
      </c>
      <c r="C3107" s="404" t="s">
        <v>2</v>
      </c>
      <c r="D3107" s="404" t="s">
        <v>6770</v>
      </c>
      <c r="E3107" s="409">
        <v>6.25</v>
      </c>
      <c r="F3107" s="404" t="s">
        <v>6771</v>
      </c>
    </row>
    <row r="3108" spans="1:6">
      <c r="A3108" s="403">
        <v>89362</v>
      </c>
      <c r="B3108" s="404" t="s">
        <v>10129</v>
      </c>
      <c r="C3108" s="404" t="s">
        <v>2</v>
      </c>
      <c r="D3108" s="404" t="s">
        <v>6770</v>
      </c>
      <c r="E3108" s="409">
        <v>6.04</v>
      </c>
      <c r="F3108" s="404" t="s">
        <v>6771</v>
      </c>
    </row>
    <row r="3109" spans="1:6">
      <c r="A3109" s="403">
        <v>89363</v>
      </c>
      <c r="B3109" s="404" t="s">
        <v>10130</v>
      </c>
      <c r="C3109" s="404" t="s">
        <v>2</v>
      </c>
      <c r="D3109" s="404" t="s">
        <v>6770</v>
      </c>
      <c r="E3109" s="409">
        <v>6.43</v>
      </c>
      <c r="F3109" s="404" t="s">
        <v>6771</v>
      </c>
    </row>
    <row r="3110" spans="1:6">
      <c r="A3110" s="403">
        <v>89364</v>
      </c>
      <c r="B3110" s="404" t="s">
        <v>10131</v>
      </c>
      <c r="C3110" s="404" t="s">
        <v>2</v>
      </c>
      <c r="D3110" s="404" t="s">
        <v>6770</v>
      </c>
      <c r="E3110" s="409">
        <v>7.86</v>
      </c>
      <c r="F3110" s="404" t="s">
        <v>6771</v>
      </c>
    </row>
    <row r="3111" spans="1:6">
      <c r="A3111" s="403">
        <v>89365</v>
      </c>
      <c r="B3111" s="404" t="s">
        <v>10132</v>
      </c>
      <c r="C3111" s="404" t="s">
        <v>2</v>
      </c>
      <c r="D3111" s="404" t="s">
        <v>6770</v>
      </c>
      <c r="E3111" s="409">
        <v>7.4</v>
      </c>
      <c r="F3111" s="404" t="s">
        <v>6771</v>
      </c>
    </row>
    <row r="3112" spans="1:6">
      <c r="A3112" s="403">
        <v>89366</v>
      </c>
      <c r="B3112" s="404" t="s">
        <v>10133</v>
      </c>
      <c r="C3112" s="404" t="s">
        <v>2</v>
      </c>
      <c r="D3112" s="404" t="s">
        <v>6770</v>
      </c>
      <c r="E3112" s="409">
        <v>10.17</v>
      </c>
      <c r="F3112" s="404" t="s">
        <v>6771</v>
      </c>
    </row>
    <row r="3113" spans="1:6">
      <c r="A3113" s="403">
        <v>89367</v>
      </c>
      <c r="B3113" s="404" t="s">
        <v>10134</v>
      </c>
      <c r="C3113" s="404" t="s">
        <v>2</v>
      </c>
      <c r="D3113" s="404" t="s">
        <v>6770</v>
      </c>
      <c r="E3113" s="409">
        <v>8.0399999999999991</v>
      </c>
      <c r="F3113" s="404" t="s">
        <v>6771</v>
      </c>
    </row>
    <row r="3114" spans="1:6">
      <c r="A3114" s="403">
        <v>89368</v>
      </c>
      <c r="B3114" s="404" t="s">
        <v>10135</v>
      </c>
      <c r="C3114" s="404" t="s">
        <v>2</v>
      </c>
      <c r="D3114" s="404" t="s">
        <v>6770</v>
      </c>
      <c r="E3114" s="409">
        <v>9.14</v>
      </c>
      <c r="F3114" s="404" t="s">
        <v>6771</v>
      </c>
    </row>
    <row r="3115" spans="1:6">
      <c r="A3115" s="403">
        <v>89369</v>
      </c>
      <c r="B3115" s="404" t="s">
        <v>10136</v>
      </c>
      <c r="C3115" s="404" t="s">
        <v>2</v>
      </c>
      <c r="D3115" s="404" t="s">
        <v>6770</v>
      </c>
      <c r="E3115" s="409">
        <v>11.44</v>
      </c>
      <c r="F3115" s="404" t="s">
        <v>6771</v>
      </c>
    </row>
    <row r="3116" spans="1:6">
      <c r="A3116" s="403">
        <v>89370</v>
      </c>
      <c r="B3116" s="404" t="s">
        <v>10137</v>
      </c>
      <c r="C3116" s="404" t="s">
        <v>2</v>
      </c>
      <c r="D3116" s="404" t="s">
        <v>6770</v>
      </c>
      <c r="E3116" s="409">
        <v>9.75</v>
      </c>
      <c r="F3116" s="404" t="s">
        <v>6771</v>
      </c>
    </row>
    <row r="3117" spans="1:6">
      <c r="A3117" s="403">
        <v>89371</v>
      </c>
      <c r="B3117" s="404" t="s">
        <v>10138</v>
      </c>
      <c r="C3117" s="404" t="s">
        <v>2</v>
      </c>
      <c r="D3117" s="404" t="s">
        <v>6823</v>
      </c>
      <c r="E3117" s="409">
        <v>3.8</v>
      </c>
      <c r="F3117" s="404" t="s">
        <v>6771</v>
      </c>
    </row>
    <row r="3118" spans="1:6">
      <c r="A3118" s="403">
        <v>89372</v>
      </c>
      <c r="B3118" s="404" t="s">
        <v>10139</v>
      </c>
      <c r="C3118" s="404" t="s">
        <v>2</v>
      </c>
      <c r="D3118" s="404" t="s">
        <v>6823</v>
      </c>
      <c r="E3118" s="409">
        <v>8.61</v>
      </c>
      <c r="F3118" s="404" t="s">
        <v>6771</v>
      </c>
    </row>
    <row r="3119" spans="1:6">
      <c r="A3119" s="403">
        <v>89373</v>
      </c>
      <c r="B3119" s="404" t="s">
        <v>10140</v>
      </c>
      <c r="C3119" s="404" t="s">
        <v>2</v>
      </c>
      <c r="D3119" s="404" t="s">
        <v>6823</v>
      </c>
      <c r="E3119" s="409">
        <v>4.1399999999999997</v>
      </c>
      <c r="F3119" s="404" t="s">
        <v>6771</v>
      </c>
    </row>
    <row r="3120" spans="1:6">
      <c r="A3120" s="403">
        <v>89374</v>
      </c>
      <c r="B3120" s="404" t="s">
        <v>10141</v>
      </c>
      <c r="C3120" s="404" t="s">
        <v>2</v>
      </c>
      <c r="D3120" s="404" t="s">
        <v>6823</v>
      </c>
      <c r="E3120" s="409">
        <v>6.56</v>
      </c>
      <c r="F3120" s="404" t="s">
        <v>6771</v>
      </c>
    </row>
    <row r="3121" spans="1:6">
      <c r="A3121" s="403">
        <v>89375</v>
      </c>
      <c r="B3121" s="404" t="s">
        <v>10142</v>
      </c>
      <c r="C3121" s="404" t="s">
        <v>2</v>
      </c>
      <c r="D3121" s="404" t="s">
        <v>6770</v>
      </c>
      <c r="E3121" s="409">
        <v>9.8699999999999992</v>
      </c>
      <c r="F3121" s="404" t="s">
        <v>6771</v>
      </c>
    </row>
    <row r="3122" spans="1:6">
      <c r="A3122" s="403">
        <v>89376</v>
      </c>
      <c r="B3122" s="404" t="s">
        <v>10143</v>
      </c>
      <c r="C3122" s="404" t="s">
        <v>2</v>
      </c>
      <c r="D3122" s="404" t="s">
        <v>6770</v>
      </c>
      <c r="E3122" s="409">
        <v>3.98</v>
      </c>
      <c r="F3122" s="404" t="s">
        <v>6771</v>
      </c>
    </row>
    <row r="3123" spans="1:6">
      <c r="A3123" s="403">
        <v>89377</v>
      </c>
      <c r="B3123" s="404" t="s">
        <v>10144</v>
      </c>
      <c r="C3123" s="404" t="s">
        <v>2</v>
      </c>
      <c r="D3123" s="404" t="s">
        <v>6770</v>
      </c>
      <c r="E3123" s="409">
        <v>5.64</v>
      </c>
      <c r="F3123" s="404" t="s">
        <v>6771</v>
      </c>
    </row>
    <row r="3124" spans="1:6">
      <c r="A3124" s="403">
        <v>89378</v>
      </c>
      <c r="B3124" s="404" t="s">
        <v>10145</v>
      </c>
      <c r="C3124" s="404" t="s">
        <v>2</v>
      </c>
      <c r="D3124" s="404" t="s">
        <v>6823</v>
      </c>
      <c r="E3124" s="409">
        <v>4.4400000000000004</v>
      </c>
      <c r="F3124" s="404" t="s">
        <v>6771</v>
      </c>
    </row>
    <row r="3125" spans="1:6">
      <c r="A3125" s="403">
        <v>89379</v>
      </c>
      <c r="B3125" s="404" t="s">
        <v>10146</v>
      </c>
      <c r="C3125" s="404" t="s">
        <v>2</v>
      </c>
      <c r="D3125" s="404" t="s">
        <v>6823</v>
      </c>
      <c r="E3125" s="409">
        <v>11.36</v>
      </c>
      <c r="F3125" s="404" t="s">
        <v>6771</v>
      </c>
    </row>
    <row r="3126" spans="1:6">
      <c r="A3126" s="403">
        <v>89380</v>
      </c>
      <c r="B3126" s="404" t="s">
        <v>10147</v>
      </c>
      <c r="C3126" s="404" t="s">
        <v>2</v>
      </c>
      <c r="D3126" s="404" t="s">
        <v>6823</v>
      </c>
      <c r="E3126" s="409">
        <v>5.83</v>
      </c>
      <c r="F3126" s="404" t="s">
        <v>6771</v>
      </c>
    </row>
    <row r="3127" spans="1:6">
      <c r="A3127" s="403">
        <v>89381</v>
      </c>
      <c r="B3127" s="404" t="s">
        <v>10148</v>
      </c>
      <c r="C3127" s="404" t="s">
        <v>2</v>
      </c>
      <c r="D3127" s="404" t="s">
        <v>6823</v>
      </c>
      <c r="E3127" s="409">
        <v>8.23</v>
      </c>
      <c r="F3127" s="404" t="s">
        <v>6771</v>
      </c>
    </row>
    <row r="3128" spans="1:6">
      <c r="A3128" s="403">
        <v>89382</v>
      </c>
      <c r="B3128" s="404" t="s">
        <v>10149</v>
      </c>
      <c r="C3128" s="404" t="s">
        <v>2</v>
      </c>
      <c r="D3128" s="404" t="s">
        <v>6770</v>
      </c>
      <c r="E3128" s="409">
        <v>11.64</v>
      </c>
      <c r="F3128" s="404" t="s">
        <v>6771</v>
      </c>
    </row>
    <row r="3129" spans="1:6">
      <c r="A3129" s="403">
        <v>89383</v>
      </c>
      <c r="B3129" s="404" t="s">
        <v>10150</v>
      </c>
      <c r="C3129" s="404" t="s">
        <v>2</v>
      </c>
      <c r="D3129" s="404" t="s">
        <v>6770</v>
      </c>
      <c r="E3129" s="409">
        <v>4.6500000000000004</v>
      </c>
      <c r="F3129" s="404" t="s">
        <v>6771</v>
      </c>
    </row>
    <row r="3130" spans="1:6">
      <c r="A3130" s="403">
        <v>89384</v>
      </c>
      <c r="B3130" s="404" t="s">
        <v>10151</v>
      </c>
      <c r="C3130" s="404" t="s">
        <v>2</v>
      </c>
      <c r="D3130" s="404" t="s">
        <v>6770</v>
      </c>
      <c r="E3130" s="409">
        <v>7.68</v>
      </c>
      <c r="F3130" s="404" t="s">
        <v>6771</v>
      </c>
    </row>
    <row r="3131" spans="1:6">
      <c r="A3131" s="403">
        <v>89385</v>
      </c>
      <c r="B3131" s="404" t="s">
        <v>10152</v>
      </c>
      <c r="C3131" s="404" t="s">
        <v>2</v>
      </c>
      <c r="D3131" s="404" t="s">
        <v>6823</v>
      </c>
      <c r="E3131" s="409">
        <v>4.8499999999999996</v>
      </c>
      <c r="F3131" s="404" t="s">
        <v>6771</v>
      </c>
    </row>
    <row r="3132" spans="1:6">
      <c r="A3132" s="403">
        <v>89386</v>
      </c>
      <c r="B3132" s="404" t="s">
        <v>10153</v>
      </c>
      <c r="C3132" s="404" t="s">
        <v>2</v>
      </c>
      <c r="D3132" s="404" t="s">
        <v>6823</v>
      </c>
      <c r="E3132" s="409">
        <v>5.88</v>
      </c>
      <c r="F3132" s="404" t="s">
        <v>6771</v>
      </c>
    </row>
    <row r="3133" spans="1:6">
      <c r="A3133" s="403">
        <v>89387</v>
      </c>
      <c r="B3133" s="404" t="s">
        <v>10154</v>
      </c>
      <c r="C3133" s="404" t="s">
        <v>2</v>
      </c>
      <c r="D3133" s="404" t="s">
        <v>6823</v>
      </c>
      <c r="E3133" s="409">
        <v>17.399999999999999</v>
      </c>
      <c r="F3133" s="404" t="s">
        <v>6771</v>
      </c>
    </row>
    <row r="3134" spans="1:6">
      <c r="A3134" s="403">
        <v>89388</v>
      </c>
      <c r="B3134" s="404" t="s">
        <v>10155</v>
      </c>
      <c r="C3134" s="404" t="s">
        <v>2</v>
      </c>
      <c r="D3134" s="404" t="s">
        <v>6823</v>
      </c>
      <c r="E3134" s="409">
        <v>7.14</v>
      </c>
      <c r="F3134" s="404" t="s">
        <v>6771</v>
      </c>
    </row>
    <row r="3135" spans="1:6">
      <c r="A3135" s="403">
        <v>89389</v>
      </c>
      <c r="B3135" s="404" t="s">
        <v>10156</v>
      </c>
      <c r="C3135" s="404" t="s">
        <v>2</v>
      </c>
      <c r="D3135" s="404" t="s">
        <v>6823</v>
      </c>
      <c r="E3135" s="409">
        <v>7.7</v>
      </c>
      <c r="F3135" s="404" t="s">
        <v>6771</v>
      </c>
    </row>
    <row r="3136" spans="1:6">
      <c r="A3136" s="403">
        <v>89390</v>
      </c>
      <c r="B3136" s="404" t="s">
        <v>10157</v>
      </c>
      <c r="C3136" s="404" t="s">
        <v>2</v>
      </c>
      <c r="D3136" s="404" t="s">
        <v>6770</v>
      </c>
      <c r="E3136" s="409">
        <v>17.809999999999999</v>
      </c>
      <c r="F3136" s="404" t="s">
        <v>6771</v>
      </c>
    </row>
    <row r="3137" spans="1:6">
      <c r="A3137" s="403">
        <v>89391</v>
      </c>
      <c r="B3137" s="404" t="s">
        <v>10158</v>
      </c>
      <c r="C3137" s="404" t="s">
        <v>2</v>
      </c>
      <c r="D3137" s="404" t="s">
        <v>6770</v>
      </c>
      <c r="E3137" s="409">
        <v>6.21</v>
      </c>
      <c r="F3137" s="404" t="s">
        <v>6771</v>
      </c>
    </row>
    <row r="3138" spans="1:6">
      <c r="A3138" s="403">
        <v>89392</v>
      </c>
      <c r="B3138" s="404" t="s">
        <v>10159</v>
      </c>
      <c r="C3138" s="404" t="s">
        <v>2</v>
      </c>
      <c r="D3138" s="404" t="s">
        <v>6770</v>
      </c>
      <c r="E3138" s="409">
        <v>14.49</v>
      </c>
      <c r="F3138" s="404" t="s">
        <v>6771</v>
      </c>
    </row>
    <row r="3139" spans="1:6">
      <c r="A3139" s="403">
        <v>89393</v>
      </c>
      <c r="B3139" s="404" t="s">
        <v>10160</v>
      </c>
      <c r="C3139" s="404" t="s">
        <v>2</v>
      </c>
      <c r="D3139" s="404" t="s">
        <v>6770</v>
      </c>
      <c r="E3139" s="409">
        <v>7.03</v>
      </c>
      <c r="F3139" s="404" t="s">
        <v>6771</v>
      </c>
    </row>
    <row r="3140" spans="1:6">
      <c r="A3140" s="403">
        <v>89394</v>
      </c>
      <c r="B3140" s="404" t="s">
        <v>10161</v>
      </c>
      <c r="C3140" s="404" t="s">
        <v>2</v>
      </c>
      <c r="D3140" s="404" t="s">
        <v>6770</v>
      </c>
      <c r="E3140" s="409">
        <v>12.28</v>
      </c>
      <c r="F3140" s="404" t="s">
        <v>6771</v>
      </c>
    </row>
    <row r="3141" spans="1:6">
      <c r="A3141" s="403">
        <v>89395</v>
      </c>
      <c r="B3141" s="404" t="s">
        <v>10162</v>
      </c>
      <c r="C3141" s="404" t="s">
        <v>2</v>
      </c>
      <c r="D3141" s="404" t="s">
        <v>6770</v>
      </c>
      <c r="E3141" s="409">
        <v>8.4</v>
      </c>
      <c r="F3141" s="404" t="s">
        <v>6771</v>
      </c>
    </row>
    <row r="3142" spans="1:6">
      <c r="A3142" s="403">
        <v>89396</v>
      </c>
      <c r="B3142" s="404" t="s">
        <v>10163</v>
      </c>
      <c r="C3142" s="404" t="s">
        <v>2</v>
      </c>
      <c r="D3142" s="404" t="s">
        <v>6770</v>
      </c>
      <c r="E3142" s="409">
        <v>13.97</v>
      </c>
      <c r="F3142" s="404" t="s">
        <v>6771</v>
      </c>
    </row>
    <row r="3143" spans="1:6">
      <c r="A3143" s="403">
        <v>89397</v>
      </c>
      <c r="B3143" s="404" t="s">
        <v>10164</v>
      </c>
      <c r="C3143" s="404" t="s">
        <v>2</v>
      </c>
      <c r="D3143" s="404" t="s">
        <v>6770</v>
      </c>
      <c r="E3143" s="409">
        <v>9.57</v>
      </c>
      <c r="F3143" s="404" t="s">
        <v>6771</v>
      </c>
    </row>
    <row r="3144" spans="1:6">
      <c r="A3144" s="403">
        <v>89398</v>
      </c>
      <c r="B3144" s="404" t="s">
        <v>10165</v>
      </c>
      <c r="C3144" s="404" t="s">
        <v>2</v>
      </c>
      <c r="D3144" s="404" t="s">
        <v>6770</v>
      </c>
      <c r="E3144" s="409">
        <v>11.29</v>
      </c>
      <c r="F3144" s="404" t="s">
        <v>6771</v>
      </c>
    </row>
    <row r="3145" spans="1:6">
      <c r="A3145" s="403">
        <v>89399</v>
      </c>
      <c r="B3145" s="404" t="s">
        <v>10166</v>
      </c>
      <c r="C3145" s="404" t="s">
        <v>2</v>
      </c>
      <c r="D3145" s="404" t="s">
        <v>6770</v>
      </c>
      <c r="E3145" s="409">
        <v>20.21</v>
      </c>
      <c r="F3145" s="404" t="s">
        <v>6771</v>
      </c>
    </row>
    <row r="3146" spans="1:6">
      <c r="A3146" s="403">
        <v>89400</v>
      </c>
      <c r="B3146" s="404" t="s">
        <v>10167</v>
      </c>
      <c r="C3146" s="404" t="s">
        <v>2</v>
      </c>
      <c r="D3146" s="404" t="s">
        <v>6770</v>
      </c>
      <c r="E3146" s="409">
        <v>13.11</v>
      </c>
      <c r="F3146" s="404" t="s">
        <v>6771</v>
      </c>
    </row>
    <row r="3147" spans="1:6">
      <c r="A3147" s="403">
        <v>89404</v>
      </c>
      <c r="B3147" s="404" t="s">
        <v>10168</v>
      </c>
      <c r="C3147" s="404" t="s">
        <v>2</v>
      </c>
      <c r="D3147" s="404" t="s">
        <v>6770</v>
      </c>
      <c r="E3147" s="409">
        <v>3.39</v>
      </c>
      <c r="F3147" s="404" t="s">
        <v>6771</v>
      </c>
    </row>
    <row r="3148" spans="1:6">
      <c r="A3148" s="403">
        <v>89405</v>
      </c>
      <c r="B3148" s="404" t="s">
        <v>10169</v>
      </c>
      <c r="C3148" s="404" t="s">
        <v>2</v>
      </c>
      <c r="D3148" s="404" t="s">
        <v>6770</v>
      </c>
      <c r="E3148" s="409">
        <v>3.57</v>
      </c>
      <c r="F3148" s="404" t="s">
        <v>6771</v>
      </c>
    </row>
    <row r="3149" spans="1:6">
      <c r="A3149" s="403">
        <v>89406</v>
      </c>
      <c r="B3149" s="404" t="s">
        <v>10170</v>
      </c>
      <c r="C3149" s="404" t="s">
        <v>2</v>
      </c>
      <c r="D3149" s="404" t="s">
        <v>6770</v>
      </c>
      <c r="E3149" s="409">
        <v>4.67</v>
      </c>
      <c r="F3149" s="404" t="s">
        <v>6771</v>
      </c>
    </row>
    <row r="3150" spans="1:6">
      <c r="A3150" s="403">
        <v>89407</v>
      </c>
      <c r="B3150" s="404" t="s">
        <v>10171</v>
      </c>
      <c r="C3150" s="404" t="s">
        <v>2</v>
      </c>
      <c r="D3150" s="404" t="s">
        <v>6770</v>
      </c>
      <c r="E3150" s="409">
        <v>4.59</v>
      </c>
      <c r="F3150" s="404" t="s">
        <v>6771</v>
      </c>
    </row>
    <row r="3151" spans="1:6">
      <c r="A3151" s="403">
        <v>89408</v>
      </c>
      <c r="B3151" s="404" t="s">
        <v>10172</v>
      </c>
      <c r="C3151" s="404" t="s">
        <v>2</v>
      </c>
      <c r="D3151" s="404" t="s">
        <v>6770</v>
      </c>
      <c r="E3151" s="409">
        <v>4.13</v>
      </c>
      <c r="F3151" s="404" t="s">
        <v>6771</v>
      </c>
    </row>
    <row r="3152" spans="1:6">
      <c r="A3152" s="403">
        <v>89409</v>
      </c>
      <c r="B3152" s="404" t="s">
        <v>10173</v>
      </c>
      <c r="C3152" s="404" t="s">
        <v>2</v>
      </c>
      <c r="D3152" s="404" t="s">
        <v>6770</v>
      </c>
      <c r="E3152" s="409">
        <v>4.5199999999999996</v>
      </c>
      <c r="F3152" s="404" t="s">
        <v>6771</v>
      </c>
    </row>
    <row r="3153" spans="1:6">
      <c r="A3153" s="403">
        <v>89410</v>
      </c>
      <c r="B3153" s="404" t="s">
        <v>10174</v>
      </c>
      <c r="C3153" s="404" t="s">
        <v>2</v>
      </c>
      <c r="D3153" s="404" t="s">
        <v>6770</v>
      </c>
      <c r="E3153" s="409">
        <v>5.95</v>
      </c>
      <c r="F3153" s="404" t="s">
        <v>6771</v>
      </c>
    </row>
    <row r="3154" spans="1:6">
      <c r="A3154" s="403">
        <v>89411</v>
      </c>
      <c r="B3154" s="404" t="s">
        <v>10175</v>
      </c>
      <c r="C3154" s="404" t="s">
        <v>2</v>
      </c>
      <c r="D3154" s="404" t="s">
        <v>6770</v>
      </c>
      <c r="E3154" s="409">
        <v>5.49</v>
      </c>
      <c r="F3154" s="404" t="s">
        <v>6771</v>
      </c>
    </row>
    <row r="3155" spans="1:6">
      <c r="A3155" s="403">
        <v>89412</v>
      </c>
      <c r="B3155" s="404" t="s">
        <v>10176</v>
      </c>
      <c r="C3155" s="404" t="s">
        <v>2</v>
      </c>
      <c r="D3155" s="404" t="s">
        <v>6770</v>
      </c>
      <c r="E3155" s="409">
        <v>5.59</v>
      </c>
      <c r="F3155" s="404" t="s">
        <v>6771</v>
      </c>
    </row>
    <row r="3156" spans="1:6">
      <c r="A3156" s="403">
        <v>89413</v>
      </c>
      <c r="B3156" s="404" t="s">
        <v>10177</v>
      </c>
      <c r="C3156" s="404" t="s">
        <v>2</v>
      </c>
      <c r="D3156" s="404" t="s">
        <v>6770</v>
      </c>
      <c r="E3156" s="409">
        <v>5.73</v>
      </c>
      <c r="F3156" s="404" t="s">
        <v>6771</v>
      </c>
    </row>
    <row r="3157" spans="1:6">
      <c r="A3157" s="403">
        <v>89414</v>
      </c>
      <c r="B3157" s="404" t="s">
        <v>10178</v>
      </c>
      <c r="C3157" s="404" t="s">
        <v>2</v>
      </c>
      <c r="D3157" s="404" t="s">
        <v>6770</v>
      </c>
      <c r="E3157" s="409">
        <v>6.83</v>
      </c>
      <c r="F3157" s="404" t="s">
        <v>6771</v>
      </c>
    </row>
    <row r="3158" spans="1:6">
      <c r="A3158" s="403">
        <v>89415</v>
      </c>
      <c r="B3158" s="404" t="s">
        <v>10179</v>
      </c>
      <c r="C3158" s="404" t="s">
        <v>2</v>
      </c>
      <c r="D3158" s="404" t="s">
        <v>6770</v>
      </c>
      <c r="E3158" s="409">
        <v>9.1300000000000008</v>
      </c>
      <c r="F3158" s="404" t="s">
        <v>6771</v>
      </c>
    </row>
    <row r="3159" spans="1:6">
      <c r="A3159" s="403">
        <v>89416</v>
      </c>
      <c r="B3159" s="404" t="s">
        <v>10180</v>
      </c>
      <c r="C3159" s="404" t="s">
        <v>2</v>
      </c>
      <c r="D3159" s="404" t="s">
        <v>6770</v>
      </c>
      <c r="E3159" s="409">
        <v>7.44</v>
      </c>
      <c r="F3159" s="404" t="s">
        <v>6771</v>
      </c>
    </row>
    <row r="3160" spans="1:6">
      <c r="A3160" s="403">
        <v>89417</v>
      </c>
      <c r="B3160" s="404" t="s">
        <v>10181</v>
      </c>
      <c r="C3160" s="404" t="s">
        <v>2</v>
      </c>
      <c r="D3160" s="404" t="s">
        <v>6823</v>
      </c>
      <c r="E3160" s="409">
        <v>2.7</v>
      </c>
      <c r="F3160" s="404" t="s">
        <v>6771</v>
      </c>
    </row>
    <row r="3161" spans="1:6">
      <c r="A3161" s="403">
        <v>89418</v>
      </c>
      <c r="B3161" s="404" t="s">
        <v>10182</v>
      </c>
      <c r="C3161" s="404" t="s">
        <v>2</v>
      </c>
      <c r="D3161" s="404" t="s">
        <v>6823</v>
      </c>
      <c r="E3161" s="409">
        <v>7.51</v>
      </c>
      <c r="F3161" s="404" t="s">
        <v>6771</v>
      </c>
    </row>
    <row r="3162" spans="1:6">
      <c r="A3162" s="403">
        <v>89419</v>
      </c>
      <c r="B3162" s="404" t="s">
        <v>10183</v>
      </c>
      <c r="C3162" s="404" t="s">
        <v>2</v>
      </c>
      <c r="D3162" s="404" t="s">
        <v>6823</v>
      </c>
      <c r="E3162" s="409">
        <v>3.04</v>
      </c>
      <c r="F3162" s="404" t="s">
        <v>6771</v>
      </c>
    </row>
    <row r="3163" spans="1:6">
      <c r="A3163" s="403">
        <v>89420</v>
      </c>
      <c r="B3163" s="404" t="s">
        <v>10184</v>
      </c>
      <c r="C3163" s="404" t="s">
        <v>2</v>
      </c>
      <c r="D3163" s="404" t="s">
        <v>6823</v>
      </c>
      <c r="E3163" s="409">
        <v>5.46</v>
      </c>
      <c r="F3163" s="404" t="s">
        <v>6771</v>
      </c>
    </row>
    <row r="3164" spans="1:6">
      <c r="A3164" s="403">
        <v>89421</v>
      </c>
      <c r="B3164" s="404" t="s">
        <v>10185</v>
      </c>
      <c r="C3164" s="404" t="s">
        <v>2</v>
      </c>
      <c r="D3164" s="404" t="s">
        <v>6770</v>
      </c>
      <c r="E3164" s="409">
        <v>8.77</v>
      </c>
      <c r="F3164" s="404" t="s">
        <v>6771</v>
      </c>
    </row>
    <row r="3165" spans="1:6">
      <c r="A3165" s="403">
        <v>89422</v>
      </c>
      <c r="B3165" s="404" t="s">
        <v>10186</v>
      </c>
      <c r="C3165" s="404" t="s">
        <v>2</v>
      </c>
      <c r="D3165" s="404" t="s">
        <v>6770</v>
      </c>
      <c r="E3165" s="409">
        <v>2.88</v>
      </c>
      <c r="F3165" s="404" t="s">
        <v>6771</v>
      </c>
    </row>
    <row r="3166" spans="1:6">
      <c r="A3166" s="403">
        <v>89423</v>
      </c>
      <c r="B3166" s="404" t="s">
        <v>10187</v>
      </c>
      <c r="C3166" s="404" t="s">
        <v>2</v>
      </c>
      <c r="D3166" s="404" t="s">
        <v>6770</v>
      </c>
      <c r="E3166" s="409">
        <v>4.8600000000000003</v>
      </c>
      <c r="F3166" s="404" t="s">
        <v>6771</v>
      </c>
    </row>
    <row r="3167" spans="1:6">
      <c r="A3167" s="403">
        <v>89424</v>
      </c>
      <c r="B3167" s="404" t="s">
        <v>10188</v>
      </c>
      <c r="C3167" s="404" t="s">
        <v>2</v>
      </c>
      <c r="D3167" s="404" t="s">
        <v>6823</v>
      </c>
      <c r="E3167" s="409">
        <v>3.16</v>
      </c>
      <c r="F3167" s="404" t="s">
        <v>6771</v>
      </c>
    </row>
    <row r="3168" spans="1:6">
      <c r="A3168" s="403">
        <v>89425</v>
      </c>
      <c r="B3168" s="404" t="s">
        <v>10189</v>
      </c>
      <c r="C3168" s="404" t="s">
        <v>2</v>
      </c>
      <c r="D3168" s="404" t="s">
        <v>6823</v>
      </c>
      <c r="E3168" s="409">
        <v>10.08</v>
      </c>
      <c r="F3168" s="404" t="s">
        <v>6771</v>
      </c>
    </row>
    <row r="3169" spans="1:6">
      <c r="A3169" s="403">
        <v>89426</v>
      </c>
      <c r="B3169" s="404" t="s">
        <v>10190</v>
      </c>
      <c r="C3169" s="404" t="s">
        <v>2</v>
      </c>
      <c r="D3169" s="404" t="s">
        <v>6823</v>
      </c>
      <c r="E3169" s="409">
        <v>4.55</v>
      </c>
      <c r="F3169" s="404" t="s">
        <v>6771</v>
      </c>
    </row>
    <row r="3170" spans="1:6">
      <c r="A3170" s="403">
        <v>89427</v>
      </c>
      <c r="B3170" s="404" t="s">
        <v>10191</v>
      </c>
      <c r="C3170" s="404" t="s">
        <v>2</v>
      </c>
      <c r="D3170" s="404" t="s">
        <v>6823</v>
      </c>
      <c r="E3170" s="409">
        <v>6.95</v>
      </c>
      <c r="F3170" s="404" t="s">
        <v>6771</v>
      </c>
    </row>
    <row r="3171" spans="1:6">
      <c r="A3171" s="403">
        <v>89428</v>
      </c>
      <c r="B3171" s="404" t="s">
        <v>10192</v>
      </c>
      <c r="C3171" s="404" t="s">
        <v>2</v>
      </c>
      <c r="D3171" s="404" t="s">
        <v>6770</v>
      </c>
      <c r="E3171" s="409">
        <v>10.36</v>
      </c>
      <c r="F3171" s="404" t="s">
        <v>6771</v>
      </c>
    </row>
    <row r="3172" spans="1:6">
      <c r="A3172" s="403">
        <v>89429</v>
      </c>
      <c r="B3172" s="404" t="s">
        <v>10193</v>
      </c>
      <c r="C3172" s="404" t="s">
        <v>2</v>
      </c>
      <c r="D3172" s="404" t="s">
        <v>6770</v>
      </c>
      <c r="E3172" s="409">
        <v>3.37</v>
      </c>
      <c r="F3172" s="404" t="s">
        <v>6771</v>
      </c>
    </row>
    <row r="3173" spans="1:6">
      <c r="A3173" s="403">
        <v>89430</v>
      </c>
      <c r="B3173" s="404" t="s">
        <v>10194</v>
      </c>
      <c r="C3173" s="404" t="s">
        <v>2</v>
      </c>
      <c r="D3173" s="404" t="s">
        <v>6770</v>
      </c>
      <c r="E3173" s="409">
        <v>6.4</v>
      </c>
      <c r="F3173" s="404" t="s">
        <v>6771</v>
      </c>
    </row>
    <row r="3174" spans="1:6">
      <c r="A3174" s="403">
        <v>89431</v>
      </c>
      <c r="B3174" s="404" t="s">
        <v>10195</v>
      </c>
      <c r="C3174" s="404" t="s">
        <v>2</v>
      </c>
      <c r="D3174" s="404" t="s">
        <v>6823</v>
      </c>
      <c r="E3174" s="409">
        <v>4.32</v>
      </c>
      <c r="F3174" s="404" t="s">
        <v>6771</v>
      </c>
    </row>
    <row r="3175" spans="1:6">
      <c r="A3175" s="403">
        <v>89432</v>
      </c>
      <c r="B3175" s="404" t="s">
        <v>10196</v>
      </c>
      <c r="C3175" s="404" t="s">
        <v>2</v>
      </c>
      <c r="D3175" s="404" t="s">
        <v>6823</v>
      </c>
      <c r="E3175" s="409">
        <v>15.84</v>
      </c>
      <c r="F3175" s="404" t="s">
        <v>6771</v>
      </c>
    </row>
    <row r="3176" spans="1:6">
      <c r="A3176" s="403">
        <v>89433</v>
      </c>
      <c r="B3176" s="404" t="s">
        <v>10197</v>
      </c>
      <c r="C3176" s="404" t="s">
        <v>2</v>
      </c>
      <c r="D3176" s="404" t="s">
        <v>6823</v>
      </c>
      <c r="E3176" s="409">
        <v>5.58</v>
      </c>
      <c r="F3176" s="404" t="s">
        <v>6771</v>
      </c>
    </row>
    <row r="3177" spans="1:6">
      <c r="A3177" s="403">
        <v>89434</v>
      </c>
      <c r="B3177" s="404" t="s">
        <v>10198</v>
      </c>
      <c r="C3177" s="404" t="s">
        <v>2</v>
      </c>
      <c r="D3177" s="404" t="s">
        <v>6823</v>
      </c>
      <c r="E3177" s="409">
        <v>6.14</v>
      </c>
      <c r="F3177" s="404" t="s">
        <v>6771</v>
      </c>
    </row>
    <row r="3178" spans="1:6">
      <c r="A3178" s="403">
        <v>89435</v>
      </c>
      <c r="B3178" s="404" t="s">
        <v>10199</v>
      </c>
      <c r="C3178" s="404" t="s">
        <v>2</v>
      </c>
      <c r="D3178" s="404" t="s">
        <v>6770</v>
      </c>
      <c r="E3178" s="409">
        <v>16.25</v>
      </c>
      <c r="F3178" s="404" t="s">
        <v>6771</v>
      </c>
    </row>
    <row r="3179" spans="1:6">
      <c r="A3179" s="403">
        <v>89436</v>
      </c>
      <c r="B3179" s="404" t="s">
        <v>10200</v>
      </c>
      <c r="C3179" s="404" t="s">
        <v>2</v>
      </c>
      <c r="D3179" s="404" t="s">
        <v>6770</v>
      </c>
      <c r="E3179" s="409">
        <v>4.6500000000000004</v>
      </c>
      <c r="F3179" s="404" t="s">
        <v>6771</v>
      </c>
    </row>
    <row r="3180" spans="1:6">
      <c r="A3180" s="403">
        <v>89437</v>
      </c>
      <c r="B3180" s="404" t="s">
        <v>10201</v>
      </c>
      <c r="C3180" s="404" t="s">
        <v>2</v>
      </c>
      <c r="D3180" s="404" t="s">
        <v>6770</v>
      </c>
      <c r="E3180" s="409">
        <v>12.93</v>
      </c>
      <c r="F3180" s="404" t="s">
        <v>6771</v>
      </c>
    </row>
    <row r="3181" spans="1:6">
      <c r="A3181" s="403">
        <v>89438</v>
      </c>
      <c r="B3181" s="404" t="s">
        <v>10202</v>
      </c>
      <c r="C3181" s="404" t="s">
        <v>2</v>
      </c>
      <c r="D3181" s="404" t="s">
        <v>6770</v>
      </c>
      <c r="E3181" s="409">
        <v>4.8099999999999996</v>
      </c>
      <c r="F3181" s="404" t="s">
        <v>6771</v>
      </c>
    </row>
    <row r="3182" spans="1:6">
      <c r="A3182" s="403">
        <v>89439</v>
      </c>
      <c r="B3182" s="404" t="s">
        <v>10203</v>
      </c>
      <c r="C3182" s="404" t="s">
        <v>2</v>
      </c>
      <c r="D3182" s="404" t="s">
        <v>6770</v>
      </c>
      <c r="E3182" s="409">
        <v>5.76</v>
      </c>
      <c r="F3182" s="404" t="s">
        <v>6771</v>
      </c>
    </row>
    <row r="3183" spans="1:6">
      <c r="A3183" s="403">
        <v>89440</v>
      </c>
      <c r="B3183" s="404" t="s">
        <v>10204</v>
      </c>
      <c r="C3183" s="404" t="s">
        <v>2</v>
      </c>
      <c r="D3183" s="404" t="s">
        <v>6770</v>
      </c>
      <c r="E3183" s="409">
        <v>5.83</v>
      </c>
      <c r="F3183" s="404" t="s">
        <v>6771</v>
      </c>
    </row>
    <row r="3184" spans="1:6">
      <c r="A3184" s="403">
        <v>89441</v>
      </c>
      <c r="B3184" s="404" t="s">
        <v>10205</v>
      </c>
      <c r="C3184" s="404" t="s">
        <v>2</v>
      </c>
      <c r="D3184" s="404" t="s">
        <v>6770</v>
      </c>
      <c r="E3184" s="409">
        <v>11.4</v>
      </c>
      <c r="F3184" s="404" t="s">
        <v>6771</v>
      </c>
    </row>
    <row r="3185" spans="1:6">
      <c r="A3185" s="403">
        <v>89442</v>
      </c>
      <c r="B3185" s="404" t="s">
        <v>10206</v>
      </c>
      <c r="C3185" s="404" t="s">
        <v>2</v>
      </c>
      <c r="D3185" s="404" t="s">
        <v>6770</v>
      </c>
      <c r="E3185" s="409">
        <v>7</v>
      </c>
      <c r="F3185" s="404" t="s">
        <v>6771</v>
      </c>
    </row>
    <row r="3186" spans="1:6">
      <c r="A3186" s="403">
        <v>89443</v>
      </c>
      <c r="B3186" s="404" t="s">
        <v>10207</v>
      </c>
      <c r="C3186" s="404" t="s">
        <v>2</v>
      </c>
      <c r="D3186" s="404" t="s">
        <v>6770</v>
      </c>
      <c r="E3186" s="409">
        <v>8.25</v>
      </c>
      <c r="F3186" s="404" t="s">
        <v>6771</v>
      </c>
    </row>
    <row r="3187" spans="1:6">
      <c r="A3187" s="403">
        <v>89444</v>
      </c>
      <c r="B3187" s="404" t="s">
        <v>10208</v>
      </c>
      <c r="C3187" s="404" t="s">
        <v>2</v>
      </c>
      <c r="D3187" s="404" t="s">
        <v>6770</v>
      </c>
      <c r="E3187" s="409">
        <v>17.170000000000002</v>
      </c>
      <c r="F3187" s="404" t="s">
        <v>6771</v>
      </c>
    </row>
    <row r="3188" spans="1:6">
      <c r="A3188" s="403">
        <v>89445</v>
      </c>
      <c r="B3188" s="404" t="s">
        <v>10209</v>
      </c>
      <c r="C3188" s="404" t="s">
        <v>2</v>
      </c>
      <c r="D3188" s="404" t="s">
        <v>6770</v>
      </c>
      <c r="E3188" s="409">
        <v>10.07</v>
      </c>
      <c r="F3188" s="404" t="s">
        <v>6771</v>
      </c>
    </row>
    <row r="3189" spans="1:6">
      <c r="A3189" s="403">
        <v>89481</v>
      </c>
      <c r="B3189" s="404" t="s">
        <v>10210</v>
      </c>
      <c r="C3189" s="404" t="s">
        <v>2</v>
      </c>
      <c r="D3189" s="404" t="s">
        <v>6770</v>
      </c>
      <c r="E3189" s="409">
        <v>3.15</v>
      </c>
      <c r="F3189" s="404" t="s">
        <v>6771</v>
      </c>
    </row>
    <row r="3190" spans="1:6">
      <c r="A3190" s="403">
        <v>89485</v>
      </c>
      <c r="B3190" s="404" t="s">
        <v>10211</v>
      </c>
      <c r="C3190" s="404" t="s">
        <v>2</v>
      </c>
      <c r="D3190" s="404" t="s">
        <v>6770</v>
      </c>
      <c r="E3190" s="409">
        <v>3.54</v>
      </c>
      <c r="F3190" s="404" t="s">
        <v>6771</v>
      </c>
    </row>
    <row r="3191" spans="1:6">
      <c r="A3191" s="403">
        <v>89489</v>
      </c>
      <c r="B3191" s="404" t="s">
        <v>10212</v>
      </c>
      <c r="C3191" s="404" t="s">
        <v>2</v>
      </c>
      <c r="D3191" s="404" t="s">
        <v>6770</v>
      </c>
      <c r="E3191" s="409">
        <v>4.97</v>
      </c>
      <c r="F3191" s="404" t="s">
        <v>6771</v>
      </c>
    </row>
    <row r="3192" spans="1:6">
      <c r="A3192" s="403">
        <v>89490</v>
      </c>
      <c r="B3192" s="404" t="s">
        <v>10213</v>
      </c>
      <c r="C3192" s="404" t="s">
        <v>2</v>
      </c>
      <c r="D3192" s="404" t="s">
        <v>6770</v>
      </c>
      <c r="E3192" s="409">
        <v>4.51</v>
      </c>
      <c r="F3192" s="404" t="s">
        <v>6771</v>
      </c>
    </row>
    <row r="3193" spans="1:6">
      <c r="A3193" s="403">
        <v>89492</v>
      </c>
      <c r="B3193" s="404" t="s">
        <v>6054</v>
      </c>
      <c r="C3193" s="404" t="s">
        <v>2</v>
      </c>
      <c r="D3193" s="404" t="s">
        <v>6770</v>
      </c>
      <c r="E3193" s="409">
        <v>4.6399999999999997</v>
      </c>
      <c r="F3193" s="404" t="s">
        <v>6771</v>
      </c>
    </row>
    <row r="3194" spans="1:6">
      <c r="A3194" s="403">
        <v>89493</v>
      </c>
      <c r="B3194" s="404" t="s">
        <v>10214</v>
      </c>
      <c r="C3194" s="404" t="s">
        <v>2</v>
      </c>
      <c r="D3194" s="404" t="s">
        <v>6770</v>
      </c>
      <c r="E3194" s="409">
        <v>5.74</v>
      </c>
      <c r="F3194" s="404" t="s">
        <v>6771</v>
      </c>
    </row>
    <row r="3195" spans="1:6">
      <c r="A3195" s="403">
        <v>89494</v>
      </c>
      <c r="B3195" s="404" t="s">
        <v>10215</v>
      </c>
      <c r="C3195" s="404" t="s">
        <v>2</v>
      </c>
      <c r="D3195" s="404" t="s">
        <v>6770</v>
      </c>
      <c r="E3195" s="409">
        <v>8.0399999999999991</v>
      </c>
      <c r="F3195" s="404" t="s">
        <v>6771</v>
      </c>
    </row>
    <row r="3196" spans="1:6">
      <c r="A3196" s="403">
        <v>89496</v>
      </c>
      <c r="B3196" s="404" t="s">
        <v>10216</v>
      </c>
      <c r="C3196" s="404" t="s">
        <v>2</v>
      </c>
      <c r="D3196" s="404" t="s">
        <v>6770</v>
      </c>
      <c r="E3196" s="409">
        <v>6.35</v>
      </c>
      <c r="F3196" s="404" t="s">
        <v>6771</v>
      </c>
    </row>
    <row r="3197" spans="1:6">
      <c r="A3197" s="403">
        <v>89497</v>
      </c>
      <c r="B3197" s="404" t="s">
        <v>10217</v>
      </c>
      <c r="C3197" s="404" t="s">
        <v>2</v>
      </c>
      <c r="D3197" s="404" t="s">
        <v>6770</v>
      </c>
      <c r="E3197" s="409">
        <v>7.35</v>
      </c>
      <c r="F3197" s="404" t="s">
        <v>6771</v>
      </c>
    </row>
    <row r="3198" spans="1:6">
      <c r="A3198" s="403">
        <v>89498</v>
      </c>
      <c r="B3198" s="404" t="s">
        <v>10218</v>
      </c>
      <c r="C3198" s="404" t="s">
        <v>2</v>
      </c>
      <c r="D3198" s="404" t="s">
        <v>6770</v>
      </c>
      <c r="E3198" s="409">
        <v>7.65</v>
      </c>
      <c r="F3198" s="404" t="s">
        <v>6771</v>
      </c>
    </row>
    <row r="3199" spans="1:6">
      <c r="A3199" s="403">
        <v>89499</v>
      </c>
      <c r="B3199" s="404" t="s">
        <v>10219</v>
      </c>
      <c r="C3199" s="404" t="s">
        <v>2</v>
      </c>
      <c r="D3199" s="404" t="s">
        <v>6770</v>
      </c>
      <c r="E3199" s="409">
        <v>12.7</v>
      </c>
      <c r="F3199" s="404" t="s">
        <v>6771</v>
      </c>
    </row>
    <row r="3200" spans="1:6">
      <c r="A3200" s="403">
        <v>89500</v>
      </c>
      <c r="B3200" s="404" t="s">
        <v>10220</v>
      </c>
      <c r="C3200" s="404" t="s">
        <v>2</v>
      </c>
      <c r="D3200" s="404" t="s">
        <v>6770</v>
      </c>
      <c r="E3200" s="409">
        <v>7.97</v>
      </c>
      <c r="F3200" s="404" t="s">
        <v>6771</v>
      </c>
    </row>
    <row r="3201" spans="1:6">
      <c r="A3201" s="403">
        <v>89501</v>
      </c>
      <c r="B3201" s="404" t="s">
        <v>10221</v>
      </c>
      <c r="C3201" s="404" t="s">
        <v>2</v>
      </c>
      <c r="D3201" s="404" t="s">
        <v>6770</v>
      </c>
      <c r="E3201" s="409">
        <v>9.02</v>
      </c>
      <c r="F3201" s="404" t="s">
        <v>6771</v>
      </c>
    </row>
    <row r="3202" spans="1:6">
      <c r="A3202" s="403">
        <v>89502</v>
      </c>
      <c r="B3202" s="404" t="s">
        <v>10222</v>
      </c>
      <c r="C3202" s="404" t="s">
        <v>2</v>
      </c>
      <c r="D3202" s="404" t="s">
        <v>6770</v>
      </c>
      <c r="E3202" s="409">
        <v>9.83</v>
      </c>
      <c r="F3202" s="404" t="s">
        <v>6771</v>
      </c>
    </row>
    <row r="3203" spans="1:6">
      <c r="A3203" s="403">
        <v>89503</v>
      </c>
      <c r="B3203" s="404" t="s">
        <v>10223</v>
      </c>
      <c r="C3203" s="404" t="s">
        <v>2</v>
      </c>
      <c r="D3203" s="404" t="s">
        <v>6770</v>
      </c>
      <c r="E3203" s="409">
        <v>14.89</v>
      </c>
      <c r="F3203" s="404" t="s">
        <v>6771</v>
      </c>
    </row>
    <row r="3204" spans="1:6">
      <c r="A3204" s="403">
        <v>89504</v>
      </c>
      <c r="B3204" s="404" t="s">
        <v>10224</v>
      </c>
      <c r="C3204" s="404" t="s">
        <v>2</v>
      </c>
      <c r="D3204" s="404" t="s">
        <v>6770</v>
      </c>
      <c r="E3204" s="409">
        <v>13.42</v>
      </c>
      <c r="F3204" s="404" t="s">
        <v>6771</v>
      </c>
    </row>
    <row r="3205" spans="1:6">
      <c r="A3205" s="403">
        <v>89505</v>
      </c>
      <c r="B3205" s="404" t="s">
        <v>10225</v>
      </c>
      <c r="C3205" s="404" t="s">
        <v>2</v>
      </c>
      <c r="D3205" s="404" t="s">
        <v>6770</v>
      </c>
      <c r="E3205" s="409">
        <v>23.14</v>
      </c>
      <c r="F3205" s="404" t="s">
        <v>6771</v>
      </c>
    </row>
    <row r="3206" spans="1:6">
      <c r="A3206" s="403">
        <v>89506</v>
      </c>
      <c r="B3206" s="404" t="s">
        <v>10226</v>
      </c>
      <c r="C3206" s="404" t="s">
        <v>2</v>
      </c>
      <c r="D3206" s="404" t="s">
        <v>6770</v>
      </c>
      <c r="E3206" s="409">
        <v>22.56</v>
      </c>
      <c r="F3206" s="404" t="s">
        <v>6771</v>
      </c>
    </row>
    <row r="3207" spans="1:6">
      <c r="A3207" s="403">
        <v>89507</v>
      </c>
      <c r="B3207" s="404" t="s">
        <v>10227</v>
      </c>
      <c r="C3207" s="404" t="s">
        <v>2</v>
      </c>
      <c r="D3207" s="404" t="s">
        <v>6770</v>
      </c>
      <c r="E3207" s="409">
        <v>28.61</v>
      </c>
      <c r="F3207" s="404" t="s">
        <v>6771</v>
      </c>
    </row>
    <row r="3208" spans="1:6">
      <c r="A3208" s="403">
        <v>89510</v>
      </c>
      <c r="B3208" s="404" t="s">
        <v>10228</v>
      </c>
      <c r="C3208" s="404" t="s">
        <v>2</v>
      </c>
      <c r="D3208" s="404" t="s">
        <v>6770</v>
      </c>
      <c r="E3208" s="409">
        <v>20.29</v>
      </c>
      <c r="F3208" s="404" t="s">
        <v>6771</v>
      </c>
    </row>
    <row r="3209" spans="1:6">
      <c r="A3209" s="403">
        <v>89513</v>
      </c>
      <c r="B3209" s="404" t="s">
        <v>10229</v>
      </c>
      <c r="C3209" s="404" t="s">
        <v>2</v>
      </c>
      <c r="D3209" s="404" t="s">
        <v>6770</v>
      </c>
      <c r="E3209" s="409">
        <v>61.45</v>
      </c>
      <c r="F3209" s="404" t="s">
        <v>6771</v>
      </c>
    </row>
    <row r="3210" spans="1:6">
      <c r="A3210" s="403">
        <v>89514</v>
      </c>
      <c r="B3210" s="404" t="s">
        <v>10230</v>
      </c>
      <c r="C3210" s="404" t="s">
        <v>2</v>
      </c>
      <c r="D3210" s="404" t="s">
        <v>6823</v>
      </c>
      <c r="E3210" s="409">
        <v>5.77</v>
      </c>
      <c r="F3210" s="404" t="s">
        <v>6771</v>
      </c>
    </row>
    <row r="3211" spans="1:6">
      <c r="A3211" s="403">
        <v>89515</v>
      </c>
      <c r="B3211" s="404" t="s">
        <v>10231</v>
      </c>
      <c r="C3211" s="404" t="s">
        <v>2</v>
      </c>
      <c r="D3211" s="404" t="s">
        <v>6770</v>
      </c>
      <c r="E3211" s="409">
        <v>47.87</v>
      </c>
      <c r="F3211" s="404" t="s">
        <v>6771</v>
      </c>
    </row>
    <row r="3212" spans="1:6">
      <c r="A3212" s="403">
        <v>89516</v>
      </c>
      <c r="B3212" s="404" t="s">
        <v>10232</v>
      </c>
      <c r="C3212" s="404" t="s">
        <v>2</v>
      </c>
      <c r="D3212" s="404" t="s">
        <v>6823</v>
      </c>
      <c r="E3212" s="409">
        <v>5.5</v>
      </c>
      <c r="F3212" s="404" t="s">
        <v>6771</v>
      </c>
    </row>
    <row r="3213" spans="1:6">
      <c r="A3213" s="403">
        <v>89517</v>
      </c>
      <c r="B3213" s="404" t="s">
        <v>10233</v>
      </c>
      <c r="C3213" s="404" t="s">
        <v>2</v>
      </c>
      <c r="D3213" s="404" t="s">
        <v>6770</v>
      </c>
      <c r="E3213" s="409">
        <v>47.3</v>
      </c>
      <c r="F3213" s="404" t="s">
        <v>6771</v>
      </c>
    </row>
    <row r="3214" spans="1:6">
      <c r="A3214" s="403">
        <v>89518</v>
      </c>
      <c r="B3214" s="404" t="s">
        <v>10234</v>
      </c>
      <c r="C3214" s="404" t="s">
        <v>2</v>
      </c>
      <c r="D3214" s="404" t="s">
        <v>6823</v>
      </c>
      <c r="E3214" s="409">
        <v>8.0500000000000007</v>
      </c>
      <c r="F3214" s="404" t="s">
        <v>6771</v>
      </c>
    </row>
    <row r="3215" spans="1:6">
      <c r="A3215" s="403">
        <v>89519</v>
      </c>
      <c r="B3215" s="404" t="s">
        <v>10235</v>
      </c>
      <c r="C3215" s="404" t="s">
        <v>2</v>
      </c>
      <c r="D3215" s="404" t="s">
        <v>6770</v>
      </c>
      <c r="E3215" s="409">
        <v>37.03</v>
      </c>
      <c r="F3215" s="404" t="s">
        <v>6771</v>
      </c>
    </row>
    <row r="3216" spans="1:6">
      <c r="A3216" s="403">
        <v>89520</v>
      </c>
      <c r="B3216" s="404" t="s">
        <v>10236</v>
      </c>
      <c r="C3216" s="404" t="s">
        <v>2</v>
      </c>
      <c r="D3216" s="404" t="s">
        <v>6823</v>
      </c>
      <c r="E3216" s="409">
        <v>7.46</v>
      </c>
      <c r="F3216" s="404" t="s">
        <v>6771</v>
      </c>
    </row>
    <row r="3217" spans="1:6">
      <c r="A3217" s="403">
        <v>89521</v>
      </c>
      <c r="B3217" s="404" t="s">
        <v>10237</v>
      </c>
      <c r="C3217" s="404" t="s">
        <v>2</v>
      </c>
      <c r="D3217" s="404" t="s">
        <v>6770</v>
      </c>
      <c r="E3217" s="409">
        <v>69.430000000000007</v>
      </c>
      <c r="F3217" s="404" t="s">
        <v>6771</v>
      </c>
    </row>
    <row r="3218" spans="1:6">
      <c r="A3218" s="403">
        <v>89522</v>
      </c>
      <c r="B3218" s="404" t="s">
        <v>10238</v>
      </c>
      <c r="C3218" s="404" t="s">
        <v>2</v>
      </c>
      <c r="D3218" s="404" t="s">
        <v>6823</v>
      </c>
      <c r="E3218" s="409">
        <v>16.5</v>
      </c>
      <c r="F3218" s="404" t="s">
        <v>6771</v>
      </c>
    </row>
    <row r="3219" spans="1:6">
      <c r="A3219" s="403">
        <v>89523</v>
      </c>
      <c r="B3219" s="404" t="s">
        <v>10239</v>
      </c>
      <c r="C3219" s="404" t="s">
        <v>2</v>
      </c>
      <c r="D3219" s="404" t="s">
        <v>6770</v>
      </c>
      <c r="E3219" s="409">
        <v>54.33</v>
      </c>
      <c r="F3219" s="404" t="s">
        <v>6771</v>
      </c>
    </row>
    <row r="3220" spans="1:6">
      <c r="A3220" s="403">
        <v>89524</v>
      </c>
      <c r="B3220" s="404" t="s">
        <v>10240</v>
      </c>
      <c r="C3220" s="404" t="s">
        <v>2</v>
      </c>
      <c r="D3220" s="404" t="s">
        <v>6823</v>
      </c>
      <c r="E3220" s="409">
        <v>16.12</v>
      </c>
      <c r="F3220" s="404" t="s">
        <v>6771</v>
      </c>
    </row>
    <row r="3221" spans="1:6">
      <c r="A3221" s="403">
        <v>89525</v>
      </c>
      <c r="B3221" s="404" t="s">
        <v>10241</v>
      </c>
      <c r="C3221" s="404" t="s">
        <v>2</v>
      </c>
      <c r="D3221" s="404" t="s">
        <v>6770</v>
      </c>
      <c r="E3221" s="409">
        <v>56.24</v>
      </c>
      <c r="F3221" s="404" t="s">
        <v>6771</v>
      </c>
    </row>
    <row r="3222" spans="1:6">
      <c r="A3222" s="403">
        <v>89526</v>
      </c>
      <c r="B3222" s="404" t="s">
        <v>10242</v>
      </c>
      <c r="C3222" s="404" t="s">
        <v>2</v>
      </c>
      <c r="D3222" s="404" t="s">
        <v>6770</v>
      </c>
      <c r="E3222" s="409">
        <v>23.07</v>
      </c>
      <c r="F3222" s="404" t="s">
        <v>6771</v>
      </c>
    </row>
    <row r="3223" spans="1:6">
      <c r="A3223" s="403">
        <v>89527</v>
      </c>
      <c r="B3223" s="404" t="s">
        <v>10243</v>
      </c>
      <c r="C3223" s="404" t="s">
        <v>2</v>
      </c>
      <c r="D3223" s="404" t="s">
        <v>6770</v>
      </c>
      <c r="E3223" s="409">
        <v>43.75</v>
      </c>
      <c r="F3223" s="404" t="s">
        <v>6771</v>
      </c>
    </row>
    <row r="3224" spans="1:6">
      <c r="A3224" s="403">
        <v>89528</v>
      </c>
      <c r="B3224" s="404" t="s">
        <v>10244</v>
      </c>
      <c r="C3224" s="404" t="s">
        <v>2</v>
      </c>
      <c r="D3224" s="404" t="s">
        <v>6823</v>
      </c>
      <c r="E3224" s="409">
        <v>2.5</v>
      </c>
      <c r="F3224" s="404" t="s">
        <v>6771</v>
      </c>
    </row>
    <row r="3225" spans="1:6">
      <c r="A3225" s="403">
        <v>89529</v>
      </c>
      <c r="B3225" s="404" t="s">
        <v>10245</v>
      </c>
      <c r="C3225" s="404" t="s">
        <v>2</v>
      </c>
      <c r="D3225" s="404" t="s">
        <v>6823</v>
      </c>
      <c r="E3225" s="409">
        <v>25.38</v>
      </c>
      <c r="F3225" s="404" t="s">
        <v>6771</v>
      </c>
    </row>
    <row r="3226" spans="1:6">
      <c r="A3226" s="403">
        <v>89530</v>
      </c>
      <c r="B3226" s="404" t="s">
        <v>10246</v>
      </c>
      <c r="C3226" s="404" t="s">
        <v>2</v>
      </c>
      <c r="D3226" s="404" t="s">
        <v>6823</v>
      </c>
      <c r="E3226" s="409">
        <v>9.42</v>
      </c>
      <c r="F3226" s="404" t="s">
        <v>6771</v>
      </c>
    </row>
    <row r="3227" spans="1:6">
      <c r="A3227" s="403">
        <v>89531</v>
      </c>
      <c r="B3227" s="404" t="s">
        <v>10247</v>
      </c>
      <c r="C3227" s="404" t="s">
        <v>2</v>
      </c>
      <c r="D3227" s="404" t="s">
        <v>6823</v>
      </c>
      <c r="E3227" s="409">
        <v>21.84</v>
      </c>
      <c r="F3227" s="404" t="s">
        <v>6771</v>
      </c>
    </row>
    <row r="3228" spans="1:6">
      <c r="A3228" s="403">
        <v>89532</v>
      </c>
      <c r="B3228" s="404" t="s">
        <v>10248</v>
      </c>
      <c r="C3228" s="404" t="s">
        <v>2</v>
      </c>
      <c r="D3228" s="404" t="s">
        <v>6823</v>
      </c>
      <c r="E3228" s="409">
        <v>3.89</v>
      </c>
      <c r="F3228" s="404" t="s">
        <v>6771</v>
      </c>
    </row>
    <row r="3229" spans="1:6">
      <c r="A3229" s="403">
        <v>89533</v>
      </c>
      <c r="B3229" s="404" t="s">
        <v>10249</v>
      </c>
      <c r="C3229" s="404" t="s">
        <v>2</v>
      </c>
      <c r="D3229" s="404" t="s">
        <v>6823</v>
      </c>
      <c r="E3229" s="409">
        <v>21.84</v>
      </c>
      <c r="F3229" s="404" t="s">
        <v>6771</v>
      </c>
    </row>
    <row r="3230" spans="1:6">
      <c r="A3230" s="403">
        <v>89534</v>
      </c>
      <c r="B3230" s="404" t="s">
        <v>10250</v>
      </c>
      <c r="C3230" s="404" t="s">
        <v>2</v>
      </c>
      <c r="D3230" s="404" t="s">
        <v>6823</v>
      </c>
      <c r="E3230" s="409">
        <v>2.91</v>
      </c>
      <c r="F3230" s="404" t="s">
        <v>6771</v>
      </c>
    </row>
    <row r="3231" spans="1:6">
      <c r="A3231" s="403">
        <v>89535</v>
      </c>
      <c r="B3231" s="404" t="s">
        <v>10251</v>
      </c>
      <c r="C3231" s="404" t="s">
        <v>2</v>
      </c>
      <c r="D3231" s="404" t="s">
        <v>6770</v>
      </c>
      <c r="E3231" s="409">
        <v>37.700000000000003</v>
      </c>
      <c r="F3231" s="404" t="s">
        <v>6771</v>
      </c>
    </row>
    <row r="3232" spans="1:6">
      <c r="A3232" s="403">
        <v>89536</v>
      </c>
      <c r="B3232" s="404" t="s">
        <v>10252</v>
      </c>
      <c r="C3232" s="404" t="s">
        <v>2</v>
      </c>
      <c r="D3232" s="404" t="s">
        <v>6770</v>
      </c>
      <c r="E3232" s="409">
        <v>9.6999999999999993</v>
      </c>
      <c r="F3232" s="404" t="s">
        <v>6771</v>
      </c>
    </row>
    <row r="3233" spans="1:6">
      <c r="A3233" s="403">
        <v>89538</v>
      </c>
      <c r="B3233" s="404" t="s">
        <v>10253</v>
      </c>
      <c r="C3233" s="404" t="s">
        <v>2</v>
      </c>
      <c r="D3233" s="404" t="s">
        <v>6770</v>
      </c>
      <c r="E3233" s="409">
        <v>2.71</v>
      </c>
      <c r="F3233" s="404" t="s">
        <v>6771</v>
      </c>
    </row>
    <row r="3234" spans="1:6">
      <c r="A3234" s="403">
        <v>89540</v>
      </c>
      <c r="B3234" s="404" t="s">
        <v>10254</v>
      </c>
      <c r="C3234" s="404" t="s">
        <v>2</v>
      </c>
      <c r="D3234" s="404" t="s">
        <v>6770</v>
      </c>
      <c r="E3234" s="409">
        <v>5.74</v>
      </c>
      <c r="F3234" s="404" t="s">
        <v>6771</v>
      </c>
    </row>
    <row r="3235" spans="1:6">
      <c r="A3235" s="403">
        <v>89541</v>
      </c>
      <c r="B3235" s="404" t="s">
        <v>10255</v>
      </c>
      <c r="C3235" s="404" t="s">
        <v>2</v>
      </c>
      <c r="D3235" s="404" t="s">
        <v>6823</v>
      </c>
      <c r="E3235" s="409">
        <v>3.61</v>
      </c>
      <c r="F3235" s="404" t="s">
        <v>6771</v>
      </c>
    </row>
    <row r="3236" spans="1:6">
      <c r="A3236" s="403">
        <v>89542</v>
      </c>
      <c r="B3236" s="404" t="s">
        <v>10256</v>
      </c>
      <c r="C3236" s="404" t="s">
        <v>2</v>
      </c>
      <c r="D3236" s="404" t="s">
        <v>6823</v>
      </c>
      <c r="E3236" s="409">
        <v>15.13</v>
      </c>
      <c r="F3236" s="404" t="s">
        <v>6771</v>
      </c>
    </row>
    <row r="3237" spans="1:6">
      <c r="A3237" s="403">
        <v>89544</v>
      </c>
      <c r="B3237" s="404" t="s">
        <v>10257</v>
      </c>
      <c r="C3237" s="404" t="s">
        <v>2</v>
      </c>
      <c r="D3237" s="404" t="s">
        <v>6823</v>
      </c>
      <c r="E3237" s="409">
        <v>5.46</v>
      </c>
      <c r="F3237" s="404" t="s">
        <v>6771</v>
      </c>
    </row>
    <row r="3238" spans="1:6">
      <c r="A3238" s="403">
        <v>89545</v>
      </c>
      <c r="B3238" s="404" t="s">
        <v>10258</v>
      </c>
      <c r="C3238" s="404" t="s">
        <v>2</v>
      </c>
      <c r="D3238" s="404" t="s">
        <v>6823</v>
      </c>
      <c r="E3238" s="409">
        <v>7.44</v>
      </c>
      <c r="F3238" s="404" t="s">
        <v>6771</v>
      </c>
    </row>
    <row r="3239" spans="1:6">
      <c r="A3239" s="403">
        <v>89546</v>
      </c>
      <c r="B3239" s="404" t="s">
        <v>10259</v>
      </c>
      <c r="C3239" s="404" t="s">
        <v>2</v>
      </c>
      <c r="D3239" s="404" t="s">
        <v>6823</v>
      </c>
      <c r="E3239" s="409">
        <v>5.81</v>
      </c>
      <c r="F3239" s="404" t="s">
        <v>6771</v>
      </c>
    </row>
    <row r="3240" spans="1:6">
      <c r="A3240" s="403">
        <v>89547</v>
      </c>
      <c r="B3240" s="404" t="s">
        <v>10260</v>
      </c>
      <c r="C3240" s="404" t="s">
        <v>2</v>
      </c>
      <c r="D3240" s="404" t="s">
        <v>6823</v>
      </c>
      <c r="E3240" s="409">
        <v>11.11</v>
      </c>
      <c r="F3240" s="404" t="s">
        <v>6771</v>
      </c>
    </row>
    <row r="3241" spans="1:6">
      <c r="A3241" s="403">
        <v>89548</v>
      </c>
      <c r="B3241" s="404" t="s">
        <v>10261</v>
      </c>
      <c r="C3241" s="404" t="s">
        <v>2</v>
      </c>
      <c r="D3241" s="404" t="s">
        <v>6823</v>
      </c>
      <c r="E3241" s="409">
        <v>12.28</v>
      </c>
      <c r="F3241" s="404" t="s">
        <v>6771</v>
      </c>
    </row>
    <row r="3242" spans="1:6">
      <c r="A3242" s="403">
        <v>89549</v>
      </c>
      <c r="B3242" s="404" t="s">
        <v>10262</v>
      </c>
      <c r="C3242" s="404" t="s">
        <v>2</v>
      </c>
      <c r="D3242" s="404" t="s">
        <v>6823</v>
      </c>
      <c r="E3242" s="409">
        <v>9.3000000000000007</v>
      </c>
      <c r="F3242" s="404" t="s">
        <v>6771</v>
      </c>
    </row>
    <row r="3243" spans="1:6">
      <c r="A3243" s="403">
        <v>89550</v>
      </c>
      <c r="B3243" s="404" t="s">
        <v>10263</v>
      </c>
      <c r="C3243" s="404" t="s">
        <v>2</v>
      </c>
      <c r="D3243" s="404" t="s">
        <v>6823</v>
      </c>
      <c r="E3243" s="409">
        <v>24.53</v>
      </c>
      <c r="F3243" s="404" t="s">
        <v>6771</v>
      </c>
    </row>
    <row r="3244" spans="1:6">
      <c r="A3244" s="403">
        <v>89551</v>
      </c>
      <c r="B3244" s="404" t="s">
        <v>10264</v>
      </c>
      <c r="C3244" s="404" t="s">
        <v>2</v>
      </c>
      <c r="D3244" s="404" t="s">
        <v>6823</v>
      </c>
      <c r="E3244" s="409">
        <v>5.43</v>
      </c>
      <c r="F3244" s="404" t="s">
        <v>6771</v>
      </c>
    </row>
    <row r="3245" spans="1:6">
      <c r="A3245" s="403">
        <v>89552</v>
      </c>
      <c r="B3245" s="404" t="s">
        <v>10265</v>
      </c>
      <c r="C3245" s="404" t="s">
        <v>2</v>
      </c>
      <c r="D3245" s="404" t="s">
        <v>6770</v>
      </c>
      <c r="E3245" s="409">
        <v>15.54</v>
      </c>
      <c r="F3245" s="404" t="s">
        <v>6771</v>
      </c>
    </row>
    <row r="3246" spans="1:6">
      <c r="A3246" s="403">
        <v>89553</v>
      </c>
      <c r="B3246" s="404" t="s">
        <v>10266</v>
      </c>
      <c r="C3246" s="404" t="s">
        <v>2</v>
      </c>
      <c r="D3246" s="404" t="s">
        <v>6770</v>
      </c>
      <c r="E3246" s="409">
        <v>3.94</v>
      </c>
      <c r="F3246" s="404" t="s">
        <v>6771</v>
      </c>
    </row>
    <row r="3247" spans="1:6">
      <c r="A3247" s="403">
        <v>89554</v>
      </c>
      <c r="B3247" s="404" t="s">
        <v>10267</v>
      </c>
      <c r="C3247" s="404" t="s">
        <v>2</v>
      </c>
      <c r="D3247" s="404" t="s">
        <v>6823</v>
      </c>
      <c r="E3247" s="409">
        <v>13.77</v>
      </c>
      <c r="F3247" s="404" t="s">
        <v>6771</v>
      </c>
    </row>
    <row r="3248" spans="1:6">
      <c r="A3248" s="403">
        <v>89555</v>
      </c>
      <c r="B3248" s="404" t="s">
        <v>10268</v>
      </c>
      <c r="C3248" s="404" t="s">
        <v>2</v>
      </c>
      <c r="D3248" s="404" t="s">
        <v>6770</v>
      </c>
      <c r="E3248" s="409">
        <v>12.22</v>
      </c>
      <c r="F3248" s="404" t="s">
        <v>6771</v>
      </c>
    </row>
    <row r="3249" spans="1:6">
      <c r="A3249" s="403">
        <v>89556</v>
      </c>
      <c r="B3249" s="404" t="s">
        <v>10269</v>
      </c>
      <c r="C3249" s="404" t="s">
        <v>2</v>
      </c>
      <c r="D3249" s="404" t="s">
        <v>6823</v>
      </c>
      <c r="E3249" s="409">
        <v>19.48</v>
      </c>
      <c r="F3249" s="404" t="s">
        <v>6771</v>
      </c>
    </row>
    <row r="3250" spans="1:6">
      <c r="A3250" s="403">
        <v>89557</v>
      </c>
      <c r="B3250" s="404" t="s">
        <v>10270</v>
      </c>
      <c r="C3250" s="404" t="s">
        <v>2</v>
      </c>
      <c r="D3250" s="404" t="s">
        <v>6823</v>
      </c>
      <c r="E3250" s="409">
        <v>15.79</v>
      </c>
      <c r="F3250" s="404" t="s">
        <v>6771</v>
      </c>
    </row>
    <row r="3251" spans="1:6">
      <c r="A3251" s="403">
        <v>89558</v>
      </c>
      <c r="B3251" s="404" t="s">
        <v>10271</v>
      </c>
      <c r="C3251" s="404" t="s">
        <v>2</v>
      </c>
      <c r="D3251" s="404" t="s">
        <v>6823</v>
      </c>
      <c r="E3251" s="409">
        <v>5.52</v>
      </c>
      <c r="F3251" s="404" t="s">
        <v>6771</v>
      </c>
    </row>
    <row r="3252" spans="1:6">
      <c r="A3252" s="403">
        <v>89559</v>
      </c>
      <c r="B3252" s="404" t="s">
        <v>10272</v>
      </c>
      <c r="C3252" s="404" t="s">
        <v>2</v>
      </c>
      <c r="D3252" s="404" t="s">
        <v>6823</v>
      </c>
      <c r="E3252" s="409">
        <v>32.9</v>
      </c>
      <c r="F3252" s="404" t="s">
        <v>6771</v>
      </c>
    </row>
    <row r="3253" spans="1:6">
      <c r="A3253" s="403">
        <v>89561</v>
      </c>
      <c r="B3253" s="404" t="s">
        <v>10273</v>
      </c>
      <c r="C3253" s="404" t="s">
        <v>2</v>
      </c>
      <c r="D3253" s="404" t="s">
        <v>6823</v>
      </c>
      <c r="E3253" s="409">
        <v>9.6199999999999992</v>
      </c>
      <c r="F3253" s="404" t="s">
        <v>6771</v>
      </c>
    </row>
    <row r="3254" spans="1:6">
      <c r="A3254" s="403">
        <v>89562</v>
      </c>
      <c r="B3254" s="404" t="s">
        <v>10274</v>
      </c>
      <c r="C3254" s="404" t="s">
        <v>2</v>
      </c>
      <c r="D3254" s="404" t="s">
        <v>6823</v>
      </c>
      <c r="E3254" s="409">
        <v>5.5</v>
      </c>
      <c r="F3254" s="404" t="s">
        <v>6771</v>
      </c>
    </row>
    <row r="3255" spans="1:6">
      <c r="A3255" s="403">
        <v>89563</v>
      </c>
      <c r="B3255" s="404" t="s">
        <v>10275</v>
      </c>
      <c r="C3255" s="404" t="s">
        <v>2</v>
      </c>
      <c r="D3255" s="404" t="s">
        <v>6823</v>
      </c>
      <c r="E3255" s="409">
        <v>13.93</v>
      </c>
      <c r="F3255" s="404" t="s">
        <v>6771</v>
      </c>
    </row>
    <row r="3256" spans="1:6">
      <c r="A3256" s="403">
        <v>89564</v>
      </c>
      <c r="B3256" s="404" t="s">
        <v>10276</v>
      </c>
      <c r="C3256" s="404" t="s">
        <v>2</v>
      </c>
      <c r="D3256" s="404" t="s">
        <v>6823</v>
      </c>
      <c r="E3256" s="409">
        <v>9.36</v>
      </c>
      <c r="F3256" s="404" t="s">
        <v>6771</v>
      </c>
    </row>
    <row r="3257" spans="1:6">
      <c r="A3257" s="403">
        <v>89565</v>
      </c>
      <c r="B3257" s="404" t="s">
        <v>10277</v>
      </c>
      <c r="C3257" s="404" t="s">
        <v>2</v>
      </c>
      <c r="D3257" s="404" t="s">
        <v>6823</v>
      </c>
      <c r="E3257" s="409">
        <v>30.12</v>
      </c>
      <c r="F3257" s="404" t="s">
        <v>6771</v>
      </c>
    </row>
    <row r="3258" spans="1:6">
      <c r="A3258" s="403">
        <v>89566</v>
      </c>
      <c r="B3258" s="404" t="s">
        <v>10278</v>
      </c>
      <c r="C3258" s="404" t="s">
        <v>2</v>
      </c>
      <c r="D3258" s="404" t="s">
        <v>6823</v>
      </c>
      <c r="E3258" s="409">
        <v>25.44</v>
      </c>
      <c r="F3258" s="404" t="s">
        <v>6771</v>
      </c>
    </row>
    <row r="3259" spans="1:6">
      <c r="A3259" s="403">
        <v>89567</v>
      </c>
      <c r="B3259" s="404" t="s">
        <v>10279</v>
      </c>
      <c r="C3259" s="404" t="s">
        <v>2</v>
      </c>
      <c r="D3259" s="404" t="s">
        <v>6823</v>
      </c>
      <c r="E3259" s="409">
        <v>44.86</v>
      </c>
      <c r="F3259" s="404" t="s">
        <v>6771</v>
      </c>
    </row>
    <row r="3260" spans="1:6">
      <c r="A3260" s="403">
        <v>89568</v>
      </c>
      <c r="B3260" s="404" t="s">
        <v>10280</v>
      </c>
      <c r="C3260" s="404" t="s">
        <v>2</v>
      </c>
      <c r="D3260" s="404" t="s">
        <v>6770</v>
      </c>
      <c r="E3260" s="409">
        <v>28.56</v>
      </c>
      <c r="F3260" s="404" t="s">
        <v>6771</v>
      </c>
    </row>
    <row r="3261" spans="1:6">
      <c r="A3261" s="403">
        <v>89569</v>
      </c>
      <c r="B3261" s="404" t="s">
        <v>10281</v>
      </c>
      <c r="C3261" s="404" t="s">
        <v>2</v>
      </c>
      <c r="D3261" s="404" t="s">
        <v>6823</v>
      </c>
      <c r="E3261" s="409">
        <v>43.43</v>
      </c>
      <c r="F3261" s="404" t="s">
        <v>6771</v>
      </c>
    </row>
    <row r="3262" spans="1:6">
      <c r="A3262" s="403">
        <v>89570</v>
      </c>
      <c r="B3262" s="404" t="s">
        <v>10282</v>
      </c>
      <c r="C3262" s="404" t="s">
        <v>2</v>
      </c>
      <c r="D3262" s="404" t="s">
        <v>6770</v>
      </c>
      <c r="E3262" s="409">
        <v>6.46</v>
      </c>
      <c r="F3262" s="404" t="s">
        <v>6771</v>
      </c>
    </row>
    <row r="3263" spans="1:6">
      <c r="A3263" s="403">
        <v>89571</v>
      </c>
      <c r="B3263" s="404" t="s">
        <v>10283</v>
      </c>
      <c r="C3263" s="404" t="s">
        <v>2</v>
      </c>
      <c r="D3263" s="404" t="s">
        <v>6823</v>
      </c>
      <c r="E3263" s="409">
        <v>40.14</v>
      </c>
      <c r="F3263" s="404" t="s">
        <v>6771</v>
      </c>
    </row>
    <row r="3264" spans="1:6">
      <c r="A3264" s="403">
        <v>89572</v>
      </c>
      <c r="B3264" s="404" t="s">
        <v>10284</v>
      </c>
      <c r="C3264" s="404" t="s">
        <v>2</v>
      </c>
      <c r="D3264" s="404" t="s">
        <v>6770</v>
      </c>
      <c r="E3264" s="409">
        <v>5.68</v>
      </c>
      <c r="F3264" s="404" t="s">
        <v>6771</v>
      </c>
    </row>
    <row r="3265" spans="1:6">
      <c r="A3265" s="403">
        <v>89573</v>
      </c>
      <c r="B3265" s="404" t="s">
        <v>10285</v>
      </c>
      <c r="C3265" s="404" t="s">
        <v>2</v>
      </c>
      <c r="D3265" s="404" t="s">
        <v>6823</v>
      </c>
      <c r="E3265" s="409">
        <v>32.17</v>
      </c>
      <c r="F3265" s="404" t="s">
        <v>6771</v>
      </c>
    </row>
    <row r="3266" spans="1:6">
      <c r="A3266" s="403">
        <v>89574</v>
      </c>
      <c r="B3266" s="404" t="s">
        <v>10286</v>
      </c>
      <c r="C3266" s="404" t="s">
        <v>2</v>
      </c>
      <c r="D3266" s="404" t="s">
        <v>6823</v>
      </c>
      <c r="E3266" s="409">
        <v>57.99</v>
      </c>
      <c r="F3266" s="404" t="s">
        <v>6771</v>
      </c>
    </row>
    <row r="3267" spans="1:6">
      <c r="A3267" s="403">
        <v>89575</v>
      </c>
      <c r="B3267" s="404" t="s">
        <v>10287</v>
      </c>
      <c r="C3267" s="404" t="s">
        <v>2</v>
      </c>
      <c r="D3267" s="404" t="s">
        <v>6823</v>
      </c>
      <c r="E3267" s="409">
        <v>7.04</v>
      </c>
      <c r="F3267" s="404" t="s">
        <v>6771</v>
      </c>
    </row>
    <row r="3268" spans="1:6">
      <c r="A3268" s="403">
        <v>89577</v>
      </c>
      <c r="B3268" s="404" t="s">
        <v>10288</v>
      </c>
      <c r="C3268" s="404" t="s">
        <v>2</v>
      </c>
      <c r="D3268" s="404" t="s">
        <v>6823</v>
      </c>
      <c r="E3268" s="409">
        <v>21.21</v>
      </c>
      <c r="F3268" s="404" t="s">
        <v>6771</v>
      </c>
    </row>
    <row r="3269" spans="1:6">
      <c r="A3269" s="403">
        <v>89579</v>
      </c>
      <c r="B3269" s="404" t="s">
        <v>10289</v>
      </c>
      <c r="C3269" s="404" t="s">
        <v>2</v>
      </c>
      <c r="D3269" s="404" t="s">
        <v>6823</v>
      </c>
      <c r="E3269" s="409">
        <v>6.96</v>
      </c>
      <c r="F3269" s="404" t="s">
        <v>6771</v>
      </c>
    </row>
    <row r="3270" spans="1:6">
      <c r="A3270" s="403">
        <v>89581</v>
      </c>
      <c r="B3270" s="404" t="s">
        <v>6064</v>
      </c>
      <c r="C3270" s="404" t="s">
        <v>2</v>
      </c>
      <c r="D3270" s="404" t="s">
        <v>6823</v>
      </c>
      <c r="E3270" s="409">
        <v>15.24</v>
      </c>
      <c r="F3270" s="404" t="s">
        <v>6771</v>
      </c>
    </row>
    <row r="3271" spans="1:6">
      <c r="A3271" s="403">
        <v>89582</v>
      </c>
      <c r="B3271" s="404" t="s">
        <v>10290</v>
      </c>
      <c r="C3271" s="404" t="s">
        <v>2</v>
      </c>
      <c r="D3271" s="404" t="s">
        <v>6823</v>
      </c>
      <c r="E3271" s="409">
        <v>14.86</v>
      </c>
      <c r="F3271" s="404" t="s">
        <v>6771</v>
      </c>
    </row>
    <row r="3272" spans="1:6">
      <c r="A3272" s="403">
        <v>89583</v>
      </c>
      <c r="B3272" s="404" t="s">
        <v>10291</v>
      </c>
      <c r="C3272" s="404" t="s">
        <v>2</v>
      </c>
      <c r="D3272" s="404" t="s">
        <v>6770</v>
      </c>
      <c r="E3272" s="409">
        <v>21.81</v>
      </c>
      <c r="F3272" s="404" t="s">
        <v>6771</v>
      </c>
    </row>
    <row r="3273" spans="1:6">
      <c r="A3273" s="403">
        <v>89584</v>
      </c>
      <c r="B3273" s="404" t="s">
        <v>10292</v>
      </c>
      <c r="C3273" s="404" t="s">
        <v>2</v>
      </c>
      <c r="D3273" s="404" t="s">
        <v>6823</v>
      </c>
      <c r="E3273" s="409">
        <v>24.12</v>
      </c>
      <c r="F3273" s="404" t="s">
        <v>6771</v>
      </c>
    </row>
    <row r="3274" spans="1:6">
      <c r="A3274" s="403">
        <v>89585</v>
      </c>
      <c r="B3274" s="404" t="s">
        <v>10293</v>
      </c>
      <c r="C3274" s="404" t="s">
        <v>2</v>
      </c>
      <c r="D3274" s="404" t="s">
        <v>6823</v>
      </c>
      <c r="E3274" s="409">
        <v>20.58</v>
      </c>
      <c r="F3274" s="404" t="s">
        <v>6771</v>
      </c>
    </row>
    <row r="3275" spans="1:6">
      <c r="A3275" s="403">
        <v>89586</v>
      </c>
      <c r="B3275" s="404" t="s">
        <v>10294</v>
      </c>
      <c r="C3275" s="404" t="s">
        <v>2</v>
      </c>
      <c r="D3275" s="404" t="s">
        <v>6823</v>
      </c>
      <c r="E3275" s="409">
        <v>20.58</v>
      </c>
      <c r="F3275" s="404" t="s">
        <v>6771</v>
      </c>
    </row>
    <row r="3276" spans="1:6">
      <c r="A3276" s="403">
        <v>89587</v>
      </c>
      <c r="B3276" s="404" t="s">
        <v>10295</v>
      </c>
      <c r="C3276" s="404" t="s">
        <v>2</v>
      </c>
      <c r="D3276" s="404" t="s">
        <v>6770</v>
      </c>
      <c r="E3276" s="409">
        <v>36.44</v>
      </c>
      <c r="F3276" s="404" t="s">
        <v>6771</v>
      </c>
    </row>
    <row r="3277" spans="1:6">
      <c r="A3277" s="403">
        <v>89590</v>
      </c>
      <c r="B3277" s="404" t="s">
        <v>10296</v>
      </c>
      <c r="C3277" s="404" t="s">
        <v>2</v>
      </c>
      <c r="D3277" s="404" t="s">
        <v>6823</v>
      </c>
      <c r="E3277" s="409">
        <v>74.42</v>
      </c>
      <c r="F3277" s="404" t="s">
        <v>6771</v>
      </c>
    </row>
    <row r="3278" spans="1:6">
      <c r="A3278" s="403">
        <v>89591</v>
      </c>
      <c r="B3278" s="404" t="s">
        <v>10297</v>
      </c>
      <c r="C3278" s="404" t="s">
        <v>2</v>
      </c>
      <c r="D3278" s="404" t="s">
        <v>6823</v>
      </c>
      <c r="E3278" s="409">
        <v>61.22</v>
      </c>
      <c r="F3278" s="404" t="s">
        <v>6771</v>
      </c>
    </row>
    <row r="3279" spans="1:6">
      <c r="A3279" s="403">
        <v>89592</v>
      </c>
      <c r="B3279" s="404" t="s">
        <v>10298</v>
      </c>
      <c r="C3279" s="404" t="s">
        <v>2</v>
      </c>
      <c r="D3279" s="404" t="s">
        <v>6770</v>
      </c>
      <c r="E3279" s="409">
        <v>234.26</v>
      </c>
      <c r="F3279" s="404" t="s">
        <v>6771</v>
      </c>
    </row>
    <row r="3280" spans="1:6">
      <c r="A3280" s="403">
        <v>89593</v>
      </c>
      <c r="B3280" s="404" t="s">
        <v>10299</v>
      </c>
      <c r="C3280" s="404" t="s">
        <v>2</v>
      </c>
      <c r="D3280" s="404" t="s">
        <v>6823</v>
      </c>
      <c r="E3280" s="409">
        <v>15.18</v>
      </c>
      <c r="F3280" s="404" t="s">
        <v>6771</v>
      </c>
    </row>
    <row r="3281" spans="1:6">
      <c r="A3281" s="403">
        <v>89594</v>
      </c>
      <c r="B3281" s="404" t="s">
        <v>10300</v>
      </c>
      <c r="C3281" s="404" t="s">
        <v>2</v>
      </c>
      <c r="D3281" s="404" t="s">
        <v>6770</v>
      </c>
      <c r="E3281" s="409">
        <v>34.14</v>
      </c>
      <c r="F3281" s="404" t="s">
        <v>6771</v>
      </c>
    </row>
    <row r="3282" spans="1:6">
      <c r="A3282" s="403">
        <v>89595</v>
      </c>
      <c r="B3282" s="404" t="s">
        <v>10301</v>
      </c>
      <c r="C3282" s="404" t="s">
        <v>2</v>
      </c>
      <c r="D3282" s="404" t="s">
        <v>6770</v>
      </c>
      <c r="E3282" s="409">
        <v>9.99</v>
      </c>
      <c r="F3282" s="404" t="s">
        <v>6771</v>
      </c>
    </row>
    <row r="3283" spans="1:6">
      <c r="A3283" s="403">
        <v>89596</v>
      </c>
      <c r="B3283" s="404" t="s">
        <v>10302</v>
      </c>
      <c r="C3283" s="404" t="s">
        <v>2</v>
      </c>
      <c r="D3283" s="404" t="s">
        <v>6770</v>
      </c>
      <c r="E3283" s="409">
        <v>7.38</v>
      </c>
      <c r="F3283" s="404" t="s">
        <v>6771</v>
      </c>
    </row>
    <row r="3284" spans="1:6">
      <c r="A3284" s="403">
        <v>89597</v>
      </c>
      <c r="B3284" s="404" t="s">
        <v>10303</v>
      </c>
      <c r="C3284" s="404" t="s">
        <v>2</v>
      </c>
      <c r="D3284" s="404" t="s">
        <v>6823</v>
      </c>
      <c r="E3284" s="409">
        <v>12.89</v>
      </c>
      <c r="F3284" s="404" t="s">
        <v>6771</v>
      </c>
    </row>
    <row r="3285" spans="1:6">
      <c r="A3285" s="403">
        <v>89598</v>
      </c>
      <c r="B3285" s="404" t="s">
        <v>10304</v>
      </c>
      <c r="C3285" s="404" t="s">
        <v>2</v>
      </c>
      <c r="D3285" s="404" t="s">
        <v>6823</v>
      </c>
      <c r="E3285" s="409">
        <v>27.93</v>
      </c>
      <c r="F3285" s="404" t="s">
        <v>6771</v>
      </c>
    </row>
    <row r="3286" spans="1:6">
      <c r="A3286" s="403">
        <v>89599</v>
      </c>
      <c r="B3286" s="404" t="s">
        <v>10305</v>
      </c>
      <c r="C3286" s="404" t="s">
        <v>2</v>
      </c>
      <c r="D3286" s="404" t="s">
        <v>6823</v>
      </c>
      <c r="E3286" s="409">
        <v>10.16</v>
      </c>
      <c r="F3286" s="404" t="s">
        <v>6771</v>
      </c>
    </row>
    <row r="3287" spans="1:6">
      <c r="A3287" s="403">
        <v>89600</v>
      </c>
      <c r="B3287" s="404" t="s">
        <v>10306</v>
      </c>
      <c r="C3287" s="404" t="s">
        <v>2</v>
      </c>
      <c r="D3287" s="404" t="s">
        <v>6823</v>
      </c>
      <c r="E3287" s="409">
        <v>11.33</v>
      </c>
      <c r="F3287" s="404" t="s">
        <v>6771</v>
      </c>
    </row>
    <row r="3288" spans="1:6">
      <c r="A3288" s="403">
        <v>89605</v>
      </c>
      <c r="B3288" s="404" t="s">
        <v>10307</v>
      </c>
      <c r="C3288" s="404" t="s">
        <v>2</v>
      </c>
      <c r="D3288" s="404" t="s">
        <v>6823</v>
      </c>
      <c r="E3288" s="409">
        <v>11.73</v>
      </c>
      <c r="F3288" s="404" t="s">
        <v>6771</v>
      </c>
    </row>
    <row r="3289" spans="1:6">
      <c r="A3289" s="403">
        <v>89609</v>
      </c>
      <c r="B3289" s="404" t="s">
        <v>10308</v>
      </c>
      <c r="C3289" s="404" t="s">
        <v>2</v>
      </c>
      <c r="D3289" s="404" t="s">
        <v>6770</v>
      </c>
      <c r="E3289" s="409">
        <v>74.430000000000007</v>
      </c>
      <c r="F3289" s="404" t="s">
        <v>6771</v>
      </c>
    </row>
    <row r="3290" spans="1:6">
      <c r="A3290" s="403">
        <v>89610</v>
      </c>
      <c r="B3290" s="404" t="s">
        <v>10309</v>
      </c>
      <c r="C3290" s="404" t="s">
        <v>2</v>
      </c>
      <c r="D3290" s="404" t="s">
        <v>6770</v>
      </c>
      <c r="E3290" s="409">
        <v>13.23</v>
      </c>
      <c r="F3290" s="404" t="s">
        <v>6771</v>
      </c>
    </row>
    <row r="3291" spans="1:6">
      <c r="A3291" s="403">
        <v>89611</v>
      </c>
      <c r="B3291" s="404" t="s">
        <v>10310</v>
      </c>
      <c r="C3291" s="404" t="s">
        <v>2</v>
      </c>
      <c r="D3291" s="404" t="s">
        <v>6823</v>
      </c>
      <c r="E3291" s="409">
        <v>19.11</v>
      </c>
      <c r="F3291" s="404" t="s">
        <v>6771</v>
      </c>
    </row>
    <row r="3292" spans="1:6">
      <c r="A3292" s="403">
        <v>89612</v>
      </c>
      <c r="B3292" s="404" t="s">
        <v>10311</v>
      </c>
      <c r="C3292" s="404" t="s">
        <v>2</v>
      </c>
      <c r="D3292" s="404" t="s">
        <v>6770</v>
      </c>
      <c r="E3292" s="409">
        <v>151.36000000000001</v>
      </c>
      <c r="F3292" s="404" t="s">
        <v>6771</v>
      </c>
    </row>
    <row r="3293" spans="1:6">
      <c r="A3293" s="403">
        <v>89613</v>
      </c>
      <c r="B3293" s="404" t="s">
        <v>10312</v>
      </c>
      <c r="C3293" s="404" t="s">
        <v>2</v>
      </c>
      <c r="D3293" s="404" t="s">
        <v>6770</v>
      </c>
      <c r="E3293" s="409">
        <v>21.42</v>
      </c>
      <c r="F3293" s="404" t="s">
        <v>6771</v>
      </c>
    </row>
    <row r="3294" spans="1:6">
      <c r="A3294" s="403">
        <v>89614</v>
      </c>
      <c r="B3294" s="404" t="s">
        <v>10313</v>
      </c>
      <c r="C3294" s="404" t="s">
        <v>2</v>
      </c>
      <c r="D3294" s="404" t="s">
        <v>6823</v>
      </c>
      <c r="E3294" s="409">
        <v>34.61</v>
      </c>
      <c r="F3294" s="404" t="s">
        <v>6771</v>
      </c>
    </row>
    <row r="3295" spans="1:6">
      <c r="A3295" s="403">
        <v>89615</v>
      </c>
      <c r="B3295" s="404" t="s">
        <v>10314</v>
      </c>
      <c r="C3295" s="404" t="s">
        <v>2</v>
      </c>
      <c r="D3295" s="404" t="s">
        <v>6770</v>
      </c>
      <c r="E3295" s="409">
        <v>222.04</v>
      </c>
      <c r="F3295" s="404" t="s">
        <v>6771</v>
      </c>
    </row>
    <row r="3296" spans="1:6">
      <c r="A3296" s="403">
        <v>89616</v>
      </c>
      <c r="B3296" s="404" t="s">
        <v>10315</v>
      </c>
      <c r="C3296" s="404" t="s">
        <v>2</v>
      </c>
      <c r="D3296" s="404" t="s">
        <v>6770</v>
      </c>
      <c r="E3296" s="409">
        <v>29.4</v>
      </c>
      <c r="F3296" s="404" t="s">
        <v>6771</v>
      </c>
    </row>
    <row r="3297" spans="1:6">
      <c r="A3297" s="403">
        <v>89617</v>
      </c>
      <c r="B3297" s="404" t="s">
        <v>10316</v>
      </c>
      <c r="C3297" s="404" t="s">
        <v>2</v>
      </c>
      <c r="D3297" s="404" t="s">
        <v>6770</v>
      </c>
      <c r="E3297" s="409">
        <v>4.53</v>
      </c>
      <c r="F3297" s="404" t="s">
        <v>6771</v>
      </c>
    </row>
    <row r="3298" spans="1:6">
      <c r="A3298" s="403">
        <v>89618</v>
      </c>
      <c r="B3298" s="404" t="s">
        <v>10317</v>
      </c>
      <c r="C3298" s="404" t="s">
        <v>2</v>
      </c>
      <c r="D3298" s="404" t="s">
        <v>6770</v>
      </c>
      <c r="E3298" s="409">
        <v>10.1</v>
      </c>
      <c r="F3298" s="404" t="s">
        <v>6771</v>
      </c>
    </row>
    <row r="3299" spans="1:6">
      <c r="A3299" s="403">
        <v>89619</v>
      </c>
      <c r="B3299" s="404" t="s">
        <v>10318</v>
      </c>
      <c r="C3299" s="404" t="s">
        <v>2</v>
      </c>
      <c r="D3299" s="404" t="s">
        <v>6770</v>
      </c>
      <c r="E3299" s="409">
        <v>5.7</v>
      </c>
      <c r="F3299" s="404" t="s">
        <v>6771</v>
      </c>
    </row>
    <row r="3300" spans="1:6">
      <c r="A3300" s="403">
        <v>89620</v>
      </c>
      <c r="B3300" s="404" t="s">
        <v>10319</v>
      </c>
      <c r="C3300" s="404" t="s">
        <v>2</v>
      </c>
      <c r="D3300" s="404" t="s">
        <v>6770</v>
      </c>
      <c r="E3300" s="409">
        <v>6.79</v>
      </c>
      <c r="F3300" s="404" t="s">
        <v>6771</v>
      </c>
    </row>
    <row r="3301" spans="1:6">
      <c r="A3301" s="403">
        <v>89621</v>
      </c>
      <c r="B3301" s="404" t="s">
        <v>10320</v>
      </c>
      <c r="C3301" s="404" t="s">
        <v>2</v>
      </c>
      <c r="D3301" s="404" t="s">
        <v>6770</v>
      </c>
      <c r="E3301" s="409">
        <v>15.71</v>
      </c>
      <c r="F3301" s="404" t="s">
        <v>6771</v>
      </c>
    </row>
    <row r="3302" spans="1:6">
      <c r="A3302" s="403">
        <v>89622</v>
      </c>
      <c r="B3302" s="404" t="s">
        <v>10321</v>
      </c>
      <c r="C3302" s="404" t="s">
        <v>2</v>
      </c>
      <c r="D3302" s="404" t="s">
        <v>6770</v>
      </c>
      <c r="E3302" s="409">
        <v>8.61</v>
      </c>
      <c r="F3302" s="404" t="s">
        <v>6771</v>
      </c>
    </row>
    <row r="3303" spans="1:6">
      <c r="A3303" s="403">
        <v>89623</v>
      </c>
      <c r="B3303" s="404" t="s">
        <v>10322</v>
      </c>
      <c r="C3303" s="404" t="s">
        <v>2</v>
      </c>
      <c r="D3303" s="404" t="s">
        <v>6770</v>
      </c>
      <c r="E3303" s="409">
        <v>11.22</v>
      </c>
      <c r="F3303" s="404" t="s">
        <v>6771</v>
      </c>
    </row>
    <row r="3304" spans="1:6">
      <c r="A3304" s="403">
        <v>89624</v>
      </c>
      <c r="B3304" s="404" t="s">
        <v>10323</v>
      </c>
      <c r="C3304" s="404" t="s">
        <v>2</v>
      </c>
      <c r="D3304" s="404" t="s">
        <v>6770</v>
      </c>
      <c r="E3304" s="409">
        <v>11.12</v>
      </c>
      <c r="F3304" s="404" t="s">
        <v>6771</v>
      </c>
    </row>
    <row r="3305" spans="1:6">
      <c r="A3305" s="403">
        <v>89625</v>
      </c>
      <c r="B3305" s="404" t="s">
        <v>10324</v>
      </c>
      <c r="C3305" s="404" t="s">
        <v>2</v>
      </c>
      <c r="D3305" s="404" t="s">
        <v>6770</v>
      </c>
      <c r="E3305" s="409">
        <v>13.72</v>
      </c>
      <c r="F3305" s="404" t="s">
        <v>6771</v>
      </c>
    </row>
    <row r="3306" spans="1:6">
      <c r="A3306" s="403">
        <v>89626</v>
      </c>
      <c r="B3306" s="404" t="s">
        <v>10325</v>
      </c>
      <c r="C3306" s="404" t="s">
        <v>2</v>
      </c>
      <c r="D3306" s="404" t="s">
        <v>6770</v>
      </c>
      <c r="E3306" s="409">
        <v>16.850000000000001</v>
      </c>
      <c r="F3306" s="404" t="s">
        <v>6771</v>
      </c>
    </row>
    <row r="3307" spans="1:6">
      <c r="A3307" s="403">
        <v>89627</v>
      </c>
      <c r="B3307" s="404" t="s">
        <v>10326</v>
      </c>
      <c r="C3307" s="404" t="s">
        <v>2</v>
      </c>
      <c r="D3307" s="404" t="s">
        <v>6770</v>
      </c>
      <c r="E3307" s="409">
        <v>13.52</v>
      </c>
      <c r="F3307" s="404" t="s">
        <v>6771</v>
      </c>
    </row>
    <row r="3308" spans="1:6">
      <c r="A3308" s="403">
        <v>89628</v>
      </c>
      <c r="B3308" s="404" t="s">
        <v>10327</v>
      </c>
      <c r="C3308" s="404" t="s">
        <v>2</v>
      </c>
      <c r="D3308" s="404" t="s">
        <v>6770</v>
      </c>
      <c r="E3308" s="409">
        <v>27.15</v>
      </c>
      <c r="F3308" s="404" t="s">
        <v>6771</v>
      </c>
    </row>
    <row r="3309" spans="1:6">
      <c r="A3309" s="403">
        <v>89629</v>
      </c>
      <c r="B3309" s="404" t="s">
        <v>10328</v>
      </c>
      <c r="C3309" s="404" t="s">
        <v>2</v>
      </c>
      <c r="D3309" s="404" t="s">
        <v>6770</v>
      </c>
      <c r="E3309" s="409">
        <v>47.59</v>
      </c>
      <c r="F3309" s="404" t="s">
        <v>6771</v>
      </c>
    </row>
    <row r="3310" spans="1:6">
      <c r="A3310" s="403">
        <v>89630</v>
      </c>
      <c r="B3310" s="404" t="s">
        <v>10329</v>
      </c>
      <c r="C3310" s="404" t="s">
        <v>2</v>
      </c>
      <c r="D3310" s="404" t="s">
        <v>6770</v>
      </c>
      <c r="E3310" s="409">
        <v>41.35</v>
      </c>
      <c r="F3310" s="404" t="s">
        <v>6771</v>
      </c>
    </row>
    <row r="3311" spans="1:6">
      <c r="A3311" s="403">
        <v>89631</v>
      </c>
      <c r="B3311" s="404" t="s">
        <v>10330</v>
      </c>
      <c r="C3311" s="404" t="s">
        <v>2</v>
      </c>
      <c r="D3311" s="404" t="s">
        <v>6770</v>
      </c>
      <c r="E3311" s="409">
        <v>68.91</v>
      </c>
      <c r="F3311" s="404" t="s">
        <v>6771</v>
      </c>
    </row>
    <row r="3312" spans="1:6">
      <c r="A3312" s="403">
        <v>89632</v>
      </c>
      <c r="B3312" s="404" t="s">
        <v>10331</v>
      </c>
      <c r="C3312" s="404" t="s">
        <v>2</v>
      </c>
      <c r="D3312" s="404" t="s">
        <v>6770</v>
      </c>
      <c r="E3312" s="409">
        <v>59.64</v>
      </c>
      <c r="F3312" s="404" t="s">
        <v>6771</v>
      </c>
    </row>
    <row r="3313" spans="1:6">
      <c r="A3313" s="403">
        <v>89637</v>
      </c>
      <c r="B3313" s="404" t="s">
        <v>10332</v>
      </c>
      <c r="C3313" s="404" t="s">
        <v>2</v>
      </c>
      <c r="D3313" s="404" t="s">
        <v>6770</v>
      </c>
      <c r="E3313" s="409">
        <v>6.27</v>
      </c>
      <c r="F3313" s="404" t="s">
        <v>6771</v>
      </c>
    </row>
    <row r="3314" spans="1:6">
      <c r="A3314" s="403">
        <v>89638</v>
      </c>
      <c r="B3314" s="404" t="s">
        <v>10333</v>
      </c>
      <c r="C3314" s="404" t="s">
        <v>2</v>
      </c>
      <c r="D3314" s="404" t="s">
        <v>6770</v>
      </c>
      <c r="E3314" s="409">
        <v>6.93</v>
      </c>
      <c r="F3314" s="404" t="s">
        <v>6771</v>
      </c>
    </row>
    <row r="3315" spans="1:6">
      <c r="A3315" s="403">
        <v>89639</v>
      </c>
      <c r="B3315" s="404" t="s">
        <v>10334</v>
      </c>
      <c r="C3315" s="404" t="s">
        <v>2</v>
      </c>
      <c r="D3315" s="404" t="s">
        <v>6770</v>
      </c>
      <c r="E3315" s="409">
        <v>7.18</v>
      </c>
      <c r="F3315" s="404" t="s">
        <v>6771</v>
      </c>
    </row>
    <row r="3316" spans="1:6">
      <c r="A3316" s="403">
        <v>89641</v>
      </c>
      <c r="B3316" s="404" t="s">
        <v>10335</v>
      </c>
      <c r="C3316" s="404" t="s">
        <v>2</v>
      </c>
      <c r="D3316" s="404" t="s">
        <v>6770</v>
      </c>
      <c r="E3316" s="409">
        <v>8.7899999999999991</v>
      </c>
      <c r="F3316" s="404" t="s">
        <v>6771</v>
      </c>
    </row>
    <row r="3317" spans="1:6">
      <c r="A3317" s="403">
        <v>89642</v>
      </c>
      <c r="B3317" s="404" t="s">
        <v>10336</v>
      </c>
      <c r="C3317" s="404" t="s">
        <v>2</v>
      </c>
      <c r="D3317" s="404" t="s">
        <v>6770</v>
      </c>
      <c r="E3317" s="409">
        <v>10.06</v>
      </c>
      <c r="F3317" s="404" t="s">
        <v>6771</v>
      </c>
    </row>
    <row r="3318" spans="1:6">
      <c r="A3318" s="403">
        <v>89643</v>
      </c>
      <c r="B3318" s="404" t="s">
        <v>10337</v>
      </c>
      <c r="C3318" s="404" t="s">
        <v>2</v>
      </c>
      <c r="D3318" s="404" t="s">
        <v>6770</v>
      </c>
      <c r="E3318" s="409">
        <v>10.48</v>
      </c>
      <c r="F3318" s="404" t="s">
        <v>6771</v>
      </c>
    </row>
    <row r="3319" spans="1:6">
      <c r="A3319" s="403">
        <v>89645</v>
      </c>
      <c r="B3319" s="404" t="s">
        <v>10338</v>
      </c>
      <c r="C3319" s="404" t="s">
        <v>2</v>
      </c>
      <c r="D3319" s="404" t="s">
        <v>6770</v>
      </c>
      <c r="E3319" s="409">
        <v>18.170000000000002</v>
      </c>
      <c r="F3319" s="404" t="s">
        <v>6771</v>
      </c>
    </row>
    <row r="3320" spans="1:6">
      <c r="A3320" s="403">
        <v>89646</v>
      </c>
      <c r="B3320" s="404" t="s">
        <v>10339</v>
      </c>
      <c r="C3320" s="404" t="s">
        <v>2</v>
      </c>
      <c r="D3320" s="404" t="s">
        <v>6770</v>
      </c>
      <c r="E3320" s="409">
        <v>13.53</v>
      </c>
      <c r="F3320" s="404" t="s">
        <v>6771</v>
      </c>
    </row>
    <row r="3321" spans="1:6">
      <c r="A3321" s="403">
        <v>89647</v>
      </c>
      <c r="B3321" s="404" t="s">
        <v>10340</v>
      </c>
      <c r="C3321" s="404" t="s">
        <v>2</v>
      </c>
      <c r="D3321" s="404" t="s">
        <v>6770</v>
      </c>
      <c r="E3321" s="409">
        <v>13.24</v>
      </c>
      <c r="F3321" s="404" t="s">
        <v>6771</v>
      </c>
    </row>
    <row r="3322" spans="1:6">
      <c r="A3322" s="403">
        <v>89648</v>
      </c>
      <c r="B3322" s="404" t="s">
        <v>10341</v>
      </c>
      <c r="C3322" s="404" t="s">
        <v>2</v>
      </c>
      <c r="D3322" s="404" t="s">
        <v>6770</v>
      </c>
      <c r="E3322" s="409">
        <v>14.6</v>
      </c>
      <c r="F3322" s="404" t="s">
        <v>6771</v>
      </c>
    </row>
    <row r="3323" spans="1:6">
      <c r="A3323" s="403">
        <v>89649</v>
      </c>
      <c r="B3323" s="404" t="s">
        <v>10342</v>
      </c>
      <c r="C3323" s="404" t="s">
        <v>2</v>
      </c>
      <c r="D3323" s="404" t="s">
        <v>6770</v>
      </c>
      <c r="E3323" s="409">
        <v>19.850000000000001</v>
      </c>
      <c r="F3323" s="404" t="s">
        <v>6771</v>
      </c>
    </row>
    <row r="3324" spans="1:6">
      <c r="A3324" s="403">
        <v>89650</v>
      </c>
      <c r="B3324" s="404" t="s">
        <v>10343</v>
      </c>
      <c r="C3324" s="404" t="s">
        <v>2</v>
      </c>
      <c r="D3324" s="404" t="s">
        <v>6770</v>
      </c>
      <c r="E3324" s="409">
        <v>19.850000000000001</v>
      </c>
      <c r="F3324" s="404" t="s">
        <v>6771</v>
      </c>
    </row>
    <row r="3325" spans="1:6">
      <c r="A3325" s="403">
        <v>89651</v>
      </c>
      <c r="B3325" s="404" t="s">
        <v>10344</v>
      </c>
      <c r="C3325" s="404" t="s">
        <v>2</v>
      </c>
      <c r="D3325" s="404" t="s">
        <v>6770</v>
      </c>
      <c r="E3325" s="409">
        <v>4.3</v>
      </c>
      <c r="F3325" s="404" t="s">
        <v>6771</v>
      </c>
    </row>
    <row r="3326" spans="1:6">
      <c r="A3326" s="403">
        <v>89652</v>
      </c>
      <c r="B3326" s="404" t="s">
        <v>10345</v>
      </c>
      <c r="C3326" s="404" t="s">
        <v>2</v>
      </c>
      <c r="D3326" s="404" t="s">
        <v>6770</v>
      </c>
      <c r="E3326" s="409">
        <v>7.2</v>
      </c>
      <c r="F3326" s="404" t="s">
        <v>6771</v>
      </c>
    </row>
    <row r="3327" spans="1:6">
      <c r="A3327" s="403">
        <v>89653</v>
      </c>
      <c r="B3327" s="404" t="s">
        <v>10346</v>
      </c>
      <c r="C3327" s="404" t="s">
        <v>2</v>
      </c>
      <c r="D3327" s="404" t="s">
        <v>6770</v>
      </c>
      <c r="E3327" s="409">
        <v>11.67</v>
      </c>
      <c r="F3327" s="404" t="s">
        <v>6771</v>
      </c>
    </row>
    <row r="3328" spans="1:6">
      <c r="A3328" s="403">
        <v>89654</v>
      </c>
      <c r="B3328" s="404" t="s">
        <v>10347</v>
      </c>
      <c r="C3328" s="404" t="s">
        <v>2</v>
      </c>
      <c r="D3328" s="404" t="s">
        <v>6770</v>
      </c>
      <c r="E3328" s="409">
        <v>11.37</v>
      </c>
      <c r="F3328" s="404" t="s">
        <v>6771</v>
      </c>
    </row>
    <row r="3329" spans="1:6">
      <c r="A3329" s="403">
        <v>89655</v>
      </c>
      <c r="B3329" s="404" t="s">
        <v>10348</v>
      </c>
      <c r="C3329" s="404" t="s">
        <v>2</v>
      </c>
      <c r="D3329" s="404" t="s">
        <v>6770</v>
      </c>
      <c r="E3329" s="409">
        <v>16.829999999999998</v>
      </c>
      <c r="F3329" s="404" t="s">
        <v>6771</v>
      </c>
    </row>
    <row r="3330" spans="1:6">
      <c r="A3330" s="403">
        <v>89656</v>
      </c>
      <c r="B3330" s="404" t="s">
        <v>10349</v>
      </c>
      <c r="C3330" s="404" t="s">
        <v>2</v>
      </c>
      <c r="D3330" s="404" t="s">
        <v>6770</v>
      </c>
      <c r="E3330" s="409">
        <v>7.66</v>
      </c>
      <c r="F3330" s="404" t="s">
        <v>6771</v>
      </c>
    </row>
    <row r="3331" spans="1:6">
      <c r="A3331" s="403">
        <v>89657</v>
      </c>
      <c r="B3331" s="404" t="s">
        <v>10350</v>
      </c>
      <c r="C3331" s="404" t="s">
        <v>2</v>
      </c>
      <c r="D3331" s="404" t="s">
        <v>6770</v>
      </c>
      <c r="E3331" s="409">
        <v>7.81</v>
      </c>
      <c r="F3331" s="404" t="s">
        <v>6771</v>
      </c>
    </row>
    <row r="3332" spans="1:6">
      <c r="A3332" s="403">
        <v>89658</v>
      </c>
      <c r="B3332" s="404" t="s">
        <v>10351</v>
      </c>
      <c r="C3332" s="404" t="s">
        <v>2</v>
      </c>
      <c r="D3332" s="404" t="s">
        <v>6770</v>
      </c>
      <c r="E3332" s="409">
        <v>5.91</v>
      </c>
      <c r="F3332" s="404" t="s">
        <v>6771</v>
      </c>
    </row>
    <row r="3333" spans="1:6">
      <c r="A3333" s="403">
        <v>89659</v>
      </c>
      <c r="B3333" s="404" t="s">
        <v>10352</v>
      </c>
      <c r="C3333" s="404" t="s">
        <v>2</v>
      </c>
      <c r="D3333" s="404" t="s">
        <v>6770</v>
      </c>
      <c r="E3333" s="409">
        <v>10.35</v>
      </c>
      <c r="F3333" s="404" t="s">
        <v>6771</v>
      </c>
    </row>
    <row r="3334" spans="1:6">
      <c r="A3334" s="403">
        <v>89660</v>
      </c>
      <c r="B3334" s="404" t="s">
        <v>10353</v>
      </c>
      <c r="C3334" s="404" t="s">
        <v>2</v>
      </c>
      <c r="D3334" s="404" t="s">
        <v>6770</v>
      </c>
      <c r="E3334" s="409">
        <v>5.52</v>
      </c>
      <c r="F3334" s="404" t="s">
        <v>6771</v>
      </c>
    </row>
    <row r="3335" spans="1:6">
      <c r="A3335" s="403">
        <v>89661</v>
      </c>
      <c r="B3335" s="404" t="s">
        <v>10354</v>
      </c>
      <c r="C3335" s="404" t="s">
        <v>2</v>
      </c>
      <c r="D3335" s="404" t="s">
        <v>6770</v>
      </c>
      <c r="E3335" s="409">
        <v>13.74</v>
      </c>
      <c r="F3335" s="404" t="s">
        <v>6771</v>
      </c>
    </row>
    <row r="3336" spans="1:6">
      <c r="A3336" s="403">
        <v>89662</v>
      </c>
      <c r="B3336" s="404" t="s">
        <v>10355</v>
      </c>
      <c r="C3336" s="404" t="s">
        <v>2</v>
      </c>
      <c r="D3336" s="404" t="s">
        <v>6770</v>
      </c>
      <c r="E3336" s="409">
        <v>20.98</v>
      </c>
      <c r="F3336" s="404" t="s">
        <v>6771</v>
      </c>
    </row>
    <row r="3337" spans="1:6">
      <c r="A3337" s="403">
        <v>89663</v>
      </c>
      <c r="B3337" s="404" t="s">
        <v>10356</v>
      </c>
      <c r="C3337" s="404" t="s">
        <v>2</v>
      </c>
      <c r="D3337" s="404" t="s">
        <v>6770</v>
      </c>
      <c r="E3337" s="409">
        <v>8.85</v>
      </c>
      <c r="F3337" s="404" t="s">
        <v>6771</v>
      </c>
    </row>
    <row r="3338" spans="1:6">
      <c r="A3338" s="403">
        <v>89664</v>
      </c>
      <c r="B3338" s="404" t="s">
        <v>10357</v>
      </c>
      <c r="C3338" s="404" t="s">
        <v>2</v>
      </c>
      <c r="D3338" s="404" t="s">
        <v>6770</v>
      </c>
      <c r="E3338" s="409">
        <v>10.35</v>
      </c>
      <c r="F3338" s="404" t="s">
        <v>6771</v>
      </c>
    </row>
    <row r="3339" spans="1:6">
      <c r="A3339" s="403">
        <v>89665</v>
      </c>
      <c r="B3339" s="404" t="s">
        <v>10358</v>
      </c>
      <c r="C3339" s="404" t="s">
        <v>2</v>
      </c>
      <c r="D3339" s="404" t="s">
        <v>6823</v>
      </c>
      <c r="E3339" s="409">
        <v>8.35</v>
      </c>
      <c r="F3339" s="404" t="s">
        <v>6771</v>
      </c>
    </row>
    <row r="3340" spans="1:6">
      <c r="A3340" s="403">
        <v>89666</v>
      </c>
      <c r="B3340" s="404" t="s">
        <v>10359</v>
      </c>
      <c r="C3340" s="404" t="s">
        <v>2</v>
      </c>
      <c r="D3340" s="404" t="s">
        <v>6770</v>
      </c>
      <c r="E3340" s="409">
        <v>4.8600000000000003</v>
      </c>
      <c r="F3340" s="404" t="s">
        <v>6771</v>
      </c>
    </row>
    <row r="3341" spans="1:6">
      <c r="A3341" s="403">
        <v>89667</v>
      </c>
      <c r="B3341" s="404" t="s">
        <v>10360</v>
      </c>
      <c r="C3341" s="404" t="s">
        <v>2</v>
      </c>
      <c r="D3341" s="404" t="s">
        <v>6823</v>
      </c>
      <c r="E3341" s="409">
        <v>23.58</v>
      </c>
      <c r="F3341" s="404" t="s">
        <v>6771</v>
      </c>
    </row>
    <row r="3342" spans="1:6">
      <c r="A3342" s="403">
        <v>89668</v>
      </c>
      <c r="B3342" s="404" t="s">
        <v>10361</v>
      </c>
      <c r="C3342" s="404" t="s">
        <v>2</v>
      </c>
      <c r="D3342" s="404" t="s">
        <v>6770</v>
      </c>
      <c r="E3342" s="409">
        <v>19.91</v>
      </c>
      <c r="F3342" s="404" t="s">
        <v>6771</v>
      </c>
    </row>
    <row r="3343" spans="1:6">
      <c r="A3343" s="403">
        <v>89669</v>
      </c>
      <c r="B3343" s="404" t="s">
        <v>10362</v>
      </c>
      <c r="C3343" s="404" t="s">
        <v>2</v>
      </c>
      <c r="D3343" s="404" t="s">
        <v>6823</v>
      </c>
      <c r="E3343" s="409">
        <v>12.99</v>
      </c>
      <c r="F3343" s="404" t="s">
        <v>6771</v>
      </c>
    </row>
    <row r="3344" spans="1:6">
      <c r="A3344" s="403">
        <v>89670</v>
      </c>
      <c r="B3344" s="404" t="s">
        <v>10363</v>
      </c>
      <c r="C3344" s="404" t="s">
        <v>2</v>
      </c>
      <c r="D3344" s="404" t="s">
        <v>6770</v>
      </c>
      <c r="E3344" s="409">
        <v>8.67</v>
      </c>
      <c r="F3344" s="404" t="s">
        <v>6771</v>
      </c>
    </row>
    <row r="3345" spans="1:6">
      <c r="A3345" s="403">
        <v>89671</v>
      </c>
      <c r="B3345" s="404" t="s">
        <v>10364</v>
      </c>
      <c r="C3345" s="404" t="s">
        <v>2</v>
      </c>
      <c r="D3345" s="404" t="s">
        <v>6823</v>
      </c>
      <c r="E3345" s="409">
        <v>18.7</v>
      </c>
      <c r="F3345" s="404" t="s">
        <v>6771</v>
      </c>
    </row>
    <row r="3346" spans="1:6">
      <c r="A3346" s="403">
        <v>89672</v>
      </c>
      <c r="B3346" s="404" t="s">
        <v>10365</v>
      </c>
      <c r="C3346" s="404" t="s">
        <v>2</v>
      </c>
      <c r="D3346" s="404" t="s">
        <v>6770</v>
      </c>
      <c r="E3346" s="409">
        <v>13.76</v>
      </c>
      <c r="F3346" s="404" t="s">
        <v>6771</v>
      </c>
    </row>
    <row r="3347" spans="1:6">
      <c r="A3347" s="403">
        <v>89673</v>
      </c>
      <c r="B3347" s="404" t="s">
        <v>10366</v>
      </c>
      <c r="C3347" s="404" t="s">
        <v>2</v>
      </c>
      <c r="D3347" s="404" t="s">
        <v>6823</v>
      </c>
      <c r="E3347" s="409">
        <v>15.01</v>
      </c>
      <c r="F3347" s="404" t="s">
        <v>6771</v>
      </c>
    </row>
    <row r="3348" spans="1:6">
      <c r="A3348" s="403">
        <v>89674</v>
      </c>
      <c r="B3348" s="404" t="s">
        <v>10367</v>
      </c>
      <c r="C3348" s="404" t="s">
        <v>2</v>
      </c>
      <c r="D3348" s="404" t="s">
        <v>6770</v>
      </c>
      <c r="E3348" s="409">
        <v>20.25</v>
      </c>
      <c r="F3348" s="404" t="s">
        <v>6771</v>
      </c>
    </row>
    <row r="3349" spans="1:6">
      <c r="A3349" s="403">
        <v>89675</v>
      </c>
      <c r="B3349" s="404" t="s">
        <v>10368</v>
      </c>
      <c r="C3349" s="404" t="s">
        <v>2</v>
      </c>
      <c r="D3349" s="404" t="s">
        <v>6823</v>
      </c>
      <c r="E3349" s="409">
        <v>32.119999999999997</v>
      </c>
      <c r="F3349" s="404" t="s">
        <v>6771</v>
      </c>
    </row>
    <row r="3350" spans="1:6">
      <c r="A3350" s="403">
        <v>89676</v>
      </c>
      <c r="B3350" s="404" t="s">
        <v>10369</v>
      </c>
      <c r="C3350" s="404" t="s">
        <v>2</v>
      </c>
      <c r="D3350" s="404" t="s">
        <v>6770</v>
      </c>
      <c r="E3350" s="409">
        <v>30.84</v>
      </c>
      <c r="F3350" s="404" t="s">
        <v>6771</v>
      </c>
    </row>
    <row r="3351" spans="1:6">
      <c r="A3351" s="403">
        <v>89677</v>
      </c>
      <c r="B3351" s="404" t="s">
        <v>10370</v>
      </c>
      <c r="C3351" s="404" t="s">
        <v>2</v>
      </c>
      <c r="D3351" s="404" t="s">
        <v>6823</v>
      </c>
      <c r="E3351" s="409">
        <v>37.96</v>
      </c>
      <c r="F3351" s="404" t="s">
        <v>6771</v>
      </c>
    </row>
    <row r="3352" spans="1:6">
      <c r="A3352" s="403">
        <v>89678</v>
      </c>
      <c r="B3352" s="404" t="s">
        <v>10371</v>
      </c>
      <c r="C3352" s="404" t="s">
        <v>2</v>
      </c>
      <c r="D3352" s="404" t="s">
        <v>6770</v>
      </c>
      <c r="E3352" s="409">
        <v>6.41</v>
      </c>
      <c r="F3352" s="404" t="s">
        <v>6771</v>
      </c>
    </row>
    <row r="3353" spans="1:6">
      <c r="A3353" s="403">
        <v>89679</v>
      </c>
      <c r="B3353" s="404" t="s">
        <v>10372</v>
      </c>
      <c r="C3353" s="404" t="s">
        <v>2</v>
      </c>
      <c r="D3353" s="404" t="s">
        <v>6823</v>
      </c>
      <c r="E3353" s="409">
        <v>60.68</v>
      </c>
      <c r="F3353" s="404" t="s">
        <v>6771</v>
      </c>
    </row>
    <row r="3354" spans="1:6">
      <c r="A3354" s="403">
        <v>89680</v>
      </c>
      <c r="B3354" s="404" t="s">
        <v>10373</v>
      </c>
      <c r="C3354" s="404" t="s">
        <v>2</v>
      </c>
      <c r="D3354" s="404" t="s">
        <v>6770</v>
      </c>
      <c r="E3354" s="409">
        <v>13.51</v>
      </c>
      <c r="F3354" s="404" t="s">
        <v>6771</v>
      </c>
    </row>
    <row r="3355" spans="1:6">
      <c r="A3355" s="403">
        <v>89681</v>
      </c>
      <c r="B3355" s="404" t="s">
        <v>10374</v>
      </c>
      <c r="C3355" s="404" t="s">
        <v>2</v>
      </c>
      <c r="D3355" s="404" t="s">
        <v>6823</v>
      </c>
      <c r="E3355" s="409">
        <v>41.92</v>
      </c>
      <c r="F3355" s="404" t="s">
        <v>6771</v>
      </c>
    </row>
    <row r="3356" spans="1:6">
      <c r="A3356" s="403">
        <v>89682</v>
      </c>
      <c r="B3356" s="404" t="s">
        <v>10375</v>
      </c>
      <c r="C3356" s="404" t="s">
        <v>2</v>
      </c>
      <c r="D3356" s="404" t="s">
        <v>6770</v>
      </c>
      <c r="E3356" s="409">
        <v>21.12</v>
      </c>
      <c r="F3356" s="404" t="s">
        <v>6771</v>
      </c>
    </row>
    <row r="3357" spans="1:6">
      <c r="A3357" s="403">
        <v>89684</v>
      </c>
      <c r="B3357" s="404" t="s">
        <v>10376</v>
      </c>
      <c r="C3357" s="404" t="s">
        <v>2</v>
      </c>
      <c r="D3357" s="404" t="s">
        <v>6770</v>
      </c>
      <c r="E3357" s="409">
        <v>29.28</v>
      </c>
      <c r="F3357" s="404" t="s">
        <v>6771</v>
      </c>
    </row>
    <row r="3358" spans="1:6">
      <c r="A3358" s="403">
        <v>89685</v>
      </c>
      <c r="B3358" s="404" t="s">
        <v>10377</v>
      </c>
      <c r="C3358" s="404" t="s">
        <v>2</v>
      </c>
      <c r="D3358" s="404" t="s">
        <v>6823</v>
      </c>
      <c r="E3358" s="409">
        <v>28.39</v>
      </c>
      <c r="F3358" s="404" t="s">
        <v>6771</v>
      </c>
    </row>
    <row r="3359" spans="1:6">
      <c r="A3359" s="403">
        <v>89686</v>
      </c>
      <c r="B3359" s="404" t="s">
        <v>10378</v>
      </c>
      <c r="C3359" s="404" t="s">
        <v>2</v>
      </c>
      <c r="D3359" s="404" t="s">
        <v>6770</v>
      </c>
      <c r="E3359" s="409">
        <v>110</v>
      </c>
      <c r="F3359" s="404" t="s">
        <v>6771</v>
      </c>
    </row>
    <row r="3360" spans="1:6">
      <c r="A3360" s="403">
        <v>89687</v>
      </c>
      <c r="B3360" s="404" t="s">
        <v>10379</v>
      </c>
      <c r="C3360" s="404" t="s">
        <v>2</v>
      </c>
      <c r="D3360" s="404" t="s">
        <v>6823</v>
      </c>
      <c r="E3360" s="409">
        <v>23.71</v>
      </c>
      <c r="F3360" s="404" t="s">
        <v>6771</v>
      </c>
    </row>
    <row r="3361" spans="1:6">
      <c r="A3361" s="403">
        <v>89689</v>
      </c>
      <c r="B3361" s="404" t="s">
        <v>10380</v>
      </c>
      <c r="C3361" s="404" t="s">
        <v>2</v>
      </c>
      <c r="D3361" s="404" t="s">
        <v>6770</v>
      </c>
      <c r="E3361" s="409">
        <v>22.76</v>
      </c>
      <c r="F3361" s="404" t="s">
        <v>6771</v>
      </c>
    </row>
    <row r="3362" spans="1:6">
      <c r="A3362" s="403">
        <v>89690</v>
      </c>
      <c r="B3362" s="404" t="s">
        <v>10381</v>
      </c>
      <c r="C3362" s="404" t="s">
        <v>2</v>
      </c>
      <c r="D3362" s="404" t="s">
        <v>6823</v>
      </c>
      <c r="E3362" s="409">
        <v>43.11</v>
      </c>
      <c r="F3362" s="404" t="s">
        <v>6771</v>
      </c>
    </row>
    <row r="3363" spans="1:6">
      <c r="A3363" s="403">
        <v>89691</v>
      </c>
      <c r="B3363" s="404" t="s">
        <v>10382</v>
      </c>
      <c r="C3363" s="404" t="s">
        <v>2</v>
      </c>
      <c r="D3363" s="404" t="s">
        <v>6770</v>
      </c>
      <c r="E3363" s="409">
        <v>8.1</v>
      </c>
      <c r="F3363" s="404" t="s">
        <v>6771</v>
      </c>
    </row>
    <row r="3364" spans="1:6">
      <c r="A3364" s="403">
        <v>89692</v>
      </c>
      <c r="B3364" s="404" t="s">
        <v>10383</v>
      </c>
      <c r="C3364" s="404" t="s">
        <v>2</v>
      </c>
      <c r="D3364" s="404" t="s">
        <v>6823</v>
      </c>
      <c r="E3364" s="409">
        <v>41.68</v>
      </c>
      <c r="F3364" s="404" t="s">
        <v>6771</v>
      </c>
    </row>
    <row r="3365" spans="1:6">
      <c r="A3365" s="403">
        <v>89693</v>
      </c>
      <c r="B3365" s="404" t="s">
        <v>10384</v>
      </c>
      <c r="C3365" s="404" t="s">
        <v>2</v>
      </c>
      <c r="D3365" s="404" t="s">
        <v>6823</v>
      </c>
      <c r="E3365" s="409">
        <v>38.39</v>
      </c>
      <c r="F3365" s="404" t="s">
        <v>6771</v>
      </c>
    </row>
    <row r="3366" spans="1:6">
      <c r="A3366" s="403">
        <v>89694</v>
      </c>
      <c r="B3366" s="404" t="s">
        <v>10385</v>
      </c>
      <c r="C3366" s="404" t="s">
        <v>2</v>
      </c>
      <c r="D3366" s="404" t="s">
        <v>6770</v>
      </c>
      <c r="E3366" s="409">
        <v>13.08</v>
      </c>
      <c r="F3366" s="404" t="s">
        <v>6771</v>
      </c>
    </row>
    <row r="3367" spans="1:6">
      <c r="A3367" s="403">
        <v>89695</v>
      </c>
      <c r="B3367" s="404" t="s">
        <v>10386</v>
      </c>
      <c r="C3367" s="404" t="s">
        <v>2</v>
      </c>
      <c r="D3367" s="404" t="s">
        <v>6770</v>
      </c>
      <c r="E3367" s="409">
        <v>12.14</v>
      </c>
      <c r="F3367" s="404" t="s">
        <v>6771</v>
      </c>
    </row>
    <row r="3368" spans="1:6">
      <c r="A3368" s="403">
        <v>89696</v>
      </c>
      <c r="B3368" s="404" t="s">
        <v>10387</v>
      </c>
      <c r="C3368" s="404" t="s">
        <v>2</v>
      </c>
      <c r="D3368" s="404" t="s">
        <v>6823</v>
      </c>
      <c r="E3368" s="409">
        <v>30.42</v>
      </c>
      <c r="F3368" s="404" t="s">
        <v>6771</v>
      </c>
    </row>
    <row r="3369" spans="1:6">
      <c r="A3369" s="403">
        <v>89697</v>
      </c>
      <c r="B3369" s="404" t="s">
        <v>10388</v>
      </c>
      <c r="C3369" s="404" t="s">
        <v>2</v>
      </c>
      <c r="D3369" s="404" t="s">
        <v>6770</v>
      </c>
      <c r="E3369" s="409">
        <v>9.7200000000000006</v>
      </c>
      <c r="F3369" s="404" t="s">
        <v>6771</v>
      </c>
    </row>
    <row r="3370" spans="1:6">
      <c r="A3370" s="403">
        <v>89698</v>
      </c>
      <c r="B3370" s="404" t="s">
        <v>10389</v>
      </c>
      <c r="C3370" s="404" t="s">
        <v>2</v>
      </c>
      <c r="D3370" s="404" t="s">
        <v>6823</v>
      </c>
      <c r="E3370" s="409">
        <v>119.93</v>
      </c>
      <c r="F3370" s="404" t="s">
        <v>6771</v>
      </c>
    </row>
    <row r="3371" spans="1:6">
      <c r="A3371" s="403">
        <v>89699</v>
      </c>
      <c r="B3371" s="404" t="s">
        <v>10390</v>
      </c>
      <c r="C3371" s="404" t="s">
        <v>2</v>
      </c>
      <c r="D3371" s="404" t="s">
        <v>6823</v>
      </c>
      <c r="E3371" s="409">
        <v>96.99</v>
      </c>
      <c r="F3371" s="404" t="s">
        <v>6771</v>
      </c>
    </row>
    <row r="3372" spans="1:6">
      <c r="A3372" s="403">
        <v>89700</v>
      </c>
      <c r="B3372" s="404" t="s">
        <v>10391</v>
      </c>
      <c r="C3372" s="404" t="s">
        <v>2</v>
      </c>
      <c r="D3372" s="404" t="s">
        <v>6770</v>
      </c>
      <c r="E3372" s="409">
        <v>13.98</v>
      </c>
      <c r="F3372" s="404" t="s">
        <v>6771</v>
      </c>
    </row>
    <row r="3373" spans="1:6">
      <c r="A3373" s="403">
        <v>89701</v>
      </c>
      <c r="B3373" s="404" t="s">
        <v>10392</v>
      </c>
      <c r="C3373" s="404" t="s">
        <v>2</v>
      </c>
      <c r="D3373" s="404" t="s">
        <v>6823</v>
      </c>
      <c r="E3373" s="409">
        <v>85.7</v>
      </c>
      <c r="F3373" s="404" t="s">
        <v>6771</v>
      </c>
    </row>
    <row r="3374" spans="1:6">
      <c r="A3374" s="403">
        <v>89702</v>
      </c>
      <c r="B3374" s="404" t="s">
        <v>10393</v>
      </c>
      <c r="C3374" s="404" t="s">
        <v>2</v>
      </c>
      <c r="D3374" s="404" t="s">
        <v>6770</v>
      </c>
      <c r="E3374" s="409">
        <v>13.98</v>
      </c>
      <c r="F3374" s="404" t="s">
        <v>6771</v>
      </c>
    </row>
    <row r="3375" spans="1:6">
      <c r="A3375" s="403">
        <v>89703</v>
      </c>
      <c r="B3375" s="404" t="s">
        <v>10394</v>
      </c>
      <c r="C3375" s="404" t="s">
        <v>2</v>
      </c>
      <c r="D3375" s="404" t="s">
        <v>6770</v>
      </c>
      <c r="E3375" s="409">
        <v>31.3</v>
      </c>
      <c r="F3375" s="404" t="s">
        <v>6771</v>
      </c>
    </row>
    <row r="3376" spans="1:6">
      <c r="A3376" s="403">
        <v>89704</v>
      </c>
      <c r="B3376" s="404" t="s">
        <v>10395</v>
      </c>
      <c r="C3376" s="404" t="s">
        <v>2</v>
      </c>
      <c r="D3376" s="404" t="s">
        <v>6823</v>
      </c>
      <c r="E3376" s="409">
        <v>69.06</v>
      </c>
      <c r="F3376" s="404" t="s">
        <v>6771</v>
      </c>
    </row>
    <row r="3377" spans="1:6">
      <c r="A3377" s="403">
        <v>89705</v>
      </c>
      <c r="B3377" s="404" t="s">
        <v>10396</v>
      </c>
      <c r="C3377" s="404" t="s">
        <v>2</v>
      </c>
      <c r="D3377" s="404" t="s">
        <v>6770</v>
      </c>
      <c r="E3377" s="409">
        <v>16.22</v>
      </c>
      <c r="F3377" s="404" t="s">
        <v>6771</v>
      </c>
    </row>
    <row r="3378" spans="1:6">
      <c r="A3378" s="403">
        <v>89706</v>
      </c>
      <c r="B3378" s="404" t="s">
        <v>10397</v>
      </c>
      <c r="C3378" s="404" t="s">
        <v>2</v>
      </c>
      <c r="D3378" s="404" t="s">
        <v>6770</v>
      </c>
      <c r="E3378" s="409">
        <v>34.93</v>
      </c>
      <c r="F3378" s="404" t="s">
        <v>6771</v>
      </c>
    </row>
    <row r="3379" spans="1:6">
      <c r="A3379" s="403">
        <v>89718</v>
      </c>
      <c r="B3379" s="404" t="s">
        <v>10398</v>
      </c>
      <c r="C3379" s="404" t="s">
        <v>78</v>
      </c>
      <c r="D3379" s="404" t="s">
        <v>6770</v>
      </c>
      <c r="E3379" s="409">
        <v>35.03</v>
      </c>
      <c r="F3379" s="404" t="s">
        <v>6771</v>
      </c>
    </row>
    <row r="3380" spans="1:6">
      <c r="A3380" s="403">
        <v>89719</v>
      </c>
      <c r="B3380" s="404" t="s">
        <v>10399</v>
      </c>
      <c r="C3380" s="404" t="s">
        <v>2</v>
      </c>
      <c r="D3380" s="404" t="s">
        <v>6770</v>
      </c>
      <c r="E3380" s="409">
        <v>7.03</v>
      </c>
      <c r="F3380" s="404" t="s">
        <v>6771</v>
      </c>
    </row>
    <row r="3381" spans="1:6">
      <c r="A3381" s="403">
        <v>89720</v>
      </c>
      <c r="B3381" s="404" t="s">
        <v>10400</v>
      </c>
      <c r="C3381" s="404" t="s">
        <v>2</v>
      </c>
      <c r="D3381" s="404" t="s">
        <v>6770</v>
      </c>
      <c r="E3381" s="409">
        <v>8.3000000000000007</v>
      </c>
      <c r="F3381" s="404" t="s">
        <v>6771</v>
      </c>
    </row>
    <row r="3382" spans="1:6">
      <c r="A3382" s="403">
        <v>89721</v>
      </c>
      <c r="B3382" s="404" t="s">
        <v>10401</v>
      </c>
      <c r="C3382" s="404" t="s">
        <v>2</v>
      </c>
      <c r="D3382" s="404" t="s">
        <v>6770</v>
      </c>
      <c r="E3382" s="409">
        <v>8.7200000000000006</v>
      </c>
      <c r="F3382" s="404" t="s">
        <v>6771</v>
      </c>
    </row>
    <row r="3383" spans="1:6">
      <c r="A3383" s="403">
        <v>89723</v>
      </c>
      <c r="B3383" s="404" t="s">
        <v>10402</v>
      </c>
      <c r="C3383" s="404" t="s">
        <v>2</v>
      </c>
      <c r="D3383" s="404" t="s">
        <v>6770</v>
      </c>
      <c r="E3383" s="409">
        <v>11.49</v>
      </c>
      <c r="F3383" s="404" t="s">
        <v>6771</v>
      </c>
    </row>
    <row r="3384" spans="1:6">
      <c r="A3384" s="403">
        <v>89724</v>
      </c>
      <c r="B3384" s="404" t="s">
        <v>6032</v>
      </c>
      <c r="C3384" s="404" t="s">
        <v>2</v>
      </c>
      <c r="D3384" s="404" t="s">
        <v>6770</v>
      </c>
      <c r="E3384" s="409">
        <v>5.41</v>
      </c>
      <c r="F3384" s="404" t="s">
        <v>6771</v>
      </c>
    </row>
    <row r="3385" spans="1:6">
      <c r="A3385" s="403">
        <v>89725</v>
      </c>
      <c r="B3385" s="404" t="s">
        <v>10403</v>
      </c>
      <c r="C3385" s="404" t="s">
        <v>2</v>
      </c>
      <c r="D3385" s="404" t="s">
        <v>6770</v>
      </c>
      <c r="E3385" s="409">
        <v>11.2</v>
      </c>
      <c r="F3385" s="404" t="s">
        <v>6771</v>
      </c>
    </row>
    <row r="3386" spans="1:6">
      <c r="A3386" s="403">
        <v>89726</v>
      </c>
      <c r="B3386" s="404" t="s">
        <v>6034</v>
      </c>
      <c r="C3386" s="404" t="s">
        <v>2</v>
      </c>
      <c r="D3386" s="404" t="s">
        <v>6770</v>
      </c>
      <c r="E3386" s="409">
        <v>6.07</v>
      </c>
      <c r="F3386" s="404" t="s">
        <v>6771</v>
      </c>
    </row>
    <row r="3387" spans="1:6">
      <c r="A3387" s="403">
        <v>89727</v>
      </c>
      <c r="B3387" s="404" t="s">
        <v>10404</v>
      </c>
      <c r="C3387" s="404" t="s">
        <v>2</v>
      </c>
      <c r="D3387" s="404" t="s">
        <v>6770</v>
      </c>
      <c r="E3387" s="409">
        <v>12.56</v>
      </c>
      <c r="F3387" s="404" t="s">
        <v>6771</v>
      </c>
    </row>
    <row r="3388" spans="1:6">
      <c r="A3388" s="403">
        <v>89728</v>
      </c>
      <c r="B3388" s="404" t="s">
        <v>10405</v>
      </c>
      <c r="C3388" s="404" t="s">
        <v>2</v>
      </c>
      <c r="D3388" s="404" t="s">
        <v>6770</v>
      </c>
      <c r="E3388" s="409">
        <v>7.67</v>
      </c>
      <c r="F3388" s="404" t="s">
        <v>6771</v>
      </c>
    </row>
    <row r="3389" spans="1:6">
      <c r="A3389" s="403">
        <v>89729</v>
      </c>
      <c r="B3389" s="404" t="s">
        <v>10406</v>
      </c>
      <c r="C3389" s="404" t="s">
        <v>2</v>
      </c>
      <c r="D3389" s="404" t="s">
        <v>6770</v>
      </c>
      <c r="E3389" s="409">
        <v>17.43</v>
      </c>
      <c r="F3389" s="404" t="s">
        <v>6771</v>
      </c>
    </row>
    <row r="3390" spans="1:6">
      <c r="A3390" s="403">
        <v>89730</v>
      </c>
      <c r="B3390" s="404" t="s">
        <v>10407</v>
      </c>
      <c r="C3390" s="404" t="s">
        <v>2</v>
      </c>
      <c r="D3390" s="404" t="s">
        <v>6770</v>
      </c>
      <c r="E3390" s="409">
        <v>7.78</v>
      </c>
      <c r="F3390" s="404" t="s">
        <v>6771</v>
      </c>
    </row>
    <row r="3391" spans="1:6">
      <c r="A3391" s="403">
        <v>89731</v>
      </c>
      <c r="B3391" s="404" t="s">
        <v>10408</v>
      </c>
      <c r="C3391" s="404" t="s">
        <v>2</v>
      </c>
      <c r="D3391" s="404" t="s">
        <v>6770</v>
      </c>
      <c r="E3391" s="409">
        <v>7.17</v>
      </c>
      <c r="F3391" s="404" t="s">
        <v>6771</v>
      </c>
    </row>
    <row r="3392" spans="1:6">
      <c r="A3392" s="403">
        <v>89732</v>
      </c>
      <c r="B3392" s="404" t="s">
        <v>10409</v>
      </c>
      <c r="C3392" s="404" t="s">
        <v>2</v>
      </c>
      <c r="D3392" s="404" t="s">
        <v>6770</v>
      </c>
      <c r="E3392" s="409">
        <v>7.64</v>
      </c>
      <c r="F3392" s="404" t="s">
        <v>6771</v>
      </c>
    </row>
    <row r="3393" spans="1:6">
      <c r="A3393" s="403">
        <v>89733</v>
      </c>
      <c r="B3393" s="404" t="s">
        <v>10410</v>
      </c>
      <c r="C3393" s="404" t="s">
        <v>2</v>
      </c>
      <c r="D3393" s="404" t="s">
        <v>6770</v>
      </c>
      <c r="E3393" s="409">
        <v>13.06</v>
      </c>
      <c r="F3393" s="404" t="s">
        <v>6771</v>
      </c>
    </row>
    <row r="3394" spans="1:6">
      <c r="A3394" s="403">
        <v>89734</v>
      </c>
      <c r="B3394" s="404" t="s">
        <v>10411</v>
      </c>
      <c r="C3394" s="404" t="s">
        <v>2</v>
      </c>
      <c r="D3394" s="404" t="s">
        <v>6770</v>
      </c>
      <c r="E3394" s="409">
        <v>17.43</v>
      </c>
      <c r="F3394" s="404" t="s">
        <v>6771</v>
      </c>
    </row>
    <row r="3395" spans="1:6">
      <c r="A3395" s="403">
        <v>89735</v>
      </c>
      <c r="B3395" s="404" t="s">
        <v>10412</v>
      </c>
      <c r="C3395" s="404" t="s">
        <v>2</v>
      </c>
      <c r="D3395" s="404" t="s">
        <v>6770</v>
      </c>
      <c r="E3395" s="409">
        <v>12.95</v>
      </c>
      <c r="F3395" s="404" t="s">
        <v>6771</v>
      </c>
    </row>
    <row r="3396" spans="1:6">
      <c r="A3396" s="403">
        <v>89736</v>
      </c>
      <c r="B3396" s="404" t="s">
        <v>10413</v>
      </c>
      <c r="C3396" s="404" t="s">
        <v>2</v>
      </c>
      <c r="D3396" s="404" t="s">
        <v>6770</v>
      </c>
      <c r="E3396" s="409">
        <v>4.75</v>
      </c>
      <c r="F3396" s="404" t="s">
        <v>6771</v>
      </c>
    </row>
    <row r="3397" spans="1:6">
      <c r="A3397" s="403">
        <v>89737</v>
      </c>
      <c r="B3397" s="404" t="s">
        <v>10414</v>
      </c>
      <c r="C3397" s="404" t="s">
        <v>2</v>
      </c>
      <c r="D3397" s="404" t="s">
        <v>6770</v>
      </c>
      <c r="E3397" s="409">
        <v>12.15</v>
      </c>
      <c r="F3397" s="404" t="s">
        <v>6771</v>
      </c>
    </row>
    <row r="3398" spans="1:6">
      <c r="A3398" s="403">
        <v>89738</v>
      </c>
      <c r="B3398" s="404" t="s">
        <v>10415</v>
      </c>
      <c r="C3398" s="404" t="s">
        <v>2</v>
      </c>
      <c r="D3398" s="404" t="s">
        <v>6770</v>
      </c>
      <c r="E3398" s="409">
        <v>9.19</v>
      </c>
      <c r="F3398" s="404" t="s">
        <v>6771</v>
      </c>
    </row>
    <row r="3399" spans="1:6">
      <c r="A3399" s="403">
        <v>89739</v>
      </c>
      <c r="B3399" s="404" t="s">
        <v>10416</v>
      </c>
      <c r="C3399" s="404" t="s">
        <v>2</v>
      </c>
      <c r="D3399" s="404" t="s">
        <v>6770</v>
      </c>
      <c r="E3399" s="409">
        <v>12.84</v>
      </c>
      <c r="F3399" s="404" t="s">
        <v>6771</v>
      </c>
    </row>
    <row r="3400" spans="1:6">
      <c r="A3400" s="403">
        <v>89740</v>
      </c>
      <c r="B3400" s="404" t="s">
        <v>10417</v>
      </c>
      <c r="C3400" s="404" t="s">
        <v>2</v>
      </c>
      <c r="D3400" s="404" t="s">
        <v>6770</v>
      </c>
      <c r="E3400" s="409">
        <v>4.3600000000000003</v>
      </c>
      <c r="F3400" s="404" t="s">
        <v>6771</v>
      </c>
    </row>
    <row r="3401" spans="1:6">
      <c r="A3401" s="403">
        <v>89741</v>
      </c>
      <c r="B3401" s="404" t="s">
        <v>10418</v>
      </c>
      <c r="C3401" s="404" t="s">
        <v>2</v>
      </c>
      <c r="D3401" s="404" t="s">
        <v>6770</v>
      </c>
      <c r="E3401" s="409">
        <v>12.58</v>
      </c>
      <c r="F3401" s="404" t="s">
        <v>6771</v>
      </c>
    </row>
    <row r="3402" spans="1:6">
      <c r="A3402" s="403">
        <v>89742</v>
      </c>
      <c r="B3402" s="404" t="s">
        <v>10419</v>
      </c>
      <c r="C3402" s="404" t="s">
        <v>2</v>
      </c>
      <c r="D3402" s="404" t="s">
        <v>6770</v>
      </c>
      <c r="E3402" s="409">
        <v>23.22</v>
      </c>
      <c r="F3402" s="404" t="s">
        <v>6771</v>
      </c>
    </row>
    <row r="3403" spans="1:6">
      <c r="A3403" s="403">
        <v>89743</v>
      </c>
      <c r="B3403" s="404" t="s">
        <v>10420</v>
      </c>
      <c r="C3403" s="404" t="s">
        <v>2</v>
      </c>
      <c r="D3403" s="404" t="s">
        <v>6770</v>
      </c>
      <c r="E3403" s="409">
        <v>31.13</v>
      </c>
      <c r="F3403" s="404" t="s">
        <v>6771</v>
      </c>
    </row>
    <row r="3404" spans="1:6">
      <c r="A3404" s="403">
        <v>89744</v>
      </c>
      <c r="B3404" s="404" t="s">
        <v>6036</v>
      </c>
      <c r="C3404" s="404" t="s">
        <v>2</v>
      </c>
      <c r="D3404" s="404" t="s">
        <v>6770</v>
      </c>
      <c r="E3404" s="409">
        <v>16.03</v>
      </c>
      <c r="F3404" s="404" t="s">
        <v>6771</v>
      </c>
    </row>
    <row r="3405" spans="1:6">
      <c r="A3405" s="403">
        <v>89745</v>
      </c>
      <c r="B3405" s="404" t="s">
        <v>10421</v>
      </c>
      <c r="C3405" s="404" t="s">
        <v>2</v>
      </c>
      <c r="D3405" s="404" t="s">
        <v>6770</v>
      </c>
      <c r="E3405" s="409">
        <v>19.82</v>
      </c>
      <c r="F3405" s="404" t="s">
        <v>6771</v>
      </c>
    </row>
    <row r="3406" spans="1:6">
      <c r="A3406" s="403">
        <v>89746</v>
      </c>
      <c r="B3406" s="404" t="s">
        <v>6038</v>
      </c>
      <c r="C3406" s="404" t="s">
        <v>2</v>
      </c>
      <c r="D3406" s="404" t="s">
        <v>6770</v>
      </c>
      <c r="E3406" s="409">
        <v>16.079999999999998</v>
      </c>
      <c r="F3406" s="404" t="s">
        <v>6771</v>
      </c>
    </row>
    <row r="3407" spans="1:6">
      <c r="A3407" s="403">
        <v>89747</v>
      </c>
      <c r="B3407" s="404" t="s">
        <v>10422</v>
      </c>
      <c r="C3407" s="404" t="s">
        <v>2</v>
      </c>
      <c r="D3407" s="404" t="s">
        <v>6770</v>
      </c>
      <c r="E3407" s="409">
        <v>7.69</v>
      </c>
      <c r="F3407" s="404" t="s">
        <v>6771</v>
      </c>
    </row>
    <row r="3408" spans="1:6">
      <c r="A3408" s="403">
        <v>89748</v>
      </c>
      <c r="B3408" s="404" t="s">
        <v>10423</v>
      </c>
      <c r="C3408" s="404" t="s">
        <v>2</v>
      </c>
      <c r="D3408" s="404" t="s">
        <v>6770</v>
      </c>
      <c r="E3408" s="409">
        <v>26.76</v>
      </c>
      <c r="F3408" s="404" t="s">
        <v>6771</v>
      </c>
    </row>
    <row r="3409" spans="1:6">
      <c r="A3409" s="403">
        <v>89749</v>
      </c>
      <c r="B3409" s="404" t="s">
        <v>10424</v>
      </c>
      <c r="C3409" s="404" t="s">
        <v>2</v>
      </c>
      <c r="D3409" s="404" t="s">
        <v>6770</v>
      </c>
      <c r="E3409" s="409">
        <v>9.19</v>
      </c>
      <c r="F3409" s="404" t="s">
        <v>6771</v>
      </c>
    </row>
    <row r="3410" spans="1:6">
      <c r="A3410" s="403">
        <v>89750</v>
      </c>
      <c r="B3410" s="404" t="s">
        <v>10425</v>
      </c>
      <c r="C3410" s="404" t="s">
        <v>2</v>
      </c>
      <c r="D3410" s="404" t="s">
        <v>6770</v>
      </c>
      <c r="E3410" s="409">
        <v>47.5</v>
      </c>
      <c r="F3410" s="404" t="s">
        <v>6771</v>
      </c>
    </row>
    <row r="3411" spans="1:6">
      <c r="A3411" s="403">
        <v>89751</v>
      </c>
      <c r="B3411" s="404" t="s">
        <v>10426</v>
      </c>
      <c r="C3411" s="404" t="s">
        <v>2</v>
      </c>
      <c r="D3411" s="404" t="s">
        <v>6770</v>
      </c>
      <c r="E3411" s="409">
        <v>3.7</v>
      </c>
      <c r="F3411" s="404" t="s">
        <v>6771</v>
      </c>
    </row>
    <row r="3412" spans="1:6">
      <c r="A3412" s="403">
        <v>89752</v>
      </c>
      <c r="B3412" s="404" t="s">
        <v>10427</v>
      </c>
      <c r="C3412" s="404" t="s">
        <v>2</v>
      </c>
      <c r="D3412" s="404" t="s">
        <v>6823</v>
      </c>
      <c r="E3412" s="409">
        <v>4.2300000000000004</v>
      </c>
      <c r="F3412" s="404" t="s">
        <v>6771</v>
      </c>
    </row>
    <row r="3413" spans="1:6">
      <c r="A3413" s="403">
        <v>89753</v>
      </c>
      <c r="B3413" s="404" t="s">
        <v>10428</v>
      </c>
      <c r="C3413" s="404" t="s">
        <v>2</v>
      </c>
      <c r="D3413" s="404" t="s">
        <v>6823</v>
      </c>
      <c r="E3413" s="409">
        <v>5.86</v>
      </c>
      <c r="F3413" s="404" t="s">
        <v>6771</v>
      </c>
    </row>
    <row r="3414" spans="1:6">
      <c r="A3414" s="403">
        <v>89754</v>
      </c>
      <c r="B3414" s="404" t="s">
        <v>10429</v>
      </c>
      <c r="C3414" s="404" t="s">
        <v>2</v>
      </c>
      <c r="D3414" s="404" t="s">
        <v>6823</v>
      </c>
      <c r="E3414" s="409">
        <v>9.77</v>
      </c>
      <c r="F3414" s="404" t="s">
        <v>6771</v>
      </c>
    </row>
    <row r="3415" spans="1:6">
      <c r="A3415" s="403">
        <v>89755</v>
      </c>
      <c r="B3415" s="404" t="s">
        <v>10430</v>
      </c>
      <c r="C3415" s="404" t="s">
        <v>2</v>
      </c>
      <c r="D3415" s="404" t="s">
        <v>6770</v>
      </c>
      <c r="E3415" s="409">
        <v>7.32</v>
      </c>
      <c r="F3415" s="404" t="s">
        <v>6771</v>
      </c>
    </row>
    <row r="3416" spans="1:6">
      <c r="A3416" s="403">
        <v>89756</v>
      </c>
      <c r="B3416" s="404" t="s">
        <v>10431</v>
      </c>
      <c r="C3416" s="404" t="s">
        <v>2</v>
      </c>
      <c r="D3416" s="404" t="s">
        <v>6770</v>
      </c>
      <c r="E3416" s="409">
        <v>12.41</v>
      </c>
      <c r="F3416" s="404" t="s">
        <v>6771</v>
      </c>
    </row>
    <row r="3417" spans="1:6">
      <c r="A3417" s="403">
        <v>89757</v>
      </c>
      <c r="B3417" s="404" t="s">
        <v>10432</v>
      </c>
      <c r="C3417" s="404" t="s">
        <v>2</v>
      </c>
      <c r="D3417" s="404" t="s">
        <v>6770</v>
      </c>
      <c r="E3417" s="409">
        <v>18.899999999999999</v>
      </c>
      <c r="F3417" s="404" t="s">
        <v>6771</v>
      </c>
    </row>
    <row r="3418" spans="1:6">
      <c r="A3418" s="403">
        <v>89758</v>
      </c>
      <c r="B3418" s="404" t="s">
        <v>10433</v>
      </c>
      <c r="C3418" s="404" t="s">
        <v>2</v>
      </c>
      <c r="D3418" s="404" t="s">
        <v>6770</v>
      </c>
      <c r="E3418" s="409">
        <v>29.49</v>
      </c>
      <c r="F3418" s="404" t="s">
        <v>6771</v>
      </c>
    </row>
    <row r="3419" spans="1:6">
      <c r="A3419" s="403">
        <v>89759</v>
      </c>
      <c r="B3419" s="404" t="s">
        <v>10434</v>
      </c>
      <c r="C3419" s="404" t="s">
        <v>2</v>
      </c>
      <c r="D3419" s="404" t="s">
        <v>6770</v>
      </c>
      <c r="E3419" s="409">
        <v>5.0599999999999996</v>
      </c>
      <c r="F3419" s="404" t="s">
        <v>6771</v>
      </c>
    </row>
    <row r="3420" spans="1:6">
      <c r="A3420" s="403">
        <v>89760</v>
      </c>
      <c r="B3420" s="404" t="s">
        <v>10435</v>
      </c>
      <c r="C3420" s="404" t="s">
        <v>2</v>
      </c>
      <c r="D3420" s="404" t="s">
        <v>6770</v>
      </c>
      <c r="E3420" s="409">
        <v>11.9</v>
      </c>
      <c r="F3420" s="404" t="s">
        <v>6771</v>
      </c>
    </row>
    <row r="3421" spans="1:6">
      <c r="A3421" s="403">
        <v>89761</v>
      </c>
      <c r="B3421" s="404" t="s">
        <v>10436</v>
      </c>
      <c r="C3421" s="404" t="s">
        <v>2</v>
      </c>
      <c r="D3421" s="404" t="s">
        <v>6770</v>
      </c>
      <c r="E3421" s="409">
        <v>19.510000000000002</v>
      </c>
      <c r="F3421" s="404" t="s">
        <v>6771</v>
      </c>
    </row>
    <row r="3422" spans="1:6">
      <c r="A3422" s="403">
        <v>89762</v>
      </c>
      <c r="B3422" s="404" t="s">
        <v>10437</v>
      </c>
      <c r="C3422" s="404" t="s">
        <v>2</v>
      </c>
      <c r="D3422" s="404" t="s">
        <v>6770</v>
      </c>
      <c r="E3422" s="409">
        <v>27.67</v>
      </c>
      <c r="F3422" s="404" t="s">
        <v>6771</v>
      </c>
    </row>
    <row r="3423" spans="1:6">
      <c r="A3423" s="403">
        <v>89763</v>
      </c>
      <c r="B3423" s="404" t="s">
        <v>10438</v>
      </c>
      <c r="C3423" s="404" t="s">
        <v>2</v>
      </c>
      <c r="D3423" s="404" t="s">
        <v>6770</v>
      </c>
      <c r="E3423" s="409">
        <v>108.39</v>
      </c>
      <c r="F3423" s="404" t="s">
        <v>6771</v>
      </c>
    </row>
    <row r="3424" spans="1:6">
      <c r="A3424" s="403">
        <v>89764</v>
      </c>
      <c r="B3424" s="404" t="s">
        <v>10439</v>
      </c>
      <c r="C3424" s="404" t="s">
        <v>2</v>
      </c>
      <c r="D3424" s="404" t="s">
        <v>6770</v>
      </c>
      <c r="E3424" s="409">
        <v>21.15</v>
      </c>
      <c r="F3424" s="404" t="s">
        <v>6771</v>
      </c>
    </row>
    <row r="3425" spans="1:6">
      <c r="A3425" s="403">
        <v>89765</v>
      </c>
      <c r="B3425" s="404" t="s">
        <v>10440</v>
      </c>
      <c r="C3425" s="404" t="s">
        <v>2</v>
      </c>
      <c r="D3425" s="404" t="s">
        <v>6770</v>
      </c>
      <c r="E3425" s="409">
        <v>9.07</v>
      </c>
      <c r="F3425" s="404" t="s">
        <v>6771</v>
      </c>
    </row>
    <row r="3426" spans="1:6">
      <c r="A3426" s="403">
        <v>89766</v>
      </c>
      <c r="B3426" s="404" t="s">
        <v>10441</v>
      </c>
      <c r="C3426" s="404" t="s">
        <v>2</v>
      </c>
      <c r="D3426" s="404" t="s">
        <v>6770</v>
      </c>
      <c r="E3426" s="409">
        <v>13.33</v>
      </c>
      <c r="F3426" s="404" t="s">
        <v>6771</v>
      </c>
    </row>
    <row r="3427" spans="1:6">
      <c r="A3427" s="403">
        <v>89767</v>
      </c>
      <c r="B3427" s="404" t="s">
        <v>10442</v>
      </c>
      <c r="C3427" s="404" t="s">
        <v>2</v>
      </c>
      <c r="D3427" s="404" t="s">
        <v>6770</v>
      </c>
      <c r="E3427" s="409">
        <v>13.33</v>
      </c>
      <c r="F3427" s="404" t="s">
        <v>6771</v>
      </c>
    </row>
    <row r="3428" spans="1:6">
      <c r="A3428" s="403">
        <v>89768</v>
      </c>
      <c r="B3428" s="404" t="s">
        <v>10443</v>
      </c>
      <c r="C3428" s="404" t="s">
        <v>2</v>
      </c>
      <c r="D3428" s="404" t="s">
        <v>6770</v>
      </c>
      <c r="E3428" s="409">
        <v>13.48</v>
      </c>
      <c r="F3428" s="404" t="s">
        <v>6771</v>
      </c>
    </row>
    <row r="3429" spans="1:6">
      <c r="A3429" s="403">
        <v>89769</v>
      </c>
      <c r="B3429" s="404" t="s">
        <v>10444</v>
      </c>
      <c r="C3429" s="404" t="s">
        <v>2</v>
      </c>
      <c r="D3429" s="404" t="s">
        <v>6770</v>
      </c>
      <c r="E3429" s="409">
        <v>31.68</v>
      </c>
      <c r="F3429" s="404" t="s">
        <v>6771</v>
      </c>
    </row>
    <row r="3430" spans="1:6">
      <c r="A3430" s="403">
        <v>89772</v>
      </c>
      <c r="B3430" s="404" t="s">
        <v>10445</v>
      </c>
      <c r="C3430" s="404" t="s">
        <v>78</v>
      </c>
      <c r="D3430" s="404" t="s">
        <v>6770</v>
      </c>
      <c r="E3430" s="409">
        <v>64.7</v>
      </c>
      <c r="F3430" s="404" t="s">
        <v>6771</v>
      </c>
    </row>
    <row r="3431" spans="1:6">
      <c r="A3431" s="403">
        <v>89774</v>
      </c>
      <c r="B3431" s="404" t="s">
        <v>10446</v>
      </c>
      <c r="C3431" s="404" t="s">
        <v>2</v>
      </c>
      <c r="D3431" s="404" t="s">
        <v>6823</v>
      </c>
      <c r="E3431" s="409">
        <v>9.65</v>
      </c>
      <c r="F3431" s="404" t="s">
        <v>6771</v>
      </c>
    </row>
    <row r="3432" spans="1:6">
      <c r="A3432" s="403">
        <v>89776</v>
      </c>
      <c r="B3432" s="404" t="s">
        <v>10447</v>
      </c>
      <c r="C3432" s="404" t="s">
        <v>2</v>
      </c>
      <c r="D3432" s="404" t="s">
        <v>6823</v>
      </c>
      <c r="E3432" s="409">
        <v>12.4</v>
      </c>
      <c r="F3432" s="404" t="s">
        <v>6771</v>
      </c>
    </row>
    <row r="3433" spans="1:6">
      <c r="A3433" s="403">
        <v>89777</v>
      </c>
      <c r="B3433" s="404" t="s">
        <v>10448</v>
      </c>
      <c r="C3433" s="404" t="s">
        <v>2</v>
      </c>
      <c r="D3433" s="404" t="s">
        <v>6770</v>
      </c>
      <c r="E3433" s="409">
        <v>16.32</v>
      </c>
      <c r="F3433" s="404" t="s">
        <v>6771</v>
      </c>
    </row>
    <row r="3434" spans="1:6">
      <c r="A3434" s="403">
        <v>89778</v>
      </c>
      <c r="B3434" s="404" t="s">
        <v>10449</v>
      </c>
      <c r="C3434" s="404" t="s">
        <v>2</v>
      </c>
      <c r="D3434" s="404" t="s">
        <v>6823</v>
      </c>
      <c r="E3434" s="409">
        <v>12.2</v>
      </c>
      <c r="F3434" s="404" t="s">
        <v>6771</v>
      </c>
    </row>
    <row r="3435" spans="1:6">
      <c r="A3435" s="403">
        <v>89779</v>
      </c>
      <c r="B3435" s="404" t="s">
        <v>10450</v>
      </c>
      <c r="C3435" s="404" t="s">
        <v>2</v>
      </c>
      <c r="D3435" s="404" t="s">
        <v>6823</v>
      </c>
      <c r="E3435" s="409">
        <v>17.7</v>
      </c>
      <c r="F3435" s="404" t="s">
        <v>6771</v>
      </c>
    </row>
    <row r="3436" spans="1:6">
      <c r="A3436" s="403">
        <v>89780</v>
      </c>
      <c r="B3436" s="404" t="s">
        <v>10451</v>
      </c>
      <c r="C3436" s="404" t="s">
        <v>2</v>
      </c>
      <c r="D3436" s="404" t="s">
        <v>6770</v>
      </c>
      <c r="E3436" s="409">
        <v>16.32</v>
      </c>
      <c r="F3436" s="404" t="s">
        <v>6771</v>
      </c>
    </row>
    <row r="3437" spans="1:6">
      <c r="A3437" s="403">
        <v>89781</v>
      </c>
      <c r="B3437" s="404" t="s">
        <v>10452</v>
      </c>
      <c r="C3437" s="404" t="s">
        <v>2</v>
      </c>
      <c r="D3437" s="404" t="s">
        <v>6770</v>
      </c>
      <c r="E3437" s="409">
        <v>24.3</v>
      </c>
      <c r="F3437" s="404" t="s">
        <v>6771</v>
      </c>
    </row>
    <row r="3438" spans="1:6">
      <c r="A3438" s="403">
        <v>89782</v>
      </c>
      <c r="B3438" s="404" t="s">
        <v>10453</v>
      </c>
      <c r="C3438" s="404" t="s">
        <v>2</v>
      </c>
      <c r="D3438" s="404" t="s">
        <v>6770</v>
      </c>
      <c r="E3438" s="409">
        <v>7.8</v>
      </c>
      <c r="F3438" s="404" t="s">
        <v>6771</v>
      </c>
    </row>
    <row r="3439" spans="1:6">
      <c r="A3439" s="403">
        <v>89783</v>
      </c>
      <c r="B3439" s="404" t="s">
        <v>10454</v>
      </c>
      <c r="C3439" s="404" t="s">
        <v>2</v>
      </c>
      <c r="D3439" s="404" t="s">
        <v>6770</v>
      </c>
      <c r="E3439" s="409">
        <v>8.1300000000000008</v>
      </c>
      <c r="F3439" s="404" t="s">
        <v>6771</v>
      </c>
    </row>
    <row r="3440" spans="1:6">
      <c r="A3440" s="403">
        <v>89784</v>
      </c>
      <c r="B3440" s="404" t="s">
        <v>10455</v>
      </c>
      <c r="C3440" s="404" t="s">
        <v>2</v>
      </c>
      <c r="D3440" s="404" t="s">
        <v>6770</v>
      </c>
      <c r="E3440" s="409">
        <v>12.82</v>
      </c>
      <c r="F3440" s="404" t="s">
        <v>6771</v>
      </c>
    </row>
    <row r="3441" spans="1:6">
      <c r="A3441" s="403">
        <v>89785</v>
      </c>
      <c r="B3441" s="404" t="s">
        <v>10456</v>
      </c>
      <c r="C3441" s="404" t="s">
        <v>2</v>
      </c>
      <c r="D3441" s="404" t="s">
        <v>6770</v>
      </c>
      <c r="E3441" s="409">
        <v>13.55</v>
      </c>
      <c r="F3441" s="404" t="s">
        <v>6771</v>
      </c>
    </row>
    <row r="3442" spans="1:6">
      <c r="A3442" s="403">
        <v>89786</v>
      </c>
      <c r="B3442" s="404" t="s">
        <v>10457</v>
      </c>
      <c r="C3442" s="404" t="s">
        <v>2</v>
      </c>
      <c r="D3442" s="404" t="s">
        <v>6770</v>
      </c>
      <c r="E3442" s="409">
        <v>20.97</v>
      </c>
      <c r="F3442" s="404" t="s">
        <v>6771</v>
      </c>
    </row>
    <row r="3443" spans="1:6">
      <c r="A3443" s="403">
        <v>89787</v>
      </c>
      <c r="B3443" s="404" t="s">
        <v>10458</v>
      </c>
      <c r="C3443" s="404" t="s">
        <v>2</v>
      </c>
      <c r="D3443" s="404" t="s">
        <v>6770</v>
      </c>
      <c r="E3443" s="409">
        <v>24.3</v>
      </c>
      <c r="F3443" s="404" t="s">
        <v>6771</v>
      </c>
    </row>
    <row r="3444" spans="1:6">
      <c r="A3444" s="403">
        <v>89788</v>
      </c>
      <c r="B3444" s="404" t="s">
        <v>10459</v>
      </c>
      <c r="C3444" s="404" t="s">
        <v>2</v>
      </c>
      <c r="D3444" s="404" t="s">
        <v>6770</v>
      </c>
      <c r="E3444" s="409">
        <v>47.5</v>
      </c>
      <c r="F3444" s="404" t="s">
        <v>6771</v>
      </c>
    </row>
    <row r="3445" spans="1:6">
      <c r="A3445" s="403">
        <v>89789</v>
      </c>
      <c r="B3445" s="404" t="s">
        <v>10460</v>
      </c>
      <c r="C3445" s="404" t="s">
        <v>2</v>
      </c>
      <c r="D3445" s="404" t="s">
        <v>6770</v>
      </c>
      <c r="E3445" s="409">
        <v>48.25</v>
      </c>
      <c r="F3445" s="404" t="s">
        <v>6771</v>
      </c>
    </row>
    <row r="3446" spans="1:6">
      <c r="A3446" s="403">
        <v>89790</v>
      </c>
      <c r="B3446" s="404" t="s">
        <v>10461</v>
      </c>
      <c r="C3446" s="404" t="s">
        <v>2</v>
      </c>
      <c r="D3446" s="404" t="s">
        <v>6770</v>
      </c>
      <c r="E3446" s="409">
        <v>117.53</v>
      </c>
      <c r="F3446" s="404" t="s">
        <v>6771</v>
      </c>
    </row>
    <row r="3447" spans="1:6">
      <c r="A3447" s="403">
        <v>89791</v>
      </c>
      <c r="B3447" s="404" t="s">
        <v>10462</v>
      </c>
      <c r="C3447" s="404" t="s">
        <v>2</v>
      </c>
      <c r="D3447" s="404" t="s">
        <v>6770</v>
      </c>
      <c r="E3447" s="409">
        <v>120.29</v>
      </c>
      <c r="F3447" s="404" t="s">
        <v>6771</v>
      </c>
    </row>
    <row r="3448" spans="1:6">
      <c r="A3448" s="403">
        <v>89792</v>
      </c>
      <c r="B3448" s="404" t="s">
        <v>10463</v>
      </c>
      <c r="C3448" s="404" t="s">
        <v>2</v>
      </c>
      <c r="D3448" s="404" t="s">
        <v>6770</v>
      </c>
      <c r="E3448" s="409">
        <v>138.09</v>
      </c>
      <c r="F3448" s="404" t="s">
        <v>6771</v>
      </c>
    </row>
    <row r="3449" spans="1:6">
      <c r="A3449" s="403">
        <v>89793</v>
      </c>
      <c r="B3449" s="404" t="s">
        <v>10464</v>
      </c>
      <c r="C3449" s="404" t="s">
        <v>2</v>
      </c>
      <c r="D3449" s="404" t="s">
        <v>6770</v>
      </c>
      <c r="E3449" s="409">
        <v>141.80000000000001</v>
      </c>
      <c r="F3449" s="404" t="s">
        <v>6771</v>
      </c>
    </row>
    <row r="3450" spans="1:6">
      <c r="A3450" s="403">
        <v>89794</v>
      </c>
      <c r="B3450" s="404" t="s">
        <v>10465</v>
      </c>
      <c r="C3450" s="404" t="s">
        <v>2</v>
      </c>
      <c r="D3450" s="404" t="s">
        <v>6770</v>
      </c>
      <c r="E3450" s="409">
        <v>11.18</v>
      </c>
      <c r="F3450" s="404" t="s">
        <v>6771</v>
      </c>
    </row>
    <row r="3451" spans="1:6">
      <c r="A3451" s="403">
        <v>89795</v>
      </c>
      <c r="B3451" s="404" t="s">
        <v>10466</v>
      </c>
      <c r="C3451" s="404" t="s">
        <v>2</v>
      </c>
      <c r="D3451" s="404" t="s">
        <v>6770</v>
      </c>
      <c r="E3451" s="409">
        <v>21.99</v>
      </c>
      <c r="F3451" s="404" t="s">
        <v>6771</v>
      </c>
    </row>
    <row r="3452" spans="1:6">
      <c r="A3452" s="403">
        <v>89796</v>
      </c>
      <c r="B3452" s="404" t="s">
        <v>10467</v>
      </c>
      <c r="C3452" s="404" t="s">
        <v>2</v>
      </c>
      <c r="D3452" s="404" t="s">
        <v>6770</v>
      </c>
      <c r="E3452" s="409">
        <v>26.18</v>
      </c>
      <c r="F3452" s="404" t="s">
        <v>6771</v>
      </c>
    </row>
    <row r="3453" spans="1:6">
      <c r="A3453" s="403">
        <v>89797</v>
      </c>
      <c r="B3453" s="404" t="s">
        <v>10468</v>
      </c>
      <c r="C3453" s="404" t="s">
        <v>2</v>
      </c>
      <c r="D3453" s="404" t="s">
        <v>6770</v>
      </c>
      <c r="E3453" s="409">
        <v>30.02</v>
      </c>
      <c r="F3453" s="404" t="s">
        <v>6771</v>
      </c>
    </row>
    <row r="3454" spans="1:6">
      <c r="A3454" s="403">
        <v>89801</v>
      </c>
      <c r="B3454" s="404" t="s">
        <v>10469</v>
      </c>
      <c r="C3454" s="404" t="s">
        <v>2</v>
      </c>
      <c r="D3454" s="404" t="s">
        <v>6770</v>
      </c>
      <c r="E3454" s="409">
        <v>4.34</v>
      </c>
      <c r="F3454" s="404" t="s">
        <v>6771</v>
      </c>
    </row>
    <row r="3455" spans="1:6">
      <c r="A3455" s="403">
        <v>89802</v>
      </c>
      <c r="B3455" s="404" t="s">
        <v>10470</v>
      </c>
      <c r="C3455" s="404" t="s">
        <v>2</v>
      </c>
      <c r="D3455" s="404" t="s">
        <v>6770</v>
      </c>
      <c r="E3455" s="409">
        <v>4.8099999999999996</v>
      </c>
      <c r="F3455" s="404" t="s">
        <v>6771</v>
      </c>
    </row>
    <row r="3456" spans="1:6">
      <c r="A3456" s="403">
        <v>89803</v>
      </c>
      <c r="B3456" s="404" t="s">
        <v>10471</v>
      </c>
      <c r="C3456" s="404" t="s">
        <v>2</v>
      </c>
      <c r="D3456" s="404" t="s">
        <v>6770</v>
      </c>
      <c r="E3456" s="409">
        <v>10.23</v>
      </c>
      <c r="F3456" s="404" t="s">
        <v>6771</v>
      </c>
    </row>
    <row r="3457" spans="1:6">
      <c r="A3457" s="403">
        <v>89804</v>
      </c>
      <c r="B3457" s="404" t="s">
        <v>10472</v>
      </c>
      <c r="C3457" s="404" t="s">
        <v>2</v>
      </c>
      <c r="D3457" s="404" t="s">
        <v>6770</v>
      </c>
      <c r="E3457" s="409">
        <v>10.119999999999999</v>
      </c>
      <c r="F3457" s="404" t="s">
        <v>6771</v>
      </c>
    </row>
    <row r="3458" spans="1:6">
      <c r="A3458" s="403">
        <v>89805</v>
      </c>
      <c r="B3458" s="404" t="s">
        <v>10473</v>
      </c>
      <c r="C3458" s="404" t="s">
        <v>2</v>
      </c>
      <c r="D3458" s="404" t="s">
        <v>6770</v>
      </c>
      <c r="E3458" s="409">
        <v>8.68</v>
      </c>
      <c r="F3458" s="404" t="s">
        <v>6771</v>
      </c>
    </row>
    <row r="3459" spans="1:6">
      <c r="A3459" s="403">
        <v>89806</v>
      </c>
      <c r="B3459" s="404" t="s">
        <v>10474</v>
      </c>
      <c r="C3459" s="404" t="s">
        <v>2</v>
      </c>
      <c r="D3459" s="404" t="s">
        <v>6770</v>
      </c>
      <c r="E3459" s="409">
        <v>9.3699999999999992</v>
      </c>
      <c r="F3459" s="404" t="s">
        <v>6771</v>
      </c>
    </row>
    <row r="3460" spans="1:6">
      <c r="A3460" s="403">
        <v>89807</v>
      </c>
      <c r="B3460" s="404" t="s">
        <v>10475</v>
      </c>
      <c r="C3460" s="404" t="s">
        <v>2</v>
      </c>
      <c r="D3460" s="404" t="s">
        <v>6770</v>
      </c>
      <c r="E3460" s="409">
        <v>19.75</v>
      </c>
      <c r="F3460" s="404" t="s">
        <v>6771</v>
      </c>
    </row>
    <row r="3461" spans="1:6">
      <c r="A3461" s="403">
        <v>89808</v>
      </c>
      <c r="B3461" s="404" t="s">
        <v>10476</v>
      </c>
      <c r="C3461" s="404" t="s">
        <v>2</v>
      </c>
      <c r="D3461" s="404" t="s">
        <v>6770</v>
      </c>
      <c r="E3461" s="409">
        <v>27.66</v>
      </c>
      <c r="F3461" s="404" t="s">
        <v>6771</v>
      </c>
    </row>
    <row r="3462" spans="1:6">
      <c r="A3462" s="403">
        <v>89809</v>
      </c>
      <c r="B3462" s="404" t="s">
        <v>10477</v>
      </c>
      <c r="C3462" s="404" t="s">
        <v>2</v>
      </c>
      <c r="D3462" s="404" t="s">
        <v>6770</v>
      </c>
      <c r="E3462" s="409">
        <v>11.93</v>
      </c>
      <c r="F3462" s="404" t="s">
        <v>6771</v>
      </c>
    </row>
    <row r="3463" spans="1:6">
      <c r="A3463" s="403">
        <v>89810</v>
      </c>
      <c r="B3463" s="404" t="s">
        <v>10478</v>
      </c>
      <c r="C3463" s="404" t="s">
        <v>2</v>
      </c>
      <c r="D3463" s="404" t="s">
        <v>6770</v>
      </c>
      <c r="E3463" s="409">
        <v>11.98</v>
      </c>
      <c r="F3463" s="404" t="s">
        <v>6771</v>
      </c>
    </row>
    <row r="3464" spans="1:6">
      <c r="A3464" s="403">
        <v>89811</v>
      </c>
      <c r="B3464" s="404" t="s">
        <v>10479</v>
      </c>
      <c r="C3464" s="404" t="s">
        <v>2</v>
      </c>
      <c r="D3464" s="404" t="s">
        <v>6770</v>
      </c>
      <c r="E3464" s="409">
        <v>22.66</v>
      </c>
      <c r="F3464" s="404" t="s">
        <v>6771</v>
      </c>
    </row>
    <row r="3465" spans="1:6">
      <c r="A3465" s="403">
        <v>89812</v>
      </c>
      <c r="B3465" s="404" t="s">
        <v>10480</v>
      </c>
      <c r="C3465" s="404" t="s">
        <v>2</v>
      </c>
      <c r="D3465" s="404" t="s">
        <v>6770</v>
      </c>
      <c r="E3465" s="409">
        <v>43.4</v>
      </c>
      <c r="F3465" s="404" t="s">
        <v>6771</v>
      </c>
    </row>
    <row r="3466" spans="1:6">
      <c r="A3466" s="403">
        <v>89813</v>
      </c>
      <c r="B3466" s="404" t="s">
        <v>10481</v>
      </c>
      <c r="C3466" s="404" t="s">
        <v>2</v>
      </c>
      <c r="D3466" s="404" t="s">
        <v>6823</v>
      </c>
      <c r="E3466" s="409">
        <v>4.29</v>
      </c>
      <c r="F3466" s="404" t="s">
        <v>6771</v>
      </c>
    </row>
    <row r="3467" spans="1:6">
      <c r="A3467" s="403">
        <v>89814</v>
      </c>
      <c r="B3467" s="404" t="s">
        <v>10482</v>
      </c>
      <c r="C3467" s="404" t="s">
        <v>2</v>
      </c>
      <c r="D3467" s="404" t="s">
        <v>6823</v>
      </c>
      <c r="E3467" s="409">
        <v>8.1999999999999993</v>
      </c>
      <c r="F3467" s="404" t="s">
        <v>6771</v>
      </c>
    </row>
    <row r="3468" spans="1:6">
      <c r="A3468" s="403">
        <v>89815</v>
      </c>
      <c r="B3468" s="404" t="s">
        <v>10483</v>
      </c>
      <c r="C3468" s="404" t="s">
        <v>2</v>
      </c>
      <c r="D3468" s="404" t="s">
        <v>6770</v>
      </c>
      <c r="E3468" s="409">
        <v>18.79</v>
      </c>
      <c r="F3468" s="404" t="s">
        <v>6771</v>
      </c>
    </row>
    <row r="3469" spans="1:6">
      <c r="A3469" s="403">
        <v>89816</v>
      </c>
      <c r="B3469" s="404" t="s">
        <v>10484</v>
      </c>
      <c r="C3469" s="404" t="s">
        <v>2</v>
      </c>
      <c r="D3469" s="404" t="s">
        <v>6770</v>
      </c>
      <c r="E3469" s="409">
        <v>26.95</v>
      </c>
      <c r="F3469" s="404" t="s">
        <v>6771</v>
      </c>
    </row>
    <row r="3470" spans="1:6">
      <c r="A3470" s="403">
        <v>89817</v>
      </c>
      <c r="B3470" s="404" t="s">
        <v>10485</v>
      </c>
      <c r="C3470" s="404" t="s">
        <v>2</v>
      </c>
      <c r="D3470" s="404" t="s">
        <v>6823</v>
      </c>
      <c r="E3470" s="409">
        <v>7.45</v>
      </c>
      <c r="F3470" s="404" t="s">
        <v>6771</v>
      </c>
    </row>
    <row r="3471" spans="1:6">
      <c r="A3471" s="403">
        <v>89818</v>
      </c>
      <c r="B3471" s="404" t="s">
        <v>10486</v>
      </c>
      <c r="C3471" s="404" t="s">
        <v>2</v>
      </c>
      <c r="D3471" s="404" t="s">
        <v>6770</v>
      </c>
      <c r="E3471" s="409">
        <v>107.67</v>
      </c>
      <c r="F3471" s="404" t="s">
        <v>6771</v>
      </c>
    </row>
    <row r="3472" spans="1:6">
      <c r="A3472" s="403">
        <v>89819</v>
      </c>
      <c r="B3472" s="404" t="s">
        <v>10487</v>
      </c>
      <c r="C3472" s="404" t="s">
        <v>2</v>
      </c>
      <c r="D3472" s="404" t="s">
        <v>6823</v>
      </c>
      <c r="E3472" s="409">
        <v>10.199999999999999</v>
      </c>
      <c r="F3472" s="404" t="s">
        <v>6771</v>
      </c>
    </row>
    <row r="3473" spans="1:6">
      <c r="A3473" s="403">
        <v>89820</v>
      </c>
      <c r="B3473" s="404" t="s">
        <v>10488</v>
      </c>
      <c r="C3473" s="404" t="s">
        <v>2</v>
      </c>
      <c r="D3473" s="404" t="s">
        <v>6770</v>
      </c>
      <c r="E3473" s="409">
        <v>20.43</v>
      </c>
      <c r="F3473" s="404" t="s">
        <v>6771</v>
      </c>
    </row>
    <row r="3474" spans="1:6">
      <c r="A3474" s="403">
        <v>89821</v>
      </c>
      <c r="B3474" s="404" t="s">
        <v>10489</v>
      </c>
      <c r="C3474" s="404" t="s">
        <v>2</v>
      </c>
      <c r="D3474" s="404" t="s">
        <v>6823</v>
      </c>
      <c r="E3474" s="409">
        <v>9.36</v>
      </c>
      <c r="F3474" s="404" t="s">
        <v>6771</v>
      </c>
    </row>
    <row r="3475" spans="1:6">
      <c r="A3475" s="403">
        <v>89822</v>
      </c>
      <c r="B3475" s="404" t="s">
        <v>10490</v>
      </c>
      <c r="C3475" s="404" t="s">
        <v>2</v>
      </c>
      <c r="D3475" s="404" t="s">
        <v>6770</v>
      </c>
      <c r="E3475" s="409">
        <v>14.7</v>
      </c>
      <c r="F3475" s="404" t="s">
        <v>6771</v>
      </c>
    </row>
    <row r="3476" spans="1:6">
      <c r="A3476" s="403">
        <v>89823</v>
      </c>
      <c r="B3476" s="404" t="s">
        <v>10491</v>
      </c>
      <c r="C3476" s="404" t="s">
        <v>2</v>
      </c>
      <c r="D3476" s="404" t="s">
        <v>6823</v>
      </c>
      <c r="E3476" s="409">
        <v>14.86</v>
      </c>
      <c r="F3476" s="404" t="s">
        <v>6771</v>
      </c>
    </row>
    <row r="3477" spans="1:6">
      <c r="A3477" s="403">
        <v>89824</v>
      </c>
      <c r="B3477" s="404" t="s">
        <v>10492</v>
      </c>
      <c r="C3477" s="404" t="s">
        <v>2</v>
      </c>
      <c r="D3477" s="404" t="s">
        <v>6770</v>
      </c>
      <c r="E3477" s="409">
        <v>25.54</v>
      </c>
      <c r="F3477" s="404" t="s">
        <v>6771</v>
      </c>
    </row>
    <row r="3478" spans="1:6">
      <c r="A3478" s="403">
        <v>89825</v>
      </c>
      <c r="B3478" s="404" t="s">
        <v>10493</v>
      </c>
      <c r="C3478" s="404" t="s">
        <v>2</v>
      </c>
      <c r="D3478" s="404" t="s">
        <v>6770</v>
      </c>
      <c r="E3478" s="409">
        <v>9.35</v>
      </c>
      <c r="F3478" s="404" t="s">
        <v>6771</v>
      </c>
    </row>
    <row r="3479" spans="1:6">
      <c r="A3479" s="403">
        <v>89826</v>
      </c>
      <c r="B3479" s="404" t="s">
        <v>10494</v>
      </c>
      <c r="C3479" s="404" t="s">
        <v>2</v>
      </c>
      <c r="D3479" s="404" t="s">
        <v>6770</v>
      </c>
      <c r="E3479" s="409">
        <v>109.95</v>
      </c>
      <c r="F3479" s="404" t="s">
        <v>6771</v>
      </c>
    </row>
    <row r="3480" spans="1:6">
      <c r="A3480" s="403">
        <v>89827</v>
      </c>
      <c r="B3480" s="404" t="s">
        <v>10495</v>
      </c>
      <c r="C3480" s="404" t="s">
        <v>2</v>
      </c>
      <c r="D3480" s="404" t="s">
        <v>6770</v>
      </c>
      <c r="E3480" s="409">
        <v>10.08</v>
      </c>
      <c r="F3480" s="404" t="s">
        <v>6771</v>
      </c>
    </row>
    <row r="3481" spans="1:6">
      <c r="A3481" s="403">
        <v>89828</v>
      </c>
      <c r="B3481" s="404" t="s">
        <v>10496</v>
      </c>
      <c r="C3481" s="404" t="s">
        <v>2</v>
      </c>
      <c r="D3481" s="404" t="s">
        <v>6770</v>
      </c>
      <c r="E3481" s="409">
        <v>38.92</v>
      </c>
      <c r="F3481" s="404" t="s">
        <v>6771</v>
      </c>
    </row>
    <row r="3482" spans="1:6">
      <c r="A3482" s="403">
        <v>89829</v>
      </c>
      <c r="B3482" s="404" t="s">
        <v>10497</v>
      </c>
      <c r="C3482" s="404" t="s">
        <v>2</v>
      </c>
      <c r="D3482" s="404" t="s">
        <v>6770</v>
      </c>
      <c r="E3482" s="409">
        <v>16.559999999999999</v>
      </c>
      <c r="F3482" s="404" t="s">
        <v>6771</v>
      </c>
    </row>
    <row r="3483" spans="1:6">
      <c r="A3483" s="403">
        <v>89830</v>
      </c>
      <c r="B3483" s="404" t="s">
        <v>10498</v>
      </c>
      <c r="C3483" s="404" t="s">
        <v>2</v>
      </c>
      <c r="D3483" s="404" t="s">
        <v>6770</v>
      </c>
      <c r="E3483" s="409">
        <v>17.579999999999998</v>
      </c>
      <c r="F3483" s="404" t="s">
        <v>6771</v>
      </c>
    </row>
    <row r="3484" spans="1:6">
      <c r="A3484" s="403">
        <v>89831</v>
      </c>
      <c r="B3484" s="404" t="s">
        <v>10499</v>
      </c>
      <c r="C3484" s="404" t="s">
        <v>2</v>
      </c>
      <c r="D3484" s="404" t="s">
        <v>6770</v>
      </c>
      <c r="E3484" s="409">
        <v>131.47</v>
      </c>
      <c r="F3484" s="404" t="s">
        <v>6771</v>
      </c>
    </row>
    <row r="3485" spans="1:6">
      <c r="A3485" s="403">
        <v>89832</v>
      </c>
      <c r="B3485" s="404" t="s">
        <v>10500</v>
      </c>
      <c r="C3485" s="404" t="s">
        <v>2</v>
      </c>
      <c r="D3485" s="404" t="s">
        <v>6770</v>
      </c>
      <c r="E3485" s="409">
        <v>26.77</v>
      </c>
      <c r="F3485" s="404" t="s">
        <v>6771</v>
      </c>
    </row>
    <row r="3486" spans="1:6">
      <c r="A3486" s="403">
        <v>89833</v>
      </c>
      <c r="B3486" s="404" t="s">
        <v>10501</v>
      </c>
      <c r="C3486" s="404" t="s">
        <v>2</v>
      </c>
      <c r="D3486" s="404" t="s">
        <v>6770</v>
      </c>
      <c r="E3486" s="409">
        <v>20.82</v>
      </c>
      <c r="F3486" s="404" t="s">
        <v>6771</v>
      </c>
    </row>
    <row r="3487" spans="1:6">
      <c r="A3487" s="403">
        <v>89834</v>
      </c>
      <c r="B3487" s="404" t="s">
        <v>10502</v>
      </c>
      <c r="C3487" s="404" t="s">
        <v>2</v>
      </c>
      <c r="D3487" s="404" t="s">
        <v>6770</v>
      </c>
      <c r="E3487" s="409">
        <v>24.66</v>
      </c>
      <c r="F3487" s="404" t="s">
        <v>6771</v>
      </c>
    </row>
    <row r="3488" spans="1:6">
      <c r="A3488" s="403">
        <v>89835</v>
      </c>
      <c r="B3488" s="404" t="s">
        <v>10503</v>
      </c>
      <c r="C3488" s="404" t="s">
        <v>2</v>
      </c>
      <c r="D3488" s="404" t="s">
        <v>6770</v>
      </c>
      <c r="E3488" s="409">
        <v>26.36</v>
      </c>
      <c r="F3488" s="404" t="s">
        <v>6771</v>
      </c>
    </row>
    <row r="3489" spans="1:6">
      <c r="A3489" s="403">
        <v>89836</v>
      </c>
      <c r="B3489" s="404" t="s">
        <v>10504</v>
      </c>
      <c r="C3489" s="404" t="s">
        <v>2</v>
      </c>
      <c r="D3489" s="404" t="s">
        <v>6770</v>
      </c>
      <c r="E3489" s="409">
        <v>177.65</v>
      </c>
      <c r="F3489" s="404" t="s">
        <v>6771</v>
      </c>
    </row>
    <row r="3490" spans="1:6">
      <c r="A3490" s="403">
        <v>89837</v>
      </c>
      <c r="B3490" s="404" t="s">
        <v>10505</v>
      </c>
      <c r="C3490" s="404" t="s">
        <v>2</v>
      </c>
      <c r="D3490" s="404" t="s">
        <v>6770</v>
      </c>
      <c r="E3490" s="409">
        <v>88.44</v>
      </c>
      <c r="F3490" s="404" t="s">
        <v>6771</v>
      </c>
    </row>
    <row r="3491" spans="1:6">
      <c r="A3491" s="403">
        <v>89838</v>
      </c>
      <c r="B3491" s="404" t="s">
        <v>10506</v>
      </c>
      <c r="C3491" s="404" t="s">
        <v>2</v>
      </c>
      <c r="D3491" s="404" t="s">
        <v>6770</v>
      </c>
      <c r="E3491" s="409">
        <v>96.63</v>
      </c>
      <c r="F3491" s="404" t="s">
        <v>6771</v>
      </c>
    </row>
    <row r="3492" spans="1:6">
      <c r="A3492" s="403">
        <v>89839</v>
      </c>
      <c r="B3492" s="404" t="s">
        <v>10507</v>
      </c>
      <c r="C3492" s="404" t="s">
        <v>2</v>
      </c>
      <c r="D3492" s="404" t="s">
        <v>6770</v>
      </c>
      <c r="E3492" s="409">
        <v>128.11000000000001</v>
      </c>
      <c r="F3492" s="404" t="s">
        <v>6771</v>
      </c>
    </row>
    <row r="3493" spans="1:6">
      <c r="A3493" s="403">
        <v>89840</v>
      </c>
      <c r="B3493" s="404" t="s">
        <v>10508</v>
      </c>
      <c r="C3493" s="404" t="s">
        <v>2</v>
      </c>
      <c r="D3493" s="404" t="s">
        <v>6770</v>
      </c>
      <c r="E3493" s="409">
        <v>111.26</v>
      </c>
      <c r="F3493" s="404" t="s">
        <v>6771</v>
      </c>
    </row>
    <row r="3494" spans="1:6">
      <c r="A3494" s="403">
        <v>89841</v>
      </c>
      <c r="B3494" s="404" t="s">
        <v>10509</v>
      </c>
      <c r="C3494" s="404" t="s">
        <v>2</v>
      </c>
      <c r="D3494" s="404" t="s">
        <v>6770</v>
      </c>
      <c r="E3494" s="409">
        <v>187.96</v>
      </c>
      <c r="F3494" s="404" t="s">
        <v>6771</v>
      </c>
    </row>
    <row r="3495" spans="1:6">
      <c r="A3495" s="403">
        <v>89842</v>
      </c>
      <c r="B3495" s="404" t="s">
        <v>10510</v>
      </c>
      <c r="C3495" s="404" t="s">
        <v>2</v>
      </c>
      <c r="D3495" s="404" t="s">
        <v>6770</v>
      </c>
      <c r="E3495" s="409">
        <v>30.24</v>
      </c>
      <c r="F3495" s="404" t="s">
        <v>6771</v>
      </c>
    </row>
    <row r="3496" spans="1:6">
      <c r="A3496" s="403">
        <v>89844</v>
      </c>
      <c r="B3496" s="404" t="s">
        <v>10511</v>
      </c>
      <c r="C3496" s="404" t="s">
        <v>2</v>
      </c>
      <c r="D3496" s="404" t="s">
        <v>6770</v>
      </c>
      <c r="E3496" s="409">
        <v>38.520000000000003</v>
      </c>
      <c r="F3496" s="404" t="s">
        <v>6771</v>
      </c>
    </row>
    <row r="3497" spans="1:6">
      <c r="A3497" s="403">
        <v>89845</v>
      </c>
      <c r="B3497" s="404" t="s">
        <v>10512</v>
      </c>
      <c r="C3497" s="404" t="s">
        <v>2</v>
      </c>
      <c r="D3497" s="404" t="s">
        <v>6770</v>
      </c>
      <c r="E3497" s="409">
        <v>59.85</v>
      </c>
      <c r="F3497" s="404" t="s">
        <v>6771</v>
      </c>
    </row>
    <row r="3498" spans="1:6">
      <c r="A3498" s="403">
        <v>89846</v>
      </c>
      <c r="B3498" s="404" t="s">
        <v>10513</v>
      </c>
      <c r="C3498" s="404" t="s">
        <v>2</v>
      </c>
      <c r="D3498" s="404" t="s">
        <v>6770</v>
      </c>
      <c r="E3498" s="409">
        <v>134.83000000000001</v>
      </c>
      <c r="F3498" s="404" t="s">
        <v>6771</v>
      </c>
    </row>
    <row r="3499" spans="1:6">
      <c r="A3499" s="403">
        <v>89847</v>
      </c>
      <c r="B3499" s="404" t="s">
        <v>10514</v>
      </c>
      <c r="C3499" s="404" t="s">
        <v>2</v>
      </c>
      <c r="D3499" s="404" t="s">
        <v>6770</v>
      </c>
      <c r="E3499" s="409">
        <v>165.53</v>
      </c>
      <c r="F3499" s="404" t="s">
        <v>6771</v>
      </c>
    </row>
    <row r="3500" spans="1:6">
      <c r="A3500" s="403">
        <v>89850</v>
      </c>
      <c r="B3500" s="404" t="s">
        <v>10515</v>
      </c>
      <c r="C3500" s="404" t="s">
        <v>2</v>
      </c>
      <c r="D3500" s="404" t="s">
        <v>6770</v>
      </c>
      <c r="E3500" s="409">
        <v>15.72</v>
      </c>
      <c r="F3500" s="404" t="s">
        <v>6771</v>
      </c>
    </row>
    <row r="3501" spans="1:6">
      <c r="A3501" s="403">
        <v>89851</v>
      </c>
      <c r="B3501" s="404" t="s">
        <v>10516</v>
      </c>
      <c r="C3501" s="404" t="s">
        <v>2</v>
      </c>
      <c r="D3501" s="404" t="s">
        <v>6770</v>
      </c>
      <c r="E3501" s="409">
        <v>15.77</v>
      </c>
      <c r="F3501" s="404" t="s">
        <v>6771</v>
      </c>
    </row>
    <row r="3502" spans="1:6">
      <c r="A3502" s="403">
        <v>89852</v>
      </c>
      <c r="B3502" s="404" t="s">
        <v>10517</v>
      </c>
      <c r="C3502" s="404" t="s">
        <v>2</v>
      </c>
      <c r="D3502" s="404" t="s">
        <v>6770</v>
      </c>
      <c r="E3502" s="409">
        <v>26.45</v>
      </c>
      <c r="F3502" s="404" t="s">
        <v>6771</v>
      </c>
    </row>
    <row r="3503" spans="1:6">
      <c r="A3503" s="403">
        <v>89853</v>
      </c>
      <c r="B3503" s="404" t="s">
        <v>10518</v>
      </c>
      <c r="C3503" s="404" t="s">
        <v>2</v>
      </c>
      <c r="D3503" s="404" t="s">
        <v>6770</v>
      </c>
      <c r="E3503" s="409">
        <v>47.19</v>
      </c>
      <c r="F3503" s="404" t="s">
        <v>6771</v>
      </c>
    </row>
    <row r="3504" spans="1:6">
      <c r="A3504" s="403">
        <v>89854</v>
      </c>
      <c r="B3504" s="404" t="s">
        <v>10519</v>
      </c>
      <c r="C3504" s="404" t="s">
        <v>2</v>
      </c>
      <c r="D3504" s="404" t="s">
        <v>6770</v>
      </c>
      <c r="E3504" s="409">
        <v>45.19</v>
      </c>
      <c r="F3504" s="404" t="s">
        <v>6771</v>
      </c>
    </row>
    <row r="3505" spans="1:6">
      <c r="A3505" s="403">
        <v>89855</v>
      </c>
      <c r="B3505" s="404" t="s">
        <v>10520</v>
      </c>
      <c r="C3505" s="404" t="s">
        <v>2</v>
      </c>
      <c r="D3505" s="404" t="s">
        <v>6770</v>
      </c>
      <c r="E3505" s="409">
        <v>48.09</v>
      </c>
      <c r="F3505" s="404" t="s">
        <v>6771</v>
      </c>
    </row>
    <row r="3506" spans="1:6">
      <c r="A3506" s="403">
        <v>89856</v>
      </c>
      <c r="B3506" s="404" t="s">
        <v>10521</v>
      </c>
      <c r="C3506" s="404" t="s">
        <v>2</v>
      </c>
      <c r="D3506" s="404" t="s">
        <v>6823</v>
      </c>
      <c r="E3506" s="409">
        <v>11.89</v>
      </c>
      <c r="F3506" s="404" t="s">
        <v>6771</v>
      </c>
    </row>
    <row r="3507" spans="1:6">
      <c r="A3507" s="403">
        <v>89857</v>
      </c>
      <c r="B3507" s="404" t="s">
        <v>10522</v>
      </c>
      <c r="C3507" s="404" t="s">
        <v>2</v>
      </c>
      <c r="D3507" s="404" t="s">
        <v>6823</v>
      </c>
      <c r="E3507" s="409">
        <v>17.39</v>
      </c>
      <c r="F3507" s="404" t="s">
        <v>6771</v>
      </c>
    </row>
    <row r="3508" spans="1:6">
      <c r="A3508" s="403">
        <v>89859</v>
      </c>
      <c r="B3508" s="404" t="s">
        <v>10523</v>
      </c>
      <c r="C3508" s="404" t="s">
        <v>2</v>
      </c>
      <c r="D3508" s="404" t="s">
        <v>6823</v>
      </c>
      <c r="E3508" s="409">
        <v>42.93</v>
      </c>
      <c r="F3508" s="404" t="s">
        <v>6771</v>
      </c>
    </row>
    <row r="3509" spans="1:6">
      <c r="A3509" s="403">
        <v>89860</v>
      </c>
      <c r="B3509" s="404" t="s">
        <v>10524</v>
      </c>
      <c r="C3509" s="404" t="s">
        <v>2</v>
      </c>
      <c r="D3509" s="404" t="s">
        <v>6770</v>
      </c>
      <c r="E3509" s="409">
        <v>25.86</v>
      </c>
      <c r="F3509" s="404" t="s">
        <v>6771</v>
      </c>
    </row>
    <row r="3510" spans="1:6">
      <c r="A3510" s="403">
        <v>89861</v>
      </c>
      <c r="B3510" s="404" t="s">
        <v>10525</v>
      </c>
      <c r="C3510" s="404" t="s">
        <v>2</v>
      </c>
      <c r="D3510" s="404" t="s">
        <v>6770</v>
      </c>
      <c r="E3510" s="409">
        <v>29.7</v>
      </c>
      <c r="F3510" s="404" t="s">
        <v>6771</v>
      </c>
    </row>
    <row r="3511" spans="1:6">
      <c r="A3511" s="403">
        <v>89862</v>
      </c>
      <c r="B3511" s="404" t="s">
        <v>10526</v>
      </c>
      <c r="C3511" s="404" t="s">
        <v>2</v>
      </c>
      <c r="D3511" s="404" t="s">
        <v>6770</v>
      </c>
      <c r="E3511" s="409">
        <v>73.78</v>
      </c>
      <c r="F3511" s="404" t="s">
        <v>6771</v>
      </c>
    </row>
    <row r="3512" spans="1:6">
      <c r="A3512" s="403">
        <v>89863</v>
      </c>
      <c r="B3512" s="404" t="s">
        <v>10527</v>
      </c>
      <c r="C3512" s="404" t="s">
        <v>2</v>
      </c>
      <c r="D3512" s="404" t="s">
        <v>6770</v>
      </c>
      <c r="E3512" s="409">
        <v>118.11</v>
      </c>
      <c r="F3512" s="404" t="s">
        <v>6771</v>
      </c>
    </row>
    <row r="3513" spans="1:6">
      <c r="A3513" s="403">
        <v>89866</v>
      </c>
      <c r="B3513" s="404" t="s">
        <v>10528</v>
      </c>
      <c r="C3513" s="404" t="s">
        <v>2</v>
      </c>
      <c r="D3513" s="404" t="s">
        <v>6770</v>
      </c>
      <c r="E3513" s="409">
        <v>3.48</v>
      </c>
      <c r="F3513" s="404" t="s">
        <v>6771</v>
      </c>
    </row>
    <row r="3514" spans="1:6">
      <c r="A3514" s="403">
        <v>89867</v>
      </c>
      <c r="B3514" s="404" t="s">
        <v>10529</v>
      </c>
      <c r="C3514" s="404" t="s">
        <v>2</v>
      </c>
      <c r="D3514" s="404" t="s">
        <v>6770</v>
      </c>
      <c r="E3514" s="409">
        <v>3.87</v>
      </c>
      <c r="F3514" s="404" t="s">
        <v>6771</v>
      </c>
    </row>
    <row r="3515" spans="1:6">
      <c r="A3515" s="403">
        <v>89868</v>
      </c>
      <c r="B3515" s="404" t="s">
        <v>10530</v>
      </c>
      <c r="C3515" s="404" t="s">
        <v>2</v>
      </c>
      <c r="D3515" s="404" t="s">
        <v>6823</v>
      </c>
      <c r="E3515" s="409">
        <v>2.5099999999999998</v>
      </c>
      <c r="F3515" s="404" t="s">
        <v>6771</v>
      </c>
    </row>
    <row r="3516" spans="1:6">
      <c r="A3516" s="403">
        <v>89869</v>
      </c>
      <c r="B3516" s="404" t="s">
        <v>10531</v>
      </c>
      <c r="C3516" s="404" t="s">
        <v>2</v>
      </c>
      <c r="D3516" s="404" t="s">
        <v>6770</v>
      </c>
      <c r="E3516" s="409">
        <v>5.58</v>
      </c>
      <c r="F3516" s="404" t="s">
        <v>6771</v>
      </c>
    </row>
    <row r="3517" spans="1:6">
      <c r="A3517" s="403">
        <v>89979</v>
      </c>
      <c r="B3517" s="404" t="s">
        <v>10532</v>
      </c>
      <c r="C3517" s="404" t="s">
        <v>2</v>
      </c>
      <c r="D3517" s="404" t="s">
        <v>6823</v>
      </c>
      <c r="E3517" s="409">
        <v>14.71</v>
      </c>
      <c r="F3517" s="404" t="s">
        <v>6771</v>
      </c>
    </row>
    <row r="3518" spans="1:6">
      <c r="A3518" s="403">
        <v>89980</v>
      </c>
      <c r="B3518" s="404" t="s">
        <v>10533</v>
      </c>
      <c r="C3518" s="404" t="s">
        <v>2</v>
      </c>
      <c r="D3518" s="404" t="s">
        <v>6823</v>
      </c>
      <c r="E3518" s="409">
        <v>6.29</v>
      </c>
      <c r="F3518" s="404" t="s">
        <v>6771</v>
      </c>
    </row>
    <row r="3519" spans="1:6">
      <c r="A3519" s="403">
        <v>89981</v>
      </c>
      <c r="B3519" s="404" t="s">
        <v>10534</v>
      </c>
      <c r="C3519" s="404" t="s">
        <v>2</v>
      </c>
      <c r="D3519" s="404" t="s">
        <v>6823</v>
      </c>
      <c r="E3519" s="409">
        <v>12.44</v>
      </c>
      <c r="F3519" s="404" t="s">
        <v>6771</v>
      </c>
    </row>
    <row r="3520" spans="1:6">
      <c r="A3520" s="403">
        <v>90373</v>
      </c>
      <c r="B3520" s="404" t="s">
        <v>10535</v>
      </c>
      <c r="C3520" s="404" t="s">
        <v>2</v>
      </c>
      <c r="D3520" s="404" t="s">
        <v>6770</v>
      </c>
      <c r="E3520" s="409">
        <v>9.43</v>
      </c>
      <c r="F3520" s="404" t="s">
        <v>6771</v>
      </c>
    </row>
    <row r="3521" spans="1:6">
      <c r="A3521" s="403">
        <v>90374</v>
      </c>
      <c r="B3521" s="404" t="s">
        <v>10536</v>
      </c>
      <c r="C3521" s="404" t="s">
        <v>2</v>
      </c>
      <c r="D3521" s="404" t="s">
        <v>6770</v>
      </c>
      <c r="E3521" s="409">
        <v>14.16</v>
      </c>
      <c r="F3521" s="404" t="s">
        <v>6771</v>
      </c>
    </row>
    <row r="3522" spans="1:6">
      <c r="A3522" s="403">
        <v>90375</v>
      </c>
      <c r="B3522" s="404" t="s">
        <v>10537</v>
      </c>
      <c r="C3522" s="404" t="s">
        <v>2</v>
      </c>
      <c r="D3522" s="404" t="s">
        <v>6770</v>
      </c>
      <c r="E3522" s="409">
        <v>6.61</v>
      </c>
      <c r="F3522" s="404" t="s">
        <v>6771</v>
      </c>
    </row>
    <row r="3523" spans="1:6">
      <c r="A3523" s="403">
        <v>92287</v>
      </c>
      <c r="B3523" s="404" t="s">
        <v>10538</v>
      </c>
      <c r="C3523" s="404" t="s">
        <v>2</v>
      </c>
      <c r="D3523" s="404" t="s">
        <v>6823</v>
      </c>
      <c r="E3523" s="409">
        <v>8.82</v>
      </c>
      <c r="F3523" s="404" t="s">
        <v>6771</v>
      </c>
    </row>
    <row r="3524" spans="1:6">
      <c r="A3524" s="403">
        <v>92288</v>
      </c>
      <c r="B3524" s="404" t="s">
        <v>10539</v>
      </c>
      <c r="C3524" s="404" t="s">
        <v>2</v>
      </c>
      <c r="D3524" s="404" t="s">
        <v>6823</v>
      </c>
      <c r="E3524" s="409">
        <v>13.06</v>
      </c>
      <c r="F3524" s="404" t="s">
        <v>6771</v>
      </c>
    </row>
    <row r="3525" spans="1:6">
      <c r="A3525" s="403">
        <v>92289</v>
      </c>
      <c r="B3525" s="404" t="s">
        <v>10540</v>
      </c>
      <c r="C3525" s="404" t="s">
        <v>2</v>
      </c>
      <c r="D3525" s="404" t="s">
        <v>6823</v>
      </c>
      <c r="E3525" s="409">
        <v>21.78</v>
      </c>
      <c r="F3525" s="404" t="s">
        <v>6771</v>
      </c>
    </row>
    <row r="3526" spans="1:6">
      <c r="A3526" s="403">
        <v>92290</v>
      </c>
      <c r="B3526" s="404" t="s">
        <v>10541</v>
      </c>
      <c r="C3526" s="404" t="s">
        <v>2</v>
      </c>
      <c r="D3526" s="404" t="s">
        <v>6823</v>
      </c>
      <c r="E3526" s="409">
        <v>32.229999999999997</v>
      </c>
      <c r="F3526" s="404" t="s">
        <v>6771</v>
      </c>
    </row>
    <row r="3527" spans="1:6">
      <c r="A3527" s="403">
        <v>92291</v>
      </c>
      <c r="B3527" s="404" t="s">
        <v>10542</v>
      </c>
      <c r="C3527" s="404" t="s">
        <v>2</v>
      </c>
      <c r="D3527" s="404" t="s">
        <v>6823</v>
      </c>
      <c r="E3527" s="409">
        <v>48.57</v>
      </c>
      <c r="F3527" s="404" t="s">
        <v>6771</v>
      </c>
    </row>
    <row r="3528" spans="1:6">
      <c r="A3528" s="403">
        <v>92292</v>
      </c>
      <c r="B3528" s="404" t="s">
        <v>10543</v>
      </c>
      <c r="C3528" s="404" t="s">
        <v>2</v>
      </c>
      <c r="D3528" s="404" t="s">
        <v>6823</v>
      </c>
      <c r="E3528" s="409">
        <v>145.44</v>
      </c>
      <c r="F3528" s="404" t="s">
        <v>6771</v>
      </c>
    </row>
    <row r="3529" spans="1:6">
      <c r="A3529" s="403">
        <v>92293</v>
      </c>
      <c r="B3529" s="404" t="s">
        <v>10544</v>
      </c>
      <c r="C3529" s="404" t="s">
        <v>2</v>
      </c>
      <c r="D3529" s="404" t="s">
        <v>6823</v>
      </c>
      <c r="E3529" s="409">
        <v>5.22</v>
      </c>
      <c r="F3529" s="404" t="s">
        <v>6771</v>
      </c>
    </row>
    <row r="3530" spans="1:6">
      <c r="A3530" s="403">
        <v>92294</v>
      </c>
      <c r="B3530" s="404" t="s">
        <v>10545</v>
      </c>
      <c r="C3530" s="404" t="s">
        <v>2</v>
      </c>
      <c r="D3530" s="404" t="s">
        <v>6823</v>
      </c>
      <c r="E3530" s="409">
        <v>8.1</v>
      </c>
      <c r="F3530" s="404" t="s">
        <v>6771</v>
      </c>
    </row>
    <row r="3531" spans="1:6">
      <c r="A3531" s="403">
        <v>92295</v>
      </c>
      <c r="B3531" s="404" t="s">
        <v>10546</v>
      </c>
      <c r="C3531" s="404" t="s">
        <v>2</v>
      </c>
      <c r="D3531" s="404" t="s">
        <v>6823</v>
      </c>
      <c r="E3531" s="409">
        <v>14.21</v>
      </c>
      <c r="F3531" s="404" t="s">
        <v>6771</v>
      </c>
    </row>
    <row r="3532" spans="1:6">
      <c r="A3532" s="403">
        <v>92296</v>
      </c>
      <c r="B3532" s="404" t="s">
        <v>10547</v>
      </c>
      <c r="C3532" s="404" t="s">
        <v>2</v>
      </c>
      <c r="D3532" s="404" t="s">
        <v>6823</v>
      </c>
      <c r="E3532" s="409">
        <v>18.63</v>
      </c>
      <c r="F3532" s="404" t="s">
        <v>6771</v>
      </c>
    </row>
    <row r="3533" spans="1:6">
      <c r="A3533" s="403">
        <v>92297</v>
      </c>
      <c r="B3533" s="404" t="s">
        <v>10548</v>
      </c>
      <c r="C3533" s="404" t="s">
        <v>2</v>
      </c>
      <c r="D3533" s="404" t="s">
        <v>6823</v>
      </c>
      <c r="E3533" s="409">
        <v>28.25</v>
      </c>
      <c r="F3533" s="404" t="s">
        <v>6771</v>
      </c>
    </row>
    <row r="3534" spans="1:6">
      <c r="A3534" s="403">
        <v>92298</v>
      </c>
      <c r="B3534" s="404" t="s">
        <v>10549</v>
      </c>
      <c r="C3534" s="404" t="s">
        <v>2</v>
      </c>
      <c r="D3534" s="404" t="s">
        <v>6823</v>
      </c>
      <c r="E3534" s="409">
        <v>75.849999999999994</v>
      </c>
      <c r="F3534" s="404" t="s">
        <v>6771</v>
      </c>
    </row>
    <row r="3535" spans="1:6">
      <c r="A3535" s="403">
        <v>92299</v>
      </c>
      <c r="B3535" s="404" t="s">
        <v>10550</v>
      </c>
      <c r="C3535" s="404" t="s">
        <v>2</v>
      </c>
      <c r="D3535" s="404" t="s">
        <v>6823</v>
      </c>
      <c r="E3535" s="409">
        <v>11.68</v>
      </c>
      <c r="F3535" s="404" t="s">
        <v>6771</v>
      </c>
    </row>
    <row r="3536" spans="1:6">
      <c r="A3536" s="403">
        <v>92300</v>
      </c>
      <c r="B3536" s="404" t="s">
        <v>10551</v>
      </c>
      <c r="C3536" s="404" t="s">
        <v>2</v>
      </c>
      <c r="D3536" s="404" t="s">
        <v>6823</v>
      </c>
      <c r="E3536" s="409">
        <v>16.75</v>
      </c>
      <c r="F3536" s="404" t="s">
        <v>6771</v>
      </c>
    </row>
    <row r="3537" spans="1:6">
      <c r="A3537" s="403">
        <v>92301</v>
      </c>
      <c r="B3537" s="404" t="s">
        <v>10552</v>
      </c>
      <c r="C3537" s="404" t="s">
        <v>2</v>
      </c>
      <c r="D3537" s="404" t="s">
        <v>6823</v>
      </c>
      <c r="E3537" s="409">
        <v>30.78</v>
      </c>
      <c r="F3537" s="404" t="s">
        <v>6771</v>
      </c>
    </row>
    <row r="3538" spans="1:6">
      <c r="A3538" s="403">
        <v>92302</v>
      </c>
      <c r="B3538" s="404" t="s">
        <v>10553</v>
      </c>
      <c r="C3538" s="404" t="s">
        <v>2</v>
      </c>
      <c r="D3538" s="404" t="s">
        <v>6823</v>
      </c>
      <c r="E3538" s="409">
        <v>40.21</v>
      </c>
      <c r="F3538" s="404" t="s">
        <v>6771</v>
      </c>
    </row>
    <row r="3539" spans="1:6">
      <c r="A3539" s="403">
        <v>92303</v>
      </c>
      <c r="B3539" s="404" t="s">
        <v>10554</v>
      </c>
      <c r="C3539" s="404" t="s">
        <v>2</v>
      </c>
      <c r="D3539" s="404" t="s">
        <v>6823</v>
      </c>
      <c r="E3539" s="409">
        <v>71.510000000000005</v>
      </c>
      <c r="F3539" s="404" t="s">
        <v>6771</v>
      </c>
    </row>
    <row r="3540" spans="1:6">
      <c r="A3540" s="403">
        <v>92304</v>
      </c>
      <c r="B3540" s="404" t="s">
        <v>10555</v>
      </c>
      <c r="C3540" s="404" t="s">
        <v>2</v>
      </c>
      <c r="D3540" s="404" t="s">
        <v>6823</v>
      </c>
      <c r="E3540" s="409">
        <v>179.88</v>
      </c>
      <c r="F3540" s="404" t="s">
        <v>6771</v>
      </c>
    </row>
    <row r="3541" spans="1:6">
      <c r="A3541" s="403">
        <v>92311</v>
      </c>
      <c r="B3541" s="404" t="s">
        <v>10556</v>
      </c>
      <c r="C3541" s="404" t="s">
        <v>2</v>
      </c>
      <c r="D3541" s="404" t="s">
        <v>6823</v>
      </c>
      <c r="E3541" s="409">
        <v>7.45</v>
      </c>
      <c r="F3541" s="404" t="s">
        <v>6771</v>
      </c>
    </row>
    <row r="3542" spans="1:6">
      <c r="A3542" s="403">
        <v>92312</v>
      </c>
      <c r="B3542" s="404" t="s">
        <v>10557</v>
      </c>
      <c r="C3542" s="404" t="s">
        <v>2</v>
      </c>
      <c r="D3542" s="404" t="s">
        <v>6823</v>
      </c>
      <c r="E3542" s="409">
        <v>11.09</v>
      </c>
      <c r="F3542" s="404" t="s">
        <v>6771</v>
      </c>
    </row>
    <row r="3543" spans="1:6">
      <c r="A3543" s="403">
        <v>92313</v>
      </c>
      <c r="B3543" s="404" t="s">
        <v>10558</v>
      </c>
      <c r="C3543" s="404" t="s">
        <v>2</v>
      </c>
      <c r="D3543" s="404" t="s">
        <v>6823</v>
      </c>
      <c r="E3543" s="409">
        <v>15.31</v>
      </c>
      <c r="F3543" s="404" t="s">
        <v>6771</v>
      </c>
    </row>
    <row r="3544" spans="1:6">
      <c r="A3544" s="403">
        <v>92314</v>
      </c>
      <c r="B3544" s="404" t="s">
        <v>10559</v>
      </c>
      <c r="C3544" s="404" t="s">
        <v>2</v>
      </c>
      <c r="D3544" s="404" t="s">
        <v>6823</v>
      </c>
      <c r="E3544" s="409">
        <v>4.88</v>
      </c>
      <c r="F3544" s="404" t="s">
        <v>6771</v>
      </c>
    </row>
    <row r="3545" spans="1:6">
      <c r="A3545" s="403">
        <v>92315</v>
      </c>
      <c r="B3545" s="404" t="s">
        <v>10560</v>
      </c>
      <c r="C3545" s="404" t="s">
        <v>2</v>
      </c>
      <c r="D3545" s="404" t="s">
        <v>6823</v>
      </c>
      <c r="E3545" s="409">
        <v>6.77</v>
      </c>
      <c r="F3545" s="404" t="s">
        <v>6771</v>
      </c>
    </row>
    <row r="3546" spans="1:6">
      <c r="A3546" s="403">
        <v>92316</v>
      </c>
      <c r="B3546" s="404" t="s">
        <v>10561</v>
      </c>
      <c r="C3546" s="404" t="s">
        <v>2</v>
      </c>
      <c r="D3546" s="404" t="s">
        <v>6823</v>
      </c>
      <c r="E3546" s="409">
        <v>9.66</v>
      </c>
      <c r="F3546" s="404" t="s">
        <v>6771</v>
      </c>
    </row>
    <row r="3547" spans="1:6">
      <c r="A3547" s="403">
        <v>92317</v>
      </c>
      <c r="B3547" s="404" t="s">
        <v>10562</v>
      </c>
      <c r="C3547" s="404" t="s">
        <v>2</v>
      </c>
      <c r="D3547" s="404" t="s">
        <v>6823</v>
      </c>
      <c r="E3547" s="409">
        <v>10.09</v>
      </c>
      <c r="F3547" s="404" t="s">
        <v>6771</v>
      </c>
    </row>
    <row r="3548" spans="1:6">
      <c r="A3548" s="403">
        <v>92318</v>
      </c>
      <c r="B3548" s="404" t="s">
        <v>10563</v>
      </c>
      <c r="C3548" s="404" t="s">
        <v>2</v>
      </c>
      <c r="D3548" s="404" t="s">
        <v>6823</v>
      </c>
      <c r="E3548" s="409">
        <v>14.69</v>
      </c>
      <c r="F3548" s="404" t="s">
        <v>6771</v>
      </c>
    </row>
    <row r="3549" spans="1:6">
      <c r="A3549" s="403">
        <v>92319</v>
      </c>
      <c r="B3549" s="404" t="s">
        <v>10564</v>
      </c>
      <c r="C3549" s="404" t="s">
        <v>2</v>
      </c>
      <c r="D3549" s="404" t="s">
        <v>6823</v>
      </c>
      <c r="E3549" s="409">
        <v>19.78</v>
      </c>
      <c r="F3549" s="404" t="s">
        <v>6771</v>
      </c>
    </row>
    <row r="3550" spans="1:6">
      <c r="A3550" s="403">
        <v>92326</v>
      </c>
      <c r="B3550" s="404" t="s">
        <v>10565</v>
      </c>
      <c r="C3550" s="404" t="s">
        <v>2</v>
      </c>
      <c r="D3550" s="404" t="s">
        <v>6823</v>
      </c>
      <c r="E3550" s="409">
        <v>7.62</v>
      </c>
      <c r="F3550" s="404" t="s">
        <v>6771</v>
      </c>
    </row>
    <row r="3551" spans="1:6">
      <c r="A3551" s="403">
        <v>92327</v>
      </c>
      <c r="B3551" s="404" t="s">
        <v>10566</v>
      </c>
      <c r="C3551" s="404" t="s">
        <v>2</v>
      </c>
      <c r="D3551" s="404" t="s">
        <v>6823</v>
      </c>
      <c r="E3551" s="409">
        <v>13.18</v>
      </c>
      <c r="F3551" s="404" t="s">
        <v>6771</v>
      </c>
    </row>
    <row r="3552" spans="1:6">
      <c r="A3552" s="403">
        <v>92328</v>
      </c>
      <c r="B3552" s="404" t="s">
        <v>10567</v>
      </c>
      <c r="C3552" s="404" t="s">
        <v>2</v>
      </c>
      <c r="D3552" s="404" t="s">
        <v>6823</v>
      </c>
      <c r="E3552" s="409">
        <v>19</v>
      </c>
      <c r="F3552" s="404" t="s">
        <v>6771</v>
      </c>
    </row>
    <row r="3553" spans="1:6">
      <c r="A3553" s="403">
        <v>92329</v>
      </c>
      <c r="B3553" s="404" t="s">
        <v>10568</v>
      </c>
      <c r="C3553" s="404" t="s">
        <v>2</v>
      </c>
      <c r="D3553" s="404" t="s">
        <v>6823</v>
      </c>
      <c r="E3553" s="409">
        <v>5.01</v>
      </c>
      <c r="F3553" s="404" t="s">
        <v>6771</v>
      </c>
    </row>
    <row r="3554" spans="1:6">
      <c r="A3554" s="403">
        <v>92330</v>
      </c>
      <c r="B3554" s="404" t="s">
        <v>10569</v>
      </c>
      <c r="C3554" s="404" t="s">
        <v>2</v>
      </c>
      <c r="D3554" s="404" t="s">
        <v>6823</v>
      </c>
      <c r="E3554" s="409">
        <v>8.1300000000000008</v>
      </c>
      <c r="F3554" s="404" t="s">
        <v>6771</v>
      </c>
    </row>
    <row r="3555" spans="1:6">
      <c r="A3555" s="403">
        <v>92331</v>
      </c>
      <c r="B3555" s="404" t="s">
        <v>10570</v>
      </c>
      <c r="C3555" s="404" t="s">
        <v>2</v>
      </c>
      <c r="D3555" s="404" t="s">
        <v>6823</v>
      </c>
      <c r="E3555" s="409">
        <v>12.12</v>
      </c>
      <c r="F3555" s="404" t="s">
        <v>6771</v>
      </c>
    </row>
    <row r="3556" spans="1:6">
      <c r="A3556" s="403">
        <v>92332</v>
      </c>
      <c r="B3556" s="404" t="s">
        <v>10571</v>
      </c>
      <c r="C3556" s="404" t="s">
        <v>2</v>
      </c>
      <c r="D3556" s="404" t="s">
        <v>6823</v>
      </c>
      <c r="E3556" s="409">
        <v>10.3</v>
      </c>
      <c r="F3556" s="404" t="s">
        <v>6771</v>
      </c>
    </row>
    <row r="3557" spans="1:6">
      <c r="A3557" s="403">
        <v>92333</v>
      </c>
      <c r="B3557" s="404" t="s">
        <v>10572</v>
      </c>
      <c r="C3557" s="404" t="s">
        <v>2</v>
      </c>
      <c r="D3557" s="404" t="s">
        <v>6823</v>
      </c>
      <c r="E3557" s="409">
        <v>17.45</v>
      </c>
      <c r="F3557" s="404" t="s">
        <v>6771</v>
      </c>
    </row>
    <row r="3558" spans="1:6">
      <c r="A3558" s="403">
        <v>92334</v>
      </c>
      <c r="B3558" s="404" t="s">
        <v>10573</v>
      </c>
      <c r="C3558" s="404" t="s">
        <v>2</v>
      </c>
      <c r="D3558" s="404" t="s">
        <v>6823</v>
      </c>
      <c r="E3558" s="409">
        <v>24.7</v>
      </c>
      <c r="F3558" s="404" t="s">
        <v>6771</v>
      </c>
    </row>
    <row r="3559" spans="1:6">
      <c r="A3559" s="403">
        <v>92344</v>
      </c>
      <c r="B3559" s="404" t="s">
        <v>10574</v>
      </c>
      <c r="C3559" s="404" t="s">
        <v>2</v>
      </c>
      <c r="D3559" s="404" t="s">
        <v>6823</v>
      </c>
      <c r="E3559" s="409">
        <v>40.130000000000003</v>
      </c>
      <c r="F3559" s="404" t="s">
        <v>6771</v>
      </c>
    </row>
    <row r="3560" spans="1:6">
      <c r="A3560" s="403">
        <v>92345</v>
      </c>
      <c r="B3560" s="404" t="s">
        <v>10575</v>
      </c>
      <c r="C3560" s="404" t="s">
        <v>2</v>
      </c>
      <c r="D3560" s="404" t="s">
        <v>6823</v>
      </c>
      <c r="E3560" s="409">
        <v>40.119999999999997</v>
      </c>
      <c r="F3560" s="404" t="s">
        <v>6771</v>
      </c>
    </row>
    <row r="3561" spans="1:6">
      <c r="A3561" s="403">
        <v>92346</v>
      </c>
      <c r="B3561" s="404" t="s">
        <v>10576</v>
      </c>
      <c r="C3561" s="404" t="s">
        <v>2</v>
      </c>
      <c r="D3561" s="404" t="s">
        <v>6823</v>
      </c>
      <c r="E3561" s="409">
        <v>52.32</v>
      </c>
      <c r="F3561" s="404" t="s">
        <v>6771</v>
      </c>
    </row>
    <row r="3562" spans="1:6">
      <c r="A3562" s="403">
        <v>92347</v>
      </c>
      <c r="B3562" s="404" t="s">
        <v>10577</v>
      </c>
      <c r="C3562" s="404" t="s">
        <v>2</v>
      </c>
      <c r="D3562" s="404" t="s">
        <v>6823</v>
      </c>
      <c r="E3562" s="409">
        <v>58</v>
      </c>
      <c r="F3562" s="404" t="s">
        <v>6771</v>
      </c>
    </row>
    <row r="3563" spans="1:6">
      <c r="A3563" s="403">
        <v>92348</v>
      </c>
      <c r="B3563" s="404" t="s">
        <v>10578</v>
      </c>
      <c r="C3563" s="404" t="s">
        <v>2</v>
      </c>
      <c r="D3563" s="404" t="s">
        <v>6823</v>
      </c>
      <c r="E3563" s="409">
        <v>72.81</v>
      </c>
      <c r="F3563" s="404" t="s">
        <v>6771</v>
      </c>
    </row>
    <row r="3564" spans="1:6">
      <c r="A3564" s="403">
        <v>92349</v>
      </c>
      <c r="B3564" s="404" t="s">
        <v>10579</v>
      </c>
      <c r="C3564" s="404" t="s">
        <v>2</v>
      </c>
      <c r="D3564" s="404" t="s">
        <v>6823</v>
      </c>
      <c r="E3564" s="409">
        <v>77.86</v>
      </c>
      <c r="F3564" s="404" t="s">
        <v>6771</v>
      </c>
    </row>
    <row r="3565" spans="1:6">
      <c r="A3565" s="403">
        <v>92350</v>
      </c>
      <c r="B3565" s="404" t="s">
        <v>10580</v>
      </c>
      <c r="C3565" s="404" t="s">
        <v>2</v>
      </c>
      <c r="D3565" s="404" t="s">
        <v>6823</v>
      </c>
      <c r="E3565" s="409">
        <v>59.7</v>
      </c>
      <c r="F3565" s="404" t="s">
        <v>6771</v>
      </c>
    </row>
    <row r="3566" spans="1:6">
      <c r="A3566" s="403">
        <v>92351</v>
      </c>
      <c r="B3566" s="404" t="s">
        <v>10581</v>
      </c>
      <c r="C3566" s="404" t="s">
        <v>2</v>
      </c>
      <c r="D3566" s="404" t="s">
        <v>6823</v>
      </c>
      <c r="E3566" s="409">
        <v>58.43</v>
      </c>
      <c r="F3566" s="404" t="s">
        <v>6771</v>
      </c>
    </row>
    <row r="3567" spans="1:6">
      <c r="A3567" s="403">
        <v>92352</v>
      </c>
      <c r="B3567" s="404" t="s">
        <v>10582</v>
      </c>
      <c r="C3567" s="404" t="s">
        <v>2</v>
      </c>
      <c r="D3567" s="404" t="s">
        <v>6823</v>
      </c>
      <c r="E3567" s="409">
        <v>89.37</v>
      </c>
      <c r="F3567" s="404" t="s">
        <v>6771</v>
      </c>
    </row>
    <row r="3568" spans="1:6">
      <c r="A3568" s="403">
        <v>92353</v>
      </c>
      <c r="B3568" s="404" t="s">
        <v>10583</v>
      </c>
      <c r="C3568" s="404" t="s">
        <v>2</v>
      </c>
      <c r="D3568" s="404" t="s">
        <v>6823</v>
      </c>
      <c r="E3568" s="409">
        <v>83.81</v>
      </c>
      <c r="F3568" s="404" t="s">
        <v>6771</v>
      </c>
    </row>
    <row r="3569" spans="1:6">
      <c r="A3569" s="403">
        <v>92354</v>
      </c>
      <c r="B3569" s="404" t="s">
        <v>10584</v>
      </c>
      <c r="C3569" s="404" t="s">
        <v>2</v>
      </c>
      <c r="D3569" s="404" t="s">
        <v>6823</v>
      </c>
      <c r="E3569" s="409">
        <v>117.89</v>
      </c>
      <c r="F3569" s="404" t="s">
        <v>6771</v>
      </c>
    </row>
    <row r="3570" spans="1:6">
      <c r="A3570" s="403">
        <v>92355</v>
      </c>
      <c r="B3570" s="404" t="s">
        <v>10585</v>
      </c>
      <c r="C3570" s="404" t="s">
        <v>2</v>
      </c>
      <c r="D3570" s="404" t="s">
        <v>6823</v>
      </c>
      <c r="E3570" s="409">
        <v>107.17</v>
      </c>
      <c r="F3570" s="404" t="s">
        <v>6771</v>
      </c>
    </row>
    <row r="3571" spans="1:6">
      <c r="A3571" s="403">
        <v>92356</v>
      </c>
      <c r="B3571" s="404" t="s">
        <v>10586</v>
      </c>
      <c r="C3571" s="404" t="s">
        <v>2</v>
      </c>
      <c r="D3571" s="404" t="s">
        <v>6823</v>
      </c>
      <c r="E3571" s="409">
        <v>77.91</v>
      </c>
      <c r="F3571" s="404" t="s">
        <v>6771</v>
      </c>
    </row>
    <row r="3572" spans="1:6">
      <c r="A3572" s="403">
        <v>92357</v>
      </c>
      <c r="B3572" s="404" t="s">
        <v>10587</v>
      </c>
      <c r="C3572" s="404" t="s">
        <v>2</v>
      </c>
      <c r="D3572" s="404" t="s">
        <v>6823</v>
      </c>
      <c r="E3572" s="409">
        <v>114.56</v>
      </c>
      <c r="F3572" s="404" t="s">
        <v>6771</v>
      </c>
    </row>
    <row r="3573" spans="1:6">
      <c r="A3573" s="403">
        <v>92358</v>
      </c>
      <c r="B3573" s="404" t="s">
        <v>10588</v>
      </c>
      <c r="C3573" s="404" t="s">
        <v>2</v>
      </c>
      <c r="D3573" s="404" t="s">
        <v>6823</v>
      </c>
      <c r="E3573" s="409">
        <v>141.88999999999999</v>
      </c>
      <c r="F3573" s="404" t="s">
        <v>6771</v>
      </c>
    </row>
    <row r="3574" spans="1:6">
      <c r="A3574" s="403">
        <v>92369</v>
      </c>
      <c r="B3574" s="404" t="s">
        <v>10589</v>
      </c>
      <c r="C3574" s="404" t="s">
        <v>2</v>
      </c>
      <c r="D3574" s="404" t="s">
        <v>6823</v>
      </c>
      <c r="E3574" s="409">
        <v>22.02</v>
      </c>
      <c r="F3574" s="404" t="s">
        <v>6771</v>
      </c>
    </row>
    <row r="3575" spans="1:6">
      <c r="A3575" s="403">
        <v>92370</v>
      </c>
      <c r="B3575" s="404" t="s">
        <v>10590</v>
      </c>
      <c r="C3575" s="404" t="s">
        <v>2</v>
      </c>
      <c r="D3575" s="404" t="s">
        <v>6823</v>
      </c>
      <c r="E3575" s="409">
        <v>23.05</v>
      </c>
      <c r="F3575" s="404" t="s">
        <v>6771</v>
      </c>
    </row>
    <row r="3576" spans="1:6">
      <c r="A3576" s="403">
        <v>92371</v>
      </c>
      <c r="B3576" s="404" t="s">
        <v>10591</v>
      </c>
      <c r="C3576" s="404" t="s">
        <v>2</v>
      </c>
      <c r="D3576" s="404" t="s">
        <v>6823</v>
      </c>
      <c r="E3576" s="409">
        <v>26.45</v>
      </c>
      <c r="F3576" s="404" t="s">
        <v>6771</v>
      </c>
    </row>
    <row r="3577" spans="1:6">
      <c r="A3577" s="403">
        <v>92372</v>
      </c>
      <c r="B3577" s="404" t="s">
        <v>10592</v>
      </c>
      <c r="C3577" s="404" t="s">
        <v>2</v>
      </c>
      <c r="D3577" s="404" t="s">
        <v>6823</v>
      </c>
      <c r="E3577" s="409">
        <v>27.4</v>
      </c>
      <c r="F3577" s="404" t="s">
        <v>6771</v>
      </c>
    </row>
    <row r="3578" spans="1:6">
      <c r="A3578" s="403">
        <v>92373</v>
      </c>
      <c r="B3578" s="404" t="s">
        <v>10593</v>
      </c>
      <c r="C3578" s="404" t="s">
        <v>2</v>
      </c>
      <c r="D3578" s="404" t="s">
        <v>6823</v>
      </c>
      <c r="E3578" s="409">
        <v>31.13</v>
      </c>
      <c r="F3578" s="404" t="s">
        <v>6771</v>
      </c>
    </row>
    <row r="3579" spans="1:6">
      <c r="A3579" s="403">
        <v>92374</v>
      </c>
      <c r="B3579" s="404" t="s">
        <v>10594</v>
      </c>
      <c r="C3579" s="404" t="s">
        <v>2</v>
      </c>
      <c r="D3579" s="404" t="s">
        <v>6823</v>
      </c>
      <c r="E3579" s="409">
        <v>31.31</v>
      </c>
      <c r="F3579" s="404" t="s">
        <v>6771</v>
      </c>
    </row>
    <row r="3580" spans="1:6">
      <c r="A3580" s="403">
        <v>92375</v>
      </c>
      <c r="B3580" s="404" t="s">
        <v>10595</v>
      </c>
      <c r="C3580" s="404" t="s">
        <v>2</v>
      </c>
      <c r="D3580" s="404" t="s">
        <v>6823</v>
      </c>
      <c r="E3580" s="409">
        <v>40.1</v>
      </c>
      <c r="F3580" s="404" t="s">
        <v>6771</v>
      </c>
    </row>
    <row r="3581" spans="1:6">
      <c r="A3581" s="403">
        <v>92376</v>
      </c>
      <c r="B3581" s="404" t="s">
        <v>10596</v>
      </c>
      <c r="C3581" s="404" t="s">
        <v>2</v>
      </c>
      <c r="D3581" s="404" t="s">
        <v>6823</v>
      </c>
      <c r="E3581" s="409">
        <v>40.090000000000003</v>
      </c>
      <c r="F3581" s="404" t="s">
        <v>6771</v>
      </c>
    </row>
    <row r="3582" spans="1:6">
      <c r="A3582" s="403">
        <v>92377</v>
      </c>
      <c r="B3582" s="404" t="s">
        <v>10597</v>
      </c>
      <c r="C3582" s="404" t="s">
        <v>2</v>
      </c>
      <c r="D3582" s="404" t="s">
        <v>6823</v>
      </c>
      <c r="E3582" s="409">
        <v>53.4</v>
      </c>
      <c r="F3582" s="404" t="s">
        <v>6771</v>
      </c>
    </row>
    <row r="3583" spans="1:6">
      <c r="A3583" s="403">
        <v>92378</v>
      </c>
      <c r="B3583" s="404" t="s">
        <v>10598</v>
      </c>
      <c r="C3583" s="404" t="s">
        <v>2</v>
      </c>
      <c r="D3583" s="404" t="s">
        <v>6823</v>
      </c>
      <c r="E3583" s="409">
        <v>59.08</v>
      </c>
      <c r="F3583" s="404" t="s">
        <v>6771</v>
      </c>
    </row>
    <row r="3584" spans="1:6">
      <c r="A3584" s="403">
        <v>92379</v>
      </c>
      <c r="B3584" s="404" t="s">
        <v>10599</v>
      </c>
      <c r="C3584" s="404" t="s">
        <v>2</v>
      </c>
      <c r="D3584" s="404" t="s">
        <v>6823</v>
      </c>
      <c r="E3584" s="409">
        <v>75.010000000000005</v>
      </c>
      <c r="F3584" s="404" t="s">
        <v>6771</v>
      </c>
    </row>
    <row r="3585" spans="1:6">
      <c r="A3585" s="403">
        <v>92380</v>
      </c>
      <c r="B3585" s="404" t="s">
        <v>10600</v>
      </c>
      <c r="C3585" s="404" t="s">
        <v>2</v>
      </c>
      <c r="D3585" s="404" t="s">
        <v>6823</v>
      </c>
      <c r="E3585" s="409">
        <v>80.06</v>
      </c>
      <c r="F3585" s="404" t="s">
        <v>6771</v>
      </c>
    </row>
    <row r="3586" spans="1:6">
      <c r="A3586" s="403">
        <v>92381</v>
      </c>
      <c r="B3586" s="404" t="s">
        <v>10601</v>
      </c>
      <c r="C3586" s="404" t="s">
        <v>2</v>
      </c>
      <c r="D3586" s="404" t="s">
        <v>6823</v>
      </c>
      <c r="E3586" s="409">
        <v>33.33</v>
      </c>
      <c r="F3586" s="404" t="s">
        <v>6771</v>
      </c>
    </row>
    <row r="3587" spans="1:6">
      <c r="A3587" s="403">
        <v>92382</v>
      </c>
      <c r="B3587" s="404" t="s">
        <v>10602</v>
      </c>
      <c r="C3587" s="404" t="s">
        <v>2</v>
      </c>
      <c r="D3587" s="404" t="s">
        <v>6823</v>
      </c>
      <c r="E3587" s="409">
        <v>31.98</v>
      </c>
      <c r="F3587" s="404" t="s">
        <v>6771</v>
      </c>
    </row>
    <row r="3588" spans="1:6">
      <c r="A3588" s="403">
        <v>92383</v>
      </c>
      <c r="B3588" s="404" t="s">
        <v>10603</v>
      </c>
      <c r="C3588" s="404" t="s">
        <v>2</v>
      </c>
      <c r="D3588" s="404" t="s">
        <v>6823</v>
      </c>
      <c r="E3588" s="409">
        <v>41.64</v>
      </c>
      <c r="F3588" s="404" t="s">
        <v>6771</v>
      </c>
    </row>
    <row r="3589" spans="1:6">
      <c r="A3589" s="403">
        <v>92384</v>
      </c>
      <c r="B3589" s="404" t="s">
        <v>10604</v>
      </c>
      <c r="C3589" s="404" t="s">
        <v>2</v>
      </c>
      <c r="D3589" s="404" t="s">
        <v>6823</v>
      </c>
      <c r="E3589" s="409">
        <v>38.94</v>
      </c>
      <c r="F3589" s="404" t="s">
        <v>6771</v>
      </c>
    </row>
    <row r="3590" spans="1:6">
      <c r="A3590" s="403">
        <v>92385</v>
      </c>
      <c r="B3590" s="404" t="s">
        <v>10605</v>
      </c>
      <c r="C3590" s="404" t="s">
        <v>2</v>
      </c>
      <c r="D3590" s="404" t="s">
        <v>6823</v>
      </c>
      <c r="E3590" s="409">
        <v>47.61</v>
      </c>
      <c r="F3590" s="404" t="s">
        <v>6771</v>
      </c>
    </row>
    <row r="3591" spans="1:6">
      <c r="A3591" s="403">
        <v>92386</v>
      </c>
      <c r="B3591" s="404" t="s">
        <v>10606</v>
      </c>
      <c r="C3591" s="404" t="s">
        <v>2</v>
      </c>
      <c r="D3591" s="404" t="s">
        <v>6823</v>
      </c>
      <c r="E3591" s="409">
        <v>45.75</v>
      </c>
      <c r="F3591" s="404" t="s">
        <v>6771</v>
      </c>
    </row>
    <row r="3592" spans="1:6">
      <c r="A3592" s="403">
        <v>92387</v>
      </c>
      <c r="B3592" s="404" t="s">
        <v>10607</v>
      </c>
      <c r="C3592" s="404" t="s">
        <v>2</v>
      </c>
      <c r="D3592" s="404" t="s">
        <v>6823</v>
      </c>
      <c r="E3592" s="409">
        <v>59.63</v>
      </c>
      <c r="F3592" s="404" t="s">
        <v>6771</v>
      </c>
    </row>
    <row r="3593" spans="1:6">
      <c r="A3593" s="403">
        <v>92388</v>
      </c>
      <c r="B3593" s="404" t="s">
        <v>10608</v>
      </c>
      <c r="C3593" s="404" t="s">
        <v>2</v>
      </c>
      <c r="D3593" s="404" t="s">
        <v>6823</v>
      </c>
      <c r="E3593" s="409">
        <v>58.36</v>
      </c>
      <c r="F3593" s="404" t="s">
        <v>6771</v>
      </c>
    </row>
    <row r="3594" spans="1:6">
      <c r="A3594" s="403">
        <v>92389</v>
      </c>
      <c r="B3594" s="404" t="s">
        <v>10609</v>
      </c>
      <c r="C3594" s="404" t="s">
        <v>2</v>
      </c>
      <c r="D3594" s="404" t="s">
        <v>6823</v>
      </c>
      <c r="E3594" s="409">
        <v>91.01</v>
      </c>
      <c r="F3594" s="404" t="s">
        <v>6771</v>
      </c>
    </row>
    <row r="3595" spans="1:6">
      <c r="A3595" s="403">
        <v>92390</v>
      </c>
      <c r="B3595" s="404" t="s">
        <v>10610</v>
      </c>
      <c r="C3595" s="404" t="s">
        <v>2</v>
      </c>
      <c r="D3595" s="404" t="s">
        <v>6823</v>
      </c>
      <c r="E3595" s="409">
        <v>85.45</v>
      </c>
      <c r="F3595" s="404" t="s">
        <v>6771</v>
      </c>
    </row>
    <row r="3596" spans="1:6">
      <c r="A3596" s="403">
        <v>92635</v>
      </c>
      <c r="B3596" s="404" t="s">
        <v>10611</v>
      </c>
      <c r="C3596" s="404" t="s">
        <v>2</v>
      </c>
      <c r="D3596" s="404" t="s">
        <v>6823</v>
      </c>
      <c r="E3596" s="409">
        <v>121.2</v>
      </c>
      <c r="F3596" s="404" t="s">
        <v>6771</v>
      </c>
    </row>
    <row r="3597" spans="1:6">
      <c r="A3597" s="403">
        <v>92636</v>
      </c>
      <c r="B3597" s="404" t="s">
        <v>10612</v>
      </c>
      <c r="C3597" s="404" t="s">
        <v>2</v>
      </c>
      <c r="D3597" s="404" t="s">
        <v>6823</v>
      </c>
      <c r="E3597" s="409">
        <v>110.48</v>
      </c>
      <c r="F3597" s="404" t="s">
        <v>6771</v>
      </c>
    </row>
    <row r="3598" spans="1:6">
      <c r="A3598" s="403">
        <v>92637</v>
      </c>
      <c r="B3598" s="404" t="s">
        <v>10613</v>
      </c>
      <c r="C3598" s="404" t="s">
        <v>2</v>
      </c>
      <c r="D3598" s="404" t="s">
        <v>6823</v>
      </c>
      <c r="E3598" s="409">
        <v>43.14</v>
      </c>
      <c r="F3598" s="404" t="s">
        <v>6771</v>
      </c>
    </row>
    <row r="3599" spans="1:6">
      <c r="A3599" s="403">
        <v>92638</v>
      </c>
      <c r="B3599" s="404" t="s">
        <v>10614</v>
      </c>
      <c r="C3599" s="404" t="s">
        <v>2</v>
      </c>
      <c r="D3599" s="404" t="s">
        <v>6823</v>
      </c>
      <c r="E3599" s="409">
        <v>52.27</v>
      </c>
      <c r="F3599" s="404" t="s">
        <v>6771</v>
      </c>
    </row>
    <row r="3600" spans="1:6">
      <c r="A3600" s="403">
        <v>92639</v>
      </c>
      <c r="B3600" s="404" t="s">
        <v>10615</v>
      </c>
      <c r="C3600" s="404" t="s">
        <v>2</v>
      </c>
      <c r="D3600" s="404" t="s">
        <v>6823</v>
      </c>
      <c r="E3600" s="409">
        <v>60.29</v>
      </c>
      <c r="F3600" s="404" t="s">
        <v>6771</v>
      </c>
    </row>
    <row r="3601" spans="1:6">
      <c r="A3601" s="403">
        <v>92640</v>
      </c>
      <c r="B3601" s="404" t="s">
        <v>10616</v>
      </c>
      <c r="C3601" s="404" t="s">
        <v>2</v>
      </c>
      <c r="D3601" s="404" t="s">
        <v>6823</v>
      </c>
      <c r="E3601" s="409">
        <v>77.81</v>
      </c>
      <c r="F3601" s="404" t="s">
        <v>6771</v>
      </c>
    </row>
    <row r="3602" spans="1:6">
      <c r="A3602" s="403">
        <v>92642</v>
      </c>
      <c r="B3602" s="404" t="s">
        <v>10617</v>
      </c>
      <c r="C3602" s="404" t="s">
        <v>2</v>
      </c>
      <c r="D3602" s="404" t="s">
        <v>6823</v>
      </c>
      <c r="E3602" s="409">
        <v>116.7</v>
      </c>
      <c r="F3602" s="404" t="s">
        <v>6771</v>
      </c>
    </row>
    <row r="3603" spans="1:6">
      <c r="A3603" s="403">
        <v>92644</v>
      </c>
      <c r="B3603" s="404" t="s">
        <v>10618</v>
      </c>
      <c r="C3603" s="404" t="s">
        <v>2</v>
      </c>
      <c r="D3603" s="404" t="s">
        <v>6823</v>
      </c>
      <c r="E3603" s="409">
        <v>146.30000000000001</v>
      </c>
      <c r="F3603" s="404" t="s">
        <v>6771</v>
      </c>
    </row>
    <row r="3604" spans="1:6">
      <c r="A3604" s="403">
        <v>92657</v>
      </c>
      <c r="B3604" s="404" t="s">
        <v>10619</v>
      </c>
      <c r="C3604" s="404" t="s">
        <v>2</v>
      </c>
      <c r="D3604" s="404" t="s">
        <v>6823</v>
      </c>
      <c r="E3604" s="409">
        <v>16.059999999999999</v>
      </c>
      <c r="F3604" s="404" t="s">
        <v>6771</v>
      </c>
    </row>
    <row r="3605" spans="1:6">
      <c r="A3605" s="403">
        <v>92658</v>
      </c>
      <c r="B3605" s="404" t="s">
        <v>10620</v>
      </c>
      <c r="C3605" s="404" t="s">
        <v>2</v>
      </c>
      <c r="D3605" s="404" t="s">
        <v>6823</v>
      </c>
      <c r="E3605" s="409">
        <v>17.09</v>
      </c>
      <c r="F3605" s="404" t="s">
        <v>6771</v>
      </c>
    </row>
    <row r="3606" spans="1:6">
      <c r="A3606" s="403">
        <v>92659</v>
      </c>
      <c r="B3606" s="404" t="s">
        <v>10621</v>
      </c>
      <c r="C3606" s="404" t="s">
        <v>2</v>
      </c>
      <c r="D3606" s="404" t="s">
        <v>6823</v>
      </c>
      <c r="E3606" s="409">
        <v>19.68</v>
      </c>
      <c r="F3606" s="404" t="s">
        <v>6771</v>
      </c>
    </row>
    <row r="3607" spans="1:6">
      <c r="A3607" s="403">
        <v>92660</v>
      </c>
      <c r="B3607" s="404" t="s">
        <v>10622</v>
      </c>
      <c r="C3607" s="404" t="s">
        <v>2</v>
      </c>
      <c r="D3607" s="404" t="s">
        <v>6823</v>
      </c>
      <c r="E3607" s="409">
        <v>20.63</v>
      </c>
      <c r="F3607" s="404" t="s">
        <v>6771</v>
      </c>
    </row>
    <row r="3608" spans="1:6">
      <c r="A3608" s="403">
        <v>92661</v>
      </c>
      <c r="B3608" s="404" t="s">
        <v>10623</v>
      </c>
      <c r="C3608" s="404" t="s">
        <v>2</v>
      </c>
      <c r="D3608" s="404" t="s">
        <v>6823</v>
      </c>
      <c r="E3608" s="409">
        <v>23.41</v>
      </c>
      <c r="F3608" s="404" t="s">
        <v>6771</v>
      </c>
    </row>
    <row r="3609" spans="1:6">
      <c r="A3609" s="403">
        <v>92662</v>
      </c>
      <c r="B3609" s="404" t="s">
        <v>10624</v>
      </c>
      <c r="C3609" s="404" t="s">
        <v>2</v>
      </c>
      <c r="D3609" s="404" t="s">
        <v>6823</v>
      </c>
      <c r="E3609" s="409">
        <v>23.59</v>
      </c>
      <c r="F3609" s="404" t="s">
        <v>6771</v>
      </c>
    </row>
    <row r="3610" spans="1:6">
      <c r="A3610" s="403">
        <v>92663</v>
      </c>
      <c r="B3610" s="404" t="s">
        <v>10625</v>
      </c>
      <c r="C3610" s="404" t="s">
        <v>2</v>
      </c>
      <c r="D3610" s="404" t="s">
        <v>6823</v>
      </c>
      <c r="E3610" s="409">
        <v>31.21</v>
      </c>
      <c r="F3610" s="404" t="s">
        <v>6771</v>
      </c>
    </row>
    <row r="3611" spans="1:6">
      <c r="A3611" s="403">
        <v>92664</v>
      </c>
      <c r="B3611" s="404" t="s">
        <v>10626</v>
      </c>
      <c r="C3611" s="404" t="s">
        <v>2</v>
      </c>
      <c r="D3611" s="404" t="s">
        <v>6823</v>
      </c>
      <c r="E3611" s="409">
        <v>31.2</v>
      </c>
      <c r="F3611" s="404" t="s">
        <v>6771</v>
      </c>
    </row>
    <row r="3612" spans="1:6">
      <c r="A3612" s="403">
        <v>92665</v>
      </c>
      <c r="B3612" s="404" t="s">
        <v>10627</v>
      </c>
      <c r="C3612" s="404" t="s">
        <v>2</v>
      </c>
      <c r="D3612" s="404" t="s">
        <v>6823</v>
      </c>
      <c r="E3612" s="409">
        <v>42.73</v>
      </c>
      <c r="F3612" s="404" t="s">
        <v>6771</v>
      </c>
    </row>
    <row r="3613" spans="1:6">
      <c r="A3613" s="403">
        <v>92666</v>
      </c>
      <c r="B3613" s="404" t="s">
        <v>10628</v>
      </c>
      <c r="C3613" s="404" t="s">
        <v>2</v>
      </c>
      <c r="D3613" s="404" t="s">
        <v>6823</v>
      </c>
      <c r="E3613" s="409">
        <v>48.41</v>
      </c>
      <c r="F3613" s="404" t="s">
        <v>6771</v>
      </c>
    </row>
    <row r="3614" spans="1:6">
      <c r="A3614" s="403">
        <v>92667</v>
      </c>
      <c r="B3614" s="404" t="s">
        <v>10629</v>
      </c>
      <c r="C3614" s="404" t="s">
        <v>2</v>
      </c>
      <c r="D3614" s="404" t="s">
        <v>6823</v>
      </c>
      <c r="E3614" s="409">
        <v>62.63</v>
      </c>
      <c r="F3614" s="404" t="s">
        <v>6771</v>
      </c>
    </row>
    <row r="3615" spans="1:6">
      <c r="A3615" s="403">
        <v>92668</v>
      </c>
      <c r="B3615" s="404" t="s">
        <v>10630</v>
      </c>
      <c r="C3615" s="404" t="s">
        <v>2</v>
      </c>
      <c r="D3615" s="404" t="s">
        <v>6823</v>
      </c>
      <c r="E3615" s="409">
        <v>67.680000000000007</v>
      </c>
      <c r="F3615" s="404" t="s">
        <v>6771</v>
      </c>
    </row>
    <row r="3616" spans="1:6">
      <c r="A3616" s="403">
        <v>92669</v>
      </c>
      <c r="B3616" s="404" t="s">
        <v>10631</v>
      </c>
      <c r="C3616" s="404" t="s">
        <v>2</v>
      </c>
      <c r="D3616" s="404" t="s">
        <v>6823</v>
      </c>
      <c r="E3616" s="409">
        <v>24.37</v>
      </c>
      <c r="F3616" s="404" t="s">
        <v>6771</v>
      </c>
    </row>
    <row r="3617" spans="1:6">
      <c r="A3617" s="403">
        <v>92670</v>
      </c>
      <c r="B3617" s="404" t="s">
        <v>10632</v>
      </c>
      <c r="C3617" s="404" t="s">
        <v>2</v>
      </c>
      <c r="D3617" s="404" t="s">
        <v>6823</v>
      </c>
      <c r="E3617" s="409">
        <v>23.02</v>
      </c>
      <c r="F3617" s="404" t="s">
        <v>6771</v>
      </c>
    </row>
    <row r="3618" spans="1:6">
      <c r="A3618" s="403">
        <v>92671</v>
      </c>
      <c r="B3618" s="404" t="s">
        <v>10633</v>
      </c>
      <c r="C3618" s="404" t="s">
        <v>2</v>
      </c>
      <c r="D3618" s="404" t="s">
        <v>6823</v>
      </c>
      <c r="E3618" s="409">
        <v>31.48</v>
      </c>
      <c r="F3618" s="404" t="s">
        <v>6771</v>
      </c>
    </row>
    <row r="3619" spans="1:6">
      <c r="A3619" s="403">
        <v>92672</v>
      </c>
      <c r="B3619" s="404" t="s">
        <v>10634</v>
      </c>
      <c r="C3619" s="404" t="s">
        <v>2</v>
      </c>
      <c r="D3619" s="404" t="s">
        <v>6823</v>
      </c>
      <c r="E3619" s="409">
        <v>28.78</v>
      </c>
      <c r="F3619" s="404" t="s">
        <v>6771</v>
      </c>
    </row>
    <row r="3620" spans="1:6">
      <c r="A3620" s="403">
        <v>92673</v>
      </c>
      <c r="B3620" s="404" t="s">
        <v>10635</v>
      </c>
      <c r="C3620" s="404" t="s">
        <v>2</v>
      </c>
      <c r="D3620" s="404" t="s">
        <v>6823</v>
      </c>
      <c r="E3620" s="409">
        <v>36.03</v>
      </c>
      <c r="F3620" s="404" t="s">
        <v>6771</v>
      </c>
    </row>
    <row r="3621" spans="1:6">
      <c r="A3621" s="403">
        <v>92674</v>
      </c>
      <c r="B3621" s="404" t="s">
        <v>10636</v>
      </c>
      <c r="C3621" s="404" t="s">
        <v>2</v>
      </c>
      <c r="D3621" s="404" t="s">
        <v>6823</v>
      </c>
      <c r="E3621" s="409">
        <v>34.17</v>
      </c>
      <c r="F3621" s="404" t="s">
        <v>6771</v>
      </c>
    </row>
    <row r="3622" spans="1:6">
      <c r="A3622" s="403">
        <v>92675</v>
      </c>
      <c r="B3622" s="404" t="s">
        <v>10637</v>
      </c>
      <c r="C3622" s="404" t="s">
        <v>2</v>
      </c>
      <c r="D3622" s="404" t="s">
        <v>6823</v>
      </c>
      <c r="E3622" s="409">
        <v>46.34</v>
      </c>
      <c r="F3622" s="404" t="s">
        <v>6771</v>
      </c>
    </row>
    <row r="3623" spans="1:6">
      <c r="A3623" s="403">
        <v>92676</v>
      </c>
      <c r="B3623" s="404" t="s">
        <v>10638</v>
      </c>
      <c r="C3623" s="404" t="s">
        <v>2</v>
      </c>
      <c r="D3623" s="404" t="s">
        <v>6823</v>
      </c>
      <c r="E3623" s="409">
        <v>45.07</v>
      </c>
      <c r="F3623" s="404" t="s">
        <v>6771</v>
      </c>
    </row>
    <row r="3624" spans="1:6">
      <c r="A3624" s="403">
        <v>92677</v>
      </c>
      <c r="B3624" s="404" t="s">
        <v>10639</v>
      </c>
      <c r="C3624" s="404" t="s">
        <v>2</v>
      </c>
      <c r="D3624" s="404" t="s">
        <v>6823</v>
      </c>
      <c r="E3624" s="409">
        <v>75.06</v>
      </c>
      <c r="F3624" s="404" t="s">
        <v>6771</v>
      </c>
    </row>
    <row r="3625" spans="1:6">
      <c r="A3625" s="403">
        <v>92678</v>
      </c>
      <c r="B3625" s="404" t="s">
        <v>10640</v>
      </c>
      <c r="C3625" s="404" t="s">
        <v>2</v>
      </c>
      <c r="D3625" s="404" t="s">
        <v>6823</v>
      </c>
      <c r="E3625" s="409">
        <v>69.5</v>
      </c>
      <c r="F3625" s="404" t="s">
        <v>6771</v>
      </c>
    </row>
    <row r="3626" spans="1:6">
      <c r="A3626" s="403">
        <v>92679</v>
      </c>
      <c r="B3626" s="404" t="s">
        <v>10641</v>
      </c>
      <c r="C3626" s="404" t="s">
        <v>2</v>
      </c>
      <c r="D3626" s="404" t="s">
        <v>6823</v>
      </c>
      <c r="E3626" s="409">
        <v>102.63</v>
      </c>
      <c r="F3626" s="404" t="s">
        <v>6771</v>
      </c>
    </row>
    <row r="3627" spans="1:6">
      <c r="A3627" s="403">
        <v>92680</v>
      </c>
      <c r="B3627" s="404" t="s">
        <v>10642</v>
      </c>
      <c r="C3627" s="404" t="s">
        <v>2</v>
      </c>
      <c r="D3627" s="404" t="s">
        <v>6823</v>
      </c>
      <c r="E3627" s="409">
        <v>91.91</v>
      </c>
      <c r="F3627" s="404" t="s">
        <v>6771</v>
      </c>
    </row>
    <row r="3628" spans="1:6">
      <c r="A3628" s="403">
        <v>92681</v>
      </c>
      <c r="B3628" s="404" t="s">
        <v>10643</v>
      </c>
      <c r="C3628" s="404" t="s">
        <v>2</v>
      </c>
      <c r="D3628" s="404" t="s">
        <v>6823</v>
      </c>
      <c r="E3628" s="409">
        <v>31.19</v>
      </c>
      <c r="F3628" s="404" t="s">
        <v>6771</v>
      </c>
    </row>
    <row r="3629" spans="1:6">
      <c r="A3629" s="403">
        <v>92682</v>
      </c>
      <c r="B3629" s="404" t="s">
        <v>10644</v>
      </c>
      <c r="C3629" s="404" t="s">
        <v>2</v>
      </c>
      <c r="D3629" s="404" t="s">
        <v>6823</v>
      </c>
      <c r="E3629" s="409">
        <v>38.68</v>
      </c>
      <c r="F3629" s="404" t="s">
        <v>6771</v>
      </c>
    </row>
    <row r="3630" spans="1:6">
      <c r="A3630" s="403">
        <v>92683</v>
      </c>
      <c r="B3630" s="404" t="s">
        <v>10645</v>
      </c>
      <c r="C3630" s="404" t="s">
        <v>2</v>
      </c>
      <c r="D3630" s="404" t="s">
        <v>6823</v>
      </c>
      <c r="E3630" s="409">
        <v>44.87</v>
      </c>
      <c r="F3630" s="404" t="s">
        <v>6771</v>
      </c>
    </row>
    <row r="3631" spans="1:6">
      <c r="A3631" s="403">
        <v>92684</v>
      </c>
      <c r="B3631" s="404" t="s">
        <v>10646</v>
      </c>
      <c r="C3631" s="404" t="s">
        <v>2</v>
      </c>
      <c r="D3631" s="404" t="s">
        <v>6823</v>
      </c>
      <c r="E3631" s="409">
        <v>60.06</v>
      </c>
      <c r="F3631" s="404" t="s">
        <v>6771</v>
      </c>
    </row>
    <row r="3632" spans="1:6">
      <c r="A3632" s="403">
        <v>92685</v>
      </c>
      <c r="B3632" s="404" t="s">
        <v>10647</v>
      </c>
      <c r="C3632" s="404" t="s">
        <v>2</v>
      </c>
      <c r="D3632" s="404" t="s">
        <v>6823</v>
      </c>
      <c r="E3632" s="409">
        <v>95.45</v>
      </c>
      <c r="F3632" s="404" t="s">
        <v>6771</v>
      </c>
    </row>
    <row r="3633" spans="1:6">
      <c r="A3633" s="403">
        <v>92686</v>
      </c>
      <c r="B3633" s="404" t="s">
        <v>10648</v>
      </c>
      <c r="C3633" s="404" t="s">
        <v>2</v>
      </c>
      <c r="D3633" s="404" t="s">
        <v>6823</v>
      </c>
      <c r="E3633" s="409">
        <v>121.53</v>
      </c>
      <c r="F3633" s="404" t="s">
        <v>6771</v>
      </c>
    </row>
    <row r="3634" spans="1:6">
      <c r="A3634" s="403">
        <v>92692</v>
      </c>
      <c r="B3634" s="404" t="s">
        <v>10649</v>
      </c>
      <c r="C3634" s="404" t="s">
        <v>2</v>
      </c>
      <c r="D3634" s="404" t="s">
        <v>6823</v>
      </c>
      <c r="E3634" s="409">
        <v>8.69</v>
      </c>
      <c r="F3634" s="404" t="s">
        <v>6771</v>
      </c>
    </row>
    <row r="3635" spans="1:6">
      <c r="A3635" s="403">
        <v>92693</v>
      </c>
      <c r="B3635" s="404" t="s">
        <v>10650</v>
      </c>
      <c r="C3635" s="404" t="s">
        <v>2</v>
      </c>
      <c r="D3635" s="404" t="s">
        <v>6823</v>
      </c>
      <c r="E3635" s="409">
        <v>8.92</v>
      </c>
      <c r="F3635" s="404" t="s">
        <v>6771</v>
      </c>
    </row>
    <row r="3636" spans="1:6">
      <c r="A3636" s="403">
        <v>92694</v>
      </c>
      <c r="B3636" s="404" t="s">
        <v>10651</v>
      </c>
      <c r="C3636" s="404" t="s">
        <v>2</v>
      </c>
      <c r="D3636" s="404" t="s">
        <v>6823</v>
      </c>
      <c r="E3636" s="409">
        <v>13.86</v>
      </c>
      <c r="F3636" s="404" t="s">
        <v>6771</v>
      </c>
    </row>
    <row r="3637" spans="1:6">
      <c r="A3637" s="403">
        <v>92695</v>
      </c>
      <c r="B3637" s="404" t="s">
        <v>10652</v>
      </c>
      <c r="C3637" s="404" t="s">
        <v>2</v>
      </c>
      <c r="D3637" s="404" t="s">
        <v>6823</v>
      </c>
      <c r="E3637" s="409">
        <v>14.08</v>
      </c>
      <c r="F3637" s="404" t="s">
        <v>6771</v>
      </c>
    </row>
    <row r="3638" spans="1:6">
      <c r="A3638" s="403">
        <v>92696</v>
      </c>
      <c r="B3638" s="404" t="s">
        <v>10653</v>
      </c>
      <c r="C3638" s="404" t="s">
        <v>2</v>
      </c>
      <c r="D3638" s="404" t="s">
        <v>6823</v>
      </c>
      <c r="E3638" s="409">
        <v>21.77</v>
      </c>
      <c r="F3638" s="404" t="s">
        <v>6771</v>
      </c>
    </row>
    <row r="3639" spans="1:6">
      <c r="A3639" s="403">
        <v>92697</v>
      </c>
      <c r="B3639" s="404" t="s">
        <v>10654</v>
      </c>
      <c r="C3639" s="404" t="s">
        <v>2</v>
      </c>
      <c r="D3639" s="404" t="s">
        <v>6823</v>
      </c>
      <c r="E3639" s="409">
        <v>22.8</v>
      </c>
      <c r="F3639" s="404" t="s">
        <v>6771</v>
      </c>
    </row>
    <row r="3640" spans="1:6">
      <c r="A3640" s="403">
        <v>92698</v>
      </c>
      <c r="B3640" s="404" t="s">
        <v>10655</v>
      </c>
      <c r="C3640" s="404" t="s">
        <v>2</v>
      </c>
      <c r="D3640" s="404" t="s">
        <v>6823</v>
      </c>
      <c r="E3640" s="409">
        <v>12.85</v>
      </c>
      <c r="F3640" s="404" t="s">
        <v>6771</v>
      </c>
    </row>
    <row r="3641" spans="1:6">
      <c r="A3641" s="403">
        <v>92699</v>
      </c>
      <c r="B3641" s="404" t="s">
        <v>10656</v>
      </c>
      <c r="C3641" s="404" t="s">
        <v>2</v>
      </c>
      <c r="D3641" s="404" t="s">
        <v>6823</v>
      </c>
      <c r="E3641" s="409">
        <v>12.11</v>
      </c>
      <c r="F3641" s="404" t="s">
        <v>6771</v>
      </c>
    </row>
    <row r="3642" spans="1:6">
      <c r="A3642" s="403">
        <v>92700</v>
      </c>
      <c r="B3642" s="404" t="s">
        <v>10657</v>
      </c>
      <c r="C3642" s="404" t="s">
        <v>2</v>
      </c>
      <c r="D3642" s="404" t="s">
        <v>6823</v>
      </c>
      <c r="E3642" s="409">
        <v>21.03</v>
      </c>
      <c r="F3642" s="404" t="s">
        <v>6771</v>
      </c>
    </row>
    <row r="3643" spans="1:6">
      <c r="A3643" s="403">
        <v>92701</v>
      </c>
      <c r="B3643" s="404" t="s">
        <v>10658</v>
      </c>
      <c r="C3643" s="404" t="s">
        <v>2</v>
      </c>
      <c r="D3643" s="404" t="s">
        <v>6823</v>
      </c>
      <c r="E3643" s="409">
        <v>19.93</v>
      </c>
      <c r="F3643" s="404" t="s">
        <v>6771</v>
      </c>
    </row>
    <row r="3644" spans="1:6">
      <c r="A3644" s="403">
        <v>92702</v>
      </c>
      <c r="B3644" s="404" t="s">
        <v>10659</v>
      </c>
      <c r="C3644" s="404" t="s">
        <v>2</v>
      </c>
      <c r="D3644" s="404" t="s">
        <v>6823</v>
      </c>
      <c r="E3644" s="409">
        <v>32.979999999999997</v>
      </c>
      <c r="F3644" s="404" t="s">
        <v>6771</v>
      </c>
    </row>
    <row r="3645" spans="1:6">
      <c r="A3645" s="403">
        <v>92703</v>
      </c>
      <c r="B3645" s="404" t="s">
        <v>10660</v>
      </c>
      <c r="C3645" s="404" t="s">
        <v>2</v>
      </c>
      <c r="D3645" s="404" t="s">
        <v>6823</v>
      </c>
      <c r="E3645" s="409">
        <v>31.63</v>
      </c>
      <c r="F3645" s="404" t="s">
        <v>6771</v>
      </c>
    </row>
    <row r="3646" spans="1:6">
      <c r="A3646" s="403">
        <v>92704</v>
      </c>
      <c r="B3646" s="404" t="s">
        <v>10661</v>
      </c>
      <c r="C3646" s="404" t="s">
        <v>2</v>
      </c>
      <c r="D3646" s="404" t="s">
        <v>6823</v>
      </c>
      <c r="E3646" s="409">
        <v>16.309999999999999</v>
      </c>
      <c r="F3646" s="404" t="s">
        <v>6771</v>
      </c>
    </row>
    <row r="3647" spans="1:6">
      <c r="A3647" s="403">
        <v>92705</v>
      </c>
      <c r="B3647" s="404" t="s">
        <v>10662</v>
      </c>
      <c r="C3647" s="404" t="s">
        <v>2</v>
      </c>
      <c r="D3647" s="404" t="s">
        <v>6823</v>
      </c>
      <c r="E3647" s="409">
        <v>26.35</v>
      </c>
      <c r="F3647" s="404" t="s">
        <v>6771</v>
      </c>
    </row>
    <row r="3648" spans="1:6">
      <c r="A3648" s="403">
        <v>92706</v>
      </c>
      <c r="B3648" s="404" t="s">
        <v>10663</v>
      </c>
      <c r="C3648" s="404" t="s">
        <v>2</v>
      </c>
      <c r="D3648" s="404" t="s">
        <v>6823</v>
      </c>
      <c r="E3648" s="409">
        <v>42.66</v>
      </c>
      <c r="F3648" s="404" t="s">
        <v>6771</v>
      </c>
    </row>
    <row r="3649" spans="1:6">
      <c r="A3649" s="403">
        <v>92889</v>
      </c>
      <c r="B3649" s="404" t="s">
        <v>10664</v>
      </c>
      <c r="C3649" s="404" t="s">
        <v>2</v>
      </c>
      <c r="D3649" s="404" t="s">
        <v>6823</v>
      </c>
      <c r="E3649" s="409">
        <v>77</v>
      </c>
      <c r="F3649" s="404" t="s">
        <v>6771</v>
      </c>
    </row>
    <row r="3650" spans="1:6">
      <c r="A3650" s="403">
        <v>92890</v>
      </c>
      <c r="B3650" s="404" t="s">
        <v>10665</v>
      </c>
      <c r="C3650" s="404" t="s">
        <v>2</v>
      </c>
      <c r="D3650" s="404" t="s">
        <v>6823</v>
      </c>
      <c r="E3650" s="409">
        <v>115.72</v>
      </c>
      <c r="F3650" s="404" t="s">
        <v>6771</v>
      </c>
    </row>
    <row r="3651" spans="1:6">
      <c r="A3651" s="403">
        <v>92891</v>
      </c>
      <c r="B3651" s="404" t="s">
        <v>10666</v>
      </c>
      <c r="C3651" s="404" t="s">
        <v>2</v>
      </c>
      <c r="D3651" s="404" t="s">
        <v>6823</v>
      </c>
      <c r="E3651" s="409">
        <v>168.73</v>
      </c>
      <c r="F3651" s="404" t="s">
        <v>6771</v>
      </c>
    </row>
    <row r="3652" spans="1:6">
      <c r="A3652" s="403">
        <v>92892</v>
      </c>
      <c r="B3652" s="404" t="s">
        <v>10667</v>
      </c>
      <c r="C3652" s="404" t="s">
        <v>2</v>
      </c>
      <c r="D3652" s="404" t="s">
        <v>6823</v>
      </c>
      <c r="E3652" s="409">
        <v>34.020000000000003</v>
      </c>
      <c r="F3652" s="404" t="s">
        <v>6771</v>
      </c>
    </row>
    <row r="3653" spans="1:6">
      <c r="A3653" s="403">
        <v>92893</v>
      </c>
      <c r="B3653" s="404" t="s">
        <v>10668</v>
      </c>
      <c r="C3653" s="404" t="s">
        <v>2</v>
      </c>
      <c r="D3653" s="404" t="s">
        <v>6823</v>
      </c>
      <c r="E3653" s="409">
        <v>47.8</v>
      </c>
      <c r="F3653" s="404" t="s">
        <v>6771</v>
      </c>
    </row>
    <row r="3654" spans="1:6">
      <c r="A3654" s="403">
        <v>92894</v>
      </c>
      <c r="B3654" s="404" t="s">
        <v>10669</v>
      </c>
      <c r="C3654" s="404" t="s">
        <v>2</v>
      </c>
      <c r="D3654" s="404" t="s">
        <v>6823</v>
      </c>
      <c r="E3654" s="409">
        <v>56.92</v>
      </c>
      <c r="F3654" s="404" t="s">
        <v>6771</v>
      </c>
    </row>
    <row r="3655" spans="1:6">
      <c r="A3655" s="403">
        <v>92895</v>
      </c>
      <c r="B3655" s="404" t="s">
        <v>10670</v>
      </c>
      <c r="C3655" s="404" t="s">
        <v>2</v>
      </c>
      <c r="D3655" s="404" t="s">
        <v>6823</v>
      </c>
      <c r="E3655" s="409">
        <v>76.97</v>
      </c>
      <c r="F3655" s="404" t="s">
        <v>6771</v>
      </c>
    </row>
    <row r="3656" spans="1:6">
      <c r="A3656" s="403">
        <v>92896</v>
      </c>
      <c r="B3656" s="404" t="s">
        <v>10671</v>
      </c>
      <c r="C3656" s="404" t="s">
        <v>2</v>
      </c>
      <c r="D3656" s="404" t="s">
        <v>6823</v>
      </c>
      <c r="E3656" s="409">
        <v>116.8</v>
      </c>
      <c r="F3656" s="404" t="s">
        <v>6771</v>
      </c>
    </row>
    <row r="3657" spans="1:6">
      <c r="A3657" s="403">
        <v>92897</v>
      </c>
      <c r="B3657" s="404" t="s">
        <v>10672</v>
      </c>
      <c r="C3657" s="404" t="s">
        <v>2</v>
      </c>
      <c r="D3657" s="404" t="s">
        <v>6823</v>
      </c>
      <c r="E3657" s="409">
        <v>170.93</v>
      </c>
      <c r="F3657" s="404" t="s">
        <v>6771</v>
      </c>
    </row>
    <row r="3658" spans="1:6">
      <c r="A3658" s="403">
        <v>92898</v>
      </c>
      <c r="B3658" s="404" t="s">
        <v>10673</v>
      </c>
      <c r="C3658" s="404" t="s">
        <v>2</v>
      </c>
      <c r="D3658" s="404" t="s">
        <v>6823</v>
      </c>
      <c r="E3658" s="409">
        <v>28.06</v>
      </c>
      <c r="F3658" s="404" t="s">
        <v>6771</v>
      </c>
    </row>
    <row r="3659" spans="1:6">
      <c r="A3659" s="403">
        <v>92899</v>
      </c>
      <c r="B3659" s="404" t="s">
        <v>10674</v>
      </c>
      <c r="C3659" s="404" t="s">
        <v>2</v>
      </c>
      <c r="D3659" s="404" t="s">
        <v>6823</v>
      </c>
      <c r="E3659" s="409">
        <v>41.03</v>
      </c>
      <c r="F3659" s="404" t="s">
        <v>6771</v>
      </c>
    </row>
    <row r="3660" spans="1:6">
      <c r="A3660" s="403">
        <v>92900</v>
      </c>
      <c r="B3660" s="404" t="s">
        <v>10675</v>
      </c>
      <c r="C3660" s="404" t="s">
        <v>2</v>
      </c>
      <c r="D3660" s="404" t="s">
        <v>6823</v>
      </c>
      <c r="E3660" s="409">
        <v>49.2</v>
      </c>
      <c r="F3660" s="404" t="s">
        <v>6771</v>
      </c>
    </row>
    <row r="3661" spans="1:6">
      <c r="A3661" s="403">
        <v>92901</v>
      </c>
      <c r="B3661" s="404" t="s">
        <v>10676</v>
      </c>
      <c r="C3661" s="404" t="s">
        <v>2</v>
      </c>
      <c r="D3661" s="404" t="s">
        <v>6823</v>
      </c>
      <c r="E3661" s="409">
        <v>68.08</v>
      </c>
      <c r="F3661" s="404" t="s">
        <v>6771</v>
      </c>
    </row>
    <row r="3662" spans="1:6">
      <c r="A3662" s="403">
        <v>92902</v>
      </c>
      <c r="B3662" s="404" t="s">
        <v>10677</v>
      </c>
      <c r="C3662" s="404" t="s">
        <v>2</v>
      </c>
      <c r="D3662" s="404" t="s">
        <v>6823</v>
      </c>
      <c r="E3662" s="409">
        <v>106.13</v>
      </c>
      <c r="F3662" s="404" t="s">
        <v>6771</v>
      </c>
    </row>
    <row r="3663" spans="1:6">
      <c r="A3663" s="403">
        <v>92903</v>
      </c>
      <c r="B3663" s="404" t="s">
        <v>10678</v>
      </c>
      <c r="C3663" s="404" t="s">
        <v>2</v>
      </c>
      <c r="D3663" s="404" t="s">
        <v>6823</v>
      </c>
      <c r="E3663" s="409">
        <v>158.55000000000001</v>
      </c>
      <c r="F3663" s="404" t="s">
        <v>6771</v>
      </c>
    </row>
    <row r="3664" spans="1:6">
      <c r="A3664" s="403">
        <v>92904</v>
      </c>
      <c r="B3664" s="404" t="s">
        <v>10679</v>
      </c>
      <c r="C3664" s="404" t="s">
        <v>2</v>
      </c>
      <c r="D3664" s="404" t="s">
        <v>6823</v>
      </c>
      <c r="E3664" s="409">
        <v>18.989999999999998</v>
      </c>
      <c r="F3664" s="404" t="s">
        <v>6771</v>
      </c>
    </row>
    <row r="3665" spans="1:6">
      <c r="A3665" s="403">
        <v>92905</v>
      </c>
      <c r="B3665" s="404" t="s">
        <v>10680</v>
      </c>
      <c r="C3665" s="404" t="s">
        <v>2</v>
      </c>
      <c r="D3665" s="404" t="s">
        <v>6823</v>
      </c>
      <c r="E3665" s="409">
        <v>27.3</v>
      </c>
      <c r="F3665" s="404" t="s">
        <v>6771</v>
      </c>
    </row>
    <row r="3666" spans="1:6">
      <c r="A3666" s="403">
        <v>92906</v>
      </c>
      <c r="B3666" s="404" t="s">
        <v>10681</v>
      </c>
      <c r="C3666" s="404" t="s">
        <v>2</v>
      </c>
      <c r="D3666" s="404" t="s">
        <v>6823</v>
      </c>
      <c r="E3666" s="409">
        <v>33.770000000000003</v>
      </c>
      <c r="F3666" s="404" t="s">
        <v>6771</v>
      </c>
    </row>
    <row r="3667" spans="1:6">
      <c r="A3667" s="403">
        <v>92907</v>
      </c>
      <c r="B3667" s="404" t="s">
        <v>10682</v>
      </c>
      <c r="C3667" s="404" t="s">
        <v>2</v>
      </c>
      <c r="D3667" s="404" t="s">
        <v>6823</v>
      </c>
      <c r="E3667" s="409">
        <v>42.26</v>
      </c>
      <c r="F3667" s="404" t="s">
        <v>6771</v>
      </c>
    </row>
    <row r="3668" spans="1:6">
      <c r="A3668" s="403">
        <v>92908</v>
      </c>
      <c r="B3668" s="404" t="s">
        <v>10683</v>
      </c>
      <c r="C3668" s="404" t="s">
        <v>2</v>
      </c>
      <c r="D3668" s="404" t="s">
        <v>6823</v>
      </c>
      <c r="E3668" s="409">
        <v>42.26</v>
      </c>
      <c r="F3668" s="404" t="s">
        <v>6771</v>
      </c>
    </row>
    <row r="3669" spans="1:6">
      <c r="A3669" s="403">
        <v>92909</v>
      </c>
      <c r="B3669" s="404" t="s">
        <v>10684</v>
      </c>
      <c r="C3669" s="404" t="s">
        <v>2</v>
      </c>
      <c r="D3669" s="404" t="s">
        <v>6823</v>
      </c>
      <c r="E3669" s="409">
        <v>42.26</v>
      </c>
      <c r="F3669" s="404" t="s">
        <v>6771</v>
      </c>
    </row>
    <row r="3670" spans="1:6">
      <c r="A3670" s="403">
        <v>92910</v>
      </c>
      <c r="B3670" s="404" t="s">
        <v>10685</v>
      </c>
      <c r="C3670" s="404" t="s">
        <v>2</v>
      </c>
      <c r="D3670" s="404" t="s">
        <v>6823</v>
      </c>
      <c r="E3670" s="409">
        <v>60.4</v>
      </c>
      <c r="F3670" s="404" t="s">
        <v>6771</v>
      </c>
    </row>
    <row r="3671" spans="1:6">
      <c r="A3671" s="403">
        <v>92911</v>
      </c>
      <c r="B3671" s="404" t="s">
        <v>10686</v>
      </c>
      <c r="C3671" s="404" t="s">
        <v>2</v>
      </c>
      <c r="D3671" s="404" t="s">
        <v>6823</v>
      </c>
      <c r="E3671" s="409">
        <v>60.4</v>
      </c>
      <c r="F3671" s="404" t="s">
        <v>6771</v>
      </c>
    </row>
    <row r="3672" spans="1:6">
      <c r="A3672" s="403">
        <v>92912</v>
      </c>
      <c r="B3672" s="404" t="s">
        <v>10687</v>
      </c>
      <c r="C3672" s="404" t="s">
        <v>2</v>
      </c>
      <c r="D3672" s="404" t="s">
        <v>6823</v>
      </c>
      <c r="E3672" s="409">
        <v>80.2</v>
      </c>
      <c r="F3672" s="404" t="s">
        <v>6771</v>
      </c>
    </row>
    <row r="3673" spans="1:6">
      <c r="A3673" s="403">
        <v>92913</v>
      </c>
      <c r="B3673" s="404" t="s">
        <v>10688</v>
      </c>
      <c r="C3673" s="404" t="s">
        <v>2</v>
      </c>
      <c r="D3673" s="404" t="s">
        <v>6823</v>
      </c>
      <c r="E3673" s="409">
        <v>82.05</v>
      </c>
      <c r="F3673" s="404" t="s">
        <v>6771</v>
      </c>
    </row>
    <row r="3674" spans="1:6">
      <c r="A3674" s="403">
        <v>92914</v>
      </c>
      <c r="B3674" s="404" t="s">
        <v>10689</v>
      </c>
      <c r="C3674" s="404" t="s">
        <v>2</v>
      </c>
      <c r="D3674" s="404" t="s">
        <v>6823</v>
      </c>
      <c r="E3674" s="409">
        <v>82.05</v>
      </c>
      <c r="F3674" s="404" t="s">
        <v>6771</v>
      </c>
    </row>
    <row r="3675" spans="1:6">
      <c r="A3675" s="403">
        <v>92918</v>
      </c>
      <c r="B3675" s="404" t="s">
        <v>10690</v>
      </c>
      <c r="C3675" s="404" t="s">
        <v>2</v>
      </c>
      <c r="D3675" s="404" t="s">
        <v>6823</v>
      </c>
      <c r="E3675" s="409">
        <v>22.96</v>
      </c>
      <c r="F3675" s="404" t="s">
        <v>6771</v>
      </c>
    </row>
    <row r="3676" spans="1:6">
      <c r="A3676" s="403">
        <v>92920</v>
      </c>
      <c r="B3676" s="404" t="s">
        <v>10691</v>
      </c>
      <c r="C3676" s="404" t="s">
        <v>2</v>
      </c>
      <c r="D3676" s="404" t="s">
        <v>6823</v>
      </c>
      <c r="E3676" s="409">
        <v>23.1</v>
      </c>
      <c r="F3676" s="404" t="s">
        <v>6771</v>
      </c>
    </row>
    <row r="3677" spans="1:6">
      <c r="A3677" s="403">
        <v>92925</v>
      </c>
      <c r="B3677" s="404" t="s">
        <v>10692</v>
      </c>
      <c r="C3677" s="404" t="s">
        <v>2</v>
      </c>
      <c r="D3677" s="404" t="s">
        <v>6823</v>
      </c>
      <c r="E3677" s="409">
        <v>28.16</v>
      </c>
      <c r="F3677" s="404" t="s">
        <v>6771</v>
      </c>
    </row>
    <row r="3678" spans="1:6">
      <c r="A3678" s="403">
        <v>92926</v>
      </c>
      <c r="B3678" s="404" t="s">
        <v>10693</v>
      </c>
      <c r="C3678" s="404" t="s">
        <v>2</v>
      </c>
      <c r="D3678" s="404" t="s">
        <v>6823</v>
      </c>
      <c r="E3678" s="409">
        <v>28.15</v>
      </c>
      <c r="F3678" s="404" t="s">
        <v>6771</v>
      </c>
    </row>
    <row r="3679" spans="1:6">
      <c r="A3679" s="403">
        <v>92927</v>
      </c>
      <c r="B3679" s="404" t="s">
        <v>10694</v>
      </c>
      <c r="C3679" s="404" t="s">
        <v>2</v>
      </c>
      <c r="D3679" s="404" t="s">
        <v>6823</v>
      </c>
      <c r="E3679" s="409">
        <v>28.15</v>
      </c>
      <c r="F3679" s="404" t="s">
        <v>6771</v>
      </c>
    </row>
    <row r="3680" spans="1:6">
      <c r="A3680" s="403">
        <v>92928</v>
      </c>
      <c r="B3680" s="404" t="s">
        <v>10695</v>
      </c>
      <c r="C3680" s="404" t="s">
        <v>2</v>
      </c>
      <c r="D3680" s="404" t="s">
        <v>6823</v>
      </c>
      <c r="E3680" s="409">
        <v>32.1</v>
      </c>
      <c r="F3680" s="404" t="s">
        <v>6771</v>
      </c>
    </row>
    <row r="3681" spans="1:6">
      <c r="A3681" s="403">
        <v>92929</v>
      </c>
      <c r="B3681" s="404" t="s">
        <v>10696</v>
      </c>
      <c r="C3681" s="404" t="s">
        <v>2</v>
      </c>
      <c r="D3681" s="404" t="s">
        <v>6823</v>
      </c>
      <c r="E3681" s="409">
        <v>32.1</v>
      </c>
      <c r="F3681" s="404" t="s">
        <v>6771</v>
      </c>
    </row>
    <row r="3682" spans="1:6">
      <c r="A3682" s="403">
        <v>92930</v>
      </c>
      <c r="B3682" s="404" t="s">
        <v>10697</v>
      </c>
      <c r="C3682" s="404" t="s">
        <v>2</v>
      </c>
      <c r="D3682" s="404" t="s">
        <v>6823</v>
      </c>
      <c r="E3682" s="409">
        <v>32.1</v>
      </c>
      <c r="F3682" s="404" t="s">
        <v>6771</v>
      </c>
    </row>
    <row r="3683" spans="1:6">
      <c r="A3683" s="403">
        <v>92931</v>
      </c>
      <c r="B3683" s="404" t="s">
        <v>10698</v>
      </c>
      <c r="C3683" s="404" t="s">
        <v>2</v>
      </c>
      <c r="D3683" s="404" t="s">
        <v>6823</v>
      </c>
      <c r="E3683" s="409">
        <v>42.23</v>
      </c>
      <c r="F3683" s="404" t="s">
        <v>6771</v>
      </c>
    </row>
    <row r="3684" spans="1:6">
      <c r="A3684" s="403">
        <v>92932</v>
      </c>
      <c r="B3684" s="404" t="s">
        <v>10699</v>
      </c>
      <c r="C3684" s="404" t="s">
        <v>2</v>
      </c>
      <c r="D3684" s="404" t="s">
        <v>6823</v>
      </c>
      <c r="E3684" s="409">
        <v>42.23</v>
      </c>
      <c r="F3684" s="404" t="s">
        <v>6771</v>
      </c>
    </row>
    <row r="3685" spans="1:6">
      <c r="A3685" s="403">
        <v>92933</v>
      </c>
      <c r="B3685" s="404" t="s">
        <v>10700</v>
      </c>
      <c r="C3685" s="404" t="s">
        <v>2</v>
      </c>
      <c r="D3685" s="404" t="s">
        <v>6823</v>
      </c>
      <c r="E3685" s="409">
        <v>42.23</v>
      </c>
      <c r="F3685" s="404" t="s">
        <v>6771</v>
      </c>
    </row>
    <row r="3686" spans="1:6">
      <c r="A3686" s="403">
        <v>92934</v>
      </c>
      <c r="B3686" s="404" t="s">
        <v>10701</v>
      </c>
      <c r="C3686" s="404" t="s">
        <v>2</v>
      </c>
      <c r="D3686" s="404" t="s">
        <v>6823</v>
      </c>
      <c r="E3686" s="409">
        <v>61.48</v>
      </c>
      <c r="F3686" s="404" t="s">
        <v>6771</v>
      </c>
    </row>
    <row r="3687" spans="1:6">
      <c r="A3687" s="403">
        <v>92935</v>
      </c>
      <c r="B3687" s="404" t="s">
        <v>10702</v>
      </c>
      <c r="C3687" s="404" t="s">
        <v>2</v>
      </c>
      <c r="D3687" s="404" t="s">
        <v>6823</v>
      </c>
      <c r="E3687" s="409">
        <v>61.48</v>
      </c>
      <c r="F3687" s="404" t="s">
        <v>6771</v>
      </c>
    </row>
    <row r="3688" spans="1:6">
      <c r="A3688" s="403">
        <v>92936</v>
      </c>
      <c r="B3688" s="404" t="s">
        <v>10703</v>
      </c>
      <c r="C3688" s="404" t="s">
        <v>2</v>
      </c>
      <c r="D3688" s="404" t="s">
        <v>6823</v>
      </c>
      <c r="E3688" s="409">
        <v>84.25</v>
      </c>
      <c r="F3688" s="404" t="s">
        <v>6771</v>
      </c>
    </row>
    <row r="3689" spans="1:6">
      <c r="A3689" s="403">
        <v>92937</v>
      </c>
      <c r="B3689" s="404" t="s">
        <v>10704</v>
      </c>
      <c r="C3689" s="404" t="s">
        <v>2</v>
      </c>
      <c r="D3689" s="404" t="s">
        <v>6823</v>
      </c>
      <c r="E3689" s="409">
        <v>84.25</v>
      </c>
      <c r="F3689" s="404" t="s">
        <v>6771</v>
      </c>
    </row>
    <row r="3690" spans="1:6">
      <c r="A3690" s="403">
        <v>92938</v>
      </c>
      <c r="B3690" s="404" t="s">
        <v>10705</v>
      </c>
      <c r="C3690" s="404" t="s">
        <v>2</v>
      </c>
      <c r="D3690" s="404" t="s">
        <v>6823</v>
      </c>
      <c r="E3690" s="409">
        <v>17</v>
      </c>
      <c r="F3690" s="404" t="s">
        <v>6771</v>
      </c>
    </row>
    <row r="3691" spans="1:6">
      <c r="A3691" s="403">
        <v>92939</v>
      </c>
      <c r="B3691" s="404" t="s">
        <v>10706</v>
      </c>
      <c r="C3691" s="404" t="s">
        <v>2</v>
      </c>
      <c r="D3691" s="404" t="s">
        <v>6823</v>
      </c>
      <c r="E3691" s="409">
        <v>17.14</v>
      </c>
      <c r="F3691" s="404" t="s">
        <v>6771</v>
      </c>
    </row>
    <row r="3692" spans="1:6">
      <c r="A3692" s="403">
        <v>92940</v>
      </c>
      <c r="B3692" s="404" t="s">
        <v>10707</v>
      </c>
      <c r="C3692" s="404" t="s">
        <v>2</v>
      </c>
      <c r="D3692" s="404" t="s">
        <v>6823</v>
      </c>
      <c r="E3692" s="409">
        <v>21.39</v>
      </c>
      <c r="F3692" s="404" t="s">
        <v>6771</v>
      </c>
    </row>
    <row r="3693" spans="1:6">
      <c r="A3693" s="403">
        <v>92941</v>
      </c>
      <c r="B3693" s="404" t="s">
        <v>10708</v>
      </c>
      <c r="C3693" s="404" t="s">
        <v>2</v>
      </c>
      <c r="D3693" s="404" t="s">
        <v>6823</v>
      </c>
      <c r="E3693" s="409">
        <v>21.38</v>
      </c>
      <c r="F3693" s="404" t="s">
        <v>6771</v>
      </c>
    </row>
    <row r="3694" spans="1:6">
      <c r="A3694" s="403">
        <v>92942</v>
      </c>
      <c r="B3694" s="404" t="s">
        <v>10709</v>
      </c>
      <c r="C3694" s="404" t="s">
        <v>2</v>
      </c>
      <c r="D3694" s="404" t="s">
        <v>6823</v>
      </c>
      <c r="E3694" s="409">
        <v>21.38</v>
      </c>
      <c r="F3694" s="404" t="s">
        <v>6771</v>
      </c>
    </row>
    <row r="3695" spans="1:6">
      <c r="A3695" s="403">
        <v>92943</v>
      </c>
      <c r="B3695" s="404" t="s">
        <v>10710</v>
      </c>
      <c r="C3695" s="404" t="s">
        <v>2</v>
      </c>
      <c r="D3695" s="404" t="s">
        <v>6823</v>
      </c>
      <c r="E3695" s="409">
        <v>24.38</v>
      </c>
      <c r="F3695" s="404" t="s">
        <v>6771</v>
      </c>
    </row>
    <row r="3696" spans="1:6">
      <c r="A3696" s="403">
        <v>92944</v>
      </c>
      <c r="B3696" s="404" t="s">
        <v>10711</v>
      </c>
      <c r="C3696" s="404" t="s">
        <v>2</v>
      </c>
      <c r="D3696" s="404" t="s">
        <v>6823</v>
      </c>
      <c r="E3696" s="409">
        <v>24.38</v>
      </c>
      <c r="F3696" s="404" t="s">
        <v>6771</v>
      </c>
    </row>
    <row r="3697" spans="1:6">
      <c r="A3697" s="403">
        <v>92945</v>
      </c>
      <c r="B3697" s="404" t="s">
        <v>10712</v>
      </c>
      <c r="C3697" s="404" t="s">
        <v>2</v>
      </c>
      <c r="D3697" s="404" t="s">
        <v>6823</v>
      </c>
      <c r="E3697" s="409">
        <v>24.38</v>
      </c>
      <c r="F3697" s="404" t="s">
        <v>6771</v>
      </c>
    </row>
    <row r="3698" spans="1:6">
      <c r="A3698" s="403">
        <v>92946</v>
      </c>
      <c r="B3698" s="404" t="s">
        <v>10713</v>
      </c>
      <c r="C3698" s="404" t="s">
        <v>2</v>
      </c>
      <c r="D3698" s="404" t="s">
        <v>6823</v>
      </c>
      <c r="E3698" s="409">
        <v>33.340000000000003</v>
      </c>
      <c r="F3698" s="404" t="s">
        <v>6771</v>
      </c>
    </row>
    <row r="3699" spans="1:6">
      <c r="A3699" s="403">
        <v>92947</v>
      </c>
      <c r="B3699" s="404" t="s">
        <v>10714</v>
      </c>
      <c r="C3699" s="404" t="s">
        <v>2</v>
      </c>
      <c r="D3699" s="404" t="s">
        <v>6823</v>
      </c>
      <c r="E3699" s="409">
        <v>33.340000000000003</v>
      </c>
      <c r="F3699" s="404" t="s">
        <v>6771</v>
      </c>
    </row>
    <row r="3700" spans="1:6">
      <c r="A3700" s="403">
        <v>92948</v>
      </c>
      <c r="B3700" s="404" t="s">
        <v>10715</v>
      </c>
      <c r="C3700" s="404" t="s">
        <v>2</v>
      </c>
      <c r="D3700" s="404" t="s">
        <v>6823</v>
      </c>
      <c r="E3700" s="409">
        <v>33.340000000000003</v>
      </c>
      <c r="F3700" s="404" t="s">
        <v>6771</v>
      </c>
    </row>
    <row r="3701" spans="1:6">
      <c r="A3701" s="403">
        <v>92949</v>
      </c>
      <c r="B3701" s="404" t="s">
        <v>10716</v>
      </c>
      <c r="C3701" s="404" t="s">
        <v>2</v>
      </c>
      <c r="D3701" s="404" t="s">
        <v>6823</v>
      </c>
      <c r="E3701" s="409">
        <v>50.81</v>
      </c>
      <c r="F3701" s="404" t="s">
        <v>6771</v>
      </c>
    </row>
    <row r="3702" spans="1:6">
      <c r="A3702" s="403">
        <v>92950</v>
      </c>
      <c r="B3702" s="404" t="s">
        <v>10717</v>
      </c>
      <c r="C3702" s="404" t="s">
        <v>2</v>
      </c>
      <c r="D3702" s="404" t="s">
        <v>6823</v>
      </c>
      <c r="E3702" s="409">
        <v>50.81</v>
      </c>
      <c r="F3702" s="404" t="s">
        <v>6771</v>
      </c>
    </row>
    <row r="3703" spans="1:6">
      <c r="A3703" s="403">
        <v>92951</v>
      </c>
      <c r="B3703" s="404" t="s">
        <v>10718</v>
      </c>
      <c r="C3703" s="404" t="s">
        <v>2</v>
      </c>
      <c r="D3703" s="404" t="s">
        <v>6823</v>
      </c>
      <c r="E3703" s="409">
        <v>71.87</v>
      </c>
      <c r="F3703" s="404" t="s">
        <v>6771</v>
      </c>
    </row>
    <row r="3704" spans="1:6">
      <c r="A3704" s="403">
        <v>92952</v>
      </c>
      <c r="B3704" s="404" t="s">
        <v>10719</v>
      </c>
      <c r="C3704" s="404" t="s">
        <v>2</v>
      </c>
      <c r="D3704" s="404" t="s">
        <v>6823</v>
      </c>
      <c r="E3704" s="409">
        <v>71.87</v>
      </c>
      <c r="F3704" s="404" t="s">
        <v>6771</v>
      </c>
    </row>
    <row r="3705" spans="1:6">
      <c r="A3705" s="403">
        <v>92953</v>
      </c>
      <c r="B3705" s="404" t="s">
        <v>10720</v>
      </c>
      <c r="C3705" s="404" t="s">
        <v>2</v>
      </c>
      <c r="D3705" s="404" t="s">
        <v>6823</v>
      </c>
      <c r="E3705" s="409">
        <v>14.82</v>
      </c>
      <c r="F3705" s="404" t="s">
        <v>6771</v>
      </c>
    </row>
    <row r="3706" spans="1:6">
      <c r="A3706" s="403">
        <v>93050</v>
      </c>
      <c r="B3706" s="404" t="s">
        <v>10721</v>
      </c>
      <c r="C3706" s="404" t="s">
        <v>2</v>
      </c>
      <c r="D3706" s="404" t="s">
        <v>6823</v>
      </c>
      <c r="E3706" s="409">
        <v>5.74</v>
      </c>
      <c r="F3706" s="404" t="s">
        <v>6771</v>
      </c>
    </row>
    <row r="3707" spans="1:6">
      <c r="A3707" s="403">
        <v>93051</v>
      </c>
      <c r="B3707" s="404" t="s">
        <v>10722</v>
      </c>
      <c r="C3707" s="404" t="s">
        <v>2</v>
      </c>
      <c r="D3707" s="404" t="s">
        <v>6823</v>
      </c>
      <c r="E3707" s="409">
        <v>5.38</v>
      </c>
      <c r="F3707" s="404" t="s">
        <v>6771</v>
      </c>
    </row>
    <row r="3708" spans="1:6">
      <c r="A3708" s="403">
        <v>93052</v>
      </c>
      <c r="B3708" s="404" t="s">
        <v>10723</v>
      </c>
      <c r="C3708" s="404" t="s">
        <v>2</v>
      </c>
      <c r="D3708" s="404" t="s">
        <v>6823</v>
      </c>
      <c r="E3708" s="409">
        <v>208.81</v>
      </c>
      <c r="F3708" s="404" t="s">
        <v>6771</v>
      </c>
    </row>
    <row r="3709" spans="1:6">
      <c r="A3709" s="403">
        <v>93054</v>
      </c>
      <c r="B3709" s="404" t="s">
        <v>10724</v>
      </c>
      <c r="C3709" s="404" t="s">
        <v>2</v>
      </c>
      <c r="D3709" s="404" t="s">
        <v>6823</v>
      </c>
      <c r="E3709" s="409">
        <v>9.98</v>
      </c>
      <c r="F3709" s="404" t="s">
        <v>6771</v>
      </c>
    </row>
    <row r="3710" spans="1:6">
      <c r="A3710" s="403">
        <v>93055</v>
      </c>
      <c r="B3710" s="404" t="s">
        <v>10725</v>
      </c>
      <c r="C3710" s="404" t="s">
        <v>2</v>
      </c>
      <c r="D3710" s="404" t="s">
        <v>6823</v>
      </c>
      <c r="E3710" s="409">
        <v>19.190000000000001</v>
      </c>
      <c r="F3710" s="404" t="s">
        <v>6771</v>
      </c>
    </row>
    <row r="3711" spans="1:6">
      <c r="A3711" s="403">
        <v>93056</v>
      </c>
      <c r="B3711" s="404" t="s">
        <v>10726</v>
      </c>
      <c r="C3711" s="404" t="s">
        <v>2</v>
      </c>
      <c r="D3711" s="404" t="s">
        <v>6823</v>
      </c>
      <c r="E3711" s="409">
        <v>8.1</v>
      </c>
      <c r="F3711" s="404" t="s">
        <v>6771</v>
      </c>
    </row>
    <row r="3712" spans="1:6">
      <c r="A3712" s="403">
        <v>93057</v>
      </c>
      <c r="B3712" s="404" t="s">
        <v>10727</v>
      </c>
      <c r="C3712" s="404" t="s">
        <v>2</v>
      </c>
      <c r="D3712" s="404" t="s">
        <v>6823</v>
      </c>
      <c r="E3712" s="409">
        <v>7.24</v>
      </c>
      <c r="F3712" s="404" t="s">
        <v>6771</v>
      </c>
    </row>
    <row r="3713" spans="1:6">
      <c r="A3713" s="403">
        <v>93058</v>
      </c>
      <c r="B3713" s="404" t="s">
        <v>10728</v>
      </c>
      <c r="C3713" s="404" t="s">
        <v>2</v>
      </c>
      <c r="D3713" s="404" t="s">
        <v>6823</v>
      </c>
      <c r="E3713" s="409">
        <v>229.72</v>
      </c>
      <c r="F3713" s="404" t="s">
        <v>6771</v>
      </c>
    </row>
    <row r="3714" spans="1:6">
      <c r="A3714" s="403">
        <v>93059</v>
      </c>
      <c r="B3714" s="404" t="s">
        <v>10729</v>
      </c>
      <c r="C3714" s="404" t="s">
        <v>2</v>
      </c>
      <c r="D3714" s="404" t="s">
        <v>6823</v>
      </c>
      <c r="E3714" s="409">
        <v>13.5</v>
      </c>
      <c r="F3714" s="404" t="s">
        <v>6771</v>
      </c>
    </row>
    <row r="3715" spans="1:6">
      <c r="A3715" s="403">
        <v>93060</v>
      </c>
      <c r="B3715" s="404" t="s">
        <v>10730</v>
      </c>
      <c r="C3715" s="404" t="s">
        <v>2</v>
      </c>
      <c r="D3715" s="404" t="s">
        <v>6823</v>
      </c>
      <c r="E3715" s="409">
        <v>32.83</v>
      </c>
      <c r="F3715" s="404" t="s">
        <v>6771</v>
      </c>
    </row>
    <row r="3716" spans="1:6">
      <c r="A3716" s="403">
        <v>93061</v>
      </c>
      <c r="B3716" s="404" t="s">
        <v>10731</v>
      </c>
      <c r="C3716" s="404" t="s">
        <v>2</v>
      </c>
      <c r="D3716" s="404" t="s">
        <v>6823</v>
      </c>
      <c r="E3716" s="409">
        <v>14.26</v>
      </c>
      <c r="F3716" s="404" t="s">
        <v>6771</v>
      </c>
    </row>
    <row r="3717" spans="1:6">
      <c r="A3717" s="403">
        <v>93062</v>
      </c>
      <c r="B3717" s="404" t="s">
        <v>10732</v>
      </c>
      <c r="C3717" s="404" t="s">
        <v>2</v>
      </c>
      <c r="D3717" s="404" t="s">
        <v>6823</v>
      </c>
      <c r="E3717" s="409">
        <v>12.59</v>
      </c>
      <c r="F3717" s="404" t="s">
        <v>6771</v>
      </c>
    </row>
    <row r="3718" spans="1:6">
      <c r="A3718" s="403">
        <v>93063</v>
      </c>
      <c r="B3718" s="404" t="s">
        <v>10733</v>
      </c>
      <c r="C3718" s="404" t="s">
        <v>2</v>
      </c>
      <c r="D3718" s="404" t="s">
        <v>6823</v>
      </c>
      <c r="E3718" s="409">
        <v>263.18</v>
      </c>
      <c r="F3718" s="404" t="s">
        <v>6771</v>
      </c>
    </row>
    <row r="3719" spans="1:6">
      <c r="A3719" s="403">
        <v>93064</v>
      </c>
      <c r="B3719" s="404" t="s">
        <v>10734</v>
      </c>
      <c r="C3719" s="404" t="s">
        <v>2</v>
      </c>
      <c r="D3719" s="404" t="s">
        <v>6823</v>
      </c>
      <c r="E3719" s="409">
        <v>21.37</v>
      </c>
      <c r="F3719" s="404" t="s">
        <v>6771</v>
      </c>
    </row>
    <row r="3720" spans="1:6">
      <c r="A3720" s="403">
        <v>93065</v>
      </c>
      <c r="B3720" s="404" t="s">
        <v>10735</v>
      </c>
      <c r="C3720" s="404" t="s">
        <v>2</v>
      </c>
      <c r="D3720" s="404" t="s">
        <v>6823</v>
      </c>
      <c r="E3720" s="409">
        <v>20.13</v>
      </c>
      <c r="F3720" s="404" t="s">
        <v>6771</v>
      </c>
    </row>
    <row r="3721" spans="1:6">
      <c r="A3721" s="403">
        <v>93066</v>
      </c>
      <c r="B3721" s="404" t="s">
        <v>10736</v>
      </c>
      <c r="C3721" s="404" t="s">
        <v>2</v>
      </c>
      <c r="D3721" s="404" t="s">
        <v>6823</v>
      </c>
      <c r="E3721" s="409">
        <v>330.18</v>
      </c>
      <c r="F3721" s="404" t="s">
        <v>6771</v>
      </c>
    </row>
    <row r="3722" spans="1:6">
      <c r="A3722" s="403">
        <v>93067</v>
      </c>
      <c r="B3722" s="404" t="s">
        <v>10737</v>
      </c>
      <c r="C3722" s="404" t="s">
        <v>2</v>
      </c>
      <c r="D3722" s="404" t="s">
        <v>6823</v>
      </c>
      <c r="E3722" s="409">
        <v>31.24</v>
      </c>
      <c r="F3722" s="404" t="s">
        <v>6771</v>
      </c>
    </row>
    <row r="3723" spans="1:6">
      <c r="A3723" s="403">
        <v>93068</v>
      </c>
      <c r="B3723" s="404" t="s">
        <v>10738</v>
      </c>
      <c r="C3723" s="404" t="s">
        <v>2</v>
      </c>
      <c r="D3723" s="404" t="s">
        <v>6823</v>
      </c>
      <c r="E3723" s="409">
        <v>27.62</v>
      </c>
      <c r="F3723" s="404" t="s">
        <v>6771</v>
      </c>
    </row>
    <row r="3724" spans="1:6">
      <c r="A3724" s="403">
        <v>93069</v>
      </c>
      <c r="B3724" s="404" t="s">
        <v>10739</v>
      </c>
      <c r="C3724" s="404" t="s">
        <v>2</v>
      </c>
      <c r="D3724" s="404" t="s">
        <v>6823</v>
      </c>
      <c r="E3724" s="409">
        <v>457.32</v>
      </c>
      <c r="F3724" s="404" t="s">
        <v>6771</v>
      </c>
    </row>
    <row r="3725" spans="1:6">
      <c r="A3725" s="403">
        <v>93070</v>
      </c>
      <c r="B3725" s="404" t="s">
        <v>10740</v>
      </c>
      <c r="C3725" s="404" t="s">
        <v>2</v>
      </c>
      <c r="D3725" s="404" t="s">
        <v>6823</v>
      </c>
      <c r="E3725" s="409">
        <v>75.849999999999994</v>
      </c>
      <c r="F3725" s="404" t="s">
        <v>6771</v>
      </c>
    </row>
    <row r="3726" spans="1:6">
      <c r="A3726" s="403">
        <v>93071</v>
      </c>
      <c r="B3726" s="404" t="s">
        <v>10741</v>
      </c>
      <c r="C3726" s="404" t="s">
        <v>2</v>
      </c>
      <c r="D3726" s="404" t="s">
        <v>6823</v>
      </c>
      <c r="E3726" s="409">
        <v>70.62</v>
      </c>
      <c r="F3726" s="404" t="s">
        <v>6771</v>
      </c>
    </row>
    <row r="3727" spans="1:6">
      <c r="A3727" s="403">
        <v>93072</v>
      </c>
      <c r="B3727" s="404" t="s">
        <v>10742</v>
      </c>
      <c r="C3727" s="404" t="s">
        <v>2</v>
      </c>
      <c r="D3727" s="404" t="s">
        <v>6823</v>
      </c>
      <c r="E3727" s="409">
        <v>603.09</v>
      </c>
      <c r="F3727" s="404" t="s">
        <v>6771</v>
      </c>
    </row>
    <row r="3728" spans="1:6">
      <c r="A3728" s="403">
        <v>93073</v>
      </c>
      <c r="B3728" s="404" t="s">
        <v>10743</v>
      </c>
      <c r="C3728" s="404" t="s">
        <v>2</v>
      </c>
      <c r="D3728" s="404" t="s">
        <v>6823</v>
      </c>
      <c r="E3728" s="409">
        <v>35.33</v>
      </c>
      <c r="F3728" s="404" t="s">
        <v>6771</v>
      </c>
    </row>
    <row r="3729" spans="1:6">
      <c r="A3729" s="403">
        <v>93074</v>
      </c>
      <c r="B3729" s="404" t="s">
        <v>10744</v>
      </c>
      <c r="C3729" s="404" t="s">
        <v>2</v>
      </c>
      <c r="D3729" s="404" t="s">
        <v>6823</v>
      </c>
      <c r="E3729" s="409">
        <v>7.44</v>
      </c>
      <c r="F3729" s="404" t="s">
        <v>6771</v>
      </c>
    </row>
    <row r="3730" spans="1:6">
      <c r="A3730" s="403">
        <v>93075</v>
      </c>
      <c r="B3730" s="404" t="s">
        <v>10745</v>
      </c>
      <c r="C3730" s="404" t="s">
        <v>2</v>
      </c>
      <c r="D3730" s="404" t="s">
        <v>6823</v>
      </c>
      <c r="E3730" s="409">
        <v>10.89</v>
      </c>
      <c r="F3730" s="404" t="s">
        <v>6771</v>
      </c>
    </row>
    <row r="3731" spans="1:6">
      <c r="A3731" s="403">
        <v>93076</v>
      </c>
      <c r="B3731" s="404" t="s">
        <v>10746</v>
      </c>
      <c r="C3731" s="404" t="s">
        <v>2</v>
      </c>
      <c r="D3731" s="404" t="s">
        <v>6823</v>
      </c>
      <c r="E3731" s="409">
        <v>10.97</v>
      </c>
      <c r="F3731" s="404" t="s">
        <v>6771</v>
      </c>
    </row>
    <row r="3732" spans="1:6">
      <c r="A3732" s="403">
        <v>93077</v>
      </c>
      <c r="B3732" s="404" t="s">
        <v>10747</v>
      </c>
      <c r="C3732" s="404" t="s">
        <v>2</v>
      </c>
      <c r="D3732" s="404" t="s">
        <v>6823</v>
      </c>
      <c r="E3732" s="409">
        <v>14.85</v>
      </c>
      <c r="F3732" s="404" t="s">
        <v>6771</v>
      </c>
    </row>
    <row r="3733" spans="1:6">
      <c r="A3733" s="403">
        <v>93078</v>
      </c>
      <c r="B3733" s="404" t="s">
        <v>10748</v>
      </c>
      <c r="C3733" s="404" t="s">
        <v>2</v>
      </c>
      <c r="D3733" s="404" t="s">
        <v>6823</v>
      </c>
      <c r="E3733" s="409">
        <v>15.87</v>
      </c>
      <c r="F3733" s="404" t="s">
        <v>6771</v>
      </c>
    </row>
    <row r="3734" spans="1:6">
      <c r="A3734" s="403">
        <v>93079</v>
      </c>
      <c r="B3734" s="404" t="s">
        <v>10749</v>
      </c>
      <c r="C3734" s="404" t="s">
        <v>2</v>
      </c>
      <c r="D3734" s="404" t="s">
        <v>6823</v>
      </c>
      <c r="E3734" s="409">
        <v>14.61</v>
      </c>
      <c r="F3734" s="404" t="s">
        <v>6771</v>
      </c>
    </row>
    <row r="3735" spans="1:6">
      <c r="A3735" s="403">
        <v>93080</v>
      </c>
      <c r="B3735" s="404" t="s">
        <v>10750</v>
      </c>
      <c r="C3735" s="404" t="s">
        <v>2</v>
      </c>
      <c r="D3735" s="404" t="s">
        <v>6823</v>
      </c>
      <c r="E3735" s="409">
        <v>4.8899999999999997</v>
      </c>
      <c r="F3735" s="404" t="s">
        <v>6771</v>
      </c>
    </row>
    <row r="3736" spans="1:6">
      <c r="A3736" s="403">
        <v>93081</v>
      </c>
      <c r="B3736" s="404" t="s">
        <v>10751</v>
      </c>
      <c r="C3736" s="404" t="s">
        <v>2</v>
      </c>
      <c r="D3736" s="404" t="s">
        <v>6823</v>
      </c>
      <c r="E3736" s="409">
        <v>9.27</v>
      </c>
      <c r="F3736" s="404" t="s">
        <v>6771</v>
      </c>
    </row>
    <row r="3737" spans="1:6">
      <c r="A3737" s="403">
        <v>93082</v>
      </c>
      <c r="B3737" s="404" t="s">
        <v>10752</v>
      </c>
      <c r="C3737" s="404" t="s">
        <v>2</v>
      </c>
      <c r="D3737" s="404" t="s">
        <v>6823</v>
      </c>
      <c r="E3737" s="409">
        <v>11.01</v>
      </c>
      <c r="F3737" s="404" t="s">
        <v>6771</v>
      </c>
    </row>
    <row r="3738" spans="1:6">
      <c r="A3738" s="403">
        <v>93083</v>
      </c>
      <c r="B3738" s="404" t="s">
        <v>10753</v>
      </c>
      <c r="C3738" s="404" t="s">
        <v>2</v>
      </c>
      <c r="D3738" s="404" t="s">
        <v>6823</v>
      </c>
      <c r="E3738" s="409">
        <v>181.15</v>
      </c>
      <c r="F3738" s="404" t="s">
        <v>6771</v>
      </c>
    </row>
    <row r="3739" spans="1:6">
      <c r="A3739" s="403">
        <v>93084</v>
      </c>
      <c r="B3739" s="404" t="s">
        <v>10754</v>
      </c>
      <c r="C3739" s="404" t="s">
        <v>2</v>
      </c>
      <c r="D3739" s="404" t="s">
        <v>6823</v>
      </c>
      <c r="E3739" s="409">
        <v>7.29</v>
      </c>
      <c r="F3739" s="404" t="s">
        <v>6771</v>
      </c>
    </row>
    <row r="3740" spans="1:6">
      <c r="A3740" s="403">
        <v>93085</v>
      </c>
      <c r="B3740" s="404" t="s">
        <v>10755</v>
      </c>
      <c r="C3740" s="404" t="s">
        <v>2</v>
      </c>
      <c r="D3740" s="404" t="s">
        <v>6823</v>
      </c>
      <c r="E3740" s="409">
        <v>6.93</v>
      </c>
      <c r="F3740" s="404" t="s">
        <v>6771</v>
      </c>
    </row>
    <row r="3741" spans="1:6">
      <c r="A3741" s="403">
        <v>93086</v>
      </c>
      <c r="B3741" s="404" t="s">
        <v>10756</v>
      </c>
      <c r="C3741" s="404" t="s">
        <v>2</v>
      </c>
      <c r="D3741" s="404" t="s">
        <v>6823</v>
      </c>
      <c r="E3741" s="409">
        <v>210.36</v>
      </c>
      <c r="F3741" s="404" t="s">
        <v>6771</v>
      </c>
    </row>
    <row r="3742" spans="1:6">
      <c r="A3742" s="403">
        <v>93087</v>
      </c>
      <c r="B3742" s="404" t="s">
        <v>10757</v>
      </c>
      <c r="C3742" s="404" t="s">
        <v>2</v>
      </c>
      <c r="D3742" s="404" t="s">
        <v>6823</v>
      </c>
      <c r="E3742" s="409">
        <v>10.18</v>
      </c>
      <c r="F3742" s="404" t="s">
        <v>6771</v>
      </c>
    </row>
    <row r="3743" spans="1:6">
      <c r="A3743" s="403">
        <v>93088</v>
      </c>
      <c r="B3743" s="404" t="s">
        <v>10758</v>
      </c>
      <c r="C3743" s="404" t="s">
        <v>2</v>
      </c>
      <c r="D3743" s="404" t="s">
        <v>6823</v>
      </c>
      <c r="E3743" s="409">
        <v>11.53</v>
      </c>
      <c r="F3743" s="404" t="s">
        <v>6771</v>
      </c>
    </row>
    <row r="3744" spans="1:6">
      <c r="A3744" s="403">
        <v>93089</v>
      </c>
      <c r="B3744" s="404" t="s">
        <v>10759</v>
      </c>
      <c r="C3744" s="404" t="s">
        <v>2</v>
      </c>
      <c r="D3744" s="404" t="s">
        <v>6823</v>
      </c>
      <c r="E3744" s="409">
        <v>20.74</v>
      </c>
      <c r="F3744" s="404" t="s">
        <v>6771</v>
      </c>
    </row>
    <row r="3745" spans="1:6">
      <c r="A3745" s="403">
        <v>93090</v>
      </c>
      <c r="B3745" s="404" t="s">
        <v>10760</v>
      </c>
      <c r="C3745" s="404" t="s">
        <v>2</v>
      </c>
      <c r="D3745" s="404" t="s">
        <v>6823</v>
      </c>
      <c r="E3745" s="409">
        <v>9.66</v>
      </c>
      <c r="F3745" s="404" t="s">
        <v>6771</v>
      </c>
    </row>
    <row r="3746" spans="1:6">
      <c r="A3746" s="403">
        <v>93091</v>
      </c>
      <c r="B3746" s="404" t="s">
        <v>10761</v>
      </c>
      <c r="C3746" s="404" t="s">
        <v>2</v>
      </c>
      <c r="D3746" s="404" t="s">
        <v>6823</v>
      </c>
      <c r="E3746" s="409">
        <v>8.8000000000000007</v>
      </c>
      <c r="F3746" s="404" t="s">
        <v>6771</v>
      </c>
    </row>
    <row r="3747" spans="1:6">
      <c r="A3747" s="403">
        <v>93092</v>
      </c>
      <c r="B3747" s="404" t="s">
        <v>10762</v>
      </c>
      <c r="C3747" s="404" t="s">
        <v>2</v>
      </c>
      <c r="D3747" s="404" t="s">
        <v>6823</v>
      </c>
      <c r="E3747" s="409">
        <v>231.28</v>
      </c>
      <c r="F3747" s="404" t="s">
        <v>6771</v>
      </c>
    </row>
    <row r="3748" spans="1:6">
      <c r="A3748" s="403">
        <v>93093</v>
      </c>
      <c r="B3748" s="404" t="s">
        <v>10763</v>
      </c>
      <c r="C3748" s="404" t="s">
        <v>2</v>
      </c>
      <c r="D3748" s="404" t="s">
        <v>6823</v>
      </c>
      <c r="E3748" s="409">
        <v>15.06</v>
      </c>
      <c r="F3748" s="404" t="s">
        <v>6771</v>
      </c>
    </row>
    <row r="3749" spans="1:6">
      <c r="A3749" s="403">
        <v>93094</v>
      </c>
      <c r="B3749" s="404" t="s">
        <v>10764</v>
      </c>
      <c r="C3749" s="404" t="s">
        <v>2</v>
      </c>
      <c r="D3749" s="404" t="s">
        <v>6823</v>
      </c>
      <c r="E3749" s="409">
        <v>34.39</v>
      </c>
      <c r="F3749" s="404" t="s">
        <v>6771</v>
      </c>
    </row>
    <row r="3750" spans="1:6">
      <c r="A3750" s="403">
        <v>93095</v>
      </c>
      <c r="B3750" s="404" t="s">
        <v>10765</v>
      </c>
      <c r="C3750" s="404" t="s">
        <v>2</v>
      </c>
      <c r="D3750" s="404" t="s">
        <v>6823</v>
      </c>
      <c r="E3750" s="409">
        <v>27.5</v>
      </c>
      <c r="F3750" s="404" t="s">
        <v>6771</v>
      </c>
    </row>
    <row r="3751" spans="1:6">
      <c r="A3751" s="403">
        <v>93096</v>
      </c>
      <c r="B3751" s="404" t="s">
        <v>10766</v>
      </c>
      <c r="C3751" s="404" t="s">
        <v>2</v>
      </c>
      <c r="D3751" s="404" t="s">
        <v>6823</v>
      </c>
      <c r="E3751" s="409">
        <v>38.340000000000003</v>
      </c>
      <c r="F3751" s="404" t="s">
        <v>6771</v>
      </c>
    </row>
    <row r="3752" spans="1:6">
      <c r="A3752" s="403">
        <v>93097</v>
      </c>
      <c r="B3752" s="404" t="s">
        <v>10767</v>
      </c>
      <c r="C3752" s="404" t="s">
        <v>2</v>
      </c>
      <c r="D3752" s="404" t="s">
        <v>6823</v>
      </c>
      <c r="E3752" s="409">
        <v>7.61</v>
      </c>
      <c r="F3752" s="404" t="s">
        <v>6771</v>
      </c>
    </row>
    <row r="3753" spans="1:6">
      <c r="A3753" s="403">
        <v>93098</v>
      </c>
      <c r="B3753" s="404" t="s">
        <v>10768</v>
      </c>
      <c r="C3753" s="404" t="s">
        <v>2</v>
      </c>
      <c r="D3753" s="404" t="s">
        <v>6823</v>
      </c>
      <c r="E3753" s="409">
        <v>11.06</v>
      </c>
      <c r="F3753" s="404" t="s">
        <v>6771</v>
      </c>
    </row>
    <row r="3754" spans="1:6">
      <c r="A3754" s="403">
        <v>93099</v>
      </c>
      <c r="B3754" s="404" t="s">
        <v>10769</v>
      </c>
      <c r="C3754" s="404" t="s">
        <v>2</v>
      </c>
      <c r="D3754" s="404" t="s">
        <v>6823</v>
      </c>
      <c r="E3754" s="409">
        <v>13.06</v>
      </c>
      <c r="F3754" s="404" t="s">
        <v>6771</v>
      </c>
    </row>
    <row r="3755" spans="1:6">
      <c r="A3755" s="403">
        <v>93100</v>
      </c>
      <c r="B3755" s="404" t="s">
        <v>10770</v>
      </c>
      <c r="C3755" s="404" t="s">
        <v>2</v>
      </c>
      <c r="D3755" s="404" t="s">
        <v>6823</v>
      </c>
      <c r="E3755" s="409">
        <v>16.940000000000001</v>
      </c>
      <c r="F3755" s="404" t="s">
        <v>6771</v>
      </c>
    </row>
    <row r="3756" spans="1:6">
      <c r="A3756" s="403">
        <v>93101</v>
      </c>
      <c r="B3756" s="404" t="s">
        <v>10771</v>
      </c>
      <c r="C3756" s="404" t="s">
        <v>2</v>
      </c>
      <c r="D3756" s="404" t="s">
        <v>6823</v>
      </c>
      <c r="E3756" s="409">
        <v>17.96</v>
      </c>
      <c r="F3756" s="404" t="s">
        <v>6771</v>
      </c>
    </row>
    <row r="3757" spans="1:6">
      <c r="A3757" s="403">
        <v>93102</v>
      </c>
      <c r="B3757" s="404" t="s">
        <v>10772</v>
      </c>
      <c r="C3757" s="404" t="s">
        <v>2</v>
      </c>
      <c r="D3757" s="404" t="s">
        <v>6823</v>
      </c>
      <c r="E3757" s="409">
        <v>16.73</v>
      </c>
      <c r="F3757" s="404" t="s">
        <v>6771</v>
      </c>
    </row>
    <row r="3758" spans="1:6">
      <c r="A3758" s="403">
        <v>93103</v>
      </c>
      <c r="B3758" s="404" t="s">
        <v>10773</v>
      </c>
      <c r="C3758" s="404" t="s">
        <v>2</v>
      </c>
      <c r="D3758" s="404" t="s">
        <v>6823</v>
      </c>
      <c r="E3758" s="409">
        <v>5.0199999999999996</v>
      </c>
      <c r="F3758" s="404" t="s">
        <v>6771</v>
      </c>
    </row>
    <row r="3759" spans="1:6">
      <c r="A3759" s="403">
        <v>93104</v>
      </c>
      <c r="B3759" s="404" t="s">
        <v>10774</v>
      </c>
      <c r="C3759" s="404" t="s">
        <v>2</v>
      </c>
      <c r="D3759" s="404" t="s">
        <v>6823</v>
      </c>
      <c r="E3759" s="409">
        <v>9.4</v>
      </c>
      <c r="F3759" s="404" t="s">
        <v>6771</v>
      </c>
    </row>
    <row r="3760" spans="1:6">
      <c r="A3760" s="403">
        <v>93105</v>
      </c>
      <c r="B3760" s="404" t="s">
        <v>10775</v>
      </c>
      <c r="C3760" s="404" t="s">
        <v>2</v>
      </c>
      <c r="D3760" s="404" t="s">
        <v>6823</v>
      </c>
      <c r="E3760" s="409">
        <v>11.14</v>
      </c>
      <c r="F3760" s="404" t="s">
        <v>6771</v>
      </c>
    </row>
    <row r="3761" spans="1:6">
      <c r="A3761" s="403">
        <v>93106</v>
      </c>
      <c r="B3761" s="404" t="s">
        <v>10776</v>
      </c>
      <c r="C3761" s="404" t="s">
        <v>2</v>
      </c>
      <c r="D3761" s="404" t="s">
        <v>6823</v>
      </c>
      <c r="E3761" s="409">
        <v>181.28</v>
      </c>
      <c r="F3761" s="404" t="s">
        <v>6771</v>
      </c>
    </row>
    <row r="3762" spans="1:6">
      <c r="A3762" s="403">
        <v>93107</v>
      </c>
      <c r="B3762" s="404" t="s">
        <v>10777</v>
      </c>
      <c r="C3762" s="404" t="s">
        <v>2</v>
      </c>
      <c r="D3762" s="404" t="s">
        <v>6823</v>
      </c>
      <c r="E3762" s="409">
        <v>8.65</v>
      </c>
      <c r="F3762" s="404" t="s">
        <v>6771</v>
      </c>
    </row>
    <row r="3763" spans="1:6">
      <c r="A3763" s="403">
        <v>93108</v>
      </c>
      <c r="B3763" s="404" t="s">
        <v>10778</v>
      </c>
      <c r="C3763" s="404" t="s">
        <v>2</v>
      </c>
      <c r="D3763" s="404" t="s">
        <v>6823</v>
      </c>
      <c r="E3763" s="409">
        <v>8.2899999999999991</v>
      </c>
      <c r="F3763" s="404" t="s">
        <v>6771</v>
      </c>
    </row>
    <row r="3764" spans="1:6">
      <c r="A3764" s="403">
        <v>93109</v>
      </c>
      <c r="B3764" s="404" t="s">
        <v>10779</v>
      </c>
      <c r="C3764" s="404" t="s">
        <v>2</v>
      </c>
      <c r="D3764" s="404" t="s">
        <v>6823</v>
      </c>
      <c r="E3764" s="409">
        <v>211.72</v>
      </c>
      <c r="F3764" s="404" t="s">
        <v>6771</v>
      </c>
    </row>
    <row r="3765" spans="1:6">
      <c r="A3765" s="403">
        <v>93110</v>
      </c>
      <c r="B3765" s="404" t="s">
        <v>10780</v>
      </c>
      <c r="C3765" s="404" t="s">
        <v>2</v>
      </c>
      <c r="D3765" s="404" t="s">
        <v>6823</v>
      </c>
      <c r="E3765" s="409">
        <v>11.54</v>
      </c>
      <c r="F3765" s="404" t="s">
        <v>6771</v>
      </c>
    </row>
    <row r="3766" spans="1:6">
      <c r="A3766" s="403">
        <v>93111</v>
      </c>
      <c r="B3766" s="404" t="s">
        <v>10781</v>
      </c>
      <c r="C3766" s="404" t="s">
        <v>2</v>
      </c>
      <c r="D3766" s="404" t="s">
        <v>6823</v>
      </c>
      <c r="E3766" s="409">
        <v>12.89</v>
      </c>
      <c r="F3766" s="404" t="s">
        <v>6771</v>
      </c>
    </row>
    <row r="3767" spans="1:6">
      <c r="A3767" s="403">
        <v>93112</v>
      </c>
      <c r="B3767" s="404" t="s">
        <v>10782</v>
      </c>
      <c r="C3767" s="404" t="s">
        <v>2</v>
      </c>
      <c r="D3767" s="404" t="s">
        <v>6823</v>
      </c>
      <c r="E3767" s="409">
        <v>22.1</v>
      </c>
      <c r="F3767" s="404" t="s">
        <v>6771</v>
      </c>
    </row>
    <row r="3768" spans="1:6">
      <c r="A3768" s="403">
        <v>93113</v>
      </c>
      <c r="B3768" s="404" t="s">
        <v>10783</v>
      </c>
      <c r="C3768" s="404" t="s">
        <v>2</v>
      </c>
      <c r="D3768" s="404" t="s">
        <v>6823</v>
      </c>
      <c r="E3768" s="409">
        <v>12.12</v>
      </c>
      <c r="F3768" s="404" t="s">
        <v>6771</v>
      </c>
    </row>
    <row r="3769" spans="1:6">
      <c r="A3769" s="403">
        <v>93114</v>
      </c>
      <c r="B3769" s="404" t="s">
        <v>10784</v>
      </c>
      <c r="C3769" s="404" t="s">
        <v>2</v>
      </c>
      <c r="D3769" s="404" t="s">
        <v>6823</v>
      </c>
      <c r="E3769" s="409">
        <v>17.52</v>
      </c>
      <c r="F3769" s="404" t="s">
        <v>6771</v>
      </c>
    </row>
    <row r="3770" spans="1:6">
      <c r="A3770" s="403">
        <v>93115</v>
      </c>
      <c r="B3770" s="404" t="s">
        <v>10785</v>
      </c>
      <c r="C3770" s="404" t="s">
        <v>2</v>
      </c>
      <c r="D3770" s="404" t="s">
        <v>6823</v>
      </c>
      <c r="E3770" s="409">
        <v>36.85</v>
      </c>
      <c r="F3770" s="404" t="s">
        <v>6771</v>
      </c>
    </row>
    <row r="3771" spans="1:6">
      <c r="A3771" s="403">
        <v>93116</v>
      </c>
      <c r="B3771" s="404" t="s">
        <v>10786</v>
      </c>
      <c r="C3771" s="404" t="s">
        <v>2</v>
      </c>
      <c r="D3771" s="404" t="s">
        <v>6823</v>
      </c>
      <c r="E3771" s="409">
        <v>233.74</v>
      </c>
      <c r="F3771" s="404" t="s">
        <v>6771</v>
      </c>
    </row>
    <row r="3772" spans="1:6">
      <c r="A3772" s="403">
        <v>93117</v>
      </c>
      <c r="B3772" s="404" t="s">
        <v>10787</v>
      </c>
      <c r="C3772" s="404" t="s">
        <v>2</v>
      </c>
      <c r="D3772" s="404" t="s">
        <v>6823</v>
      </c>
      <c r="E3772" s="409">
        <v>27.71</v>
      </c>
      <c r="F3772" s="404" t="s">
        <v>6771</v>
      </c>
    </row>
    <row r="3773" spans="1:6">
      <c r="A3773" s="403">
        <v>93118</v>
      </c>
      <c r="B3773" s="404" t="s">
        <v>10788</v>
      </c>
      <c r="C3773" s="404" t="s">
        <v>2</v>
      </c>
      <c r="D3773" s="404" t="s">
        <v>6823</v>
      </c>
      <c r="E3773" s="409">
        <v>41.1</v>
      </c>
      <c r="F3773" s="404" t="s">
        <v>6771</v>
      </c>
    </row>
    <row r="3774" spans="1:6">
      <c r="A3774" s="403">
        <v>93119</v>
      </c>
      <c r="B3774" s="404" t="s">
        <v>10789</v>
      </c>
      <c r="C3774" s="404" t="s">
        <v>2</v>
      </c>
      <c r="D3774" s="404" t="s">
        <v>6823</v>
      </c>
      <c r="E3774" s="409">
        <v>8.6999999999999993</v>
      </c>
      <c r="F3774" s="404" t="s">
        <v>6771</v>
      </c>
    </row>
    <row r="3775" spans="1:6">
      <c r="A3775" s="403">
        <v>93120</v>
      </c>
      <c r="B3775" s="404" t="s">
        <v>10790</v>
      </c>
      <c r="C3775" s="404" t="s">
        <v>2</v>
      </c>
      <c r="D3775" s="404" t="s">
        <v>6823</v>
      </c>
      <c r="E3775" s="409">
        <v>12.58</v>
      </c>
      <c r="F3775" s="404" t="s">
        <v>6771</v>
      </c>
    </row>
    <row r="3776" spans="1:6">
      <c r="A3776" s="403">
        <v>93121</v>
      </c>
      <c r="B3776" s="404" t="s">
        <v>10791</v>
      </c>
      <c r="C3776" s="404" t="s">
        <v>2</v>
      </c>
      <c r="D3776" s="404" t="s">
        <v>6823</v>
      </c>
      <c r="E3776" s="409">
        <v>13.6</v>
      </c>
      <c r="F3776" s="404" t="s">
        <v>6771</v>
      </c>
    </row>
    <row r="3777" spans="1:6">
      <c r="A3777" s="403">
        <v>93122</v>
      </c>
      <c r="B3777" s="404" t="s">
        <v>10792</v>
      </c>
      <c r="C3777" s="404" t="s">
        <v>2</v>
      </c>
      <c r="D3777" s="404" t="s">
        <v>6823</v>
      </c>
      <c r="E3777" s="409">
        <v>12.36</v>
      </c>
      <c r="F3777" s="404" t="s">
        <v>6771</v>
      </c>
    </row>
    <row r="3778" spans="1:6">
      <c r="A3778" s="403">
        <v>93123</v>
      </c>
      <c r="B3778" s="404" t="s">
        <v>10793</v>
      </c>
      <c r="C3778" s="404" t="s">
        <v>2</v>
      </c>
      <c r="D3778" s="404" t="s">
        <v>6823</v>
      </c>
      <c r="E3778" s="409">
        <v>25.24</v>
      </c>
      <c r="F3778" s="404" t="s">
        <v>6771</v>
      </c>
    </row>
    <row r="3779" spans="1:6">
      <c r="A3779" s="403">
        <v>93124</v>
      </c>
      <c r="B3779" s="404" t="s">
        <v>10794</v>
      </c>
      <c r="C3779" s="404" t="s">
        <v>2</v>
      </c>
      <c r="D3779" s="404" t="s">
        <v>6823</v>
      </c>
      <c r="E3779" s="409">
        <v>38.74</v>
      </c>
      <c r="F3779" s="404" t="s">
        <v>6771</v>
      </c>
    </row>
    <row r="3780" spans="1:6">
      <c r="A3780" s="403">
        <v>93125</v>
      </c>
      <c r="B3780" s="404" t="s">
        <v>10795</v>
      </c>
      <c r="C3780" s="404" t="s">
        <v>2</v>
      </c>
      <c r="D3780" s="404" t="s">
        <v>6823</v>
      </c>
      <c r="E3780" s="409">
        <v>55.78</v>
      </c>
      <c r="F3780" s="404" t="s">
        <v>6771</v>
      </c>
    </row>
    <row r="3781" spans="1:6">
      <c r="A3781" s="403">
        <v>93126</v>
      </c>
      <c r="B3781" s="404" t="s">
        <v>10796</v>
      </c>
      <c r="C3781" s="404" t="s">
        <v>2</v>
      </c>
      <c r="D3781" s="404" t="s">
        <v>6823</v>
      </c>
      <c r="E3781" s="409">
        <v>120.36</v>
      </c>
      <c r="F3781" s="404" t="s">
        <v>6771</v>
      </c>
    </row>
    <row r="3782" spans="1:6">
      <c r="A3782" s="403">
        <v>93133</v>
      </c>
      <c r="B3782" s="404" t="s">
        <v>10797</v>
      </c>
      <c r="C3782" s="404" t="s">
        <v>2</v>
      </c>
      <c r="D3782" s="404" t="s">
        <v>6823</v>
      </c>
      <c r="E3782" s="409">
        <v>456.95</v>
      </c>
      <c r="F3782" s="404" t="s">
        <v>6771</v>
      </c>
    </row>
    <row r="3783" spans="1:6">
      <c r="A3783" s="403">
        <v>94465</v>
      </c>
      <c r="B3783" s="404" t="s">
        <v>10798</v>
      </c>
      <c r="C3783" s="404" t="s">
        <v>2</v>
      </c>
      <c r="D3783" s="404" t="s">
        <v>6823</v>
      </c>
      <c r="E3783" s="409">
        <v>30.72</v>
      </c>
      <c r="F3783" s="404" t="s">
        <v>6771</v>
      </c>
    </row>
    <row r="3784" spans="1:6">
      <c r="A3784" s="403">
        <v>94466</v>
      </c>
      <c r="B3784" s="404" t="s">
        <v>10799</v>
      </c>
      <c r="C3784" s="404" t="s">
        <v>2</v>
      </c>
      <c r="D3784" s="404" t="s">
        <v>6823</v>
      </c>
      <c r="E3784" s="409">
        <v>30.73</v>
      </c>
      <c r="F3784" s="404" t="s">
        <v>6771</v>
      </c>
    </row>
    <row r="3785" spans="1:6">
      <c r="A3785" s="403">
        <v>94467</v>
      </c>
      <c r="B3785" s="404" t="s">
        <v>10800</v>
      </c>
      <c r="C3785" s="404" t="s">
        <v>2</v>
      </c>
      <c r="D3785" s="404" t="s">
        <v>6823</v>
      </c>
      <c r="E3785" s="409">
        <v>46.72</v>
      </c>
      <c r="F3785" s="404" t="s">
        <v>6771</v>
      </c>
    </row>
    <row r="3786" spans="1:6">
      <c r="A3786" s="403">
        <v>94468</v>
      </c>
      <c r="B3786" s="404" t="s">
        <v>10801</v>
      </c>
      <c r="C3786" s="404" t="s">
        <v>2</v>
      </c>
      <c r="D3786" s="404" t="s">
        <v>6823</v>
      </c>
      <c r="E3786" s="409">
        <v>41.04</v>
      </c>
      <c r="F3786" s="404" t="s">
        <v>6771</v>
      </c>
    </row>
    <row r="3787" spans="1:6">
      <c r="A3787" s="403">
        <v>94469</v>
      </c>
      <c r="B3787" s="404" t="s">
        <v>10802</v>
      </c>
      <c r="C3787" s="404" t="s">
        <v>2</v>
      </c>
      <c r="D3787" s="404" t="s">
        <v>6823</v>
      </c>
      <c r="E3787" s="409">
        <v>67.58</v>
      </c>
      <c r="F3787" s="404" t="s">
        <v>6771</v>
      </c>
    </row>
    <row r="3788" spans="1:6">
      <c r="A3788" s="403">
        <v>94470</v>
      </c>
      <c r="B3788" s="404" t="s">
        <v>10803</v>
      </c>
      <c r="C3788" s="404" t="s">
        <v>2</v>
      </c>
      <c r="D3788" s="404" t="s">
        <v>6823</v>
      </c>
      <c r="E3788" s="409">
        <v>62.53</v>
      </c>
      <c r="F3788" s="404" t="s">
        <v>6771</v>
      </c>
    </row>
    <row r="3789" spans="1:6">
      <c r="A3789" s="403">
        <v>94471</v>
      </c>
      <c r="B3789" s="404" t="s">
        <v>10804</v>
      </c>
      <c r="C3789" s="404" t="s">
        <v>2</v>
      </c>
      <c r="D3789" s="404" t="s">
        <v>6823</v>
      </c>
      <c r="E3789" s="409">
        <v>44.37</v>
      </c>
      <c r="F3789" s="404" t="s">
        <v>6771</v>
      </c>
    </row>
    <row r="3790" spans="1:6">
      <c r="A3790" s="403">
        <v>94472</v>
      </c>
      <c r="B3790" s="404" t="s">
        <v>10805</v>
      </c>
      <c r="C3790" s="404" t="s">
        <v>2</v>
      </c>
      <c r="D3790" s="404" t="s">
        <v>6823</v>
      </c>
      <c r="E3790" s="409">
        <v>45.64</v>
      </c>
      <c r="F3790" s="404" t="s">
        <v>6771</v>
      </c>
    </row>
    <row r="3791" spans="1:6">
      <c r="A3791" s="403">
        <v>94473</v>
      </c>
      <c r="B3791" s="404" t="s">
        <v>10806</v>
      </c>
      <c r="C3791" s="404" t="s">
        <v>2</v>
      </c>
      <c r="D3791" s="404" t="s">
        <v>6823</v>
      </c>
      <c r="E3791" s="409">
        <v>66.98</v>
      </c>
      <c r="F3791" s="404" t="s">
        <v>6771</v>
      </c>
    </row>
    <row r="3792" spans="1:6">
      <c r="A3792" s="403">
        <v>94474</v>
      </c>
      <c r="B3792" s="404" t="s">
        <v>10807</v>
      </c>
      <c r="C3792" s="404" t="s">
        <v>2</v>
      </c>
      <c r="D3792" s="404" t="s">
        <v>6823</v>
      </c>
      <c r="E3792" s="409">
        <v>72.540000000000006</v>
      </c>
      <c r="F3792" s="404" t="s">
        <v>6771</v>
      </c>
    </row>
    <row r="3793" spans="1:6">
      <c r="A3793" s="403">
        <v>94475</v>
      </c>
      <c r="B3793" s="404" t="s">
        <v>10808</v>
      </c>
      <c r="C3793" s="404" t="s">
        <v>2</v>
      </c>
      <c r="D3793" s="404" t="s">
        <v>6823</v>
      </c>
      <c r="E3793" s="409">
        <v>91.78</v>
      </c>
      <c r="F3793" s="404" t="s">
        <v>6771</v>
      </c>
    </row>
    <row r="3794" spans="1:6">
      <c r="A3794" s="403">
        <v>94476</v>
      </c>
      <c r="B3794" s="404" t="s">
        <v>10809</v>
      </c>
      <c r="C3794" s="404" t="s">
        <v>2</v>
      </c>
      <c r="D3794" s="404" t="s">
        <v>6823</v>
      </c>
      <c r="E3794" s="409">
        <v>102.5</v>
      </c>
      <c r="F3794" s="404" t="s">
        <v>6771</v>
      </c>
    </row>
    <row r="3795" spans="1:6">
      <c r="A3795" s="403">
        <v>94477</v>
      </c>
      <c r="B3795" s="404" t="s">
        <v>10810</v>
      </c>
      <c r="C3795" s="404" t="s">
        <v>2</v>
      </c>
      <c r="D3795" s="404" t="s">
        <v>6823</v>
      </c>
      <c r="E3795" s="409">
        <v>59.05</v>
      </c>
      <c r="F3795" s="404" t="s">
        <v>6771</v>
      </c>
    </row>
    <row r="3796" spans="1:6">
      <c r="A3796" s="403">
        <v>94478</v>
      </c>
      <c r="B3796" s="404" t="s">
        <v>10811</v>
      </c>
      <c r="C3796" s="404" t="s">
        <v>2</v>
      </c>
      <c r="D3796" s="404" t="s">
        <v>6823</v>
      </c>
      <c r="E3796" s="409">
        <v>92</v>
      </c>
      <c r="F3796" s="404" t="s">
        <v>6771</v>
      </c>
    </row>
    <row r="3797" spans="1:6">
      <c r="A3797" s="403">
        <v>94479</v>
      </c>
      <c r="B3797" s="404" t="s">
        <v>10812</v>
      </c>
      <c r="C3797" s="404" t="s">
        <v>2</v>
      </c>
      <c r="D3797" s="404" t="s">
        <v>6823</v>
      </c>
      <c r="E3797" s="409">
        <v>121.27</v>
      </c>
      <c r="F3797" s="404" t="s">
        <v>6771</v>
      </c>
    </row>
    <row r="3798" spans="1:6">
      <c r="A3798" s="403">
        <v>94606</v>
      </c>
      <c r="B3798" s="404" t="s">
        <v>10813</v>
      </c>
      <c r="C3798" s="404" t="s">
        <v>2</v>
      </c>
      <c r="D3798" s="404" t="s">
        <v>6823</v>
      </c>
      <c r="E3798" s="409">
        <v>37.659999999999997</v>
      </c>
      <c r="F3798" s="404" t="s">
        <v>6771</v>
      </c>
    </row>
    <row r="3799" spans="1:6">
      <c r="A3799" s="403">
        <v>94608</v>
      </c>
      <c r="B3799" s="404" t="s">
        <v>10814</v>
      </c>
      <c r="C3799" s="404" t="s">
        <v>2</v>
      </c>
      <c r="D3799" s="404" t="s">
        <v>6823</v>
      </c>
      <c r="E3799" s="409">
        <v>83.62</v>
      </c>
      <c r="F3799" s="404" t="s">
        <v>6771</v>
      </c>
    </row>
    <row r="3800" spans="1:6">
      <c r="A3800" s="403">
        <v>94610</v>
      </c>
      <c r="B3800" s="404" t="s">
        <v>10815</v>
      </c>
      <c r="C3800" s="404" t="s">
        <v>2</v>
      </c>
      <c r="D3800" s="404" t="s">
        <v>6823</v>
      </c>
      <c r="E3800" s="409">
        <v>121.78</v>
      </c>
      <c r="F3800" s="404" t="s">
        <v>6771</v>
      </c>
    </row>
    <row r="3801" spans="1:6">
      <c r="A3801" s="403">
        <v>94612</v>
      </c>
      <c r="B3801" s="404" t="s">
        <v>10816</v>
      </c>
      <c r="C3801" s="404" t="s">
        <v>2</v>
      </c>
      <c r="D3801" s="404" t="s">
        <v>6823</v>
      </c>
      <c r="E3801" s="409">
        <v>168.17</v>
      </c>
      <c r="F3801" s="404" t="s">
        <v>6771</v>
      </c>
    </row>
    <row r="3802" spans="1:6">
      <c r="A3802" s="403">
        <v>94614</v>
      </c>
      <c r="B3802" s="404" t="s">
        <v>10817</v>
      </c>
      <c r="C3802" s="404" t="s">
        <v>2</v>
      </c>
      <c r="D3802" s="404" t="s">
        <v>6823</v>
      </c>
      <c r="E3802" s="409">
        <v>62.57</v>
      </c>
      <c r="F3802" s="404" t="s">
        <v>6771</v>
      </c>
    </row>
    <row r="3803" spans="1:6">
      <c r="A3803" s="403">
        <v>94615</v>
      </c>
      <c r="B3803" s="404" t="s">
        <v>10818</v>
      </c>
      <c r="C3803" s="404" t="s">
        <v>2</v>
      </c>
      <c r="D3803" s="404" t="s">
        <v>6823</v>
      </c>
      <c r="E3803" s="409">
        <v>69.78</v>
      </c>
      <c r="F3803" s="404" t="s">
        <v>6771</v>
      </c>
    </row>
    <row r="3804" spans="1:6">
      <c r="A3804" s="403">
        <v>94616</v>
      </c>
      <c r="B3804" s="404" t="s">
        <v>10819</v>
      </c>
      <c r="C3804" s="404" t="s">
        <v>2</v>
      </c>
      <c r="D3804" s="404" t="s">
        <v>6823</v>
      </c>
      <c r="E3804" s="409">
        <v>157.38</v>
      </c>
      <c r="F3804" s="404" t="s">
        <v>6771</v>
      </c>
    </row>
    <row r="3805" spans="1:6">
      <c r="A3805" s="403">
        <v>94617</v>
      </c>
      <c r="B3805" s="404" t="s">
        <v>10820</v>
      </c>
      <c r="C3805" s="404" t="s">
        <v>2</v>
      </c>
      <c r="D3805" s="404" t="s">
        <v>6823</v>
      </c>
      <c r="E3805" s="409">
        <v>132.30000000000001</v>
      </c>
      <c r="F3805" s="404" t="s">
        <v>6771</v>
      </c>
    </row>
    <row r="3806" spans="1:6">
      <c r="A3806" s="403">
        <v>94618</v>
      </c>
      <c r="B3806" s="404" t="s">
        <v>10821</v>
      </c>
      <c r="C3806" s="404" t="s">
        <v>2</v>
      </c>
      <c r="D3806" s="404" t="s">
        <v>6823</v>
      </c>
      <c r="E3806" s="409">
        <v>155.54</v>
      </c>
      <c r="F3806" s="404" t="s">
        <v>6771</v>
      </c>
    </row>
    <row r="3807" spans="1:6">
      <c r="A3807" s="403">
        <v>94620</v>
      </c>
      <c r="B3807" s="404" t="s">
        <v>10822</v>
      </c>
      <c r="C3807" s="404" t="s">
        <v>2</v>
      </c>
      <c r="D3807" s="404" t="s">
        <v>6823</v>
      </c>
      <c r="E3807" s="409">
        <v>343.16</v>
      </c>
      <c r="F3807" s="404" t="s">
        <v>6771</v>
      </c>
    </row>
    <row r="3808" spans="1:6">
      <c r="A3808" s="403">
        <v>94622</v>
      </c>
      <c r="B3808" s="404" t="s">
        <v>10823</v>
      </c>
      <c r="C3808" s="404" t="s">
        <v>2</v>
      </c>
      <c r="D3808" s="404" t="s">
        <v>6823</v>
      </c>
      <c r="E3808" s="409">
        <v>90.34</v>
      </c>
      <c r="F3808" s="404" t="s">
        <v>6771</v>
      </c>
    </row>
    <row r="3809" spans="1:6">
      <c r="A3809" s="403">
        <v>94623</v>
      </c>
      <c r="B3809" s="404" t="s">
        <v>10824</v>
      </c>
      <c r="C3809" s="404" t="s">
        <v>2</v>
      </c>
      <c r="D3809" s="404" t="s">
        <v>6823</v>
      </c>
      <c r="E3809" s="409">
        <v>195.8</v>
      </c>
      <c r="F3809" s="404" t="s">
        <v>6771</v>
      </c>
    </row>
    <row r="3810" spans="1:6">
      <c r="A3810" s="403">
        <v>94624</v>
      </c>
      <c r="B3810" s="404" t="s">
        <v>10825</v>
      </c>
      <c r="C3810" s="404" t="s">
        <v>2</v>
      </c>
      <c r="D3810" s="404" t="s">
        <v>6823</v>
      </c>
      <c r="E3810" s="409">
        <v>292.62</v>
      </c>
      <c r="F3810" s="404" t="s">
        <v>6771</v>
      </c>
    </row>
    <row r="3811" spans="1:6">
      <c r="A3811" s="403">
        <v>94625</v>
      </c>
      <c r="B3811" s="404" t="s">
        <v>10826</v>
      </c>
      <c r="C3811" s="404" t="s">
        <v>2</v>
      </c>
      <c r="D3811" s="404" t="s">
        <v>6823</v>
      </c>
      <c r="E3811" s="409">
        <v>594.4</v>
      </c>
      <c r="F3811" s="404" t="s">
        <v>6771</v>
      </c>
    </row>
    <row r="3812" spans="1:6">
      <c r="A3812" s="403">
        <v>94656</v>
      </c>
      <c r="B3812" s="404" t="s">
        <v>10827</v>
      </c>
      <c r="C3812" s="404" t="s">
        <v>2</v>
      </c>
      <c r="D3812" s="404" t="s">
        <v>6770</v>
      </c>
      <c r="E3812" s="409">
        <v>4.38</v>
      </c>
      <c r="F3812" s="404" t="s">
        <v>6771</v>
      </c>
    </row>
    <row r="3813" spans="1:6">
      <c r="A3813" s="403">
        <v>94657</v>
      </c>
      <c r="B3813" s="404" t="s">
        <v>10828</v>
      </c>
      <c r="C3813" s="404" t="s">
        <v>2</v>
      </c>
      <c r="D3813" s="404" t="s">
        <v>6823</v>
      </c>
      <c r="E3813" s="409">
        <v>4.17</v>
      </c>
      <c r="F3813" s="404" t="s">
        <v>6771</v>
      </c>
    </row>
    <row r="3814" spans="1:6">
      <c r="A3814" s="403">
        <v>94658</v>
      </c>
      <c r="B3814" s="404" t="s">
        <v>10829</v>
      </c>
      <c r="C3814" s="404" t="s">
        <v>2</v>
      </c>
      <c r="D3814" s="404" t="s">
        <v>6770</v>
      </c>
      <c r="E3814" s="409">
        <v>5.0599999999999996</v>
      </c>
      <c r="F3814" s="404" t="s">
        <v>6771</v>
      </c>
    </row>
    <row r="3815" spans="1:6">
      <c r="A3815" s="403">
        <v>94659</v>
      </c>
      <c r="B3815" s="404" t="s">
        <v>10830</v>
      </c>
      <c r="C3815" s="404" t="s">
        <v>2</v>
      </c>
      <c r="D3815" s="404" t="s">
        <v>6823</v>
      </c>
      <c r="E3815" s="409">
        <v>4.7300000000000004</v>
      </c>
      <c r="F3815" s="404" t="s">
        <v>6771</v>
      </c>
    </row>
    <row r="3816" spans="1:6">
      <c r="A3816" s="403">
        <v>94660</v>
      </c>
      <c r="B3816" s="404" t="s">
        <v>10831</v>
      </c>
      <c r="C3816" s="404" t="s">
        <v>2</v>
      </c>
      <c r="D3816" s="404" t="s">
        <v>6770</v>
      </c>
      <c r="E3816" s="409">
        <v>8.16</v>
      </c>
      <c r="F3816" s="404" t="s">
        <v>6771</v>
      </c>
    </row>
    <row r="3817" spans="1:6">
      <c r="A3817" s="403">
        <v>94661</v>
      </c>
      <c r="B3817" s="404" t="s">
        <v>10832</v>
      </c>
      <c r="C3817" s="404" t="s">
        <v>2</v>
      </c>
      <c r="D3817" s="404" t="s">
        <v>6823</v>
      </c>
      <c r="E3817" s="409">
        <v>8</v>
      </c>
      <c r="F3817" s="404" t="s">
        <v>6771</v>
      </c>
    </row>
    <row r="3818" spans="1:6">
      <c r="A3818" s="403">
        <v>94662</v>
      </c>
      <c r="B3818" s="404" t="s">
        <v>10833</v>
      </c>
      <c r="C3818" s="404" t="s">
        <v>2</v>
      </c>
      <c r="D3818" s="404" t="s">
        <v>6770</v>
      </c>
      <c r="E3818" s="409">
        <v>8.74</v>
      </c>
      <c r="F3818" s="404" t="s">
        <v>6771</v>
      </c>
    </row>
    <row r="3819" spans="1:6">
      <c r="A3819" s="403">
        <v>94663</v>
      </c>
      <c r="B3819" s="404" t="s">
        <v>10834</v>
      </c>
      <c r="C3819" s="404" t="s">
        <v>2</v>
      </c>
      <c r="D3819" s="404" t="s">
        <v>6823</v>
      </c>
      <c r="E3819" s="409">
        <v>8.4</v>
      </c>
      <c r="F3819" s="404" t="s">
        <v>6771</v>
      </c>
    </row>
    <row r="3820" spans="1:6">
      <c r="A3820" s="403">
        <v>94664</v>
      </c>
      <c r="B3820" s="404" t="s">
        <v>10835</v>
      </c>
      <c r="C3820" s="404" t="s">
        <v>2</v>
      </c>
      <c r="D3820" s="404" t="s">
        <v>6770</v>
      </c>
      <c r="E3820" s="409">
        <v>18.22</v>
      </c>
      <c r="F3820" s="404" t="s">
        <v>6771</v>
      </c>
    </row>
    <row r="3821" spans="1:6">
      <c r="A3821" s="403">
        <v>94665</v>
      </c>
      <c r="B3821" s="404" t="s">
        <v>10836</v>
      </c>
      <c r="C3821" s="404" t="s">
        <v>2</v>
      </c>
      <c r="D3821" s="404" t="s">
        <v>6823</v>
      </c>
      <c r="E3821" s="409">
        <v>17.88</v>
      </c>
      <c r="F3821" s="404" t="s">
        <v>6771</v>
      </c>
    </row>
    <row r="3822" spans="1:6">
      <c r="A3822" s="403">
        <v>94666</v>
      </c>
      <c r="B3822" s="404" t="s">
        <v>10837</v>
      </c>
      <c r="C3822" s="404" t="s">
        <v>2</v>
      </c>
      <c r="D3822" s="404" t="s">
        <v>6770</v>
      </c>
      <c r="E3822" s="409">
        <v>23.89</v>
      </c>
      <c r="F3822" s="404" t="s">
        <v>6771</v>
      </c>
    </row>
    <row r="3823" spans="1:6">
      <c r="A3823" s="403">
        <v>94667</v>
      </c>
      <c r="B3823" s="404" t="s">
        <v>10838</v>
      </c>
      <c r="C3823" s="404" t="s">
        <v>2</v>
      </c>
      <c r="D3823" s="404" t="s">
        <v>6823</v>
      </c>
      <c r="E3823" s="409">
        <v>21.58</v>
      </c>
      <c r="F3823" s="404" t="s">
        <v>6771</v>
      </c>
    </row>
    <row r="3824" spans="1:6">
      <c r="A3824" s="403">
        <v>94668</v>
      </c>
      <c r="B3824" s="404" t="s">
        <v>10839</v>
      </c>
      <c r="C3824" s="404" t="s">
        <v>2</v>
      </c>
      <c r="D3824" s="404" t="s">
        <v>6770</v>
      </c>
      <c r="E3824" s="409">
        <v>39.07</v>
      </c>
      <c r="F3824" s="404" t="s">
        <v>6771</v>
      </c>
    </row>
    <row r="3825" spans="1:6">
      <c r="A3825" s="403">
        <v>94669</v>
      </c>
      <c r="B3825" s="404" t="s">
        <v>10840</v>
      </c>
      <c r="C3825" s="404" t="s">
        <v>2</v>
      </c>
      <c r="D3825" s="404" t="s">
        <v>6823</v>
      </c>
      <c r="E3825" s="409">
        <v>44.28</v>
      </c>
      <c r="F3825" s="404" t="s">
        <v>6771</v>
      </c>
    </row>
    <row r="3826" spans="1:6">
      <c r="A3826" s="403">
        <v>94670</v>
      </c>
      <c r="B3826" s="404" t="s">
        <v>10841</v>
      </c>
      <c r="C3826" s="404" t="s">
        <v>2</v>
      </c>
      <c r="D3826" s="404" t="s">
        <v>6770</v>
      </c>
      <c r="E3826" s="409">
        <v>51.46</v>
      </c>
      <c r="F3826" s="404" t="s">
        <v>6771</v>
      </c>
    </row>
    <row r="3827" spans="1:6">
      <c r="A3827" s="403">
        <v>94671</v>
      </c>
      <c r="B3827" s="404" t="s">
        <v>10842</v>
      </c>
      <c r="C3827" s="404" t="s">
        <v>2</v>
      </c>
      <c r="D3827" s="404" t="s">
        <v>6823</v>
      </c>
      <c r="E3827" s="409">
        <v>62.16</v>
      </c>
      <c r="F3827" s="404" t="s">
        <v>6771</v>
      </c>
    </row>
    <row r="3828" spans="1:6">
      <c r="A3828" s="403">
        <v>94672</v>
      </c>
      <c r="B3828" s="404" t="s">
        <v>10843</v>
      </c>
      <c r="C3828" s="404" t="s">
        <v>2</v>
      </c>
      <c r="D3828" s="404" t="s">
        <v>6770</v>
      </c>
      <c r="E3828" s="409">
        <v>6.91</v>
      </c>
      <c r="F3828" s="404" t="s">
        <v>6771</v>
      </c>
    </row>
    <row r="3829" spans="1:6">
      <c r="A3829" s="403">
        <v>94673</v>
      </c>
      <c r="B3829" s="404" t="s">
        <v>10844</v>
      </c>
      <c r="C3829" s="404" t="s">
        <v>2</v>
      </c>
      <c r="D3829" s="404" t="s">
        <v>6770</v>
      </c>
      <c r="E3829" s="409">
        <v>7.27</v>
      </c>
      <c r="F3829" s="404" t="s">
        <v>6771</v>
      </c>
    </row>
    <row r="3830" spans="1:6">
      <c r="A3830" s="403">
        <v>94674</v>
      </c>
      <c r="B3830" s="404" t="s">
        <v>10845</v>
      </c>
      <c r="C3830" s="404" t="s">
        <v>2</v>
      </c>
      <c r="D3830" s="404" t="s">
        <v>6770</v>
      </c>
      <c r="E3830" s="409">
        <v>6.26</v>
      </c>
      <c r="F3830" s="404" t="s">
        <v>6771</v>
      </c>
    </row>
    <row r="3831" spans="1:6">
      <c r="A3831" s="403">
        <v>94675</v>
      </c>
      <c r="B3831" s="404" t="s">
        <v>10846</v>
      </c>
      <c r="C3831" s="404" t="s">
        <v>2</v>
      </c>
      <c r="D3831" s="404" t="s">
        <v>6770</v>
      </c>
      <c r="E3831" s="409">
        <v>9.66</v>
      </c>
      <c r="F3831" s="404" t="s">
        <v>6771</v>
      </c>
    </row>
    <row r="3832" spans="1:6">
      <c r="A3832" s="403">
        <v>94676</v>
      </c>
      <c r="B3832" s="404" t="s">
        <v>10847</v>
      </c>
      <c r="C3832" s="404" t="s">
        <v>2</v>
      </c>
      <c r="D3832" s="404" t="s">
        <v>6770</v>
      </c>
      <c r="E3832" s="409">
        <v>10.69</v>
      </c>
      <c r="F3832" s="404" t="s">
        <v>6771</v>
      </c>
    </row>
    <row r="3833" spans="1:6">
      <c r="A3833" s="403">
        <v>94677</v>
      </c>
      <c r="B3833" s="404" t="s">
        <v>10848</v>
      </c>
      <c r="C3833" s="404" t="s">
        <v>2</v>
      </c>
      <c r="D3833" s="404" t="s">
        <v>6770</v>
      </c>
      <c r="E3833" s="409">
        <v>16.04</v>
      </c>
      <c r="F3833" s="404" t="s">
        <v>6771</v>
      </c>
    </row>
    <row r="3834" spans="1:6">
      <c r="A3834" s="403">
        <v>94678</v>
      </c>
      <c r="B3834" s="404" t="s">
        <v>10849</v>
      </c>
      <c r="C3834" s="404" t="s">
        <v>2</v>
      </c>
      <c r="D3834" s="404" t="s">
        <v>6770</v>
      </c>
      <c r="E3834" s="409">
        <v>11.05</v>
      </c>
      <c r="F3834" s="404" t="s">
        <v>6771</v>
      </c>
    </row>
    <row r="3835" spans="1:6">
      <c r="A3835" s="403">
        <v>94679</v>
      </c>
      <c r="B3835" s="404" t="s">
        <v>10850</v>
      </c>
      <c r="C3835" s="404" t="s">
        <v>2</v>
      </c>
      <c r="D3835" s="404" t="s">
        <v>6770</v>
      </c>
      <c r="E3835" s="409">
        <v>16.920000000000002</v>
      </c>
      <c r="F3835" s="404" t="s">
        <v>6771</v>
      </c>
    </row>
    <row r="3836" spans="1:6">
      <c r="A3836" s="403">
        <v>94680</v>
      </c>
      <c r="B3836" s="404" t="s">
        <v>10851</v>
      </c>
      <c r="C3836" s="404" t="s">
        <v>2</v>
      </c>
      <c r="D3836" s="404" t="s">
        <v>6770</v>
      </c>
      <c r="E3836" s="409">
        <v>29.68</v>
      </c>
      <c r="F3836" s="404" t="s">
        <v>6771</v>
      </c>
    </row>
    <row r="3837" spans="1:6">
      <c r="A3837" s="403">
        <v>94681</v>
      </c>
      <c r="B3837" s="404" t="s">
        <v>10852</v>
      </c>
      <c r="C3837" s="404" t="s">
        <v>2</v>
      </c>
      <c r="D3837" s="404" t="s">
        <v>6770</v>
      </c>
      <c r="E3837" s="409">
        <v>35.15</v>
      </c>
      <c r="F3837" s="404" t="s">
        <v>6771</v>
      </c>
    </row>
    <row r="3838" spans="1:6">
      <c r="A3838" s="403">
        <v>94682</v>
      </c>
      <c r="B3838" s="404" t="s">
        <v>10853</v>
      </c>
      <c r="C3838" s="404" t="s">
        <v>2</v>
      </c>
      <c r="D3838" s="404" t="s">
        <v>6770</v>
      </c>
      <c r="E3838" s="409">
        <v>65.16</v>
      </c>
      <c r="F3838" s="404" t="s">
        <v>6771</v>
      </c>
    </row>
    <row r="3839" spans="1:6">
      <c r="A3839" s="403">
        <v>94683</v>
      </c>
      <c r="B3839" s="404" t="s">
        <v>10854</v>
      </c>
      <c r="C3839" s="404" t="s">
        <v>2</v>
      </c>
      <c r="D3839" s="404" t="s">
        <v>6770</v>
      </c>
      <c r="E3839" s="409">
        <v>51.01</v>
      </c>
      <c r="F3839" s="404" t="s">
        <v>6771</v>
      </c>
    </row>
    <row r="3840" spans="1:6">
      <c r="A3840" s="403">
        <v>94684</v>
      </c>
      <c r="B3840" s="404" t="s">
        <v>10855</v>
      </c>
      <c r="C3840" s="404" t="s">
        <v>2</v>
      </c>
      <c r="D3840" s="404" t="s">
        <v>6770</v>
      </c>
      <c r="E3840" s="409">
        <v>82.37</v>
      </c>
      <c r="F3840" s="404" t="s">
        <v>6771</v>
      </c>
    </row>
    <row r="3841" spans="1:6">
      <c r="A3841" s="403">
        <v>94685</v>
      </c>
      <c r="B3841" s="404" t="s">
        <v>10856</v>
      </c>
      <c r="C3841" s="404" t="s">
        <v>2</v>
      </c>
      <c r="D3841" s="404" t="s">
        <v>6770</v>
      </c>
      <c r="E3841" s="409">
        <v>69.180000000000007</v>
      </c>
      <c r="F3841" s="404" t="s">
        <v>6771</v>
      </c>
    </row>
    <row r="3842" spans="1:6">
      <c r="A3842" s="403">
        <v>94686</v>
      </c>
      <c r="B3842" s="404" t="s">
        <v>10857</v>
      </c>
      <c r="C3842" s="404" t="s">
        <v>2</v>
      </c>
      <c r="D3842" s="404" t="s">
        <v>6770</v>
      </c>
      <c r="E3842" s="409">
        <v>159.91999999999999</v>
      </c>
      <c r="F3842" s="404" t="s">
        <v>6771</v>
      </c>
    </row>
    <row r="3843" spans="1:6">
      <c r="A3843" s="403">
        <v>94687</v>
      </c>
      <c r="B3843" s="404" t="s">
        <v>10858</v>
      </c>
      <c r="C3843" s="404" t="s">
        <v>2</v>
      </c>
      <c r="D3843" s="404" t="s">
        <v>6770</v>
      </c>
      <c r="E3843" s="409">
        <v>119.35</v>
      </c>
      <c r="F3843" s="404" t="s">
        <v>6771</v>
      </c>
    </row>
    <row r="3844" spans="1:6">
      <c r="A3844" s="403">
        <v>94688</v>
      </c>
      <c r="B3844" s="404" t="s">
        <v>10859</v>
      </c>
      <c r="C3844" s="404" t="s">
        <v>2</v>
      </c>
      <c r="D3844" s="404" t="s">
        <v>6770</v>
      </c>
      <c r="E3844" s="409">
        <v>7.57</v>
      </c>
      <c r="F3844" s="404" t="s">
        <v>6771</v>
      </c>
    </row>
    <row r="3845" spans="1:6">
      <c r="A3845" s="403">
        <v>94689</v>
      </c>
      <c r="B3845" s="404" t="s">
        <v>10860</v>
      </c>
      <c r="C3845" s="404" t="s">
        <v>2</v>
      </c>
      <c r="D3845" s="404" t="s">
        <v>6770</v>
      </c>
      <c r="E3845" s="409">
        <v>9.14</v>
      </c>
      <c r="F3845" s="404" t="s">
        <v>6771</v>
      </c>
    </row>
    <row r="3846" spans="1:6">
      <c r="A3846" s="403">
        <v>94690</v>
      </c>
      <c r="B3846" s="404" t="s">
        <v>10861</v>
      </c>
      <c r="C3846" s="404" t="s">
        <v>2</v>
      </c>
      <c r="D3846" s="404" t="s">
        <v>6770</v>
      </c>
      <c r="E3846" s="409">
        <v>8.84</v>
      </c>
      <c r="F3846" s="404" t="s">
        <v>6771</v>
      </c>
    </row>
    <row r="3847" spans="1:6">
      <c r="A3847" s="403">
        <v>94691</v>
      </c>
      <c r="B3847" s="404" t="s">
        <v>10862</v>
      </c>
      <c r="C3847" s="404" t="s">
        <v>2</v>
      </c>
      <c r="D3847" s="404" t="s">
        <v>6770</v>
      </c>
      <c r="E3847" s="409">
        <v>10.66</v>
      </c>
      <c r="F3847" s="404" t="s">
        <v>6771</v>
      </c>
    </row>
    <row r="3848" spans="1:6">
      <c r="A3848" s="403">
        <v>94692</v>
      </c>
      <c r="B3848" s="404" t="s">
        <v>10863</v>
      </c>
      <c r="C3848" s="404" t="s">
        <v>2</v>
      </c>
      <c r="D3848" s="404" t="s">
        <v>6770</v>
      </c>
      <c r="E3848" s="409">
        <v>15.78</v>
      </c>
      <c r="F3848" s="404" t="s">
        <v>6771</v>
      </c>
    </row>
    <row r="3849" spans="1:6">
      <c r="A3849" s="403">
        <v>94693</v>
      </c>
      <c r="B3849" s="404" t="s">
        <v>10864</v>
      </c>
      <c r="C3849" s="404" t="s">
        <v>2</v>
      </c>
      <c r="D3849" s="404" t="s">
        <v>6770</v>
      </c>
      <c r="E3849" s="409">
        <v>15.68</v>
      </c>
      <c r="F3849" s="404" t="s">
        <v>6771</v>
      </c>
    </row>
    <row r="3850" spans="1:6">
      <c r="A3850" s="403">
        <v>94694</v>
      </c>
      <c r="B3850" s="404" t="s">
        <v>10865</v>
      </c>
      <c r="C3850" s="404" t="s">
        <v>2</v>
      </c>
      <c r="D3850" s="404" t="s">
        <v>6770</v>
      </c>
      <c r="E3850" s="409">
        <v>16.489999999999998</v>
      </c>
      <c r="F3850" s="404" t="s">
        <v>6771</v>
      </c>
    </row>
    <row r="3851" spans="1:6">
      <c r="A3851" s="403">
        <v>94695</v>
      </c>
      <c r="B3851" s="404" t="s">
        <v>10866</v>
      </c>
      <c r="C3851" s="404" t="s">
        <v>2</v>
      </c>
      <c r="D3851" s="404" t="s">
        <v>6770</v>
      </c>
      <c r="E3851" s="409">
        <v>19.62</v>
      </c>
      <c r="F3851" s="404" t="s">
        <v>6771</v>
      </c>
    </row>
    <row r="3852" spans="1:6">
      <c r="A3852" s="403">
        <v>94696</v>
      </c>
      <c r="B3852" s="404" t="s">
        <v>10867</v>
      </c>
      <c r="C3852" s="404" t="s">
        <v>2</v>
      </c>
      <c r="D3852" s="404" t="s">
        <v>6770</v>
      </c>
      <c r="E3852" s="409">
        <v>36.31</v>
      </c>
      <c r="F3852" s="404" t="s">
        <v>6771</v>
      </c>
    </row>
    <row r="3853" spans="1:6">
      <c r="A3853" s="403">
        <v>94697</v>
      </c>
      <c r="B3853" s="404" t="s">
        <v>10868</v>
      </c>
      <c r="C3853" s="404" t="s">
        <v>2</v>
      </c>
      <c r="D3853" s="404" t="s">
        <v>6770</v>
      </c>
      <c r="E3853" s="409">
        <v>52.58</v>
      </c>
      <c r="F3853" s="404" t="s">
        <v>6771</v>
      </c>
    </row>
    <row r="3854" spans="1:6">
      <c r="A3854" s="403">
        <v>94698</v>
      </c>
      <c r="B3854" s="404" t="s">
        <v>10869</v>
      </c>
      <c r="C3854" s="404" t="s">
        <v>2</v>
      </c>
      <c r="D3854" s="404" t="s">
        <v>6770</v>
      </c>
      <c r="E3854" s="409">
        <v>46.34</v>
      </c>
      <c r="F3854" s="404" t="s">
        <v>6771</v>
      </c>
    </row>
    <row r="3855" spans="1:6">
      <c r="A3855" s="403">
        <v>94699</v>
      </c>
      <c r="B3855" s="404" t="s">
        <v>10870</v>
      </c>
      <c r="C3855" s="404" t="s">
        <v>2</v>
      </c>
      <c r="D3855" s="404" t="s">
        <v>6770</v>
      </c>
      <c r="E3855" s="409">
        <v>86.67</v>
      </c>
      <c r="F3855" s="404" t="s">
        <v>6771</v>
      </c>
    </row>
    <row r="3856" spans="1:6">
      <c r="A3856" s="403">
        <v>94700</v>
      </c>
      <c r="B3856" s="404" t="s">
        <v>10871</v>
      </c>
      <c r="C3856" s="404" t="s">
        <v>2</v>
      </c>
      <c r="D3856" s="404" t="s">
        <v>6770</v>
      </c>
      <c r="E3856" s="409">
        <v>77.400000000000006</v>
      </c>
      <c r="F3856" s="404" t="s">
        <v>6771</v>
      </c>
    </row>
    <row r="3857" spans="1:6">
      <c r="A3857" s="403">
        <v>94701</v>
      </c>
      <c r="B3857" s="404" t="s">
        <v>10872</v>
      </c>
      <c r="C3857" s="404" t="s">
        <v>2</v>
      </c>
      <c r="D3857" s="404" t="s">
        <v>6770</v>
      </c>
      <c r="E3857" s="409">
        <v>133.1</v>
      </c>
      <c r="F3857" s="404" t="s">
        <v>6771</v>
      </c>
    </row>
    <row r="3858" spans="1:6">
      <c r="A3858" s="403">
        <v>94702</v>
      </c>
      <c r="B3858" s="404" t="s">
        <v>10873</v>
      </c>
      <c r="C3858" s="404" t="s">
        <v>2</v>
      </c>
      <c r="D3858" s="404" t="s">
        <v>6770</v>
      </c>
      <c r="E3858" s="409">
        <v>107.01</v>
      </c>
      <c r="F3858" s="404" t="s">
        <v>6771</v>
      </c>
    </row>
    <row r="3859" spans="1:6">
      <c r="A3859" s="403">
        <v>94703</v>
      </c>
      <c r="B3859" s="404" t="s">
        <v>10874</v>
      </c>
      <c r="C3859" s="404" t="s">
        <v>2</v>
      </c>
      <c r="D3859" s="404" t="s">
        <v>6770</v>
      </c>
      <c r="E3859" s="409">
        <v>16.690000000000001</v>
      </c>
      <c r="F3859" s="404" t="s">
        <v>6771</v>
      </c>
    </row>
    <row r="3860" spans="1:6">
      <c r="A3860" s="403">
        <v>94704</v>
      </c>
      <c r="B3860" s="404" t="s">
        <v>10875</v>
      </c>
      <c r="C3860" s="404" t="s">
        <v>2</v>
      </c>
      <c r="D3860" s="404" t="s">
        <v>6770</v>
      </c>
      <c r="E3860" s="409">
        <v>19.57</v>
      </c>
      <c r="F3860" s="404" t="s">
        <v>6771</v>
      </c>
    </row>
    <row r="3861" spans="1:6">
      <c r="A3861" s="403">
        <v>94705</v>
      </c>
      <c r="B3861" s="404" t="s">
        <v>10876</v>
      </c>
      <c r="C3861" s="404" t="s">
        <v>2</v>
      </c>
      <c r="D3861" s="404" t="s">
        <v>6770</v>
      </c>
      <c r="E3861" s="409">
        <v>28.26</v>
      </c>
      <c r="F3861" s="404" t="s">
        <v>6771</v>
      </c>
    </row>
    <row r="3862" spans="1:6">
      <c r="A3862" s="403">
        <v>94706</v>
      </c>
      <c r="B3862" s="404" t="s">
        <v>10877</v>
      </c>
      <c r="C3862" s="404" t="s">
        <v>2</v>
      </c>
      <c r="D3862" s="404" t="s">
        <v>6770</v>
      </c>
      <c r="E3862" s="409">
        <v>37.659999999999997</v>
      </c>
      <c r="F3862" s="404" t="s">
        <v>6771</v>
      </c>
    </row>
    <row r="3863" spans="1:6">
      <c r="A3863" s="403">
        <v>94707</v>
      </c>
      <c r="B3863" s="404" t="s">
        <v>10878</v>
      </c>
      <c r="C3863" s="404" t="s">
        <v>2</v>
      </c>
      <c r="D3863" s="404" t="s">
        <v>6770</v>
      </c>
      <c r="E3863" s="409">
        <v>43.3</v>
      </c>
      <c r="F3863" s="404" t="s">
        <v>6771</v>
      </c>
    </row>
    <row r="3864" spans="1:6">
      <c r="A3864" s="403">
        <v>94708</v>
      </c>
      <c r="B3864" s="404" t="s">
        <v>10879</v>
      </c>
      <c r="C3864" s="404" t="s">
        <v>2</v>
      </c>
      <c r="D3864" s="404" t="s">
        <v>6770</v>
      </c>
      <c r="E3864" s="409">
        <v>18.02</v>
      </c>
      <c r="F3864" s="404" t="s">
        <v>6771</v>
      </c>
    </row>
    <row r="3865" spans="1:6">
      <c r="A3865" s="403">
        <v>94709</v>
      </c>
      <c r="B3865" s="404" t="s">
        <v>10880</v>
      </c>
      <c r="C3865" s="404" t="s">
        <v>2</v>
      </c>
      <c r="D3865" s="404" t="s">
        <v>6770</v>
      </c>
      <c r="E3865" s="409">
        <v>21.23</v>
      </c>
      <c r="F3865" s="404" t="s">
        <v>6771</v>
      </c>
    </row>
    <row r="3866" spans="1:6">
      <c r="A3866" s="403">
        <v>94710</v>
      </c>
      <c r="B3866" s="404" t="s">
        <v>10881</v>
      </c>
      <c r="C3866" s="404" t="s">
        <v>2</v>
      </c>
      <c r="D3866" s="404" t="s">
        <v>6770</v>
      </c>
      <c r="E3866" s="409">
        <v>27.3</v>
      </c>
      <c r="F3866" s="404" t="s">
        <v>6771</v>
      </c>
    </row>
    <row r="3867" spans="1:6">
      <c r="A3867" s="403">
        <v>94711</v>
      </c>
      <c r="B3867" s="404" t="s">
        <v>10882</v>
      </c>
      <c r="C3867" s="404" t="s">
        <v>2</v>
      </c>
      <c r="D3867" s="404" t="s">
        <v>6770</v>
      </c>
      <c r="E3867" s="409">
        <v>36.97</v>
      </c>
      <c r="F3867" s="404" t="s">
        <v>6771</v>
      </c>
    </row>
    <row r="3868" spans="1:6">
      <c r="A3868" s="403">
        <v>94712</v>
      </c>
      <c r="B3868" s="404" t="s">
        <v>10883</v>
      </c>
      <c r="C3868" s="404" t="s">
        <v>2</v>
      </c>
      <c r="D3868" s="404" t="s">
        <v>6770</v>
      </c>
      <c r="E3868" s="409">
        <v>47.32</v>
      </c>
      <c r="F3868" s="404" t="s">
        <v>6771</v>
      </c>
    </row>
    <row r="3869" spans="1:6">
      <c r="A3869" s="403">
        <v>94713</v>
      </c>
      <c r="B3869" s="404" t="s">
        <v>10884</v>
      </c>
      <c r="C3869" s="404" t="s">
        <v>2</v>
      </c>
      <c r="D3869" s="404" t="s">
        <v>6770</v>
      </c>
      <c r="E3869" s="409">
        <v>139.19999999999999</v>
      </c>
      <c r="F3869" s="404" t="s">
        <v>6771</v>
      </c>
    </row>
    <row r="3870" spans="1:6">
      <c r="A3870" s="403">
        <v>94714</v>
      </c>
      <c r="B3870" s="404" t="s">
        <v>10885</v>
      </c>
      <c r="C3870" s="404" t="s">
        <v>2</v>
      </c>
      <c r="D3870" s="404" t="s">
        <v>6770</v>
      </c>
      <c r="E3870" s="409">
        <v>182.12</v>
      </c>
      <c r="F3870" s="404" t="s">
        <v>6771</v>
      </c>
    </row>
    <row r="3871" spans="1:6">
      <c r="A3871" s="403">
        <v>94715</v>
      </c>
      <c r="B3871" s="404" t="s">
        <v>10886</v>
      </c>
      <c r="C3871" s="404" t="s">
        <v>2</v>
      </c>
      <c r="D3871" s="404" t="s">
        <v>6770</v>
      </c>
      <c r="E3871" s="409">
        <v>253.93</v>
      </c>
      <c r="F3871" s="404" t="s">
        <v>6771</v>
      </c>
    </row>
    <row r="3872" spans="1:6">
      <c r="A3872" s="403">
        <v>94724</v>
      </c>
      <c r="B3872" s="404" t="s">
        <v>10887</v>
      </c>
      <c r="C3872" s="404" t="s">
        <v>2</v>
      </c>
      <c r="D3872" s="404" t="s">
        <v>6770</v>
      </c>
      <c r="E3872" s="409">
        <v>18.579999999999998</v>
      </c>
      <c r="F3872" s="404" t="s">
        <v>6771</v>
      </c>
    </row>
    <row r="3873" spans="1:6">
      <c r="A3873" s="403">
        <v>94725</v>
      </c>
      <c r="B3873" s="404" t="s">
        <v>10888</v>
      </c>
      <c r="C3873" s="404" t="s">
        <v>2</v>
      </c>
      <c r="D3873" s="404" t="s">
        <v>6770</v>
      </c>
      <c r="E3873" s="409">
        <v>4.58</v>
      </c>
      <c r="F3873" s="404" t="s">
        <v>6771</v>
      </c>
    </row>
    <row r="3874" spans="1:6">
      <c r="A3874" s="403">
        <v>94726</v>
      </c>
      <c r="B3874" s="404" t="s">
        <v>10889</v>
      </c>
      <c r="C3874" s="404" t="s">
        <v>2</v>
      </c>
      <c r="D3874" s="404" t="s">
        <v>6770</v>
      </c>
      <c r="E3874" s="409">
        <v>28.6</v>
      </c>
      <c r="F3874" s="404" t="s">
        <v>6771</v>
      </c>
    </row>
    <row r="3875" spans="1:6">
      <c r="A3875" s="403">
        <v>94727</v>
      </c>
      <c r="B3875" s="404" t="s">
        <v>10890</v>
      </c>
      <c r="C3875" s="404" t="s">
        <v>2</v>
      </c>
      <c r="D3875" s="404" t="s">
        <v>6770</v>
      </c>
      <c r="E3875" s="409">
        <v>6.43</v>
      </c>
      <c r="F3875" s="404" t="s">
        <v>6771</v>
      </c>
    </row>
    <row r="3876" spans="1:6">
      <c r="A3876" s="403">
        <v>94728</v>
      </c>
      <c r="B3876" s="404" t="s">
        <v>10891</v>
      </c>
      <c r="C3876" s="404" t="s">
        <v>2</v>
      </c>
      <c r="D3876" s="404" t="s">
        <v>6770</v>
      </c>
      <c r="E3876" s="409">
        <v>107.79</v>
      </c>
      <c r="F3876" s="404" t="s">
        <v>6771</v>
      </c>
    </row>
    <row r="3877" spans="1:6">
      <c r="A3877" s="403">
        <v>94729</v>
      </c>
      <c r="B3877" s="404" t="s">
        <v>10892</v>
      </c>
      <c r="C3877" s="404" t="s">
        <v>2</v>
      </c>
      <c r="D3877" s="404" t="s">
        <v>6770</v>
      </c>
      <c r="E3877" s="409">
        <v>11.3</v>
      </c>
      <c r="F3877" s="404" t="s">
        <v>6771</v>
      </c>
    </row>
    <row r="3878" spans="1:6">
      <c r="A3878" s="403">
        <v>94730</v>
      </c>
      <c r="B3878" s="404" t="s">
        <v>10893</v>
      </c>
      <c r="C3878" s="404" t="s">
        <v>2</v>
      </c>
      <c r="D3878" s="404" t="s">
        <v>6770</v>
      </c>
      <c r="E3878" s="409">
        <v>130.88999999999999</v>
      </c>
      <c r="F3878" s="404" t="s">
        <v>6771</v>
      </c>
    </row>
    <row r="3879" spans="1:6">
      <c r="A3879" s="403">
        <v>94731</v>
      </c>
      <c r="B3879" s="404" t="s">
        <v>10894</v>
      </c>
      <c r="C3879" s="404" t="s">
        <v>2</v>
      </c>
      <c r="D3879" s="404" t="s">
        <v>6770</v>
      </c>
      <c r="E3879" s="409">
        <v>14.12</v>
      </c>
      <c r="F3879" s="404" t="s">
        <v>6771</v>
      </c>
    </row>
    <row r="3880" spans="1:6">
      <c r="A3880" s="403">
        <v>94733</v>
      </c>
      <c r="B3880" s="404" t="s">
        <v>10895</v>
      </c>
      <c r="C3880" s="404" t="s">
        <v>2</v>
      </c>
      <c r="D3880" s="404" t="s">
        <v>6770</v>
      </c>
      <c r="E3880" s="409">
        <v>27.3</v>
      </c>
      <c r="F3880" s="404" t="s">
        <v>6771</v>
      </c>
    </row>
    <row r="3881" spans="1:6">
      <c r="A3881" s="403">
        <v>94737</v>
      </c>
      <c r="B3881" s="404" t="s">
        <v>10896</v>
      </c>
      <c r="C3881" s="404" t="s">
        <v>2</v>
      </c>
      <c r="D3881" s="404" t="s">
        <v>6770</v>
      </c>
      <c r="E3881" s="409">
        <v>113.15</v>
      </c>
      <c r="F3881" s="404" t="s">
        <v>6771</v>
      </c>
    </row>
    <row r="3882" spans="1:6">
      <c r="A3882" s="403">
        <v>94740</v>
      </c>
      <c r="B3882" s="404" t="s">
        <v>10897</v>
      </c>
      <c r="C3882" s="404" t="s">
        <v>2</v>
      </c>
      <c r="D3882" s="404" t="s">
        <v>6770</v>
      </c>
      <c r="E3882" s="409">
        <v>7.18</v>
      </c>
      <c r="F3882" s="404" t="s">
        <v>6771</v>
      </c>
    </row>
    <row r="3883" spans="1:6">
      <c r="A3883" s="403">
        <v>94741</v>
      </c>
      <c r="B3883" s="404" t="s">
        <v>10898</v>
      </c>
      <c r="C3883" s="404" t="s">
        <v>2</v>
      </c>
      <c r="D3883" s="404" t="s">
        <v>6770</v>
      </c>
      <c r="E3883" s="409">
        <v>8.8699999999999992</v>
      </c>
      <c r="F3883" s="404" t="s">
        <v>6771</v>
      </c>
    </row>
    <row r="3884" spans="1:6">
      <c r="A3884" s="403">
        <v>94742</v>
      </c>
      <c r="B3884" s="404" t="s">
        <v>10899</v>
      </c>
      <c r="C3884" s="404" t="s">
        <v>2</v>
      </c>
      <c r="D3884" s="404" t="s">
        <v>6770</v>
      </c>
      <c r="E3884" s="409">
        <v>10.76</v>
      </c>
      <c r="F3884" s="404" t="s">
        <v>6771</v>
      </c>
    </row>
    <row r="3885" spans="1:6">
      <c r="A3885" s="403">
        <v>94743</v>
      </c>
      <c r="B3885" s="404" t="s">
        <v>10900</v>
      </c>
      <c r="C3885" s="404" t="s">
        <v>2</v>
      </c>
      <c r="D3885" s="404" t="s">
        <v>6770</v>
      </c>
      <c r="E3885" s="409">
        <v>11.83</v>
      </c>
      <c r="F3885" s="404" t="s">
        <v>6771</v>
      </c>
    </row>
    <row r="3886" spans="1:6">
      <c r="A3886" s="403">
        <v>94744</v>
      </c>
      <c r="B3886" s="404" t="s">
        <v>10901</v>
      </c>
      <c r="C3886" s="404" t="s">
        <v>2</v>
      </c>
      <c r="D3886" s="404" t="s">
        <v>6770</v>
      </c>
      <c r="E3886" s="409">
        <v>17.13</v>
      </c>
      <c r="F3886" s="404" t="s">
        <v>6771</v>
      </c>
    </row>
    <row r="3887" spans="1:6">
      <c r="A3887" s="403">
        <v>94746</v>
      </c>
      <c r="B3887" s="404" t="s">
        <v>10902</v>
      </c>
      <c r="C3887" s="404" t="s">
        <v>2</v>
      </c>
      <c r="D3887" s="404" t="s">
        <v>6770</v>
      </c>
      <c r="E3887" s="409">
        <v>24.26</v>
      </c>
      <c r="F3887" s="404" t="s">
        <v>6771</v>
      </c>
    </row>
    <row r="3888" spans="1:6">
      <c r="A3888" s="403">
        <v>94748</v>
      </c>
      <c r="B3888" s="404" t="s">
        <v>10903</v>
      </c>
      <c r="C3888" s="404" t="s">
        <v>2</v>
      </c>
      <c r="D3888" s="404" t="s">
        <v>6770</v>
      </c>
      <c r="E3888" s="409">
        <v>49.89</v>
      </c>
      <c r="F3888" s="404" t="s">
        <v>6771</v>
      </c>
    </row>
    <row r="3889" spans="1:6">
      <c r="A3889" s="403">
        <v>94750</v>
      </c>
      <c r="B3889" s="404" t="s">
        <v>10904</v>
      </c>
      <c r="C3889" s="404" t="s">
        <v>2</v>
      </c>
      <c r="D3889" s="404" t="s">
        <v>6770</v>
      </c>
      <c r="E3889" s="409">
        <v>117.33</v>
      </c>
      <c r="F3889" s="404" t="s">
        <v>6771</v>
      </c>
    </row>
    <row r="3890" spans="1:6">
      <c r="A3890" s="403">
        <v>94752</v>
      </c>
      <c r="B3890" s="404" t="s">
        <v>10905</v>
      </c>
      <c r="C3890" s="404" t="s">
        <v>2</v>
      </c>
      <c r="D3890" s="404" t="s">
        <v>6770</v>
      </c>
      <c r="E3890" s="409">
        <v>143.51</v>
      </c>
      <c r="F3890" s="404" t="s">
        <v>6771</v>
      </c>
    </row>
    <row r="3891" spans="1:6">
      <c r="A3891" s="403">
        <v>94756</v>
      </c>
      <c r="B3891" s="404" t="s">
        <v>10906</v>
      </c>
      <c r="C3891" s="404" t="s">
        <v>2</v>
      </c>
      <c r="D3891" s="404" t="s">
        <v>6770</v>
      </c>
      <c r="E3891" s="409">
        <v>9.1199999999999992</v>
      </c>
      <c r="F3891" s="404" t="s">
        <v>6771</v>
      </c>
    </row>
    <row r="3892" spans="1:6">
      <c r="A3892" s="403">
        <v>94757</v>
      </c>
      <c r="B3892" s="404" t="s">
        <v>10907</v>
      </c>
      <c r="C3892" s="404" t="s">
        <v>2</v>
      </c>
      <c r="D3892" s="404" t="s">
        <v>6770</v>
      </c>
      <c r="E3892" s="409">
        <v>12.32</v>
      </c>
      <c r="F3892" s="404" t="s">
        <v>6771</v>
      </c>
    </row>
    <row r="3893" spans="1:6">
      <c r="A3893" s="403">
        <v>94758</v>
      </c>
      <c r="B3893" s="404" t="s">
        <v>10908</v>
      </c>
      <c r="C3893" s="404" t="s">
        <v>2</v>
      </c>
      <c r="D3893" s="404" t="s">
        <v>6770</v>
      </c>
      <c r="E3893" s="409">
        <v>31.05</v>
      </c>
      <c r="F3893" s="404" t="s">
        <v>6771</v>
      </c>
    </row>
    <row r="3894" spans="1:6">
      <c r="A3894" s="403">
        <v>94759</v>
      </c>
      <c r="B3894" s="404" t="s">
        <v>10909</v>
      </c>
      <c r="C3894" s="404" t="s">
        <v>2</v>
      </c>
      <c r="D3894" s="404" t="s">
        <v>6770</v>
      </c>
      <c r="E3894" s="409">
        <v>38.159999999999997</v>
      </c>
      <c r="F3894" s="404" t="s">
        <v>6771</v>
      </c>
    </row>
    <row r="3895" spans="1:6">
      <c r="A3895" s="403">
        <v>94760</v>
      </c>
      <c r="B3895" s="404" t="s">
        <v>10910</v>
      </c>
      <c r="C3895" s="404" t="s">
        <v>2</v>
      </c>
      <c r="D3895" s="404" t="s">
        <v>6770</v>
      </c>
      <c r="E3895" s="409">
        <v>62.7</v>
      </c>
      <c r="F3895" s="404" t="s">
        <v>6771</v>
      </c>
    </row>
    <row r="3896" spans="1:6">
      <c r="A3896" s="403">
        <v>94761</v>
      </c>
      <c r="B3896" s="404" t="s">
        <v>10911</v>
      </c>
      <c r="C3896" s="404" t="s">
        <v>2</v>
      </c>
      <c r="D3896" s="404" t="s">
        <v>6770</v>
      </c>
      <c r="E3896" s="409">
        <v>133.99</v>
      </c>
      <c r="F3896" s="404" t="s">
        <v>6771</v>
      </c>
    </row>
    <row r="3897" spans="1:6">
      <c r="A3897" s="403">
        <v>94762</v>
      </c>
      <c r="B3897" s="404" t="s">
        <v>10912</v>
      </c>
      <c r="C3897" s="404" t="s">
        <v>2</v>
      </c>
      <c r="D3897" s="404" t="s">
        <v>6770</v>
      </c>
      <c r="E3897" s="409">
        <v>171.96</v>
      </c>
      <c r="F3897" s="404" t="s">
        <v>6771</v>
      </c>
    </row>
    <row r="3898" spans="1:6">
      <c r="A3898" s="403">
        <v>94783</v>
      </c>
      <c r="B3898" s="404" t="s">
        <v>10913</v>
      </c>
      <c r="C3898" s="404" t="s">
        <v>2</v>
      </c>
      <c r="D3898" s="404" t="s">
        <v>6770</v>
      </c>
      <c r="E3898" s="409">
        <v>14.17</v>
      </c>
      <c r="F3898" s="404" t="s">
        <v>6771</v>
      </c>
    </row>
    <row r="3899" spans="1:6">
      <c r="A3899" s="403">
        <v>94785</v>
      </c>
      <c r="B3899" s="404" t="s">
        <v>10914</v>
      </c>
      <c r="C3899" s="404" t="s">
        <v>2</v>
      </c>
      <c r="D3899" s="404" t="s">
        <v>6770</v>
      </c>
      <c r="E3899" s="409">
        <v>25.57</v>
      </c>
      <c r="F3899" s="404" t="s">
        <v>6771</v>
      </c>
    </row>
    <row r="3900" spans="1:6">
      <c r="A3900" s="403">
        <v>94786</v>
      </c>
      <c r="B3900" s="404" t="s">
        <v>10915</v>
      </c>
      <c r="C3900" s="404" t="s">
        <v>2</v>
      </c>
      <c r="D3900" s="404" t="s">
        <v>6770</v>
      </c>
      <c r="E3900" s="409">
        <v>33.65</v>
      </c>
      <c r="F3900" s="404" t="s">
        <v>6771</v>
      </c>
    </row>
    <row r="3901" spans="1:6">
      <c r="A3901" s="403">
        <v>94787</v>
      </c>
      <c r="B3901" s="404" t="s">
        <v>10916</v>
      </c>
      <c r="C3901" s="404" t="s">
        <v>2</v>
      </c>
      <c r="D3901" s="404" t="s">
        <v>6770</v>
      </c>
      <c r="E3901" s="409">
        <v>44.24</v>
      </c>
      <c r="F3901" s="404" t="s">
        <v>6771</v>
      </c>
    </row>
    <row r="3902" spans="1:6">
      <c r="A3902" s="403">
        <v>94788</v>
      </c>
      <c r="B3902" s="404" t="s">
        <v>10917</v>
      </c>
      <c r="C3902" s="404" t="s">
        <v>2</v>
      </c>
      <c r="D3902" s="404" t="s">
        <v>6770</v>
      </c>
      <c r="E3902" s="409">
        <v>58.13</v>
      </c>
      <c r="F3902" s="404" t="s">
        <v>6771</v>
      </c>
    </row>
    <row r="3903" spans="1:6">
      <c r="A3903" s="403">
        <v>94789</v>
      </c>
      <c r="B3903" s="404" t="s">
        <v>10918</v>
      </c>
      <c r="C3903" s="404" t="s">
        <v>2</v>
      </c>
      <c r="D3903" s="404" t="s">
        <v>6770</v>
      </c>
      <c r="E3903" s="409">
        <v>181.3</v>
      </c>
      <c r="F3903" s="404" t="s">
        <v>6771</v>
      </c>
    </row>
    <row r="3904" spans="1:6">
      <c r="A3904" s="403">
        <v>94790</v>
      </c>
      <c r="B3904" s="404" t="s">
        <v>10919</v>
      </c>
      <c r="C3904" s="404" t="s">
        <v>2</v>
      </c>
      <c r="D3904" s="404" t="s">
        <v>6770</v>
      </c>
      <c r="E3904" s="409">
        <v>238.82</v>
      </c>
      <c r="F3904" s="404" t="s">
        <v>6771</v>
      </c>
    </row>
    <row r="3905" spans="1:6">
      <c r="A3905" s="403">
        <v>94791</v>
      </c>
      <c r="B3905" s="404" t="s">
        <v>10920</v>
      </c>
      <c r="C3905" s="404" t="s">
        <v>2</v>
      </c>
      <c r="D3905" s="404" t="s">
        <v>6770</v>
      </c>
      <c r="E3905" s="409">
        <v>356.09</v>
      </c>
      <c r="F3905" s="404" t="s">
        <v>6771</v>
      </c>
    </row>
    <row r="3906" spans="1:6">
      <c r="A3906" s="403">
        <v>94863</v>
      </c>
      <c r="B3906" s="404" t="s">
        <v>10921</v>
      </c>
      <c r="C3906" s="404" t="s">
        <v>2</v>
      </c>
      <c r="D3906" s="404" t="s">
        <v>6770</v>
      </c>
      <c r="E3906" s="409">
        <v>96.17</v>
      </c>
      <c r="F3906" s="404" t="s">
        <v>6771</v>
      </c>
    </row>
    <row r="3907" spans="1:6">
      <c r="A3907" s="403">
        <v>95141</v>
      </c>
      <c r="B3907" s="404" t="s">
        <v>10922</v>
      </c>
      <c r="C3907" s="404" t="s">
        <v>2</v>
      </c>
      <c r="D3907" s="404" t="s">
        <v>6770</v>
      </c>
      <c r="E3907" s="409">
        <v>22.71</v>
      </c>
      <c r="F3907" s="404" t="s">
        <v>6771</v>
      </c>
    </row>
    <row r="3908" spans="1:6">
      <c r="A3908" s="403">
        <v>95237</v>
      </c>
      <c r="B3908" s="404" t="s">
        <v>10923</v>
      </c>
      <c r="C3908" s="404" t="s">
        <v>2</v>
      </c>
      <c r="D3908" s="404" t="s">
        <v>6823</v>
      </c>
      <c r="E3908" s="409">
        <v>13.15</v>
      </c>
      <c r="F3908" s="404" t="s">
        <v>6771</v>
      </c>
    </row>
    <row r="3909" spans="1:6">
      <c r="A3909" s="403">
        <v>95693</v>
      </c>
      <c r="B3909" s="404" t="s">
        <v>10924</v>
      </c>
      <c r="C3909" s="404" t="s">
        <v>2</v>
      </c>
      <c r="D3909" s="404" t="s">
        <v>6823</v>
      </c>
      <c r="E3909" s="409">
        <v>31.47</v>
      </c>
      <c r="F3909" s="404" t="s">
        <v>6771</v>
      </c>
    </row>
    <row r="3910" spans="1:6">
      <c r="A3910" s="403">
        <v>95694</v>
      </c>
      <c r="B3910" s="404" t="s">
        <v>10925</v>
      </c>
      <c r="C3910" s="404" t="s">
        <v>2</v>
      </c>
      <c r="D3910" s="404" t="s">
        <v>6823</v>
      </c>
      <c r="E3910" s="409">
        <v>38.520000000000003</v>
      </c>
      <c r="F3910" s="404" t="s">
        <v>6771</v>
      </c>
    </row>
    <row r="3911" spans="1:6">
      <c r="A3911" s="403">
        <v>95695</v>
      </c>
      <c r="B3911" s="404" t="s">
        <v>10926</v>
      </c>
      <c r="C3911" s="404" t="s">
        <v>2</v>
      </c>
      <c r="D3911" s="404" t="s">
        <v>6823</v>
      </c>
      <c r="E3911" s="409">
        <v>37.26</v>
      </c>
      <c r="F3911" s="404" t="s">
        <v>6771</v>
      </c>
    </row>
    <row r="3912" spans="1:6">
      <c r="A3912" s="403">
        <v>95696</v>
      </c>
      <c r="B3912" s="404" t="s">
        <v>10927</v>
      </c>
      <c r="C3912" s="404" t="s">
        <v>2</v>
      </c>
      <c r="D3912" s="404" t="s">
        <v>6770</v>
      </c>
      <c r="E3912" s="409">
        <v>26.12</v>
      </c>
      <c r="F3912" s="404" t="s">
        <v>6771</v>
      </c>
    </row>
    <row r="3913" spans="1:6">
      <c r="A3913" s="403">
        <v>96637</v>
      </c>
      <c r="B3913" s="404" t="s">
        <v>10928</v>
      </c>
      <c r="C3913" s="404" t="s">
        <v>2</v>
      </c>
      <c r="D3913" s="404" t="s">
        <v>6823</v>
      </c>
      <c r="E3913" s="409">
        <v>9.09</v>
      </c>
      <c r="F3913" s="404" t="s">
        <v>6771</v>
      </c>
    </row>
    <row r="3914" spans="1:6">
      <c r="A3914" s="403">
        <v>96638</v>
      </c>
      <c r="B3914" s="404" t="s">
        <v>10929</v>
      </c>
      <c r="C3914" s="404" t="s">
        <v>2</v>
      </c>
      <c r="D3914" s="404" t="s">
        <v>6823</v>
      </c>
      <c r="E3914" s="409">
        <v>8.7799999999999994</v>
      </c>
      <c r="F3914" s="404" t="s">
        <v>6771</v>
      </c>
    </row>
    <row r="3915" spans="1:6">
      <c r="A3915" s="403">
        <v>96639</v>
      </c>
      <c r="B3915" s="404" t="s">
        <v>10930</v>
      </c>
      <c r="C3915" s="404" t="s">
        <v>2</v>
      </c>
      <c r="D3915" s="404" t="s">
        <v>6823</v>
      </c>
      <c r="E3915" s="409">
        <v>6.3</v>
      </c>
      <c r="F3915" s="404" t="s">
        <v>6771</v>
      </c>
    </row>
    <row r="3916" spans="1:6">
      <c r="A3916" s="403">
        <v>96640</v>
      </c>
      <c r="B3916" s="404" t="s">
        <v>10931</v>
      </c>
      <c r="C3916" s="404" t="s">
        <v>2</v>
      </c>
      <c r="D3916" s="404" t="s">
        <v>6823</v>
      </c>
      <c r="E3916" s="409">
        <v>14.77</v>
      </c>
      <c r="F3916" s="404" t="s">
        <v>6771</v>
      </c>
    </row>
    <row r="3917" spans="1:6">
      <c r="A3917" s="403">
        <v>96641</v>
      </c>
      <c r="B3917" s="404" t="s">
        <v>10932</v>
      </c>
      <c r="C3917" s="404" t="s">
        <v>2</v>
      </c>
      <c r="D3917" s="404" t="s">
        <v>6823</v>
      </c>
      <c r="E3917" s="409">
        <v>11.74</v>
      </c>
      <c r="F3917" s="404" t="s">
        <v>6771</v>
      </c>
    </row>
    <row r="3918" spans="1:6">
      <c r="A3918" s="403">
        <v>96642</v>
      </c>
      <c r="B3918" s="404" t="s">
        <v>10933</v>
      </c>
      <c r="C3918" s="404" t="s">
        <v>2</v>
      </c>
      <c r="D3918" s="404" t="s">
        <v>6823</v>
      </c>
      <c r="E3918" s="409">
        <v>12.03</v>
      </c>
      <c r="F3918" s="404" t="s">
        <v>6771</v>
      </c>
    </row>
    <row r="3919" spans="1:6">
      <c r="A3919" s="403">
        <v>96643</v>
      </c>
      <c r="B3919" s="404" t="s">
        <v>10934</v>
      </c>
      <c r="C3919" s="404" t="s">
        <v>2</v>
      </c>
      <c r="D3919" s="404" t="s">
        <v>6823</v>
      </c>
      <c r="E3919" s="409">
        <v>29.76</v>
      </c>
      <c r="F3919" s="404" t="s">
        <v>6771</v>
      </c>
    </row>
    <row r="3920" spans="1:6">
      <c r="A3920" s="403">
        <v>96650</v>
      </c>
      <c r="B3920" s="404" t="s">
        <v>10935</v>
      </c>
      <c r="C3920" s="404" t="s">
        <v>2</v>
      </c>
      <c r="D3920" s="404" t="s">
        <v>6823</v>
      </c>
      <c r="E3920" s="409">
        <v>6.69</v>
      </c>
      <c r="F3920" s="404" t="s">
        <v>6771</v>
      </c>
    </row>
    <row r="3921" spans="1:6">
      <c r="A3921" s="403">
        <v>96651</v>
      </c>
      <c r="B3921" s="404" t="s">
        <v>10936</v>
      </c>
      <c r="C3921" s="404" t="s">
        <v>2</v>
      </c>
      <c r="D3921" s="404" t="s">
        <v>6823</v>
      </c>
      <c r="E3921" s="409">
        <v>6.38</v>
      </c>
      <c r="F3921" s="404" t="s">
        <v>6771</v>
      </c>
    </row>
    <row r="3922" spans="1:6">
      <c r="A3922" s="403">
        <v>96652</v>
      </c>
      <c r="B3922" s="404" t="s">
        <v>10937</v>
      </c>
      <c r="C3922" s="404" t="s">
        <v>2</v>
      </c>
      <c r="D3922" s="404" t="s">
        <v>6823</v>
      </c>
      <c r="E3922" s="409">
        <v>12.85</v>
      </c>
      <c r="F3922" s="404" t="s">
        <v>6771</v>
      </c>
    </row>
    <row r="3923" spans="1:6">
      <c r="A3923" s="403">
        <v>96653</v>
      </c>
      <c r="B3923" s="404" t="s">
        <v>10938</v>
      </c>
      <c r="C3923" s="404" t="s">
        <v>2</v>
      </c>
      <c r="D3923" s="404" t="s">
        <v>6823</v>
      </c>
      <c r="E3923" s="409">
        <v>12.82</v>
      </c>
      <c r="F3923" s="404" t="s">
        <v>6771</v>
      </c>
    </row>
    <row r="3924" spans="1:6">
      <c r="A3924" s="403">
        <v>96654</v>
      </c>
      <c r="B3924" s="404" t="s">
        <v>10939</v>
      </c>
      <c r="C3924" s="404" t="s">
        <v>2</v>
      </c>
      <c r="D3924" s="404" t="s">
        <v>6823</v>
      </c>
      <c r="E3924" s="409">
        <v>21.17</v>
      </c>
      <c r="F3924" s="404" t="s">
        <v>6771</v>
      </c>
    </row>
    <row r="3925" spans="1:6">
      <c r="A3925" s="403">
        <v>96655</v>
      </c>
      <c r="B3925" s="404" t="s">
        <v>10940</v>
      </c>
      <c r="C3925" s="404" t="s">
        <v>2</v>
      </c>
      <c r="D3925" s="404" t="s">
        <v>6823</v>
      </c>
      <c r="E3925" s="409">
        <v>20.84</v>
      </c>
      <c r="F3925" s="404" t="s">
        <v>6771</v>
      </c>
    </row>
    <row r="3926" spans="1:6">
      <c r="A3926" s="403">
        <v>96656</v>
      </c>
      <c r="B3926" s="404" t="s">
        <v>10941</v>
      </c>
      <c r="C3926" s="404" t="s">
        <v>2</v>
      </c>
      <c r="D3926" s="404" t="s">
        <v>6823</v>
      </c>
      <c r="E3926" s="409">
        <v>4.72</v>
      </c>
      <c r="F3926" s="404" t="s">
        <v>6771</v>
      </c>
    </row>
    <row r="3927" spans="1:6">
      <c r="A3927" s="403">
        <v>96657</v>
      </c>
      <c r="B3927" s="404" t="s">
        <v>10942</v>
      </c>
      <c r="C3927" s="404" t="s">
        <v>2</v>
      </c>
      <c r="D3927" s="404" t="s">
        <v>6823</v>
      </c>
      <c r="E3927" s="409">
        <v>13.19</v>
      </c>
      <c r="F3927" s="404" t="s">
        <v>6771</v>
      </c>
    </row>
    <row r="3928" spans="1:6">
      <c r="A3928" s="403">
        <v>96658</v>
      </c>
      <c r="B3928" s="404" t="s">
        <v>10943</v>
      </c>
      <c r="C3928" s="404" t="s">
        <v>2</v>
      </c>
      <c r="D3928" s="404" t="s">
        <v>6823</v>
      </c>
      <c r="E3928" s="409">
        <v>10.16</v>
      </c>
      <c r="F3928" s="404" t="s">
        <v>6771</v>
      </c>
    </row>
    <row r="3929" spans="1:6">
      <c r="A3929" s="403">
        <v>96659</v>
      </c>
      <c r="B3929" s="404" t="s">
        <v>10944</v>
      </c>
      <c r="C3929" s="404" t="s">
        <v>2</v>
      </c>
      <c r="D3929" s="404" t="s">
        <v>6823</v>
      </c>
      <c r="E3929" s="409">
        <v>8.68</v>
      </c>
      <c r="F3929" s="404" t="s">
        <v>6771</v>
      </c>
    </row>
    <row r="3930" spans="1:6">
      <c r="A3930" s="403">
        <v>96660</v>
      </c>
      <c r="B3930" s="404" t="s">
        <v>10945</v>
      </c>
      <c r="C3930" s="404" t="s">
        <v>2</v>
      </c>
      <c r="D3930" s="404" t="s">
        <v>6823</v>
      </c>
      <c r="E3930" s="409">
        <v>22.8</v>
      </c>
      <c r="F3930" s="404" t="s">
        <v>6771</v>
      </c>
    </row>
    <row r="3931" spans="1:6">
      <c r="A3931" s="403">
        <v>96661</v>
      </c>
      <c r="B3931" s="404" t="s">
        <v>10946</v>
      </c>
      <c r="C3931" s="404" t="s">
        <v>2</v>
      </c>
      <c r="D3931" s="404" t="s">
        <v>6823</v>
      </c>
      <c r="E3931" s="409">
        <v>18.149999999999999</v>
      </c>
      <c r="F3931" s="404" t="s">
        <v>6771</v>
      </c>
    </row>
    <row r="3932" spans="1:6">
      <c r="A3932" s="403">
        <v>96662</v>
      </c>
      <c r="B3932" s="404" t="s">
        <v>10947</v>
      </c>
      <c r="C3932" s="404" t="s">
        <v>2</v>
      </c>
      <c r="D3932" s="404" t="s">
        <v>6823</v>
      </c>
      <c r="E3932" s="409">
        <v>8.84</v>
      </c>
      <c r="F3932" s="404" t="s">
        <v>6771</v>
      </c>
    </row>
    <row r="3933" spans="1:6">
      <c r="A3933" s="403">
        <v>96663</v>
      </c>
      <c r="B3933" s="404" t="s">
        <v>10948</v>
      </c>
      <c r="C3933" s="404" t="s">
        <v>2</v>
      </c>
      <c r="D3933" s="404" t="s">
        <v>6823</v>
      </c>
      <c r="E3933" s="409">
        <v>15.47</v>
      </c>
      <c r="F3933" s="404" t="s">
        <v>6771</v>
      </c>
    </row>
    <row r="3934" spans="1:6">
      <c r="A3934" s="403">
        <v>96664</v>
      </c>
      <c r="B3934" s="404" t="s">
        <v>10949</v>
      </c>
      <c r="C3934" s="404" t="s">
        <v>2</v>
      </c>
      <c r="D3934" s="404" t="s">
        <v>6823</v>
      </c>
      <c r="E3934" s="409">
        <v>16.46</v>
      </c>
      <c r="F3934" s="404" t="s">
        <v>6771</v>
      </c>
    </row>
    <row r="3935" spans="1:6">
      <c r="A3935" s="403">
        <v>96665</v>
      </c>
      <c r="B3935" s="404" t="s">
        <v>10950</v>
      </c>
      <c r="C3935" s="404" t="s">
        <v>2</v>
      </c>
      <c r="D3935" s="404" t="s">
        <v>6823</v>
      </c>
      <c r="E3935" s="409">
        <v>8.81</v>
      </c>
      <c r="F3935" s="404" t="s">
        <v>6771</v>
      </c>
    </row>
    <row r="3936" spans="1:6">
      <c r="A3936" s="403">
        <v>96666</v>
      </c>
      <c r="B3936" s="404" t="s">
        <v>10951</v>
      </c>
      <c r="C3936" s="404" t="s">
        <v>2</v>
      </c>
      <c r="D3936" s="404" t="s">
        <v>6823</v>
      </c>
      <c r="E3936" s="409">
        <v>17.21</v>
      </c>
      <c r="F3936" s="404" t="s">
        <v>6771</v>
      </c>
    </row>
    <row r="3937" spans="1:6">
      <c r="A3937" s="403">
        <v>96667</v>
      </c>
      <c r="B3937" s="404" t="s">
        <v>10952</v>
      </c>
      <c r="C3937" s="404" t="s">
        <v>2</v>
      </c>
      <c r="D3937" s="404" t="s">
        <v>6823</v>
      </c>
      <c r="E3937" s="409">
        <v>29.63</v>
      </c>
      <c r="F3937" s="404" t="s">
        <v>6771</v>
      </c>
    </row>
    <row r="3938" spans="1:6">
      <c r="A3938" s="403">
        <v>96684</v>
      </c>
      <c r="B3938" s="404" t="s">
        <v>10953</v>
      </c>
      <c r="C3938" s="404" t="s">
        <v>2</v>
      </c>
      <c r="D3938" s="404" t="s">
        <v>6823</v>
      </c>
      <c r="E3938" s="409">
        <v>3.09</v>
      </c>
      <c r="F3938" s="404" t="s">
        <v>6771</v>
      </c>
    </row>
    <row r="3939" spans="1:6">
      <c r="A3939" s="403">
        <v>96685</v>
      </c>
      <c r="B3939" s="404" t="s">
        <v>10954</v>
      </c>
      <c r="C3939" s="404" t="s">
        <v>2</v>
      </c>
      <c r="D3939" s="404" t="s">
        <v>6823</v>
      </c>
      <c r="E3939" s="409">
        <v>2.78</v>
      </c>
      <c r="F3939" s="404" t="s">
        <v>6771</v>
      </c>
    </row>
    <row r="3940" spans="1:6">
      <c r="A3940" s="403">
        <v>96686</v>
      </c>
      <c r="B3940" s="404" t="s">
        <v>10955</v>
      </c>
      <c r="C3940" s="404" t="s">
        <v>2</v>
      </c>
      <c r="D3940" s="404" t="s">
        <v>6823</v>
      </c>
      <c r="E3940" s="409">
        <v>4.62</v>
      </c>
      <c r="F3940" s="404" t="s">
        <v>6771</v>
      </c>
    </row>
    <row r="3941" spans="1:6">
      <c r="A3941" s="403">
        <v>96687</v>
      </c>
      <c r="B3941" s="404" t="s">
        <v>10956</v>
      </c>
      <c r="C3941" s="404" t="s">
        <v>2</v>
      </c>
      <c r="D3941" s="404" t="s">
        <v>6823</v>
      </c>
      <c r="E3941" s="409">
        <v>4.59</v>
      </c>
      <c r="F3941" s="404" t="s">
        <v>6771</v>
      </c>
    </row>
    <row r="3942" spans="1:6">
      <c r="A3942" s="403">
        <v>96688</v>
      </c>
      <c r="B3942" s="404" t="s">
        <v>10957</v>
      </c>
      <c r="C3942" s="404" t="s">
        <v>2</v>
      </c>
      <c r="D3942" s="404" t="s">
        <v>6823</v>
      </c>
      <c r="E3942" s="409">
        <v>7.87</v>
      </c>
      <c r="F3942" s="404" t="s">
        <v>6771</v>
      </c>
    </row>
    <row r="3943" spans="1:6">
      <c r="A3943" s="403">
        <v>96689</v>
      </c>
      <c r="B3943" s="404" t="s">
        <v>10958</v>
      </c>
      <c r="C3943" s="404" t="s">
        <v>2</v>
      </c>
      <c r="D3943" s="404" t="s">
        <v>6823</v>
      </c>
      <c r="E3943" s="409">
        <v>7.54</v>
      </c>
      <c r="F3943" s="404" t="s">
        <v>6771</v>
      </c>
    </row>
    <row r="3944" spans="1:6">
      <c r="A3944" s="403">
        <v>96690</v>
      </c>
      <c r="B3944" s="404" t="s">
        <v>10959</v>
      </c>
      <c r="C3944" s="404" t="s">
        <v>2</v>
      </c>
      <c r="D3944" s="404" t="s">
        <v>6823</v>
      </c>
      <c r="E3944" s="409">
        <v>14.48</v>
      </c>
      <c r="F3944" s="404" t="s">
        <v>6771</v>
      </c>
    </row>
    <row r="3945" spans="1:6">
      <c r="A3945" s="403">
        <v>96691</v>
      </c>
      <c r="B3945" s="404" t="s">
        <v>10960</v>
      </c>
      <c r="C3945" s="404" t="s">
        <v>2</v>
      </c>
      <c r="D3945" s="404" t="s">
        <v>6823</v>
      </c>
      <c r="E3945" s="409">
        <v>14.94</v>
      </c>
      <c r="F3945" s="404" t="s">
        <v>6771</v>
      </c>
    </row>
    <row r="3946" spans="1:6">
      <c r="A3946" s="403">
        <v>96692</v>
      </c>
      <c r="B3946" s="404" t="s">
        <v>10961</v>
      </c>
      <c r="C3946" s="404" t="s">
        <v>2</v>
      </c>
      <c r="D3946" s="404" t="s">
        <v>6823</v>
      </c>
      <c r="E3946" s="409">
        <v>21.91</v>
      </c>
      <c r="F3946" s="404" t="s">
        <v>6771</v>
      </c>
    </row>
    <row r="3947" spans="1:6">
      <c r="A3947" s="403">
        <v>96693</v>
      </c>
      <c r="B3947" s="404" t="s">
        <v>10962</v>
      </c>
      <c r="C3947" s="404" t="s">
        <v>2</v>
      </c>
      <c r="D3947" s="404" t="s">
        <v>6823</v>
      </c>
      <c r="E3947" s="409">
        <v>20.8</v>
      </c>
      <c r="F3947" s="404" t="s">
        <v>6771</v>
      </c>
    </row>
    <row r="3948" spans="1:6">
      <c r="A3948" s="403">
        <v>96694</v>
      </c>
      <c r="B3948" s="404" t="s">
        <v>10963</v>
      </c>
      <c r="C3948" s="404" t="s">
        <v>2</v>
      </c>
      <c r="D3948" s="404" t="s">
        <v>6823</v>
      </c>
      <c r="E3948" s="409">
        <v>47.4</v>
      </c>
      <c r="F3948" s="404" t="s">
        <v>6771</v>
      </c>
    </row>
    <row r="3949" spans="1:6">
      <c r="A3949" s="403">
        <v>96695</v>
      </c>
      <c r="B3949" s="404" t="s">
        <v>10964</v>
      </c>
      <c r="C3949" s="404" t="s">
        <v>2</v>
      </c>
      <c r="D3949" s="404" t="s">
        <v>6823</v>
      </c>
      <c r="E3949" s="409">
        <v>46.09</v>
      </c>
      <c r="F3949" s="404" t="s">
        <v>6771</v>
      </c>
    </row>
    <row r="3950" spans="1:6">
      <c r="A3950" s="403">
        <v>96696</v>
      </c>
      <c r="B3950" s="404" t="s">
        <v>10965</v>
      </c>
      <c r="C3950" s="404" t="s">
        <v>2</v>
      </c>
      <c r="D3950" s="404" t="s">
        <v>6823</v>
      </c>
      <c r="E3950" s="409">
        <v>71.239999999999995</v>
      </c>
      <c r="F3950" s="404" t="s">
        <v>6771</v>
      </c>
    </row>
    <row r="3951" spans="1:6">
      <c r="A3951" s="403">
        <v>96697</v>
      </c>
      <c r="B3951" s="404" t="s">
        <v>10966</v>
      </c>
      <c r="C3951" s="404" t="s">
        <v>2</v>
      </c>
      <c r="D3951" s="404" t="s">
        <v>6823</v>
      </c>
      <c r="E3951" s="409">
        <v>106.56</v>
      </c>
      <c r="F3951" s="404" t="s">
        <v>6771</v>
      </c>
    </row>
    <row r="3952" spans="1:6">
      <c r="A3952" s="403">
        <v>96698</v>
      </c>
      <c r="B3952" s="404" t="s">
        <v>10967</v>
      </c>
      <c r="C3952" s="404" t="s">
        <v>2</v>
      </c>
      <c r="D3952" s="404" t="s">
        <v>6823</v>
      </c>
      <c r="E3952" s="409">
        <v>2.33</v>
      </c>
      <c r="F3952" s="404" t="s">
        <v>6771</v>
      </c>
    </row>
    <row r="3953" spans="1:6">
      <c r="A3953" s="403">
        <v>96699</v>
      </c>
      <c r="B3953" s="404" t="s">
        <v>10968</v>
      </c>
      <c r="C3953" s="404" t="s">
        <v>2</v>
      </c>
      <c r="D3953" s="404" t="s">
        <v>6823</v>
      </c>
      <c r="E3953" s="409">
        <v>10.8</v>
      </c>
      <c r="F3953" s="404" t="s">
        <v>6771</v>
      </c>
    </row>
    <row r="3954" spans="1:6">
      <c r="A3954" s="403">
        <v>96700</v>
      </c>
      <c r="B3954" s="404" t="s">
        <v>10969</v>
      </c>
      <c r="C3954" s="404" t="s">
        <v>2</v>
      </c>
      <c r="D3954" s="404" t="s">
        <v>6823</v>
      </c>
      <c r="E3954" s="409">
        <v>7.77</v>
      </c>
      <c r="F3954" s="404" t="s">
        <v>6771</v>
      </c>
    </row>
    <row r="3955" spans="1:6">
      <c r="A3955" s="403">
        <v>96701</v>
      </c>
      <c r="B3955" s="404" t="s">
        <v>10970</v>
      </c>
      <c r="C3955" s="404" t="s">
        <v>2</v>
      </c>
      <c r="D3955" s="404" t="s">
        <v>6823</v>
      </c>
      <c r="E3955" s="409">
        <v>3.19</v>
      </c>
      <c r="F3955" s="404" t="s">
        <v>6771</v>
      </c>
    </row>
    <row r="3956" spans="1:6">
      <c r="A3956" s="403">
        <v>96702</v>
      </c>
      <c r="B3956" s="404" t="s">
        <v>10971</v>
      </c>
      <c r="C3956" s="404" t="s">
        <v>2</v>
      </c>
      <c r="D3956" s="404" t="s">
        <v>6823</v>
      </c>
      <c r="E3956" s="409">
        <v>3.35</v>
      </c>
      <c r="F3956" s="404" t="s">
        <v>6771</v>
      </c>
    </row>
    <row r="3957" spans="1:6">
      <c r="A3957" s="403">
        <v>96703</v>
      </c>
      <c r="B3957" s="404" t="s">
        <v>10972</v>
      </c>
      <c r="C3957" s="404" t="s">
        <v>2</v>
      </c>
      <c r="D3957" s="404" t="s">
        <v>6823</v>
      </c>
      <c r="E3957" s="409">
        <v>6.58</v>
      </c>
      <c r="F3957" s="404" t="s">
        <v>6771</v>
      </c>
    </row>
    <row r="3958" spans="1:6">
      <c r="A3958" s="403">
        <v>96704</v>
      </c>
      <c r="B3958" s="404" t="s">
        <v>10973</v>
      </c>
      <c r="C3958" s="404" t="s">
        <v>2</v>
      </c>
      <c r="D3958" s="404" t="s">
        <v>6823</v>
      </c>
      <c r="E3958" s="409">
        <v>7.57</v>
      </c>
      <c r="F3958" s="404" t="s">
        <v>6771</v>
      </c>
    </row>
    <row r="3959" spans="1:6">
      <c r="A3959" s="403">
        <v>96705</v>
      </c>
      <c r="B3959" s="404" t="s">
        <v>10974</v>
      </c>
      <c r="C3959" s="404" t="s">
        <v>2</v>
      </c>
      <c r="D3959" s="404" t="s">
        <v>6823</v>
      </c>
      <c r="E3959" s="409">
        <v>9.9</v>
      </c>
      <c r="F3959" s="404" t="s">
        <v>6771</v>
      </c>
    </row>
    <row r="3960" spans="1:6">
      <c r="A3960" s="403">
        <v>96706</v>
      </c>
      <c r="B3960" s="404" t="s">
        <v>10975</v>
      </c>
      <c r="C3960" s="404" t="s">
        <v>2</v>
      </c>
      <c r="D3960" s="404" t="s">
        <v>6823</v>
      </c>
      <c r="E3960" s="409">
        <v>14.89</v>
      </c>
      <c r="F3960" s="404" t="s">
        <v>6771</v>
      </c>
    </row>
    <row r="3961" spans="1:6">
      <c r="A3961" s="403">
        <v>96707</v>
      </c>
      <c r="B3961" s="404" t="s">
        <v>10976</v>
      </c>
      <c r="C3961" s="404" t="s">
        <v>2</v>
      </c>
      <c r="D3961" s="404" t="s">
        <v>6823</v>
      </c>
      <c r="E3961" s="409">
        <v>30.49</v>
      </c>
      <c r="F3961" s="404" t="s">
        <v>6771</v>
      </c>
    </row>
    <row r="3962" spans="1:6">
      <c r="A3962" s="403">
        <v>96708</v>
      </c>
      <c r="B3962" s="404" t="s">
        <v>10977</v>
      </c>
      <c r="C3962" s="404" t="s">
        <v>2</v>
      </c>
      <c r="D3962" s="404" t="s">
        <v>6823</v>
      </c>
      <c r="E3962" s="409">
        <v>47.95</v>
      </c>
      <c r="F3962" s="404" t="s">
        <v>6771</v>
      </c>
    </row>
    <row r="3963" spans="1:6">
      <c r="A3963" s="403">
        <v>96709</v>
      </c>
      <c r="B3963" s="404" t="s">
        <v>10978</v>
      </c>
      <c r="C3963" s="404" t="s">
        <v>2</v>
      </c>
      <c r="D3963" s="404" t="s">
        <v>6823</v>
      </c>
      <c r="E3963" s="409">
        <v>75.62</v>
      </c>
      <c r="F3963" s="404" t="s">
        <v>6771</v>
      </c>
    </row>
    <row r="3964" spans="1:6">
      <c r="A3964" s="403">
        <v>96710</v>
      </c>
      <c r="B3964" s="404" t="s">
        <v>10979</v>
      </c>
      <c r="C3964" s="404" t="s">
        <v>2</v>
      </c>
      <c r="D3964" s="404" t="s">
        <v>6823</v>
      </c>
      <c r="E3964" s="409">
        <v>4.0599999999999996</v>
      </c>
      <c r="F3964" s="404" t="s">
        <v>6771</v>
      </c>
    </row>
    <row r="3965" spans="1:6">
      <c r="A3965" s="403">
        <v>96711</v>
      </c>
      <c r="B3965" s="404" t="s">
        <v>10980</v>
      </c>
      <c r="C3965" s="404" t="s">
        <v>2</v>
      </c>
      <c r="D3965" s="404" t="s">
        <v>6823</v>
      </c>
      <c r="E3965" s="409">
        <v>6.27</v>
      </c>
      <c r="F3965" s="404" t="s">
        <v>6771</v>
      </c>
    </row>
    <row r="3966" spans="1:6">
      <c r="A3966" s="403">
        <v>96712</v>
      </c>
      <c r="B3966" s="404" t="s">
        <v>10981</v>
      </c>
      <c r="C3966" s="404" t="s">
        <v>2</v>
      </c>
      <c r="D3966" s="404" t="s">
        <v>6823</v>
      </c>
      <c r="E3966" s="409">
        <v>11.84</v>
      </c>
      <c r="F3966" s="404" t="s">
        <v>6771</v>
      </c>
    </row>
    <row r="3967" spans="1:6">
      <c r="A3967" s="403">
        <v>96713</v>
      </c>
      <c r="B3967" s="404" t="s">
        <v>10982</v>
      </c>
      <c r="C3967" s="404" t="s">
        <v>2</v>
      </c>
      <c r="D3967" s="404" t="s">
        <v>6823</v>
      </c>
      <c r="E3967" s="409">
        <v>16.5</v>
      </c>
      <c r="F3967" s="404" t="s">
        <v>6771</v>
      </c>
    </row>
    <row r="3968" spans="1:6">
      <c r="A3968" s="403">
        <v>96714</v>
      </c>
      <c r="B3968" s="404" t="s">
        <v>10983</v>
      </c>
      <c r="C3968" s="404" t="s">
        <v>2</v>
      </c>
      <c r="D3968" s="404" t="s">
        <v>6823</v>
      </c>
      <c r="E3968" s="409">
        <v>27.7</v>
      </c>
      <c r="F3968" s="404" t="s">
        <v>6771</v>
      </c>
    </row>
    <row r="3969" spans="1:6">
      <c r="A3969" s="403">
        <v>96715</v>
      </c>
      <c r="B3969" s="404" t="s">
        <v>10984</v>
      </c>
      <c r="C3969" s="404" t="s">
        <v>2</v>
      </c>
      <c r="D3969" s="404" t="s">
        <v>6823</v>
      </c>
      <c r="E3969" s="409">
        <v>51.37</v>
      </c>
      <c r="F3969" s="404" t="s">
        <v>6771</v>
      </c>
    </row>
    <row r="3970" spans="1:6">
      <c r="A3970" s="403">
        <v>96716</v>
      </c>
      <c r="B3970" s="404" t="s">
        <v>10985</v>
      </c>
      <c r="C3970" s="404" t="s">
        <v>2</v>
      </c>
      <c r="D3970" s="404" t="s">
        <v>6823</v>
      </c>
      <c r="E3970" s="409">
        <v>77.010000000000005</v>
      </c>
      <c r="F3970" s="404" t="s">
        <v>6771</v>
      </c>
    </row>
    <row r="3971" spans="1:6">
      <c r="A3971" s="403">
        <v>96717</v>
      </c>
      <c r="B3971" s="404" t="s">
        <v>10986</v>
      </c>
      <c r="C3971" s="404" t="s">
        <v>2</v>
      </c>
      <c r="D3971" s="404" t="s">
        <v>6823</v>
      </c>
      <c r="E3971" s="409">
        <v>121.01</v>
      </c>
      <c r="F3971" s="404" t="s">
        <v>6771</v>
      </c>
    </row>
    <row r="3972" spans="1:6">
      <c r="A3972" s="403">
        <v>96736</v>
      </c>
      <c r="B3972" s="404" t="s">
        <v>10987</v>
      </c>
      <c r="C3972" s="404" t="s">
        <v>2</v>
      </c>
      <c r="D3972" s="404" t="s">
        <v>6823</v>
      </c>
      <c r="E3972" s="409">
        <v>3.6</v>
      </c>
      <c r="F3972" s="404" t="s">
        <v>6771</v>
      </c>
    </row>
    <row r="3973" spans="1:6">
      <c r="A3973" s="403">
        <v>96737</v>
      </c>
      <c r="B3973" s="404" t="s">
        <v>10988</v>
      </c>
      <c r="C3973" s="404" t="s">
        <v>2</v>
      </c>
      <c r="D3973" s="404" t="s">
        <v>6823</v>
      </c>
      <c r="E3973" s="409">
        <v>4.07</v>
      </c>
      <c r="F3973" s="404" t="s">
        <v>6771</v>
      </c>
    </row>
    <row r="3974" spans="1:6">
      <c r="A3974" s="403">
        <v>96738</v>
      </c>
      <c r="B3974" s="404" t="s">
        <v>10989</v>
      </c>
      <c r="C3974" s="404" t="s">
        <v>2</v>
      </c>
      <c r="D3974" s="404" t="s">
        <v>6823</v>
      </c>
      <c r="E3974" s="409">
        <v>12.54</v>
      </c>
      <c r="F3974" s="404" t="s">
        <v>6771</v>
      </c>
    </row>
    <row r="3975" spans="1:6">
      <c r="A3975" s="403">
        <v>96739</v>
      </c>
      <c r="B3975" s="404" t="s">
        <v>10990</v>
      </c>
      <c r="C3975" s="404" t="s">
        <v>2</v>
      </c>
      <c r="D3975" s="404" t="s">
        <v>6823</v>
      </c>
      <c r="E3975" s="409">
        <v>5.24</v>
      </c>
      <c r="F3975" s="404" t="s">
        <v>6771</v>
      </c>
    </row>
    <row r="3976" spans="1:6">
      <c r="A3976" s="403">
        <v>96740</v>
      </c>
      <c r="B3976" s="404" t="s">
        <v>10991</v>
      </c>
      <c r="C3976" s="404" t="s">
        <v>2</v>
      </c>
      <c r="D3976" s="404" t="s">
        <v>6823</v>
      </c>
      <c r="E3976" s="409">
        <v>19.36</v>
      </c>
      <c r="F3976" s="404" t="s">
        <v>6771</v>
      </c>
    </row>
    <row r="3977" spans="1:6">
      <c r="A3977" s="403">
        <v>96741</v>
      </c>
      <c r="B3977" s="404" t="s">
        <v>10992</v>
      </c>
      <c r="C3977" s="404" t="s">
        <v>2</v>
      </c>
      <c r="D3977" s="404" t="s">
        <v>6823</v>
      </c>
      <c r="E3977" s="409">
        <v>8</v>
      </c>
      <c r="F3977" s="404" t="s">
        <v>6771</v>
      </c>
    </row>
    <row r="3978" spans="1:6">
      <c r="A3978" s="403">
        <v>96742</v>
      </c>
      <c r="B3978" s="404" t="s">
        <v>10993</v>
      </c>
      <c r="C3978" s="404" t="s">
        <v>2</v>
      </c>
      <c r="D3978" s="404" t="s">
        <v>6823</v>
      </c>
      <c r="E3978" s="409">
        <v>12.14</v>
      </c>
      <c r="F3978" s="404" t="s">
        <v>6771</v>
      </c>
    </row>
    <row r="3979" spans="1:6">
      <c r="A3979" s="403">
        <v>96743</v>
      </c>
      <c r="B3979" s="404" t="s">
        <v>10994</v>
      </c>
      <c r="C3979" s="404" t="s">
        <v>2</v>
      </c>
      <c r="D3979" s="404" t="s">
        <v>6823</v>
      </c>
      <c r="E3979" s="409">
        <v>15.49</v>
      </c>
      <c r="F3979" s="404" t="s">
        <v>6771</v>
      </c>
    </row>
    <row r="3980" spans="1:6">
      <c r="A3980" s="403">
        <v>96744</v>
      </c>
      <c r="B3980" s="404" t="s">
        <v>10995</v>
      </c>
      <c r="C3980" s="404" t="s">
        <v>2</v>
      </c>
      <c r="D3980" s="404" t="s">
        <v>6823</v>
      </c>
      <c r="E3980" s="409">
        <v>32.69</v>
      </c>
      <c r="F3980" s="404" t="s">
        <v>6771</v>
      </c>
    </row>
    <row r="3981" spans="1:6">
      <c r="A3981" s="403">
        <v>96745</v>
      </c>
      <c r="B3981" s="404" t="s">
        <v>10996</v>
      </c>
      <c r="C3981" s="404" t="s">
        <v>2</v>
      </c>
      <c r="D3981" s="404" t="s">
        <v>6823</v>
      </c>
      <c r="E3981" s="409">
        <v>47.41</v>
      </c>
      <c r="F3981" s="404" t="s">
        <v>6771</v>
      </c>
    </row>
    <row r="3982" spans="1:6">
      <c r="A3982" s="403">
        <v>96746</v>
      </c>
      <c r="B3982" s="404" t="s">
        <v>10997</v>
      </c>
      <c r="C3982" s="404" t="s">
        <v>2</v>
      </c>
      <c r="D3982" s="404" t="s">
        <v>6823</v>
      </c>
      <c r="E3982" s="409">
        <v>75.58</v>
      </c>
      <c r="F3982" s="404" t="s">
        <v>6771</v>
      </c>
    </row>
    <row r="3983" spans="1:6">
      <c r="A3983" s="403">
        <v>96747</v>
      </c>
      <c r="B3983" s="404" t="s">
        <v>10998</v>
      </c>
      <c r="C3983" s="404" t="s">
        <v>2</v>
      </c>
      <c r="D3983" s="404" t="s">
        <v>6823</v>
      </c>
      <c r="E3983" s="409">
        <v>5.13</v>
      </c>
      <c r="F3983" s="404" t="s">
        <v>6771</v>
      </c>
    </row>
    <row r="3984" spans="1:6">
      <c r="A3984" s="403">
        <v>96748</v>
      </c>
      <c r="B3984" s="404" t="s">
        <v>10999</v>
      </c>
      <c r="C3984" s="404" t="s">
        <v>2</v>
      </c>
      <c r="D3984" s="404" t="s">
        <v>6823</v>
      </c>
      <c r="E3984" s="409">
        <v>5.71</v>
      </c>
      <c r="F3984" s="404" t="s">
        <v>6771</v>
      </c>
    </row>
    <row r="3985" spans="1:6">
      <c r="A3985" s="403">
        <v>96749</v>
      </c>
      <c r="B3985" s="404" t="s">
        <v>11000</v>
      </c>
      <c r="C3985" s="404" t="s">
        <v>2</v>
      </c>
      <c r="D3985" s="404" t="s">
        <v>6823</v>
      </c>
      <c r="E3985" s="409">
        <v>7.72</v>
      </c>
      <c r="F3985" s="404" t="s">
        <v>6771</v>
      </c>
    </row>
    <row r="3986" spans="1:6">
      <c r="A3986" s="403">
        <v>96750</v>
      </c>
      <c r="B3986" s="404" t="s">
        <v>11001</v>
      </c>
      <c r="C3986" s="404" t="s">
        <v>2</v>
      </c>
      <c r="D3986" s="404" t="s">
        <v>6823</v>
      </c>
      <c r="E3986" s="409">
        <v>9.99</v>
      </c>
      <c r="F3986" s="404" t="s">
        <v>6771</v>
      </c>
    </row>
    <row r="3987" spans="1:6">
      <c r="A3987" s="403">
        <v>96751</v>
      </c>
      <c r="B3987" s="404" t="s">
        <v>11002</v>
      </c>
      <c r="C3987" s="404" t="s">
        <v>2</v>
      </c>
      <c r="D3987" s="404" t="s">
        <v>6823</v>
      </c>
      <c r="E3987" s="409">
        <v>17.82</v>
      </c>
      <c r="F3987" s="404" t="s">
        <v>6771</v>
      </c>
    </row>
    <row r="3988" spans="1:6">
      <c r="A3988" s="403">
        <v>96752</v>
      </c>
      <c r="B3988" s="404" t="s">
        <v>11003</v>
      </c>
      <c r="C3988" s="404" t="s">
        <v>2</v>
      </c>
      <c r="D3988" s="404" t="s">
        <v>6823</v>
      </c>
      <c r="E3988" s="409">
        <v>22.8</v>
      </c>
      <c r="F3988" s="404" t="s">
        <v>6771</v>
      </c>
    </row>
    <row r="3989" spans="1:6">
      <c r="A3989" s="403">
        <v>96753</v>
      </c>
      <c r="B3989" s="404" t="s">
        <v>11004</v>
      </c>
      <c r="C3989" s="404" t="s">
        <v>2</v>
      </c>
      <c r="D3989" s="404" t="s">
        <v>6823</v>
      </c>
      <c r="E3989" s="409">
        <v>50.7</v>
      </c>
      <c r="F3989" s="404" t="s">
        <v>6771</v>
      </c>
    </row>
    <row r="3990" spans="1:6">
      <c r="A3990" s="403">
        <v>96754</v>
      </c>
      <c r="B3990" s="404" t="s">
        <v>11005</v>
      </c>
      <c r="C3990" s="404" t="s">
        <v>2</v>
      </c>
      <c r="D3990" s="404" t="s">
        <v>6823</v>
      </c>
      <c r="E3990" s="409">
        <v>70.42</v>
      </c>
      <c r="F3990" s="404" t="s">
        <v>6771</v>
      </c>
    </row>
    <row r="3991" spans="1:6">
      <c r="A3991" s="403">
        <v>96755</v>
      </c>
      <c r="B3991" s="404" t="s">
        <v>11006</v>
      </c>
      <c r="C3991" s="404" t="s">
        <v>2</v>
      </c>
      <c r="D3991" s="404" t="s">
        <v>6823</v>
      </c>
      <c r="E3991" s="409">
        <v>106.52</v>
      </c>
      <c r="F3991" s="404" t="s">
        <v>6771</v>
      </c>
    </row>
    <row r="3992" spans="1:6">
      <c r="A3992" s="403">
        <v>96756</v>
      </c>
      <c r="B3992" s="404" t="s">
        <v>11007</v>
      </c>
      <c r="C3992" s="404" t="s">
        <v>2</v>
      </c>
      <c r="D3992" s="404" t="s">
        <v>6823</v>
      </c>
      <c r="E3992" s="409">
        <v>9.0399999999999991</v>
      </c>
      <c r="F3992" s="404" t="s">
        <v>6771</v>
      </c>
    </row>
    <row r="3993" spans="1:6">
      <c r="A3993" s="403">
        <v>96757</v>
      </c>
      <c r="B3993" s="404" t="s">
        <v>11008</v>
      </c>
      <c r="C3993" s="404" t="s">
        <v>2</v>
      </c>
      <c r="D3993" s="404" t="s">
        <v>6823</v>
      </c>
      <c r="E3993" s="409">
        <v>8.73</v>
      </c>
      <c r="F3993" s="404" t="s">
        <v>6771</v>
      </c>
    </row>
    <row r="3994" spans="1:6">
      <c r="A3994" s="403">
        <v>96758</v>
      </c>
      <c r="B3994" s="404" t="s">
        <v>11009</v>
      </c>
      <c r="C3994" s="404" t="s">
        <v>2</v>
      </c>
      <c r="D3994" s="404" t="s">
        <v>6823</v>
      </c>
      <c r="E3994" s="409">
        <v>10.37</v>
      </c>
      <c r="F3994" s="404" t="s">
        <v>6771</v>
      </c>
    </row>
    <row r="3995" spans="1:6">
      <c r="A3995" s="403">
        <v>96759</v>
      </c>
      <c r="B3995" s="404" t="s">
        <v>11010</v>
      </c>
      <c r="C3995" s="404" t="s">
        <v>2</v>
      </c>
      <c r="D3995" s="404" t="s">
        <v>6823</v>
      </c>
      <c r="E3995" s="409">
        <v>14.69</v>
      </c>
      <c r="F3995" s="404" t="s">
        <v>6771</v>
      </c>
    </row>
    <row r="3996" spans="1:6">
      <c r="A3996" s="403">
        <v>96760</v>
      </c>
      <c r="B3996" s="404" t="s">
        <v>11011</v>
      </c>
      <c r="C3996" s="404" t="s">
        <v>2</v>
      </c>
      <c r="D3996" s="404" t="s">
        <v>6823</v>
      </c>
      <c r="E3996" s="409">
        <v>20.95</v>
      </c>
      <c r="F3996" s="404" t="s">
        <v>6771</v>
      </c>
    </row>
    <row r="3997" spans="1:6">
      <c r="A3997" s="403">
        <v>96761</v>
      </c>
      <c r="B3997" s="404" t="s">
        <v>11012</v>
      </c>
      <c r="C3997" s="404" t="s">
        <v>2</v>
      </c>
      <c r="D3997" s="404" t="s">
        <v>6823</v>
      </c>
      <c r="E3997" s="409">
        <v>28.9</v>
      </c>
      <c r="F3997" s="404" t="s">
        <v>6771</v>
      </c>
    </row>
    <row r="3998" spans="1:6">
      <c r="A3998" s="403">
        <v>96762</v>
      </c>
      <c r="B3998" s="404" t="s">
        <v>11013</v>
      </c>
      <c r="C3998" s="404" t="s">
        <v>2</v>
      </c>
      <c r="D3998" s="404" t="s">
        <v>6823</v>
      </c>
      <c r="E3998" s="409">
        <v>55.76</v>
      </c>
      <c r="F3998" s="404" t="s">
        <v>6771</v>
      </c>
    </row>
    <row r="3999" spans="1:6">
      <c r="A3999" s="403">
        <v>96763</v>
      </c>
      <c r="B3999" s="404" t="s">
        <v>11014</v>
      </c>
      <c r="C3999" s="404" t="s">
        <v>2</v>
      </c>
      <c r="D3999" s="404" t="s">
        <v>6823</v>
      </c>
      <c r="E3999" s="409">
        <v>75.91</v>
      </c>
      <c r="F3999" s="404" t="s">
        <v>6771</v>
      </c>
    </row>
    <row r="4000" spans="1:6">
      <c r="A4000" s="403">
        <v>96764</v>
      </c>
      <c r="B4000" s="404" t="s">
        <v>11015</v>
      </c>
      <c r="C4000" s="404" t="s">
        <v>2</v>
      </c>
      <c r="D4000" s="404" t="s">
        <v>6823</v>
      </c>
      <c r="E4000" s="409">
        <v>120.94</v>
      </c>
      <c r="F4000" s="404" t="s">
        <v>6771</v>
      </c>
    </row>
    <row r="4001" spans="1:6">
      <c r="A4001" s="403">
        <v>96802</v>
      </c>
      <c r="B4001" s="404" t="s">
        <v>11016</v>
      </c>
      <c r="C4001" s="404" t="s">
        <v>2</v>
      </c>
      <c r="D4001" s="404" t="s">
        <v>6823</v>
      </c>
      <c r="E4001" s="409">
        <v>181.44</v>
      </c>
      <c r="F4001" s="404" t="s">
        <v>6771</v>
      </c>
    </row>
    <row r="4002" spans="1:6">
      <c r="A4002" s="403">
        <v>96803</v>
      </c>
      <c r="B4002" s="404" t="s">
        <v>11017</v>
      </c>
      <c r="C4002" s="404" t="s">
        <v>2</v>
      </c>
      <c r="D4002" s="404" t="s">
        <v>6823</v>
      </c>
      <c r="E4002" s="409">
        <v>93.23</v>
      </c>
      <c r="F4002" s="404" t="s">
        <v>6771</v>
      </c>
    </row>
    <row r="4003" spans="1:6">
      <c r="A4003" s="403">
        <v>96804</v>
      </c>
      <c r="B4003" s="404" t="s">
        <v>11018</v>
      </c>
      <c r="C4003" s="404" t="s">
        <v>2</v>
      </c>
      <c r="D4003" s="404" t="s">
        <v>6823</v>
      </c>
      <c r="E4003" s="409">
        <v>167.04</v>
      </c>
      <c r="F4003" s="404" t="s">
        <v>6771</v>
      </c>
    </row>
    <row r="4004" spans="1:6">
      <c r="A4004" s="403">
        <v>96805</v>
      </c>
      <c r="B4004" s="404" t="s">
        <v>11019</v>
      </c>
      <c r="C4004" s="404" t="s">
        <v>2</v>
      </c>
      <c r="D4004" s="404" t="s">
        <v>6823</v>
      </c>
      <c r="E4004" s="409">
        <v>187.46</v>
      </c>
      <c r="F4004" s="404" t="s">
        <v>6771</v>
      </c>
    </row>
    <row r="4005" spans="1:6">
      <c r="A4005" s="403">
        <v>96806</v>
      </c>
      <c r="B4005" s="404" t="s">
        <v>11020</v>
      </c>
      <c r="C4005" s="404" t="s">
        <v>2</v>
      </c>
      <c r="D4005" s="404" t="s">
        <v>6823</v>
      </c>
      <c r="E4005" s="409">
        <v>91.11</v>
      </c>
      <c r="F4005" s="404" t="s">
        <v>6771</v>
      </c>
    </row>
    <row r="4006" spans="1:6">
      <c r="A4006" s="403">
        <v>96807</v>
      </c>
      <c r="B4006" s="404" t="s">
        <v>11021</v>
      </c>
      <c r="C4006" s="404" t="s">
        <v>2</v>
      </c>
      <c r="D4006" s="404" t="s">
        <v>6823</v>
      </c>
      <c r="E4006" s="409">
        <v>152.03</v>
      </c>
      <c r="F4006" s="404" t="s">
        <v>6771</v>
      </c>
    </row>
    <row r="4007" spans="1:6">
      <c r="A4007" s="403">
        <v>96808</v>
      </c>
      <c r="B4007" s="404" t="s">
        <v>11022</v>
      </c>
      <c r="C4007" s="404" t="s">
        <v>2</v>
      </c>
      <c r="D4007" s="404" t="s">
        <v>6823</v>
      </c>
      <c r="E4007" s="409">
        <v>8.6</v>
      </c>
      <c r="F4007" s="404" t="s">
        <v>6771</v>
      </c>
    </row>
    <row r="4008" spans="1:6">
      <c r="A4008" s="403">
        <v>96809</v>
      </c>
      <c r="B4008" s="404" t="s">
        <v>11023</v>
      </c>
      <c r="C4008" s="404" t="s">
        <v>2</v>
      </c>
      <c r="D4008" s="404" t="s">
        <v>6823</v>
      </c>
      <c r="E4008" s="409">
        <v>9.83</v>
      </c>
      <c r="F4008" s="404" t="s">
        <v>6771</v>
      </c>
    </row>
    <row r="4009" spans="1:6">
      <c r="A4009" s="403">
        <v>96810</v>
      </c>
      <c r="B4009" s="404" t="s">
        <v>11024</v>
      </c>
      <c r="C4009" s="404" t="s">
        <v>2</v>
      </c>
      <c r="D4009" s="404" t="s">
        <v>6823</v>
      </c>
      <c r="E4009" s="409">
        <v>10.65</v>
      </c>
      <c r="F4009" s="404" t="s">
        <v>6771</v>
      </c>
    </row>
    <row r="4010" spans="1:6">
      <c r="A4010" s="403">
        <v>96811</v>
      </c>
      <c r="B4010" s="404" t="s">
        <v>11025</v>
      </c>
      <c r="C4010" s="404" t="s">
        <v>2</v>
      </c>
      <c r="D4010" s="404" t="s">
        <v>6823</v>
      </c>
      <c r="E4010" s="409">
        <v>11.49</v>
      </c>
      <c r="F4010" s="404" t="s">
        <v>6771</v>
      </c>
    </row>
    <row r="4011" spans="1:6">
      <c r="A4011" s="403">
        <v>96812</v>
      </c>
      <c r="B4011" s="404" t="s">
        <v>11026</v>
      </c>
      <c r="C4011" s="404" t="s">
        <v>2</v>
      </c>
      <c r="D4011" s="404" t="s">
        <v>6823</v>
      </c>
      <c r="E4011" s="409">
        <v>11.05</v>
      </c>
      <c r="F4011" s="404" t="s">
        <v>6771</v>
      </c>
    </row>
    <row r="4012" spans="1:6">
      <c r="A4012" s="403">
        <v>96813</v>
      </c>
      <c r="B4012" s="404" t="s">
        <v>11027</v>
      </c>
      <c r="C4012" s="404" t="s">
        <v>2</v>
      </c>
      <c r="D4012" s="404" t="s">
        <v>6823</v>
      </c>
      <c r="E4012" s="409">
        <v>12.69</v>
      </c>
      <c r="F4012" s="404" t="s">
        <v>6771</v>
      </c>
    </row>
    <row r="4013" spans="1:6">
      <c r="A4013" s="403">
        <v>96814</v>
      </c>
      <c r="B4013" s="404" t="s">
        <v>11028</v>
      </c>
      <c r="C4013" s="404" t="s">
        <v>2</v>
      </c>
      <c r="D4013" s="404" t="s">
        <v>6823</v>
      </c>
      <c r="E4013" s="409">
        <v>10.77</v>
      </c>
      <c r="F4013" s="404" t="s">
        <v>6771</v>
      </c>
    </row>
    <row r="4014" spans="1:6">
      <c r="A4014" s="403">
        <v>96815</v>
      </c>
      <c r="B4014" s="404" t="s">
        <v>11029</v>
      </c>
      <c r="C4014" s="404" t="s">
        <v>2</v>
      </c>
      <c r="D4014" s="404" t="s">
        <v>6823</v>
      </c>
      <c r="E4014" s="409">
        <v>18.02</v>
      </c>
      <c r="F4014" s="404" t="s">
        <v>6771</v>
      </c>
    </row>
    <row r="4015" spans="1:6">
      <c r="A4015" s="403">
        <v>96816</v>
      </c>
      <c r="B4015" s="404" t="s">
        <v>11030</v>
      </c>
      <c r="C4015" s="404" t="s">
        <v>2</v>
      </c>
      <c r="D4015" s="404" t="s">
        <v>6823</v>
      </c>
      <c r="E4015" s="409">
        <v>14.89</v>
      </c>
      <c r="F4015" s="404" t="s">
        <v>6771</v>
      </c>
    </row>
    <row r="4016" spans="1:6">
      <c r="A4016" s="403">
        <v>96817</v>
      </c>
      <c r="B4016" s="404" t="s">
        <v>11031</v>
      </c>
      <c r="C4016" s="404" t="s">
        <v>2</v>
      </c>
      <c r="D4016" s="404" t="s">
        <v>6823</v>
      </c>
      <c r="E4016" s="409">
        <v>16.88</v>
      </c>
      <c r="F4016" s="404" t="s">
        <v>6771</v>
      </c>
    </row>
    <row r="4017" spans="1:6">
      <c r="A4017" s="403">
        <v>96818</v>
      </c>
      <c r="B4017" s="404" t="s">
        <v>11032</v>
      </c>
      <c r="C4017" s="404" t="s">
        <v>2</v>
      </c>
      <c r="D4017" s="404" t="s">
        <v>6823</v>
      </c>
      <c r="E4017" s="409">
        <v>15.75</v>
      </c>
      <c r="F4017" s="404" t="s">
        <v>6771</v>
      </c>
    </row>
    <row r="4018" spans="1:6">
      <c r="A4018" s="403">
        <v>96819</v>
      </c>
      <c r="B4018" s="404" t="s">
        <v>11033</v>
      </c>
      <c r="C4018" s="404" t="s">
        <v>2</v>
      </c>
      <c r="D4018" s="404" t="s">
        <v>6823</v>
      </c>
      <c r="E4018" s="409">
        <v>15.75</v>
      </c>
      <c r="F4018" s="404" t="s">
        <v>6771</v>
      </c>
    </row>
    <row r="4019" spans="1:6">
      <c r="A4019" s="403">
        <v>96820</v>
      </c>
      <c r="B4019" s="404" t="s">
        <v>11034</v>
      </c>
      <c r="C4019" s="404" t="s">
        <v>2</v>
      </c>
      <c r="D4019" s="404" t="s">
        <v>6823</v>
      </c>
      <c r="E4019" s="409">
        <v>28.44</v>
      </c>
      <c r="F4019" s="404" t="s">
        <v>6771</v>
      </c>
    </row>
    <row r="4020" spans="1:6">
      <c r="A4020" s="403">
        <v>96821</v>
      </c>
      <c r="B4020" s="404" t="s">
        <v>11035</v>
      </c>
      <c r="C4020" s="404" t="s">
        <v>2</v>
      </c>
      <c r="D4020" s="404" t="s">
        <v>6823</v>
      </c>
      <c r="E4020" s="409">
        <v>24.29</v>
      </c>
      <c r="F4020" s="404" t="s">
        <v>6771</v>
      </c>
    </row>
    <row r="4021" spans="1:6">
      <c r="A4021" s="403">
        <v>96822</v>
      </c>
      <c r="B4021" s="404" t="s">
        <v>11036</v>
      </c>
      <c r="C4021" s="404" t="s">
        <v>2</v>
      </c>
      <c r="D4021" s="404" t="s">
        <v>6823</v>
      </c>
      <c r="E4021" s="409">
        <v>24.61</v>
      </c>
      <c r="F4021" s="404" t="s">
        <v>6771</v>
      </c>
    </row>
    <row r="4022" spans="1:6">
      <c r="A4022" s="403">
        <v>96823</v>
      </c>
      <c r="B4022" s="404" t="s">
        <v>11037</v>
      </c>
      <c r="C4022" s="404" t="s">
        <v>2</v>
      </c>
      <c r="D4022" s="404" t="s">
        <v>6823</v>
      </c>
      <c r="E4022" s="409">
        <v>10.16</v>
      </c>
      <c r="F4022" s="404" t="s">
        <v>6771</v>
      </c>
    </row>
    <row r="4023" spans="1:6">
      <c r="A4023" s="403">
        <v>96824</v>
      </c>
      <c r="B4023" s="404" t="s">
        <v>11038</v>
      </c>
      <c r="C4023" s="404" t="s">
        <v>2</v>
      </c>
      <c r="D4023" s="404" t="s">
        <v>6823</v>
      </c>
      <c r="E4023" s="409">
        <v>11.44</v>
      </c>
      <c r="F4023" s="404" t="s">
        <v>6771</v>
      </c>
    </row>
    <row r="4024" spans="1:6">
      <c r="A4024" s="403">
        <v>96825</v>
      </c>
      <c r="B4024" s="404" t="s">
        <v>11039</v>
      </c>
      <c r="C4024" s="404" t="s">
        <v>2</v>
      </c>
      <c r="D4024" s="404" t="s">
        <v>6823</v>
      </c>
      <c r="E4024" s="409">
        <v>15.43</v>
      </c>
      <c r="F4024" s="404" t="s">
        <v>6771</v>
      </c>
    </row>
    <row r="4025" spans="1:6">
      <c r="A4025" s="403">
        <v>96826</v>
      </c>
      <c r="B4025" s="404" t="s">
        <v>11040</v>
      </c>
      <c r="C4025" s="404" t="s">
        <v>2</v>
      </c>
      <c r="D4025" s="404" t="s">
        <v>6823</v>
      </c>
      <c r="E4025" s="409">
        <v>14.05</v>
      </c>
      <c r="F4025" s="404" t="s">
        <v>6771</v>
      </c>
    </row>
    <row r="4026" spans="1:6">
      <c r="A4026" s="403">
        <v>96827</v>
      </c>
      <c r="B4026" s="404" t="s">
        <v>11041</v>
      </c>
      <c r="C4026" s="404" t="s">
        <v>2</v>
      </c>
      <c r="D4026" s="404" t="s">
        <v>6823</v>
      </c>
      <c r="E4026" s="409">
        <v>14.57</v>
      </c>
      <c r="F4026" s="404" t="s">
        <v>6771</v>
      </c>
    </row>
    <row r="4027" spans="1:6">
      <c r="A4027" s="403">
        <v>96828</v>
      </c>
      <c r="B4027" s="404" t="s">
        <v>11042</v>
      </c>
      <c r="C4027" s="404" t="s">
        <v>2</v>
      </c>
      <c r="D4027" s="404" t="s">
        <v>6823</v>
      </c>
      <c r="E4027" s="409">
        <v>18.23</v>
      </c>
      <c r="F4027" s="404" t="s">
        <v>6771</v>
      </c>
    </row>
    <row r="4028" spans="1:6">
      <c r="A4028" s="403">
        <v>96829</v>
      </c>
      <c r="B4028" s="404" t="s">
        <v>11043</v>
      </c>
      <c r="C4028" s="404" t="s">
        <v>2</v>
      </c>
      <c r="D4028" s="404" t="s">
        <v>6823</v>
      </c>
      <c r="E4028" s="409">
        <v>14.03</v>
      </c>
      <c r="F4028" s="404" t="s">
        <v>6771</v>
      </c>
    </row>
    <row r="4029" spans="1:6">
      <c r="A4029" s="403">
        <v>96830</v>
      </c>
      <c r="B4029" s="404" t="s">
        <v>11044</v>
      </c>
      <c r="C4029" s="404" t="s">
        <v>2</v>
      </c>
      <c r="D4029" s="404" t="s">
        <v>6823</v>
      </c>
      <c r="E4029" s="409">
        <v>20.32</v>
      </c>
      <c r="F4029" s="404" t="s">
        <v>6771</v>
      </c>
    </row>
    <row r="4030" spans="1:6">
      <c r="A4030" s="403">
        <v>96831</v>
      </c>
      <c r="B4030" s="404" t="s">
        <v>11045</v>
      </c>
      <c r="C4030" s="404" t="s">
        <v>2</v>
      </c>
      <c r="D4030" s="404" t="s">
        <v>6823</v>
      </c>
      <c r="E4030" s="409">
        <v>16.62</v>
      </c>
      <c r="F4030" s="404" t="s">
        <v>6771</v>
      </c>
    </row>
    <row r="4031" spans="1:6">
      <c r="A4031" s="403">
        <v>96832</v>
      </c>
      <c r="B4031" s="404" t="s">
        <v>11046</v>
      </c>
      <c r="C4031" s="404" t="s">
        <v>2</v>
      </c>
      <c r="D4031" s="404" t="s">
        <v>6823</v>
      </c>
      <c r="E4031" s="409">
        <v>19.16</v>
      </c>
      <c r="F4031" s="404" t="s">
        <v>6771</v>
      </c>
    </row>
    <row r="4032" spans="1:6">
      <c r="A4032" s="403">
        <v>96833</v>
      </c>
      <c r="B4032" s="404" t="s">
        <v>11047</v>
      </c>
      <c r="C4032" s="404" t="s">
        <v>2</v>
      </c>
      <c r="D4032" s="404" t="s">
        <v>6823</v>
      </c>
      <c r="E4032" s="409">
        <v>17.96</v>
      </c>
      <c r="F4032" s="404" t="s">
        <v>6771</v>
      </c>
    </row>
    <row r="4033" spans="1:6">
      <c r="A4033" s="403">
        <v>96834</v>
      </c>
      <c r="B4033" s="404" t="s">
        <v>11048</v>
      </c>
      <c r="C4033" s="404" t="s">
        <v>2</v>
      </c>
      <c r="D4033" s="404" t="s">
        <v>6823</v>
      </c>
      <c r="E4033" s="409">
        <v>29.56</v>
      </c>
      <c r="F4033" s="404" t="s">
        <v>6771</v>
      </c>
    </row>
    <row r="4034" spans="1:6">
      <c r="A4034" s="403">
        <v>96835</v>
      </c>
      <c r="B4034" s="404" t="s">
        <v>11049</v>
      </c>
      <c r="C4034" s="404" t="s">
        <v>2</v>
      </c>
      <c r="D4034" s="404" t="s">
        <v>6823</v>
      </c>
      <c r="E4034" s="409">
        <v>25.6</v>
      </c>
      <c r="F4034" s="404" t="s">
        <v>6771</v>
      </c>
    </row>
    <row r="4035" spans="1:6">
      <c r="A4035" s="403">
        <v>96836</v>
      </c>
      <c r="B4035" s="404" t="s">
        <v>11050</v>
      </c>
      <c r="C4035" s="404" t="s">
        <v>2</v>
      </c>
      <c r="D4035" s="404" t="s">
        <v>6823</v>
      </c>
      <c r="E4035" s="409">
        <v>27.25</v>
      </c>
      <c r="F4035" s="404" t="s">
        <v>6771</v>
      </c>
    </row>
    <row r="4036" spans="1:6">
      <c r="A4036" s="403">
        <v>96837</v>
      </c>
      <c r="B4036" s="404" t="s">
        <v>11051</v>
      </c>
      <c r="C4036" s="404" t="s">
        <v>2</v>
      </c>
      <c r="D4036" s="404" t="s">
        <v>6823</v>
      </c>
      <c r="E4036" s="409">
        <v>14.98</v>
      </c>
      <c r="F4036" s="404" t="s">
        <v>6771</v>
      </c>
    </row>
    <row r="4037" spans="1:6">
      <c r="A4037" s="403">
        <v>96838</v>
      </c>
      <c r="B4037" s="404" t="s">
        <v>11052</v>
      </c>
      <c r="C4037" s="404" t="s">
        <v>2</v>
      </c>
      <c r="D4037" s="404" t="s">
        <v>6823</v>
      </c>
      <c r="E4037" s="409">
        <v>13.8</v>
      </c>
      <c r="F4037" s="404" t="s">
        <v>6771</v>
      </c>
    </row>
    <row r="4038" spans="1:6">
      <c r="A4038" s="403">
        <v>96839</v>
      </c>
      <c r="B4038" s="404" t="s">
        <v>11053</v>
      </c>
      <c r="C4038" s="404" t="s">
        <v>2</v>
      </c>
      <c r="D4038" s="404" t="s">
        <v>6823</v>
      </c>
      <c r="E4038" s="409">
        <v>13.59</v>
      </c>
      <c r="F4038" s="404" t="s">
        <v>6771</v>
      </c>
    </row>
    <row r="4039" spans="1:6">
      <c r="A4039" s="403">
        <v>96840</v>
      </c>
      <c r="B4039" s="404" t="s">
        <v>11054</v>
      </c>
      <c r="C4039" s="404" t="s">
        <v>2</v>
      </c>
      <c r="D4039" s="404" t="s">
        <v>6823</v>
      </c>
      <c r="E4039" s="409">
        <v>17.52</v>
      </c>
      <c r="F4039" s="404" t="s">
        <v>6771</v>
      </c>
    </row>
    <row r="4040" spans="1:6">
      <c r="A4040" s="403">
        <v>96841</v>
      </c>
      <c r="B4040" s="404" t="s">
        <v>11055</v>
      </c>
      <c r="C4040" s="404" t="s">
        <v>2</v>
      </c>
      <c r="D4040" s="404" t="s">
        <v>6823</v>
      </c>
      <c r="E4040" s="409">
        <v>15.39</v>
      </c>
      <c r="F4040" s="404" t="s">
        <v>6771</v>
      </c>
    </row>
    <row r="4041" spans="1:6">
      <c r="A4041" s="403">
        <v>96842</v>
      </c>
      <c r="B4041" s="404" t="s">
        <v>11056</v>
      </c>
      <c r="C4041" s="404" t="s">
        <v>2</v>
      </c>
      <c r="D4041" s="404" t="s">
        <v>6823</v>
      </c>
      <c r="E4041" s="409">
        <v>19.46</v>
      </c>
      <c r="F4041" s="404" t="s">
        <v>6771</v>
      </c>
    </row>
    <row r="4042" spans="1:6">
      <c r="A4042" s="403">
        <v>96843</v>
      </c>
      <c r="B4042" s="404" t="s">
        <v>11057</v>
      </c>
      <c r="C4042" s="404" t="s">
        <v>2</v>
      </c>
      <c r="D4042" s="404" t="s">
        <v>6823</v>
      </c>
      <c r="E4042" s="409">
        <v>18.73</v>
      </c>
      <c r="F4042" s="404" t="s">
        <v>6771</v>
      </c>
    </row>
    <row r="4043" spans="1:6">
      <c r="A4043" s="403">
        <v>96844</v>
      </c>
      <c r="B4043" s="404" t="s">
        <v>11058</v>
      </c>
      <c r="C4043" s="404" t="s">
        <v>2</v>
      </c>
      <c r="D4043" s="404" t="s">
        <v>6823</v>
      </c>
      <c r="E4043" s="409">
        <v>25.37</v>
      </c>
      <c r="F4043" s="404" t="s">
        <v>6771</v>
      </c>
    </row>
    <row r="4044" spans="1:6">
      <c r="A4044" s="403">
        <v>96845</v>
      </c>
      <c r="B4044" s="404" t="s">
        <v>11059</v>
      </c>
      <c r="C4044" s="404" t="s">
        <v>2</v>
      </c>
      <c r="D4044" s="404" t="s">
        <v>6823</v>
      </c>
      <c r="E4044" s="409">
        <v>27.23</v>
      </c>
      <c r="F4044" s="404" t="s">
        <v>6771</v>
      </c>
    </row>
    <row r="4045" spans="1:6">
      <c r="A4045" s="403">
        <v>96846</v>
      </c>
      <c r="B4045" s="404" t="s">
        <v>11060</v>
      </c>
      <c r="C4045" s="404" t="s">
        <v>2</v>
      </c>
      <c r="D4045" s="404" t="s">
        <v>6823</v>
      </c>
      <c r="E4045" s="409">
        <v>21.55</v>
      </c>
      <c r="F4045" s="404" t="s">
        <v>6771</v>
      </c>
    </row>
    <row r="4046" spans="1:6">
      <c r="A4046" s="403">
        <v>96847</v>
      </c>
      <c r="B4046" s="404" t="s">
        <v>11061</v>
      </c>
      <c r="C4046" s="404" t="s">
        <v>2</v>
      </c>
      <c r="D4046" s="404" t="s">
        <v>6823</v>
      </c>
      <c r="E4046" s="409">
        <v>23.63</v>
      </c>
      <c r="F4046" s="404" t="s">
        <v>6771</v>
      </c>
    </row>
    <row r="4047" spans="1:6">
      <c r="A4047" s="403">
        <v>96848</v>
      </c>
      <c r="B4047" s="404" t="s">
        <v>11062</v>
      </c>
      <c r="C4047" s="404" t="s">
        <v>2</v>
      </c>
      <c r="D4047" s="404" t="s">
        <v>6823</v>
      </c>
      <c r="E4047" s="409">
        <v>35.25</v>
      </c>
      <c r="F4047" s="404" t="s">
        <v>6771</v>
      </c>
    </row>
    <row r="4048" spans="1:6">
      <c r="A4048" s="403">
        <v>96849</v>
      </c>
      <c r="B4048" s="404" t="s">
        <v>11063</v>
      </c>
      <c r="C4048" s="404" t="s">
        <v>2</v>
      </c>
      <c r="D4048" s="404" t="s">
        <v>6823</v>
      </c>
      <c r="E4048" s="409">
        <v>12.86</v>
      </c>
      <c r="F4048" s="404" t="s">
        <v>6771</v>
      </c>
    </row>
    <row r="4049" spans="1:6">
      <c r="A4049" s="403">
        <v>96850</v>
      </c>
      <c r="B4049" s="404" t="s">
        <v>11064</v>
      </c>
      <c r="C4049" s="404" t="s">
        <v>2</v>
      </c>
      <c r="D4049" s="404" t="s">
        <v>6823</v>
      </c>
      <c r="E4049" s="409">
        <v>14.98</v>
      </c>
      <c r="F4049" s="404" t="s">
        <v>6771</v>
      </c>
    </row>
    <row r="4050" spans="1:6">
      <c r="A4050" s="403">
        <v>96851</v>
      </c>
      <c r="B4050" s="404" t="s">
        <v>11065</v>
      </c>
      <c r="C4050" s="404" t="s">
        <v>2</v>
      </c>
      <c r="D4050" s="404" t="s">
        <v>6823</v>
      </c>
      <c r="E4050" s="409">
        <v>19.73</v>
      </c>
      <c r="F4050" s="404" t="s">
        <v>6771</v>
      </c>
    </row>
    <row r="4051" spans="1:6">
      <c r="A4051" s="403">
        <v>96852</v>
      </c>
      <c r="B4051" s="404" t="s">
        <v>11066</v>
      </c>
      <c r="C4051" s="404" t="s">
        <v>2</v>
      </c>
      <c r="D4051" s="404" t="s">
        <v>6823</v>
      </c>
      <c r="E4051" s="409">
        <v>17.05</v>
      </c>
      <c r="F4051" s="404" t="s">
        <v>6771</v>
      </c>
    </row>
    <row r="4052" spans="1:6">
      <c r="A4052" s="403">
        <v>96853</v>
      </c>
      <c r="B4052" s="404" t="s">
        <v>11067</v>
      </c>
      <c r="C4052" s="404" t="s">
        <v>2</v>
      </c>
      <c r="D4052" s="404" t="s">
        <v>6823</v>
      </c>
      <c r="E4052" s="409">
        <v>19.13</v>
      </c>
      <c r="F4052" s="404" t="s">
        <v>6771</v>
      </c>
    </row>
    <row r="4053" spans="1:6">
      <c r="A4053" s="403">
        <v>96854</v>
      </c>
      <c r="B4053" s="404" t="s">
        <v>11068</v>
      </c>
      <c r="C4053" s="404" t="s">
        <v>2</v>
      </c>
      <c r="D4053" s="404" t="s">
        <v>6823</v>
      </c>
      <c r="E4053" s="409">
        <v>22.81</v>
      </c>
      <c r="F4053" s="404" t="s">
        <v>6771</v>
      </c>
    </row>
    <row r="4054" spans="1:6">
      <c r="A4054" s="403">
        <v>96855</v>
      </c>
      <c r="B4054" s="404" t="s">
        <v>11069</v>
      </c>
      <c r="C4054" s="404" t="s">
        <v>2</v>
      </c>
      <c r="D4054" s="404" t="s">
        <v>6823</v>
      </c>
      <c r="E4054" s="409">
        <v>21.16</v>
      </c>
      <c r="F4054" s="404" t="s">
        <v>6771</v>
      </c>
    </row>
    <row r="4055" spans="1:6">
      <c r="A4055" s="403">
        <v>96856</v>
      </c>
      <c r="B4055" s="404" t="s">
        <v>11070</v>
      </c>
      <c r="C4055" s="404" t="s">
        <v>2</v>
      </c>
      <c r="D4055" s="404" t="s">
        <v>6823</v>
      </c>
      <c r="E4055" s="409">
        <v>21.46</v>
      </c>
      <c r="F4055" s="404" t="s">
        <v>6771</v>
      </c>
    </row>
    <row r="4056" spans="1:6">
      <c r="A4056" s="403">
        <v>96857</v>
      </c>
      <c r="B4056" s="404" t="s">
        <v>11071</v>
      </c>
      <c r="C4056" s="404" t="s">
        <v>2</v>
      </c>
      <c r="D4056" s="404" t="s">
        <v>6823</v>
      </c>
      <c r="E4056" s="409">
        <v>33.89</v>
      </c>
      <c r="F4056" s="404" t="s">
        <v>6771</v>
      </c>
    </row>
    <row r="4057" spans="1:6">
      <c r="A4057" s="403">
        <v>96858</v>
      </c>
      <c r="B4057" s="404" t="s">
        <v>11072</v>
      </c>
      <c r="C4057" s="404" t="s">
        <v>2</v>
      </c>
      <c r="D4057" s="404" t="s">
        <v>6823</v>
      </c>
      <c r="E4057" s="409">
        <v>34.380000000000003</v>
      </c>
      <c r="F4057" s="404" t="s">
        <v>6771</v>
      </c>
    </row>
    <row r="4058" spans="1:6">
      <c r="A4058" s="403">
        <v>96859</v>
      </c>
      <c r="B4058" s="404" t="s">
        <v>11073</v>
      </c>
      <c r="C4058" s="404" t="s">
        <v>2</v>
      </c>
      <c r="D4058" s="404" t="s">
        <v>6823</v>
      </c>
      <c r="E4058" s="409">
        <v>42.46</v>
      </c>
      <c r="F4058" s="404" t="s">
        <v>6771</v>
      </c>
    </row>
    <row r="4059" spans="1:6">
      <c r="A4059" s="403">
        <v>96860</v>
      </c>
      <c r="B4059" s="404" t="s">
        <v>11074</v>
      </c>
      <c r="C4059" s="404" t="s">
        <v>2</v>
      </c>
      <c r="D4059" s="404" t="s">
        <v>6823</v>
      </c>
      <c r="E4059" s="409">
        <v>17.47</v>
      </c>
      <c r="F4059" s="404" t="s">
        <v>6771</v>
      </c>
    </row>
    <row r="4060" spans="1:6">
      <c r="A4060" s="403">
        <v>96861</v>
      </c>
      <c r="B4060" s="404" t="s">
        <v>11075</v>
      </c>
      <c r="C4060" s="404" t="s">
        <v>2</v>
      </c>
      <c r="D4060" s="404" t="s">
        <v>6823</v>
      </c>
      <c r="E4060" s="409">
        <v>18.809999999999999</v>
      </c>
      <c r="F4060" s="404" t="s">
        <v>6771</v>
      </c>
    </row>
    <row r="4061" spans="1:6">
      <c r="A4061" s="403">
        <v>96862</v>
      </c>
      <c r="B4061" s="404" t="s">
        <v>11076</v>
      </c>
      <c r="C4061" s="404" t="s">
        <v>2</v>
      </c>
      <c r="D4061" s="404" t="s">
        <v>6823</v>
      </c>
      <c r="E4061" s="409">
        <v>21.04</v>
      </c>
      <c r="F4061" s="404" t="s">
        <v>6771</v>
      </c>
    </row>
    <row r="4062" spans="1:6">
      <c r="A4062" s="403">
        <v>96863</v>
      </c>
      <c r="B4062" s="404" t="s">
        <v>11077</v>
      </c>
      <c r="C4062" s="404" t="s">
        <v>2</v>
      </c>
      <c r="D4062" s="404" t="s">
        <v>6823</v>
      </c>
      <c r="E4062" s="409">
        <v>20.82</v>
      </c>
      <c r="F4062" s="404" t="s">
        <v>6771</v>
      </c>
    </row>
    <row r="4063" spans="1:6">
      <c r="A4063" s="403">
        <v>96864</v>
      </c>
      <c r="B4063" s="404" t="s">
        <v>11078</v>
      </c>
      <c r="C4063" s="404" t="s">
        <v>2</v>
      </c>
      <c r="D4063" s="404" t="s">
        <v>6823</v>
      </c>
      <c r="E4063" s="409">
        <v>32.69</v>
      </c>
      <c r="F4063" s="404" t="s">
        <v>6771</v>
      </c>
    </row>
    <row r="4064" spans="1:6">
      <c r="A4064" s="403">
        <v>96865</v>
      </c>
      <c r="B4064" s="404" t="s">
        <v>11079</v>
      </c>
      <c r="C4064" s="404" t="s">
        <v>2</v>
      </c>
      <c r="D4064" s="404" t="s">
        <v>6823</v>
      </c>
      <c r="E4064" s="409">
        <v>32.04</v>
      </c>
      <c r="F4064" s="404" t="s">
        <v>6771</v>
      </c>
    </row>
    <row r="4065" spans="1:6">
      <c r="A4065" s="403">
        <v>96866</v>
      </c>
      <c r="B4065" s="404" t="s">
        <v>11080</v>
      </c>
      <c r="C4065" s="404" t="s">
        <v>2</v>
      </c>
      <c r="D4065" s="404" t="s">
        <v>6823</v>
      </c>
      <c r="E4065" s="409">
        <v>42.9</v>
      </c>
      <c r="F4065" s="404" t="s">
        <v>6771</v>
      </c>
    </row>
    <row r="4066" spans="1:6">
      <c r="A4066" s="403">
        <v>96867</v>
      </c>
      <c r="B4066" s="404" t="s">
        <v>11081</v>
      </c>
      <c r="C4066" s="404" t="s">
        <v>2</v>
      </c>
      <c r="D4066" s="404" t="s">
        <v>6823</v>
      </c>
      <c r="E4066" s="409">
        <v>49.68</v>
      </c>
      <c r="F4066" s="404" t="s">
        <v>6771</v>
      </c>
    </row>
    <row r="4067" spans="1:6">
      <c r="A4067" s="403">
        <v>96868</v>
      </c>
      <c r="B4067" s="404" t="s">
        <v>11082</v>
      </c>
      <c r="C4067" s="404" t="s">
        <v>2</v>
      </c>
      <c r="D4067" s="404" t="s">
        <v>6823</v>
      </c>
      <c r="E4067" s="409">
        <v>19.84</v>
      </c>
      <c r="F4067" s="404" t="s">
        <v>6771</v>
      </c>
    </row>
    <row r="4068" spans="1:6">
      <c r="A4068" s="403">
        <v>96869</v>
      </c>
      <c r="B4068" s="404" t="s">
        <v>11083</v>
      </c>
      <c r="C4068" s="404" t="s">
        <v>2</v>
      </c>
      <c r="D4068" s="404" t="s">
        <v>6823</v>
      </c>
      <c r="E4068" s="409">
        <v>23.7</v>
      </c>
      <c r="F4068" s="404" t="s">
        <v>6771</v>
      </c>
    </row>
    <row r="4069" spans="1:6">
      <c r="A4069" s="403">
        <v>96870</v>
      </c>
      <c r="B4069" s="404" t="s">
        <v>11084</v>
      </c>
      <c r="C4069" s="404" t="s">
        <v>2</v>
      </c>
      <c r="D4069" s="404" t="s">
        <v>6823</v>
      </c>
      <c r="E4069" s="409">
        <v>37.229999999999997</v>
      </c>
      <c r="F4069" s="404" t="s">
        <v>6771</v>
      </c>
    </row>
    <row r="4070" spans="1:6">
      <c r="A4070" s="403">
        <v>96871</v>
      </c>
      <c r="B4070" s="404" t="s">
        <v>11085</v>
      </c>
      <c r="C4070" s="404" t="s">
        <v>2</v>
      </c>
      <c r="D4070" s="404" t="s">
        <v>6823</v>
      </c>
      <c r="E4070" s="409">
        <v>53.83</v>
      </c>
      <c r="F4070" s="404" t="s">
        <v>6771</v>
      </c>
    </row>
    <row r="4071" spans="1:6">
      <c r="A4071" s="403">
        <v>96872</v>
      </c>
      <c r="B4071" s="404" t="s">
        <v>11086</v>
      </c>
      <c r="C4071" s="404" t="s">
        <v>2</v>
      </c>
      <c r="D4071" s="404" t="s">
        <v>6823</v>
      </c>
      <c r="E4071" s="409">
        <v>50.29</v>
      </c>
      <c r="F4071" s="404" t="s">
        <v>6771</v>
      </c>
    </row>
    <row r="4072" spans="1:6">
      <c r="A4072" s="403">
        <v>96873</v>
      </c>
      <c r="B4072" s="404" t="s">
        <v>11087</v>
      </c>
      <c r="C4072" s="404" t="s">
        <v>2</v>
      </c>
      <c r="D4072" s="404" t="s">
        <v>6823</v>
      </c>
      <c r="E4072" s="409">
        <v>57.77</v>
      </c>
      <c r="F4072" s="404" t="s">
        <v>6771</v>
      </c>
    </row>
    <row r="4073" spans="1:6">
      <c r="A4073" s="403">
        <v>96874</v>
      </c>
      <c r="B4073" s="404" t="s">
        <v>11088</v>
      </c>
      <c r="C4073" s="404" t="s">
        <v>2</v>
      </c>
      <c r="D4073" s="404" t="s">
        <v>6823</v>
      </c>
      <c r="E4073" s="409">
        <v>61.28</v>
      </c>
      <c r="F4073" s="404" t="s">
        <v>6771</v>
      </c>
    </row>
    <row r="4074" spans="1:6">
      <c r="A4074" s="403">
        <v>96875</v>
      </c>
      <c r="B4074" s="404" t="s">
        <v>11089</v>
      </c>
      <c r="C4074" s="404" t="s">
        <v>2</v>
      </c>
      <c r="D4074" s="404" t="s">
        <v>6823</v>
      </c>
      <c r="E4074" s="409">
        <v>73.31</v>
      </c>
      <c r="F4074" s="404" t="s">
        <v>6771</v>
      </c>
    </row>
    <row r="4075" spans="1:6">
      <c r="A4075" s="403">
        <v>96876</v>
      </c>
      <c r="B4075" s="404" t="s">
        <v>11090</v>
      </c>
      <c r="C4075" s="404" t="s">
        <v>2</v>
      </c>
      <c r="D4075" s="404" t="s">
        <v>6823</v>
      </c>
      <c r="E4075" s="409">
        <v>128.22999999999999</v>
      </c>
      <c r="F4075" s="404" t="s">
        <v>6771</v>
      </c>
    </row>
    <row r="4076" spans="1:6">
      <c r="A4076" s="403">
        <v>96877</v>
      </c>
      <c r="B4076" s="404" t="s">
        <v>11091</v>
      </c>
      <c r="C4076" s="404" t="s">
        <v>2</v>
      </c>
      <c r="D4076" s="404" t="s">
        <v>6823</v>
      </c>
      <c r="E4076" s="409">
        <v>136.96</v>
      </c>
      <c r="F4076" s="404" t="s">
        <v>6771</v>
      </c>
    </row>
    <row r="4077" spans="1:6">
      <c r="A4077" s="403">
        <v>96878</v>
      </c>
      <c r="B4077" s="404" t="s">
        <v>11092</v>
      </c>
      <c r="C4077" s="404" t="s">
        <v>2</v>
      </c>
      <c r="D4077" s="404" t="s">
        <v>6823</v>
      </c>
      <c r="E4077" s="409">
        <v>138.6</v>
      </c>
      <c r="F4077" s="404" t="s">
        <v>6771</v>
      </c>
    </row>
    <row r="4078" spans="1:6">
      <c r="A4078" s="403">
        <v>96879</v>
      </c>
      <c r="B4078" s="404" t="s">
        <v>11093</v>
      </c>
      <c r="C4078" s="404" t="s">
        <v>2</v>
      </c>
      <c r="D4078" s="404" t="s">
        <v>6823</v>
      </c>
      <c r="E4078" s="409">
        <v>139.44999999999999</v>
      </c>
      <c r="F4078" s="404" t="s">
        <v>6771</v>
      </c>
    </row>
    <row r="4079" spans="1:6">
      <c r="A4079" s="403">
        <v>96880</v>
      </c>
      <c r="B4079" s="404" t="s">
        <v>11094</v>
      </c>
      <c r="C4079" s="404" t="s">
        <v>2</v>
      </c>
      <c r="D4079" s="404" t="s">
        <v>6823</v>
      </c>
      <c r="E4079" s="409">
        <v>159.01</v>
      </c>
      <c r="F4079" s="404" t="s">
        <v>6771</v>
      </c>
    </row>
    <row r="4080" spans="1:6">
      <c r="A4080" s="403">
        <v>96881</v>
      </c>
      <c r="B4080" s="404" t="s">
        <v>11095</v>
      </c>
      <c r="C4080" s="404" t="s">
        <v>2</v>
      </c>
      <c r="D4080" s="404" t="s">
        <v>6823</v>
      </c>
      <c r="E4080" s="409">
        <v>167.88</v>
      </c>
      <c r="F4080" s="404" t="s">
        <v>6771</v>
      </c>
    </row>
    <row r="4081" spans="1:6">
      <c r="A4081" s="403">
        <v>6171</v>
      </c>
      <c r="B4081" s="404" t="s">
        <v>11096</v>
      </c>
      <c r="C4081" s="404" t="s">
        <v>2</v>
      </c>
      <c r="D4081" s="404" t="s">
        <v>6823</v>
      </c>
      <c r="E4081" s="409">
        <v>21.93</v>
      </c>
      <c r="F4081" s="404" t="s">
        <v>6771</v>
      </c>
    </row>
    <row r="4082" spans="1:6">
      <c r="A4082" s="403">
        <v>72289</v>
      </c>
      <c r="B4082" s="404" t="s">
        <v>11097</v>
      </c>
      <c r="C4082" s="404" t="s">
        <v>2</v>
      </c>
      <c r="D4082" s="404" t="s">
        <v>6770</v>
      </c>
      <c r="E4082" s="409">
        <v>304.14999999999998</v>
      </c>
      <c r="F4082" s="404" t="s">
        <v>6771</v>
      </c>
    </row>
    <row r="4083" spans="1:6">
      <c r="A4083" s="403">
        <v>72290</v>
      </c>
      <c r="B4083" s="404" t="s">
        <v>11098</v>
      </c>
      <c r="C4083" s="404" t="s">
        <v>2</v>
      </c>
      <c r="D4083" s="404" t="s">
        <v>6770</v>
      </c>
      <c r="E4083" s="409">
        <v>343.21</v>
      </c>
      <c r="F4083" s="404" t="s">
        <v>6771</v>
      </c>
    </row>
    <row r="4084" spans="1:6">
      <c r="A4084" s="404" t="s">
        <v>11099</v>
      </c>
      <c r="B4084" s="404" t="s">
        <v>11100</v>
      </c>
      <c r="C4084" s="404" t="s">
        <v>2</v>
      </c>
      <c r="D4084" s="404" t="s">
        <v>6823</v>
      </c>
      <c r="E4084" s="409">
        <v>160</v>
      </c>
      <c r="F4084" s="404" t="s">
        <v>6771</v>
      </c>
    </row>
    <row r="4085" spans="1:6">
      <c r="A4085" s="404" t="s">
        <v>11101</v>
      </c>
      <c r="B4085" s="404" t="s">
        <v>6020</v>
      </c>
      <c r="C4085" s="404" t="s">
        <v>2</v>
      </c>
      <c r="D4085" s="404" t="s">
        <v>6823</v>
      </c>
      <c r="E4085" s="409">
        <v>106.33</v>
      </c>
      <c r="F4085" s="404" t="s">
        <v>6771</v>
      </c>
    </row>
    <row r="4086" spans="1:6">
      <c r="A4086" s="404" t="s">
        <v>11102</v>
      </c>
      <c r="B4086" s="404" t="s">
        <v>6022</v>
      </c>
      <c r="C4086" s="404" t="s">
        <v>2</v>
      </c>
      <c r="D4086" s="404" t="s">
        <v>6823</v>
      </c>
      <c r="E4086" s="409">
        <v>126.71</v>
      </c>
      <c r="F4086" s="404" t="s">
        <v>6771</v>
      </c>
    </row>
    <row r="4087" spans="1:6">
      <c r="A4087" s="404" t="s">
        <v>11103</v>
      </c>
      <c r="B4087" s="404" t="s">
        <v>11104</v>
      </c>
      <c r="C4087" s="404" t="s">
        <v>2</v>
      </c>
      <c r="D4087" s="404" t="s">
        <v>6823</v>
      </c>
      <c r="E4087" s="409">
        <v>163.96</v>
      </c>
      <c r="F4087" s="404" t="s">
        <v>6771</v>
      </c>
    </row>
    <row r="4088" spans="1:6">
      <c r="A4088" s="404" t="s">
        <v>11105</v>
      </c>
      <c r="B4088" s="404" t="s">
        <v>11106</v>
      </c>
      <c r="C4088" s="404" t="s">
        <v>2</v>
      </c>
      <c r="D4088" s="404" t="s">
        <v>6823</v>
      </c>
      <c r="E4088" s="409">
        <v>211.79</v>
      </c>
      <c r="F4088" s="404" t="s">
        <v>6771</v>
      </c>
    </row>
    <row r="4089" spans="1:6">
      <c r="A4089" s="403">
        <v>88503</v>
      </c>
      <c r="B4089" s="404" t="s">
        <v>11107</v>
      </c>
      <c r="C4089" s="404" t="s">
        <v>2</v>
      </c>
      <c r="D4089" s="404" t="s">
        <v>6770</v>
      </c>
      <c r="E4089" s="409">
        <v>641.94000000000005</v>
      </c>
      <c r="F4089" s="404" t="s">
        <v>6771</v>
      </c>
    </row>
    <row r="4090" spans="1:6">
      <c r="A4090" s="403">
        <v>88504</v>
      </c>
      <c r="B4090" s="404" t="s">
        <v>11108</v>
      </c>
      <c r="C4090" s="404" t="s">
        <v>2</v>
      </c>
      <c r="D4090" s="404" t="s">
        <v>6770</v>
      </c>
      <c r="E4090" s="409">
        <v>518.01</v>
      </c>
      <c r="F4090" s="404" t="s">
        <v>6771</v>
      </c>
    </row>
    <row r="4091" spans="1:6">
      <c r="A4091" s="403">
        <v>89482</v>
      </c>
      <c r="B4091" s="404" t="s">
        <v>11109</v>
      </c>
      <c r="C4091" s="404" t="s">
        <v>2</v>
      </c>
      <c r="D4091" s="404" t="s">
        <v>6770</v>
      </c>
      <c r="E4091" s="409">
        <v>16.09</v>
      </c>
      <c r="F4091" s="404" t="s">
        <v>6771</v>
      </c>
    </row>
    <row r="4092" spans="1:6">
      <c r="A4092" s="403">
        <v>89491</v>
      </c>
      <c r="B4092" s="404" t="s">
        <v>11110</v>
      </c>
      <c r="C4092" s="404" t="s">
        <v>2</v>
      </c>
      <c r="D4092" s="404" t="s">
        <v>6770</v>
      </c>
      <c r="E4092" s="409">
        <v>37.83</v>
      </c>
      <c r="F4092" s="404" t="s">
        <v>6771</v>
      </c>
    </row>
    <row r="4093" spans="1:6">
      <c r="A4093" s="403">
        <v>89495</v>
      </c>
      <c r="B4093" s="404" t="s">
        <v>11111</v>
      </c>
      <c r="C4093" s="404" t="s">
        <v>2</v>
      </c>
      <c r="D4093" s="404" t="s">
        <v>6770</v>
      </c>
      <c r="E4093" s="409">
        <v>6.12</v>
      </c>
      <c r="F4093" s="404" t="s">
        <v>6771</v>
      </c>
    </row>
    <row r="4094" spans="1:6">
      <c r="A4094" s="403">
        <v>89707</v>
      </c>
      <c r="B4094" s="404" t="s">
        <v>6024</v>
      </c>
      <c r="C4094" s="404" t="s">
        <v>2</v>
      </c>
      <c r="D4094" s="404" t="s">
        <v>6770</v>
      </c>
      <c r="E4094" s="409">
        <v>19.87</v>
      </c>
      <c r="F4094" s="404" t="s">
        <v>6771</v>
      </c>
    </row>
    <row r="4095" spans="1:6">
      <c r="A4095" s="403">
        <v>89708</v>
      </c>
      <c r="B4095" s="404" t="s">
        <v>11112</v>
      </c>
      <c r="C4095" s="404" t="s">
        <v>2</v>
      </c>
      <c r="D4095" s="404" t="s">
        <v>6770</v>
      </c>
      <c r="E4095" s="409">
        <v>42.98</v>
      </c>
      <c r="F4095" s="404" t="s">
        <v>6771</v>
      </c>
    </row>
    <row r="4096" spans="1:6">
      <c r="A4096" s="403">
        <v>89709</v>
      </c>
      <c r="B4096" s="404" t="s">
        <v>11113</v>
      </c>
      <c r="C4096" s="404" t="s">
        <v>2</v>
      </c>
      <c r="D4096" s="404" t="s">
        <v>6770</v>
      </c>
      <c r="E4096" s="409">
        <v>7.23</v>
      </c>
      <c r="F4096" s="404" t="s">
        <v>6771</v>
      </c>
    </row>
    <row r="4097" spans="1:6">
      <c r="A4097" s="403">
        <v>89710</v>
      </c>
      <c r="B4097" s="404" t="s">
        <v>11114</v>
      </c>
      <c r="C4097" s="404" t="s">
        <v>2</v>
      </c>
      <c r="D4097" s="404" t="s">
        <v>6770</v>
      </c>
      <c r="E4097" s="409">
        <v>7.1</v>
      </c>
      <c r="F4097" s="404" t="s">
        <v>6771</v>
      </c>
    </row>
    <row r="4098" spans="1:6">
      <c r="A4098" s="403">
        <v>72739</v>
      </c>
      <c r="B4098" s="404" t="s">
        <v>11115</v>
      </c>
      <c r="C4098" s="404" t="s">
        <v>2</v>
      </c>
      <c r="D4098" s="404" t="s">
        <v>6823</v>
      </c>
      <c r="E4098" s="409">
        <v>429.33</v>
      </c>
      <c r="F4098" s="404" t="s">
        <v>6771</v>
      </c>
    </row>
    <row r="4099" spans="1:6">
      <c r="A4099" s="404" t="s">
        <v>11116</v>
      </c>
      <c r="B4099" s="404" t="s">
        <v>11117</v>
      </c>
      <c r="C4099" s="404" t="s">
        <v>2</v>
      </c>
      <c r="D4099" s="404" t="s">
        <v>6823</v>
      </c>
      <c r="E4099" s="409">
        <v>453.94</v>
      </c>
      <c r="F4099" s="404" t="s">
        <v>6771</v>
      </c>
    </row>
    <row r="4100" spans="1:6">
      <c r="A4100" s="403">
        <v>86872</v>
      </c>
      <c r="B4100" s="404" t="s">
        <v>11118</v>
      </c>
      <c r="C4100" s="404" t="s">
        <v>2</v>
      </c>
      <c r="D4100" s="404" t="s">
        <v>6823</v>
      </c>
      <c r="E4100" s="409">
        <v>619.19000000000005</v>
      </c>
      <c r="F4100" s="404" t="s">
        <v>6771</v>
      </c>
    </row>
    <row r="4101" spans="1:6">
      <c r="A4101" s="403">
        <v>86874</v>
      </c>
      <c r="B4101" s="404" t="s">
        <v>11119</v>
      </c>
      <c r="C4101" s="404" t="s">
        <v>2</v>
      </c>
      <c r="D4101" s="404" t="s">
        <v>6823</v>
      </c>
      <c r="E4101" s="409">
        <v>380.46</v>
      </c>
      <c r="F4101" s="404" t="s">
        <v>6771</v>
      </c>
    </row>
    <row r="4102" spans="1:6">
      <c r="A4102" s="403">
        <v>86875</v>
      </c>
      <c r="B4102" s="404" t="s">
        <v>11120</v>
      </c>
      <c r="C4102" s="404" t="s">
        <v>2</v>
      </c>
      <c r="D4102" s="404" t="s">
        <v>6823</v>
      </c>
      <c r="E4102" s="409">
        <v>347.03</v>
      </c>
      <c r="F4102" s="404" t="s">
        <v>6771</v>
      </c>
    </row>
    <row r="4103" spans="1:6">
      <c r="A4103" s="403">
        <v>86876</v>
      </c>
      <c r="B4103" s="404" t="s">
        <v>11121</v>
      </c>
      <c r="C4103" s="404" t="s">
        <v>2</v>
      </c>
      <c r="D4103" s="404" t="s">
        <v>6823</v>
      </c>
      <c r="E4103" s="409">
        <v>197.11</v>
      </c>
      <c r="F4103" s="404" t="s">
        <v>6771</v>
      </c>
    </row>
    <row r="4104" spans="1:6">
      <c r="A4104" s="403">
        <v>86877</v>
      </c>
      <c r="B4104" s="404" t="s">
        <v>11122</v>
      </c>
      <c r="C4104" s="404" t="s">
        <v>2</v>
      </c>
      <c r="D4104" s="404" t="s">
        <v>6770</v>
      </c>
      <c r="E4104" s="409">
        <v>23.97</v>
      </c>
      <c r="F4104" s="404" t="s">
        <v>6771</v>
      </c>
    </row>
    <row r="4105" spans="1:6">
      <c r="A4105" s="403">
        <v>86878</v>
      </c>
      <c r="B4105" s="404" t="s">
        <v>11123</v>
      </c>
      <c r="C4105" s="404" t="s">
        <v>2</v>
      </c>
      <c r="D4105" s="404" t="s">
        <v>6770</v>
      </c>
      <c r="E4105" s="409">
        <v>36.99</v>
      </c>
      <c r="F4105" s="404" t="s">
        <v>6771</v>
      </c>
    </row>
    <row r="4106" spans="1:6">
      <c r="A4106" s="403">
        <v>86879</v>
      </c>
      <c r="B4106" s="404" t="s">
        <v>11124</v>
      </c>
      <c r="C4106" s="404" t="s">
        <v>2</v>
      </c>
      <c r="D4106" s="404" t="s">
        <v>6770</v>
      </c>
      <c r="E4106" s="409">
        <v>5.13</v>
      </c>
      <c r="F4106" s="404" t="s">
        <v>6771</v>
      </c>
    </row>
    <row r="4107" spans="1:6">
      <c r="A4107" s="403">
        <v>86880</v>
      </c>
      <c r="B4107" s="404" t="s">
        <v>11125</v>
      </c>
      <c r="C4107" s="404" t="s">
        <v>2</v>
      </c>
      <c r="D4107" s="404" t="s">
        <v>6770</v>
      </c>
      <c r="E4107" s="409">
        <v>14.77</v>
      </c>
      <c r="F4107" s="404" t="s">
        <v>6771</v>
      </c>
    </row>
    <row r="4108" spans="1:6">
      <c r="A4108" s="403">
        <v>86881</v>
      </c>
      <c r="B4108" s="404" t="s">
        <v>11126</v>
      </c>
      <c r="C4108" s="404" t="s">
        <v>2</v>
      </c>
      <c r="D4108" s="404" t="s">
        <v>6770</v>
      </c>
      <c r="E4108" s="409">
        <v>103.49</v>
      </c>
      <c r="F4108" s="404" t="s">
        <v>6771</v>
      </c>
    </row>
    <row r="4109" spans="1:6">
      <c r="A4109" s="403">
        <v>86882</v>
      </c>
      <c r="B4109" s="404" t="s">
        <v>11127</v>
      </c>
      <c r="C4109" s="404" t="s">
        <v>2</v>
      </c>
      <c r="D4109" s="404" t="s">
        <v>6770</v>
      </c>
      <c r="E4109" s="409">
        <v>15.27</v>
      </c>
      <c r="F4109" s="404" t="s">
        <v>6771</v>
      </c>
    </row>
    <row r="4110" spans="1:6">
      <c r="A4110" s="403">
        <v>86883</v>
      </c>
      <c r="B4110" s="404" t="s">
        <v>11128</v>
      </c>
      <c r="C4110" s="404" t="s">
        <v>2</v>
      </c>
      <c r="D4110" s="404" t="s">
        <v>6770</v>
      </c>
      <c r="E4110" s="409">
        <v>8.69</v>
      </c>
      <c r="F4110" s="404" t="s">
        <v>6771</v>
      </c>
    </row>
    <row r="4111" spans="1:6">
      <c r="A4111" s="403">
        <v>86884</v>
      </c>
      <c r="B4111" s="404" t="s">
        <v>11129</v>
      </c>
      <c r="C4111" s="404" t="s">
        <v>2</v>
      </c>
      <c r="D4111" s="404" t="s">
        <v>6770</v>
      </c>
      <c r="E4111" s="409">
        <v>6.31</v>
      </c>
      <c r="F4111" s="404" t="s">
        <v>6771</v>
      </c>
    </row>
    <row r="4112" spans="1:6">
      <c r="A4112" s="403">
        <v>86885</v>
      </c>
      <c r="B4112" s="404" t="s">
        <v>11130</v>
      </c>
      <c r="C4112" s="404" t="s">
        <v>2</v>
      </c>
      <c r="D4112" s="404" t="s">
        <v>6770</v>
      </c>
      <c r="E4112" s="409">
        <v>8.23</v>
      </c>
      <c r="F4112" s="404" t="s">
        <v>6771</v>
      </c>
    </row>
    <row r="4113" spans="1:6">
      <c r="A4113" s="403">
        <v>86886</v>
      </c>
      <c r="B4113" s="404" t="s">
        <v>11131</v>
      </c>
      <c r="C4113" s="404" t="s">
        <v>2</v>
      </c>
      <c r="D4113" s="404" t="s">
        <v>6770</v>
      </c>
      <c r="E4113" s="409">
        <v>25.63</v>
      </c>
      <c r="F4113" s="404" t="s">
        <v>6771</v>
      </c>
    </row>
    <row r="4114" spans="1:6">
      <c r="A4114" s="403">
        <v>86887</v>
      </c>
      <c r="B4114" s="404" t="s">
        <v>11132</v>
      </c>
      <c r="C4114" s="404" t="s">
        <v>2</v>
      </c>
      <c r="D4114" s="404" t="s">
        <v>6770</v>
      </c>
      <c r="E4114" s="409">
        <v>27.74</v>
      </c>
      <c r="F4114" s="404" t="s">
        <v>6771</v>
      </c>
    </row>
    <row r="4115" spans="1:6">
      <c r="A4115" s="403">
        <v>86888</v>
      </c>
      <c r="B4115" s="404" t="s">
        <v>11133</v>
      </c>
      <c r="C4115" s="404" t="s">
        <v>2</v>
      </c>
      <c r="D4115" s="404" t="s">
        <v>6823</v>
      </c>
      <c r="E4115" s="409">
        <v>367.41</v>
      </c>
      <c r="F4115" s="404" t="s">
        <v>6771</v>
      </c>
    </row>
    <row r="4116" spans="1:6">
      <c r="A4116" s="403">
        <v>86889</v>
      </c>
      <c r="B4116" s="404" t="s">
        <v>11134</v>
      </c>
      <c r="C4116" s="404" t="s">
        <v>2</v>
      </c>
      <c r="D4116" s="404" t="s">
        <v>6770</v>
      </c>
      <c r="E4116" s="409">
        <v>428.46</v>
      </c>
      <c r="F4116" s="404" t="s">
        <v>6771</v>
      </c>
    </row>
    <row r="4117" spans="1:6">
      <c r="A4117" s="403">
        <v>86893</v>
      </c>
      <c r="B4117" s="404" t="s">
        <v>11135</v>
      </c>
      <c r="C4117" s="404" t="s">
        <v>2</v>
      </c>
      <c r="D4117" s="404" t="s">
        <v>6823</v>
      </c>
      <c r="E4117" s="409">
        <v>510.36</v>
      </c>
      <c r="F4117" s="404" t="s">
        <v>6771</v>
      </c>
    </row>
    <row r="4118" spans="1:6">
      <c r="A4118" s="403">
        <v>86894</v>
      </c>
      <c r="B4118" s="404" t="s">
        <v>11136</v>
      </c>
      <c r="C4118" s="404" t="s">
        <v>2</v>
      </c>
      <c r="D4118" s="404" t="s">
        <v>6770</v>
      </c>
      <c r="E4118" s="409">
        <v>235.52</v>
      </c>
      <c r="F4118" s="404" t="s">
        <v>6771</v>
      </c>
    </row>
    <row r="4119" spans="1:6">
      <c r="A4119" s="403">
        <v>86895</v>
      </c>
      <c r="B4119" s="404" t="s">
        <v>11137</v>
      </c>
      <c r="C4119" s="404" t="s">
        <v>2</v>
      </c>
      <c r="D4119" s="404" t="s">
        <v>6770</v>
      </c>
      <c r="E4119" s="409">
        <v>219.4</v>
      </c>
      <c r="F4119" s="404" t="s">
        <v>6771</v>
      </c>
    </row>
    <row r="4120" spans="1:6">
      <c r="A4120" s="403">
        <v>86899</v>
      </c>
      <c r="B4120" s="404" t="s">
        <v>11138</v>
      </c>
      <c r="C4120" s="404" t="s">
        <v>2</v>
      </c>
      <c r="D4120" s="404" t="s">
        <v>6823</v>
      </c>
      <c r="E4120" s="409">
        <v>250.12</v>
      </c>
      <c r="F4120" s="404" t="s">
        <v>6771</v>
      </c>
    </row>
    <row r="4121" spans="1:6">
      <c r="A4121" s="403">
        <v>86900</v>
      </c>
      <c r="B4121" s="404" t="s">
        <v>11139</v>
      </c>
      <c r="C4121" s="404" t="s">
        <v>2</v>
      </c>
      <c r="D4121" s="404" t="s">
        <v>6770</v>
      </c>
      <c r="E4121" s="409">
        <v>115.64</v>
      </c>
      <c r="F4121" s="404" t="s">
        <v>6771</v>
      </c>
    </row>
    <row r="4122" spans="1:6">
      <c r="A4122" s="403">
        <v>86901</v>
      </c>
      <c r="B4122" s="404" t="s">
        <v>11140</v>
      </c>
      <c r="C4122" s="404" t="s">
        <v>2</v>
      </c>
      <c r="D4122" s="404" t="s">
        <v>6770</v>
      </c>
      <c r="E4122" s="409">
        <v>107.22</v>
      </c>
      <c r="F4122" s="404" t="s">
        <v>6771</v>
      </c>
    </row>
    <row r="4123" spans="1:6">
      <c r="A4123" s="403">
        <v>86902</v>
      </c>
      <c r="B4123" s="404" t="s">
        <v>11141</v>
      </c>
      <c r="C4123" s="404" t="s">
        <v>2</v>
      </c>
      <c r="D4123" s="404" t="s">
        <v>6823</v>
      </c>
      <c r="E4123" s="409">
        <v>207.4</v>
      </c>
      <c r="F4123" s="404" t="s">
        <v>6771</v>
      </c>
    </row>
    <row r="4124" spans="1:6">
      <c r="A4124" s="403">
        <v>86903</v>
      </c>
      <c r="B4124" s="404" t="s">
        <v>11142</v>
      </c>
      <c r="C4124" s="404" t="s">
        <v>2</v>
      </c>
      <c r="D4124" s="404" t="s">
        <v>6823</v>
      </c>
      <c r="E4124" s="409">
        <v>273.64</v>
      </c>
      <c r="F4124" s="404" t="s">
        <v>6771</v>
      </c>
    </row>
    <row r="4125" spans="1:6">
      <c r="A4125" s="403">
        <v>86904</v>
      </c>
      <c r="B4125" s="404" t="s">
        <v>11143</v>
      </c>
      <c r="C4125" s="404" t="s">
        <v>2</v>
      </c>
      <c r="D4125" s="404" t="s">
        <v>6823</v>
      </c>
      <c r="E4125" s="409">
        <v>108.02</v>
      </c>
      <c r="F4125" s="404" t="s">
        <v>6771</v>
      </c>
    </row>
    <row r="4126" spans="1:6">
      <c r="A4126" s="403">
        <v>86905</v>
      </c>
      <c r="B4126" s="404" t="s">
        <v>11144</v>
      </c>
      <c r="C4126" s="404" t="s">
        <v>2</v>
      </c>
      <c r="D4126" s="404" t="s">
        <v>6770</v>
      </c>
      <c r="E4126" s="409">
        <v>201.27</v>
      </c>
      <c r="F4126" s="404" t="s">
        <v>6771</v>
      </c>
    </row>
    <row r="4127" spans="1:6">
      <c r="A4127" s="403">
        <v>86906</v>
      </c>
      <c r="B4127" s="404" t="s">
        <v>11145</v>
      </c>
      <c r="C4127" s="404" t="s">
        <v>2</v>
      </c>
      <c r="D4127" s="404" t="s">
        <v>6770</v>
      </c>
      <c r="E4127" s="409">
        <v>47.08</v>
      </c>
      <c r="F4127" s="404" t="s">
        <v>6771</v>
      </c>
    </row>
    <row r="4128" spans="1:6">
      <c r="A4128" s="403">
        <v>86908</v>
      </c>
      <c r="B4128" s="404" t="s">
        <v>11146</v>
      </c>
      <c r="C4128" s="404" t="s">
        <v>2</v>
      </c>
      <c r="D4128" s="404" t="s">
        <v>6770</v>
      </c>
      <c r="E4128" s="409">
        <v>242.25</v>
      </c>
      <c r="F4128" s="404" t="s">
        <v>6771</v>
      </c>
    </row>
    <row r="4129" spans="1:6">
      <c r="A4129" s="403">
        <v>86909</v>
      </c>
      <c r="B4129" s="404" t="s">
        <v>11147</v>
      </c>
      <c r="C4129" s="404" t="s">
        <v>2</v>
      </c>
      <c r="D4129" s="404" t="s">
        <v>6770</v>
      </c>
      <c r="E4129" s="409">
        <v>94.18</v>
      </c>
      <c r="F4129" s="404" t="s">
        <v>6771</v>
      </c>
    </row>
    <row r="4130" spans="1:6">
      <c r="A4130" s="403">
        <v>86910</v>
      </c>
      <c r="B4130" s="404" t="s">
        <v>11148</v>
      </c>
      <c r="C4130" s="404" t="s">
        <v>2</v>
      </c>
      <c r="D4130" s="404" t="s">
        <v>6770</v>
      </c>
      <c r="E4130" s="409">
        <v>90.08</v>
      </c>
      <c r="F4130" s="404" t="s">
        <v>6771</v>
      </c>
    </row>
    <row r="4131" spans="1:6">
      <c r="A4131" s="403">
        <v>86911</v>
      </c>
      <c r="B4131" s="404" t="s">
        <v>11149</v>
      </c>
      <c r="C4131" s="404" t="s">
        <v>2</v>
      </c>
      <c r="D4131" s="404" t="s">
        <v>6770</v>
      </c>
      <c r="E4131" s="409">
        <v>39.83</v>
      </c>
      <c r="F4131" s="404" t="s">
        <v>6771</v>
      </c>
    </row>
    <row r="4132" spans="1:6">
      <c r="A4132" s="403">
        <v>86912</v>
      </c>
      <c r="B4132" s="404" t="s">
        <v>11150</v>
      </c>
      <c r="C4132" s="404" t="s">
        <v>2</v>
      </c>
      <c r="D4132" s="404" t="s">
        <v>6770</v>
      </c>
      <c r="E4132" s="409">
        <v>39.83</v>
      </c>
      <c r="F4132" s="404" t="s">
        <v>6771</v>
      </c>
    </row>
    <row r="4133" spans="1:6">
      <c r="A4133" s="403">
        <v>86913</v>
      </c>
      <c r="B4133" s="404" t="s">
        <v>11151</v>
      </c>
      <c r="C4133" s="404" t="s">
        <v>2</v>
      </c>
      <c r="D4133" s="404" t="s">
        <v>6770</v>
      </c>
      <c r="E4133" s="409">
        <v>17.5</v>
      </c>
      <c r="F4133" s="404" t="s">
        <v>6771</v>
      </c>
    </row>
    <row r="4134" spans="1:6">
      <c r="A4134" s="403">
        <v>86914</v>
      </c>
      <c r="B4134" s="404" t="s">
        <v>11152</v>
      </c>
      <c r="C4134" s="404" t="s">
        <v>2</v>
      </c>
      <c r="D4134" s="404" t="s">
        <v>6770</v>
      </c>
      <c r="E4134" s="409">
        <v>36.1</v>
      </c>
      <c r="F4134" s="404" t="s">
        <v>6771</v>
      </c>
    </row>
    <row r="4135" spans="1:6">
      <c r="A4135" s="403">
        <v>86915</v>
      </c>
      <c r="B4135" s="404" t="s">
        <v>11153</v>
      </c>
      <c r="C4135" s="404" t="s">
        <v>2</v>
      </c>
      <c r="D4135" s="404" t="s">
        <v>6770</v>
      </c>
      <c r="E4135" s="409">
        <v>79.42</v>
      </c>
      <c r="F4135" s="404" t="s">
        <v>6771</v>
      </c>
    </row>
    <row r="4136" spans="1:6">
      <c r="A4136" s="403">
        <v>86916</v>
      </c>
      <c r="B4136" s="404" t="s">
        <v>11154</v>
      </c>
      <c r="C4136" s="404" t="s">
        <v>2</v>
      </c>
      <c r="D4136" s="404" t="s">
        <v>6770</v>
      </c>
      <c r="E4136" s="409">
        <v>25.31</v>
      </c>
      <c r="F4136" s="404" t="s">
        <v>6771</v>
      </c>
    </row>
    <row r="4137" spans="1:6">
      <c r="A4137" s="403">
        <v>86919</v>
      </c>
      <c r="B4137" s="404" t="s">
        <v>11155</v>
      </c>
      <c r="C4137" s="404" t="s">
        <v>2</v>
      </c>
      <c r="D4137" s="404" t="s">
        <v>6823</v>
      </c>
      <c r="E4137" s="409">
        <v>687.95</v>
      </c>
      <c r="F4137" s="404" t="s">
        <v>6771</v>
      </c>
    </row>
    <row r="4138" spans="1:6">
      <c r="A4138" s="403">
        <v>86920</v>
      </c>
      <c r="B4138" s="404" t="s">
        <v>11156</v>
      </c>
      <c r="C4138" s="404" t="s">
        <v>2</v>
      </c>
      <c r="D4138" s="404" t="s">
        <v>6823</v>
      </c>
      <c r="E4138" s="409">
        <v>650.51</v>
      </c>
      <c r="F4138" s="404" t="s">
        <v>6771</v>
      </c>
    </row>
    <row r="4139" spans="1:6">
      <c r="A4139" s="403">
        <v>86921</v>
      </c>
      <c r="B4139" s="404" t="s">
        <v>11157</v>
      </c>
      <c r="C4139" s="404" t="s">
        <v>2</v>
      </c>
      <c r="D4139" s="404" t="s">
        <v>6823</v>
      </c>
      <c r="E4139" s="409">
        <v>658.32</v>
      </c>
      <c r="F4139" s="404" t="s">
        <v>6771</v>
      </c>
    </row>
    <row r="4140" spans="1:6">
      <c r="A4140" s="403">
        <v>86922</v>
      </c>
      <c r="B4140" s="404" t="s">
        <v>11158</v>
      </c>
      <c r="C4140" s="404" t="s">
        <v>2</v>
      </c>
      <c r="D4140" s="404" t="s">
        <v>6823</v>
      </c>
      <c r="E4140" s="409">
        <v>544.02</v>
      </c>
      <c r="F4140" s="404" t="s">
        <v>6771</v>
      </c>
    </row>
    <row r="4141" spans="1:6">
      <c r="A4141" s="403">
        <v>86923</v>
      </c>
      <c r="B4141" s="404" t="s">
        <v>11159</v>
      </c>
      <c r="C4141" s="404" t="s">
        <v>2</v>
      </c>
      <c r="D4141" s="404" t="s">
        <v>6823</v>
      </c>
      <c r="E4141" s="409">
        <v>418.36</v>
      </c>
      <c r="F4141" s="404" t="s">
        <v>6771</v>
      </c>
    </row>
    <row r="4142" spans="1:6">
      <c r="A4142" s="403">
        <v>86924</v>
      </c>
      <c r="B4142" s="404" t="s">
        <v>6072</v>
      </c>
      <c r="C4142" s="404" t="s">
        <v>2</v>
      </c>
      <c r="D4142" s="404" t="s">
        <v>6823</v>
      </c>
      <c r="E4142" s="409">
        <v>426.17</v>
      </c>
      <c r="F4142" s="404" t="s">
        <v>6771</v>
      </c>
    </row>
    <row r="4143" spans="1:6">
      <c r="A4143" s="403">
        <v>86925</v>
      </c>
      <c r="B4143" s="404" t="s">
        <v>11160</v>
      </c>
      <c r="C4143" s="404" t="s">
        <v>2</v>
      </c>
      <c r="D4143" s="404" t="s">
        <v>6823</v>
      </c>
      <c r="E4143" s="409">
        <v>378.35</v>
      </c>
      <c r="F4143" s="404" t="s">
        <v>6771</v>
      </c>
    </row>
    <row r="4144" spans="1:6">
      <c r="A4144" s="403">
        <v>86926</v>
      </c>
      <c r="B4144" s="404" t="s">
        <v>11161</v>
      </c>
      <c r="C4144" s="404" t="s">
        <v>2</v>
      </c>
      <c r="D4144" s="404" t="s">
        <v>6823</v>
      </c>
      <c r="E4144" s="409">
        <v>386.16</v>
      </c>
      <c r="F4144" s="404" t="s">
        <v>6771</v>
      </c>
    </row>
    <row r="4145" spans="1:6">
      <c r="A4145" s="403">
        <v>86927</v>
      </c>
      <c r="B4145" s="404" t="s">
        <v>11162</v>
      </c>
      <c r="C4145" s="404" t="s">
        <v>2</v>
      </c>
      <c r="D4145" s="404" t="s">
        <v>6823</v>
      </c>
      <c r="E4145" s="409">
        <v>235.01</v>
      </c>
      <c r="F4145" s="404" t="s">
        <v>6771</v>
      </c>
    </row>
    <row r="4146" spans="1:6">
      <c r="A4146" s="403">
        <v>86928</v>
      </c>
      <c r="B4146" s="404" t="s">
        <v>11163</v>
      </c>
      <c r="C4146" s="404" t="s">
        <v>2</v>
      </c>
      <c r="D4146" s="404" t="s">
        <v>6823</v>
      </c>
      <c r="E4146" s="409">
        <v>242.82</v>
      </c>
      <c r="F4146" s="404" t="s">
        <v>6771</v>
      </c>
    </row>
    <row r="4147" spans="1:6">
      <c r="A4147" s="403">
        <v>86929</v>
      </c>
      <c r="B4147" s="404" t="s">
        <v>11164</v>
      </c>
      <c r="C4147" s="404" t="s">
        <v>2</v>
      </c>
      <c r="D4147" s="404" t="s">
        <v>6823</v>
      </c>
      <c r="E4147" s="409">
        <v>228.43</v>
      </c>
      <c r="F4147" s="404" t="s">
        <v>6771</v>
      </c>
    </row>
    <row r="4148" spans="1:6">
      <c r="A4148" s="403">
        <v>86930</v>
      </c>
      <c r="B4148" s="404" t="s">
        <v>11165</v>
      </c>
      <c r="C4148" s="404" t="s">
        <v>2</v>
      </c>
      <c r="D4148" s="404" t="s">
        <v>6823</v>
      </c>
      <c r="E4148" s="409">
        <v>236.24</v>
      </c>
      <c r="F4148" s="404" t="s">
        <v>6771</v>
      </c>
    </row>
    <row r="4149" spans="1:6">
      <c r="A4149" s="403">
        <v>86931</v>
      </c>
      <c r="B4149" s="404" t="s">
        <v>11166</v>
      </c>
      <c r="C4149" s="404" t="s">
        <v>2</v>
      </c>
      <c r="D4149" s="404" t="s">
        <v>6823</v>
      </c>
      <c r="E4149" s="409">
        <v>375.64</v>
      </c>
      <c r="F4149" s="404" t="s">
        <v>6771</v>
      </c>
    </row>
    <row r="4150" spans="1:6">
      <c r="A4150" s="403">
        <v>86932</v>
      </c>
      <c r="B4150" s="404" t="s">
        <v>11167</v>
      </c>
      <c r="C4150" s="404" t="s">
        <v>2</v>
      </c>
      <c r="D4150" s="404" t="s">
        <v>6823</v>
      </c>
      <c r="E4150" s="409">
        <v>395.15</v>
      </c>
      <c r="F4150" s="404" t="s">
        <v>6771</v>
      </c>
    </row>
    <row r="4151" spans="1:6">
      <c r="A4151" s="403">
        <v>86933</v>
      </c>
      <c r="B4151" s="404" t="s">
        <v>11168</v>
      </c>
      <c r="C4151" s="404" t="s">
        <v>2</v>
      </c>
      <c r="D4151" s="404" t="s">
        <v>6770</v>
      </c>
      <c r="E4151" s="409">
        <v>305.39</v>
      </c>
      <c r="F4151" s="404" t="s">
        <v>6771</v>
      </c>
    </row>
    <row r="4152" spans="1:6">
      <c r="A4152" s="403">
        <v>86934</v>
      </c>
      <c r="B4152" s="404" t="s">
        <v>11169</v>
      </c>
      <c r="C4152" s="404" t="s">
        <v>2</v>
      </c>
      <c r="D4152" s="404" t="s">
        <v>6770</v>
      </c>
      <c r="E4152" s="409">
        <v>298.81</v>
      </c>
      <c r="F4152" s="404" t="s">
        <v>6771</v>
      </c>
    </row>
    <row r="4153" spans="1:6">
      <c r="A4153" s="403">
        <v>86935</v>
      </c>
      <c r="B4153" s="404" t="s">
        <v>11170</v>
      </c>
      <c r="C4153" s="404" t="s">
        <v>2</v>
      </c>
      <c r="D4153" s="404" t="s">
        <v>6770</v>
      </c>
      <c r="E4153" s="409">
        <v>161.32</v>
      </c>
      <c r="F4153" s="404" t="s">
        <v>6771</v>
      </c>
    </row>
    <row r="4154" spans="1:6">
      <c r="A4154" s="403">
        <v>86936</v>
      </c>
      <c r="B4154" s="404" t="s">
        <v>11171</v>
      </c>
      <c r="C4154" s="404" t="s">
        <v>2</v>
      </c>
      <c r="D4154" s="404" t="s">
        <v>6770</v>
      </c>
      <c r="E4154" s="409">
        <v>256.12</v>
      </c>
      <c r="F4154" s="404" t="s">
        <v>6771</v>
      </c>
    </row>
    <row r="4155" spans="1:6">
      <c r="A4155" s="403">
        <v>86937</v>
      </c>
      <c r="B4155" s="404" t="s">
        <v>11172</v>
      </c>
      <c r="C4155" s="404" t="s">
        <v>2</v>
      </c>
      <c r="D4155" s="404" t="s">
        <v>6770</v>
      </c>
      <c r="E4155" s="409">
        <v>139.88</v>
      </c>
      <c r="F4155" s="404" t="s">
        <v>6771</v>
      </c>
    </row>
    <row r="4156" spans="1:6">
      <c r="A4156" s="403">
        <v>86938</v>
      </c>
      <c r="B4156" s="404" t="s">
        <v>11173</v>
      </c>
      <c r="C4156" s="404" t="s">
        <v>2</v>
      </c>
      <c r="D4156" s="404" t="s">
        <v>6770</v>
      </c>
      <c r="E4156" s="409">
        <v>234.68</v>
      </c>
      <c r="F4156" s="404" t="s">
        <v>6771</v>
      </c>
    </row>
    <row r="4157" spans="1:6">
      <c r="A4157" s="403">
        <v>86939</v>
      </c>
      <c r="B4157" s="404" t="s">
        <v>11174</v>
      </c>
      <c r="C4157" s="404" t="s">
        <v>2</v>
      </c>
      <c r="D4157" s="404" t="s">
        <v>6823</v>
      </c>
      <c r="E4157" s="409">
        <v>274.61</v>
      </c>
      <c r="F4157" s="404" t="s">
        <v>6771</v>
      </c>
    </row>
    <row r="4158" spans="1:6">
      <c r="A4158" s="403">
        <v>86940</v>
      </c>
      <c r="B4158" s="404" t="s">
        <v>11175</v>
      </c>
      <c r="C4158" s="404" t="s">
        <v>2</v>
      </c>
      <c r="D4158" s="404" t="s">
        <v>6823</v>
      </c>
      <c r="E4158" s="409">
        <v>657.85</v>
      </c>
      <c r="F4158" s="404" t="s">
        <v>6771</v>
      </c>
    </row>
    <row r="4159" spans="1:6">
      <c r="A4159" s="403">
        <v>86941</v>
      </c>
      <c r="B4159" s="404" t="s">
        <v>11176</v>
      </c>
      <c r="C4159" s="404" t="s">
        <v>2</v>
      </c>
      <c r="D4159" s="404" t="s">
        <v>6823</v>
      </c>
      <c r="E4159" s="409">
        <v>508.26</v>
      </c>
      <c r="F4159" s="404" t="s">
        <v>6771</v>
      </c>
    </row>
    <row r="4160" spans="1:6">
      <c r="A4160" s="403">
        <v>86942</v>
      </c>
      <c r="B4160" s="404" t="s">
        <v>11177</v>
      </c>
      <c r="C4160" s="404" t="s">
        <v>2</v>
      </c>
      <c r="D4160" s="404" t="s">
        <v>6823</v>
      </c>
      <c r="E4160" s="409">
        <v>181.81</v>
      </c>
      <c r="F4160" s="404" t="s">
        <v>6771</v>
      </c>
    </row>
    <row r="4161" spans="1:6">
      <c r="A4161" s="403">
        <v>86943</v>
      </c>
      <c r="B4161" s="404" t="s">
        <v>11178</v>
      </c>
      <c r="C4161" s="404" t="s">
        <v>2</v>
      </c>
      <c r="D4161" s="404" t="s">
        <v>6823</v>
      </c>
      <c r="E4161" s="409">
        <v>175.23</v>
      </c>
      <c r="F4161" s="404" t="s">
        <v>6771</v>
      </c>
    </row>
    <row r="4162" spans="1:6">
      <c r="A4162" s="403">
        <v>86947</v>
      </c>
      <c r="B4162" s="404" t="s">
        <v>11179</v>
      </c>
      <c r="C4162" s="404" t="s">
        <v>2</v>
      </c>
      <c r="D4162" s="404" t="s">
        <v>6823</v>
      </c>
      <c r="E4162" s="409">
        <v>741.55</v>
      </c>
      <c r="F4162" s="404" t="s">
        <v>6771</v>
      </c>
    </row>
    <row r="4163" spans="1:6">
      <c r="A4163" s="403">
        <v>88571</v>
      </c>
      <c r="B4163" s="404" t="s">
        <v>11180</v>
      </c>
      <c r="C4163" s="404" t="s">
        <v>2</v>
      </c>
      <c r="D4163" s="404" t="s">
        <v>6770</v>
      </c>
      <c r="E4163" s="409">
        <v>31.61</v>
      </c>
      <c r="F4163" s="404" t="s">
        <v>6771</v>
      </c>
    </row>
    <row r="4164" spans="1:6">
      <c r="A4164" s="403">
        <v>93396</v>
      </c>
      <c r="B4164" s="404" t="s">
        <v>6076</v>
      </c>
      <c r="C4164" s="404" t="s">
        <v>2</v>
      </c>
      <c r="D4164" s="404" t="s">
        <v>6770</v>
      </c>
      <c r="E4164" s="409">
        <v>412.67</v>
      </c>
      <c r="F4164" s="404" t="s">
        <v>6771</v>
      </c>
    </row>
    <row r="4165" spans="1:6">
      <c r="A4165" s="403">
        <v>93441</v>
      </c>
      <c r="B4165" s="404" t="s">
        <v>6078</v>
      </c>
      <c r="C4165" s="404" t="s">
        <v>2</v>
      </c>
      <c r="D4165" s="404" t="s">
        <v>6770</v>
      </c>
      <c r="E4165" s="409">
        <v>635.91999999999996</v>
      </c>
      <c r="F4165" s="404" t="s">
        <v>6771</v>
      </c>
    </row>
    <row r="4166" spans="1:6">
      <c r="A4166" s="403">
        <v>93442</v>
      </c>
      <c r="B4166" s="404" t="s">
        <v>11181</v>
      </c>
      <c r="C4166" s="404" t="s">
        <v>2</v>
      </c>
      <c r="D4166" s="404" t="s">
        <v>6823</v>
      </c>
      <c r="E4166" s="409">
        <v>866.97</v>
      </c>
      <c r="F4166" s="404" t="s">
        <v>6771</v>
      </c>
    </row>
    <row r="4167" spans="1:6">
      <c r="A4167" s="403">
        <v>95469</v>
      </c>
      <c r="B4167" s="404" t="s">
        <v>11182</v>
      </c>
      <c r="C4167" s="404" t="s">
        <v>2</v>
      </c>
      <c r="D4167" s="404" t="s">
        <v>6823</v>
      </c>
      <c r="E4167" s="409">
        <v>170.79</v>
      </c>
      <c r="F4167" s="404" t="s">
        <v>6771</v>
      </c>
    </row>
    <row r="4168" spans="1:6">
      <c r="A4168" s="403">
        <v>95470</v>
      </c>
      <c r="B4168" s="404" t="s">
        <v>11183</v>
      </c>
      <c r="C4168" s="404" t="s">
        <v>2</v>
      </c>
      <c r="D4168" s="404" t="s">
        <v>6823</v>
      </c>
      <c r="E4168" s="409">
        <v>175.87</v>
      </c>
      <c r="F4168" s="404" t="s">
        <v>6771</v>
      </c>
    </row>
    <row r="4169" spans="1:6">
      <c r="A4169" s="403">
        <v>95471</v>
      </c>
      <c r="B4169" s="404" t="s">
        <v>11184</v>
      </c>
      <c r="C4169" s="404" t="s">
        <v>2</v>
      </c>
      <c r="D4169" s="404" t="s">
        <v>6823</v>
      </c>
      <c r="E4169" s="409">
        <v>640.67999999999995</v>
      </c>
      <c r="F4169" s="404" t="s">
        <v>6771</v>
      </c>
    </row>
    <row r="4170" spans="1:6">
      <c r="A4170" s="403">
        <v>95472</v>
      </c>
      <c r="B4170" s="404" t="s">
        <v>11185</v>
      </c>
      <c r="C4170" s="404" t="s">
        <v>2</v>
      </c>
      <c r="D4170" s="404" t="s">
        <v>6823</v>
      </c>
      <c r="E4170" s="409">
        <v>645.76</v>
      </c>
      <c r="F4170" s="404" t="s">
        <v>6771</v>
      </c>
    </row>
    <row r="4171" spans="1:6">
      <c r="A4171" s="403">
        <v>95542</v>
      </c>
      <c r="B4171" s="404" t="s">
        <v>6084</v>
      </c>
      <c r="C4171" s="404" t="s">
        <v>2</v>
      </c>
      <c r="D4171" s="404" t="s">
        <v>6770</v>
      </c>
      <c r="E4171" s="409">
        <v>15.56</v>
      </c>
      <c r="F4171" s="404" t="s">
        <v>6771</v>
      </c>
    </row>
    <row r="4172" spans="1:6">
      <c r="A4172" s="403">
        <v>95543</v>
      </c>
      <c r="B4172" s="404" t="s">
        <v>11186</v>
      </c>
      <c r="C4172" s="404" t="s">
        <v>2</v>
      </c>
      <c r="D4172" s="404" t="s">
        <v>6770</v>
      </c>
      <c r="E4172" s="409">
        <v>25.62</v>
      </c>
      <c r="F4172" s="404" t="s">
        <v>6771</v>
      </c>
    </row>
    <row r="4173" spans="1:6">
      <c r="A4173" s="403">
        <v>95544</v>
      </c>
      <c r="B4173" s="404" t="s">
        <v>6086</v>
      </c>
      <c r="C4173" s="404" t="s">
        <v>2</v>
      </c>
      <c r="D4173" s="404" t="s">
        <v>6770</v>
      </c>
      <c r="E4173" s="409">
        <v>19.399999999999999</v>
      </c>
      <c r="F4173" s="404" t="s">
        <v>6771</v>
      </c>
    </row>
    <row r="4174" spans="1:6">
      <c r="A4174" s="403">
        <v>95545</v>
      </c>
      <c r="B4174" s="404" t="s">
        <v>6088</v>
      </c>
      <c r="C4174" s="404" t="s">
        <v>2</v>
      </c>
      <c r="D4174" s="404" t="s">
        <v>6770</v>
      </c>
      <c r="E4174" s="409">
        <v>18.989999999999998</v>
      </c>
      <c r="F4174" s="404" t="s">
        <v>6771</v>
      </c>
    </row>
    <row r="4175" spans="1:6">
      <c r="A4175" s="403">
        <v>95546</v>
      </c>
      <c r="B4175" s="404" t="s">
        <v>11187</v>
      </c>
      <c r="C4175" s="404" t="s">
        <v>2</v>
      </c>
      <c r="D4175" s="404" t="s">
        <v>6770</v>
      </c>
      <c r="E4175" s="409">
        <v>60.62</v>
      </c>
      <c r="F4175" s="404" t="s">
        <v>6771</v>
      </c>
    </row>
    <row r="4176" spans="1:6">
      <c r="A4176" s="403">
        <v>95547</v>
      </c>
      <c r="B4176" s="404" t="s">
        <v>11188</v>
      </c>
      <c r="C4176" s="404" t="s">
        <v>2</v>
      </c>
      <c r="D4176" s="404" t="s">
        <v>6770</v>
      </c>
      <c r="E4176" s="409">
        <v>57.9</v>
      </c>
      <c r="F4176" s="404" t="s">
        <v>6771</v>
      </c>
    </row>
    <row r="4177" spans="1:6">
      <c r="A4177" s="403">
        <v>6087</v>
      </c>
      <c r="B4177" s="404" t="s">
        <v>11189</v>
      </c>
      <c r="C4177" s="404" t="s">
        <v>2</v>
      </c>
      <c r="D4177" s="404" t="s">
        <v>6823</v>
      </c>
      <c r="E4177" s="409">
        <v>21.91</v>
      </c>
      <c r="F4177" s="404" t="s">
        <v>6771</v>
      </c>
    </row>
    <row r="4178" spans="1:6">
      <c r="A4178" s="404" t="s">
        <v>11190</v>
      </c>
      <c r="B4178" s="404" t="s">
        <v>11191</v>
      </c>
      <c r="C4178" s="404" t="s">
        <v>2</v>
      </c>
      <c r="D4178" s="404" t="s">
        <v>6823</v>
      </c>
      <c r="E4178" s="411">
        <v>1471.53</v>
      </c>
      <c r="F4178" s="404" t="s">
        <v>6771</v>
      </c>
    </row>
    <row r="4179" spans="1:6">
      <c r="A4179" s="404" t="s">
        <v>11192</v>
      </c>
      <c r="B4179" s="404" t="s">
        <v>11193</v>
      </c>
      <c r="C4179" s="404" t="s">
        <v>2</v>
      </c>
      <c r="D4179" s="404" t="s">
        <v>6823</v>
      </c>
      <c r="E4179" s="411">
        <v>1869.64</v>
      </c>
      <c r="F4179" s="404" t="s">
        <v>6771</v>
      </c>
    </row>
    <row r="4180" spans="1:6">
      <c r="A4180" s="403">
        <v>95463</v>
      </c>
      <c r="B4180" s="404" t="s">
        <v>11194</v>
      </c>
      <c r="C4180" s="404" t="s">
        <v>2</v>
      </c>
      <c r="D4180" s="404" t="s">
        <v>6823</v>
      </c>
      <c r="E4180" s="411">
        <v>1259.07</v>
      </c>
      <c r="F4180" s="404" t="s">
        <v>6771</v>
      </c>
    </row>
    <row r="4181" spans="1:6">
      <c r="A4181" s="403">
        <v>89957</v>
      </c>
      <c r="B4181" s="404" t="s">
        <v>11195</v>
      </c>
      <c r="C4181" s="404" t="s">
        <v>2</v>
      </c>
      <c r="D4181" s="404" t="s">
        <v>6770</v>
      </c>
      <c r="E4181" s="409">
        <v>94.75</v>
      </c>
      <c r="F4181" s="404" t="s">
        <v>6771</v>
      </c>
    </row>
    <row r="4182" spans="1:6">
      <c r="A4182" s="403">
        <v>89959</v>
      </c>
      <c r="B4182" s="404" t="s">
        <v>11196</v>
      </c>
      <c r="C4182" s="404" t="s">
        <v>2</v>
      </c>
      <c r="D4182" s="404" t="s">
        <v>6770</v>
      </c>
      <c r="E4182" s="409">
        <v>159.86000000000001</v>
      </c>
      <c r="F4182" s="404" t="s">
        <v>6771</v>
      </c>
    </row>
    <row r="4183" spans="1:6">
      <c r="A4183" s="403">
        <v>40729</v>
      </c>
      <c r="B4183" s="404" t="s">
        <v>6070</v>
      </c>
      <c r="C4183" s="404" t="s">
        <v>2</v>
      </c>
      <c r="D4183" s="404" t="s">
        <v>6770</v>
      </c>
      <c r="E4183" s="409">
        <v>154.96</v>
      </c>
      <c r="F4183" s="404" t="s">
        <v>6771</v>
      </c>
    </row>
    <row r="4184" spans="1:6">
      <c r="A4184" s="404" t="s">
        <v>11197</v>
      </c>
      <c r="B4184" s="404" t="s">
        <v>11198</v>
      </c>
      <c r="C4184" s="404" t="s">
        <v>2</v>
      </c>
      <c r="D4184" s="404" t="s">
        <v>6823</v>
      </c>
      <c r="E4184" s="409">
        <v>46.05</v>
      </c>
      <c r="F4184" s="404" t="s">
        <v>6771</v>
      </c>
    </row>
    <row r="4185" spans="1:6">
      <c r="A4185" s="404" t="s">
        <v>11199</v>
      </c>
      <c r="B4185" s="404" t="s">
        <v>11200</v>
      </c>
      <c r="C4185" s="404" t="s">
        <v>2</v>
      </c>
      <c r="D4185" s="404" t="s">
        <v>6823</v>
      </c>
      <c r="E4185" s="409">
        <v>48.71</v>
      </c>
      <c r="F4185" s="404" t="s">
        <v>6771</v>
      </c>
    </row>
    <row r="4186" spans="1:6">
      <c r="A4186" s="404" t="s">
        <v>11201</v>
      </c>
      <c r="B4186" s="404" t="s">
        <v>11202</v>
      </c>
      <c r="C4186" s="404" t="s">
        <v>2</v>
      </c>
      <c r="D4186" s="404" t="s">
        <v>6823</v>
      </c>
      <c r="E4186" s="409">
        <v>64.17</v>
      </c>
      <c r="F4186" s="404" t="s">
        <v>6771</v>
      </c>
    </row>
    <row r="4187" spans="1:6">
      <c r="A4187" s="404" t="s">
        <v>11203</v>
      </c>
      <c r="B4187" s="404" t="s">
        <v>11204</v>
      </c>
      <c r="C4187" s="404" t="s">
        <v>2</v>
      </c>
      <c r="D4187" s="404" t="s">
        <v>6823</v>
      </c>
      <c r="E4187" s="409">
        <v>74.239999999999995</v>
      </c>
      <c r="F4187" s="404" t="s">
        <v>6771</v>
      </c>
    </row>
    <row r="4188" spans="1:6">
      <c r="A4188" s="404" t="s">
        <v>11205</v>
      </c>
      <c r="B4188" s="404" t="s">
        <v>11206</v>
      </c>
      <c r="C4188" s="404" t="s">
        <v>2</v>
      </c>
      <c r="D4188" s="404" t="s">
        <v>6823</v>
      </c>
      <c r="E4188" s="409">
        <v>98.61</v>
      </c>
      <c r="F4188" s="404" t="s">
        <v>6771</v>
      </c>
    </row>
    <row r="4189" spans="1:6">
      <c r="A4189" s="404" t="s">
        <v>11207</v>
      </c>
      <c r="B4189" s="404" t="s">
        <v>11208</v>
      </c>
      <c r="C4189" s="404" t="s">
        <v>2</v>
      </c>
      <c r="D4189" s="404" t="s">
        <v>6823</v>
      </c>
      <c r="E4189" s="409">
        <v>193.79</v>
      </c>
      <c r="F4189" s="404" t="s">
        <v>6771</v>
      </c>
    </row>
    <row r="4190" spans="1:6">
      <c r="A4190" s="404" t="s">
        <v>11209</v>
      </c>
      <c r="B4190" s="404" t="s">
        <v>11210</v>
      </c>
      <c r="C4190" s="404" t="s">
        <v>2</v>
      </c>
      <c r="D4190" s="404" t="s">
        <v>6823</v>
      </c>
      <c r="E4190" s="409">
        <v>324.49</v>
      </c>
      <c r="F4190" s="404" t="s">
        <v>6771</v>
      </c>
    </row>
    <row r="4191" spans="1:6">
      <c r="A4191" s="404" t="s">
        <v>11211</v>
      </c>
      <c r="B4191" s="404" t="s">
        <v>11212</v>
      </c>
      <c r="C4191" s="404" t="s">
        <v>2</v>
      </c>
      <c r="D4191" s="404" t="s">
        <v>6823</v>
      </c>
      <c r="E4191" s="409">
        <v>61.8</v>
      </c>
      <c r="F4191" s="404" t="s">
        <v>6771</v>
      </c>
    </row>
    <row r="4192" spans="1:6">
      <c r="A4192" s="404" t="s">
        <v>11213</v>
      </c>
      <c r="B4192" s="404" t="s">
        <v>11214</v>
      </c>
      <c r="C4192" s="404" t="s">
        <v>2</v>
      </c>
      <c r="D4192" s="404" t="s">
        <v>6823</v>
      </c>
      <c r="E4192" s="409">
        <v>77.760000000000005</v>
      </c>
      <c r="F4192" s="404" t="s">
        <v>6771</v>
      </c>
    </row>
    <row r="4193" spans="1:6">
      <c r="A4193" s="404" t="s">
        <v>11215</v>
      </c>
      <c r="B4193" s="404" t="s">
        <v>11216</v>
      </c>
      <c r="C4193" s="404" t="s">
        <v>2</v>
      </c>
      <c r="D4193" s="404" t="s">
        <v>6823</v>
      </c>
      <c r="E4193" s="409">
        <v>107.34</v>
      </c>
      <c r="F4193" s="404" t="s">
        <v>6771</v>
      </c>
    </row>
    <row r="4194" spans="1:6">
      <c r="A4194" s="404" t="s">
        <v>11217</v>
      </c>
      <c r="B4194" s="404" t="s">
        <v>11218</v>
      </c>
      <c r="C4194" s="404" t="s">
        <v>2</v>
      </c>
      <c r="D4194" s="404" t="s">
        <v>6823</v>
      </c>
      <c r="E4194" s="409">
        <v>120.89</v>
      </c>
      <c r="F4194" s="404" t="s">
        <v>6771</v>
      </c>
    </row>
    <row r="4195" spans="1:6">
      <c r="A4195" s="404" t="s">
        <v>11219</v>
      </c>
      <c r="B4195" s="404" t="s">
        <v>11220</v>
      </c>
      <c r="C4195" s="404" t="s">
        <v>2</v>
      </c>
      <c r="D4195" s="404" t="s">
        <v>6823</v>
      </c>
      <c r="E4195" s="409">
        <v>161</v>
      </c>
      <c r="F4195" s="404" t="s">
        <v>6771</v>
      </c>
    </row>
    <row r="4196" spans="1:6">
      <c r="A4196" s="404" t="s">
        <v>11221</v>
      </c>
      <c r="B4196" s="404" t="s">
        <v>11222</v>
      </c>
      <c r="C4196" s="404" t="s">
        <v>2</v>
      </c>
      <c r="D4196" s="404" t="s">
        <v>6823</v>
      </c>
      <c r="E4196" s="409">
        <v>229.51</v>
      </c>
      <c r="F4196" s="404" t="s">
        <v>6771</v>
      </c>
    </row>
    <row r="4197" spans="1:6">
      <c r="A4197" s="404" t="s">
        <v>11223</v>
      </c>
      <c r="B4197" s="404" t="s">
        <v>11224</v>
      </c>
      <c r="C4197" s="404" t="s">
        <v>2</v>
      </c>
      <c r="D4197" s="404" t="s">
        <v>6823</v>
      </c>
      <c r="E4197" s="409">
        <v>300.52999999999997</v>
      </c>
      <c r="F4197" s="404" t="s">
        <v>6771</v>
      </c>
    </row>
    <row r="4198" spans="1:6">
      <c r="A4198" s="404" t="s">
        <v>11225</v>
      </c>
      <c r="B4198" s="404" t="s">
        <v>11226</v>
      </c>
      <c r="C4198" s="404" t="s">
        <v>2</v>
      </c>
      <c r="D4198" s="404" t="s">
        <v>6823</v>
      </c>
      <c r="E4198" s="409">
        <v>458.79</v>
      </c>
      <c r="F4198" s="404" t="s">
        <v>6771</v>
      </c>
    </row>
    <row r="4199" spans="1:6">
      <c r="A4199" s="404" t="s">
        <v>11227</v>
      </c>
      <c r="B4199" s="404" t="s">
        <v>11228</v>
      </c>
      <c r="C4199" s="404" t="s">
        <v>2</v>
      </c>
      <c r="D4199" s="404" t="s">
        <v>6823</v>
      </c>
      <c r="E4199" s="409">
        <v>45.38</v>
      </c>
      <c r="F4199" s="404" t="s">
        <v>6771</v>
      </c>
    </row>
    <row r="4200" spans="1:6">
      <c r="A4200" s="404" t="s">
        <v>11229</v>
      </c>
      <c r="B4200" s="404" t="s">
        <v>11230</v>
      </c>
      <c r="C4200" s="404" t="s">
        <v>2</v>
      </c>
      <c r="D4200" s="404" t="s">
        <v>6823</v>
      </c>
      <c r="E4200" s="409">
        <v>48.33</v>
      </c>
      <c r="F4200" s="404" t="s">
        <v>6771</v>
      </c>
    </row>
    <row r="4201" spans="1:6">
      <c r="A4201" s="404" t="s">
        <v>11231</v>
      </c>
      <c r="B4201" s="404" t="s">
        <v>11232</v>
      </c>
      <c r="C4201" s="404" t="s">
        <v>2</v>
      </c>
      <c r="D4201" s="404" t="s">
        <v>6823</v>
      </c>
      <c r="E4201" s="409">
        <v>72.55</v>
      </c>
      <c r="F4201" s="404" t="s">
        <v>6771</v>
      </c>
    </row>
    <row r="4202" spans="1:6">
      <c r="A4202" s="404" t="s">
        <v>11233</v>
      </c>
      <c r="B4202" s="404" t="s">
        <v>11234</v>
      </c>
      <c r="C4202" s="404" t="s">
        <v>2</v>
      </c>
      <c r="D4202" s="404" t="s">
        <v>6823</v>
      </c>
      <c r="E4202" s="409">
        <v>99.11</v>
      </c>
      <c r="F4202" s="404" t="s">
        <v>6771</v>
      </c>
    </row>
    <row r="4203" spans="1:6">
      <c r="A4203" s="404" t="s">
        <v>11235</v>
      </c>
      <c r="B4203" s="404" t="s">
        <v>11236</v>
      </c>
      <c r="C4203" s="404" t="s">
        <v>2</v>
      </c>
      <c r="D4203" s="404" t="s">
        <v>6823</v>
      </c>
      <c r="E4203" s="409">
        <v>168.81</v>
      </c>
      <c r="F4203" s="404" t="s">
        <v>6771</v>
      </c>
    </row>
    <row r="4204" spans="1:6">
      <c r="A4204" s="404" t="s">
        <v>11237</v>
      </c>
      <c r="B4204" s="404" t="s">
        <v>11238</v>
      </c>
      <c r="C4204" s="404" t="s">
        <v>2</v>
      </c>
      <c r="D4204" s="404" t="s">
        <v>6823</v>
      </c>
      <c r="E4204" s="409">
        <v>215.27</v>
      </c>
      <c r="F4204" s="404" t="s">
        <v>6771</v>
      </c>
    </row>
    <row r="4205" spans="1:6">
      <c r="A4205" s="404" t="s">
        <v>11239</v>
      </c>
      <c r="B4205" s="404" t="s">
        <v>11240</v>
      </c>
      <c r="C4205" s="404" t="s">
        <v>2</v>
      </c>
      <c r="D4205" s="404" t="s">
        <v>6823</v>
      </c>
      <c r="E4205" s="409">
        <v>366.4</v>
      </c>
      <c r="F4205" s="404" t="s">
        <v>6771</v>
      </c>
    </row>
    <row r="4206" spans="1:6">
      <c r="A4206" s="404" t="s">
        <v>11241</v>
      </c>
      <c r="B4206" s="404" t="s">
        <v>11242</v>
      </c>
      <c r="C4206" s="404" t="s">
        <v>2</v>
      </c>
      <c r="D4206" s="404" t="s">
        <v>6770</v>
      </c>
      <c r="E4206" s="409">
        <v>80.63</v>
      </c>
      <c r="F4206" s="404" t="s">
        <v>6771</v>
      </c>
    </row>
    <row r="4207" spans="1:6">
      <c r="A4207" s="404" t="s">
        <v>11243</v>
      </c>
      <c r="B4207" s="404" t="s">
        <v>11244</v>
      </c>
      <c r="C4207" s="404" t="s">
        <v>2</v>
      </c>
      <c r="D4207" s="404" t="s">
        <v>6823</v>
      </c>
      <c r="E4207" s="409">
        <v>152.16999999999999</v>
      </c>
      <c r="F4207" s="404" t="s">
        <v>6771</v>
      </c>
    </row>
    <row r="4208" spans="1:6">
      <c r="A4208" s="404" t="s">
        <v>11245</v>
      </c>
      <c r="B4208" s="404" t="s">
        <v>11246</v>
      </c>
      <c r="C4208" s="404" t="s">
        <v>2</v>
      </c>
      <c r="D4208" s="404" t="s">
        <v>6823</v>
      </c>
      <c r="E4208" s="409">
        <v>67.5</v>
      </c>
      <c r="F4208" s="404" t="s">
        <v>6771</v>
      </c>
    </row>
    <row r="4209" spans="1:6">
      <c r="A4209" s="404" t="s">
        <v>11247</v>
      </c>
      <c r="B4209" s="404" t="s">
        <v>11248</v>
      </c>
      <c r="C4209" s="404" t="s">
        <v>2</v>
      </c>
      <c r="D4209" s="404" t="s">
        <v>6770</v>
      </c>
      <c r="E4209" s="409">
        <v>207.07</v>
      </c>
      <c r="F4209" s="404" t="s">
        <v>6771</v>
      </c>
    </row>
    <row r="4210" spans="1:6">
      <c r="A4210" s="403">
        <v>85117</v>
      </c>
      <c r="B4210" s="404" t="s">
        <v>11249</v>
      </c>
      <c r="C4210" s="404" t="s">
        <v>2</v>
      </c>
      <c r="D4210" s="404" t="s">
        <v>6823</v>
      </c>
      <c r="E4210" s="409">
        <v>31.97</v>
      </c>
      <c r="F4210" s="404" t="s">
        <v>6771</v>
      </c>
    </row>
    <row r="4211" spans="1:6">
      <c r="A4211" s="403">
        <v>89349</v>
      </c>
      <c r="B4211" s="404" t="s">
        <v>11250</v>
      </c>
      <c r="C4211" s="404" t="s">
        <v>2</v>
      </c>
      <c r="D4211" s="404" t="s">
        <v>6770</v>
      </c>
      <c r="E4211" s="409">
        <v>19.16</v>
      </c>
      <c r="F4211" s="404" t="s">
        <v>6771</v>
      </c>
    </row>
    <row r="4212" spans="1:6">
      <c r="A4212" s="403">
        <v>89351</v>
      </c>
      <c r="B4212" s="404" t="s">
        <v>11251</v>
      </c>
      <c r="C4212" s="404" t="s">
        <v>2</v>
      </c>
      <c r="D4212" s="404" t="s">
        <v>6770</v>
      </c>
      <c r="E4212" s="409">
        <v>21.63</v>
      </c>
      <c r="F4212" s="404" t="s">
        <v>6771</v>
      </c>
    </row>
    <row r="4213" spans="1:6">
      <c r="A4213" s="403">
        <v>89352</v>
      </c>
      <c r="B4213" s="404" t="s">
        <v>11252</v>
      </c>
      <c r="C4213" s="404" t="s">
        <v>2</v>
      </c>
      <c r="D4213" s="404" t="s">
        <v>6770</v>
      </c>
      <c r="E4213" s="409">
        <v>24.4</v>
      </c>
      <c r="F4213" s="404" t="s">
        <v>6771</v>
      </c>
    </row>
    <row r="4214" spans="1:6">
      <c r="A4214" s="403">
        <v>89353</v>
      </c>
      <c r="B4214" s="404" t="s">
        <v>6046</v>
      </c>
      <c r="C4214" s="404" t="s">
        <v>2</v>
      </c>
      <c r="D4214" s="404" t="s">
        <v>6770</v>
      </c>
      <c r="E4214" s="409">
        <v>25.38</v>
      </c>
      <c r="F4214" s="404" t="s">
        <v>6771</v>
      </c>
    </row>
    <row r="4215" spans="1:6">
      <c r="A4215" s="403">
        <v>89354</v>
      </c>
      <c r="B4215" s="404" t="s">
        <v>11253</v>
      </c>
      <c r="C4215" s="404" t="s">
        <v>2</v>
      </c>
      <c r="D4215" s="404" t="s">
        <v>6770</v>
      </c>
      <c r="E4215" s="409">
        <v>228.56</v>
      </c>
      <c r="F4215" s="404" t="s">
        <v>6771</v>
      </c>
    </row>
    <row r="4216" spans="1:6">
      <c r="A4216" s="403">
        <v>89969</v>
      </c>
      <c r="B4216" s="404" t="s">
        <v>11254</v>
      </c>
      <c r="C4216" s="404" t="s">
        <v>2</v>
      </c>
      <c r="D4216" s="404" t="s">
        <v>6823</v>
      </c>
      <c r="E4216" s="409">
        <v>28.6</v>
      </c>
      <c r="F4216" s="404" t="s">
        <v>6771</v>
      </c>
    </row>
    <row r="4217" spans="1:6">
      <c r="A4217" s="403">
        <v>89970</v>
      </c>
      <c r="B4217" s="404" t="s">
        <v>11255</v>
      </c>
      <c r="C4217" s="404" t="s">
        <v>2</v>
      </c>
      <c r="D4217" s="404" t="s">
        <v>6823</v>
      </c>
      <c r="E4217" s="409">
        <v>31.13</v>
      </c>
      <c r="F4217" s="404" t="s">
        <v>6771</v>
      </c>
    </row>
    <row r="4218" spans="1:6">
      <c r="A4218" s="403">
        <v>89971</v>
      </c>
      <c r="B4218" s="404" t="s">
        <v>11256</v>
      </c>
      <c r="C4218" s="404" t="s">
        <v>2</v>
      </c>
      <c r="D4218" s="404" t="s">
        <v>6770</v>
      </c>
      <c r="E4218" s="409">
        <v>32.36</v>
      </c>
      <c r="F4218" s="404" t="s">
        <v>6771</v>
      </c>
    </row>
    <row r="4219" spans="1:6">
      <c r="A4219" s="403">
        <v>89972</v>
      </c>
      <c r="B4219" s="404" t="s">
        <v>11257</v>
      </c>
      <c r="C4219" s="404" t="s">
        <v>2</v>
      </c>
      <c r="D4219" s="404" t="s">
        <v>6770</v>
      </c>
      <c r="E4219" s="409">
        <v>34.68</v>
      </c>
      <c r="F4219" s="404" t="s">
        <v>6771</v>
      </c>
    </row>
    <row r="4220" spans="1:6">
      <c r="A4220" s="403">
        <v>89973</v>
      </c>
      <c r="B4220" s="404" t="s">
        <v>11258</v>
      </c>
      <c r="C4220" s="404" t="s">
        <v>2</v>
      </c>
      <c r="D4220" s="404" t="s">
        <v>6770</v>
      </c>
      <c r="E4220" s="409">
        <v>372.81</v>
      </c>
      <c r="F4220" s="404" t="s">
        <v>6771</v>
      </c>
    </row>
    <row r="4221" spans="1:6">
      <c r="A4221" s="403">
        <v>89974</v>
      </c>
      <c r="B4221" s="404" t="s">
        <v>11259</v>
      </c>
      <c r="C4221" s="404" t="s">
        <v>2</v>
      </c>
      <c r="D4221" s="404" t="s">
        <v>6770</v>
      </c>
      <c r="E4221" s="409">
        <v>198.9</v>
      </c>
      <c r="F4221" s="404" t="s">
        <v>6771</v>
      </c>
    </row>
    <row r="4222" spans="1:6">
      <c r="A4222" s="403">
        <v>89984</v>
      </c>
      <c r="B4222" s="404" t="s">
        <v>11260</v>
      </c>
      <c r="C4222" s="404" t="s">
        <v>2</v>
      </c>
      <c r="D4222" s="404" t="s">
        <v>6770</v>
      </c>
      <c r="E4222" s="409">
        <v>50.78</v>
      </c>
      <c r="F4222" s="404" t="s">
        <v>6771</v>
      </c>
    </row>
    <row r="4223" spans="1:6">
      <c r="A4223" s="403">
        <v>89985</v>
      </c>
      <c r="B4223" s="404" t="s">
        <v>11261</v>
      </c>
      <c r="C4223" s="404" t="s">
        <v>2</v>
      </c>
      <c r="D4223" s="404" t="s">
        <v>6770</v>
      </c>
      <c r="E4223" s="409">
        <v>52.2</v>
      </c>
      <c r="F4223" s="404" t="s">
        <v>6771</v>
      </c>
    </row>
    <row r="4224" spans="1:6">
      <c r="A4224" s="403">
        <v>89986</v>
      </c>
      <c r="B4224" s="404" t="s">
        <v>11262</v>
      </c>
      <c r="C4224" s="404" t="s">
        <v>2</v>
      </c>
      <c r="D4224" s="404" t="s">
        <v>6770</v>
      </c>
      <c r="E4224" s="409">
        <v>49.58</v>
      </c>
      <c r="F4224" s="404" t="s">
        <v>6771</v>
      </c>
    </row>
    <row r="4225" spans="1:6">
      <c r="A4225" s="403">
        <v>89987</v>
      </c>
      <c r="B4225" s="404" t="s">
        <v>11263</v>
      </c>
      <c r="C4225" s="404" t="s">
        <v>2</v>
      </c>
      <c r="D4225" s="404" t="s">
        <v>6770</v>
      </c>
      <c r="E4225" s="409">
        <v>54.83</v>
      </c>
      <c r="F4225" s="404" t="s">
        <v>6771</v>
      </c>
    </row>
    <row r="4226" spans="1:6">
      <c r="A4226" s="403">
        <v>90371</v>
      </c>
      <c r="B4226" s="404" t="s">
        <v>11264</v>
      </c>
      <c r="C4226" s="404" t="s">
        <v>2</v>
      </c>
      <c r="D4226" s="404" t="s">
        <v>6770</v>
      </c>
      <c r="E4226" s="409">
        <v>20.09</v>
      </c>
      <c r="F4226" s="404" t="s">
        <v>6771</v>
      </c>
    </row>
    <row r="4227" spans="1:6">
      <c r="A4227" s="403">
        <v>94489</v>
      </c>
      <c r="B4227" s="404" t="s">
        <v>11265</v>
      </c>
      <c r="C4227" s="404" t="s">
        <v>2</v>
      </c>
      <c r="D4227" s="404" t="s">
        <v>6770</v>
      </c>
      <c r="E4227" s="409">
        <v>17.22</v>
      </c>
      <c r="F4227" s="404" t="s">
        <v>6771</v>
      </c>
    </row>
    <row r="4228" spans="1:6">
      <c r="A4228" s="403">
        <v>94490</v>
      </c>
      <c r="B4228" s="404" t="s">
        <v>11266</v>
      </c>
      <c r="C4228" s="404" t="s">
        <v>2</v>
      </c>
      <c r="D4228" s="404" t="s">
        <v>6770</v>
      </c>
      <c r="E4228" s="409">
        <v>28.71</v>
      </c>
      <c r="F4228" s="404" t="s">
        <v>6771</v>
      </c>
    </row>
    <row r="4229" spans="1:6">
      <c r="A4229" s="403">
        <v>94491</v>
      </c>
      <c r="B4229" s="404" t="s">
        <v>11267</v>
      </c>
      <c r="C4229" s="404" t="s">
        <v>2</v>
      </c>
      <c r="D4229" s="404" t="s">
        <v>6770</v>
      </c>
      <c r="E4229" s="409">
        <v>39.72</v>
      </c>
      <c r="F4229" s="404" t="s">
        <v>6771</v>
      </c>
    </row>
    <row r="4230" spans="1:6">
      <c r="A4230" s="403">
        <v>94492</v>
      </c>
      <c r="B4230" s="404" t="s">
        <v>11268</v>
      </c>
      <c r="C4230" s="404" t="s">
        <v>2</v>
      </c>
      <c r="D4230" s="404" t="s">
        <v>6770</v>
      </c>
      <c r="E4230" s="409">
        <v>40.68</v>
      </c>
      <c r="F4230" s="404" t="s">
        <v>6771</v>
      </c>
    </row>
    <row r="4231" spans="1:6">
      <c r="A4231" s="403">
        <v>94493</v>
      </c>
      <c r="B4231" s="404" t="s">
        <v>11269</v>
      </c>
      <c r="C4231" s="404" t="s">
        <v>2</v>
      </c>
      <c r="D4231" s="404" t="s">
        <v>6770</v>
      </c>
      <c r="E4231" s="409">
        <v>74.2</v>
      </c>
      <c r="F4231" s="404" t="s">
        <v>6771</v>
      </c>
    </row>
    <row r="4232" spans="1:6">
      <c r="A4232" s="403">
        <v>94494</v>
      </c>
      <c r="B4232" s="404" t="s">
        <v>11270</v>
      </c>
      <c r="C4232" s="404" t="s">
        <v>2</v>
      </c>
      <c r="D4232" s="404" t="s">
        <v>6770</v>
      </c>
      <c r="E4232" s="409">
        <v>43.45</v>
      </c>
      <c r="F4232" s="404" t="s">
        <v>6771</v>
      </c>
    </row>
    <row r="4233" spans="1:6">
      <c r="A4233" s="403">
        <v>94495</v>
      </c>
      <c r="B4233" s="404" t="s">
        <v>11271</v>
      </c>
      <c r="C4233" s="404" t="s">
        <v>2</v>
      </c>
      <c r="D4233" s="404" t="s">
        <v>6770</v>
      </c>
      <c r="E4233" s="409">
        <v>54.41</v>
      </c>
      <c r="F4233" s="404" t="s">
        <v>6771</v>
      </c>
    </row>
    <row r="4234" spans="1:6">
      <c r="A4234" s="403">
        <v>94496</v>
      </c>
      <c r="B4234" s="404" t="s">
        <v>11272</v>
      </c>
      <c r="C4234" s="404" t="s">
        <v>2</v>
      </c>
      <c r="D4234" s="404" t="s">
        <v>6770</v>
      </c>
      <c r="E4234" s="409">
        <v>65.83</v>
      </c>
      <c r="F4234" s="404" t="s">
        <v>6771</v>
      </c>
    </row>
    <row r="4235" spans="1:6">
      <c r="A4235" s="403">
        <v>94497</v>
      </c>
      <c r="B4235" s="404" t="s">
        <v>11273</v>
      </c>
      <c r="C4235" s="404" t="s">
        <v>2</v>
      </c>
      <c r="D4235" s="404" t="s">
        <v>6770</v>
      </c>
      <c r="E4235" s="409">
        <v>76.53</v>
      </c>
      <c r="F4235" s="404" t="s">
        <v>6771</v>
      </c>
    </row>
    <row r="4236" spans="1:6">
      <c r="A4236" s="403">
        <v>94498</v>
      </c>
      <c r="B4236" s="404" t="s">
        <v>11274</v>
      </c>
      <c r="C4236" s="404" t="s">
        <v>2</v>
      </c>
      <c r="D4236" s="404" t="s">
        <v>6770</v>
      </c>
      <c r="E4236" s="409">
        <v>97.88</v>
      </c>
      <c r="F4236" s="404" t="s">
        <v>6771</v>
      </c>
    </row>
    <row r="4237" spans="1:6">
      <c r="A4237" s="403">
        <v>94499</v>
      </c>
      <c r="B4237" s="404" t="s">
        <v>11275</v>
      </c>
      <c r="C4237" s="404" t="s">
        <v>2</v>
      </c>
      <c r="D4237" s="404" t="s">
        <v>6770</v>
      </c>
      <c r="E4237" s="409">
        <v>174.87</v>
      </c>
      <c r="F4237" s="404" t="s">
        <v>6771</v>
      </c>
    </row>
    <row r="4238" spans="1:6">
      <c r="A4238" s="403">
        <v>94500</v>
      </c>
      <c r="B4238" s="404" t="s">
        <v>11276</v>
      </c>
      <c r="C4238" s="404" t="s">
        <v>2</v>
      </c>
      <c r="D4238" s="404" t="s">
        <v>6770</v>
      </c>
      <c r="E4238" s="409">
        <v>207.31</v>
      </c>
      <c r="F4238" s="404" t="s">
        <v>6771</v>
      </c>
    </row>
    <row r="4239" spans="1:6">
      <c r="A4239" s="403">
        <v>94501</v>
      </c>
      <c r="B4239" s="404" t="s">
        <v>11277</v>
      </c>
      <c r="C4239" s="404" t="s">
        <v>2</v>
      </c>
      <c r="D4239" s="404" t="s">
        <v>6770</v>
      </c>
      <c r="E4239" s="409">
        <v>402.39</v>
      </c>
      <c r="F4239" s="404" t="s">
        <v>6771</v>
      </c>
    </row>
    <row r="4240" spans="1:6">
      <c r="A4240" s="403">
        <v>94792</v>
      </c>
      <c r="B4240" s="404" t="s">
        <v>11278</v>
      </c>
      <c r="C4240" s="404" t="s">
        <v>2</v>
      </c>
      <c r="D4240" s="404" t="s">
        <v>6770</v>
      </c>
      <c r="E4240" s="409">
        <v>81.099999999999994</v>
      </c>
      <c r="F4240" s="404" t="s">
        <v>6771</v>
      </c>
    </row>
    <row r="4241" spans="1:6">
      <c r="A4241" s="403">
        <v>94793</v>
      </c>
      <c r="B4241" s="404" t="s">
        <v>11279</v>
      </c>
      <c r="C4241" s="404" t="s">
        <v>2</v>
      </c>
      <c r="D4241" s="404" t="s">
        <v>6770</v>
      </c>
      <c r="E4241" s="409">
        <v>103.76</v>
      </c>
      <c r="F4241" s="404" t="s">
        <v>6771</v>
      </c>
    </row>
    <row r="4242" spans="1:6">
      <c r="A4242" s="403">
        <v>94794</v>
      </c>
      <c r="B4242" s="404" t="s">
        <v>11280</v>
      </c>
      <c r="C4242" s="404" t="s">
        <v>2</v>
      </c>
      <c r="D4242" s="404" t="s">
        <v>6770</v>
      </c>
      <c r="E4242" s="409">
        <v>107.37</v>
      </c>
      <c r="F4242" s="404" t="s">
        <v>6771</v>
      </c>
    </row>
    <row r="4243" spans="1:6">
      <c r="A4243" s="403">
        <v>94795</v>
      </c>
      <c r="B4243" s="404" t="s">
        <v>11281</v>
      </c>
      <c r="C4243" s="404" t="s">
        <v>2</v>
      </c>
      <c r="D4243" s="404" t="s">
        <v>6770</v>
      </c>
      <c r="E4243" s="409">
        <v>27.89</v>
      </c>
      <c r="F4243" s="404" t="s">
        <v>6771</v>
      </c>
    </row>
    <row r="4244" spans="1:6">
      <c r="A4244" s="403">
        <v>94796</v>
      </c>
      <c r="B4244" s="404" t="s">
        <v>11282</v>
      </c>
      <c r="C4244" s="404" t="s">
        <v>2</v>
      </c>
      <c r="D4244" s="404" t="s">
        <v>6770</v>
      </c>
      <c r="E4244" s="409">
        <v>34.54</v>
      </c>
      <c r="F4244" s="404" t="s">
        <v>6771</v>
      </c>
    </row>
    <row r="4245" spans="1:6">
      <c r="A4245" s="403">
        <v>94797</v>
      </c>
      <c r="B4245" s="404" t="s">
        <v>11283</v>
      </c>
      <c r="C4245" s="404" t="s">
        <v>2</v>
      </c>
      <c r="D4245" s="404" t="s">
        <v>6770</v>
      </c>
      <c r="E4245" s="409">
        <v>32.9</v>
      </c>
      <c r="F4245" s="404" t="s">
        <v>6771</v>
      </c>
    </row>
    <row r="4246" spans="1:6">
      <c r="A4246" s="403">
        <v>94798</v>
      </c>
      <c r="B4246" s="404" t="s">
        <v>11284</v>
      </c>
      <c r="C4246" s="404" t="s">
        <v>2</v>
      </c>
      <c r="D4246" s="404" t="s">
        <v>6770</v>
      </c>
      <c r="E4246" s="409">
        <v>69.930000000000007</v>
      </c>
      <c r="F4246" s="404" t="s">
        <v>6771</v>
      </c>
    </row>
    <row r="4247" spans="1:6">
      <c r="A4247" s="403">
        <v>94799</v>
      </c>
      <c r="B4247" s="404" t="s">
        <v>11285</v>
      </c>
      <c r="C4247" s="404" t="s">
        <v>2</v>
      </c>
      <c r="D4247" s="404" t="s">
        <v>6770</v>
      </c>
      <c r="E4247" s="409">
        <v>68.3</v>
      </c>
      <c r="F4247" s="404" t="s">
        <v>6771</v>
      </c>
    </row>
    <row r="4248" spans="1:6">
      <c r="A4248" s="403">
        <v>94800</v>
      </c>
      <c r="B4248" s="404" t="s">
        <v>11286</v>
      </c>
      <c r="C4248" s="404" t="s">
        <v>2</v>
      </c>
      <c r="D4248" s="404" t="s">
        <v>6770</v>
      </c>
      <c r="E4248" s="409">
        <v>115.44</v>
      </c>
      <c r="F4248" s="404" t="s">
        <v>6771</v>
      </c>
    </row>
    <row r="4249" spans="1:6">
      <c r="A4249" s="403">
        <v>95248</v>
      </c>
      <c r="B4249" s="404" t="s">
        <v>11287</v>
      </c>
      <c r="C4249" s="404" t="s">
        <v>2</v>
      </c>
      <c r="D4249" s="404" t="s">
        <v>6770</v>
      </c>
      <c r="E4249" s="409">
        <v>51.43</v>
      </c>
      <c r="F4249" s="404" t="s">
        <v>6771</v>
      </c>
    </row>
    <row r="4250" spans="1:6">
      <c r="A4250" s="403">
        <v>95249</v>
      </c>
      <c r="B4250" s="404" t="s">
        <v>11288</v>
      </c>
      <c r="C4250" s="404" t="s">
        <v>2</v>
      </c>
      <c r="D4250" s="404" t="s">
        <v>6770</v>
      </c>
      <c r="E4250" s="409">
        <v>55.59</v>
      </c>
      <c r="F4250" s="404" t="s">
        <v>6771</v>
      </c>
    </row>
    <row r="4251" spans="1:6">
      <c r="A4251" s="403">
        <v>95250</v>
      </c>
      <c r="B4251" s="404" t="s">
        <v>11289</v>
      </c>
      <c r="C4251" s="404" t="s">
        <v>2</v>
      </c>
      <c r="D4251" s="404" t="s">
        <v>6770</v>
      </c>
      <c r="E4251" s="409">
        <v>66.47</v>
      </c>
      <c r="F4251" s="404" t="s">
        <v>6771</v>
      </c>
    </row>
    <row r="4252" spans="1:6">
      <c r="A4252" s="403">
        <v>95251</v>
      </c>
      <c r="B4252" s="404" t="s">
        <v>11290</v>
      </c>
      <c r="C4252" s="404" t="s">
        <v>2</v>
      </c>
      <c r="D4252" s="404" t="s">
        <v>6770</v>
      </c>
      <c r="E4252" s="409">
        <v>87.62</v>
      </c>
      <c r="F4252" s="404" t="s">
        <v>6771</v>
      </c>
    </row>
    <row r="4253" spans="1:6">
      <c r="A4253" s="403">
        <v>95252</v>
      </c>
      <c r="B4253" s="404" t="s">
        <v>11291</v>
      </c>
      <c r="C4253" s="404" t="s">
        <v>2</v>
      </c>
      <c r="D4253" s="404" t="s">
        <v>6770</v>
      </c>
      <c r="E4253" s="409">
        <v>100.45</v>
      </c>
      <c r="F4253" s="404" t="s">
        <v>6771</v>
      </c>
    </row>
    <row r="4254" spans="1:6">
      <c r="A4254" s="403">
        <v>95253</v>
      </c>
      <c r="B4254" s="404" t="s">
        <v>11292</v>
      </c>
      <c r="C4254" s="404" t="s">
        <v>2</v>
      </c>
      <c r="D4254" s="404" t="s">
        <v>6770</v>
      </c>
      <c r="E4254" s="409">
        <v>142.41999999999999</v>
      </c>
      <c r="F4254" s="404" t="s">
        <v>6771</v>
      </c>
    </row>
    <row r="4255" spans="1:6">
      <c r="A4255" s="403">
        <v>95634</v>
      </c>
      <c r="B4255" s="404" t="s">
        <v>11293</v>
      </c>
      <c r="C4255" s="404" t="s">
        <v>2</v>
      </c>
      <c r="D4255" s="404" t="s">
        <v>6770</v>
      </c>
      <c r="E4255" s="409">
        <v>114.73</v>
      </c>
      <c r="F4255" s="404" t="s">
        <v>6771</v>
      </c>
    </row>
    <row r="4256" spans="1:6">
      <c r="A4256" s="403">
        <v>95635</v>
      </c>
      <c r="B4256" s="404" t="s">
        <v>11294</v>
      </c>
      <c r="C4256" s="404" t="s">
        <v>2</v>
      </c>
      <c r="D4256" s="404" t="s">
        <v>6770</v>
      </c>
      <c r="E4256" s="409">
        <v>120.51</v>
      </c>
      <c r="F4256" s="404" t="s">
        <v>6771</v>
      </c>
    </row>
    <row r="4257" spans="1:6">
      <c r="A4257" s="403">
        <v>95637</v>
      </c>
      <c r="B4257" s="404" t="s">
        <v>11295</v>
      </c>
      <c r="C4257" s="404" t="s">
        <v>2</v>
      </c>
      <c r="D4257" s="404" t="s">
        <v>6823</v>
      </c>
      <c r="E4257" s="409">
        <v>337.53</v>
      </c>
      <c r="F4257" s="404" t="s">
        <v>6771</v>
      </c>
    </row>
    <row r="4258" spans="1:6">
      <c r="A4258" s="403">
        <v>95638</v>
      </c>
      <c r="B4258" s="404" t="s">
        <v>11296</v>
      </c>
      <c r="C4258" s="404" t="s">
        <v>2</v>
      </c>
      <c r="D4258" s="404" t="s">
        <v>6823</v>
      </c>
      <c r="E4258" s="409">
        <v>408.87</v>
      </c>
      <c r="F4258" s="404" t="s">
        <v>6771</v>
      </c>
    </row>
    <row r="4259" spans="1:6">
      <c r="A4259" s="403">
        <v>95639</v>
      </c>
      <c r="B4259" s="404" t="s">
        <v>11297</v>
      </c>
      <c r="C4259" s="404" t="s">
        <v>2</v>
      </c>
      <c r="D4259" s="404" t="s">
        <v>6823</v>
      </c>
      <c r="E4259" s="409">
        <v>515.05999999999995</v>
      </c>
      <c r="F4259" s="404" t="s">
        <v>6771</v>
      </c>
    </row>
    <row r="4260" spans="1:6">
      <c r="A4260" s="403">
        <v>95641</v>
      </c>
      <c r="B4260" s="404" t="s">
        <v>11298</v>
      </c>
      <c r="C4260" s="404" t="s">
        <v>2</v>
      </c>
      <c r="D4260" s="404" t="s">
        <v>6770</v>
      </c>
      <c r="E4260" s="409">
        <v>200.73</v>
      </c>
      <c r="F4260" s="404" t="s">
        <v>6771</v>
      </c>
    </row>
    <row r="4261" spans="1:6">
      <c r="A4261" s="403">
        <v>95642</v>
      </c>
      <c r="B4261" s="404" t="s">
        <v>11299</v>
      </c>
      <c r="C4261" s="404" t="s">
        <v>2</v>
      </c>
      <c r="D4261" s="404" t="s">
        <v>6770</v>
      </c>
      <c r="E4261" s="409">
        <v>296.22000000000003</v>
      </c>
      <c r="F4261" s="404" t="s">
        <v>6771</v>
      </c>
    </row>
    <row r="4262" spans="1:6">
      <c r="A4262" s="403">
        <v>95643</v>
      </c>
      <c r="B4262" s="404" t="s">
        <v>11300</v>
      </c>
      <c r="C4262" s="404" t="s">
        <v>2</v>
      </c>
      <c r="D4262" s="404" t="s">
        <v>6770</v>
      </c>
      <c r="E4262" s="409">
        <v>387.15</v>
      </c>
      <c r="F4262" s="404" t="s">
        <v>6771</v>
      </c>
    </row>
    <row r="4263" spans="1:6">
      <c r="A4263" s="403">
        <v>95644</v>
      </c>
      <c r="B4263" s="404" t="s">
        <v>11301</v>
      </c>
      <c r="C4263" s="404" t="s">
        <v>2</v>
      </c>
      <c r="D4263" s="404" t="s">
        <v>6770</v>
      </c>
      <c r="E4263" s="409">
        <v>145.72999999999999</v>
      </c>
      <c r="F4263" s="404" t="s">
        <v>6771</v>
      </c>
    </row>
    <row r="4264" spans="1:6">
      <c r="A4264" s="403">
        <v>95645</v>
      </c>
      <c r="B4264" s="404" t="s">
        <v>11302</v>
      </c>
      <c r="C4264" s="404" t="s">
        <v>2</v>
      </c>
      <c r="D4264" s="404" t="s">
        <v>6770</v>
      </c>
      <c r="E4264" s="409">
        <v>264.89999999999998</v>
      </c>
      <c r="F4264" s="404" t="s">
        <v>6771</v>
      </c>
    </row>
    <row r="4265" spans="1:6">
      <c r="A4265" s="403">
        <v>95646</v>
      </c>
      <c r="B4265" s="404" t="s">
        <v>11303</v>
      </c>
      <c r="C4265" s="404" t="s">
        <v>2</v>
      </c>
      <c r="D4265" s="404" t="s">
        <v>6770</v>
      </c>
      <c r="E4265" s="409">
        <v>394.3</v>
      </c>
      <c r="F4265" s="404" t="s">
        <v>6771</v>
      </c>
    </row>
    <row r="4266" spans="1:6">
      <c r="A4266" s="403">
        <v>95647</v>
      </c>
      <c r="B4266" s="404" t="s">
        <v>11304</v>
      </c>
      <c r="C4266" s="404" t="s">
        <v>2</v>
      </c>
      <c r="D4266" s="404" t="s">
        <v>6770</v>
      </c>
      <c r="E4266" s="409">
        <v>516.46</v>
      </c>
      <c r="F4266" s="404" t="s">
        <v>6771</v>
      </c>
    </row>
    <row r="4267" spans="1:6">
      <c r="A4267" s="403">
        <v>95673</v>
      </c>
      <c r="B4267" s="404" t="s">
        <v>11305</v>
      </c>
      <c r="C4267" s="404" t="s">
        <v>2</v>
      </c>
      <c r="D4267" s="404" t="s">
        <v>6823</v>
      </c>
      <c r="E4267" s="409">
        <v>90.58</v>
      </c>
      <c r="F4267" s="404" t="s">
        <v>6771</v>
      </c>
    </row>
    <row r="4268" spans="1:6">
      <c r="A4268" s="403">
        <v>95674</v>
      </c>
      <c r="B4268" s="404" t="s">
        <v>11306</v>
      </c>
      <c r="C4268" s="404" t="s">
        <v>2</v>
      </c>
      <c r="D4268" s="404" t="s">
        <v>6823</v>
      </c>
      <c r="E4268" s="409">
        <v>96.17</v>
      </c>
      <c r="F4268" s="404" t="s">
        <v>6771</v>
      </c>
    </row>
    <row r="4269" spans="1:6">
      <c r="A4269" s="403">
        <v>95675</v>
      </c>
      <c r="B4269" s="404" t="s">
        <v>11307</v>
      </c>
      <c r="C4269" s="404" t="s">
        <v>2</v>
      </c>
      <c r="D4269" s="404" t="s">
        <v>6823</v>
      </c>
      <c r="E4269" s="409">
        <v>117.49</v>
      </c>
      <c r="F4269" s="404" t="s">
        <v>6771</v>
      </c>
    </row>
    <row r="4270" spans="1:6">
      <c r="A4270" s="403">
        <v>95676</v>
      </c>
      <c r="B4270" s="404" t="s">
        <v>11308</v>
      </c>
      <c r="C4270" s="404" t="s">
        <v>2</v>
      </c>
      <c r="D4270" s="404" t="s">
        <v>6823</v>
      </c>
      <c r="E4270" s="409">
        <v>59.49</v>
      </c>
      <c r="F4270" s="404" t="s">
        <v>6771</v>
      </c>
    </row>
    <row r="4271" spans="1:6">
      <c r="A4271" s="403">
        <v>97741</v>
      </c>
      <c r="B4271" s="404" t="s">
        <v>11309</v>
      </c>
      <c r="C4271" s="404" t="s">
        <v>2</v>
      </c>
      <c r="D4271" s="404" t="s">
        <v>6770</v>
      </c>
      <c r="E4271" s="409">
        <v>113.28</v>
      </c>
      <c r="F4271" s="404" t="s">
        <v>6771</v>
      </c>
    </row>
    <row r="4272" spans="1:6">
      <c r="A4272" s="403">
        <v>72285</v>
      </c>
      <c r="B4272" s="404" t="s">
        <v>11310</v>
      </c>
      <c r="C4272" s="404" t="s">
        <v>2</v>
      </c>
      <c r="D4272" s="404" t="s">
        <v>6770</v>
      </c>
      <c r="E4272" s="409">
        <v>70.239999999999995</v>
      </c>
      <c r="F4272" s="404" t="s">
        <v>6771</v>
      </c>
    </row>
    <row r="4273" spans="1:6">
      <c r="A4273" s="403">
        <v>72286</v>
      </c>
      <c r="B4273" s="404" t="s">
        <v>11311</v>
      </c>
      <c r="C4273" s="404" t="s">
        <v>2</v>
      </c>
      <c r="D4273" s="404" t="s">
        <v>6770</v>
      </c>
      <c r="E4273" s="409">
        <v>138.4</v>
      </c>
      <c r="F4273" s="404" t="s">
        <v>6771</v>
      </c>
    </row>
    <row r="4274" spans="1:6">
      <c r="A4274" s="403">
        <v>90436</v>
      </c>
      <c r="B4274" s="404" t="s">
        <v>11312</v>
      </c>
      <c r="C4274" s="404" t="s">
        <v>2</v>
      </c>
      <c r="D4274" s="404" t="s">
        <v>6770</v>
      </c>
      <c r="E4274" s="409">
        <v>9.6999999999999993</v>
      </c>
      <c r="F4274" s="404" t="s">
        <v>6771</v>
      </c>
    </row>
    <row r="4275" spans="1:6">
      <c r="A4275" s="403">
        <v>90437</v>
      </c>
      <c r="B4275" s="404" t="s">
        <v>11313</v>
      </c>
      <c r="C4275" s="404" t="s">
        <v>2</v>
      </c>
      <c r="D4275" s="404" t="s">
        <v>6770</v>
      </c>
      <c r="E4275" s="409">
        <v>23.58</v>
      </c>
      <c r="F4275" s="404" t="s">
        <v>6771</v>
      </c>
    </row>
    <row r="4276" spans="1:6">
      <c r="A4276" s="403">
        <v>90438</v>
      </c>
      <c r="B4276" s="404" t="s">
        <v>11314</v>
      </c>
      <c r="C4276" s="404" t="s">
        <v>2</v>
      </c>
      <c r="D4276" s="404" t="s">
        <v>6770</v>
      </c>
      <c r="E4276" s="409">
        <v>33.79</v>
      </c>
      <c r="F4276" s="404" t="s">
        <v>6771</v>
      </c>
    </row>
    <row r="4277" spans="1:6">
      <c r="A4277" s="403">
        <v>90439</v>
      </c>
      <c r="B4277" s="404" t="s">
        <v>11315</v>
      </c>
      <c r="C4277" s="404" t="s">
        <v>2</v>
      </c>
      <c r="D4277" s="404" t="s">
        <v>6770</v>
      </c>
      <c r="E4277" s="409">
        <v>47.9</v>
      </c>
      <c r="F4277" s="404" t="s">
        <v>6771</v>
      </c>
    </row>
    <row r="4278" spans="1:6">
      <c r="A4278" s="403">
        <v>90440</v>
      </c>
      <c r="B4278" s="404" t="s">
        <v>11316</v>
      </c>
      <c r="C4278" s="404" t="s">
        <v>2</v>
      </c>
      <c r="D4278" s="404" t="s">
        <v>6770</v>
      </c>
      <c r="E4278" s="409">
        <v>76.709999999999994</v>
      </c>
      <c r="F4278" s="404" t="s">
        <v>6771</v>
      </c>
    </row>
    <row r="4279" spans="1:6">
      <c r="A4279" s="403">
        <v>90441</v>
      </c>
      <c r="B4279" s="404" t="s">
        <v>11317</v>
      </c>
      <c r="C4279" s="404" t="s">
        <v>2</v>
      </c>
      <c r="D4279" s="404" t="s">
        <v>6770</v>
      </c>
      <c r="E4279" s="409">
        <v>97.99</v>
      </c>
      <c r="F4279" s="404" t="s">
        <v>6771</v>
      </c>
    </row>
    <row r="4280" spans="1:6">
      <c r="A4280" s="403">
        <v>90443</v>
      </c>
      <c r="B4280" s="404" t="s">
        <v>11318</v>
      </c>
      <c r="C4280" s="404" t="s">
        <v>78</v>
      </c>
      <c r="D4280" s="404" t="s">
        <v>6770</v>
      </c>
      <c r="E4280" s="409">
        <v>8.81</v>
      </c>
      <c r="F4280" s="404" t="s">
        <v>6771</v>
      </c>
    </row>
    <row r="4281" spans="1:6">
      <c r="A4281" s="403">
        <v>90444</v>
      </c>
      <c r="B4281" s="404" t="s">
        <v>11319</v>
      </c>
      <c r="C4281" s="404" t="s">
        <v>78</v>
      </c>
      <c r="D4281" s="404" t="s">
        <v>6770</v>
      </c>
      <c r="E4281" s="409">
        <v>20.56</v>
      </c>
      <c r="F4281" s="404" t="s">
        <v>6771</v>
      </c>
    </row>
    <row r="4282" spans="1:6">
      <c r="A4282" s="403">
        <v>90445</v>
      </c>
      <c r="B4282" s="404" t="s">
        <v>11320</v>
      </c>
      <c r="C4282" s="404" t="s">
        <v>78</v>
      </c>
      <c r="D4282" s="404" t="s">
        <v>6770</v>
      </c>
      <c r="E4282" s="409">
        <v>21.94</v>
      </c>
      <c r="F4282" s="404" t="s">
        <v>6771</v>
      </c>
    </row>
    <row r="4283" spans="1:6">
      <c r="A4283" s="403">
        <v>90446</v>
      </c>
      <c r="B4283" s="404" t="s">
        <v>11321</v>
      </c>
      <c r="C4283" s="404" t="s">
        <v>78</v>
      </c>
      <c r="D4283" s="404" t="s">
        <v>6770</v>
      </c>
      <c r="E4283" s="409">
        <v>23.83</v>
      </c>
      <c r="F4283" s="404" t="s">
        <v>6771</v>
      </c>
    </row>
    <row r="4284" spans="1:6">
      <c r="A4284" s="403">
        <v>90447</v>
      </c>
      <c r="B4284" s="404" t="s">
        <v>11322</v>
      </c>
      <c r="C4284" s="404" t="s">
        <v>78</v>
      </c>
      <c r="D4284" s="404" t="s">
        <v>6770</v>
      </c>
      <c r="E4284" s="409">
        <v>4.29</v>
      </c>
      <c r="F4284" s="404" t="s">
        <v>6771</v>
      </c>
    </row>
    <row r="4285" spans="1:6">
      <c r="A4285" s="403">
        <v>90451</v>
      </c>
      <c r="B4285" s="404" t="s">
        <v>11323</v>
      </c>
      <c r="C4285" s="404" t="s">
        <v>2</v>
      </c>
      <c r="D4285" s="404" t="s">
        <v>6823</v>
      </c>
      <c r="E4285" s="409">
        <v>3.08</v>
      </c>
      <c r="F4285" s="404" t="s">
        <v>6771</v>
      </c>
    </row>
    <row r="4286" spans="1:6">
      <c r="A4286" s="403">
        <v>90452</v>
      </c>
      <c r="B4286" s="404" t="s">
        <v>11324</v>
      </c>
      <c r="C4286" s="404" t="s">
        <v>2</v>
      </c>
      <c r="D4286" s="404" t="s">
        <v>6823</v>
      </c>
      <c r="E4286" s="409">
        <v>14.49</v>
      </c>
      <c r="F4286" s="404" t="s">
        <v>6771</v>
      </c>
    </row>
    <row r="4287" spans="1:6">
      <c r="A4287" s="403">
        <v>90453</v>
      </c>
      <c r="B4287" s="404" t="s">
        <v>11325</v>
      </c>
      <c r="C4287" s="404" t="s">
        <v>2</v>
      </c>
      <c r="D4287" s="404" t="s">
        <v>6770</v>
      </c>
      <c r="E4287" s="409">
        <v>1.84</v>
      </c>
      <c r="F4287" s="404" t="s">
        <v>6771</v>
      </c>
    </row>
    <row r="4288" spans="1:6">
      <c r="A4288" s="403">
        <v>90454</v>
      </c>
      <c r="B4288" s="404" t="s">
        <v>11326</v>
      </c>
      <c r="C4288" s="404" t="s">
        <v>2</v>
      </c>
      <c r="D4288" s="404" t="s">
        <v>6770</v>
      </c>
      <c r="E4288" s="409">
        <v>3.19</v>
      </c>
      <c r="F4288" s="404" t="s">
        <v>6771</v>
      </c>
    </row>
    <row r="4289" spans="1:6">
      <c r="A4289" s="403">
        <v>90455</v>
      </c>
      <c r="B4289" s="404" t="s">
        <v>11327</v>
      </c>
      <c r="C4289" s="404" t="s">
        <v>2</v>
      </c>
      <c r="D4289" s="404" t="s">
        <v>6770</v>
      </c>
      <c r="E4289" s="409">
        <v>4.26</v>
      </c>
      <c r="F4289" s="404" t="s">
        <v>6771</v>
      </c>
    </row>
    <row r="4290" spans="1:6">
      <c r="A4290" s="403">
        <v>90456</v>
      </c>
      <c r="B4290" s="404" t="s">
        <v>11328</v>
      </c>
      <c r="C4290" s="404" t="s">
        <v>2</v>
      </c>
      <c r="D4290" s="404" t="s">
        <v>6770</v>
      </c>
      <c r="E4290" s="409">
        <v>2.83</v>
      </c>
      <c r="F4290" s="404" t="s">
        <v>6771</v>
      </c>
    </row>
    <row r="4291" spans="1:6">
      <c r="A4291" s="403">
        <v>90457</v>
      </c>
      <c r="B4291" s="404" t="s">
        <v>11329</v>
      </c>
      <c r="C4291" s="404" t="s">
        <v>2</v>
      </c>
      <c r="D4291" s="404" t="s">
        <v>6770</v>
      </c>
      <c r="E4291" s="409">
        <v>6.45</v>
      </c>
      <c r="F4291" s="404" t="s">
        <v>6771</v>
      </c>
    </row>
    <row r="4292" spans="1:6">
      <c r="A4292" s="403">
        <v>90458</v>
      </c>
      <c r="B4292" s="404" t="s">
        <v>11330</v>
      </c>
      <c r="C4292" s="404" t="s">
        <v>2</v>
      </c>
      <c r="D4292" s="404" t="s">
        <v>6770</v>
      </c>
      <c r="E4292" s="409">
        <v>18.32</v>
      </c>
      <c r="F4292" s="404" t="s">
        <v>6771</v>
      </c>
    </row>
    <row r="4293" spans="1:6">
      <c r="A4293" s="403">
        <v>90459</v>
      </c>
      <c r="B4293" s="404" t="s">
        <v>11331</v>
      </c>
      <c r="C4293" s="404" t="s">
        <v>2</v>
      </c>
      <c r="D4293" s="404" t="s">
        <v>6770</v>
      </c>
      <c r="E4293" s="409">
        <v>25.83</v>
      </c>
      <c r="F4293" s="404" t="s">
        <v>6771</v>
      </c>
    </row>
    <row r="4294" spans="1:6">
      <c r="A4294" s="403">
        <v>90460</v>
      </c>
      <c r="B4294" s="404" t="s">
        <v>11332</v>
      </c>
      <c r="C4294" s="404" t="s">
        <v>78</v>
      </c>
      <c r="D4294" s="404" t="s">
        <v>6823</v>
      </c>
      <c r="E4294" s="409">
        <v>21.12</v>
      </c>
      <c r="F4294" s="404" t="s">
        <v>6771</v>
      </c>
    </row>
    <row r="4295" spans="1:6">
      <c r="A4295" s="403">
        <v>90461</v>
      </c>
      <c r="B4295" s="404" t="s">
        <v>11333</v>
      </c>
      <c r="C4295" s="404" t="s">
        <v>78</v>
      </c>
      <c r="D4295" s="404" t="s">
        <v>6823</v>
      </c>
      <c r="E4295" s="409">
        <v>11.47</v>
      </c>
      <c r="F4295" s="404" t="s">
        <v>6771</v>
      </c>
    </row>
    <row r="4296" spans="1:6">
      <c r="A4296" s="403">
        <v>90462</v>
      </c>
      <c r="B4296" s="404" t="s">
        <v>11334</v>
      </c>
      <c r="C4296" s="404" t="s">
        <v>78</v>
      </c>
      <c r="D4296" s="404" t="s">
        <v>6823</v>
      </c>
      <c r="E4296" s="409">
        <v>2.6</v>
      </c>
      <c r="F4296" s="404" t="s">
        <v>6771</v>
      </c>
    </row>
    <row r="4297" spans="1:6">
      <c r="A4297" s="403">
        <v>90463</v>
      </c>
      <c r="B4297" s="404" t="s">
        <v>11335</v>
      </c>
      <c r="C4297" s="404" t="s">
        <v>78</v>
      </c>
      <c r="D4297" s="404" t="s">
        <v>6823</v>
      </c>
      <c r="E4297" s="409">
        <v>2.0699999999999998</v>
      </c>
      <c r="F4297" s="404" t="s">
        <v>6771</v>
      </c>
    </row>
    <row r="4298" spans="1:6">
      <c r="A4298" s="403">
        <v>90466</v>
      </c>
      <c r="B4298" s="404" t="s">
        <v>11336</v>
      </c>
      <c r="C4298" s="404" t="s">
        <v>78</v>
      </c>
      <c r="D4298" s="404" t="s">
        <v>6770</v>
      </c>
      <c r="E4298" s="409">
        <v>8.7200000000000006</v>
      </c>
      <c r="F4298" s="404" t="s">
        <v>6771</v>
      </c>
    </row>
    <row r="4299" spans="1:6">
      <c r="A4299" s="403">
        <v>90467</v>
      </c>
      <c r="B4299" s="404" t="s">
        <v>11337</v>
      </c>
      <c r="C4299" s="404" t="s">
        <v>78</v>
      </c>
      <c r="D4299" s="404" t="s">
        <v>6770</v>
      </c>
      <c r="E4299" s="409">
        <v>13.8</v>
      </c>
      <c r="F4299" s="404" t="s">
        <v>6771</v>
      </c>
    </row>
    <row r="4300" spans="1:6">
      <c r="A4300" s="403">
        <v>90468</v>
      </c>
      <c r="B4300" s="404" t="s">
        <v>11338</v>
      </c>
      <c r="C4300" s="404" t="s">
        <v>78</v>
      </c>
      <c r="D4300" s="404" t="s">
        <v>6770</v>
      </c>
      <c r="E4300" s="409">
        <v>3.78</v>
      </c>
      <c r="F4300" s="404" t="s">
        <v>6771</v>
      </c>
    </row>
    <row r="4301" spans="1:6">
      <c r="A4301" s="403">
        <v>90469</v>
      </c>
      <c r="B4301" s="404" t="s">
        <v>11339</v>
      </c>
      <c r="C4301" s="404" t="s">
        <v>78</v>
      </c>
      <c r="D4301" s="404" t="s">
        <v>6770</v>
      </c>
      <c r="E4301" s="409">
        <v>6.06</v>
      </c>
      <c r="F4301" s="404" t="s">
        <v>6771</v>
      </c>
    </row>
    <row r="4302" spans="1:6">
      <c r="A4302" s="403">
        <v>90470</v>
      </c>
      <c r="B4302" s="404" t="s">
        <v>11340</v>
      </c>
      <c r="C4302" s="404" t="s">
        <v>78</v>
      </c>
      <c r="D4302" s="404" t="s">
        <v>6770</v>
      </c>
      <c r="E4302" s="409">
        <v>8.2899999999999991</v>
      </c>
      <c r="F4302" s="404" t="s">
        <v>6771</v>
      </c>
    </row>
    <row r="4303" spans="1:6">
      <c r="A4303" s="403">
        <v>91166</v>
      </c>
      <c r="B4303" s="404" t="s">
        <v>11341</v>
      </c>
      <c r="C4303" s="404" t="s">
        <v>78</v>
      </c>
      <c r="D4303" s="404" t="s">
        <v>6770</v>
      </c>
      <c r="E4303" s="409">
        <v>2.1800000000000002</v>
      </c>
      <c r="F4303" s="404" t="s">
        <v>6771</v>
      </c>
    </row>
    <row r="4304" spans="1:6">
      <c r="A4304" s="403">
        <v>91167</v>
      </c>
      <c r="B4304" s="404" t="s">
        <v>11342</v>
      </c>
      <c r="C4304" s="404" t="s">
        <v>78</v>
      </c>
      <c r="D4304" s="404" t="s">
        <v>6770</v>
      </c>
      <c r="E4304" s="409">
        <v>6.88</v>
      </c>
      <c r="F4304" s="404" t="s">
        <v>6771</v>
      </c>
    </row>
    <row r="4305" spans="1:6">
      <c r="A4305" s="403">
        <v>91168</v>
      </c>
      <c r="B4305" s="404" t="s">
        <v>11343</v>
      </c>
      <c r="C4305" s="404" t="s">
        <v>78</v>
      </c>
      <c r="D4305" s="404" t="s">
        <v>6770</v>
      </c>
      <c r="E4305" s="409">
        <v>5.16</v>
      </c>
      <c r="F4305" s="404" t="s">
        <v>6771</v>
      </c>
    </row>
    <row r="4306" spans="1:6">
      <c r="A4306" s="403">
        <v>91169</v>
      </c>
      <c r="B4306" s="404" t="s">
        <v>11344</v>
      </c>
      <c r="C4306" s="404" t="s">
        <v>78</v>
      </c>
      <c r="D4306" s="404" t="s">
        <v>6770</v>
      </c>
      <c r="E4306" s="409">
        <v>6.14</v>
      </c>
      <c r="F4306" s="404" t="s">
        <v>6771</v>
      </c>
    </row>
    <row r="4307" spans="1:6">
      <c r="A4307" s="403">
        <v>91170</v>
      </c>
      <c r="B4307" s="404" t="s">
        <v>11345</v>
      </c>
      <c r="C4307" s="404" t="s">
        <v>78</v>
      </c>
      <c r="D4307" s="404" t="s">
        <v>6770</v>
      </c>
      <c r="E4307" s="409">
        <v>1.77</v>
      </c>
      <c r="F4307" s="404" t="s">
        <v>6771</v>
      </c>
    </row>
    <row r="4308" spans="1:6">
      <c r="A4308" s="403">
        <v>91171</v>
      </c>
      <c r="B4308" s="404" t="s">
        <v>11346</v>
      </c>
      <c r="C4308" s="404" t="s">
        <v>78</v>
      </c>
      <c r="D4308" s="404" t="s">
        <v>6770</v>
      </c>
      <c r="E4308" s="409">
        <v>2.19</v>
      </c>
      <c r="F4308" s="404" t="s">
        <v>6771</v>
      </c>
    </row>
    <row r="4309" spans="1:6">
      <c r="A4309" s="403">
        <v>91172</v>
      </c>
      <c r="B4309" s="404" t="s">
        <v>11347</v>
      </c>
      <c r="C4309" s="404" t="s">
        <v>78</v>
      </c>
      <c r="D4309" s="404" t="s">
        <v>6770</v>
      </c>
      <c r="E4309" s="409">
        <v>3.24</v>
      </c>
      <c r="F4309" s="404" t="s">
        <v>6771</v>
      </c>
    </row>
    <row r="4310" spans="1:6">
      <c r="A4310" s="403">
        <v>91173</v>
      </c>
      <c r="B4310" s="404" t="s">
        <v>11348</v>
      </c>
      <c r="C4310" s="404" t="s">
        <v>78</v>
      </c>
      <c r="D4310" s="404" t="s">
        <v>6770</v>
      </c>
      <c r="E4310" s="409">
        <v>0.9</v>
      </c>
      <c r="F4310" s="404" t="s">
        <v>6771</v>
      </c>
    </row>
    <row r="4311" spans="1:6">
      <c r="A4311" s="403">
        <v>91174</v>
      </c>
      <c r="B4311" s="404" t="s">
        <v>11349</v>
      </c>
      <c r="C4311" s="404" t="s">
        <v>78</v>
      </c>
      <c r="D4311" s="404" t="s">
        <v>6770</v>
      </c>
      <c r="E4311" s="409">
        <v>1.73</v>
      </c>
      <c r="F4311" s="404" t="s">
        <v>6771</v>
      </c>
    </row>
    <row r="4312" spans="1:6">
      <c r="A4312" s="403">
        <v>91175</v>
      </c>
      <c r="B4312" s="404" t="s">
        <v>11350</v>
      </c>
      <c r="C4312" s="404" t="s">
        <v>78</v>
      </c>
      <c r="D4312" s="404" t="s">
        <v>6770</v>
      </c>
      <c r="E4312" s="409">
        <v>2.85</v>
      </c>
      <c r="F4312" s="404" t="s">
        <v>6771</v>
      </c>
    </row>
    <row r="4313" spans="1:6">
      <c r="A4313" s="403">
        <v>91176</v>
      </c>
      <c r="B4313" s="404" t="s">
        <v>11351</v>
      </c>
      <c r="C4313" s="404" t="s">
        <v>78</v>
      </c>
      <c r="D4313" s="404" t="s">
        <v>6823</v>
      </c>
      <c r="E4313" s="409">
        <v>29.47</v>
      </c>
      <c r="F4313" s="404" t="s">
        <v>6771</v>
      </c>
    </row>
    <row r="4314" spans="1:6">
      <c r="A4314" s="403">
        <v>91177</v>
      </c>
      <c r="B4314" s="404" t="s">
        <v>11352</v>
      </c>
      <c r="C4314" s="404" t="s">
        <v>78</v>
      </c>
      <c r="D4314" s="404" t="s">
        <v>6823</v>
      </c>
      <c r="E4314" s="409">
        <v>13.21</v>
      </c>
      <c r="F4314" s="404" t="s">
        <v>6771</v>
      </c>
    </row>
    <row r="4315" spans="1:6">
      <c r="A4315" s="403">
        <v>91178</v>
      </c>
      <c r="B4315" s="404" t="s">
        <v>11353</v>
      </c>
      <c r="C4315" s="404" t="s">
        <v>78</v>
      </c>
      <c r="D4315" s="404" t="s">
        <v>6823</v>
      </c>
      <c r="E4315" s="409">
        <v>12.49</v>
      </c>
      <c r="F4315" s="404" t="s">
        <v>6771</v>
      </c>
    </row>
    <row r="4316" spans="1:6">
      <c r="A4316" s="403">
        <v>91179</v>
      </c>
      <c r="B4316" s="404" t="s">
        <v>11354</v>
      </c>
      <c r="C4316" s="404" t="s">
        <v>78</v>
      </c>
      <c r="D4316" s="404" t="s">
        <v>6823</v>
      </c>
      <c r="E4316" s="409">
        <v>7.55</v>
      </c>
      <c r="F4316" s="404" t="s">
        <v>6771</v>
      </c>
    </row>
    <row r="4317" spans="1:6">
      <c r="A4317" s="403">
        <v>91180</v>
      </c>
      <c r="B4317" s="404" t="s">
        <v>11355</v>
      </c>
      <c r="C4317" s="404" t="s">
        <v>78</v>
      </c>
      <c r="D4317" s="404" t="s">
        <v>6823</v>
      </c>
      <c r="E4317" s="409">
        <v>5.91</v>
      </c>
      <c r="F4317" s="404" t="s">
        <v>6771</v>
      </c>
    </row>
    <row r="4318" spans="1:6">
      <c r="A4318" s="403">
        <v>91181</v>
      </c>
      <c r="B4318" s="404" t="s">
        <v>11356</v>
      </c>
      <c r="C4318" s="404" t="s">
        <v>78</v>
      </c>
      <c r="D4318" s="404" t="s">
        <v>6823</v>
      </c>
      <c r="E4318" s="409">
        <v>6.29</v>
      </c>
      <c r="F4318" s="404" t="s">
        <v>6771</v>
      </c>
    </row>
    <row r="4319" spans="1:6">
      <c r="A4319" s="403">
        <v>91182</v>
      </c>
      <c r="B4319" s="404" t="s">
        <v>11357</v>
      </c>
      <c r="C4319" s="404" t="s">
        <v>78</v>
      </c>
      <c r="D4319" s="404" t="s">
        <v>6823</v>
      </c>
      <c r="E4319" s="409">
        <v>18.97</v>
      </c>
      <c r="F4319" s="404" t="s">
        <v>6771</v>
      </c>
    </row>
    <row r="4320" spans="1:6">
      <c r="A4320" s="403">
        <v>91183</v>
      </c>
      <c r="B4320" s="404" t="s">
        <v>11358</v>
      </c>
      <c r="C4320" s="404" t="s">
        <v>78</v>
      </c>
      <c r="D4320" s="404" t="s">
        <v>6823</v>
      </c>
      <c r="E4320" s="409">
        <v>9.3699999999999992</v>
      </c>
      <c r="F4320" s="404" t="s">
        <v>6771</v>
      </c>
    </row>
    <row r="4321" spans="1:6">
      <c r="A4321" s="403">
        <v>91184</v>
      </c>
      <c r="B4321" s="404" t="s">
        <v>11359</v>
      </c>
      <c r="C4321" s="404" t="s">
        <v>78</v>
      </c>
      <c r="D4321" s="404" t="s">
        <v>6823</v>
      </c>
      <c r="E4321" s="409">
        <v>8.74</v>
      </c>
      <c r="F4321" s="404" t="s">
        <v>6771</v>
      </c>
    </row>
    <row r="4322" spans="1:6">
      <c r="A4322" s="403">
        <v>91185</v>
      </c>
      <c r="B4322" s="404" t="s">
        <v>11360</v>
      </c>
      <c r="C4322" s="404" t="s">
        <v>78</v>
      </c>
      <c r="D4322" s="404" t="s">
        <v>6823</v>
      </c>
      <c r="E4322" s="409">
        <v>4.8600000000000003</v>
      </c>
      <c r="F4322" s="404" t="s">
        <v>6771</v>
      </c>
    </row>
    <row r="4323" spans="1:6">
      <c r="A4323" s="403">
        <v>91186</v>
      </c>
      <c r="B4323" s="404" t="s">
        <v>11361</v>
      </c>
      <c r="C4323" s="404" t="s">
        <v>78</v>
      </c>
      <c r="D4323" s="404" t="s">
        <v>6823</v>
      </c>
      <c r="E4323" s="409">
        <v>4</v>
      </c>
      <c r="F4323" s="404" t="s">
        <v>6771</v>
      </c>
    </row>
    <row r="4324" spans="1:6">
      <c r="A4324" s="403">
        <v>91187</v>
      </c>
      <c r="B4324" s="404" t="s">
        <v>11362</v>
      </c>
      <c r="C4324" s="404" t="s">
        <v>78</v>
      </c>
      <c r="D4324" s="404" t="s">
        <v>6823</v>
      </c>
      <c r="E4324" s="409">
        <v>4.5999999999999996</v>
      </c>
      <c r="F4324" s="404" t="s">
        <v>6771</v>
      </c>
    </row>
    <row r="4325" spans="1:6">
      <c r="A4325" s="403">
        <v>91188</v>
      </c>
      <c r="B4325" s="404" t="s">
        <v>11363</v>
      </c>
      <c r="C4325" s="404" t="s">
        <v>2</v>
      </c>
      <c r="D4325" s="404" t="s">
        <v>6770</v>
      </c>
      <c r="E4325" s="409">
        <v>4.55</v>
      </c>
      <c r="F4325" s="404" t="s">
        <v>6771</v>
      </c>
    </row>
    <row r="4326" spans="1:6">
      <c r="A4326" s="403">
        <v>91189</v>
      </c>
      <c r="B4326" s="404" t="s">
        <v>11364</v>
      </c>
      <c r="C4326" s="404" t="s">
        <v>2</v>
      </c>
      <c r="D4326" s="404" t="s">
        <v>6770</v>
      </c>
      <c r="E4326" s="409">
        <v>29.14</v>
      </c>
      <c r="F4326" s="404" t="s">
        <v>6771</v>
      </c>
    </row>
    <row r="4327" spans="1:6">
      <c r="A4327" s="403">
        <v>91190</v>
      </c>
      <c r="B4327" s="404" t="s">
        <v>11365</v>
      </c>
      <c r="C4327" s="404" t="s">
        <v>2</v>
      </c>
      <c r="D4327" s="404" t="s">
        <v>6770</v>
      </c>
      <c r="E4327" s="409">
        <v>3.37</v>
      </c>
      <c r="F4327" s="404" t="s">
        <v>6771</v>
      </c>
    </row>
    <row r="4328" spans="1:6">
      <c r="A4328" s="403">
        <v>91191</v>
      </c>
      <c r="B4328" s="404" t="s">
        <v>11366</v>
      </c>
      <c r="C4328" s="404" t="s">
        <v>2</v>
      </c>
      <c r="D4328" s="404" t="s">
        <v>6770</v>
      </c>
      <c r="E4328" s="409">
        <v>3.58</v>
      </c>
      <c r="F4328" s="404" t="s">
        <v>6771</v>
      </c>
    </row>
    <row r="4329" spans="1:6">
      <c r="A4329" s="403">
        <v>91192</v>
      </c>
      <c r="B4329" s="404" t="s">
        <v>11367</v>
      </c>
      <c r="C4329" s="404" t="s">
        <v>2</v>
      </c>
      <c r="D4329" s="404" t="s">
        <v>6770</v>
      </c>
      <c r="E4329" s="409">
        <v>3.97</v>
      </c>
      <c r="F4329" s="404" t="s">
        <v>6771</v>
      </c>
    </row>
    <row r="4330" spans="1:6">
      <c r="A4330" s="403">
        <v>91222</v>
      </c>
      <c r="B4330" s="404" t="s">
        <v>11368</v>
      </c>
      <c r="C4330" s="404" t="s">
        <v>78</v>
      </c>
      <c r="D4330" s="404" t="s">
        <v>6770</v>
      </c>
      <c r="E4330" s="409">
        <v>9.49</v>
      </c>
      <c r="F4330" s="404" t="s">
        <v>6771</v>
      </c>
    </row>
    <row r="4331" spans="1:6">
      <c r="A4331" s="403">
        <v>94480</v>
      </c>
      <c r="B4331" s="404" t="s">
        <v>11369</v>
      </c>
      <c r="C4331" s="404" t="s">
        <v>2</v>
      </c>
      <c r="D4331" s="404" t="s">
        <v>6823</v>
      </c>
      <c r="E4331" s="411">
        <v>1544.52</v>
      </c>
      <c r="F4331" s="404" t="s">
        <v>6771</v>
      </c>
    </row>
    <row r="4332" spans="1:6">
      <c r="A4332" s="403">
        <v>94481</v>
      </c>
      <c r="B4332" s="404" t="s">
        <v>11370</v>
      </c>
      <c r="C4332" s="404" t="s">
        <v>2</v>
      </c>
      <c r="D4332" s="404" t="s">
        <v>6823</v>
      </c>
      <c r="E4332" s="411">
        <v>1106.71</v>
      </c>
      <c r="F4332" s="404" t="s">
        <v>6771</v>
      </c>
    </row>
    <row r="4333" spans="1:6">
      <c r="A4333" s="403">
        <v>94482</v>
      </c>
      <c r="B4333" s="404" t="s">
        <v>11371</v>
      </c>
      <c r="C4333" s="404" t="s">
        <v>2</v>
      </c>
      <c r="D4333" s="404" t="s">
        <v>6823</v>
      </c>
      <c r="E4333" s="409">
        <v>885.76</v>
      </c>
      <c r="F4333" s="404" t="s">
        <v>6771</v>
      </c>
    </row>
    <row r="4334" spans="1:6">
      <c r="A4334" s="403">
        <v>94483</v>
      </c>
      <c r="B4334" s="404" t="s">
        <v>11372</v>
      </c>
      <c r="C4334" s="404" t="s">
        <v>2</v>
      </c>
      <c r="D4334" s="404" t="s">
        <v>6823</v>
      </c>
      <c r="E4334" s="409">
        <v>751.96</v>
      </c>
      <c r="F4334" s="404" t="s">
        <v>6771</v>
      </c>
    </row>
    <row r="4335" spans="1:6">
      <c r="A4335" s="403">
        <v>95541</v>
      </c>
      <c r="B4335" s="404" t="s">
        <v>11373</v>
      </c>
      <c r="C4335" s="404" t="s">
        <v>2</v>
      </c>
      <c r="D4335" s="404" t="s">
        <v>6770</v>
      </c>
      <c r="E4335" s="409">
        <v>3.14</v>
      </c>
      <c r="F4335" s="404" t="s">
        <v>6771</v>
      </c>
    </row>
    <row r="4336" spans="1:6">
      <c r="A4336" s="403">
        <v>95573</v>
      </c>
      <c r="B4336" s="404" t="s">
        <v>11374</v>
      </c>
      <c r="C4336" s="404" t="s">
        <v>2</v>
      </c>
      <c r="D4336" s="404" t="s">
        <v>6770</v>
      </c>
      <c r="E4336" s="409">
        <v>35.78</v>
      </c>
      <c r="F4336" s="404" t="s">
        <v>6771</v>
      </c>
    </row>
    <row r="4337" spans="1:6">
      <c r="A4337" s="403">
        <v>95574</v>
      </c>
      <c r="B4337" s="404" t="s">
        <v>11375</v>
      </c>
      <c r="C4337" s="404" t="s">
        <v>2</v>
      </c>
      <c r="D4337" s="404" t="s">
        <v>6770</v>
      </c>
      <c r="E4337" s="409">
        <v>26.87</v>
      </c>
      <c r="F4337" s="404" t="s">
        <v>6771</v>
      </c>
    </row>
    <row r="4338" spans="1:6">
      <c r="A4338" s="403">
        <v>96559</v>
      </c>
      <c r="B4338" s="404" t="s">
        <v>11376</v>
      </c>
      <c r="C4338" s="404" t="s">
        <v>76</v>
      </c>
      <c r="D4338" s="404" t="s">
        <v>6823</v>
      </c>
      <c r="E4338" s="409">
        <v>59.73</v>
      </c>
      <c r="F4338" s="404" t="s">
        <v>6771</v>
      </c>
    </row>
    <row r="4339" spans="1:6">
      <c r="A4339" s="403">
        <v>96560</v>
      </c>
      <c r="B4339" s="404" t="s">
        <v>11377</v>
      </c>
      <c r="C4339" s="404" t="s">
        <v>76</v>
      </c>
      <c r="D4339" s="404" t="s">
        <v>6823</v>
      </c>
      <c r="E4339" s="409">
        <v>30.01</v>
      </c>
      <c r="F4339" s="404" t="s">
        <v>6771</v>
      </c>
    </row>
    <row r="4340" spans="1:6">
      <c r="A4340" s="403">
        <v>96561</v>
      </c>
      <c r="B4340" s="404" t="s">
        <v>11378</v>
      </c>
      <c r="C4340" s="404" t="s">
        <v>76</v>
      </c>
      <c r="D4340" s="404" t="s">
        <v>6823</v>
      </c>
      <c r="E4340" s="409">
        <v>18.170000000000002</v>
      </c>
      <c r="F4340" s="404" t="s">
        <v>6771</v>
      </c>
    </row>
    <row r="4341" spans="1:6">
      <c r="A4341" s="403">
        <v>96562</v>
      </c>
      <c r="B4341" s="404" t="s">
        <v>11379</v>
      </c>
      <c r="C4341" s="404" t="s">
        <v>78</v>
      </c>
      <c r="D4341" s="404" t="s">
        <v>6823</v>
      </c>
      <c r="E4341" s="409">
        <v>30.66</v>
      </c>
      <c r="F4341" s="404" t="s">
        <v>6771</v>
      </c>
    </row>
    <row r="4342" spans="1:6">
      <c r="A4342" s="403">
        <v>96563</v>
      </c>
      <c r="B4342" s="404" t="s">
        <v>11380</v>
      </c>
      <c r="C4342" s="404" t="s">
        <v>78</v>
      </c>
      <c r="D4342" s="404" t="s">
        <v>6823</v>
      </c>
      <c r="E4342" s="409">
        <v>32.67</v>
      </c>
      <c r="F4342" s="404" t="s">
        <v>6771</v>
      </c>
    </row>
    <row r="4343" spans="1:6">
      <c r="A4343" s="404" t="s">
        <v>11381</v>
      </c>
      <c r="B4343" s="404" t="s">
        <v>11382</v>
      </c>
      <c r="C4343" s="404" t="s">
        <v>2</v>
      </c>
      <c r="D4343" s="404" t="s">
        <v>6770</v>
      </c>
      <c r="E4343" s="409">
        <v>446.65</v>
      </c>
      <c r="F4343" s="404" t="s">
        <v>6771</v>
      </c>
    </row>
    <row r="4344" spans="1:6">
      <c r="A4344" s="404" t="s">
        <v>11383</v>
      </c>
      <c r="B4344" s="404" t="s">
        <v>11384</v>
      </c>
      <c r="C4344" s="404" t="s">
        <v>2</v>
      </c>
      <c r="D4344" s="404" t="s">
        <v>6770</v>
      </c>
      <c r="E4344" s="409">
        <v>580.64</v>
      </c>
      <c r="F4344" s="404" t="s">
        <v>6771</v>
      </c>
    </row>
    <row r="4345" spans="1:6">
      <c r="A4345" s="404" t="s">
        <v>11385</v>
      </c>
      <c r="B4345" s="404" t="s">
        <v>11386</v>
      </c>
      <c r="C4345" s="404" t="s">
        <v>2</v>
      </c>
      <c r="D4345" s="404" t="s">
        <v>6770</v>
      </c>
      <c r="E4345" s="409">
        <v>163.62</v>
      </c>
      <c r="F4345" s="404" t="s">
        <v>6771</v>
      </c>
    </row>
    <row r="4346" spans="1:6">
      <c r="A4346" s="404" t="s">
        <v>11387</v>
      </c>
      <c r="B4346" s="404" t="s">
        <v>11388</v>
      </c>
      <c r="C4346" s="404" t="s">
        <v>2</v>
      </c>
      <c r="D4346" s="404" t="s">
        <v>6770</v>
      </c>
      <c r="E4346" s="409">
        <v>261.8</v>
      </c>
      <c r="F4346" s="404" t="s">
        <v>6771</v>
      </c>
    </row>
    <row r="4347" spans="1:6">
      <c r="A4347" s="404" t="s">
        <v>11389</v>
      </c>
      <c r="B4347" s="404" t="s">
        <v>11390</v>
      </c>
      <c r="C4347" s="404" t="s">
        <v>2</v>
      </c>
      <c r="D4347" s="404" t="s">
        <v>6770</v>
      </c>
      <c r="E4347" s="409">
        <v>523.6</v>
      </c>
      <c r="F4347" s="404" t="s">
        <v>6771</v>
      </c>
    </row>
    <row r="4348" spans="1:6">
      <c r="A4348" s="404" t="s">
        <v>11391</v>
      </c>
      <c r="B4348" s="404" t="s">
        <v>11392</v>
      </c>
      <c r="C4348" s="404" t="s">
        <v>2</v>
      </c>
      <c r="D4348" s="404" t="s">
        <v>6770</v>
      </c>
      <c r="E4348" s="409">
        <v>785.4</v>
      </c>
      <c r="F4348" s="404" t="s">
        <v>6771</v>
      </c>
    </row>
    <row r="4349" spans="1:6">
      <c r="A4349" s="404" t="s">
        <v>11393</v>
      </c>
      <c r="B4349" s="404" t="s">
        <v>11394</v>
      </c>
      <c r="C4349" s="404" t="s">
        <v>2</v>
      </c>
      <c r="D4349" s="404" t="s">
        <v>6770</v>
      </c>
      <c r="E4349" s="411">
        <v>1111.8699999999999</v>
      </c>
      <c r="F4349" s="404" t="s">
        <v>6771</v>
      </c>
    </row>
    <row r="4350" spans="1:6">
      <c r="A4350" s="404" t="s">
        <v>11395</v>
      </c>
      <c r="B4350" s="404" t="s">
        <v>11396</v>
      </c>
      <c r="C4350" s="404" t="s">
        <v>2</v>
      </c>
      <c r="D4350" s="404" t="s">
        <v>6770</v>
      </c>
      <c r="E4350" s="411">
        <v>1512.15</v>
      </c>
      <c r="F4350" s="404" t="s">
        <v>6771</v>
      </c>
    </row>
    <row r="4351" spans="1:6">
      <c r="A4351" s="404" t="s">
        <v>11397</v>
      </c>
      <c r="B4351" s="404" t="s">
        <v>11398</v>
      </c>
      <c r="C4351" s="404" t="s">
        <v>2</v>
      </c>
      <c r="D4351" s="404" t="s">
        <v>6770</v>
      </c>
      <c r="E4351" s="411">
        <v>1690.05</v>
      </c>
      <c r="F4351" s="404" t="s">
        <v>6771</v>
      </c>
    </row>
    <row r="4352" spans="1:6">
      <c r="A4352" s="404" t="s">
        <v>11399</v>
      </c>
      <c r="B4352" s="404" t="s">
        <v>11400</v>
      </c>
      <c r="C4352" s="404" t="s">
        <v>2</v>
      </c>
      <c r="D4352" s="404" t="s">
        <v>6770</v>
      </c>
      <c r="E4352" s="409">
        <v>444.75</v>
      </c>
      <c r="F4352" s="404" t="s">
        <v>6771</v>
      </c>
    </row>
    <row r="4353" spans="1:6">
      <c r="A4353" s="404" t="s">
        <v>11401</v>
      </c>
      <c r="B4353" s="404" t="s">
        <v>11402</v>
      </c>
      <c r="C4353" s="404" t="s">
        <v>2</v>
      </c>
      <c r="D4353" s="404" t="s">
        <v>6770</v>
      </c>
      <c r="E4353" s="409">
        <v>578.16999999999996</v>
      </c>
      <c r="F4353" s="404" t="s">
        <v>6771</v>
      </c>
    </row>
    <row r="4354" spans="1:6">
      <c r="A4354" s="404" t="s">
        <v>11403</v>
      </c>
      <c r="B4354" s="404" t="s">
        <v>11404</v>
      </c>
      <c r="C4354" s="404" t="s">
        <v>2</v>
      </c>
      <c r="D4354" s="404" t="s">
        <v>6770</v>
      </c>
      <c r="E4354" s="409">
        <v>889.5</v>
      </c>
      <c r="F4354" s="404" t="s">
        <v>6771</v>
      </c>
    </row>
    <row r="4355" spans="1:6">
      <c r="A4355" s="404" t="s">
        <v>11405</v>
      </c>
      <c r="B4355" s="404" t="s">
        <v>11406</v>
      </c>
      <c r="C4355" s="404" t="s">
        <v>2</v>
      </c>
      <c r="D4355" s="404" t="s">
        <v>6770</v>
      </c>
      <c r="E4355" s="411">
        <v>1423.2</v>
      </c>
      <c r="F4355" s="404" t="s">
        <v>6771</v>
      </c>
    </row>
    <row r="4356" spans="1:6">
      <c r="A4356" s="404" t="s">
        <v>11407</v>
      </c>
      <c r="B4356" s="404" t="s">
        <v>11408</v>
      </c>
      <c r="C4356" s="404" t="s">
        <v>2</v>
      </c>
      <c r="D4356" s="404" t="s">
        <v>6770</v>
      </c>
      <c r="E4356" s="409">
        <v>163.62</v>
      </c>
      <c r="F4356" s="404" t="s">
        <v>6771</v>
      </c>
    </row>
    <row r="4357" spans="1:6">
      <c r="A4357" s="404" t="s">
        <v>11409</v>
      </c>
      <c r="B4357" s="404" t="s">
        <v>11410</v>
      </c>
      <c r="C4357" s="404" t="s">
        <v>2</v>
      </c>
      <c r="D4357" s="404" t="s">
        <v>6770</v>
      </c>
      <c r="E4357" s="409">
        <v>327.25</v>
      </c>
      <c r="F4357" s="404" t="s">
        <v>6771</v>
      </c>
    </row>
    <row r="4358" spans="1:6">
      <c r="A4358" s="404" t="s">
        <v>11411</v>
      </c>
      <c r="B4358" s="404" t="s">
        <v>11412</v>
      </c>
      <c r="C4358" s="404" t="s">
        <v>2</v>
      </c>
      <c r="D4358" s="404" t="s">
        <v>6770</v>
      </c>
      <c r="E4358" s="409">
        <v>654.5</v>
      </c>
      <c r="F4358" s="404" t="s">
        <v>6771</v>
      </c>
    </row>
    <row r="4359" spans="1:6">
      <c r="A4359" s="403">
        <v>73612</v>
      </c>
      <c r="B4359" s="404" t="s">
        <v>11413</v>
      </c>
      <c r="C4359" s="404" t="s">
        <v>2</v>
      </c>
      <c r="D4359" s="404" t="s">
        <v>6770</v>
      </c>
      <c r="E4359" s="409">
        <v>357.2</v>
      </c>
      <c r="F4359" s="404" t="s">
        <v>6771</v>
      </c>
    </row>
    <row r="4360" spans="1:6">
      <c r="A4360" s="403">
        <v>73660</v>
      </c>
      <c r="B4360" s="404" t="s">
        <v>11414</v>
      </c>
      <c r="C4360" s="404" t="s">
        <v>76</v>
      </c>
      <c r="D4360" s="404" t="s">
        <v>6770</v>
      </c>
      <c r="E4360" s="409">
        <v>56.98</v>
      </c>
      <c r="F4360" s="404" t="s">
        <v>6771</v>
      </c>
    </row>
    <row r="4361" spans="1:6">
      <c r="A4361" s="403">
        <v>73661</v>
      </c>
      <c r="B4361" s="404" t="s">
        <v>11415</v>
      </c>
      <c r="C4361" s="404" t="s">
        <v>2</v>
      </c>
      <c r="D4361" s="404" t="s">
        <v>6770</v>
      </c>
      <c r="E4361" s="411">
        <v>1902.55</v>
      </c>
      <c r="F4361" s="404" t="s">
        <v>6771</v>
      </c>
    </row>
    <row r="4362" spans="1:6">
      <c r="A4362" s="403">
        <v>73693</v>
      </c>
      <c r="B4362" s="404" t="s">
        <v>11416</v>
      </c>
      <c r="C4362" s="404" t="s">
        <v>76</v>
      </c>
      <c r="D4362" s="404" t="s">
        <v>6770</v>
      </c>
      <c r="E4362" s="409">
        <v>17.73</v>
      </c>
      <c r="F4362" s="404" t="s">
        <v>6771</v>
      </c>
    </row>
    <row r="4363" spans="1:6">
      <c r="A4363" s="403">
        <v>73694</v>
      </c>
      <c r="B4363" s="404" t="s">
        <v>11417</v>
      </c>
      <c r="C4363" s="404" t="s">
        <v>2</v>
      </c>
      <c r="D4363" s="404" t="s">
        <v>6770</v>
      </c>
      <c r="E4363" s="409">
        <v>121.76</v>
      </c>
      <c r="F4363" s="404" t="s">
        <v>6771</v>
      </c>
    </row>
    <row r="4364" spans="1:6">
      <c r="A4364" s="403">
        <v>73695</v>
      </c>
      <c r="B4364" s="404" t="s">
        <v>11418</v>
      </c>
      <c r="C4364" s="404" t="s">
        <v>2</v>
      </c>
      <c r="D4364" s="404" t="s">
        <v>6770</v>
      </c>
      <c r="E4364" s="409">
        <v>62.61</v>
      </c>
      <c r="F4364" s="404" t="s">
        <v>6771</v>
      </c>
    </row>
    <row r="4365" spans="1:6">
      <c r="A4365" s="404" t="s">
        <v>11419</v>
      </c>
      <c r="B4365" s="404" t="s">
        <v>11420</v>
      </c>
      <c r="C4365" s="404" t="s">
        <v>2</v>
      </c>
      <c r="D4365" s="404" t="s">
        <v>6770</v>
      </c>
      <c r="E4365" s="409">
        <v>357.2</v>
      </c>
      <c r="F4365" s="404" t="s">
        <v>6771</v>
      </c>
    </row>
    <row r="4366" spans="1:6">
      <c r="A4366" s="404" t="s">
        <v>11421</v>
      </c>
      <c r="B4366" s="404" t="s">
        <v>11422</v>
      </c>
      <c r="C4366" s="404" t="s">
        <v>76</v>
      </c>
      <c r="D4366" s="404" t="s">
        <v>6770</v>
      </c>
      <c r="E4366" s="409">
        <v>713.37</v>
      </c>
      <c r="F4366" s="404" t="s">
        <v>6771</v>
      </c>
    </row>
    <row r="4367" spans="1:6">
      <c r="A4367" s="404" t="s">
        <v>11423</v>
      </c>
      <c r="B4367" s="404" t="s">
        <v>11424</v>
      </c>
      <c r="C4367" s="404" t="s">
        <v>93</v>
      </c>
      <c r="D4367" s="404" t="s">
        <v>6770</v>
      </c>
      <c r="E4367" s="409">
        <v>62.38</v>
      </c>
      <c r="F4367" s="404" t="s">
        <v>6771</v>
      </c>
    </row>
    <row r="4368" spans="1:6">
      <c r="A4368" s="404" t="s">
        <v>11425</v>
      </c>
      <c r="B4368" s="404" t="s">
        <v>11426</v>
      </c>
      <c r="C4368" s="404" t="s">
        <v>93</v>
      </c>
      <c r="D4368" s="404" t="s">
        <v>6770</v>
      </c>
      <c r="E4368" s="409">
        <v>126.31</v>
      </c>
      <c r="F4368" s="404" t="s">
        <v>6771</v>
      </c>
    </row>
    <row r="4369" spans="1:6">
      <c r="A4369" s="404" t="s">
        <v>11427</v>
      </c>
      <c r="B4369" s="404" t="s">
        <v>11428</v>
      </c>
      <c r="C4369" s="404" t="s">
        <v>93</v>
      </c>
      <c r="D4369" s="404" t="s">
        <v>6770</v>
      </c>
      <c r="E4369" s="409">
        <v>62.38</v>
      </c>
      <c r="F4369" s="404" t="s">
        <v>6771</v>
      </c>
    </row>
    <row r="4370" spans="1:6">
      <c r="A4370" s="404" t="s">
        <v>11429</v>
      </c>
      <c r="B4370" s="404" t="s">
        <v>11430</v>
      </c>
      <c r="C4370" s="404" t="s">
        <v>93</v>
      </c>
      <c r="D4370" s="404" t="s">
        <v>6770</v>
      </c>
      <c r="E4370" s="409">
        <v>68.319999999999993</v>
      </c>
      <c r="F4370" s="404" t="s">
        <v>6771</v>
      </c>
    </row>
    <row r="4371" spans="1:6">
      <c r="A4371" s="404" t="s">
        <v>11431</v>
      </c>
      <c r="B4371" s="404" t="s">
        <v>11432</v>
      </c>
      <c r="C4371" s="404" t="s">
        <v>93</v>
      </c>
      <c r="D4371" s="404" t="s">
        <v>6770</v>
      </c>
      <c r="E4371" s="409">
        <v>62.38</v>
      </c>
      <c r="F4371" s="404" t="s">
        <v>6771</v>
      </c>
    </row>
    <row r="4372" spans="1:6">
      <c r="A4372" s="404" t="s">
        <v>11433</v>
      </c>
      <c r="B4372" s="404" t="s">
        <v>11434</v>
      </c>
      <c r="C4372" s="404" t="s">
        <v>2</v>
      </c>
      <c r="D4372" s="404" t="s">
        <v>6770</v>
      </c>
      <c r="E4372" s="409">
        <v>76.61</v>
      </c>
      <c r="F4372" s="404" t="s">
        <v>6771</v>
      </c>
    </row>
    <row r="4373" spans="1:6">
      <c r="A4373" s="404" t="s">
        <v>11435</v>
      </c>
      <c r="B4373" s="404" t="s">
        <v>11436</v>
      </c>
      <c r="C4373" s="404" t="s">
        <v>2</v>
      </c>
      <c r="D4373" s="404" t="s">
        <v>6823</v>
      </c>
      <c r="E4373" s="409">
        <v>71.11</v>
      </c>
      <c r="F4373" s="404" t="s">
        <v>6771</v>
      </c>
    </row>
    <row r="4374" spans="1:6">
      <c r="A4374" s="404" t="s">
        <v>11437</v>
      </c>
      <c r="B4374" s="404" t="s">
        <v>11438</v>
      </c>
      <c r="C4374" s="404" t="s">
        <v>78</v>
      </c>
      <c r="D4374" s="404" t="s">
        <v>6823</v>
      </c>
      <c r="E4374" s="409">
        <v>18.3</v>
      </c>
      <c r="F4374" s="404" t="s">
        <v>6771</v>
      </c>
    </row>
    <row r="4375" spans="1:6">
      <c r="A4375" s="403">
        <v>83878</v>
      </c>
      <c r="B4375" s="404" t="s">
        <v>11439</v>
      </c>
      <c r="C4375" s="404" t="s">
        <v>2</v>
      </c>
      <c r="D4375" s="404" t="s">
        <v>6823</v>
      </c>
      <c r="E4375" s="409">
        <v>38.92</v>
      </c>
      <c r="F4375" s="404" t="s">
        <v>6771</v>
      </c>
    </row>
    <row r="4376" spans="1:6">
      <c r="A4376" s="403">
        <v>83879</v>
      </c>
      <c r="B4376" s="404" t="s">
        <v>11440</v>
      </c>
      <c r="C4376" s="404" t="s">
        <v>2</v>
      </c>
      <c r="D4376" s="404" t="s">
        <v>6823</v>
      </c>
      <c r="E4376" s="409">
        <v>45.78</v>
      </c>
      <c r="F4376" s="404" t="s">
        <v>6771</v>
      </c>
    </row>
    <row r="4377" spans="1:6">
      <c r="A4377" s="403">
        <v>73658</v>
      </c>
      <c r="B4377" s="404" t="s">
        <v>11441</v>
      </c>
      <c r="C4377" s="404" t="s">
        <v>2</v>
      </c>
      <c r="D4377" s="404" t="s">
        <v>6770</v>
      </c>
      <c r="E4377" s="409">
        <v>448.11</v>
      </c>
      <c r="F4377" s="404" t="s">
        <v>6771</v>
      </c>
    </row>
    <row r="4378" spans="1:6">
      <c r="A4378" s="403">
        <v>93350</v>
      </c>
      <c r="B4378" s="404" t="s">
        <v>11442</v>
      </c>
      <c r="C4378" s="404" t="s">
        <v>2</v>
      </c>
      <c r="D4378" s="404" t="s">
        <v>6823</v>
      </c>
      <c r="E4378" s="409">
        <v>682.83</v>
      </c>
      <c r="F4378" s="404" t="s">
        <v>6771</v>
      </c>
    </row>
    <row r="4379" spans="1:6">
      <c r="A4379" s="403">
        <v>93351</v>
      </c>
      <c r="B4379" s="404" t="s">
        <v>11443</v>
      </c>
      <c r="C4379" s="404" t="s">
        <v>2</v>
      </c>
      <c r="D4379" s="404" t="s">
        <v>6823</v>
      </c>
      <c r="E4379" s="409">
        <v>557.49</v>
      </c>
      <c r="F4379" s="404" t="s">
        <v>6771</v>
      </c>
    </row>
    <row r="4380" spans="1:6">
      <c r="A4380" s="403">
        <v>93352</v>
      </c>
      <c r="B4380" s="404" t="s">
        <v>11444</v>
      </c>
      <c r="C4380" s="404" t="s">
        <v>2</v>
      </c>
      <c r="D4380" s="404" t="s">
        <v>6823</v>
      </c>
      <c r="E4380" s="409">
        <v>432.77</v>
      </c>
      <c r="F4380" s="404" t="s">
        <v>6771</v>
      </c>
    </row>
    <row r="4381" spans="1:6">
      <c r="A4381" s="403">
        <v>93353</v>
      </c>
      <c r="B4381" s="404" t="s">
        <v>11445</v>
      </c>
      <c r="C4381" s="404" t="s">
        <v>2</v>
      </c>
      <c r="D4381" s="404" t="s">
        <v>6823</v>
      </c>
      <c r="E4381" s="409">
        <v>311.13</v>
      </c>
      <c r="F4381" s="404" t="s">
        <v>6771</v>
      </c>
    </row>
    <row r="4382" spans="1:6">
      <c r="A4382" s="403">
        <v>93354</v>
      </c>
      <c r="B4382" s="404" t="s">
        <v>11446</v>
      </c>
      <c r="C4382" s="404" t="s">
        <v>2</v>
      </c>
      <c r="D4382" s="404" t="s">
        <v>6823</v>
      </c>
      <c r="E4382" s="409">
        <v>481.61</v>
      </c>
      <c r="F4382" s="404" t="s">
        <v>6771</v>
      </c>
    </row>
    <row r="4383" spans="1:6">
      <c r="A4383" s="403">
        <v>93355</v>
      </c>
      <c r="B4383" s="404" t="s">
        <v>11447</v>
      </c>
      <c r="C4383" s="404" t="s">
        <v>2</v>
      </c>
      <c r="D4383" s="404" t="s">
        <v>6823</v>
      </c>
      <c r="E4383" s="409">
        <v>398.92</v>
      </c>
      <c r="F4383" s="404" t="s">
        <v>6771</v>
      </c>
    </row>
    <row r="4384" spans="1:6">
      <c r="A4384" s="403">
        <v>93356</v>
      </c>
      <c r="B4384" s="404" t="s">
        <v>11448</v>
      </c>
      <c r="C4384" s="404" t="s">
        <v>2</v>
      </c>
      <c r="D4384" s="404" t="s">
        <v>6823</v>
      </c>
      <c r="E4384" s="409">
        <v>315.66000000000003</v>
      </c>
      <c r="F4384" s="404" t="s">
        <v>6771</v>
      </c>
    </row>
    <row r="4385" spans="1:6">
      <c r="A4385" s="403">
        <v>93357</v>
      </c>
      <c r="B4385" s="404" t="s">
        <v>11449</v>
      </c>
      <c r="C4385" s="404" t="s">
        <v>2</v>
      </c>
      <c r="D4385" s="404" t="s">
        <v>6823</v>
      </c>
      <c r="E4385" s="409">
        <v>234.26</v>
      </c>
      <c r="F4385" s="404" t="s">
        <v>6771</v>
      </c>
    </row>
    <row r="4386" spans="1:6">
      <c r="A4386" s="403">
        <v>83335</v>
      </c>
      <c r="B4386" s="404" t="s">
        <v>11450</v>
      </c>
      <c r="C4386" s="404" t="s">
        <v>93</v>
      </c>
      <c r="D4386" s="404" t="s">
        <v>6823</v>
      </c>
      <c r="E4386" s="409">
        <v>37.979999999999997</v>
      </c>
      <c r="F4386" s="404" t="s">
        <v>6771</v>
      </c>
    </row>
    <row r="4387" spans="1:6">
      <c r="A4387" s="403">
        <v>88548</v>
      </c>
      <c r="B4387" s="404" t="s">
        <v>11451</v>
      </c>
      <c r="C4387" s="404" t="s">
        <v>93</v>
      </c>
      <c r="D4387" s="404" t="s">
        <v>6770</v>
      </c>
      <c r="E4387" s="409">
        <v>34.01</v>
      </c>
      <c r="F4387" s="404" t="s">
        <v>6771</v>
      </c>
    </row>
    <row r="4388" spans="1:6">
      <c r="A4388" s="404" t="s">
        <v>11452</v>
      </c>
      <c r="B4388" s="404" t="s">
        <v>11453</v>
      </c>
      <c r="C4388" s="404" t="s">
        <v>76</v>
      </c>
      <c r="D4388" s="404" t="s">
        <v>6823</v>
      </c>
      <c r="E4388" s="409">
        <v>0.33</v>
      </c>
      <c r="F4388" s="404" t="s">
        <v>6771</v>
      </c>
    </row>
    <row r="4389" spans="1:6">
      <c r="A4389" s="404" t="s">
        <v>11454</v>
      </c>
      <c r="B4389" s="404" t="s">
        <v>11455</v>
      </c>
      <c r="C4389" s="404" t="s">
        <v>93</v>
      </c>
      <c r="D4389" s="404" t="s">
        <v>6823</v>
      </c>
      <c r="E4389" s="409">
        <v>1.75</v>
      </c>
      <c r="F4389" s="404" t="s">
        <v>6771</v>
      </c>
    </row>
    <row r="4390" spans="1:6">
      <c r="A4390" s="404" t="s">
        <v>11456</v>
      </c>
      <c r="B4390" s="404" t="s">
        <v>11457</v>
      </c>
      <c r="C4390" s="404" t="s">
        <v>93</v>
      </c>
      <c r="D4390" s="404" t="s">
        <v>6823</v>
      </c>
      <c r="E4390" s="409">
        <v>3</v>
      </c>
      <c r="F4390" s="404" t="s">
        <v>6771</v>
      </c>
    </row>
    <row r="4391" spans="1:6">
      <c r="A4391" s="404" t="s">
        <v>11458</v>
      </c>
      <c r="B4391" s="404" t="s">
        <v>11459</v>
      </c>
      <c r="C4391" s="404" t="s">
        <v>76</v>
      </c>
      <c r="D4391" s="404" t="s">
        <v>6770</v>
      </c>
      <c r="E4391" s="409">
        <v>0.21</v>
      </c>
      <c r="F4391" s="404" t="s">
        <v>6771</v>
      </c>
    </row>
    <row r="4392" spans="1:6">
      <c r="A4392" s="404" t="s">
        <v>11460</v>
      </c>
      <c r="B4392" s="404" t="s">
        <v>11461</v>
      </c>
      <c r="C4392" s="404" t="s">
        <v>93</v>
      </c>
      <c r="D4392" s="404" t="s">
        <v>6823</v>
      </c>
      <c r="E4392" s="409">
        <v>4.58</v>
      </c>
      <c r="F4392" s="404" t="s">
        <v>6771</v>
      </c>
    </row>
    <row r="4393" spans="1:6">
      <c r="A4393" s="404" t="s">
        <v>11462</v>
      </c>
      <c r="B4393" s="404" t="s">
        <v>11463</v>
      </c>
      <c r="C4393" s="404" t="s">
        <v>93</v>
      </c>
      <c r="D4393" s="404" t="s">
        <v>6823</v>
      </c>
      <c r="E4393" s="409">
        <v>1.44</v>
      </c>
      <c r="F4393" s="404" t="s">
        <v>6771</v>
      </c>
    </row>
    <row r="4394" spans="1:6">
      <c r="A4394" s="404" t="s">
        <v>11464</v>
      </c>
      <c r="B4394" s="404" t="s">
        <v>11465</v>
      </c>
      <c r="C4394" s="404" t="s">
        <v>93</v>
      </c>
      <c r="D4394" s="404" t="s">
        <v>6823</v>
      </c>
      <c r="E4394" s="409">
        <v>2.79</v>
      </c>
      <c r="F4394" s="404" t="s">
        <v>6771</v>
      </c>
    </row>
    <row r="4395" spans="1:6">
      <c r="A4395" s="404" t="s">
        <v>11466</v>
      </c>
      <c r="B4395" s="404" t="s">
        <v>11467</v>
      </c>
      <c r="C4395" s="404" t="s">
        <v>93</v>
      </c>
      <c r="D4395" s="404" t="s">
        <v>6823</v>
      </c>
      <c r="E4395" s="409">
        <v>1.44</v>
      </c>
      <c r="F4395" s="404" t="s">
        <v>6771</v>
      </c>
    </row>
    <row r="4396" spans="1:6">
      <c r="A4396" s="403">
        <v>79472</v>
      </c>
      <c r="B4396" s="404" t="s">
        <v>11468</v>
      </c>
      <c r="C4396" s="404" t="s">
        <v>76</v>
      </c>
      <c r="D4396" s="404" t="s">
        <v>6770</v>
      </c>
      <c r="E4396" s="409">
        <v>0.5</v>
      </c>
      <c r="F4396" s="404" t="s">
        <v>6771</v>
      </c>
    </row>
    <row r="4397" spans="1:6">
      <c r="A4397" s="403">
        <v>79473</v>
      </c>
      <c r="B4397" s="404" t="s">
        <v>11469</v>
      </c>
      <c r="C4397" s="404" t="s">
        <v>93</v>
      </c>
      <c r="D4397" s="404" t="s">
        <v>6823</v>
      </c>
      <c r="E4397" s="409">
        <v>5.2</v>
      </c>
      <c r="F4397" s="404" t="s">
        <v>6771</v>
      </c>
    </row>
    <row r="4398" spans="1:6">
      <c r="A4398" s="403">
        <v>79480</v>
      </c>
      <c r="B4398" s="404" t="s">
        <v>11470</v>
      </c>
      <c r="C4398" s="404" t="s">
        <v>93</v>
      </c>
      <c r="D4398" s="404" t="s">
        <v>6823</v>
      </c>
      <c r="E4398" s="409">
        <v>2.17</v>
      </c>
      <c r="F4398" s="404" t="s">
        <v>6771</v>
      </c>
    </row>
    <row r="4399" spans="1:6">
      <c r="A4399" s="403">
        <v>83336</v>
      </c>
      <c r="B4399" s="404" t="s">
        <v>11471</v>
      </c>
      <c r="C4399" s="404" t="s">
        <v>93</v>
      </c>
      <c r="D4399" s="404" t="s">
        <v>6770</v>
      </c>
      <c r="E4399" s="409">
        <v>4.01</v>
      </c>
      <c r="F4399" s="404" t="s">
        <v>6771</v>
      </c>
    </row>
    <row r="4400" spans="1:6">
      <c r="A4400" s="403">
        <v>83338</v>
      </c>
      <c r="B4400" s="404" t="s">
        <v>11472</v>
      </c>
      <c r="C4400" s="404" t="s">
        <v>93</v>
      </c>
      <c r="D4400" s="404" t="s">
        <v>6770</v>
      </c>
      <c r="E4400" s="409">
        <v>2.2999999999999998</v>
      </c>
      <c r="F4400" s="404" t="s">
        <v>6771</v>
      </c>
    </row>
    <row r="4401" spans="1:6">
      <c r="A4401" s="403">
        <v>89885</v>
      </c>
      <c r="B4401" s="404" t="s">
        <v>11473</v>
      </c>
      <c r="C4401" s="404" t="s">
        <v>93</v>
      </c>
      <c r="D4401" s="404" t="s">
        <v>6823</v>
      </c>
      <c r="E4401" s="409">
        <v>7.54</v>
      </c>
      <c r="F4401" s="404" t="s">
        <v>6771</v>
      </c>
    </row>
    <row r="4402" spans="1:6">
      <c r="A4402" s="403">
        <v>89886</v>
      </c>
      <c r="B4402" s="404" t="s">
        <v>11474</v>
      </c>
      <c r="C4402" s="404" t="s">
        <v>93</v>
      </c>
      <c r="D4402" s="404" t="s">
        <v>6823</v>
      </c>
      <c r="E4402" s="409">
        <v>7.58</v>
      </c>
      <c r="F4402" s="404" t="s">
        <v>6771</v>
      </c>
    </row>
    <row r="4403" spans="1:6">
      <c r="A4403" s="403">
        <v>89887</v>
      </c>
      <c r="B4403" s="404" t="s">
        <v>11475</v>
      </c>
      <c r="C4403" s="404" t="s">
        <v>93</v>
      </c>
      <c r="D4403" s="404" t="s">
        <v>6823</v>
      </c>
      <c r="E4403" s="409">
        <v>7.83</v>
      </c>
      <c r="F4403" s="404" t="s">
        <v>6771</v>
      </c>
    </row>
    <row r="4404" spans="1:6">
      <c r="A4404" s="403">
        <v>89888</v>
      </c>
      <c r="B4404" s="404" t="s">
        <v>11476</v>
      </c>
      <c r="C4404" s="404" t="s">
        <v>93</v>
      </c>
      <c r="D4404" s="404" t="s">
        <v>6823</v>
      </c>
      <c r="E4404" s="409">
        <v>7.75</v>
      </c>
      <c r="F4404" s="404" t="s">
        <v>6771</v>
      </c>
    </row>
    <row r="4405" spans="1:6">
      <c r="A4405" s="403">
        <v>89889</v>
      </c>
      <c r="B4405" s="404" t="s">
        <v>11477</v>
      </c>
      <c r="C4405" s="404" t="s">
        <v>93</v>
      </c>
      <c r="D4405" s="404" t="s">
        <v>6823</v>
      </c>
      <c r="E4405" s="409">
        <v>8.0299999999999994</v>
      </c>
      <c r="F4405" s="404" t="s">
        <v>6771</v>
      </c>
    </row>
    <row r="4406" spans="1:6">
      <c r="A4406" s="403">
        <v>89890</v>
      </c>
      <c r="B4406" s="404" t="s">
        <v>11478</v>
      </c>
      <c r="C4406" s="404" t="s">
        <v>93</v>
      </c>
      <c r="D4406" s="404" t="s">
        <v>6823</v>
      </c>
      <c r="E4406" s="409">
        <v>11.13</v>
      </c>
      <c r="F4406" s="404" t="s">
        <v>6771</v>
      </c>
    </row>
    <row r="4407" spans="1:6">
      <c r="A4407" s="403">
        <v>89893</v>
      </c>
      <c r="B4407" s="404" t="s">
        <v>11479</v>
      </c>
      <c r="C4407" s="404" t="s">
        <v>93</v>
      </c>
      <c r="D4407" s="404" t="s">
        <v>6823</v>
      </c>
      <c r="E4407" s="409">
        <v>13.69</v>
      </c>
      <c r="F4407" s="404" t="s">
        <v>6771</v>
      </c>
    </row>
    <row r="4408" spans="1:6">
      <c r="A4408" s="403">
        <v>89894</v>
      </c>
      <c r="B4408" s="404" t="s">
        <v>11480</v>
      </c>
      <c r="C4408" s="404" t="s">
        <v>93</v>
      </c>
      <c r="D4408" s="404" t="s">
        <v>6823</v>
      </c>
      <c r="E4408" s="409">
        <v>15.26</v>
      </c>
      <c r="F4408" s="404" t="s">
        <v>6771</v>
      </c>
    </row>
    <row r="4409" spans="1:6">
      <c r="A4409" s="403">
        <v>89895</v>
      </c>
      <c r="B4409" s="404" t="s">
        <v>11481</v>
      </c>
      <c r="C4409" s="404" t="s">
        <v>93</v>
      </c>
      <c r="D4409" s="404" t="s">
        <v>6823</v>
      </c>
      <c r="E4409" s="409">
        <v>18.510000000000002</v>
      </c>
      <c r="F4409" s="404" t="s">
        <v>6771</v>
      </c>
    </row>
    <row r="4410" spans="1:6">
      <c r="A4410" s="403">
        <v>89903</v>
      </c>
      <c r="B4410" s="404" t="s">
        <v>11482</v>
      </c>
      <c r="C4410" s="404" t="s">
        <v>93</v>
      </c>
      <c r="D4410" s="404" t="s">
        <v>6823</v>
      </c>
      <c r="E4410" s="409">
        <v>6.62</v>
      </c>
      <c r="F4410" s="404" t="s">
        <v>6771</v>
      </c>
    </row>
    <row r="4411" spans="1:6">
      <c r="A4411" s="403">
        <v>89904</v>
      </c>
      <c r="B4411" s="404" t="s">
        <v>11483</v>
      </c>
      <c r="C4411" s="404" t="s">
        <v>93</v>
      </c>
      <c r="D4411" s="404" t="s">
        <v>6823</v>
      </c>
      <c r="E4411" s="409">
        <v>6.65</v>
      </c>
      <c r="F4411" s="404" t="s">
        <v>6771</v>
      </c>
    </row>
    <row r="4412" spans="1:6">
      <c r="A4412" s="403">
        <v>89905</v>
      </c>
      <c r="B4412" s="404" t="s">
        <v>11484</v>
      </c>
      <c r="C4412" s="404" t="s">
        <v>93</v>
      </c>
      <c r="D4412" s="404" t="s">
        <v>6823</v>
      </c>
      <c r="E4412" s="409">
        <v>6.88</v>
      </c>
      <c r="F4412" s="404" t="s">
        <v>6771</v>
      </c>
    </row>
    <row r="4413" spans="1:6">
      <c r="A4413" s="403">
        <v>89906</v>
      </c>
      <c r="B4413" s="404" t="s">
        <v>11485</v>
      </c>
      <c r="C4413" s="404" t="s">
        <v>93</v>
      </c>
      <c r="D4413" s="404" t="s">
        <v>6823</v>
      </c>
      <c r="E4413" s="409">
        <v>6.8</v>
      </c>
      <c r="F4413" s="404" t="s">
        <v>6771</v>
      </c>
    </row>
    <row r="4414" spans="1:6">
      <c r="A4414" s="403">
        <v>89907</v>
      </c>
      <c r="B4414" s="404" t="s">
        <v>11486</v>
      </c>
      <c r="C4414" s="404" t="s">
        <v>93</v>
      </c>
      <c r="D4414" s="404" t="s">
        <v>6823</v>
      </c>
      <c r="E4414" s="409">
        <v>7.69</v>
      </c>
      <c r="F4414" s="404" t="s">
        <v>6771</v>
      </c>
    </row>
    <row r="4415" spans="1:6">
      <c r="A4415" s="403">
        <v>89908</v>
      </c>
      <c r="B4415" s="404" t="s">
        <v>11487</v>
      </c>
      <c r="C4415" s="404" t="s">
        <v>93</v>
      </c>
      <c r="D4415" s="404" t="s">
        <v>6823</v>
      </c>
      <c r="E4415" s="409">
        <v>10.47</v>
      </c>
      <c r="F4415" s="404" t="s">
        <v>6771</v>
      </c>
    </row>
    <row r="4416" spans="1:6">
      <c r="A4416" s="403">
        <v>89911</v>
      </c>
      <c r="B4416" s="404" t="s">
        <v>11488</v>
      </c>
      <c r="C4416" s="404" t="s">
        <v>93</v>
      </c>
      <c r="D4416" s="404" t="s">
        <v>6823</v>
      </c>
      <c r="E4416" s="409">
        <v>12.78</v>
      </c>
      <c r="F4416" s="404" t="s">
        <v>6771</v>
      </c>
    </row>
    <row r="4417" spans="1:6">
      <c r="A4417" s="403">
        <v>89912</v>
      </c>
      <c r="B4417" s="404" t="s">
        <v>11489</v>
      </c>
      <c r="C4417" s="404" t="s">
        <v>93</v>
      </c>
      <c r="D4417" s="404" t="s">
        <v>6823</v>
      </c>
      <c r="E4417" s="409">
        <v>13.61</v>
      </c>
      <c r="F4417" s="404" t="s">
        <v>6771</v>
      </c>
    </row>
    <row r="4418" spans="1:6">
      <c r="A4418" s="403">
        <v>89913</v>
      </c>
      <c r="B4418" s="404" t="s">
        <v>11490</v>
      </c>
      <c r="C4418" s="404" t="s">
        <v>93</v>
      </c>
      <c r="D4418" s="404" t="s">
        <v>6823</v>
      </c>
      <c r="E4418" s="409">
        <v>16.53</v>
      </c>
      <c r="F4418" s="404" t="s">
        <v>6771</v>
      </c>
    </row>
    <row r="4419" spans="1:6">
      <c r="A4419" s="403">
        <v>89921</v>
      </c>
      <c r="B4419" s="404" t="s">
        <v>11491</v>
      </c>
      <c r="C4419" s="404" t="s">
        <v>93</v>
      </c>
      <c r="D4419" s="404" t="s">
        <v>6823</v>
      </c>
      <c r="E4419" s="409">
        <v>6.12</v>
      </c>
      <c r="F4419" s="404" t="s">
        <v>6771</v>
      </c>
    </row>
    <row r="4420" spans="1:6">
      <c r="A4420" s="403">
        <v>89922</v>
      </c>
      <c r="B4420" s="404" t="s">
        <v>11492</v>
      </c>
      <c r="C4420" s="404" t="s">
        <v>93</v>
      </c>
      <c r="D4420" s="404" t="s">
        <v>6823</v>
      </c>
      <c r="E4420" s="409">
        <v>6.15</v>
      </c>
      <c r="F4420" s="404" t="s">
        <v>6771</v>
      </c>
    </row>
    <row r="4421" spans="1:6">
      <c r="A4421" s="403">
        <v>89923</v>
      </c>
      <c r="B4421" s="404" t="s">
        <v>11493</v>
      </c>
      <c r="C4421" s="404" t="s">
        <v>93</v>
      </c>
      <c r="D4421" s="404" t="s">
        <v>6823</v>
      </c>
      <c r="E4421" s="409">
        <v>6.41</v>
      </c>
      <c r="F4421" s="404" t="s">
        <v>6771</v>
      </c>
    </row>
    <row r="4422" spans="1:6">
      <c r="A4422" s="403">
        <v>89924</v>
      </c>
      <c r="B4422" s="404" t="s">
        <v>11494</v>
      </c>
      <c r="C4422" s="404" t="s">
        <v>93</v>
      </c>
      <c r="D4422" s="404" t="s">
        <v>6823</v>
      </c>
      <c r="E4422" s="409">
        <v>6.33</v>
      </c>
      <c r="F4422" s="404" t="s">
        <v>6771</v>
      </c>
    </row>
    <row r="4423" spans="1:6">
      <c r="A4423" s="403">
        <v>89925</v>
      </c>
      <c r="B4423" s="404" t="s">
        <v>11495</v>
      </c>
      <c r="C4423" s="404" t="s">
        <v>93</v>
      </c>
      <c r="D4423" s="404" t="s">
        <v>6823</v>
      </c>
      <c r="E4423" s="409">
        <v>6.61</v>
      </c>
      <c r="F4423" s="404" t="s">
        <v>6771</v>
      </c>
    </row>
    <row r="4424" spans="1:6">
      <c r="A4424" s="403">
        <v>89926</v>
      </c>
      <c r="B4424" s="404" t="s">
        <v>11496</v>
      </c>
      <c r="C4424" s="404" t="s">
        <v>93</v>
      </c>
      <c r="D4424" s="404" t="s">
        <v>6823</v>
      </c>
      <c r="E4424" s="409">
        <v>9.99</v>
      </c>
      <c r="F4424" s="404" t="s">
        <v>6771</v>
      </c>
    </row>
    <row r="4425" spans="1:6">
      <c r="A4425" s="403">
        <v>89929</v>
      </c>
      <c r="B4425" s="404" t="s">
        <v>11497</v>
      </c>
      <c r="C4425" s="404" t="s">
        <v>93</v>
      </c>
      <c r="D4425" s="404" t="s">
        <v>6823</v>
      </c>
      <c r="E4425" s="409">
        <v>12.84</v>
      </c>
      <c r="F4425" s="404" t="s">
        <v>6771</v>
      </c>
    </row>
    <row r="4426" spans="1:6">
      <c r="A4426" s="403">
        <v>89930</v>
      </c>
      <c r="B4426" s="404" t="s">
        <v>11498</v>
      </c>
      <c r="C4426" s="404" t="s">
        <v>93</v>
      </c>
      <c r="D4426" s="404" t="s">
        <v>6823</v>
      </c>
      <c r="E4426" s="409">
        <v>13.74</v>
      </c>
      <c r="F4426" s="404" t="s">
        <v>6771</v>
      </c>
    </row>
    <row r="4427" spans="1:6">
      <c r="A4427" s="403">
        <v>89931</v>
      </c>
      <c r="B4427" s="404" t="s">
        <v>11499</v>
      </c>
      <c r="C4427" s="404" t="s">
        <v>93</v>
      </c>
      <c r="D4427" s="404" t="s">
        <v>6823</v>
      </c>
      <c r="E4427" s="409">
        <v>17.29</v>
      </c>
      <c r="F4427" s="404" t="s">
        <v>6771</v>
      </c>
    </row>
    <row r="4428" spans="1:6">
      <c r="A4428" s="403">
        <v>89939</v>
      </c>
      <c r="B4428" s="404" t="s">
        <v>11500</v>
      </c>
      <c r="C4428" s="404" t="s">
        <v>93</v>
      </c>
      <c r="D4428" s="404" t="s">
        <v>6823</v>
      </c>
      <c r="E4428" s="409">
        <v>5.75</v>
      </c>
      <c r="F4428" s="404" t="s">
        <v>6771</v>
      </c>
    </row>
    <row r="4429" spans="1:6">
      <c r="A4429" s="403">
        <v>89940</v>
      </c>
      <c r="B4429" s="404" t="s">
        <v>11501</v>
      </c>
      <c r="C4429" s="404" t="s">
        <v>93</v>
      </c>
      <c r="D4429" s="404" t="s">
        <v>6823</v>
      </c>
      <c r="E4429" s="409">
        <v>5.76</v>
      </c>
      <c r="F4429" s="404" t="s">
        <v>6771</v>
      </c>
    </row>
    <row r="4430" spans="1:6">
      <c r="A4430" s="403">
        <v>89941</v>
      </c>
      <c r="B4430" s="404" t="s">
        <v>11502</v>
      </c>
      <c r="C4430" s="404" t="s">
        <v>93</v>
      </c>
      <c r="D4430" s="404" t="s">
        <v>6823</v>
      </c>
      <c r="E4430" s="409">
        <v>6</v>
      </c>
      <c r="F4430" s="404" t="s">
        <v>6771</v>
      </c>
    </row>
    <row r="4431" spans="1:6">
      <c r="A4431" s="403">
        <v>89942</v>
      </c>
      <c r="B4431" s="404" t="s">
        <v>11503</v>
      </c>
      <c r="C4431" s="404" t="s">
        <v>93</v>
      </c>
      <c r="D4431" s="404" t="s">
        <v>6823</v>
      </c>
      <c r="E4431" s="409">
        <v>5.93</v>
      </c>
      <c r="F4431" s="404" t="s">
        <v>6771</v>
      </c>
    </row>
    <row r="4432" spans="1:6">
      <c r="A4432" s="403">
        <v>89943</v>
      </c>
      <c r="B4432" s="404" t="s">
        <v>11504</v>
      </c>
      <c r="C4432" s="404" t="s">
        <v>93</v>
      </c>
      <c r="D4432" s="404" t="s">
        <v>6823</v>
      </c>
      <c r="E4432" s="409">
        <v>6.17</v>
      </c>
      <c r="F4432" s="404" t="s">
        <v>6771</v>
      </c>
    </row>
    <row r="4433" spans="1:6">
      <c r="A4433" s="403">
        <v>89944</v>
      </c>
      <c r="B4433" s="404" t="s">
        <v>11505</v>
      </c>
      <c r="C4433" s="404" t="s">
        <v>93</v>
      </c>
      <c r="D4433" s="404" t="s">
        <v>6823</v>
      </c>
      <c r="E4433" s="409">
        <v>9.2100000000000009</v>
      </c>
      <c r="F4433" s="404" t="s">
        <v>6771</v>
      </c>
    </row>
    <row r="4434" spans="1:6">
      <c r="A4434" s="403">
        <v>89947</v>
      </c>
      <c r="B4434" s="404" t="s">
        <v>11506</v>
      </c>
      <c r="C4434" s="404" t="s">
        <v>93</v>
      </c>
      <c r="D4434" s="404" t="s">
        <v>6823</v>
      </c>
      <c r="E4434" s="409">
        <v>11.34</v>
      </c>
      <c r="F4434" s="404" t="s">
        <v>6771</v>
      </c>
    </row>
    <row r="4435" spans="1:6">
      <c r="A4435" s="403">
        <v>89948</v>
      </c>
      <c r="B4435" s="404" t="s">
        <v>11507</v>
      </c>
      <c r="C4435" s="404" t="s">
        <v>93</v>
      </c>
      <c r="D4435" s="404" t="s">
        <v>6823</v>
      </c>
      <c r="E4435" s="409">
        <v>12.58</v>
      </c>
      <c r="F4435" s="404" t="s">
        <v>6771</v>
      </c>
    </row>
    <row r="4436" spans="1:6">
      <c r="A4436" s="403">
        <v>89949</v>
      </c>
      <c r="B4436" s="404" t="s">
        <v>11508</v>
      </c>
      <c r="C4436" s="404" t="s">
        <v>93</v>
      </c>
      <c r="D4436" s="404" t="s">
        <v>6823</v>
      </c>
      <c r="E4436" s="409">
        <v>15.3</v>
      </c>
      <c r="F4436" s="404" t="s">
        <v>6771</v>
      </c>
    </row>
    <row r="4437" spans="1:6">
      <c r="A4437" s="403">
        <v>96520</v>
      </c>
      <c r="B4437" s="404" t="s">
        <v>11509</v>
      </c>
      <c r="C4437" s="404" t="s">
        <v>93</v>
      </c>
      <c r="D4437" s="404" t="s">
        <v>6770</v>
      </c>
      <c r="E4437" s="409">
        <v>67.62</v>
      </c>
      <c r="F4437" s="404" t="s">
        <v>6771</v>
      </c>
    </row>
    <row r="4438" spans="1:6">
      <c r="A4438" s="403">
        <v>96521</v>
      </c>
      <c r="B4438" s="404" t="s">
        <v>11510</v>
      </c>
      <c r="C4438" s="404" t="s">
        <v>93</v>
      </c>
      <c r="D4438" s="404" t="s">
        <v>6770</v>
      </c>
      <c r="E4438" s="409">
        <v>30.77</v>
      </c>
      <c r="F4438" s="404" t="s">
        <v>6771</v>
      </c>
    </row>
    <row r="4439" spans="1:6">
      <c r="A4439" s="403">
        <v>96522</v>
      </c>
      <c r="B4439" s="404" t="s">
        <v>11511</v>
      </c>
      <c r="C4439" s="404" t="s">
        <v>93</v>
      </c>
      <c r="D4439" s="404" t="s">
        <v>6770</v>
      </c>
      <c r="E4439" s="409">
        <v>91.96</v>
      </c>
      <c r="F4439" s="404" t="s">
        <v>6771</v>
      </c>
    </row>
    <row r="4440" spans="1:6">
      <c r="A4440" s="403">
        <v>96523</v>
      </c>
      <c r="B4440" s="404" t="s">
        <v>11512</v>
      </c>
      <c r="C4440" s="404" t="s">
        <v>93</v>
      </c>
      <c r="D4440" s="404" t="s">
        <v>6770</v>
      </c>
      <c r="E4440" s="409">
        <v>58.09</v>
      </c>
      <c r="F4440" s="404" t="s">
        <v>6771</v>
      </c>
    </row>
    <row r="4441" spans="1:6">
      <c r="A4441" s="403">
        <v>96524</v>
      </c>
      <c r="B4441" s="404" t="s">
        <v>11513</v>
      </c>
      <c r="C4441" s="404" t="s">
        <v>93</v>
      </c>
      <c r="D4441" s="404" t="s">
        <v>6770</v>
      </c>
      <c r="E4441" s="409">
        <v>121.99</v>
      </c>
      <c r="F4441" s="404" t="s">
        <v>6771</v>
      </c>
    </row>
    <row r="4442" spans="1:6">
      <c r="A4442" s="403">
        <v>96525</v>
      </c>
      <c r="B4442" s="404" t="s">
        <v>11514</v>
      </c>
      <c r="C4442" s="404" t="s">
        <v>93</v>
      </c>
      <c r="D4442" s="404" t="s">
        <v>6770</v>
      </c>
      <c r="E4442" s="409">
        <v>31.57</v>
      </c>
      <c r="F4442" s="404" t="s">
        <v>6771</v>
      </c>
    </row>
    <row r="4443" spans="1:6">
      <c r="A4443" s="403">
        <v>96526</v>
      </c>
      <c r="B4443" s="404" t="s">
        <v>11515</v>
      </c>
      <c r="C4443" s="404" t="s">
        <v>93</v>
      </c>
      <c r="D4443" s="404" t="s">
        <v>6770</v>
      </c>
      <c r="E4443" s="409">
        <v>186.34</v>
      </c>
      <c r="F4443" s="404" t="s">
        <v>6771</v>
      </c>
    </row>
    <row r="4444" spans="1:6">
      <c r="A4444" s="403">
        <v>96527</v>
      </c>
      <c r="B4444" s="404" t="s">
        <v>11516</v>
      </c>
      <c r="C4444" s="404" t="s">
        <v>93</v>
      </c>
      <c r="D4444" s="404" t="s">
        <v>6770</v>
      </c>
      <c r="E4444" s="409">
        <v>76.069999999999993</v>
      </c>
      <c r="F4444" s="404" t="s">
        <v>6771</v>
      </c>
    </row>
    <row r="4445" spans="1:6">
      <c r="A4445" s="403">
        <v>96528</v>
      </c>
      <c r="B4445" s="404" t="s">
        <v>11517</v>
      </c>
      <c r="C4445" s="404" t="s">
        <v>76</v>
      </c>
      <c r="D4445" s="404" t="s">
        <v>6823</v>
      </c>
      <c r="E4445" s="409">
        <v>114.27</v>
      </c>
      <c r="F4445" s="404" t="s">
        <v>6771</v>
      </c>
    </row>
    <row r="4446" spans="1:6">
      <c r="A4446" s="403">
        <v>98116</v>
      </c>
      <c r="B4446" s="404" t="s">
        <v>11518</v>
      </c>
      <c r="C4446" s="404" t="s">
        <v>93</v>
      </c>
      <c r="D4446" s="404" t="s">
        <v>6823</v>
      </c>
      <c r="E4446" s="409">
        <v>11.62</v>
      </c>
      <c r="F4446" s="404" t="s">
        <v>6771</v>
      </c>
    </row>
    <row r="4447" spans="1:6">
      <c r="A4447" s="403">
        <v>98117</v>
      </c>
      <c r="B4447" s="404" t="s">
        <v>11519</v>
      </c>
      <c r="C4447" s="404" t="s">
        <v>93</v>
      </c>
      <c r="D4447" s="404" t="s">
        <v>6823</v>
      </c>
      <c r="E4447" s="409">
        <v>10.9</v>
      </c>
      <c r="F4447" s="404" t="s">
        <v>6771</v>
      </c>
    </row>
    <row r="4448" spans="1:6">
      <c r="A4448" s="403">
        <v>98118</v>
      </c>
      <c r="B4448" s="404" t="s">
        <v>11520</v>
      </c>
      <c r="C4448" s="404" t="s">
        <v>93</v>
      </c>
      <c r="D4448" s="404" t="s">
        <v>6823</v>
      </c>
      <c r="E4448" s="409">
        <v>10.93</v>
      </c>
      <c r="F4448" s="404" t="s">
        <v>6771</v>
      </c>
    </row>
    <row r="4449" spans="1:6">
      <c r="A4449" s="403">
        <v>98119</v>
      </c>
      <c r="B4449" s="404" t="s">
        <v>11521</v>
      </c>
      <c r="C4449" s="404" t="s">
        <v>93</v>
      </c>
      <c r="D4449" s="404" t="s">
        <v>6823</v>
      </c>
      <c r="E4449" s="409">
        <v>9.6199999999999992</v>
      </c>
      <c r="F4449" s="404" t="s">
        <v>6771</v>
      </c>
    </row>
    <row r="4450" spans="1:6">
      <c r="A4450" s="403">
        <v>72915</v>
      </c>
      <c r="B4450" s="404" t="s">
        <v>11522</v>
      </c>
      <c r="C4450" s="404" t="s">
        <v>93</v>
      </c>
      <c r="D4450" s="404" t="s">
        <v>6770</v>
      </c>
      <c r="E4450" s="409">
        <v>9.76</v>
      </c>
      <c r="F4450" s="404" t="s">
        <v>6771</v>
      </c>
    </row>
    <row r="4451" spans="1:6">
      <c r="A4451" s="403">
        <v>72917</v>
      </c>
      <c r="B4451" s="404" t="s">
        <v>11523</v>
      </c>
      <c r="C4451" s="404" t="s">
        <v>93</v>
      </c>
      <c r="D4451" s="404" t="s">
        <v>6770</v>
      </c>
      <c r="E4451" s="409">
        <v>11.15</v>
      </c>
      <c r="F4451" s="404" t="s">
        <v>6771</v>
      </c>
    </row>
    <row r="4452" spans="1:6">
      <c r="A4452" s="403">
        <v>72918</v>
      </c>
      <c r="B4452" s="404" t="s">
        <v>11524</v>
      </c>
      <c r="C4452" s="404" t="s">
        <v>93</v>
      </c>
      <c r="D4452" s="404" t="s">
        <v>6770</v>
      </c>
      <c r="E4452" s="409">
        <v>13.01</v>
      </c>
      <c r="F4452" s="404" t="s">
        <v>6771</v>
      </c>
    </row>
    <row r="4453" spans="1:6">
      <c r="A4453" s="404" t="s">
        <v>11525</v>
      </c>
      <c r="B4453" s="404" t="s">
        <v>11526</v>
      </c>
      <c r="C4453" s="404" t="s">
        <v>93</v>
      </c>
      <c r="D4453" s="404" t="s">
        <v>6770</v>
      </c>
      <c r="E4453" s="409">
        <v>122.2</v>
      </c>
      <c r="F4453" s="404" t="s">
        <v>6771</v>
      </c>
    </row>
    <row r="4454" spans="1:6">
      <c r="A4454" s="404" t="s">
        <v>11527</v>
      </c>
      <c r="B4454" s="404" t="s">
        <v>11528</v>
      </c>
      <c r="C4454" s="404" t="s">
        <v>93</v>
      </c>
      <c r="D4454" s="404" t="s">
        <v>6770</v>
      </c>
      <c r="E4454" s="409">
        <v>183.3</v>
      </c>
      <c r="F4454" s="404" t="s">
        <v>6771</v>
      </c>
    </row>
    <row r="4455" spans="1:6">
      <c r="A4455" s="404" t="s">
        <v>11529</v>
      </c>
      <c r="B4455" s="404" t="s">
        <v>11530</v>
      </c>
      <c r="C4455" s="404" t="s">
        <v>93</v>
      </c>
      <c r="D4455" s="404" t="s">
        <v>6770</v>
      </c>
      <c r="E4455" s="409">
        <v>29.32</v>
      </c>
      <c r="F4455" s="404" t="s">
        <v>6771</v>
      </c>
    </row>
    <row r="4456" spans="1:6">
      <c r="A4456" s="404" t="s">
        <v>11531</v>
      </c>
      <c r="B4456" s="404" t="s">
        <v>11532</v>
      </c>
      <c r="C4456" s="404" t="s">
        <v>93</v>
      </c>
      <c r="D4456" s="404" t="s">
        <v>6770</v>
      </c>
      <c r="E4456" s="409">
        <v>26.39</v>
      </c>
      <c r="F4456" s="404" t="s">
        <v>6771</v>
      </c>
    </row>
    <row r="4457" spans="1:6">
      <c r="A4457" s="403">
        <v>83343</v>
      </c>
      <c r="B4457" s="404" t="s">
        <v>11533</v>
      </c>
      <c r="C4457" s="404" t="s">
        <v>93</v>
      </c>
      <c r="D4457" s="404" t="s">
        <v>6770</v>
      </c>
      <c r="E4457" s="409">
        <v>12.77</v>
      </c>
      <c r="F4457" s="404" t="s">
        <v>6771</v>
      </c>
    </row>
    <row r="4458" spans="1:6">
      <c r="A4458" s="403">
        <v>90082</v>
      </c>
      <c r="B4458" s="404" t="s">
        <v>11534</v>
      </c>
      <c r="C4458" s="404" t="s">
        <v>93</v>
      </c>
      <c r="D4458" s="404" t="s">
        <v>6770</v>
      </c>
      <c r="E4458" s="409">
        <v>7.85</v>
      </c>
      <c r="F4458" s="404" t="s">
        <v>6771</v>
      </c>
    </row>
    <row r="4459" spans="1:6">
      <c r="A4459" s="403">
        <v>90084</v>
      </c>
      <c r="B4459" s="404" t="s">
        <v>11535</v>
      </c>
      <c r="C4459" s="404" t="s">
        <v>93</v>
      </c>
      <c r="D4459" s="404" t="s">
        <v>6770</v>
      </c>
      <c r="E4459" s="409">
        <v>7.63</v>
      </c>
      <c r="F4459" s="404" t="s">
        <v>6771</v>
      </c>
    </row>
    <row r="4460" spans="1:6">
      <c r="A4460" s="403">
        <v>90085</v>
      </c>
      <c r="B4460" s="404" t="s">
        <v>11536</v>
      </c>
      <c r="C4460" s="404" t="s">
        <v>93</v>
      </c>
      <c r="D4460" s="404" t="s">
        <v>6770</v>
      </c>
      <c r="E4460" s="409">
        <v>7.16</v>
      </c>
      <c r="F4460" s="404" t="s">
        <v>6771</v>
      </c>
    </row>
    <row r="4461" spans="1:6">
      <c r="A4461" s="403">
        <v>90086</v>
      </c>
      <c r="B4461" s="404" t="s">
        <v>11537</v>
      </c>
      <c r="C4461" s="404" t="s">
        <v>93</v>
      </c>
      <c r="D4461" s="404" t="s">
        <v>6770</v>
      </c>
      <c r="E4461" s="409">
        <v>7.24</v>
      </c>
      <c r="F4461" s="404" t="s">
        <v>6771</v>
      </c>
    </row>
    <row r="4462" spans="1:6">
      <c r="A4462" s="403">
        <v>90087</v>
      </c>
      <c r="B4462" s="404" t="s">
        <v>11538</v>
      </c>
      <c r="C4462" s="404" t="s">
        <v>93</v>
      </c>
      <c r="D4462" s="404" t="s">
        <v>6770</v>
      </c>
      <c r="E4462" s="409">
        <v>6.27</v>
      </c>
      <c r="F4462" s="404" t="s">
        <v>6771</v>
      </c>
    </row>
    <row r="4463" spans="1:6">
      <c r="A4463" s="403">
        <v>90088</v>
      </c>
      <c r="B4463" s="404" t="s">
        <v>11539</v>
      </c>
      <c r="C4463" s="404" t="s">
        <v>93</v>
      </c>
      <c r="D4463" s="404" t="s">
        <v>6770</v>
      </c>
      <c r="E4463" s="409">
        <v>6.41</v>
      </c>
      <c r="F4463" s="404" t="s">
        <v>6771</v>
      </c>
    </row>
    <row r="4464" spans="1:6">
      <c r="A4464" s="403">
        <v>90090</v>
      </c>
      <c r="B4464" s="404" t="s">
        <v>11540</v>
      </c>
      <c r="C4464" s="404" t="s">
        <v>93</v>
      </c>
      <c r="D4464" s="404" t="s">
        <v>6770</v>
      </c>
      <c r="E4464" s="409">
        <v>6.16</v>
      </c>
      <c r="F4464" s="404" t="s">
        <v>6771</v>
      </c>
    </row>
    <row r="4465" spans="1:6">
      <c r="A4465" s="403">
        <v>90091</v>
      </c>
      <c r="B4465" s="404" t="s">
        <v>11541</v>
      </c>
      <c r="C4465" s="404" t="s">
        <v>93</v>
      </c>
      <c r="D4465" s="404" t="s">
        <v>6770</v>
      </c>
      <c r="E4465" s="409">
        <v>4.6900000000000004</v>
      </c>
      <c r="F4465" s="404" t="s">
        <v>6771</v>
      </c>
    </row>
    <row r="4466" spans="1:6">
      <c r="A4466" s="403">
        <v>90092</v>
      </c>
      <c r="B4466" s="404" t="s">
        <v>11542</v>
      </c>
      <c r="C4466" s="404" t="s">
        <v>93</v>
      </c>
      <c r="D4466" s="404" t="s">
        <v>6770</v>
      </c>
      <c r="E4466" s="409">
        <v>4.53</v>
      </c>
      <c r="F4466" s="404" t="s">
        <v>6771</v>
      </c>
    </row>
    <row r="4467" spans="1:6">
      <c r="A4467" s="403">
        <v>90093</v>
      </c>
      <c r="B4467" s="404" t="s">
        <v>11543</v>
      </c>
      <c r="C4467" s="404" t="s">
        <v>93</v>
      </c>
      <c r="D4467" s="404" t="s">
        <v>6770</v>
      </c>
      <c r="E4467" s="409">
        <v>4.2699999999999996</v>
      </c>
      <c r="F4467" s="404" t="s">
        <v>6771</v>
      </c>
    </row>
    <row r="4468" spans="1:6">
      <c r="A4468" s="403">
        <v>90094</v>
      </c>
      <c r="B4468" s="404" t="s">
        <v>11544</v>
      </c>
      <c r="C4468" s="404" t="s">
        <v>93</v>
      </c>
      <c r="D4468" s="404" t="s">
        <v>6770</v>
      </c>
      <c r="E4468" s="409">
        <v>4.32</v>
      </c>
      <c r="F4468" s="404" t="s">
        <v>6771</v>
      </c>
    </row>
    <row r="4469" spans="1:6">
      <c r="A4469" s="403">
        <v>90095</v>
      </c>
      <c r="B4469" s="404" t="s">
        <v>11545</v>
      </c>
      <c r="C4469" s="404" t="s">
        <v>93</v>
      </c>
      <c r="D4469" s="404" t="s">
        <v>6770</v>
      </c>
      <c r="E4469" s="409">
        <v>3.75</v>
      </c>
      <c r="F4469" s="404" t="s">
        <v>6771</v>
      </c>
    </row>
    <row r="4470" spans="1:6">
      <c r="A4470" s="403">
        <v>90096</v>
      </c>
      <c r="B4470" s="404" t="s">
        <v>11546</v>
      </c>
      <c r="C4470" s="404" t="s">
        <v>93</v>
      </c>
      <c r="D4470" s="404" t="s">
        <v>6770</v>
      </c>
      <c r="E4470" s="409">
        <v>3.82</v>
      </c>
      <c r="F4470" s="404" t="s">
        <v>6771</v>
      </c>
    </row>
    <row r="4471" spans="1:6">
      <c r="A4471" s="403">
        <v>90098</v>
      </c>
      <c r="B4471" s="404" t="s">
        <v>11547</v>
      </c>
      <c r="C4471" s="404" t="s">
        <v>93</v>
      </c>
      <c r="D4471" s="404" t="s">
        <v>6770</v>
      </c>
      <c r="E4471" s="409">
        <v>3.67</v>
      </c>
      <c r="F4471" s="404" t="s">
        <v>6771</v>
      </c>
    </row>
    <row r="4472" spans="1:6">
      <c r="A4472" s="403">
        <v>90099</v>
      </c>
      <c r="B4472" s="404" t="s">
        <v>11548</v>
      </c>
      <c r="C4472" s="404" t="s">
        <v>93</v>
      </c>
      <c r="D4472" s="404" t="s">
        <v>6770</v>
      </c>
      <c r="E4472" s="409">
        <v>10.77</v>
      </c>
      <c r="F4472" s="404" t="s">
        <v>6771</v>
      </c>
    </row>
    <row r="4473" spans="1:6">
      <c r="A4473" s="403">
        <v>90100</v>
      </c>
      <c r="B4473" s="404" t="s">
        <v>11549</v>
      </c>
      <c r="C4473" s="404" t="s">
        <v>93</v>
      </c>
      <c r="D4473" s="404" t="s">
        <v>6770</v>
      </c>
      <c r="E4473" s="409">
        <v>9.15</v>
      </c>
      <c r="F4473" s="404" t="s">
        <v>6771</v>
      </c>
    </row>
    <row r="4474" spans="1:6">
      <c r="A4474" s="403">
        <v>90101</v>
      </c>
      <c r="B4474" s="404" t="s">
        <v>11550</v>
      </c>
      <c r="C4474" s="404" t="s">
        <v>93</v>
      </c>
      <c r="D4474" s="404" t="s">
        <v>6770</v>
      </c>
      <c r="E4474" s="409">
        <v>9.0399999999999991</v>
      </c>
      <c r="F4474" s="404" t="s">
        <v>6771</v>
      </c>
    </row>
    <row r="4475" spans="1:6">
      <c r="A4475" s="403">
        <v>90102</v>
      </c>
      <c r="B4475" s="404" t="s">
        <v>11551</v>
      </c>
      <c r="C4475" s="404" t="s">
        <v>93</v>
      </c>
      <c r="D4475" s="404" t="s">
        <v>6770</v>
      </c>
      <c r="E4475" s="409">
        <v>8.2200000000000006</v>
      </c>
      <c r="F4475" s="404" t="s">
        <v>6771</v>
      </c>
    </row>
    <row r="4476" spans="1:6">
      <c r="A4476" s="403">
        <v>90105</v>
      </c>
      <c r="B4476" s="404" t="s">
        <v>11552</v>
      </c>
      <c r="C4476" s="404" t="s">
        <v>93</v>
      </c>
      <c r="D4476" s="404" t="s">
        <v>6770</v>
      </c>
      <c r="E4476" s="409">
        <v>6.42</v>
      </c>
      <c r="F4476" s="404" t="s">
        <v>6771</v>
      </c>
    </row>
    <row r="4477" spans="1:6">
      <c r="A4477" s="403">
        <v>90106</v>
      </c>
      <c r="B4477" s="404" t="s">
        <v>11553</v>
      </c>
      <c r="C4477" s="404" t="s">
        <v>93</v>
      </c>
      <c r="D4477" s="404" t="s">
        <v>6770</v>
      </c>
      <c r="E4477" s="409">
        <v>5.46</v>
      </c>
      <c r="F4477" s="404" t="s">
        <v>6771</v>
      </c>
    </row>
    <row r="4478" spans="1:6">
      <c r="A4478" s="403">
        <v>90107</v>
      </c>
      <c r="B4478" s="404" t="s">
        <v>11554</v>
      </c>
      <c r="C4478" s="404" t="s">
        <v>93</v>
      </c>
      <c r="D4478" s="404" t="s">
        <v>6770</v>
      </c>
      <c r="E4478" s="409">
        <v>5.39</v>
      </c>
      <c r="F4478" s="404" t="s">
        <v>6771</v>
      </c>
    </row>
    <row r="4479" spans="1:6">
      <c r="A4479" s="403">
        <v>90108</v>
      </c>
      <c r="B4479" s="404" t="s">
        <v>11555</v>
      </c>
      <c r="C4479" s="404" t="s">
        <v>93</v>
      </c>
      <c r="D4479" s="404" t="s">
        <v>6770</v>
      </c>
      <c r="E4479" s="409">
        <v>4.91</v>
      </c>
      <c r="F4479" s="404" t="s">
        <v>6771</v>
      </c>
    </row>
    <row r="4480" spans="1:6">
      <c r="A4480" s="403">
        <v>93358</v>
      </c>
      <c r="B4480" s="404" t="s">
        <v>6040</v>
      </c>
      <c r="C4480" s="404" t="s">
        <v>93</v>
      </c>
      <c r="D4480" s="404" t="s">
        <v>6770</v>
      </c>
      <c r="E4480" s="409">
        <v>48.34</v>
      </c>
      <c r="F4480" s="404" t="s">
        <v>6771</v>
      </c>
    </row>
    <row r="4481" spans="1:6">
      <c r="A4481" s="403">
        <v>79482</v>
      </c>
      <c r="B4481" s="404" t="s">
        <v>11556</v>
      </c>
      <c r="C4481" s="404" t="s">
        <v>93</v>
      </c>
      <c r="D4481" s="404" t="s">
        <v>6823</v>
      </c>
      <c r="E4481" s="409">
        <v>75.52</v>
      </c>
      <c r="F4481" s="404" t="s">
        <v>6771</v>
      </c>
    </row>
    <row r="4482" spans="1:6">
      <c r="A4482" s="403">
        <v>94304</v>
      </c>
      <c r="B4482" s="404" t="s">
        <v>11557</v>
      </c>
      <c r="C4482" s="404" t="s">
        <v>93</v>
      </c>
      <c r="D4482" s="404" t="s">
        <v>6823</v>
      </c>
      <c r="E4482" s="409">
        <v>26.05</v>
      </c>
      <c r="F4482" s="404" t="s">
        <v>6771</v>
      </c>
    </row>
    <row r="4483" spans="1:6">
      <c r="A4483" s="403">
        <v>94305</v>
      </c>
      <c r="B4483" s="404" t="s">
        <v>11558</v>
      </c>
      <c r="C4483" s="404" t="s">
        <v>93</v>
      </c>
      <c r="D4483" s="404" t="s">
        <v>6823</v>
      </c>
      <c r="E4483" s="409">
        <v>23.11</v>
      </c>
      <c r="F4483" s="404" t="s">
        <v>6771</v>
      </c>
    </row>
    <row r="4484" spans="1:6">
      <c r="A4484" s="403">
        <v>94306</v>
      </c>
      <c r="B4484" s="404" t="s">
        <v>11559</v>
      </c>
      <c r="C4484" s="404" t="s">
        <v>93</v>
      </c>
      <c r="D4484" s="404" t="s">
        <v>6823</v>
      </c>
      <c r="E4484" s="409">
        <v>19.39</v>
      </c>
      <c r="F4484" s="404" t="s">
        <v>6771</v>
      </c>
    </row>
    <row r="4485" spans="1:6">
      <c r="A4485" s="403">
        <v>94307</v>
      </c>
      <c r="B4485" s="404" t="s">
        <v>11560</v>
      </c>
      <c r="C4485" s="404" t="s">
        <v>93</v>
      </c>
      <c r="D4485" s="404" t="s">
        <v>6823</v>
      </c>
      <c r="E4485" s="409">
        <v>20.22</v>
      </c>
      <c r="F4485" s="404" t="s">
        <v>6771</v>
      </c>
    </row>
    <row r="4486" spans="1:6">
      <c r="A4486" s="403">
        <v>94308</v>
      </c>
      <c r="B4486" s="404" t="s">
        <v>11561</v>
      </c>
      <c r="C4486" s="404" t="s">
        <v>93</v>
      </c>
      <c r="D4486" s="404" t="s">
        <v>6823</v>
      </c>
      <c r="E4486" s="409">
        <v>18.02</v>
      </c>
      <c r="F4486" s="404" t="s">
        <v>6771</v>
      </c>
    </row>
    <row r="4487" spans="1:6">
      <c r="A4487" s="403">
        <v>94309</v>
      </c>
      <c r="B4487" s="404" t="s">
        <v>11562</v>
      </c>
      <c r="C4487" s="404" t="s">
        <v>93</v>
      </c>
      <c r="D4487" s="404" t="s">
        <v>6823</v>
      </c>
      <c r="E4487" s="409">
        <v>18.989999999999998</v>
      </c>
      <c r="F4487" s="404" t="s">
        <v>6771</v>
      </c>
    </row>
    <row r="4488" spans="1:6">
      <c r="A4488" s="403">
        <v>94310</v>
      </c>
      <c r="B4488" s="404" t="s">
        <v>11563</v>
      </c>
      <c r="C4488" s="404" t="s">
        <v>93</v>
      </c>
      <c r="D4488" s="404" t="s">
        <v>6823</v>
      </c>
      <c r="E4488" s="409">
        <v>17.34</v>
      </c>
      <c r="F4488" s="404" t="s">
        <v>6771</v>
      </c>
    </row>
    <row r="4489" spans="1:6">
      <c r="A4489" s="403">
        <v>94315</v>
      </c>
      <c r="B4489" s="404" t="s">
        <v>11564</v>
      </c>
      <c r="C4489" s="404" t="s">
        <v>93</v>
      </c>
      <c r="D4489" s="404" t="s">
        <v>6823</v>
      </c>
      <c r="E4489" s="409">
        <v>33.64</v>
      </c>
      <c r="F4489" s="404" t="s">
        <v>6771</v>
      </c>
    </row>
    <row r="4490" spans="1:6">
      <c r="A4490" s="403">
        <v>94316</v>
      </c>
      <c r="B4490" s="404" t="s">
        <v>11565</v>
      </c>
      <c r="C4490" s="404" t="s">
        <v>93</v>
      </c>
      <c r="D4490" s="404" t="s">
        <v>6823</v>
      </c>
      <c r="E4490" s="409">
        <v>26.38</v>
      </c>
      <c r="F4490" s="404" t="s">
        <v>6771</v>
      </c>
    </row>
    <row r="4491" spans="1:6">
      <c r="A4491" s="403">
        <v>94317</v>
      </c>
      <c r="B4491" s="404" t="s">
        <v>11566</v>
      </c>
      <c r="C4491" s="404" t="s">
        <v>93</v>
      </c>
      <c r="D4491" s="404" t="s">
        <v>6823</v>
      </c>
      <c r="E4491" s="409">
        <v>23.15</v>
      </c>
      <c r="F4491" s="404" t="s">
        <v>6771</v>
      </c>
    </row>
    <row r="4492" spans="1:6">
      <c r="A4492" s="403">
        <v>94318</v>
      </c>
      <c r="B4492" s="404" t="s">
        <v>11567</v>
      </c>
      <c r="C4492" s="404" t="s">
        <v>93</v>
      </c>
      <c r="D4492" s="404" t="s">
        <v>6823</v>
      </c>
      <c r="E4492" s="409">
        <v>19</v>
      </c>
      <c r="F4492" s="404" t="s">
        <v>6771</v>
      </c>
    </row>
    <row r="4493" spans="1:6">
      <c r="A4493" s="403">
        <v>94319</v>
      </c>
      <c r="B4493" s="404" t="s">
        <v>11568</v>
      </c>
      <c r="C4493" s="404" t="s">
        <v>93</v>
      </c>
      <c r="D4493" s="404" t="s">
        <v>6823</v>
      </c>
      <c r="E4493" s="409">
        <v>34.549999999999997</v>
      </c>
      <c r="F4493" s="404" t="s">
        <v>6771</v>
      </c>
    </row>
    <row r="4494" spans="1:6">
      <c r="A4494" s="403">
        <v>94327</v>
      </c>
      <c r="B4494" s="404" t="s">
        <v>11569</v>
      </c>
      <c r="C4494" s="404" t="s">
        <v>93</v>
      </c>
      <c r="D4494" s="404" t="s">
        <v>6823</v>
      </c>
      <c r="E4494" s="409">
        <v>82.45</v>
      </c>
      <c r="F4494" s="404" t="s">
        <v>6771</v>
      </c>
    </row>
    <row r="4495" spans="1:6">
      <c r="A4495" s="403">
        <v>94328</v>
      </c>
      <c r="B4495" s="404" t="s">
        <v>11570</v>
      </c>
      <c r="C4495" s="404" t="s">
        <v>93</v>
      </c>
      <c r="D4495" s="404" t="s">
        <v>6823</v>
      </c>
      <c r="E4495" s="409">
        <v>79.510000000000005</v>
      </c>
      <c r="F4495" s="404" t="s">
        <v>6771</v>
      </c>
    </row>
    <row r="4496" spans="1:6">
      <c r="A4496" s="403">
        <v>94329</v>
      </c>
      <c r="B4496" s="404" t="s">
        <v>11571</v>
      </c>
      <c r="C4496" s="404" t="s">
        <v>93</v>
      </c>
      <c r="D4496" s="404" t="s">
        <v>6823</v>
      </c>
      <c r="E4496" s="409">
        <v>75.790000000000006</v>
      </c>
      <c r="F4496" s="404" t="s">
        <v>6771</v>
      </c>
    </row>
    <row r="4497" spans="1:6">
      <c r="A4497" s="403">
        <v>94330</v>
      </c>
      <c r="B4497" s="404" t="s">
        <v>11572</v>
      </c>
      <c r="C4497" s="404" t="s">
        <v>93</v>
      </c>
      <c r="D4497" s="404" t="s">
        <v>6823</v>
      </c>
      <c r="E4497" s="409">
        <v>76.62</v>
      </c>
      <c r="F4497" s="404" t="s">
        <v>6771</v>
      </c>
    </row>
    <row r="4498" spans="1:6">
      <c r="A4498" s="403">
        <v>94331</v>
      </c>
      <c r="B4498" s="404" t="s">
        <v>11573</v>
      </c>
      <c r="C4498" s="404" t="s">
        <v>93</v>
      </c>
      <c r="D4498" s="404" t="s">
        <v>6823</v>
      </c>
      <c r="E4498" s="409">
        <v>74.42</v>
      </c>
      <c r="F4498" s="404" t="s">
        <v>6771</v>
      </c>
    </row>
    <row r="4499" spans="1:6">
      <c r="A4499" s="403">
        <v>94332</v>
      </c>
      <c r="B4499" s="404" t="s">
        <v>11574</v>
      </c>
      <c r="C4499" s="404" t="s">
        <v>93</v>
      </c>
      <c r="D4499" s="404" t="s">
        <v>6823</v>
      </c>
      <c r="E4499" s="409">
        <v>75.39</v>
      </c>
      <c r="F4499" s="404" t="s">
        <v>6771</v>
      </c>
    </row>
    <row r="4500" spans="1:6">
      <c r="A4500" s="403">
        <v>94333</v>
      </c>
      <c r="B4500" s="404" t="s">
        <v>11575</v>
      </c>
      <c r="C4500" s="404" t="s">
        <v>93</v>
      </c>
      <c r="D4500" s="404" t="s">
        <v>6823</v>
      </c>
      <c r="E4500" s="409">
        <v>73.739999999999995</v>
      </c>
      <c r="F4500" s="404" t="s">
        <v>6771</v>
      </c>
    </row>
    <row r="4501" spans="1:6">
      <c r="A4501" s="403">
        <v>94338</v>
      </c>
      <c r="B4501" s="404" t="s">
        <v>11576</v>
      </c>
      <c r="C4501" s="404" t="s">
        <v>93</v>
      </c>
      <c r="D4501" s="404" t="s">
        <v>6823</v>
      </c>
      <c r="E4501" s="409">
        <v>90.04</v>
      </c>
      <c r="F4501" s="404" t="s">
        <v>6771</v>
      </c>
    </row>
    <row r="4502" spans="1:6">
      <c r="A4502" s="403">
        <v>94339</v>
      </c>
      <c r="B4502" s="404" t="s">
        <v>11577</v>
      </c>
      <c r="C4502" s="404" t="s">
        <v>93</v>
      </c>
      <c r="D4502" s="404" t="s">
        <v>6823</v>
      </c>
      <c r="E4502" s="409">
        <v>82.78</v>
      </c>
      <c r="F4502" s="404" t="s">
        <v>6771</v>
      </c>
    </row>
    <row r="4503" spans="1:6">
      <c r="A4503" s="403">
        <v>94340</v>
      </c>
      <c r="B4503" s="404" t="s">
        <v>11578</v>
      </c>
      <c r="C4503" s="404" t="s">
        <v>93</v>
      </c>
      <c r="D4503" s="404" t="s">
        <v>6823</v>
      </c>
      <c r="E4503" s="409">
        <v>79.55</v>
      </c>
      <c r="F4503" s="404" t="s">
        <v>6771</v>
      </c>
    </row>
    <row r="4504" spans="1:6">
      <c r="A4504" s="403">
        <v>94341</v>
      </c>
      <c r="B4504" s="404" t="s">
        <v>11579</v>
      </c>
      <c r="C4504" s="404" t="s">
        <v>93</v>
      </c>
      <c r="D4504" s="404" t="s">
        <v>6823</v>
      </c>
      <c r="E4504" s="409">
        <v>75.400000000000006</v>
      </c>
      <c r="F4504" s="404" t="s">
        <v>6771</v>
      </c>
    </row>
    <row r="4505" spans="1:6">
      <c r="A4505" s="403">
        <v>94342</v>
      </c>
      <c r="B4505" s="404" t="s">
        <v>11580</v>
      </c>
      <c r="C4505" s="404" t="s">
        <v>93</v>
      </c>
      <c r="D4505" s="404" t="s">
        <v>6823</v>
      </c>
      <c r="E4505" s="409">
        <v>90.95</v>
      </c>
      <c r="F4505" s="404" t="s">
        <v>6771</v>
      </c>
    </row>
    <row r="4506" spans="1:6">
      <c r="A4506" s="403">
        <v>96385</v>
      </c>
      <c r="B4506" s="404" t="s">
        <v>11581</v>
      </c>
      <c r="C4506" s="404" t="s">
        <v>93</v>
      </c>
      <c r="D4506" s="404" t="s">
        <v>6823</v>
      </c>
      <c r="E4506" s="409">
        <v>5.4</v>
      </c>
      <c r="F4506" s="404" t="s">
        <v>6771</v>
      </c>
    </row>
    <row r="4507" spans="1:6">
      <c r="A4507" s="403">
        <v>96386</v>
      </c>
      <c r="B4507" s="404" t="s">
        <v>11582</v>
      </c>
      <c r="C4507" s="404" t="s">
        <v>93</v>
      </c>
      <c r="D4507" s="404" t="s">
        <v>6823</v>
      </c>
      <c r="E4507" s="409">
        <v>5.14</v>
      </c>
      <c r="F4507" s="404" t="s">
        <v>6771</v>
      </c>
    </row>
    <row r="4508" spans="1:6">
      <c r="A4508" s="403">
        <v>83346</v>
      </c>
      <c r="B4508" s="404" t="s">
        <v>11583</v>
      </c>
      <c r="C4508" s="404" t="s">
        <v>93</v>
      </c>
      <c r="D4508" s="404" t="s">
        <v>6823</v>
      </c>
      <c r="E4508" s="409">
        <v>0.86</v>
      </c>
      <c r="F4508" s="404" t="s">
        <v>6771</v>
      </c>
    </row>
    <row r="4509" spans="1:6">
      <c r="A4509" s="403">
        <v>93360</v>
      </c>
      <c r="B4509" s="404" t="s">
        <v>11584</v>
      </c>
      <c r="C4509" s="404" t="s">
        <v>93</v>
      </c>
      <c r="D4509" s="404" t="s">
        <v>6823</v>
      </c>
      <c r="E4509" s="409">
        <v>15.42</v>
      </c>
      <c r="F4509" s="404" t="s">
        <v>6771</v>
      </c>
    </row>
    <row r="4510" spans="1:6">
      <c r="A4510" s="403">
        <v>93361</v>
      </c>
      <c r="B4510" s="404" t="s">
        <v>11585</v>
      </c>
      <c r="C4510" s="404" t="s">
        <v>93</v>
      </c>
      <c r="D4510" s="404" t="s">
        <v>6823</v>
      </c>
      <c r="E4510" s="409">
        <v>12.55</v>
      </c>
      <c r="F4510" s="404" t="s">
        <v>6771</v>
      </c>
    </row>
    <row r="4511" spans="1:6">
      <c r="A4511" s="403">
        <v>93362</v>
      </c>
      <c r="B4511" s="404" t="s">
        <v>11586</v>
      </c>
      <c r="C4511" s="404" t="s">
        <v>93</v>
      </c>
      <c r="D4511" s="404" t="s">
        <v>6823</v>
      </c>
      <c r="E4511" s="409">
        <v>8.76</v>
      </c>
      <c r="F4511" s="404" t="s">
        <v>6771</v>
      </c>
    </row>
    <row r="4512" spans="1:6">
      <c r="A4512" s="403">
        <v>93363</v>
      </c>
      <c r="B4512" s="404" t="s">
        <v>11587</v>
      </c>
      <c r="C4512" s="404" t="s">
        <v>93</v>
      </c>
      <c r="D4512" s="404" t="s">
        <v>6823</v>
      </c>
      <c r="E4512" s="409">
        <v>9.58</v>
      </c>
      <c r="F4512" s="404" t="s">
        <v>6771</v>
      </c>
    </row>
    <row r="4513" spans="1:6">
      <c r="A4513" s="403">
        <v>93364</v>
      </c>
      <c r="B4513" s="404" t="s">
        <v>11588</v>
      </c>
      <c r="C4513" s="404" t="s">
        <v>93</v>
      </c>
      <c r="D4513" s="404" t="s">
        <v>6823</v>
      </c>
      <c r="E4513" s="409">
        <v>7.38</v>
      </c>
      <c r="F4513" s="404" t="s">
        <v>6771</v>
      </c>
    </row>
    <row r="4514" spans="1:6">
      <c r="A4514" s="403">
        <v>93365</v>
      </c>
      <c r="B4514" s="404" t="s">
        <v>11589</v>
      </c>
      <c r="C4514" s="404" t="s">
        <v>93</v>
      </c>
      <c r="D4514" s="404" t="s">
        <v>6823</v>
      </c>
      <c r="E4514" s="409">
        <v>8.3000000000000007</v>
      </c>
      <c r="F4514" s="404" t="s">
        <v>6771</v>
      </c>
    </row>
    <row r="4515" spans="1:6">
      <c r="A4515" s="403">
        <v>93366</v>
      </c>
      <c r="B4515" s="404" t="s">
        <v>11590</v>
      </c>
      <c r="C4515" s="404" t="s">
        <v>93</v>
      </c>
      <c r="D4515" s="404" t="s">
        <v>6823</v>
      </c>
      <c r="E4515" s="409">
        <v>6.72</v>
      </c>
      <c r="F4515" s="404" t="s">
        <v>6771</v>
      </c>
    </row>
    <row r="4516" spans="1:6">
      <c r="A4516" s="403">
        <v>93367</v>
      </c>
      <c r="B4516" s="404" t="s">
        <v>11591</v>
      </c>
      <c r="C4516" s="404" t="s">
        <v>93</v>
      </c>
      <c r="D4516" s="404" t="s">
        <v>6823</v>
      </c>
      <c r="E4516" s="409">
        <v>14.47</v>
      </c>
      <c r="F4516" s="404" t="s">
        <v>6771</v>
      </c>
    </row>
    <row r="4517" spans="1:6">
      <c r="A4517" s="403">
        <v>93368</v>
      </c>
      <c r="B4517" s="404" t="s">
        <v>11592</v>
      </c>
      <c r="C4517" s="404" t="s">
        <v>93</v>
      </c>
      <c r="D4517" s="404" t="s">
        <v>6823</v>
      </c>
      <c r="E4517" s="409">
        <v>11.54</v>
      </c>
      <c r="F4517" s="404" t="s">
        <v>6771</v>
      </c>
    </row>
    <row r="4518" spans="1:6">
      <c r="A4518" s="403">
        <v>93369</v>
      </c>
      <c r="B4518" s="404" t="s">
        <v>11593</v>
      </c>
      <c r="C4518" s="404" t="s">
        <v>93</v>
      </c>
      <c r="D4518" s="404" t="s">
        <v>6823</v>
      </c>
      <c r="E4518" s="409">
        <v>7.82</v>
      </c>
      <c r="F4518" s="404" t="s">
        <v>6771</v>
      </c>
    </row>
    <row r="4519" spans="1:6">
      <c r="A4519" s="403">
        <v>93370</v>
      </c>
      <c r="B4519" s="404" t="s">
        <v>11594</v>
      </c>
      <c r="C4519" s="404" t="s">
        <v>93</v>
      </c>
      <c r="D4519" s="404" t="s">
        <v>6823</v>
      </c>
      <c r="E4519" s="409">
        <v>8.65</v>
      </c>
      <c r="F4519" s="404" t="s">
        <v>6771</v>
      </c>
    </row>
    <row r="4520" spans="1:6">
      <c r="A4520" s="403">
        <v>93371</v>
      </c>
      <c r="B4520" s="404" t="s">
        <v>11595</v>
      </c>
      <c r="C4520" s="404" t="s">
        <v>93</v>
      </c>
      <c r="D4520" s="404" t="s">
        <v>6823</v>
      </c>
      <c r="E4520" s="409">
        <v>6.45</v>
      </c>
      <c r="F4520" s="404" t="s">
        <v>6771</v>
      </c>
    </row>
    <row r="4521" spans="1:6">
      <c r="A4521" s="403">
        <v>93372</v>
      </c>
      <c r="B4521" s="404" t="s">
        <v>11596</v>
      </c>
      <c r="C4521" s="404" t="s">
        <v>93</v>
      </c>
      <c r="D4521" s="404" t="s">
        <v>6823</v>
      </c>
      <c r="E4521" s="409">
        <v>7.42</v>
      </c>
      <c r="F4521" s="404" t="s">
        <v>6771</v>
      </c>
    </row>
    <row r="4522" spans="1:6">
      <c r="A4522" s="403">
        <v>93373</v>
      </c>
      <c r="B4522" s="404" t="s">
        <v>11597</v>
      </c>
      <c r="C4522" s="404" t="s">
        <v>93</v>
      </c>
      <c r="D4522" s="404" t="s">
        <v>6823</v>
      </c>
      <c r="E4522" s="409">
        <v>5.78</v>
      </c>
      <c r="F4522" s="404" t="s">
        <v>6771</v>
      </c>
    </row>
    <row r="4523" spans="1:6">
      <c r="A4523" s="403">
        <v>93374</v>
      </c>
      <c r="B4523" s="404" t="s">
        <v>11598</v>
      </c>
      <c r="C4523" s="404" t="s">
        <v>93</v>
      </c>
      <c r="D4523" s="404" t="s">
        <v>6823</v>
      </c>
      <c r="E4523" s="409">
        <v>19.73</v>
      </c>
      <c r="F4523" s="404" t="s">
        <v>6771</v>
      </c>
    </row>
    <row r="4524" spans="1:6">
      <c r="A4524" s="403">
        <v>93375</v>
      </c>
      <c r="B4524" s="404" t="s">
        <v>11599</v>
      </c>
      <c r="C4524" s="404" t="s">
        <v>93</v>
      </c>
      <c r="D4524" s="404" t="s">
        <v>6823</v>
      </c>
      <c r="E4524" s="409">
        <v>15.14</v>
      </c>
      <c r="F4524" s="404" t="s">
        <v>6771</v>
      </c>
    </row>
    <row r="4525" spans="1:6">
      <c r="A4525" s="403">
        <v>93376</v>
      </c>
      <c r="B4525" s="404" t="s">
        <v>11600</v>
      </c>
      <c r="C4525" s="404" t="s">
        <v>93</v>
      </c>
      <c r="D4525" s="404" t="s">
        <v>6823</v>
      </c>
      <c r="E4525" s="409">
        <v>12.25</v>
      </c>
      <c r="F4525" s="404" t="s">
        <v>6771</v>
      </c>
    </row>
    <row r="4526" spans="1:6">
      <c r="A4526" s="403">
        <v>93377</v>
      </c>
      <c r="B4526" s="404" t="s">
        <v>11601</v>
      </c>
      <c r="C4526" s="404" t="s">
        <v>93</v>
      </c>
      <c r="D4526" s="404" t="s">
        <v>6823</v>
      </c>
      <c r="E4526" s="409">
        <v>7.91</v>
      </c>
      <c r="F4526" s="404" t="s">
        <v>6771</v>
      </c>
    </row>
    <row r="4527" spans="1:6">
      <c r="A4527" s="403">
        <v>93378</v>
      </c>
      <c r="B4527" s="404" t="s">
        <v>11602</v>
      </c>
      <c r="C4527" s="404" t="s">
        <v>93</v>
      </c>
      <c r="D4527" s="404" t="s">
        <v>6823</v>
      </c>
      <c r="E4527" s="409">
        <v>18.559999999999999</v>
      </c>
      <c r="F4527" s="404" t="s">
        <v>6771</v>
      </c>
    </row>
    <row r="4528" spans="1:6">
      <c r="A4528" s="403">
        <v>93379</v>
      </c>
      <c r="B4528" s="404" t="s">
        <v>11603</v>
      </c>
      <c r="C4528" s="404" t="s">
        <v>93</v>
      </c>
      <c r="D4528" s="404" t="s">
        <v>6823</v>
      </c>
      <c r="E4528" s="409">
        <v>14.25</v>
      </c>
      <c r="F4528" s="404" t="s">
        <v>6771</v>
      </c>
    </row>
    <row r="4529" spans="1:6">
      <c r="A4529" s="403">
        <v>93380</v>
      </c>
      <c r="B4529" s="404" t="s">
        <v>11604</v>
      </c>
      <c r="C4529" s="404" t="s">
        <v>93</v>
      </c>
      <c r="D4529" s="404" t="s">
        <v>6823</v>
      </c>
      <c r="E4529" s="409">
        <v>11.56</v>
      </c>
      <c r="F4529" s="404" t="s">
        <v>6771</v>
      </c>
    </row>
    <row r="4530" spans="1:6">
      <c r="A4530" s="403">
        <v>93381</v>
      </c>
      <c r="B4530" s="404" t="s">
        <v>11605</v>
      </c>
      <c r="C4530" s="404" t="s">
        <v>93</v>
      </c>
      <c r="D4530" s="404" t="s">
        <v>6823</v>
      </c>
      <c r="E4530" s="409">
        <v>7.43</v>
      </c>
      <c r="F4530" s="404" t="s">
        <v>6771</v>
      </c>
    </row>
    <row r="4531" spans="1:6">
      <c r="A4531" s="403">
        <v>93382</v>
      </c>
      <c r="B4531" s="404" t="s">
        <v>6042</v>
      </c>
      <c r="C4531" s="404" t="s">
        <v>93</v>
      </c>
      <c r="D4531" s="404" t="s">
        <v>6823</v>
      </c>
      <c r="E4531" s="409">
        <v>22.98</v>
      </c>
      <c r="F4531" s="404" t="s">
        <v>6771</v>
      </c>
    </row>
    <row r="4532" spans="1:6">
      <c r="A4532" s="403">
        <v>96995</v>
      </c>
      <c r="B4532" s="404" t="s">
        <v>11606</v>
      </c>
      <c r="C4532" s="404" t="s">
        <v>93</v>
      </c>
      <c r="D4532" s="404" t="s">
        <v>6770</v>
      </c>
      <c r="E4532" s="409">
        <v>29.31</v>
      </c>
      <c r="F4532" s="404" t="s">
        <v>6771</v>
      </c>
    </row>
    <row r="4533" spans="1:6">
      <c r="A4533" s="403">
        <v>72838</v>
      </c>
      <c r="B4533" s="404" t="s">
        <v>11607</v>
      </c>
      <c r="C4533" s="404" t="s">
        <v>11608</v>
      </c>
      <c r="D4533" s="404" t="s">
        <v>6823</v>
      </c>
      <c r="E4533" s="409">
        <v>0.86</v>
      </c>
      <c r="F4533" s="404" t="s">
        <v>6771</v>
      </c>
    </row>
    <row r="4534" spans="1:6">
      <c r="A4534" s="403">
        <v>72839</v>
      </c>
      <c r="B4534" s="404" t="s">
        <v>11609</v>
      </c>
      <c r="C4534" s="404" t="s">
        <v>11608</v>
      </c>
      <c r="D4534" s="404" t="s">
        <v>6823</v>
      </c>
      <c r="E4534" s="409">
        <v>0.69</v>
      </c>
      <c r="F4534" s="404" t="s">
        <v>6771</v>
      </c>
    </row>
    <row r="4535" spans="1:6">
      <c r="A4535" s="403">
        <v>72840</v>
      </c>
      <c r="B4535" s="404" t="s">
        <v>11610</v>
      </c>
      <c r="C4535" s="404" t="s">
        <v>11608</v>
      </c>
      <c r="D4535" s="404" t="s">
        <v>6823</v>
      </c>
      <c r="E4535" s="409">
        <v>0.57999999999999996</v>
      </c>
      <c r="F4535" s="404" t="s">
        <v>6771</v>
      </c>
    </row>
    <row r="4536" spans="1:6">
      <c r="A4536" s="403">
        <v>72841</v>
      </c>
      <c r="B4536" s="404" t="s">
        <v>11611</v>
      </c>
      <c r="C4536" s="404" t="s">
        <v>11608</v>
      </c>
      <c r="D4536" s="404" t="s">
        <v>6823</v>
      </c>
      <c r="E4536" s="409">
        <v>1.07</v>
      </c>
      <c r="F4536" s="404" t="s">
        <v>6771</v>
      </c>
    </row>
    <row r="4537" spans="1:6">
      <c r="A4537" s="403">
        <v>72842</v>
      </c>
      <c r="B4537" s="404" t="s">
        <v>11612</v>
      </c>
      <c r="C4537" s="404" t="s">
        <v>11608</v>
      </c>
      <c r="D4537" s="404" t="s">
        <v>6823</v>
      </c>
      <c r="E4537" s="409">
        <v>0.86</v>
      </c>
      <c r="F4537" s="404" t="s">
        <v>6771</v>
      </c>
    </row>
    <row r="4538" spans="1:6">
      <c r="A4538" s="403">
        <v>72843</v>
      </c>
      <c r="B4538" s="404" t="s">
        <v>11613</v>
      </c>
      <c r="C4538" s="404" t="s">
        <v>11608</v>
      </c>
      <c r="D4538" s="404" t="s">
        <v>6823</v>
      </c>
      <c r="E4538" s="409">
        <v>0.72</v>
      </c>
      <c r="F4538" s="404" t="s">
        <v>6771</v>
      </c>
    </row>
    <row r="4539" spans="1:6">
      <c r="A4539" s="403">
        <v>72844</v>
      </c>
      <c r="B4539" s="404" t="s">
        <v>11614</v>
      </c>
      <c r="C4539" s="404" t="s">
        <v>11615</v>
      </c>
      <c r="D4539" s="404" t="s">
        <v>6823</v>
      </c>
      <c r="E4539" s="409">
        <v>0.75</v>
      </c>
      <c r="F4539" s="404" t="s">
        <v>6771</v>
      </c>
    </row>
    <row r="4540" spans="1:6">
      <c r="A4540" s="403">
        <v>72845</v>
      </c>
      <c r="B4540" s="404" t="s">
        <v>11616</v>
      </c>
      <c r="C4540" s="404" t="s">
        <v>11615</v>
      </c>
      <c r="D4540" s="404" t="s">
        <v>6823</v>
      </c>
      <c r="E4540" s="409">
        <v>4.49</v>
      </c>
      <c r="F4540" s="404" t="s">
        <v>6771</v>
      </c>
    </row>
    <row r="4541" spans="1:6">
      <c r="A4541" s="403">
        <v>72846</v>
      </c>
      <c r="B4541" s="404" t="s">
        <v>11617</v>
      </c>
      <c r="C4541" s="404" t="s">
        <v>11615</v>
      </c>
      <c r="D4541" s="404" t="s">
        <v>6823</v>
      </c>
      <c r="E4541" s="409">
        <v>3.71</v>
      </c>
      <c r="F4541" s="404" t="s">
        <v>6771</v>
      </c>
    </row>
    <row r="4542" spans="1:6">
      <c r="A4542" s="403">
        <v>72847</v>
      </c>
      <c r="B4542" s="404" t="s">
        <v>11618</v>
      </c>
      <c r="C4542" s="404" t="s">
        <v>11615</v>
      </c>
      <c r="D4542" s="404" t="s">
        <v>6823</v>
      </c>
      <c r="E4542" s="409">
        <v>8</v>
      </c>
      <c r="F4542" s="404" t="s">
        <v>6771</v>
      </c>
    </row>
    <row r="4543" spans="1:6">
      <c r="A4543" s="403">
        <v>72848</v>
      </c>
      <c r="B4543" s="404" t="s">
        <v>11619</v>
      </c>
      <c r="C4543" s="404" t="s">
        <v>11615</v>
      </c>
      <c r="D4543" s="404" t="s">
        <v>6823</v>
      </c>
      <c r="E4543" s="409">
        <v>2</v>
      </c>
      <c r="F4543" s="404" t="s">
        <v>6771</v>
      </c>
    </row>
    <row r="4544" spans="1:6">
      <c r="A4544" s="403">
        <v>72849</v>
      </c>
      <c r="B4544" s="404" t="s">
        <v>11620</v>
      </c>
      <c r="C4544" s="404" t="s">
        <v>11615</v>
      </c>
      <c r="D4544" s="404" t="s">
        <v>6823</v>
      </c>
      <c r="E4544" s="409">
        <v>2.56</v>
      </c>
      <c r="F4544" s="404" t="s">
        <v>6771</v>
      </c>
    </row>
    <row r="4545" spans="1:6">
      <c r="A4545" s="403">
        <v>72850</v>
      </c>
      <c r="B4545" s="404" t="s">
        <v>11621</v>
      </c>
      <c r="C4545" s="404" t="s">
        <v>11615</v>
      </c>
      <c r="D4545" s="404" t="s">
        <v>6823</v>
      </c>
      <c r="E4545" s="409">
        <v>10.92</v>
      </c>
      <c r="F4545" s="404" t="s">
        <v>6771</v>
      </c>
    </row>
    <row r="4546" spans="1:6">
      <c r="A4546" s="403">
        <v>72882</v>
      </c>
      <c r="B4546" s="404" t="s">
        <v>11607</v>
      </c>
      <c r="C4546" s="404" t="s">
        <v>11622</v>
      </c>
      <c r="D4546" s="404" t="s">
        <v>6823</v>
      </c>
      <c r="E4546" s="409">
        <v>1.29</v>
      </c>
      <c r="F4546" s="404" t="s">
        <v>6771</v>
      </c>
    </row>
    <row r="4547" spans="1:6">
      <c r="A4547" s="403">
        <v>72883</v>
      </c>
      <c r="B4547" s="404" t="s">
        <v>11609</v>
      </c>
      <c r="C4547" s="404" t="s">
        <v>11622</v>
      </c>
      <c r="D4547" s="404" t="s">
        <v>6823</v>
      </c>
      <c r="E4547" s="409">
        <v>1.03</v>
      </c>
      <c r="F4547" s="404" t="s">
        <v>6771</v>
      </c>
    </row>
    <row r="4548" spans="1:6">
      <c r="A4548" s="403">
        <v>72884</v>
      </c>
      <c r="B4548" s="404" t="s">
        <v>11610</v>
      </c>
      <c r="C4548" s="404" t="s">
        <v>11622</v>
      </c>
      <c r="D4548" s="404" t="s">
        <v>6823</v>
      </c>
      <c r="E4548" s="409">
        <v>0.86</v>
      </c>
      <c r="F4548" s="404" t="s">
        <v>6771</v>
      </c>
    </row>
    <row r="4549" spans="1:6">
      <c r="A4549" s="403">
        <v>72885</v>
      </c>
      <c r="B4549" s="404" t="s">
        <v>11611</v>
      </c>
      <c r="C4549" s="404" t="s">
        <v>11622</v>
      </c>
      <c r="D4549" s="404" t="s">
        <v>6823</v>
      </c>
      <c r="E4549" s="409">
        <v>1.6</v>
      </c>
      <c r="F4549" s="404" t="s">
        <v>6771</v>
      </c>
    </row>
    <row r="4550" spans="1:6">
      <c r="A4550" s="403">
        <v>72886</v>
      </c>
      <c r="B4550" s="404" t="s">
        <v>11612</v>
      </c>
      <c r="C4550" s="404" t="s">
        <v>11622</v>
      </c>
      <c r="D4550" s="404" t="s">
        <v>6823</v>
      </c>
      <c r="E4550" s="409">
        <v>1.28</v>
      </c>
      <c r="F4550" s="404" t="s">
        <v>6771</v>
      </c>
    </row>
    <row r="4551" spans="1:6">
      <c r="A4551" s="403">
        <v>72887</v>
      </c>
      <c r="B4551" s="404" t="s">
        <v>11613</v>
      </c>
      <c r="C4551" s="404" t="s">
        <v>11622</v>
      </c>
      <c r="D4551" s="404" t="s">
        <v>6823</v>
      </c>
      <c r="E4551" s="409">
        <v>1.07</v>
      </c>
      <c r="F4551" s="404" t="s">
        <v>6771</v>
      </c>
    </row>
    <row r="4552" spans="1:6">
      <c r="A4552" s="403">
        <v>72888</v>
      </c>
      <c r="B4552" s="404" t="s">
        <v>11614</v>
      </c>
      <c r="C4552" s="404" t="s">
        <v>93</v>
      </c>
      <c r="D4552" s="404" t="s">
        <v>6823</v>
      </c>
      <c r="E4552" s="409">
        <v>1.1200000000000001</v>
      </c>
      <c r="F4552" s="404" t="s">
        <v>6771</v>
      </c>
    </row>
    <row r="4553" spans="1:6">
      <c r="A4553" s="403">
        <v>72890</v>
      </c>
      <c r="B4553" s="404" t="s">
        <v>11623</v>
      </c>
      <c r="C4553" s="404" t="s">
        <v>93</v>
      </c>
      <c r="D4553" s="404" t="s">
        <v>6823</v>
      </c>
      <c r="E4553" s="409">
        <v>6.75</v>
      </c>
      <c r="F4553" s="404" t="s">
        <v>6771</v>
      </c>
    </row>
    <row r="4554" spans="1:6">
      <c r="A4554" s="403">
        <v>72891</v>
      </c>
      <c r="B4554" s="404" t="s">
        <v>11624</v>
      </c>
      <c r="C4554" s="404" t="s">
        <v>93</v>
      </c>
      <c r="D4554" s="404" t="s">
        <v>6823</v>
      </c>
      <c r="E4554" s="409">
        <v>5.57</v>
      </c>
      <c r="F4554" s="404" t="s">
        <v>6771</v>
      </c>
    </row>
    <row r="4555" spans="1:6">
      <c r="A4555" s="403">
        <v>72892</v>
      </c>
      <c r="B4555" s="404" t="s">
        <v>11625</v>
      </c>
      <c r="C4555" s="404" t="s">
        <v>93</v>
      </c>
      <c r="D4555" s="404" t="s">
        <v>6823</v>
      </c>
      <c r="E4555" s="409">
        <v>12</v>
      </c>
      <c r="F4555" s="404" t="s">
        <v>6771</v>
      </c>
    </row>
    <row r="4556" spans="1:6">
      <c r="A4556" s="403">
        <v>72893</v>
      </c>
      <c r="B4556" s="404" t="s">
        <v>11626</v>
      </c>
      <c r="C4556" s="404" t="s">
        <v>93</v>
      </c>
      <c r="D4556" s="404" t="s">
        <v>6823</v>
      </c>
      <c r="E4556" s="409">
        <v>2.99</v>
      </c>
      <c r="F4556" s="404" t="s">
        <v>6771</v>
      </c>
    </row>
    <row r="4557" spans="1:6">
      <c r="A4557" s="403">
        <v>72894</v>
      </c>
      <c r="B4557" s="404" t="s">
        <v>11627</v>
      </c>
      <c r="C4557" s="404" t="s">
        <v>93</v>
      </c>
      <c r="D4557" s="404" t="s">
        <v>6823</v>
      </c>
      <c r="E4557" s="409">
        <v>3.84</v>
      </c>
      <c r="F4557" s="404" t="s">
        <v>6771</v>
      </c>
    </row>
    <row r="4558" spans="1:6">
      <c r="A4558" s="403">
        <v>72895</v>
      </c>
      <c r="B4558" s="404" t="s">
        <v>11628</v>
      </c>
      <c r="C4558" s="404" t="s">
        <v>93</v>
      </c>
      <c r="D4558" s="404" t="s">
        <v>6823</v>
      </c>
      <c r="E4558" s="409">
        <v>20.25</v>
      </c>
      <c r="F4558" s="404" t="s">
        <v>6771</v>
      </c>
    </row>
    <row r="4559" spans="1:6">
      <c r="A4559" s="403">
        <v>72897</v>
      </c>
      <c r="B4559" s="404" t="s">
        <v>5250</v>
      </c>
      <c r="C4559" s="404" t="s">
        <v>93</v>
      </c>
      <c r="D4559" s="404" t="s">
        <v>6823</v>
      </c>
      <c r="E4559" s="409">
        <v>17.75</v>
      </c>
      <c r="F4559" s="404" t="s">
        <v>6771</v>
      </c>
    </row>
    <row r="4560" spans="1:6">
      <c r="A4560" s="403">
        <v>72898</v>
      </c>
      <c r="B4560" s="404" t="s">
        <v>11629</v>
      </c>
      <c r="C4560" s="404" t="s">
        <v>93</v>
      </c>
      <c r="D4560" s="404" t="s">
        <v>6823</v>
      </c>
      <c r="E4560" s="409">
        <v>3.81</v>
      </c>
      <c r="F4560" s="404" t="s">
        <v>6771</v>
      </c>
    </row>
    <row r="4561" spans="1:6">
      <c r="A4561" s="403">
        <v>72899</v>
      </c>
      <c r="B4561" s="404" t="s">
        <v>11630</v>
      </c>
      <c r="C4561" s="404" t="s">
        <v>93</v>
      </c>
      <c r="D4561" s="404" t="s">
        <v>6823</v>
      </c>
      <c r="E4561" s="409">
        <v>5.23</v>
      </c>
      <c r="F4561" s="404" t="s">
        <v>6771</v>
      </c>
    </row>
    <row r="4562" spans="1:6">
      <c r="A4562" s="403">
        <v>72900</v>
      </c>
      <c r="B4562" s="404" t="s">
        <v>5252</v>
      </c>
      <c r="C4562" s="404" t="s">
        <v>93</v>
      </c>
      <c r="D4562" s="404" t="s">
        <v>6823</v>
      </c>
      <c r="E4562" s="409">
        <v>5.76</v>
      </c>
      <c r="F4562" s="404" t="s">
        <v>6771</v>
      </c>
    </row>
    <row r="4563" spans="1:6">
      <c r="A4563" s="404" t="s">
        <v>11631</v>
      </c>
      <c r="B4563" s="404" t="s">
        <v>11632</v>
      </c>
      <c r="C4563" s="404" t="s">
        <v>93</v>
      </c>
      <c r="D4563" s="404" t="s">
        <v>6823</v>
      </c>
      <c r="E4563" s="409">
        <v>1.67</v>
      </c>
      <c r="F4563" s="404" t="s">
        <v>6771</v>
      </c>
    </row>
    <row r="4564" spans="1:6">
      <c r="A4564" s="404" t="s">
        <v>11633</v>
      </c>
      <c r="B4564" s="404" t="s">
        <v>11634</v>
      </c>
      <c r="C4564" s="404" t="s">
        <v>93</v>
      </c>
      <c r="D4564" s="404" t="s">
        <v>6823</v>
      </c>
      <c r="E4564" s="409">
        <v>2.86</v>
      </c>
      <c r="F4564" s="404" t="s">
        <v>6771</v>
      </c>
    </row>
    <row r="4565" spans="1:6">
      <c r="A4565" s="403">
        <v>83356</v>
      </c>
      <c r="B4565" s="404" t="s">
        <v>11635</v>
      </c>
      <c r="C4565" s="404" t="s">
        <v>11622</v>
      </c>
      <c r="D4565" s="404" t="s">
        <v>6823</v>
      </c>
      <c r="E4565" s="409">
        <v>0.76</v>
      </c>
      <c r="F4565" s="404" t="s">
        <v>6771</v>
      </c>
    </row>
    <row r="4566" spans="1:6">
      <c r="A4566" s="403">
        <v>83358</v>
      </c>
      <c r="B4566" s="404" t="s">
        <v>11636</v>
      </c>
      <c r="C4566" s="404" t="s">
        <v>11622</v>
      </c>
      <c r="D4566" s="404" t="s">
        <v>6823</v>
      </c>
      <c r="E4566" s="409">
        <v>1.57</v>
      </c>
      <c r="F4566" s="404" t="s">
        <v>6771</v>
      </c>
    </row>
    <row r="4567" spans="1:6">
      <c r="A4567" s="403">
        <v>95285</v>
      </c>
      <c r="B4567" s="404" t="s">
        <v>11637</v>
      </c>
      <c r="C4567" s="404" t="s">
        <v>93</v>
      </c>
      <c r="D4567" s="404" t="s">
        <v>6823</v>
      </c>
      <c r="E4567" s="409">
        <v>3.65</v>
      </c>
      <c r="F4567" s="404" t="s">
        <v>6771</v>
      </c>
    </row>
    <row r="4568" spans="1:6">
      <c r="A4568" s="403">
        <v>95286</v>
      </c>
      <c r="B4568" s="404" t="s">
        <v>11638</v>
      </c>
      <c r="C4568" s="404" t="s">
        <v>93</v>
      </c>
      <c r="D4568" s="404" t="s">
        <v>6823</v>
      </c>
      <c r="E4568" s="409">
        <v>3.74</v>
      </c>
      <c r="F4568" s="404" t="s">
        <v>6771</v>
      </c>
    </row>
    <row r="4569" spans="1:6">
      <c r="A4569" s="403">
        <v>95287</v>
      </c>
      <c r="B4569" s="404" t="s">
        <v>11639</v>
      </c>
      <c r="C4569" s="404" t="s">
        <v>93</v>
      </c>
      <c r="D4569" s="404" t="s">
        <v>6823</v>
      </c>
      <c r="E4569" s="409">
        <v>3.84</v>
      </c>
      <c r="F4569" s="404" t="s">
        <v>6771</v>
      </c>
    </row>
    <row r="4570" spans="1:6">
      <c r="A4570" s="403">
        <v>95288</v>
      </c>
      <c r="B4570" s="404" t="s">
        <v>11640</v>
      </c>
      <c r="C4570" s="404" t="s">
        <v>93</v>
      </c>
      <c r="D4570" s="404" t="s">
        <v>6823</v>
      </c>
      <c r="E4570" s="409">
        <v>3.95</v>
      </c>
      <c r="F4570" s="404" t="s">
        <v>6771</v>
      </c>
    </row>
    <row r="4571" spans="1:6">
      <c r="A4571" s="403">
        <v>95289</v>
      </c>
      <c r="B4571" s="404" t="s">
        <v>11641</v>
      </c>
      <c r="C4571" s="404" t="s">
        <v>93</v>
      </c>
      <c r="D4571" s="404" t="s">
        <v>6823</v>
      </c>
      <c r="E4571" s="409">
        <v>4.0599999999999996</v>
      </c>
      <c r="F4571" s="404" t="s">
        <v>6771</v>
      </c>
    </row>
    <row r="4572" spans="1:6">
      <c r="A4572" s="403">
        <v>95290</v>
      </c>
      <c r="B4572" s="404" t="s">
        <v>11642</v>
      </c>
      <c r="C4572" s="404" t="s">
        <v>11622</v>
      </c>
      <c r="D4572" s="404" t="s">
        <v>6823</v>
      </c>
      <c r="E4572" s="409">
        <v>1.77</v>
      </c>
      <c r="F4572" s="404" t="s">
        <v>6771</v>
      </c>
    </row>
    <row r="4573" spans="1:6">
      <c r="A4573" s="403">
        <v>95291</v>
      </c>
      <c r="B4573" s="404" t="s">
        <v>11643</v>
      </c>
      <c r="C4573" s="404" t="s">
        <v>93</v>
      </c>
      <c r="D4573" s="404" t="s">
        <v>6823</v>
      </c>
      <c r="E4573" s="409">
        <v>3.25</v>
      </c>
      <c r="F4573" s="404" t="s">
        <v>6771</v>
      </c>
    </row>
    <row r="4574" spans="1:6">
      <c r="A4574" s="403">
        <v>95292</v>
      </c>
      <c r="B4574" s="404" t="s">
        <v>11644</v>
      </c>
      <c r="C4574" s="404" t="s">
        <v>93</v>
      </c>
      <c r="D4574" s="404" t="s">
        <v>6823</v>
      </c>
      <c r="E4574" s="409">
        <v>3.33</v>
      </c>
      <c r="F4574" s="404" t="s">
        <v>6771</v>
      </c>
    </row>
    <row r="4575" spans="1:6">
      <c r="A4575" s="403">
        <v>95293</v>
      </c>
      <c r="B4575" s="404" t="s">
        <v>11645</v>
      </c>
      <c r="C4575" s="404" t="s">
        <v>93</v>
      </c>
      <c r="D4575" s="404" t="s">
        <v>6823</v>
      </c>
      <c r="E4575" s="409">
        <v>3.42</v>
      </c>
      <c r="F4575" s="404" t="s">
        <v>6771</v>
      </c>
    </row>
    <row r="4576" spans="1:6">
      <c r="A4576" s="403">
        <v>95294</v>
      </c>
      <c r="B4576" s="404" t="s">
        <v>11646</v>
      </c>
      <c r="C4576" s="404" t="s">
        <v>93</v>
      </c>
      <c r="D4576" s="404" t="s">
        <v>6823</v>
      </c>
      <c r="E4576" s="409">
        <v>3.61</v>
      </c>
      <c r="F4576" s="404" t="s">
        <v>6771</v>
      </c>
    </row>
    <row r="4577" spans="1:6">
      <c r="A4577" s="403">
        <v>95295</v>
      </c>
      <c r="B4577" s="404" t="s">
        <v>11647</v>
      </c>
      <c r="C4577" s="404" t="s">
        <v>93</v>
      </c>
      <c r="D4577" s="404" t="s">
        <v>6823</v>
      </c>
      <c r="E4577" s="409">
        <v>3.52</v>
      </c>
      <c r="F4577" s="404" t="s">
        <v>6771</v>
      </c>
    </row>
    <row r="4578" spans="1:6">
      <c r="A4578" s="403">
        <v>95296</v>
      </c>
      <c r="B4578" s="404" t="s">
        <v>11648</v>
      </c>
      <c r="C4578" s="404" t="s">
        <v>11622</v>
      </c>
      <c r="D4578" s="404" t="s">
        <v>6823</v>
      </c>
      <c r="E4578" s="409">
        <v>1.58</v>
      </c>
      <c r="F4578" s="404" t="s">
        <v>6771</v>
      </c>
    </row>
    <row r="4579" spans="1:6">
      <c r="A4579" s="403">
        <v>95297</v>
      </c>
      <c r="B4579" s="404" t="s">
        <v>11649</v>
      </c>
      <c r="C4579" s="404" t="s">
        <v>93</v>
      </c>
      <c r="D4579" s="404" t="s">
        <v>6823</v>
      </c>
      <c r="E4579" s="409">
        <v>2.91</v>
      </c>
      <c r="F4579" s="404" t="s">
        <v>6771</v>
      </c>
    </row>
    <row r="4580" spans="1:6">
      <c r="A4580" s="403">
        <v>95298</v>
      </c>
      <c r="B4580" s="404" t="s">
        <v>11650</v>
      </c>
      <c r="C4580" s="404" t="s">
        <v>93</v>
      </c>
      <c r="D4580" s="404" t="s">
        <v>6823</v>
      </c>
      <c r="E4580" s="409">
        <v>2.99</v>
      </c>
      <c r="F4580" s="404" t="s">
        <v>6771</v>
      </c>
    </row>
    <row r="4581" spans="1:6">
      <c r="A4581" s="403">
        <v>95299</v>
      </c>
      <c r="B4581" s="404" t="s">
        <v>11651</v>
      </c>
      <c r="C4581" s="404" t="s">
        <v>93</v>
      </c>
      <c r="D4581" s="404" t="s">
        <v>6823</v>
      </c>
      <c r="E4581" s="409">
        <v>3.07</v>
      </c>
      <c r="F4581" s="404" t="s">
        <v>6771</v>
      </c>
    </row>
    <row r="4582" spans="1:6">
      <c r="A4582" s="403">
        <v>95300</v>
      </c>
      <c r="B4582" s="404" t="s">
        <v>11652</v>
      </c>
      <c r="C4582" s="404" t="s">
        <v>93</v>
      </c>
      <c r="D4582" s="404" t="s">
        <v>6823</v>
      </c>
      <c r="E4582" s="409">
        <v>3.16</v>
      </c>
      <c r="F4582" s="404" t="s">
        <v>6771</v>
      </c>
    </row>
    <row r="4583" spans="1:6">
      <c r="A4583" s="403">
        <v>95301</v>
      </c>
      <c r="B4583" s="404" t="s">
        <v>11653</v>
      </c>
      <c r="C4583" s="404" t="s">
        <v>93</v>
      </c>
      <c r="D4583" s="404" t="s">
        <v>6823</v>
      </c>
      <c r="E4583" s="409">
        <v>3.25</v>
      </c>
      <c r="F4583" s="404" t="s">
        <v>6771</v>
      </c>
    </row>
    <row r="4584" spans="1:6">
      <c r="A4584" s="403">
        <v>95302</v>
      </c>
      <c r="B4584" s="404" t="s">
        <v>11654</v>
      </c>
      <c r="C4584" s="404" t="s">
        <v>11622</v>
      </c>
      <c r="D4584" s="404" t="s">
        <v>6823</v>
      </c>
      <c r="E4584" s="409">
        <v>1.42</v>
      </c>
      <c r="F4584" s="404" t="s">
        <v>6771</v>
      </c>
    </row>
    <row r="4585" spans="1:6">
      <c r="A4585" s="403">
        <v>95303</v>
      </c>
      <c r="B4585" s="404" t="s">
        <v>11655</v>
      </c>
      <c r="C4585" s="404" t="s">
        <v>11622</v>
      </c>
      <c r="D4585" s="404" t="s">
        <v>6823</v>
      </c>
      <c r="E4585" s="409">
        <v>0.97</v>
      </c>
      <c r="F4585" s="404" t="s">
        <v>6771</v>
      </c>
    </row>
    <row r="4586" spans="1:6">
      <c r="A4586" s="403">
        <v>97912</v>
      </c>
      <c r="B4586" s="404" t="s">
        <v>11656</v>
      </c>
      <c r="C4586" s="404" t="s">
        <v>11622</v>
      </c>
      <c r="D4586" s="404" t="s">
        <v>6823</v>
      </c>
      <c r="E4586" s="409">
        <v>2.13</v>
      </c>
      <c r="F4586" s="404" t="s">
        <v>6771</v>
      </c>
    </row>
    <row r="4587" spans="1:6">
      <c r="A4587" s="403">
        <v>97913</v>
      </c>
      <c r="B4587" s="404" t="s">
        <v>11657</v>
      </c>
      <c r="C4587" s="404" t="s">
        <v>11622</v>
      </c>
      <c r="D4587" s="404" t="s">
        <v>6823</v>
      </c>
      <c r="E4587" s="409">
        <v>1.63</v>
      </c>
      <c r="F4587" s="404" t="s">
        <v>6771</v>
      </c>
    </row>
    <row r="4588" spans="1:6">
      <c r="A4588" s="403">
        <v>97914</v>
      </c>
      <c r="B4588" s="404" t="s">
        <v>11658</v>
      </c>
      <c r="C4588" s="404" t="s">
        <v>11622</v>
      </c>
      <c r="D4588" s="404" t="s">
        <v>6823</v>
      </c>
      <c r="E4588" s="409">
        <v>1.52</v>
      </c>
      <c r="F4588" s="404" t="s">
        <v>6771</v>
      </c>
    </row>
    <row r="4589" spans="1:6">
      <c r="A4589" s="403">
        <v>97915</v>
      </c>
      <c r="B4589" s="404" t="s">
        <v>11659</v>
      </c>
      <c r="C4589" s="404" t="s">
        <v>11622</v>
      </c>
      <c r="D4589" s="404" t="s">
        <v>6823</v>
      </c>
      <c r="E4589" s="409">
        <v>1.08</v>
      </c>
      <c r="F4589" s="404" t="s">
        <v>6771</v>
      </c>
    </row>
    <row r="4590" spans="1:6">
      <c r="A4590" s="403">
        <v>97916</v>
      </c>
      <c r="B4590" s="404" t="s">
        <v>11660</v>
      </c>
      <c r="C4590" s="404" t="s">
        <v>11608</v>
      </c>
      <c r="D4590" s="404" t="s">
        <v>6823</v>
      </c>
      <c r="E4590" s="409">
        <v>1.41</v>
      </c>
      <c r="F4590" s="404" t="s">
        <v>6771</v>
      </c>
    </row>
    <row r="4591" spans="1:6">
      <c r="A4591" s="403">
        <v>97917</v>
      </c>
      <c r="B4591" s="404" t="s">
        <v>11661</v>
      </c>
      <c r="C4591" s="404" t="s">
        <v>11608</v>
      </c>
      <c r="D4591" s="404" t="s">
        <v>6823</v>
      </c>
      <c r="E4591" s="409">
        <v>1.08</v>
      </c>
      <c r="F4591" s="404" t="s">
        <v>6771</v>
      </c>
    </row>
    <row r="4592" spans="1:6">
      <c r="A4592" s="403">
        <v>97918</v>
      </c>
      <c r="B4592" s="404" t="s">
        <v>11662</v>
      </c>
      <c r="C4592" s="404" t="s">
        <v>11608</v>
      </c>
      <c r="D4592" s="404" t="s">
        <v>6823</v>
      </c>
      <c r="E4592" s="409">
        <v>1.01</v>
      </c>
      <c r="F4592" s="404" t="s">
        <v>6771</v>
      </c>
    </row>
    <row r="4593" spans="1:6">
      <c r="A4593" s="403">
        <v>97919</v>
      </c>
      <c r="B4593" s="404" t="s">
        <v>11663</v>
      </c>
      <c r="C4593" s="404" t="s">
        <v>11608</v>
      </c>
      <c r="D4593" s="404" t="s">
        <v>6823</v>
      </c>
      <c r="E4593" s="409">
        <v>0.72</v>
      </c>
      <c r="F4593" s="404" t="s">
        <v>6771</v>
      </c>
    </row>
    <row r="4594" spans="1:6">
      <c r="A4594" s="403">
        <v>94097</v>
      </c>
      <c r="B4594" s="404" t="s">
        <v>11664</v>
      </c>
      <c r="C4594" s="404" t="s">
        <v>76</v>
      </c>
      <c r="D4594" s="404" t="s">
        <v>6823</v>
      </c>
      <c r="E4594" s="409">
        <v>4.07</v>
      </c>
      <c r="F4594" s="404" t="s">
        <v>6771</v>
      </c>
    </row>
    <row r="4595" spans="1:6">
      <c r="A4595" s="403">
        <v>94098</v>
      </c>
      <c r="B4595" s="404" t="s">
        <v>11665</v>
      </c>
      <c r="C4595" s="404" t="s">
        <v>76</v>
      </c>
      <c r="D4595" s="404" t="s">
        <v>6823</v>
      </c>
      <c r="E4595" s="409">
        <v>4.6100000000000003</v>
      </c>
      <c r="F4595" s="404" t="s">
        <v>6771</v>
      </c>
    </row>
    <row r="4596" spans="1:6">
      <c r="A4596" s="403">
        <v>94099</v>
      </c>
      <c r="B4596" s="404" t="s">
        <v>11666</v>
      </c>
      <c r="C4596" s="404" t="s">
        <v>76</v>
      </c>
      <c r="D4596" s="404" t="s">
        <v>6823</v>
      </c>
      <c r="E4596" s="409">
        <v>2</v>
      </c>
      <c r="F4596" s="404" t="s">
        <v>6771</v>
      </c>
    </row>
    <row r="4597" spans="1:6">
      <c r="A4597" s="403">
        <v>94100</v>
      </c>
      <c r="B4597" s="404" t="s">
        <v>11667</v>
      </c>
      <c r="C4597" s="404" t="s">
        <v>76</v>
      </c>
      <c r="D4597" s="404" t="s">
        <v>6823</v>
      </c>
      <c r="E4597" s="409">
        <v>2.54</v>
      </c>
      <c r="F4597" s="404" t="s">
        <v>6771</v>
      </c>
    </row>
    <row r="4598" spans="1:6">
      <c r="A4598" s="403">
        <v>94102</v>
      </c>
      <c r="B4598" s="404" t="s">
        <v>11668</v>
      </c>
      <c r="C4598" s="404" t="s">
        <v>93</v>
      </c>
      <c r="D4598" s="404" t="s">
        <v>6823</v>
      </c>
      <c r="E4598" s="409">
        <v>162.68</v>
      </c>
      <c r="F4598" s="404" t="s">
        <v>6771</v>
      </c>
    </row>
    <row r="4599" spans="1:6">
      <c r="A4599" s="403">
        <v>94103</v>
      </c>
      <c r="B4599" s="404" t="s">
        <v>11669</v>
      </c>
      <c r="C4599" s="404" t="s">
        <v>93</v>
      </c>
      <c r="D4599" s="404" t="s">
        <v>6823</v>
      </c>
      <c r="E4599" s="409">
        <v>158.49</v>
      </c>
      <c r="F4599" s="404" t="s">
        <v>6771</v>
      </c>
    </row>
    <row r="4600" spans="1:6">
      <c r="A4600" s="403">
        <v>94104</v>
      </c>
      <c r="B4600" s="404" t="s">
        <v>11670</v>
      </c>
      <c r="C4600" s="404" t="s">
        <v>93</v>
      </c>
      <c r="D4600" s="404" t="s">
        <v>6823</v>
      </c>
      <c r="E4600" s="409">
        <v>165.7</v>
      </c>
      <c r="F4600" s="404" t="s">
        <v>6771</v>
      </c>
    </row>
    <row r="4601" spans="1:6">
      <c r="A4601" s="403">
        <v>94105</v>
      </c>
      <c r="B4601" s="404" t="s">
        <v>11671</v>
      </c>
      <c r="C4601" s="404" t="s">
        <v>93</v>
      </c>
      <c r="D4601" s="404" t="s">
        <v>6823</v>
      </c>
      <c r="E4601" s="409">
        <v>161.54</v>
      </c>
      <c r="F4601" s="404" t="s">
        <v>6771</v>
      </c>
    </row>
    <row r="4602" spans="1:6">
      <c r="A4602" s="403">
        <v>94106</v>
      </c>
      <c r="B4602" s="404" t="s">
        <v>11672</v>
      </c>
      <c r="C4602" s="404" t="s">
        <v>93</v>
      </c>
      <c r="D4602" s="404" t="s">
        <v>6823</v>
      </c>
      <c r="E4602" s="409">
        <v>146.75</v>
      </c>
      <c r="F4602" s="404" t="s">
        <v>6771</v>
      </c>
    </row>
    <row r="4603" spans="1:6">
      <c r="A4603" s="403">
        <v>94107</v>
      </c>
      <c r="B4603" s="404" t="s">
        <v>11673</v>
      </c>
      <c r="C4603" s="404" t="s">
        <v>93</v>
      </c>
      <c r="D4603" s="404" t="s">
        <v>6823</v>
      </c>
      <c r="E4603" s="409">
        <v>142.59</v>
      </c>
      <c r="F4603" s="404" t="s">
        <v>6771</v>
      </c>
    </row>
    <row r="4604" spans="1:6">
      <c r="A4604" s="403">
        <v>94108</v>
      </c>
      <c r="B4604" s="404" t="s">
        <v>11674</v>
      </c>
      <c r="C4604" s="404" t="s">
        <v>93</v>
      </c>
      <c r="D4604" s="404" t="s">
        <v>6823</v>
      </c>
      <c r="E4604" s="409">
        <v>149.78</v>
      </c>
      <c r="F4604" s="404" t="s">
        <v>6771</v>
      </c>
    </row>
    <row r="4605" spans="1:6">
      <c r="A4605" s="403">
        <v>94110</v>
      </c>
      <c r="B4605" s="404" t="s">
        <v>11675</v>
      </c>
      <c r="C4605" s="404" t="s">
        <v>93</v>
      </c>
      <c r="D4605" s="404" t="s">
        <v>6823</v>
      </c>
      <c r="E4605" s="409">
        <v>145.61000000000001</v>
      </c>
      <c r="F4605" s="404" t="s">
        <v>6771</v>
      </c>
    </row>
    <row r="4606" spans="1:6">
      <c r="A4606" s="403">
        <v>94111</v>
      </c>
      <c r="B4606" s="404" t="s">
        <v>11676</v>
      </c>
      <c r="C4606" s="404" t="s">
        <v>93</v>
      </c>
      <c r="D4606" s="404" t="s">
        <v>6823</v>
      </c>
      <c r="E4606" s="409">
        <v>149.9</v>
      </c>
      <c r="F4606" s="404" t="s">
        <v>6771</v>
      </c>
    </row>
    <row r="4607" spans="1:6">
      <c r="A4607" s="403">
        <v>94112</v>
      </c>
      <c r="B4607" s="404" t="s">
        <v>11677</v>
      </c>
      <c r="C4607" s="404" t="s">
        <v>93</v>
      </c>
      <c r="D4607" s="404" t="s">
        <v>6823</v>
      </c>
      <c r="E4607" s="409">
        <v>142.74</v>
      </c>
      <c r="F4607" s="404" t="s">
        <v>6771</v>
      </c>
    </row>
    <row r="4608" spans="1:6">
      <c r="A4608" s="403">
        <v>94113</v>
      </c>
      <c r="B4608" s="404" t="s">
        <v>11678</v>
      </c>
      <c r="C4608" s="404" t="s">
        <v>93</v>
      </c>
      <c r="D4608" s="404" t="s">
        <v>6823</v>
      </c>
      <c r="E4608" s="409">
        <v>155.49</v>
      </c>
      <c r="F4608" s="404" t="s">
        <v>6771</v>
      </c>
    </row>
    <row r="4609" spans="1:6">
      <c r="A4609" s="403">
        <v>94114</v>
      </c>
      <c r="B4609" s="404" t="s">
        <v>11679</v>
      </c>
      <c r="C4609" s="404" t="s">
        <v>93</v>
      </c>
      <c r="D4609" s="404" t="s">
        <v>6823</v>
      </c>
      <c r="E4609" s="409">
        <v>149.06</v>
      </c>
      <c r="F4609" s="404" t="s">
        <v>6771</v>
      </c>
    </row>
    <row r="4610" spans="1:6">
      <c r="A4610" s="403">
        <v>94115</v>
      </c>
      <c r="B4610" s="404" t="s">
        <v>11680</v>
      </c>
      <c r="C4610" s="404" t="s">
        <v>93</v>
      </c>
      <c r="D4610" s="404" t="s">
        <v>6823</v>
      </c>
      <c r="E4610" s="409">
        <v>123.22</v>
      </c>
      <c r="F4610" s="404" t="s">
        <v>6771</v>
      </c>
    </row>
    <row r="4611" spans="1:6">
      <c r="A4611" s="403">
        <v>94116</v>
      </c>
      <c r="B4611" s="404" t="s">
        <v>11681</v>
      </c>
      <c r="C4611" s="404" t="s">
        <v>93</v>
      </c>
      <c r="D4611" s="404" t="s">
        <v>6823</v>
      </c>
      <c r="E4611" s="409">
        <v>112.27</v>
      </c>
      <c r="F4611" s="404" t="s">
        <v>6771</v>
      </c>
    </row>
    <row r="4612" spans="1:6">
      <c r="A4612" s="403">
        <v>94117</v>
      </c>
      <c r="B4612" s="404" t="s">
        <v>11682</v>
      </c>
      <c r="C4612" s="404" t="s">
        <v>93</v>
      </c>
      <c r="D4612" s="404" t="s">
        <v>6823</v>
      </c>
      <c r="E4612" s="409">
        <v>128.41</v>
      </c>
      <c r="F4612" s="404" t="s">
        <v>6771</v>
      </c>
    </row>
    <row r="4613" spans="1:6">
      <c r="A4613" s="403">
        <v>94118</v>
      </c>
      <c r="B4613" s="404" t="s">
        <v>11683</v>
      </c>
      <c r="C4613" s="404" t="s">
        <v>93</v>
      </c>
      <c r="D4613" s="404" t="s">
        <v>6823</v>
      </c>
      <c r="E4613" s="409">
        <v>118.38</v>
      </c>
      <c r="F4613" s="404" t="s">
        <v>6771</v>
      </c>
    </row>
    <row r="4614" spans="1:6">
      <c r="A4614" s="403">
        <v>6514</v>
      </c>
      <c r="B4614" s="404" t="s">
        <v>11684</v>
      </c>
      <c r="C4614" s="404" t="s">
        <v>93</v>
      </c>
      <c r="D4614" s="404" t="s">
        <v>6770</v>
      </c>
      <c r="E4614" s="409">
        <v>76.48</v>
      </c>
      <c r="F4614" s="404" t="s">
        <v>6771</v>
      </c>
    </row>
    <row r="4615" spans="1:6">
      <c r="A4615" s="403">
        <v>88549</v>
      </c>
      <c r="B4615" s="404" t="s">
        <v>11685</v>
      </c>
      <c r="C4615" s="404" t="s">
        <v>93</v>
      </c>
      <c r="D4615" s="404" t="s">
        <v>6770</v>
      </c>
      <c r="E4615" s="409">
        <v>59.93</v>
      </c>
      <c r="F4615" s="404" t="s">
        <v>6771</v>
      </c>
    </row>
    <row r="4616" spans="1:6">
      <c r="A4616" s="403">
        <v>41721</v>
      </c>
      <c r="B4616" s="404" t="s">
        <v>11686</v>
      </c>
      <c r="C4616" s="404" t="s">
        <v>93</v>
      </c>
      <c r="D4616" s="404" t="s">
        <v>6823</v>
      </c>
      <c r="E4616" s="409">
        <v>2.95</v>
      </c>
      <c r="F4616" s="404" t="s">
        <v>6771</v>
      </c>
    </row>
    <row r="4617" spans="1:6">
      <c r="A4617" s="403">
        <v>41722</v>
      </c>
      <c r="B4617" s="404" t="s">
        <v>11687</v>
      </c>
      <c r="C4617" s="404" t="s">
        <v>93</v>
      </c>
      <c r="D4617" s="404" t="s">
        <v>6823</v>
      </c>
      <c r="E4617" s="409">
        <v>4.33</v>
      </c>
      <c r="F4617" s="404" t="s">
        <v>6771</v>
      </c>
    </row>
    <row r="4618" spans="1:6">
      <c r="A4618" s="404" t="s">
        <v>11688</v>
      </c>
      <c r="B4618" s="404" t="s">
        <v>11689</v>
      </c>
      <c r="C4618" s="404" t="s">
        <v>93</v>
      </c>
      <c r="D4618" s="404" t="s">
        <v>6823</v>
      </c>
      <c r="E4618" s="409">
        <v>3.63</v>
      </c>
      <c r="F4618" s="404" t="s">
        <v>6771</v>
      </c>
    </row>
    <row r="4619" spans="1:6">
      <c r="A4619" s="404" t="s">
        <v>11690</v>
      </c>
      <c r="B4619" s="404" t="s">
        <v>11691</v>
      </c>
      <c r="C4619" s="404" t="s">
        <v>93</v>
      </c>
      <c r="D4619" s="404" t="s">
        <v>6823</v>
      </c>
      <c r="E4619" s="409">
        <v>5.04</v>
      </c>
      <c r="F4619" s="404" t="s">
        <v>6771</v>
      </c>
    </row>
    <row r="4620" spans="1:6">
      <c r="A4620" s="404" t="s">
        <v>11692</v>
      </c>
      <c r="B4620" s="404" t="s">
        <v>11693</v>
      </c>
      <c r="C4620" s="404" t="s">
        <v>93</v>
      </c>
      <c r="D4620" s="404" t="s">
        <v>6823</v>
      </c>
      <c r="E4620" s="409">
        <v>1.59</v>
      </c>
      <c r="F4620" s="404" t="s">
        <v>6771</v>
      </c>
    </row>
    <row r="4621" spans="1:6">
      <c r="A4621" s="403">
        <v>83344</v>
      </c>
      <c r="B4621" s="404" t="s">
        <v>11694</v>
      </c>
      <c r="C4621" s="404" t="s">
        <v>93</v>
      </c>
      <c r="D4621" s="404" t="s">
        <v>6823</v>
      </c>
      <c r="E4621" s="409">
        <v>0.82</v>
      </c>
      <c r="F4621" s="404" t="s">
        <v>6771</v>
      </c>
    </row>
    <row r="4622" spans="1:6">
      <c r="A4622" s="403">
        <v>95606</v>
      </c>
      <c r="B4622" s="404" t="s">
        <v>11695</v>
      </c>
      <c r="C4622" s="404" t="s">
        <v>93</v>
      </c>
      <c r="D4622" s="404" t="s">
        <v>6823</v>
      </c>
      <c r="E4622" s="409">
        <v>1.1599999999999999</v>
      </c>
      <c r="F4622" s="404" t="s">
        <v>6771</v>
      </c>
    </row>
    <row r="4623" spans="1:6">
      <c r="A4623" s="403">
        <v>72131</v>
      </c>
      <c r="B4623" s="404" t="s">
        <v>11696</v>
      </c>
      <c r="C4623" s="404" t="s">
        <v>76</v>
      </c>
      <c r="D4623" s="404" t="s">
        <v>6823</v>
      </c>
      <c r="E4623" s="409">
        <v>105.88</v>
      </c>
      <c r="F4623" s="404" t="s">
        <v>6771</v>
      </c>
    </row>
    <row r="4624" spans="1:6">
      <c r="A4624" s="403">
        <v>72132</v>
      </c>
      <c r="B4624" s="404" t="s">
        <v>11697</v>
      </c>
      <c r="C4624" s="404" t="s">
        <v>76</v>
      </c>
      <c r="D4624" s="404" t="s">
        <v>6823</v>
      </c>
      <c r="E4624" s="409">
        <v>54.44</v>
      </c>
      <c r="F4624" s="404" t="s">
        <v>6771</v>
      </c>
    </row>
    <row r="4625" spans="1:6">
      <c r="A4625" s="403">
        <v>72133</v>
      </c>
      <c r="B4625" s="404" t="s">
        <v>11698</v>
      </c>
      <c r="C4625" s="404" t="s">
        <v>76</v>
      </c>
      <c r="D4625" s="404" t="s">
        <v>6823</v>
      </c>
      <c r="E4625" s="409">
        <v>186.66</v>
      </c>
      <c r="F4625" s="404" t="s">
        <v>6771</v>
      </c>
    </row>
    <row r="4626" spans="1:6">
      <c r="A4626" s="403">
        <v>87471</v>
      </c>
      <c r="B4626" s="404" t="s">
        <v>11699</v>
      </c>
      <c r="C4626" s="404" t="s">
        <v>76</v>
      </c>
      <c r="D4626" s="404" t="s">
        <v>6823</v>
      </c>
      <c r="E4626" s="409">
        <v>34.729999999999997</v>
      </c>
      <c r="F4626" s="404" t="s">
        <v>6771</v>
      </c>
    </row>
    <row r="4627" spans="1:6">
      <c r="A4627" s="403">
        <v>87472</v>
      </c>
      <c r="B4627" s="404" t="s">
        <v>11700</v>
      </c>
      <c r="C4627" s="404" t="s">
        <v>76</v>
      </c>
      <c r="D4627" s="404" t="s">
        <v>6823</v>
      </c>
      <c r="E4627" s="409">
        <v>35.42</v>
      </c>
      <c r="F4627" s="404" t="s">
        <v>6771</v>
      </c>
    </row>
    <row r="4628" spans="1:6">
      <c r="A4628" s="403">
        <v>87473</v>
      </c>
      <c r="B4628" s="404" t="s">
        <v>11701</v>
      </c>
      <c r="C4628" s="404" t="s">
        <v>76</v>
      </c>
      <c r="D4628" s="404" t="s">
        <v>6823</v>
      </c>
      <c r="E4628" s="409">
        <v>47.95</v>
      </c>
      <c r="F4628" s="404" t="s">
        <v>6771</v>
      </c>
    </row>
    <row r="4629" spans="1:6">
      <c r="A4629" s="403">
        <v>87474</v>
      </c>
      <c r="B4629" s="404" t="s">
        <v>11702</v>
      </c>
      <c r="C4629" s="404" t="s">
        <v>76</v>
      </c>
      <c r="D4629" s="404" t="s">
        <v>6823</v>
      </c>
      <c r="E4629" s="409">
        <v>48.73</v>
      </c>
      <c r="F4629" s="404" t="s">
        <v>6771</v>
      </c>
    </row>
    <row r="4630" spans="1:6">
      <c r="A4630" s="403">
        <v>87475</v>
      </c>
      <c r="B4630" s="404" t="s">
        <v>11703</v>
      </c>
      <c r="C4630" s="404" t="s">
        <v>76</v>
      </c>
      <c r="D4630" s="404" t="s">
        <v>6823</v>
      </c>
      <c r="E4630" s="409">
        <v>56.47</v>
      </c>
      <c r="F4630" s="404" t="s">
        <v>6771</v>
      </c>
    </row>
    <row r="4631" spans="1:6">
      <c r="A4631" s="403">
        <v>87476</v>
      </c>
      <c r="B4631" s="404" t="s">
        <v>11704</v>
      </c>
      <c r="C4631" s="404" t="s">
        <v>76</v>
      </c>
      <c r="D4631" s="404" t="s">
        <v>6823</v>
      </c>
      <c r="E4631" s="409">
        <v>57.38</v>
      </c>
      <c r="F4631" s="404" t="s">
        <v>6771</v>
      </c>
    </row>
    <row r="4632" spans="1:6">
      <c r="A4632" s="403">
        <v>87477</v>
      </c>
      <c r="B4632" s="404" t="s">
        <v>11705</v>
      </c>
      <c r="C4632" s="404" t="s">
        <v>76</v>
      </c>
      <c r="D4632" s="404" t="s">
        <v>6823</v>
      </c>
      <c r="E4632" s="409">
        <v>31.51</v>
      </c>
      <c r="F4632" s="404" t="s">
        <v>6771</v>
      </c>
    </row>
    <row r="4633" spans="1:6">
      <c r="A4633" s="403">
        <v>87478</v>
      </c>
      <c r="B4633" s="404" t="s">
        <v>11706</v>
      </c>
      <c r="C4633" s="404" t="s">
        <v>76</v>
      </c>
      <c r="D4633" s="404" t="s">
        <v>6823</v>
      </c>
      <c r="E4633" s="409">
        <v>32.200000000000003</v>
      </c>
      <c r="F4633" s="404" t="s">
        <v>6771</v>
      </c>
    </row>
    <row r="4634" spans="1:6">
      <c r="A4634" s="403">
        <v>87479</v>
      </c>
      <c r="B4634" s="404" t="s">
        <v>11707</v>
      </c>
      <c r="C4634" s="404" t="s">
        <v>76</v>
      </c>
      <c r="D4634" s="404" t="s">
        <v>6823</v>
      </c>
      <c r="E4634" s="409">
        <v>44.25</v>
      </c>
      <c r="F4634" s="404" t="s">
        <v>6771</v>
      </c>
    </row>
    <row r="4635" spans="1:6">
      <c r="A4635" s="403">
        <v>87480</v>
      </c>
      <c r="B4635" s="404" t="s">
        <v>11708</v>
      </c>
      <c r="C4635" s="404" t="s">
        <v>76</v>
      </c>
      <c r="D4635" s="404" t="s">
        <v>6823</v>
      </c>
      <c r="E4635" s="409">
        <v>45.03</v>
      </c>
      <c r="F4635" s="404" t="s">
        <v>6771</v>
      </c>
    </row>
    <row r="4636" spans="1:6">
      <c r="A4636" s="403">
        <v>87481</v>
      </c>
      <c r="B4636" s="404" t="s">
        <v>11709</v>
      </c>
      <c r="C4636" s="404" t="s">
        <v>76</v>
      </c>
      <c r="D4636" s="404" t="s">
        <v>6823</v>
      </c>
      <c r="E4636" s="409">
        <v>52.8</v>
      </c>
      <c r="F4636" s="404" t="s">
        <v>6771</v>
      </c>
    </row>
    <row r="4637" spans="1:6">
      <c r="A4637" s="403">
        <v>87482</v>
      </c>
      <c r="B4637" s="404" t="s">
        <v>11710</v>
      </c>
      <c r="C4637" s="404" t="s">
        <v>76</v>
      </c>
      <c r="D4637" s="404" t="s">
        <v>6823</v>
      </c>
      <c r="E4637" s="409">
        <v>53.71</v>
      </c>
      <c r="F4637" s="404" t="s">
        <v>6771</v>
      </c>
    </row>
    <row r="4638" spans="1:6">
      <c r="A4638" s="403">
        <v>87483</v>
      </c>
      <c r="B4638" s="404" t="s">
        <v>11711</v>
      </c>
      <c r="C4638" s="404" t="s">
        <v>76</v>
      </c>
      <c r="D4638" s="404" t="s">
        <v>6823</v>
      </c>
      <c r="E4638" s="409">
        <v>39.75</v>
      </c>
      <c r="F4638" s="404" t="s">
        <v>6771</v>
      </c>
    </row>
    <row r="4639" spans="1:6">
      <c r="A4639" s="403">
        <v>87484</v>
      </c>
      <c r="B4639" s="404" t="s">
        <v>11712</v>
      </c>
      <c r="C4639" s="404" t="s">
        <v>76</v>
      </c>
      <c r="D4639" s="404" t="s">
        <v>6823</v>
      </c>
      <c r="E4639" s="409">
        <v>40.44</v>
      </c>
      <c r="F4639" s="404" t="s">
        <v>6771</v>
      </c>
    </row>
    <row r="4640" spans="1:6">
      <c r="A4640" s="403">
        <v>87485</v>
      </c>
      <c r="B4640" s="404" t="s">
        <v>11713</v>
      </c>
      <c r="C4640" s="404" t="s">
        <v>76</v>
      </c>
      <c r="D4640" s="404" t="s">
        <v>6823</v>
      </c>
      <c r="E4640" s="409">
        <v>53.06</v>
      </c>
      <c r="F4640" s="404" t="s">
        <v>6771</v>
      </c>
    </row>
    <row r="4641" spans="1:6">
      <c r="A4641" s="403">
        <v>87487</v>
      </c>
      <c r="B4641" s="404" t="s">
        <v>11714</v>
      </c>
      <c r="C4641" s="404" t="s">
        <v>76</v>
      </c>
      <c r="D4641" s="404" t="s">
        <v>6823</v>
      </c>
      <c r="E4641" s="409">
        <v>61.44</v>
      </c>
      <c r="F4641" s="404" t="s">
        <v>6771</v>
      </c>
    </row>
    <row r="4642" spans="1:6">
      <c r="A4642" s="403">
        <v>87488</v>
      </c>
      <c r="B4642" s="404" t="s">
        <v>11715</v>
      </c>
      <c r="C4642" s="404" t="s">
        <v>76</v>
      </c>
      <c r="D4642" s="404" t="s">
        <v>6823</v>
      </c>
      <c r="E4642" s="409">
        <v>62.35</v>
      </c>
      <c r="F4642" s="404" t="s">
        <v>6771</v>
      </c>
    </row>
    <row r="4643" spans="1:6">
      <c r="A4643" s="403">
        <v>87489</v>
      </c>
      <c r="B4643" s="404" t="s">
        <v>11716</v>
      </c>
      <c r="C4643" s="404" t="s">
        <v>76</v>
      </c>
      <c r="D4643" s="404" t="s">
        <v>6823</v>
      </c>
      <c r="E4643" s="409">
        <v>34.4</v>
      </c>
      <c r="F4643" s="404" t="s">
        <v>6771</v>
      </c>
    </row>
    <row r="4644" spans="1:6">
      <c r="A4644" s="403">
        <v>87490</v>
      </c>
      <c r="B4644" s="404" t="s">
        <v>11717</v>
      </c>
      <c r="C4644" s="404" t="s">
        <v>76</v>
      </c>
      <c r="D4644" s="404" t="s">
        <v>6823</v>
      </c>
      <c r="E4644" s="409">
        <v>35.090000000000003</v>
      </c>
      <c r="F4644" s="404" t="s">
        <v>6771</v>
      </c>
    </row>
    <row r="4645" spans="1:6">
      <c r="A4645" s="403">
        <v>87491</v>
      </c>
      <c r="B4645" s="404" t="s">
        <v>11718</v>
      </c>
      <c r="C4645" s="404" t="s">
        <v>76</v>
      </c>
      <c r="D4645" s="404" t="s">
        <v>6823</v>
      </c>
      <c r="E4645" s="409">
        <v>47.25</v>
      </c>
      <c r="F4645" s="404" t="s">
        <v>6771</v>
      </c>
    </row>
    <row r="4646" spans="1:6">
      <c r="A4646" s="403">
        <v>87492</v>
      </c>
      <c r="B4646" s="404" t="s">
        <v>11719</v>
      </c>
      <c r="C4646" s="404" t="s">
        <v>76</v>
      </c>
      <c r="D4646" s="404" t="s">
        <v>6823</v>
      </c>
      <c r="E4646" s="409">
        <v>48.03</v>
      </c>
      <c r="F4646" s="404" t="s">
        <v>6771</v>
      </c>
    </row>
    <row r="4647" spans="1:6">
      <c r="A4647" s="403">
        <v>87493</v>
      </c>
      <c r="B4647" s="404" t="s">
        <v>11720</v>
      </c>
      <c r="C4647" s="404" t="s">
        <v>76</v>
      </c>
      <c r="D4647" s="404" t="s">
        <v>6823</v>
      </c>
      <c r="E4647" s="409">
        <v>55.88</v>
      </c>
      <c r="F4647" s="404" t="s">
        <v>6771</v>
      </c>
    </row>
    <row r="4648" spans="1:6">
      <c r="A4648" s="403">
        <v>87494</v>
      </c>
      <c r="B4648" s="404" t="s">
        <v>11721</v>
      </c>
      <c r="C4648" s="404" t="s">
        <v>76</v>
      </c>
      <c r="D4648" s="404" t="s">
        <v>6823</v>
      </c>
      <c r="E4648" s="409">
        <v>56.79</v>
      </c>
      <c r="F4648" s="404" t="s">
        <v>6771</v>
      </c>
    </row>
    <row r="4649" spans="1:6">
      <c r="A4649" s="403">
        <v>87495</v>
      </c>
      <c r="B4649" s="404" t="s">
        <v>11722</v>
      </c>
      <c r="C4649" s="404" t="s">
        <v>76</v>
      </c>
      <c r="D4649" s="404" t="s">
        <v>6823</v>
      </c>
      <c r="E4649" s="409">
        <v>58.25</v>
      </c>
      <c r="F4649" s="404" t="s">
        <v>6771</v>
      </c>
    </row>
    <row r="4650" spans="1:6">
      <c r="A4650" s="403">
        <v>87496</v>
      </c>
      <c r="B4650" s="404" t="s">
        <v>11723</v>
      </c>
      <c r="C4650" s="404" t="s">
        <v>76</v>
      </c>
      <c r="D4650" s="404" t="s">
        <v>6823</v>
      </c>
      <c r="E4650" s="409">
        <v>58.9</v>
      </c>
      <c r="F4650" s="404" t="s">
        <v>6771</v>
      </c>
    </row>
    <row r="4651" spans="1:6">
      <c r="A4651" s="403">
        <v>87497</v>
      </c>
      <c r="B4651" s="404" t="s">
        <v>11724</v>
      </c>
      <c r="C4651" s="404" t="s">
        <v>76</v>
      </c>
      <c r="D4651" s="404" t="s">
        <v>6823</v>
      </c>
      <c r="E4651" s="409">
        <v>56.68</v>
      </c>
      <c r="F4651" s="404" t="s">
        <v>6771</v>
      </c>
    </row>
    <row r="4652" spans="1:6">
      <c r="A4652" s="403">
        <v>87498</v>
      </c>
      <c r="B4652" s="404" t="s">
        <v>11725</v>
      </c>
      <c r="C4652" s="404" t="s">
        <v>76</v>
      </c>
      <c r="D4652" s="404" t="s">
        <v>6823</v>
      </c>
      <c r="E4652" s="409">
        <v>57.5</v>
      </c>
      <c r="F4652" s="404" t="s">
        <v>6771</v>
      </c>
    </row>
    <row r="4653" spans="1:6">
      <c r="A4653" s="403">
        <v>87499</v>
      </c>
      <c r="B4653" s="404" t="s">
        <v>11726</v>
      </c>
      <c r="C4653" s="404" t="s">
        <v>76</v>
      </c>
      <c r="D4653" s="404" t="s">
        <v>6823</v>
      </c>
      <c r="E4653" s="409">
        <v>63.68</v>
      </c>
      <c r="F4653" s="404" t="s">
        <v>6771</v>
      </c>
    </row>
    <row r="4654" spans="1:6">
      <c r="A4654" s="403">
        <v>87500</v>
      </c>
      <c r="B4654" s="404" t="s">
        <v>11727</v>
      </c>
      <c r="C4654" s="404" t="s">
        <v>76</v>
      </c>
      <c r="D4654" s="404" t="s">
        <v>6823</v>
      </c>
      <c r="E4654" s="409">
        <v>64.38</v>
      </c>
      <c r="F4654" s="404" t="s">
        <v>6771</v>
      </c>
    </row>
    <row r="4655" spans="1:6">
      <c r="A4655" s="403">
        <v>87501</v>
      </c>
      <c r="B4655" s="404" t="s">
        <v>11728</v>
      </c>
      <c r="C4655" s="404" t="s">
        <v>76</v>
      </c>
      <c r="D4655" s="404" t="s">
        <v>6823</v>
      </c>
      <c r="E4655" s="409">
        <v>98.94</v>
      </c>
      <c r="F4655" s="404" t="s">
        <v>6771</v>
      </c>
    </row>
    <row r="4656" spans="1:6">
      <c r="A4656" s="403">
        <v>87502</v>
      </c>
      <c r="B4656" s="404" t="s">
        <v>11729</v>
      </c>
      <c r="C4656" s="404" t="s">
        <v>76</v>
      </c>
      <c r="D4656" s="404" t="s">
        <v>6823</v>
      </c>
      <c r="E4656" s="409">
        <v>99.83</v>
      </c>
      <c r="F4656" s="404" t="s">
        <v>6771</v>
      </c>
    </row>
    <row r="4657" spans="1:6">
      <c r="A4657" s="403">
        <v>87503</v>
      </c>
      <c r="B4657" s="404" t="s">
        <v>5259</v>
      </c>
      <c r="C4657" s="404" t="s">
        <v>76</v>
      </c>
      <c r="D4657" s="404" t="s">
        <v>6823</v>
      </c>
      <c r="E4657" s="409">
        <v>50.08</v>
      </c>
      <c r="F4657" s="404" t="s">
        <v>6771</v>
      </c>
    </row>
    <row r="4658" spans="1:6">
      <c r="A4658" s="403">
        <v>87504</v>
      </c>
      <c r="B4658" s="404" t="s">
        <v>11730</v>
      </c>
      <c r="C4658" s="404" t="s">
        <v>76</v>
      </c>
      <c r="D4658" s="404" t="s">
        <v>6823</v>
      </c>
      <c r="E4658" s="409">
        <v>50.73</v>
      </c>
      <c r="F4658" s="404" t="s">
        <v>6771</v>
      </c>
    </row>
    <row r="4659" spans="1:6">
      <c r="A4659" s="403">
        <v>87505</v>
      </c>
      <c r="B4659" s="404" t="s">
        <v>11731</v>
      </c>
      <c r="C4659" s="404" t="s">
        <v>76</v>
      </c>
      <c r="D4659" s="404" t="s">
        <v>6823</v>
      </c>
      <c r="E4659" s="409">
        <v>48.52</v>
      </c>
      <c r="F4659" s="404" t="s">
        <v>6771</v>
      </c>
    </row>
    <row r="4660" spans="1:6">
      <c r="A4660" s="403">
        <v>87506</v>
      </c>
      <c r="B4660" s="404" t="s">
        <v>11732</v>
      </c>
      <c r="C4660" s="404" t="s">
        <v>76</v>
      </c>
      <c r="D4660" s="404" t="s">
        <v>6823</v>
      </c>
      <c r="E4660" s="409">
        <v>49.34</v>
      </c>
      <c r="F4660" s="404" t="s">
        <v>6771</v>
      </c>
    </row>
    <row r="4661" spans="1:6">
      <c r="A4661" s="403">
        <v>87507</v>
      </c>
      <c r="B4661" s="404" t="s">
        <v>11733</v>
      </c>
      <c r="C4661" s="404" t="s">
        <v>76</v>
      </c>
      <c r="D4661" s="404" t="s">
        <v>6823</v>
      </c>
      <c r="E4661" s="409">
        <v>52.85</v>
      </c>
      <c r="F4661" s="404" t="s">
        <v>6771</v>
      </c>
    </row>
    <row r="4662" spans="1:6">
      <c r="A4662" s="403">
        <v>87508</v>
      </c>
      <c r="B4662" s="404" t="s">
        <v>11734</v>
      </c>
      <c r="C4662" s="404" t="s">
        <v>76</v>
      </c>
      <c r="D4662" s="404" t="s">
        <v>6823</v>
      </c>
      <c r="E4662" s="409">
        <v>53.55</v>
      </c>
      <c r="F4662" s="404" t="s">
        <v>6771</v>
      </c>
    </row>
    <row r="4663" spans="1:6">
      <c r="A4663" s="403">
        <v>87509</v>
      </c>
      <c r="B4663" s="404" t="s">
        <v>11735</v>
      </c>
      <c r="C4663" s="404" t="s">
        <v>76</v>
      </c>
      <c r="D4663" s="404" t="s">
        <v>6823</v>
      </c>
      <c r="E4663" s="409">
        <v>81.36</v>
      </c>
      <c r="F4663" s="404" t="s">
        <v>6771</v>
      </c>
    </row>
    <row r="4664" spans="1:6">
      <c r="A4664" s="403">
        <v>87510</v>
      </c>
      <c r="B4664" s="404" t="s">
        <v>11736</v>
      </c>
      <c r="C4664" s="404" t="s">
        <v>76</v>
      </c>
      <c r="D4664" s="404" t="s">
        <v>6823</v>
      </c>
      <c r="E4664" s="409">
        <v>82.25</v>
      </c>
      <c r="F4664" s="404" t="s">
        <v>6771</v>
      </c>
    </row>
    <row r="4665" spans="1:6">
      <c r="A4665" s="403">
        <v>87511</v>
      </c>
      <c r="B4665" s="404" t="s">
        <v>11737</v>
      </c>
      <c r="C4665" s="404" t="s">
        <v>76</v>
      </c>
      <c r="D4665" s="404" t="s">
        <v>6823</v>
      </c>
      <c r="E4665" s="409">
        <v>65.290000000000006</v>
      </c>
      <c r="F4665" s="404" t="s">
        <v>6771</v>
      </c>
    </row>
    <row r="4666" spans="1:6">
      <c r="A4666" s="403">
        <v>87512</v>
      </c>
      <c r="B4666" s="404" t="s">
        <v>11738</v>
      </c>
      <c r="C4666" s="404" t="s">
        <v>76</v>
      </c>
      <c r="D4666" s="404" t="s">
        <v>6823</v>
      </c>
      <c r="E4666" s="409">
        <v>65.94</v>
      </c>
      <c r="F4666" s="404" t="s">
        <v>6771</v>
      </c>
    </row>
    <row r="4667" spans="1:6">
      <c r="A4667" s="403">
        <v>87513</v>
      </c>
      <c r="B4667" s="404" t="s">
        <v>11739</v>
      </c>
      <c r="C4667" s="404" t="s">
        <v>76</v>
      </c>
      <c r="D4667" s="404" t="s">
        <v>6823</v>
      </c>
      <c r="E4667" s="409">
        <v>63.99</v>
      </c>
      <c r="F4667" s="404" t="s">
        <v>6771</v>
      </c>
    </row>
    <row r="4668" spans="1:6">
      <c r="A4668" s="403">
        <v>87514</v>
      </c>
      <c r="B4668" s="404" t="s">
        <v>11740</v>
      </c>
      <c r="C4668" s="404" t="s">
        <v>76</v>
      </c>
      <c r="D4668" s="404" t="s">
        <v>6823</v>
      </c>
      <c r="E4668" s="409">
        <v>64.81</v>
      </c>
      <c r="F4668" s="404" t="s">
        <v>6771</v>
      </c>
    </row>
    <row r="4669" spans="1:6">
      <c r="A4669" s="403">
        <v>87515</v>
      </c>
      <c r="B4669" s="404" t="s">
        <v>11741</v>
      </c>
      <c r="C4669" s="404" t="s">
        <v>76</v>
      </c>
      <c r="D4669" s="404" t="s">
        <v>6823</v>
      </c>
      <c r="E4669" s="409">
        <v>73.45</v>
      </c>
      <c r="F4669" s="404" t="s">
        <v>6771</v>
      </c>
    </row>
    <row r="4670" spans="1:6">
      <c r="A4670" s="403">
        <v>87516</v>
      </c>
      <c r="B4670" s="404" t="s">
        <v>11742</v>
      </c>
      <c r="C4670" s="404" t="s">
        <v>76</v>
      </c>
      <c r="D4670" s="404" t="s">
        <v>6823</v>
      </c>
      <c r="E4670" s="409">
        <v>74.150000000000006</v>
      </c>
      <c r="F4670" s="404" t="s">
        <v>6771</v>
      </c>
    </row>
    <row r="4671" spans="1:6">
      <c r="A4671" s="403">
        <v>87517</v>
      </c>
      <c r="B4671" s="404" t="s">
        <v>11743</v>
      </c>
      <c r="C4671" s="404" t="s">
        <v>76</v>
      </c>
      <c r="D4671" s="404" t="s">
        <v>6823</v>
      </c>
      <c r="E4671" s="409">
        <v>114.16</v>
      </c>
      <c r="F4671" s="404" t="s">
        <v>6771</v>
      </c>
    </row>
    <row r="4672" spans="1:6">
      <c r="A4672" s="403">
        <v>87518</v>
      </c>
      <c r="B4672" s="404" t="s">
        <v>11744</v>
      </c>
      <c r="C4672" s="404" t="s">
        <v>76</v>
      </c>
      <c r="D4672" s="404" t="s">
        <v>6823</v>
      </c>
      <c r="E4672" s="409">
        <v>115.05</v>
      </c>
      <c r="F4672" s="404" t="s">
        <v>6771</v>
      </c>
    </row>
    <row r="4673" spans="1:6">
      <c r="A4673" s="403">
        <v>87519</v>
      </c>
      <c r="B4673" s="404" t="s">
        <v>11745</v>
      </c>
      <c r="C4673" s="404" t="s">
        <v>76</v>
      </c>
      <c r="D4673" s="404" t="s">
        <v>6823</v>
      </c>
      <c r="E4673" s="409">
        <v>54.51</v>
      </c>
      <c r="F4673" s="404" t="s">
        <v>6771</v>
      </c>
    </row>
    <row r="4674" spans="1:6">
      <c r="A4674" s="403">
        <v>87520</v>
      </c>
      <c r="B4674" s="404" t="s">
        <v>11746</v>
      </c>
      <c r="C4674" s="404" t="s">
        <v>76</v>
      </c>
      <c r="D4674" s="404" t="s">
        <v>6823</v>
      </c>
      <c r="E4674" s="409">
        <v>55.16</v>
      </c>
      <c r="F4674" s="404" t="s">
        <v>6771</v>
      </c>
    </row>
    <row r="4675" spans="1:6">
      <c r="A4675" s="403">
        <v>87521</v>
      </c>
      <c r="B4675" s="404" t="s">
        <v>11747</v>
      </c>
      <c r="C4675" s="404" t="s">
        <v>76</v>
      </c>
      <c r="D4675" s="404" t="s">
        <v>6823</v>
      </c>
      <c r="E4675" s="409">
        <v>53</v>
      </c>
      <c r="F4675" s="404" t="s">
        <v>6771</v>
      </c>
    </row>
    <row r="4676" spans="1:6">
      <c r="A4676" s="403">
        <v>87522</v>
      </c>
      <c r="B4676" s="404" t="s">
        <v>11748</v>
      </c>
      <c r="C4676" s="404" t="s">
        <v>76</v>
      </c>
      <c r="D4676" s="404" t="s">
        <v>6823</v>
      </c>
      <c r="E4676" s="409">
        <v>53.82</v>
      </c>
      <c r="F4676" s="404" t="s">
        <v>6771</v>
      </c>
    </row>
    <row r="4677" spans="1:6">
      <c r="A4677" s="403">
        <v>87523</v>
      </c>
      <c r="B4677" s="404" t="s">
        <v>11749</v>
      </c>
      <c r="C4677" s="404" t="s">
        <v>76</v>
      </c>
      <c r="D4677" s="404" t="s">
        <v>6823</v>
      </c>
      <c r="E4677" s="409">
        <v>58.81</v>
      </c>
      <c r="F4677" s="404" t="s">
        <v>6771</v>
      </c>
    </row>
    <row r="4678" spans="1:6">
      <c r="A4678" s="403">
        <v>87524</v>
      </c>
      <c r="B4678" s="404" t="s">
        <v>11750</v>
      </c>
      <c r="C4678" s="404" t="s">
        <v>76</v>
      </c>
      <c r="D4678" s="404" t="s">
        <v>6823</v>
      </c>
      <c r="E4678" s="409">
        <v>59.51</v>
      </c>
      <c r="F4678" s="404" t="s">
        <v>6771</v>
      </c>
    </row>
    <row r="4679" spans="1:6">
      <c r="A4679" s="403">
        <v>87525</v>
      </c>
      <c r="B4679" s="404" t="s">
        <v>11751</v>
      </c>
      <c r="C4679" s="404" t="s">
        <v>76</v>
      </c>
      <c r="D4679" s="404" t="s">
        <v>6823</v>
      </c>
      <c r="E4679" s="409">
        <v>90.6</v>
      </c>
      <c r="F4679" s="404" t="s">
        <v>6771</v>
      </c>
    </row>
    <row r="4680" spans="1:6">
      <c r="A4680" s="403">
        <v>87526</v>
      </c>
      <c r="B4680" s="404" t="s">
        <v>11752</v>
      </c>
      <c r="C4680" s="404" t="s">
        <v>76</v>
      </c>
      <c r="D4680" s="404" t="s">
        <v>6823</v>
      </c>
      <c r="E4680" s="409">
        <v>91.49</v>
      </c>
      <c r="F4680" s="404" t="s">
        <v>6771</v>
      </c>
    </row>
    <row r="4681" spans="1:6">
      <c r="A4681" s="403">
        <v>89043</v>
      </c>
      <c r="B4681" s="404" t="s">
        <v>11753</v>
      </c>
      <c r="C4681" s="404" t="s">
        <v>76</v>
      </c>
      <c r="D4681" s="404" t="s">
        <v>6823</v>
      </c>
      <c r="E4681" s="409">
        <v>55.52</v>
      </c>
      <c r="F4681" s="404" t="s">
        <v>6771</v>
      </c>
    </row>
    <row r="4682" spans="1:6">
      <c r="A4682" s="403">
        <v>89168</v>
      </c>
      <c r="B4682" s="404" t="s">
        <v>11754</v>
      </c>
      <c r="C4682" s="404" t="s">
        <v>76</v>
      </c>
      <c r="D4682" s="404" t="s">
        <v>6823</v>
      </c>
      <c r="E4682" s="409">
        <v>57.12</v>
      </c>
      <c r="F4682" s="404" t="s">
        <v>6771</v>
      </c>
    </row>
    <row r="4683" spans="1:6">
      <c r="A4683" s="403">
        <v>89977</v>
      </c>
      <c r="B4683" s="404" t="s">
        <v>11755</v>
      </c>
      <c r="C4683" s="404" t="s">
        <v>76</v>
      </c>
      <c r="D4683" s="404" t="s">
        <v>6823</v>
      </c>
      <c r="E4683" s="409">
        <v>96.47</v>
      </c>
      <c r="F4683" s="404" t="s">
        <v>6771</v>
      </c>
    </row>
    <row r="4684" spans="1:6">
      <c r="A4684" s="403">
        <v>90112</v>
      </c>
      <c r="B4684" s="404" t="s">
        <v>11756</v>
      </c>
      <c r="C4684" s="404" t="s">
        <v>76</v>
      </c>
      <c r="D4684" s="404" t="s">
        <v>6823</v>
      </c>
      <c r="E4684" s="409">
        <v>53.84</v>
      </c>
      <c r="F4684" s="404" t="s">
        <v>6771</v>
      </c>
    </row>
    <row r="4685" spans="1:6">
      <c r="A4685" s="403">
        <v>95474</v>
      </c>
      <c r="B4685" s="404" t="s">
        <v>11757</v>
      </c>
      <c r="C4685" s="404" t="s">
        <v>93</v>
      </c>
      <c r="D4685" s="404" t="s">
        <v>6823</v>
      </c>
      <c r="E4685" s="409">
        <v>552.07000000000005</v>
      </c>
      <c r="F4685" s="404" t="s">
        <v>6771</v>
      </c>
    </row>
    <row r="4686" spans="1:6">
      <c r="A4686" s="403">
        <v>89282</v>
      </c>
      <c r="B4686" s="404" t="s">
        <v>11758</v>
      </c>
      <c r="C4686" s="404" t="s">
        <v>76</v>
      </c>
      <c r="D4686" s="404" t="s">
        <v>6823</v>
      </c>
      <c r="E4686" s="409">
        <v>44.6</v>
      </c>
      <c r="F4686" s="404" t="s">
        <v>6771</v>
      </c>
    </row>
    <row r="4687" spans="1:6">
      <c r="A4687" s="403">
        <v>89283</v>
      </c>
      <c r="B4687" s="404" t="s">
        <v>11759</v>
      </c>
      <c r="C4687" s="404" t="s">
        <v>76</v>
      </c>
      <c r="D4687" s="404" t="s">
        <v>6823</v>
      </c>
      <c r="E4687" s="409">
        <v>46.09</v>
      </c>
      <c r="F4687" s="404" t="s">
        <v>6771</v>
      </c>
    </row>
    <row r="4688" spans="1:6">
      <c r="A4688" s="403">
        <v>89284</v>
      </c>
      <c r="B4688" s="404" t="s">
        <v>11760</v>
      </c>
      <c r="C4688" s="404" t="s">
        <v>76</v>
      </c>
      <c r="D4688" s="404" t="s">
        <v>6823</v>
      </c>
      <c r="E4688" s="409">
        <v>40.869999999999997</v>
      </c>
      <c r="F4688" s="404" t="s">
        <v>6771</v>
      </c>
    </row>
    <row r="4689" spans="1:6">
      <c r="A4689" s="403">
        <v>89285</v>
      </c>
      <c r="B4689" s="404" t="s">
        <v>11761</v>
      </c>
      <c r="C4689" s="404" t="s">
        <v>76</v>
      </c>
      <c r="D4689" s="404" t="s">
        <v>6823</v>
      </c>
      <c r="E4689" s="409">
        <v>42.36</v>
      </c>
      <c r="F4689" s="404" t="s">
        <v>6771</v>
      </c>
    </row>
    <row r="4690" spans="1:6">
      <c r="A4690" s="403">
        <v>89286</v>
      </c>
      <c r="B4690" s="404" t="s">
        <v>11762</v>
      </c>
      <c r="C4690" s="404" t="s">
        <v>76</v>
      </c>
      <c r="D4690" s="404" t="s">
        <v>6823</v>
      </c>
      <c r="E4690" s="409">
        <v>48.29</v>
      </c>
      <c r="F4690" s="404" t="s">
        <v>6771</v>
      </c>
    </row>
    <row r="4691" spans="1:6">
      <c r="A4691" s="403">
        <v>89287</v>
      </c>
      <c r="B4691" s="404" t="s">
        <v>11763</v>
      </c>
      <c r="C4691" s="404" t="s">
        <v>76</v>
      </c>
      <c r="D4691" s="404" t="s">
        <v>6823</v>
      </c>
      <c r="E4691" s="409">
        <v>49.78</v>
      </c>
      <c r="F4691" s="404" t="s">
        <v>6771</v>
      </c>
    </row>
    <row r="4692" spans="1:6">
      <c r="A4692" s="403">
        <v>89288</v>
      </c>
      <c r="B4692" s="404" t="s">
        <v>11764</v>
      </c>
      <c r="C4692" s="404" t="s">
        <v>76</v>
      </c>
      <c r="D4692" s="404" t="s">
        <v>6823</v>
      </c>
      <c r="E4692" s="409">
        <v>43.1</v>
      </c>
      <c r="F4692" s="404" t="s">
        <v>6771</v>
      </c>
    </row>
    <row r="4693" spans="1:6">
      <c r="A4693" s="403">
        <v>89289</v>
      </c>
      <c r="B4693" s="404" t="s">
        <v>11765</v>
      </c>
      <c r="C4693" s="404" t="s">
        <v>76</v>
      </c>
      <c r="D4693" s="404" t="s">
        <v>6823</v>
      </c>
      <c r="E4693" s="409">
        <v>44.59</v>
      </c>
      <c r="F4693" s="404" t="s">
        <v>6771</v>
      </c>
    </row>
    <row r="4694" spans="1:6">
      <c r="A4694" s="403">
        <v>89290</v>
      </c>
      <c r="B4694" s="404" t="s">
        <v>11766</v>
      </c>
      <c r="C4694" s="404" t="s">
        <v>76</v>
      </c>
      <c r="D4694" s="404" t="s">
        <v>6823</v>
      </c>
      <c r="E4694" s="409">
        <v>51.87</v>
      </c>
      <c r="F4694" s="404" t="s">
        <v>6771</v>
      </c>
    </row>
    <row r="4695" spans="1:6">
      <c r="A4695" s="403">
        <v>89291</v>
      </c>
      <c r="B4695" s="404" t="s">
        <v>11767</v>
      </c>
      <c r="C4695" s="404" t="s">
        <v>76</v>
      </c>
      <c r="D4695" s="404" t="s">
        <v>6823</v>
      </c>
      <c r="E4695" s="409">
        <v>53.52</v>
      </c>
      <c r="F4695" s="404" t="s">
        <v>6771</v>
      </c>
    </row>
    <row r="4696" spans="1:6">
      <c r="A4696" s="403">
        <v>89292</v>
      </c>
      <c r="B4696" s="404" t="s">
        <v>11768</v>
      </c>
      <c r="C4696" s="404" t="s">
        <v>76</v>
      </c>
      <c r="D4696" s="404" t="s">
        <v>6823</v>
      </c>
      <c r="E4696" s="409">
        <v>48.19</v>
      </c>
      <c r="F4696" s="404" t="s">
        <v>6771</v>
      </c>
    </row>
    <row r="4697" spans="1:6">
      <c r="A4697" s="403">
        <v>89293</v>
      </c>
      <c r="B4697" s="404" t="s">
        <v>11769</v>
      </c>
      <c r="C4697" s="404" t="s">
        <v>76</v>
      </c>
      <c r="D4697" s="404" t="s">
        <v>6823</v>
      </c>
      <c r="E4697" s="409">
        <v>49.84</v>
      </c>
      <c r="F4697" s="404" t="s">
        <v>6771</v>
      </c>
    </row>
    <row r="4698" spans="1:6">
      <c r="A4698" s="403">
        <v>89294</v>
      </c>
      <c r="B4698" s="404" t="s">
        <v>11770</v>
      </c>
      <c r="C4698" s="404" t="s">
        <v>76</v>
      </c>
      <c r="D4698" s="404" t="s">
        <v>6823</v>
      </c>
      <c r="E4698" s="409">
        <v>56.81</v>
      </c>
      <c r="F4698" s="404" t="s">
        <v>6771</v>
      </c>
    </row>
    <row r="4699" spans="1:6">
      <c r="A4699" s="403">
        <v>89295</v>
      </c>
      <c r="B4699" s="404" t="s">
        <v>11771</v>
      </c>
      <c r="C4699" s="404" t="s">
        <v>76</v>
      </c>
      <c r="D4699" s="404" t="s">
        <v>6823</v>
      </c>
      <c r="E4699" s="409">
        <v>58.46</v>
      </c>
      <c r="F4699" s="404" t="s">
        <v>6771</v>
      </c>
    </row>
    <row r="4700" spans="1:6">
      <c r="A4700" s="403">
        <v>89296</v>
      </c>
      <c r="B4700" s="404" t="s">
        <v>11772</v>
      </c>
      <c r="C4700" s="404" t="s">
        <v>76</v>
      </c>
      <c r="D4700" s="404" t="s">
        <v>6823</v>
      </c>
      <c r="E4700" s="409">
        <v>51.08</v>
      </c>
      <c r="F4700" s="404" t="s">
        <v>6771</v>
      </c>
    </row>
    <row r="4701" spans="1:6">
      <c r="A4701" s="403">
        <v>89297</v>
      </c>
      <c r="B4701" s="404" t="s">
        <v>11773</v>
      </c>
      <c r="C4701" s="404" t="s">
        <v>76</v>
      </c>
      <c r="D4701" s="404" t="s">
        <v>6823</v>
      </c>
      <c r="E4701" s="409">
        <v>52.73</v>
      </c>
      <c r="F4701" s="404" t="s">
        <v>6771</v>
      </c>
    </row>
    <row r="4702" spans="1:6">
      <c r="A4702" s="403">
        <v>89298</v>
      </c>
      <c r="B4702" s="404" t="s">
        <v>11774</v>
      </c>
      <c r="C4702" s="404" t="s">
        <v>76</v>
      </c>
      <c r="D4702" s="404" t="s">
        <v>6823</v>
      </c>
      <c r="E4702" s="409">
        <v>52.92</v>
      </c>
      <c r="F4702" s="404" t="s">
        <v>6771</v>
      </c>
    </row>
    <row r="4703" spans="1:6">
      <c r="A4703" s="403">
        <v>89299</v>
      </c>
      <c r="B4703" s="404" t="s">
        <v>11775</v>
      </c>
      <c r="C4703" s="404" t="s">
        <v>76</v>
      </c>
      <c r="D4703" s="404" t="s">
        <v>6823</v>
      </c>
      <c r="E4703" s="409">
        <v>55.04</v>
      </c>
      <c r="F4703" s="404" t="s">
        <v>6771</v>
      </c>
    </row>
    <row r="4704" spans="1:6">
      <c r="A4704" s="403">
        <v>89300</v>
      </c>
      <c r="B4704" s="404" t="s">
        <v>11776</v>
      </c>
      <c r="C4704" s="404" t="s">
        <v>76</v>
      </c>
      <c r="D4704" s="404" t="s">
        <v>6823</v>
      </c>
      <c r="E4704" s="409">
        <v>49.2</v>
      </c>
      <c r="F4704" s="404" t="s">
        <v>6771</v>
      </c>
    </row>
    <row r="4705" spans="1:6">
      <c r="A4705" s="403">
        <v>89301</v>
      </c>
      <c r="B4705" s="404" t="s">
        <v>11777</v>
      </c>
      <c r="C4705" s="404" t="s">
        <v>76</v>
      </c>
      <c r="D4705" s="404" t="s">
        <v>6823</v>
      </c>
      <c r="E4705" s="409">
        <v>51.32</v>
      </c>
      <c r="F4705" s="404" t="s">
        <v>6771</v>
      </c>
    </row>
    <row r="4706" spans="1:6">
      <c r="A4706" s="403">
        <v>89302</v>
      </c>
      <c r="B4706" s="404" t="s">
        <v>11778</v>
      </c>
      <c r="C4706" s="404" t="s">
        <v>76</v>
      </c>
      <c r="D4706" s="404" t="s">
        <v>6823</v>
      </c>
      <c r="E4706" s="409">
        <v>59.09</v>
      </c>
      <c r="F4706" s="404" t="s">
        <v>6771</v>
      </c>
    </row>
    <row r="4707" spans="1:6">
      <c r="A4707" s="403">
        <v>89303</v>
      </c>
      <c r="B4707" s="404" t="s">
        <v>11779</v>
      </c>
      <c r="C4707" s="404" t="s">
        <v>76</v>
      </c>
      <c r="D4707" s="404" t="s">
        <v>6823</v>
      </c>
      <c r="E4707" s="409">
        <v>61.21</v>
      </c>
      <c r="F4707" s="404" t="s">
        <v>6771</v>
      </c>
    </row>
    <row r="4708" spans="1:6">
      <c r="A4708" s="403">
        <v>89304</v>
      </c>
      <c r="B4708" s="404" t="s">
        <v>11780</v>
      </c>
      <c r="C4708" s="404" t="s">
        <v>76</v>
      </c>
      <c r="D4708" s="404" t="s">
        <v>6823</v>
      </c>
      <c r="E4708" s="409">
        <v>52.97</v>
      </c>
      <c r="F4708" s="404" t="s">
        <v>6771</v>
      </c>
    </row>
    <row r="4709" spans="1:6">
      <c r="A4709" s="403">
        <v>89305</v>
      </c>
      <c r="B4709" s="404" t="s">
        <v>11781</v>
      </c>
      <c r="C4709" s="404" t="s">
        <v>76</v>
      </c>
      <c r="D4709" s="404" t="s">
        <v>6823</v>
      </c>
      <c r="E4709" s="409">
        <v>55.09</v>
      </c>
      <c r="F4709" s="404" t="s">
        <v>6771</v>
      </c>
    </row>
    <row r="4710" spans="1:6">
      <c r="A4710" s="403">
        <v>89306</v>
      </c>
      <c r="B4710" s="404" t="s">
        <v>11782</v>
      </c>
      <c r="C4710" s="404" t="s">
        <v>76</v>
      </c>
      <c r="D4710" s="404" t="s">
        <v>6823</v>
      </c>
      <c r="E4710" s="409">
        <v>60.37</v>
      </c>
      <c r="F4710" s="404" t="s">
        <v>6771</v>
      </c>
    </row>
    <row r="4711" spans="1:6">
      <c r="A4711" s="403">
        <v>89307</v>
      </c>
      <c r="B4711" s="404" t="s">
        <v>11783</v>
      </c>
      <c r="C4711" s="404" t="s">
        <v>76</v>
      </c>
      <c r="D4711" s="404" t="s">
        <v>6823</v>
      </c>
      <c r="E4711" s="409">
        <v>62.71</v>
      </c>
      <c r="F4711" s="404" t="s">
        <v>6771</v>
      </c>
    </row>
    <row r="4712" spans="1:6">
      <c r="A4712" s="403">
        <v>89308</v>
      </c>
      <c r="B4712" s="404" t="s">
        <v>11784</v>
      </c>
      <c r="C4712" s="404" t="s">
        <v>76</v>
      </c>
      <c r="D4712" s="404" t="s">
        <v>6823</v>
      </c>
      <c r="E4712" s="409">
        <v>56.69</v>
      </c>
      <c r="F4712" s="404" t="s">
        <v>6771</v>
      </c>
    </row>
    <row r="4713" spans="1:6">
      <c r="A4713" s="403">
        <v>89309</v>
      </c>
      <c r="B4713" s="404" t="s">
        <v>11785</v>
      </c>
      <c r="C4713" s="404" t="s">
        <v>76</v>
      </c>
      <c r="D4713" s="404" t="s">
        <v>6823</v>
      </c>
      <c r="E4713" s="409">
        <v>59.03</v>
      </c>
      <c r="F4713" s="404" t="s">
        <v>6771</v>
      </c>
    </row>
    <row r="4714" spans="1:6">
      <c r="A4714" s="403">
        <v>89310</v>
      </c>
      <c r="B4714" s="404" t="s">
        <v>11786</v>
      </c>
      <c r="C4714" s="404" t="s">
        <v>76</v>
      </c>
      <c r="D4714" s="404" t="s">
        <v>6823</v>
      </c>
      <c r="E4714" s="409">
        <v>67.77</v>
      </c>
      <c r="F4714" s="404" t="s">
        <v>6771</v>
      </c>
    </row>
    <row r="4715" spans="1:6">
      <c r="A4715" s="403">
        <v>89311</v>
      </c>
      <c r="B4715" s="404" t="s">
        <v>11787</v>
      </c>
      <c r="C4715" s="404" t="s">
        <v>76</v>
      </c>
      <c r="D4715" s="404" t="s">
        <v>6823</v>
      </c>
      <c r="E4715" s="409">
        <v>70.11</v>
      </c>
      <c r="F4715" s="404" t="s">
        <v>6771</v>
      </c>
    </row>
    <row r="4716" spans="1:6">
      <c r="A4716" s="403">
        <v>89312</v>
      </c>
      <c r="B4716" s="404" t="s">
        <v>11788</v>
      </c>
      <c r="C4716" s="404" t="s">
        <v>76</v>
      </c>
      <c r="D4716" s="404" t="s">
        <v>6823</v>
      </c>
      <c r="E4716" s="409">
        <v>61.12</v>
      </c>
      <c r="F4716" s="404" t="s">
        <v>6771</v>
      </c>
    </row>
    <row r="4717" spans="1:6">
      <c r="A4717" s="403">
        <v>89313</v>
      </c>
      <c r="B4717" s="404" t="s">
        <v>11789</v>
      </c>
      <c r="C4717" s="404" t="s">
        <v>76</v>
      </c>
      <c r="D4717" s="404" t="s">
        <v>6823</v>
      </c>
      <c r="E4717" s="409">
        <v>63.46</v>
      </c>
      <c r="F4717" s="404" t="s">
        <v>6771</v>
      </c>
    </row>
    <row r="4718" spans="1:6">
      <c r="A4718" s="403">
        <v>95465</v>
      </c>
      <c r="B4718" s="404" t="s">
        <v>11790</v>
      </c>
      <c r="C4718" s="404" t="s">
        <v>76</v>
      </c>
      <c r="D4718" s="404" t="s">
        <v>6770</v>
      </c>
      <c r="E4718" s="409">
        <v>116.09</v>
      </c>
      <c r="F4718" s="404" t="s">
        <v>6771</v>
      </c>
    </row>
    <row r="4719" spans="1:6">
      <c r="A4719" s="403">
        <v>87447</v>
      </c>
      <c r="B4719" s="404" t="s">
        <v>11791</v>
      </c>
      <c r="C4719" s="404" t="s">
        <v>76</v>
      </c>
      <c r="D4719" s="404" t="s">
        <v>6823</v>
      </c>
      <c r="E4719" s="409">
        <v>43.24</v>
      </c>
      <c r="F4719" s="404" t="s">
        <v>6771</v>
      </c>
    </row>
    <row r="4720" spans="1:6">
      <c r="A4720" s="403">
        <v>87448</v>
      </c>
      <c r="B4720" s="404" t="s">
        <v>11792</v>
      </c>
      <c r="C4720" s="404" t="s">
        <v>76</v>
      </c>
      <c r="D4720" s="404" t="s">
        <v>6823</v>
      </c>
      <c r="E4720" s="409">
        <v>43.49</v>
      </c>
      <c r="F4720" s="404" t="s">
        <v>6771</v>
      </c>
    </row>
    <row r="4721" spans="1:6">
      <c r="A4721" s="403">
        <v>87449</v>
      </c>
      <c r="B4721" s="404" t="s">
        <v>11793</v>
      </c>
      <c r="C4721" s="404" t="s">
        <v>76</v>
      </c>
      <c r="D4721" s="404" t="s">
        <v>6823</v>
      </c>
      <c r="E4721" s="409">
        <v>54.92</v>
      </c>
      <c r="F4721" s="404" t="s">
        <v>6771</v>
      </c>
    </row>
    <row r="4722" spans="1:6">
      <c r="A4722" s="403">
        <v>87450</v>
      </c>
      <c r="B4722" s="404" t="s">
        <v>11794</v>
      </c>
      <c r="C4722" s="404" t="s">
        <v>76</v>
      </c>
      <c r="D4722" s="404" t="s">
        <v>6823</v>
      </c>
      <c r="E4722" s="409">
        <v>55.6</v>
      </c>
      <c r="F4722" s="404" t="s">
        <v>6771</v>
      </c>
    </row>
    <row r="4723" spans="1:6">
      <c r="A4723" s="403">
        <v>87451</v>
      </c>
      <c r="B4723" s="404" t="s">
        <v>11795</v>
      </c>
      <c r="C4723" s="404" t="s">
        <v>76</v>
      </c>
      <c r="D4723" s="404" t="s">
        <v>6823</v>
      </c>
      <c r="E4723" s="409">
        <v>66.75</v>
      </c>
      <c r="F4723" s="404" t="s">
        <v>6771</v>
      </c>
    </row>
    <row r="4724" spans="1:6">
      <c r="A4724" s="403">
        <v>87452</v>
      </c>
      <c r="B4724" s="404" t="s">
        <v>11796</v>
      </c>
      <c r="C4724" s="404" t="s">
        <v>76</v>
      </c>
      <c r="D4724" s="404" t="s">
        <v>6823</v>
      </c>
      <c r="E4724" s="409">
        <v>67.12</v>
      </c>
      <c r="F4724" s="404" t="s">
        <v>6771</v>
      </c>
    </row>
    <row r="4725" spans="1:6">
      <c r="A4725" s="403">
        <v>87453</v>
      </c>
      <c r="B4725" s="404" t="s">
        <v>11797</v>
      </c>
      <c r="C4725" s="404" t="s">
        <v>76</v>
      </c>
      <c r="D4725" s="404" t="s">
        <v>6823</v>
      </c>
      <c r="E4725" s="409">
        <v>40.25</v>
      </c>
      <c r="F4725" s="404" t="s">
        <v>6771</v>
      </c>
    </row>
    <row r="4726" spans="1:6">
      <c r="A4726" s="403">
        <v>87454</v>
      </c>
      <c r="B4726" s="404" t="s">
        <v>11798</v>
      </c>
      <c r="C4726" s="404" t="s">
        <v>76</v>
      </c>
      <c r="D4726" s="404" t="s">
        <v>6823</v>
      </c>
      <c r="E4726" s="409">
        <v>40.83</v>
      </c>
      <c r="F4726" s="404" t="s">
        <v>6771</v>
      </c>
    </row>
    <row r="4727" spans="1:6">
      <c r="A4727" s="403">
        <v>87455</v>
      </c>
      <c r="B4727" s="404" t="s">
        <v>11799</v>
      </c>
      <c r="C4727" s="404" t="s">
        <v>76</v>
      </c>
      <c r="D4727" s="404" t="s">
        <v>6823</v>
      </c>
      <c r="E4727" s="409">
        <v>51.17</v>
      </c>
      <c r="F4727" s="404" t="s">
        <v>6771</v>
      </c>
    </row>
    <row r="4728" spans="1:6">
      <c r="A4728" s="403">
        <v>87456</v>
      </c>
      <c r="B4728" s="404" t="s">
        <v>11800</v>
      </c>
      <c r="C4728" s="404" t="s">
        <v>76</v>
      </c>
      <c r="D4728" s="404" t="s">
        <v>6823</v>
      </c>
      <c r="E4728" s="409">
        <v>52.14</v>
      </c>
      <c r="F4728" s="404" t="s">
        <v>6771</v>
      </c>
    </row>
    <row r="4729" spans="1:6">
      <c r="A4729" s="403">
        <v>87457</v>
      </c>
      <c r="B4729" s="404" t="s">
        <v>11801</v>
      </c>
      <c r="C4729" s="404" t="s">
        <v>76</v>
      </c>
      <c r="D4729" s="404" t="s">
        <v>6823</v>
      </c>
      <c r="E4729" s="409">
        <v>62.46</v>
      </c>
      <c r="F4729" s="404" t="s">
        <v>6771</v>
      </c>
    </row>
    <row r="4730" spans="1:6">
      <c r="A4730" s="403">
        <v>87458</v>
      </c>
      <c r="B4730" s="404" t="s">
        <v>11802</v>
      </c>
      <c r="C4730" s="404" t="s">
        <v>76</v>
      </c>
      <c r="D4730" s="404" t="s">
        <v>6823</v>
      </c>
      <c r="E4730" s="409">
        <v>63.31</v>
      </c>
      <c r="F4730" s="404" t="s">
        <v>6771</v>
      </c>
    </row>
    <row r="4731" spans="1:6">
      <c r="A4731" s="403">
        <v>87459</v>
      </c>
      <c r="B4731" s="404" t="s">
        <v>11803</v>
      </c>
      <c r="C4731" s="404" t="s">
        <v>76</v>
      </c>
      <c r="D4731" s="404" t="s">
        <v>6823</v>
      </c>
      <c r="E4731" s="409">
        <v>48.13</v>
      </c>
      <c r="F4731" s="404" t="s">
        <v>6771</v>
      </c>
    </row>
    <row r="4732" spans="1:6">
      <c r="A4732" s="403">
        <v>87460</v>
      </c>
      <c r="B4732" s="404" t="s">
        <v>11804</v>
      </c>
      <c r="C4732" s="404" t="s">
        <v>76</v>
      </c>
      <c r="D4732" s="404" t="s">
        <v>6823</v>
      </c>
      <c r="E4732" s="409">
        <v>48.71</v>
      </c>
      <c r="F4732" s="404" t="s">
        <v>6771</v>
      </c>
    </row>
    <row r="4733" spans="1:6">
      <c r="A4733" s="403">
        <v>87461</v>
      </c>
      <c r="B4733" s="404" t="s">
        <v>11805</v>
      </c>
      <c r="C4733" s="404" t="s">
        <v>76</v>
      </c>
      <c r="D4733" s="404" t="s">
        <v>6823</v>
      </c>
      <c r="E4733" s="409">
        <v>59.84</v>
      </c>
      <c r="F4733" s="404" t="s">
        <v>6771</v>
      </c>
    </row>
    <row r="4734" spans="1:6">
      <c r="A4734" s="403">
        <v>87462</v>
      </c>
      <c r="B4734" s="404" t="s">
        <v>11806</v>
      </c>
      <c r="C4734" s="404" t="s">
        <v>76</v>
      </c>
      <c r="D4734" s="404" t="s">
        <v>6823</v>
      </c>
      <c r="E4734" s="409">
        <v>60.52</v>
      </c>
      <c r="F4734" s="404" t="s">
        <v>6771</v>
      </c>
    </row>
    <row r="4735" spans="1:6">
      <c r="A4735" s="403">
        <v>87463</v>
      </c>
      <c r="B4735" s="404" t="s">
        <v>11807</v>
      </c>
      <c r="C4735" s="404" t="s">
        <v>76</v>
      </c>
      <c r="D4735" s="404" t="s">
        <v>6823</v>
      </c>
      <c r="E4735" s="409">
        <v>71.239999999999995</v>
      </c>
      <c r="F4735" s="404" t="s">
        <v>6771</v>
      </c>
    </row>
    <row r="4736" spans="1:6">
      <c r="A4736" s="403">
        <v>87464</v>
      </c>
      <c r="B4736" s="404" t="s">
        <v>11808</v>
      </c>
      <c r="C4736" s="404" t="s">
        <v>76</v>
      </c>
      <c r="D4736" s="404" t="s">
        <v>6823</v>
      </c>
      <c r="E4736" s="409">
        <v>72.09</v>
      </c>
      <c r="F4736" s="404" t="s">
        <v>6771</v>
      </c>
    </row>
    <row r="4737" spans="1:6">
      <c r="A4737" s="403">
        <v>87465</v>
      </c>
      <c r="B4737" s="404" t="s">
        <v>11809</v>
      </c>
      <c r="C4737" s="404" t="s">
        <v>76</v>
      </c>
      <c r="D4737" s="404" t="s">
        <v>6823</v>
      </c>
      <c r="E4737" s="409">
        <v>43.01</v>
      </c>
      <c r="F4737" s="404" t="s">
        <v>6771</v>
      </c>
    </row>
    <row r="4738" spans="1:6">
      <c r="A4738" s="403">
        <v>87466</v>
      </c>
      <c r="B4738" s="404" t="s">
        <v>11810</v>
      </c>
      <c r="C4738" s="404" t="s">
        <v>76</v>
      </c>
      <c r="D4738" s="404" t="s">
        <v>6823</v>
      </c>
      <c r="E4738" s="409">
        <v>43.59</v>
      </c>
      <c r="F4738" s="404" t="s">
        <v>6771</v>
      </c>
    </row>
    <row r="4739" spans="1:6">
      <c r="A4739" s="403">
        <v>87467</v>
      </c>
      <c r="B4739" s="404" t="s">
        <v>11811</v>
      </c>
      <c r="C4739" s="404" t="s">
        <v>76</v>
      </c>
      <c r="D4739" s="404" t="s">
        <v>6823</v>
      </c>
      <c r="E4739" s="409">
        <v>54.26</v>
      </c>
      <c r="F4739" s="404" t="s">
        <v>6771</v>
      </c>
    </row>
    <row r="4740" spans="1:6">
      <c r="A4740" s="403">
        <v>87468</v>
      </c>
      <c r="B4740" s="404" t="s">
        <v>11812</v>
      </c>
      <c r="C4740" s="404" t="s">
        <v>76</v>
      </c>
      <c r="D4740" s="404" t="s">
        <v>6823</v>
      </c>
      <c r="E4740" s="409">
        <v>54.94</v>
      </c>
      <c r="F4740" s="404" t="s">
        <v>6771</v>
      </c>
    </row>
    <row r="4741" spans="1:6">
      <c r="A4741" s="403">
        <v>87469</v>
      </c>
      <c r="B4741" s="404" t="s">
        <v>11813</v>
      </c>
      <c r="C4741" s="404" t="s">
        <v>76</v>
      </c>
      <c r="D4741" s="404" t="s">
        <v>6823</v>
      </c>
      <c r="E4741" s="409">
        <v>65.680000000000007</v>
      </c>
      <c r="F4741" s="404" t="s">
        <v>6771</v>
      </c>
    </row>
    <row r="4742" spans="1:6">
      <c r="A4742" s="403">
        <v>87470</v>
      </c>
      <c r="B4742" s="404" t="s">
        <v>11814</v>
      </c>
      <c r="C4742" s="404" t="s">
        <v>76</v>
      </c>
      <c r="D4742" s="404" t="s">
        <v>6823</v>
      </c>
      <c r="E4742" s="409">
        <v>66.53</v>
      </c>
      <c r="F4742" s="404" t="s">
        <v>6771</v>
      </c>
    </row>
    <row r="4743" spans="1:6">
      <c r="A4743" s="403">
        <v>89044</v>
      </c>
      <c r="B4743" s="404" t="s">
        <v>11815</v>
      </c>
      <c r="C4743" s="404" t="s">
        <v>76</v>
      </c>
      <c r="D4743" s="404" t="s">
        <v>6823</v>
      </c>
      <c r="E4743" s="409">
        <v>43.1</v>
      </c>
      <c r="F4743" s="404" t="s">
        <v>6771</v>
      </c>
    </row>
    <row r="4744" spans="1:6">
      <c r="A4744" s="403">
        <v>89169</v>
      </c>
      <c r="B4744" s="404" t="s">
        <v>11816</v>
      </c>
      <c r="C4744" s="404" t="s">
        <v>76</v>
      </c>
      <c r="D4744" s="404" t="s">
        <v>6823</v>
      </c>
      <c r="E4744" s="409">
        <v>43.75</v>
      </c>
      <c r="F4744" s="404" t="s">
        <v>6771</v>
      </c>
    </row>
    <row r="4745" spans="1:6">
      <c r="A4745" s="403">
        <v>89978</v>
      </c>
      <c r="B4745" s="404" t="s">
        <v>11817</v>
      </c>
      <c r="C4745" s="404" t="s">
        <v>76</v>
      </c>
      <c r="D4745" s="404" t="s">
        <v>6823</v>
      </c>
      <c r="E4745" s="409">
        <v>55.14</v>
      </c>
      <c r="F4745" s="404" t="s">
        <v>6771</v>
      </c>
    </row>
    <row r="4746" spans="1:6">
      <c r="A4746" s="404" t="s">
        <v>11818</v>
      </c>
      <c r="B4746" s="404" t="s">
        <v>11819</v>
      </c>
      <c r="C4746" s="404" t="s">
        <v>76</v>
      </c>
      <c r="D4746" s="404" t="s">
        <v>6770</v>
      </c>
      <c r="E4746" s="409">
        <v>99.95</v>
      </c>
      <c r="F4746" s="404" t="s">
        <v>6771</v>
      </c>
    </row>
    <row r="4747" spans="1:6">
      <c r="A4747" s="404" t="s">
        <v>11820</v>
      </c>
      <c r="B4747" s="404" t="s">
        <v>11821</v>
      </c>
      <c r="C4747" s="404" t="s">
        <v>76</v>
      </c>
      <c r="D4747" s="404" t="s">
        <v>6770</v>
      </c>
      <c r="E4747" s="409">
        <v>100.09</v>
      </c>
      <c r="F4747" s="404" t="s">
        <v>6771</v>
      </c>
    </row>
    <row r="4748" spans="1:6">
      <c r="A4748" s="404" t="s">
        <v>11822</v>
      </c>
      <c r="B4748" s="404" t="s">
        <v>11823</v>
      </c>
      <c r="C4748" s="404" t="s">
        <v>76</v>
      </c>
      <c r="D4748" s="404" t="s">
        <v>6770</v>
      </c>
      <c r="E4748" s="409">
        <v>176.27</v>
      </c>
      <c r="F4748" s="404" t="s">
        <v>6771</v>
      </c>
    </row>
    <row r="4749" spans="1:6">
      <c r="A4749" s="403">
        <v>89453</v>
      </c>
      <c r="B4749" s="404" t="s">
        <v>11824</v>
      </c>
      <c r="C4749" s="404" t="s">
        <v>76</v>
      </c>
      <c r="D4749" s="404" t="s">
        <v>6823</v>
      </c>
      <c r="E4749" s="409">
        <v>49.45</v>
      </c>
      <c r="F4749" s="404" t="s">
        <v>6771</v>
      </c>
    </row>
    <row r="4750" spans="1:6">
      <c r="A4750" s="403">
        <v>89454</v>
      </c>
      <c r="B4750" s="404" t="s">
        <v>11825</v>
      </c>
      <c r="C4750" s="404" t="s">
        <v>76</v>
      </c>
      <c r="D4750" s="404" t="s">
        <v>6823</v>
      </c>
      <c r="E4750" s="409">
        <v>47.28</v>
      </c>
      <c r="F4750" s="404" t="s">
        <v>6771</v>
      </c>
    </row>
    <row r="4751" spans="1:6">
      <c r="A4751" s="403">
        <v>89455</v>
      </c>
      <c r="B4751" s="404" t="s">
        <v>11826</v>
      </c>
      <c r="C4751" s="404" t="s">
        <v>76</v>
      </c>
      <c r="D4751" s="404" t="s">
        <v>6823</v>
      </c>
      <c r="E4751" s="409">
        <v>61.09</v>
      </c>
      <c r="F4751" s="404" t="s">
        <v>6771</v>
      </c>
    </row>
    <row r="4752" spans="1:6">
      <c r="A4752" s="403">
        <v>89456</v>
      </c>
      <c r="B4752" s="404" t="s">
        <v>11827</v>
      </c>
      <c r="C4752" s="404" t="s">
        <v>76</v>
      </c>
      <c r="D4752" s="404" t="s">
        <v>6823</v>
      </c>
      <c r="E4752" s="409">
        <v>58.47</v>
      </c>
      <c r="F4752" s="404" t="s">
        <v>6771</v>
      </c>
    </row>
    <row r="4753" spans="1:6">
      <c r="A4753" s="403">
        <v>89457</v>
      </c>
      <c r="B4753" s="404" t="s">
        <v>11828</v>
      </c>
      <c r="C4753" s="404" t="s">
        <v>76</v>
      </c>
      <c r="D4753" s="404" t="s">
        <v>6823</v>
      </c>
      <c r="E4753" s="409">
        <v>52.62</v>
      </c>
      <c r="F4753" s="404" t="s">
        <v>6771</v>
      </c>
    </row>
    <row r="4754" spans="1:6">
      <c r="A4754" s="403">
        <v>89458</v>
      </c>
      <c r="B4754" s="404" t="s">
        <v>11829</v>
      </c>
      <c r="C4754" s="404" t="s">
        <v>76</v>
      </c>
      <c r="D4754" s="404" t="s">
        <v>6823</v>
      </c>
      <c r="E4754" s="409">
        <v>49.06</v>
      </c>
      <c r="F4754" s="404" t="s">
        <v>6771</v>
      </c>
    </row>
    <row r="4755" spans="1:6">
      <c r="A4755" s="403">
        <v>89459</v>
      </c>
      <c r="B4755" s="404" t="s">
        <v>11830</v>
      </c>
      <c r="C4755" s="404" t="s">
        <v>76</v>
      </c>
      <c r="D4755" s="404" t="s">
        <v>6823</v>
      </c>
      <c r="E4755" s="409">
        <v>65.489999999999995</v>
      </c>
      <c r="F4755" s="404" t="s">
        <v>6771</v>
      </c>
    </row>
    <row r="4756" spans="1:6">
      <c r="A4756" s="403">
        <v>89460</v>
      </c>
      <c r="B4756" s="404" t="s">
        <v>11831</v>
      </c>
      <c r="C4756" s="404" t="s">
        <v>76</v>
      </c>
      <c r="D4756" s="404" t="s">
        <v>6823</v>
      </c>
      <c r="E4756" s="409">
        <v>61.13</v>
      </c>
      <c r="F4756" s="404" t="s">
        <v>6771</v>
      </c>
    </row>
    <row r="4757" spans="1:6">
      <c r="A4757" s="403">
        <v>89462</v>
      </c>
      <c r="B4757" s="404" t="s">
        <v>11832</v>
      </c>
      <c r="C4757" s="404" t="s">
        <v>76</v>
      </c>
      <c r="D4757" s="404" t="s">
        <v>6823</v>
      </c>
      <c r="E4757" s="409">
        <v>57.07</v>
      </c>
      <c r="F4757" s="404" t="s">
        <v>6771</v>
      </c>
    </row>
    <row r="4758" spans="1:6">
      <c r="A4758" s="403">
        <v>89463</v>
      </c>
      <c r="B4758" s="404" t="s">
        <v>11833</v>
      </c>
      <c r="C4758" s="404" t="s">
        <v>76</v>
      </c>
      <c r="D4758" s="404" t="s">
        <v>6823</v>
      </c>
      <c r="E4758" s="409">
        <v>55.15</v>
      </c>
      <c r="F4758" s="404" t="s">
        <v>6771</v>
      </c>
    </row>
    <row r="4759" spans="1:6">
      <c r="A4759" s="403">
        <v>89464</v>
      </c>
      <c r="B4759" s="404" t="s">
        <v>11834</v>
      </c>
      <c r="C4759" s="404" t="s">
        <v>76</v>
      </c>
      <c r="D4759" s="404" t="s">
        <v>6823</v>
      </c>
      <c r="E4759" s="409">
        <v>76.069999999999993</v>
      </c>
      <c r="F4759" s="404" t="s">
        <v>6771</v>
      </c>
    </row>
    <row r="4760" spans="1:6">
      <c r="A4760" s="403">
        <v>89465</v>
      </c>
      <c r="B4760" s="404" t="s">
        <v>11835</v>
      </c>
      <c r="C4760" s="404" t="s">
        <v>76</v>
      </c>
      <c r="D4760" s="404" t="s">
        <v>6823</v>
      </c>
      <c r="E4760" s="409">
        <v>73.75</v>
      </c>
      <c r="F4760" s="404" t="s">
        <v>6771</v>
      </c>
    </row>
    <row r="4761" spans="1:6">
      <c r="A4761" s="403">
        <v>89466</v>
      </c>
      <c r="B4761" s="404" t="s">
        <v>11836</v>
      </c>
      <c r="C4761" s="404" t="s">
        <v>76</v>
      </c>
      <c r="D4761" s="404" t="s">
        <v>6823</v>
      </c>
      <c r="E4761" s="409">
        <v>60.4</v>
      </c>
      <c r="F4761" s="404" t="s">
        <v>6771</v>
      </c>
    </row>
    <row r="4762" spans="1:6">
      <c r="A4762" s="403">
        <v>89467</v>
      </c>
      <c r="B4762" s="404" t="s">
        <v>11837</v>
      </c>
      <c r="C4762" s="404" t="s">
        <v>76</v>
      </c>
      <c r="D4762" s="404" t="s">
        <v>6823</v>
      </c>
      <c r="E4762" s="409">
        <v>56.93</v>
      </c>
      <c r="F4762" s="404" t="s">
        <v>6771</v>
      </c>
    </row>
    <row r="4763" spans="1:6">
      <c r="A4763" s="403">
        <v>89468</v>
      </c>
      <c r="B4763" s="404" t="s">
        <v>11838</v>
      </c>
      <c r="C4763" s="404" t="s">
        <v>76</v>
      </c>
      <c r="D4763" s="404" t="s">
        <v>6823</v>
      </c>
      <c r="E4763" s="409">
        <v>80.150000000000006</v>
      </c>
      <c r="F4763" s="404" t="s">
        <v>6771</v>
      </c>
    </row>
    <row r="4764" spans="1:6">
      <c r="A4764" s="403">
        <v>89469</v>
      </c>
      <c r="B4764" s="404" t="s">
        <v>11839</v>
      </c>
      <c r="C4764" s="404" t="s">
        <v>76</v>
      </c>
      <c r="D4764" s="404" t="s">
        <v>6823</v>
      </c>
      <c r="E4764" s="409">
        <v>75.930000000000007</v>
      </c>
      <c r="F4764" s="404" t="s">
        <v>6771</v>
      </c>
    </row>
    <row r="4765" spans="1:6">
      <c r="A4765" s="403">
        <v>89470</v>
      </c>
      <c r="B4765" s="404" t="s">
        <v>11840</v>
      </c>
      <c r="C4765" s="404" t="s">
        <v>76</v>
      </c>
      <c r="D4765" s="404" t="s">
        <v>6823</v>
      </c>
      <c r="E4765" s="409">
        <v>59.36</v>
      </c>
      <c r="F4765" s="404" t="s">
        <v>6771</v>
      </c>
    </row>
    <row r="4766" spans="1:6">
      <c r="A4766" s="403">
        <v>89471</v>
      </c>
      <c r="B4766" s="404" t="s">
        <v>11841</v>
      </c>
      <c r="C4766" s="404" t="s">
        <v>76</v>
      </c>
      <c r="D4766" s="404" t="s">
        <v>6823</v>
      </c>
      <c r="E4766" s="409">
        <v>57.21</v>
      </c>
      <c r="F4766" s="404" t="s">
        <v>6771</v>
      </c>
    </row>
    <row r="4767" spans="1:6">
      <c r="A4767" s="403">
        <v>89472</v>
      </c>
      <c r="B4767" s="404" t="s">
        <v>11842</v>
      </c>
      <c r="C4767" s="404" t="s">
        <v>76</v>
      </c>
      <c r="D4767" s="404" t="s">
        <v>6823</v>
      </c>
      <c r="E4767" s="409">
        <v>70.760000000000005</v>
      </c>
      <c r="F4767" s="404" t="s">
        <v>6771</v>
      </c>
    </row>
    <row r="4768" spans="1:6">
      <c r="A4768" s="403">
        <v>89473</v>
      </c>
      <c r="B4768" s="404" t="s">
        <v>11843</v>
      </c>
      <c r="C4768" s="404" t="s">
        <v>76</v>
      </c>
      <c r="D4768" s="404" t="s">
        <v>6823</v>
      </c>
      <c r="E4768" s="409">
        <v>68.319999999999993</v>
      </c>
      <c r="F4768" s="404" t="s">
        <v>6771</v>
      </c>
    </row>
    <row r="4769" spans="1:6">
      <c r="A4769" s="403">
        <v>89474</v>
      </c>
      <c r="B4769" s="404" t="s">
        <v>11844</v>
      </c>
      <c r="C4769" s="404" t="s">
        <v>76</v>
      </c>
      <c r="D4769" s="404" t="s">
        <v>6823</v>
      </c>
      <c r="E4769" s="409">
        <v>65.28</v>
      </c>
      <c r="F4769" s="404" t="s">
        <v>6771</v>
      </c>
    </row>
    <row r="4770" spans="1:6">
      <c r="A4770" s="403">
        <v>89475</v>
      </c>
      <c r="B4770" s="404" t="s">
        <v>11845</v>
      </c>
      <c r="C4770" s="404" t="s">
        <v>76</v>
      </c>
      <c r="D4770" s="404" t="s">
        <v>6823</v>
      </c>
      <c r="E4770" s="409">
        <v>60.48</v>
      </c>
      <c r="F4770" s="404" t="s">
        <v>6771</v>
      </c>
    </row>
    <row r="4771" spans="1:6">
      <c r="A4771" s="403">
        <v>89476</v>
      </c>
      <c r="B4771" s="404" t="s">
        <v>11846</v>
      </c>
      <c r="C4771" s="404" t="s">
        <v>76</v>
      </c>
      <c r="D4771" s="404" t="s">
        <v>6823</v>
      </c>
      <c r="E4771" s="409">
        <v>78.069999999999993</v>
      </c>
      <c r="F4771" s="404" t="s">
        <v>6771</v>
      </c>
    </row>
    <row r="4772" spans="1:6">
      <c r="A4772" s="403">
        <v>89477</v>
      </c>
      <c r="B4772" s="404" t="s">
        <v>11847</v>
      </c>
      <c r="C4772" s="404" t="s">
        <v>76</v>
      </c>
      <c r="D4772" s="404" t="s">
        <v>6823</v>
      </c>
      <c r="E4772" s="409">
        <v>72.64</v>
      </c>
      <c r="F4772" s="404" t="s">
        <v>6771</v>
      </c>
    </row>
    <row r="4773" spans="1:6">
      <c r="A4773" s="403">
        <v>89478</v>
      </c>
      <c r="B4773" s="404" t="s">
        <v>11848</v>
      </c>
      <c r="C4773" s="404" t="s">
        <v>76</v>
      </c>
      <c r="D4773" s="404" t="s">
        <v>6823</v>
      </c>
      <c r="E4773" s="409">
        <v>67.2</v>
      </c>
      <c r="F4773" s="404" t="s">
        <v>6771</v>
      </c>
    </row>
    <row r="4774" spans="1:6">
      <c r="A4774" s="403">
        <v>89479</v>
      </c>
      <c r="B4774" s="404" t="s">
        <v>11849</v>
      </c>
      <c r="C4774" s="404" t="s">
        <v>76</v>
      </c>
      <c r="D4774" s="404" t="s">
        <v>6823</v>
      </c>
      <c r="E4774" s="409">
        <v>65.28</v>
      </c>
      <c r="F4774" s="404" t="s">
        <v>6771</v>
      </c>
    </row>
    <row r="4775" spans="1:6">
      <c r="A4775" s="403">
        <v>89480</v>
      </c>
      <c r="B4775" s="404" t="s">
        <v>11850</v>
      </c>
      <c r="C4775" s="404" t="s">
        <v>76</v>
      </c>
      <c r="D4775" s="404" t="s">
        <v>6823</v>
      </c>
      <c r="E4775" s="409">
        <v>85.94</v>
      </c>
      <c r="F4775" s="404" t="s">
        <v>6771</v>
      </c>
    </row>
    <row r="4776" spans="1:6">
      <c r="A4776" s="403">
        <v>89483</v>
      </c>
      <c r="B4776" s="404" t="s">
        <v>11851</v>
      </c>
      <c r="C4776" s="404" t="s">
        <v>76</v>
      </c>
      <c r="D4776" s="404" t="s">
        <v>6823</v>
      </c>
      <c r="E4776" s="409">
        <v>83.79</v>
      </c>
      <c r="F4776" s="404" t="s">
        <v>6771</v>
      </c>
    </row>
    <row r="4777" spans="1:6">
      <c r="A4777" s="403">
        <v>89484</v>
      </c>
      <c r="B4777" s="404" t="s">
        <v>11852</v>
      </c>
      <c r="C4777" s="404" t="s">
        <v>76</v>
      </c>
      <c r="D4777" s="404" t="s">
        <v>6823</v>
      </c>
      <c r="E4777" s="409">
        <v>73.25</v>
      </c>
      <c r="F4777" s="404" t="s">
        <v>6771</v>
      </c>
    </row>
    <row r="4778" spans="1:6">
      <c r="A4778" s="403">
        <v>89486</v>
      </c>
      <c r="B4778" s="404" t="s">
        <v>11853</v>
      </c>
      <c r="C4778" s="404" t="s">
        <v>76</v>
      </c>
      <c r="D4778" s="404" t="s">
        <v>6823</v>
      </c>
      <c r="E4778" s="409">
        <v>68.72</v>
      </c>
      <c r="F4778" s="404" t="s">
        <v>6771</v>
      </c>
    </row>
    <row r="4779" spans="1:6">
      <c r="A4779" s="403">
        <v>89487</v>
      </c>
      <c r="B4779" s="404" t="s">
        <v>11854</v>
      </c>
      <c r="C4779" s="404" t="s">
        <v>76</v>
      </c>
      <c r="D4779" s="404" t="s">
        <v>6823</v>
      </c>
      <c r="E4779" s="409">
        <v>92.91</v>
      </c>
      <c r="F4779" s="404" t="s">
        <v>6771</v>
      </c>
    </row>
    <row r="4780" spans="1:6">
      <c r="A4780" s="403">
        <v>89488</v>
      </c>
      <c r="B4780" s="404" t="s">
        <v>11855</v>
      </c>
      <c r="C4780" s="404" t="s">
        <v>76</v>
      </c>
      <c r="D4780" s="404" t="s">
        <v>6823</v>
      </c>
      <c r="E4780" s="409">
        <v>87.62</v>
      </c>
      <c r="F4780" s="404" t="s">
        <v>6771</v>
      </c>
    </row>
    <row r="4781" spans="1:6">
      <c r="A4781" s="403">
        <v>91815</v>
      </c>
      <c r="B4781" s="404" t="s">
        <v>11856</v>
      </c>
      <c r="C4781" s="404" t="s">
        <v>76</v>
      </c>
      <c r="D4781" s="404" t="s">
        <v>6823</v>
      </c>
      <c r="E4781" s="409">
        <v>49.5</v>
      </c>
      <c r="F4781" s="404" t="s">
        <v>6771</v>
      </c>
    </row>
    <row r="4782" spans="1:6">
      <c r="A4782" s="403">
        <v>91816</v>
      </c>
      <c r="B4782" s="404" t="s">
        <v>11857</v>
      </c>
      <c r="C4782" s="404" t="s">
        <v>76</v>
      </c>
      <c r="D4782" s="404" t="s">
        <v>6823</v>
      </c>
      <c r="E4782" s="409">
        <v>57.27</v>
      </c>
      <c r="F4782" s="404" t="s">
        <v>6771</v>
      </c>
    </row>
    <row r="4783" spans="1:6">
      <c r="A4783" s="403">
        <v>72139</v>
      </c>
      <c r="B4783" s="404" t="s">
        <v>11858</v>
      </c>
      <c r="C4783" s="404" t="s">
        <v>76</v>
      </c>
      <c r="D4783" s="404" t="s">
        <v>6823</v>
      </c>
      <c r="E4783" s="409">
        <v>389.62</v>
      </c>
      <c r="F4783" s="404" t="s">
        <v>6771</v>
      </c>
    </row>
    <row r="4784" spans="1:6">
      <c r="A4784" s="403">
        <v>72175</v>
      </c>
      <c r="B4784" s="404" t="s">
        <v>11859</v>
      </c>
      <c r="C4784" s="404" t="s">
        <v>76</v>
      </c>
      <c r="D4784" s="404" t="s">
        <v>6823</v>
      </c>
      <c r="E4784" s="409">
        <v>392.38</v>
      </c>
      <c r="F4784" s="404" t="s">
        <v>6771</v>
      </c>
    </row>
    <row r="4785" spans="1:6">
      <c r="A4785" s="403">
        <v>72176</v>
      </c>
      <c r="B4785" s="404" t="s">
        <v>11860</v>
      </c>
      <c r="C4785" s="404" t="s">
        <v>76</v>
      </c>
      <c r="D4785" s="404" t="s">
        <v>6823</v>
      </c>
      <c r="E4785" s="409">
        <v>395.13</v>
      </c>
      <c r="F4785" s="404" t="s">
        <v>6771</v>
      </c>
    </row>
    <row r="4786" spans="1:6">
      <c r="A4786" s="403">
        <v>72178</v>
      </c>
      <c r="B4786" s="404" t="s">
        <v>11861</v>
      </c>
      <c r="C4786" s="404" t="s">
        <v>76</v>
      </c>
      <c r="D4786" s="404" t="s">
        <v>6770</v>
      </c>
      <c r="E4786" s="409">
        <v>20.65</v>
      </c>
      <c r="F4786" s="404" t="s">
        <v>6771</v>
      </c>
    </row>
    <row r="4787" spans="1:6">
      <c r="A4787" s="403">
        <v>72179</v>
      </c>
      <c r="B4787" s="404" t="s">
        <v>11862</v>
      </c>
      <c r="C4787" s="404" t="s">
        <v>76</v>
      </c>
      <c r="D4787" s="404" t="s">
        <v>6770</v>
      </c>
      <c r="E4787" s="409">
        <v>43.72</v>
      </c>
      <c r="F4787" s="404" t="s">
        <v>6771</v>
      </c>
    </row>
    <row r="4788" spans="1:6">
      <c r="A4788" s="403">
        <v>72180</v>
      </c>
      <c r="B4788" s="404" t="s">
        <v>11863</v>
      </c>
      <c r="C4788" s="404" t="s">
        <v>76</v>
      </c>
      <c r="D4788" s="404" t="s">
        <v>6770</v>
      </c>
      <c r="E4788" s="409">
        <v>12.51</v>
      </c>
      <c r="F4788" s="404" t="s">
        <v>6771</v>
      </c>
    </row>
    <row r="4789" spans="1:6">
      <c r="A4789" s="403">
        <v>72181</v>
      </c>
      <c r="B4789" s="404" t="s">
        <v>11864</v>
      </c>
      <c r="C4789" s="404" t="s">
        <v>76</v>
      </c>
      <c r="D4789" s="404" t="s">
        <v>6770</v>
      </c>
      <c r="E4789" s="409">
        <v>25.42</v>
      </c>
      <c r="F4789" s="404" t="s">
        <v>6771</v>
      </c>
    </row>
    <row r="4790" spans="1:6">
      <c r="A4790" s="404" t="s">
        <v>11865</v>
      </c>
      <c r="B4790" s="404" t="s">
        <v>11866</v>
      </c>
      <c r="C4790" s="404" t="s">
        <v>76</v>
      </c>
      <c r="D4790" s="404" t="s">
        <v>6823</v>
      </c>
      <c r="E4790" s="409">
        <v>237.48</v>
      </c>
      <c r="F4790" s="404" t="s">
        <v>6771</v>
      </c>
    </row>
    <row r="4791" spans="1:6">
      <c r="A4791" s="404" t="s">
        <v>11867</v>
      </c>
      <c r="B4791" s="404" t="s">
        <v>11868</v>
      </c>
      <c r="C4791" s="404" t="s">
        <v>76</v>
      </c>
      <c r="D4791" s="404" t="s">
        <v>6770</v>
      </c>
      <c r="E4791" s="409">
        <v>168.53</v>
      </c>
      <c r="F4791" s="404" t="s">
        <v>6771</v>
      </c>
    </row>
    <row r="4792" spans="1:6">
      <c r="A4792" s="404" t="s">
        <v>11869</v>
      </c>
      <c r="B4792" s="404" t="s">
        <v>11870</v>
      </c>
      <c r="C4792" s="404" t="s">
        <v>76</v>
      </c>
      <c r="D4792" s="404" t="s">
        <v>6823</v>
      </c>
      <c r="E4792" s="409">
        <v>606.08000000000004</v>
      </c>
      <c r="F4792" s="404" t="s">
        <v>6771</v>
      </c>
    </row>
    <row r="4793" spans="1:6">
      <c r="A4793" s="403">
        <v>79627</v>
      </c>
      <c r="B4793" s="404" t="s">
        <v>11871</v>
      </c>
      <c r="C4793" s="404" t="s">
        <v>76</v>
      </c>
      <c r="D4793" s="404" t="s">
        <v>6770</v>
      </c>
      <c r="E4793" s="409">
        <v>453.64</v>
      </c>
      <c r="F4793" s="404" t="s">
        <v>6771</v>
      </c>
    </row>
    <row r="4794" spans="1:6">
      <c r="A4794" s="403">
        <v>96358</v>
      </c>
      <c r="B4794" s="404" t="s">
        <v>11872</v>
      </c>
      <c r="C4794" s="404" t="s">
        <v>76</v>
      </c>
      <c r="D4794" s="404" t="s">
        <v>6823</v>
      </c>
      <c r="E4794" s="409">
        <v>65.91</v>
      </c>
      <c r="F4794" s="404" t="s">
        <v>6771</v>
      </c>
    </row>
    <row r="4795" spans="1:6">
      <c r="A4795" s="403">
        <v>96359</v>
      </c>
      <c r="B4795" s="404" t="s">
        <v>11873</v>
      </c>
      <c r="C4795" s="404" t="s">
        <v>76</v>
      </c>
      <c r="D4795" s="404" t="s">
        <v>6823</v>
      </c>
      <c r="E4795" s="409">
        <v>72.5</v>
      </c>
      <c r="F4795" s="404" t="s">
        <v>6771</v>
      </c>
    </row>
    <row r="4796" spans="1:6">
      <c r="A4796" s="403">
        <v>96360</v>
      </c>
      <c r="B4796" s="404" t="s">
        <v>11874</v>
      </c>
      <c r="C4796" s="404" t="s">
        <v>76</v>
      </c>
      <c r="D4796" s="404" t="s">
        <v>6823</v>
      </c>
      <c r="E4796" s="409">
        <v>83.22</v>
      </c>
      <c r="F4796" s="404" t="s">
        <v>6771</v>
      </c>
    </row>
    <row r="4797" spans="1:6">
      <c r="A4797" s="403">
        <v>96361</v>
      </c>
      <c r="B4797" s="404" t="s">
        <v>11875</v>
      </c>
      <c r="C4797" s="404" t="s">
        <v>76</v>
      </c>
      <c r="D4797" s="404" t="s">
        <v>6823</v>
      </c>
      <c r="E4797" s="409">
        <v>95.91</v>
      </c>
      <c r="F4797" s="404" t="s">
        <v>6771</v>
      </c>
    </row>
    <row r="4798" spans="1:6">
      <c r="A4798" s="403">
        <v>96362</v>
      </c>
      <c r="B4798" s="404" t="s">
        <v>11876</v>
      </c>
      <c r="C4798" s="404" t="s">
        <v>76</v>
      </c>
      <c r="D4798" s="404" t="s">
        <v>6823</v>
      </c>
      <c r="E4798" s="409">
        <v>86.5</v>
      </c>
      <c r="F4798" s="404" t="s">
        <v>6771</v>
      </c>
    </row>
    <row r="4799" spans="1:6">
      <c r="A4799" s="403">
        <v>96363</v>
      </c>
      <c r="B4799" s="404" t="s">
        <v>11877</v>
      </c>
      <c r="C4799" s="404" t="s">
        <v>76</v>
      </c>
      <c r="D4799" s="404" t="s">
        <v>6823</v>
      </c>
      <c r="E4799" s="409">
        <v>93.43</v>
      </c>
      <c r="F4799" s="404" t="s">
        <v>6771</v>
      </c>
    </row>
    <row r="4800" spans="1:6">
      <c r="A4800" s="403">
        <v>96364</v>
      </c>
      <c r="B4800" s="404" t="s">
        <v>11878</v>
      </c>
      <c r="C4800" s="404" t="s">
        <v>76</v>
      </c>
      <c r="D4800" s="404" t="s">
        <v>6823</v>
      </c>
      <c r="E4800" s="409">
        <v>103.82</v>
      </c>
      <c r="F4800" s="404" t="s">
        <v>6771</v>
      </c>
    </row>
    <row r="4801" spans="1:6">
      <c r="A4801" s="403">
        <v>96365</v>
      </c>
      <c r="B4801" s="404" t="s">
        <v>11879</v>
      </c>
      <c r="C4801" s="404" t="s">
        <v>76</v>
      </c>
      <c r="D4801" s="404" t="s">
        <v>6823</v>
      </c>
      <c r="E4801" s="409">
        <v>116.82</v>
      </c>
      <c r="F4801" s="404" t="s">
        <v>6771</v>
      </c>
    </row>
    <row r="4802" spans="1:6">
      <c r="A4802" s="403">
        <v>96366</v>
      </c>
      <c r="B4802" s="404" t="s">
        <v>11880</v>
      </c>
      <c r="C4802" s="404" t="s">
        <v>76</v>
      </c>
      <c r="D4802" s="404" t="s">
        <v>6823</v>
      </c>
      <c r="E4802" s="409">
        <v>107.11</v>
      </c>
      <c r="F4802" s="404" t="s">
        <v>6771</v>
      </c>
    </row>
    <row r="4803" spans="1:6">
      <c r="A4803" s="403">
        <v>96367</v>
      </c>
      <c r="B4803" s="404" t="s">
        <v>11881</v>
      </c>
      <c r="C4803" s="404" t="s">
        <v>76</v>
      </c>
      <c r="D4803" s="404" t="s">
        <v>6823</v>
      </c>
      <c r="E4803" s="409">
        <v>114.35</v>
      </c>
      <c r="F4803" s="404" t="s">
        <v>6771</v>
      </c>
    </row>
    <row r="4804" spans="1:6">
      <c r="A4804" s="403">
        <v>96368</v>
      </c>
      <c r="B4804" s="404" t="s">
        <v>11882</v>
      </c>
      <c r="C4804" s="404" t="s">
        <v>76</v>
      </c>
      <c r="D4804" s="404" t="s">
        <v>6823</v>
      </c>
      <c r="E4804" s="409">
        <v>124.42</v>
      </c>
      <c r="F4804" s="404" t="s">
        <v>6771</v>
      </c>
    </row>
    <row r="4805" spans="1:6">
      <c r="A4805" s="403">
        <v>96369</v>
      </c>
      <c r="B4805" s="404" t="s">
        <v>11883</v>
      </c>
      <c r="C4805" s="404" t="s">
        <v>76</v>
      </c>
      <c r="D4805" s="404" t="s">
        <v>6823</v>
      </c>
      <c r="E4805" s="409">
        <v>137.76</v>
      </c>
      <c r="F4805" s="404" t="s">
        <v>6771</v>
      </c>
    </row>
    <row r="4806" spans="1:6">
      <c r="A4806" s="403">
        <v>96370</v>
      </c>
      <c r="B4806" s="404" t="s">
        <v>11884</v>
      </c>
      <c r="C4806" s="404" t="s">
        <v>76</v>
      </c>
      <c r="D4806" s="404" t="s">
        <v>6823</v>
      </c>
      <c r="E4806" s="409">
        <v>42.09</v>
      </c>
      <c r="F4806" s="404" t="s">
        <v>6771</v>
      </c>
    </row>
    <row r="4807" spans="1:6">
      <c r="A4807" s="403">
        <v>96371</v>
      </c>
      <c r="B4807" s="404" t="s">
        <v>11885</v>
      </c>
      <c r="C4807" s="404" t="s">
        <v>76</v>
      </c>
      <c r="D4807" s="404" t="s">
        <v>6823</v>
      </c>
      <c r="E4807" s="409">
        <v>48.49</v>
      </c>
      <c r="F4807" s="404" t="s">
        <v>6771</v>
      </c>
    </row>
    <row r="4808" spans="1:6">
      <c r="A4808" s="403">
        <v>96372</v>
      </c>
      <c r="B4808" s="404" t="s">
        <v>11886</v>
      </c>
      <c r="C4808" s="404" t="s">
        <v>76</v>
      </c>
      <c r="D4808" s="404" t="s">
        <v>6823</v>
      </c>
      <c r="E4808" s="409">
        <v>42.81</v>
      </c>
      <c r="F4808" s="404" t="s">
        <v>6771</v>
      </c>
    </row>
    <row r="4809" spans="1:6">
      <c r="A4809" s="403">
        <v>96373</v>
      </c>
      <c r="B4809" s="404" t="s">
        <v>11887</v>
      </c>
      <c r="C4809" s="404" t="s">
        <v>78</v>
      </c>
      <c r="D4809" s="404" t="s">
        <v>6823</v>
      </c>
      <c r="E4809" s="409">
        <v>6.23</v>
      </c>
      <c r="F4809" s="404" t="s">
        <v>6771</v>
      </c>
    </row>
    <row r="4810" spans="1:6">
      <c r="A4810" s="403">
        <v>96374</v>
      </c>
      <c r="B4810" s="404" t="s">
        <v>11888</v>
      </c>
      <c r="C4810" s="404" t="s">
        <v>78</v>
      </c>
      <c r="D4810" s="404" t="s">
        <v>6823</v>
      </c>
      <c r="E4810" s="409">
        <v>14.66</v>
      </c>
      <c r="F4810" s="404" t="s">
        <v>6771</v>
      </c>
    </row>
    <row r="4811" spans="1:6">
      <c r="A4811" s="404" t="s">
        <v>11889</v>
      </c>
      <c r="B4811" s="404" t="s">
        <v>11890</v>
      </c>
      <c r="C4811" s="404" t="s">
        <v>76</v>
      </c>
      <c r="D4811" s="404" t="s">
        <v>6823</v>
      </c>
      <c r="E4811" s="409">
        <v>54.16</v>
      </c>
      <c r="F4811" s="404" t="s">
        <v>6771</v>
      </c>
    </row>
    <row r="4812" spans="1:6">
      <c r="A4812" s="404" t="s">
        <v>11891</v>
      </c>
      <c r="B4812" s="404" t="s">
        <v>11892</v>
      </c>
      <c r="C4812" s="404" t="s">
        <v>76</v>
      </c>
      <c r="D4812" s="404" t="s">
        <v>6823</v>
      </c>
      <c r="E4812" s="409">
        <v>110.86</v>
      </c>
      <c r="F4812" s="404" t="s">
        <v>6771</v>
      </c>
    </row>
    <row r="4813" spans="1:6">
      <c r="A4813" s="404" t="s">
        <v>11893</v>
      </c>
      <c r="B4813" s="404" t="s">
        <v>11894</v>
      </c>
      <c r="C4813" s="404" t="s">
        <v>76</v>
      </c>
      <c r="D4813" s="404" t="s">
        <v>6823</v>
      </c>
      <c r="E4813" s="409">
        <v>38.049999999999997</v>
      </c>
      <c r="F4813" s="404" t="s">
        <v>6771</v>
      </c>
    </row>
    <row r="4814" spans="1:6">
      <c r="A4814" s="404" t="s">
        <v>11895</v>
      </c>
      <c r="B4814" s="404" t="s">
        <v>11896</v>
      </c>
      <c r="C4814" s="404" t="s">
        <v>76</v>
      </c>
      <c r="D4814" s="404" t="s">
        <v>6823</v>
      </c>
      <c r="E4814" s="409">
        <v>33.71</v>
      </c>
      <c r="F4814" s="404" t="s">
        <v>6771</v>
      </c>
    </row>
    <row r="4815" spans="1:6">
      <c r="A4815" s="403">
        <v>83694</v>
      </c>
      <c r="B4815" s="404" t="s">
        <v>11897</v>
      </c>
      <c r="C4815" s="404" t="s">
        <v>76</v>
      </c>
      <c r="D4815" s="404" t="s">
        <v>6770</v>
      </c>
      <c r="E4815" s="409">
        <v>13.93</v>
      </c>
      <c r="F4815" s="404" t="s">
        <v>6771</v>
      </c>
    </row>
    <row r="4816" spans="1:6">
      <c r="A4816" s="404" t="s">
        <v>11898</v>
      </c>
      <c r="B4816" s="404" t="s">
        <v>11899</v>
      </c>
      <c r="C4816" s="404" t="s">
        <v>76</v>
      </c>
      <c r="D4816" s="404" t="s">
        <v>6823</v>
      </c>
      <c r="E4816" s="409">
        <v>16.809999999999999</v>
      </c>
      <c r="F4816" s="404" t="s">
        <v>6771</v>
      </c>
    </row>
    <row r="4817" spans="1:6">
      <c r="A4817" s="403">
        <v>83771</v>
      </c>
      <c r="B4817" s="404" t="s">
        <v>11900</v>
      </c>
      <c r="C4817" s="404" t="s">
        <v>93</v>
      </c>
      <c r="D4817" s="404" t="s">
        <v>6823</v>
      </c>
      <c r="E4817" s="409">
        <v>7.07</v>
      </c>
      <c r="F4817" s="404" t="s">
        <v>6771</v>
      </c>
    </row>
    <row r="4818" spans="1:6">
      <c r="A4818" s="403">
        <v>92970</v>
      </c>
      <c r="B4818" s="404" t="s">
        <v>11901</v>
      </c>
      <c r="C4818" s="404" t="s">
        <v>76</v>
      </c>
      <c r="D4818" s="404" t="s">
        <v>6823</v>
      </c>
      <c r="E4818" s="409">
        <v>12.23</v>
      </c>
      <c r="F4818" s="404" t="s">
        <v>6771</v>
      </c>
    </row>
    <row r="4819" spans="1:6">
      <c r="A4819" s="403">
        <v>41879</v>
      </c>
      <c r="B4819" s="404" t="s">
        <v>11902</v>
      </c>
      <c r="C4819" s="404" t="s">
        <v>76</v>
      </c>
      <c r="D4819" s="404" t="s">
        <v>6770</v>
      </c>
      <c r="E4819" s="409">
        <v>0.12</v>
      </c>
      <c r="F4819" s="404" t="s">
        <v>6771</v>
      </c>
    </row>
    <row r="4820" spans="1:6">
      <c r="A4820" s="403">
        <v>72916</v>
      </c>
      <c r="B4820" s="404" t="s">
        <v>11903</v>
      </c>
      <c r="C4820" s="404" t="s">
        <v>93</v>
      </c>
      <c r="D4820" s="404" t="s">
        <v>6823</v>
      </c>
      <c r="E4820" s="409">
        <v>27.37</v>
      </c>
      <c r="F4820" s="404" t="s">
        <v>6771</v>
      </c>
    </row>
    <row r="4821" spans="1:6">
      <c r="A4821" s="403">
        <v>72919</v>
      </c>
      <c r="B4821" s="404" t="s">
        <v>11904</v>
      </c>
      <c r="C4821" s="404" t="s">
        <v>93</v>
      </c>
      <c r="D4821" s="404" t="s">
        <v>6823</v>
      </c>
      <c r="E4821" s="409">
        <v>39.200000000000003</v>
      </c>
      <c r="F4821" s="404" t="s">
        <v>6771</v>
      </c>
    </row>
    <row r="4822" spans="1:6">
      <c r="A4822" s="403">
        <v>72922</v>
      </c>
      <c r="B4822" s="404" t="s">
        <v>11905</v>
      </c>
      <c r="C4822" s="404" t="s">
        <v>93</v>
      </c>
      <c r="D4822" s="404" t="s">
        <v>6823</v>
      </c>
      <c r="E4822" s="409">
        <v>53.48</v>
      </c>
      <c r="F4822" s="404" t="s">
        <v>6771</v>
      </c>
    </row>
    <row r="4823" spans="1:6">
      <c r="A4823" s="403">
        <v>72923</v>
      </c>
      <c r="B4823" s="404" t="s">
        <v>11906</v>
      </c>
      <c r="C4823" s="404" t="s">
        <v>93</v>
      </c>
      <c r="D4823" s="404" t="s">
        <v>6823</v>
      </c>
      <c r="E4823" s="409">
        <v>49.29</v>
      </c>
      <c r="F4823" s="404" t="s">
        <v>6771</v>
      </c>
    </row>
    <row r="4824" spans="1:6">
      <c r="A4824" s="403">
        <v>72924</v>
      </c>
      <c r="B4824" s="404" t="s">
        <v>11907</v>
      </c>
      <c r="C4824" s="404" t="s">
        <v>93</v>
      </c>
      <c r="D4824" s="404" t="s">
        <v>6823</v>
      </c>
      <c r="E4824" s="409">
        <v>42.58</v>
      </c>
      <c r="F4824" s="404" t="s">
        <v>6771</v>
      </c>
    </row>
    <row r="4825" spans="1:6">
      <c r="A4825" s="403">
        <v>72961</v>
      </c>
      <c r="B4825" s="404" t="s">
        <v>5656</v>
      </c>
      <c r="C4825" s="404" t="s">
        <v>76</v>
      </c>
      <c r="D4825" s="404" t="s">
        <v>6823</v>
      </c>
      <c r="E4825" s="409">
        <v>1.25</v>
      </c>
      <c r="F4825" s="404" t="s">
        <v>6771</v>
      </c>
    </row>
    <row r="4826" spans="1:6">
      <c r="A4826" s="403">
        <v>96387</v>
      </c>
      <c r="B4826" s="404" t="s">
        <v>11908</v>
      </c>
      <c r="C4826" s="404" t="s">
        <v>93</v>
      </c>
      <c r="D4826" s="404" t="s">
        <v>6823</v>
      </c>
      <c r="E4826" s="409">
        <v>6.79</v>
      </c>
      <c r="F4826" s="404" t="s">
        <v>6771</v>
      </c>
    </row>
    <row r="4827" spans="1:6">
      <c r="A4827" s="403">
        <v>96388</v>
      </c>
      <c r="B4827" s="404" t="s">
        <v>11909</v>
      </c>
      <c r="C4827" s="404" t="s">
        <v>93</v>
      </c>
      <c r="D4827" s="404" t="s">
        <v>6823</v>
      </c>
      <c r="E4827" s="409">
        <v>6.4</v>
      </c>
      <c r="F4827" s="404" t="s">
        <v>6771</v>
      </c>
    </row>
    <row r="4828" spans="1:6">
      <c r="A4828" s="403">
        <v>96389</v>
      </c>
      <c r="B4828" s="404" t="s">
        <v>11910</v>
      </c>
      <c r="C4828" s="404" t="s">
        <v>93</v>
      </c>
      <c r="D4828" s="404" t="s">
        <v>6823</v>
      </c>
      <c r="E4828" s="409">
        <v>28.33</v>
      </c>
      <c r="F4828" s="404" t="s">
        <v>6771</v>
      </c>
    </row>
    <row r="4829" spans="1:6">
      <c r="A4829" s="403">
        <v>96390</v>
      </c>
      <c r="B4829" s="404" t="s">
        <v>11911</v>
      </c>
      <c r="C4829" s="404" t="s">
        <v>93</v>
      </c>
      <c r="D4829" s="404" t="s">
        <v>6823</v>
      </c>
      <c r="E4829" s="409">
        <v>47.23</v>
      </c>
      <c r="F4829" s="404" t="s">
        <v>6771</v>
      </c>
    </row>
    <row r="4830" spans="1:6">
      <c r="A4830" s="403">
        <v>96391</v>
      </c>
      <c r="B4830" s="404" t="s">
        <v>11912</v>
      </c>
      <c r="C4830" s="404" t="s">
        <v>93</v>
      </c>
      <c r="D4830" s="404" t="s">
        <v>6823</v>
      </c>
      <c r="E4830" s="409">
        <v>65.87</v>
      </c>
      <c r="F4830" s="404" t="s">
        <v>6771</v>
      </c>
    </row>
    <row r="4831" spans="1:6">
      <c r="A4831" s="403">
        <v>96392</v>
      </c>
      <c r="B4831" s="404" t="s">
        <v>11913</v>
      </c>
      <c r="C4831" s="404" t="s">
        <v>93</v>
      </c>
      <c r="D4831" s="404" t="s">
        <v>6823</v>
      </c>
      <c r="E4831" s="409">
        <v>87.92</v>
      </c>
      <c r="F4831" s="404" t="s">
        <v>6771</v>
      </c>
    </row>
    <row r="4832" spans="1:6">
      <c r="A4832" s="403">
        <v>96396</v>
      </c>
      <c r="B4832" s="404" t="s">
        <v>11914</v>
      </c>
      <c r="C4832" s="404" t="s">
        <v>93</v>
      </c>
      <c r="D4832" s="404" t="s">
        <v>6823</v>
      </c>
      <c r="E4832" s="409">
        <v>82.59</v>
      </c>
      <c r="F4832" s="404" t="s">
        <v>6771</v>
      </c>
    </row>
    <row r="4833" spans="1:6">
      <c r="A4833" s="403">
        <v>96397</v>
      </c>
      <c r="B4833" s="404" t="s">
        <v>11915</v>
      </c>
      <c r="C4833" s="404" t="s">
        <v>93</v>
      </c>
      <c r="D4833" s="404" t="s">
        <v>6823</v>
      </c>
      <c r="E4833" s="409">
        <v>117.32</v>
      </c>
      <c r="F4833" s="404" t="s">
        <v>6771</v>
      </c>
    </row>
    <row r="4834" spans="1:6">
      <c r="A4834" s="403">
        <v>96398</v>
      </c>
      <c r="B4834" s="404" t="s">
        <v>11916</v>
      </c>
      <c r="C4834" s="404" t="s">
        <v>93</v>
      </c>
      <c r="D4834" s="404" t="s">
        <v>6823</v>
      </c>
      <c r="E4834" s="409">
        <v>130.88</v>
      </c>
      <c r="F4834" s="404" t="s">
        <v>6771</v>
      </c>
    </row>
    <row r="4835" spans="1:6">
      <c r="A4835" s="403">
        <v>96399</v>
      </c>
      <c r="B4835" s="404" t="s">
        <v>11917</v>
      </c>
      <c r="C4835" s="404" t="s">
        <v>93</v>
      </c>
      <c r="D4835" s="404" t="s">
        <v>6770</v>
      </c>
      <c r="E4835" s="409">
        <v>67.17</v>
      </c>
      <c r="F4835" s="404" t="s">
        <v>6771</v>
      </c>
    </row>
    <row r="4836" spans="1:6">
      <c r="A4836" s="403">
        <v>96400</v>
      </c>
      <c r="B4836" s="404" t="s">
        <v>11918</v>
      </c>
      <c r="C4836" s="404" t="s">
        <v>93</v>
      </c>
      <c r="D4836" s="404" t="s">
        <v>6770</v>
      </c>
      <c r="E4836" s="409">
        <v>74.48</v>
      </c>
      <c r="F4836" s="404" t="s">
        <v>6771</v>
      </c>
    </row>
    <row r="4837" spans="1:6">
      <c r="A4837" s="403">
        <v>96401</v>
      </c>
      <c r="B4837" s="404" t="s">
        <v>11919</v>
      </c>
      <c r="C4837" s="404" t="s">
        <v>76</v>
      </c>
      <c r="D4837" s="404" t="s">
        <v>6823</v>
      </c>
      <c r="E4837" s="409">
        <v>4.25</v>
      </c>
      <c r="F4837" s="404" t="s">
        <v>6771</v>
      </c>
    </row>
    <row r="4838" spans="1:6">
      <c r="A4838" s="403">
        <v>96402</v>
      </c>
      <c r="B4838" s="404" t="s">
        <v>11920</v>
      </c>
      <c r="C4838" s="404" t="s">
        <v>76</v>
      </c>
      <c r="D4838" s="404" t="s">
        <v>6823</v>
      </c>
      <c r="E4838" s="409">
        <v>2.5099999999999998</v>
      </c>
      <c r="F4838" s="404" t="s">
        <v>6771</v>
      </c>
    </row>
    <row r="4839" spans="1:6">
      <c r="A4839" s="403">
        <v>72799</v>
      </c>
      <c r="B4839" s="404" t="s">
        <v>11921</v>
      </c>
      <c r="C4839" s="404" t="s">
        <v>76</v>
      </c>
      <c r="D4839" s="404" t="s">
        <v>6823</v>
      </c>
      <c r="E4839" s="409">
        <v>73.78</v>
      </c>
      <c r="F4839" s="404" t="s">
        <v>6771</v>
      </c>
    </row>
    <row r="4840" spans="1:6">
      <c r="A4840" s="403">
        <v>72942</v>
      </c>
      <c r="B4840" s="404" t="s">
        <v>11922</v>
      </c>
      <c r="C4840" s="404" t="s">
        <v>76</v>
      </c>
      <c r="D4840" s="404" t="s">
        <v>6823</v>
      </c>
      <c r="E4840" s="409">
        <v>1.21</v>
      </c>
      <c r="F4840" s="404" t="s">
        <v>6771</v>
      </c>
    </row>
    <row r="4841" spans="1:6">
      <c r="A4841" s="403">
        <v>72943</v>
      </c>
      <c r="B4841" s="404" t="s">
        <v>11923</v>
      </c>
      <c r="C4841" s="404" t="s">
        <v>76</v>
      </c>
      <c r="D4841" s="404" t="s">
        <v>6823</v>
      </c>
      <c r="E4841" s="409">
        <v>1.39</v>
      </c>
      <c r="F4841" s="404" t="s">
        <v>6771</v>
      </c>
    </row>
    <row r="4842" spans="1:6">
      <c r="A4842" s="403">
        <v>72972</v>
      </c>
      <c r="B4842" s="404" t="s">
        <v>11924</v>
      </c>
      <c r="C4842" s="404" t="s">
        <v>76</v>
      </c>
      <c r="D4842" s="404" t="s">
        <v>6770</v>
      </c>
      <c r="E4842" s="409">
        <v>0.65</v>
      </c>
      <c r="F4842" s="404" t="s">
        <v>6771</v>
      </c>
    </row>
    <row r="4843" spans="1:6">
      <c r="A4843" s="403">
        <v>72973</v>
      </c>
      <c r="B4843" s="404" t="s">
        <v>11925</v>
      </c>
      <c r="C4843" s="404" t="s">
        <v>78</v>
      </c>
      <c r="D4843" s="404" t="s">
        <v>6770</v>
      </c>
      <c r="E4843" s="409">
        <v>1.22</v>
      </c>
      <c r="F4843" s="404" t="s">
        <v>6771</v>
      </c>
    </row>
    <row r="4844" spans="1:6">
      <c r="A4844" s="403">
        <v>72974</v>
      </c>
      <c r="B4844" s="404" t="s">
        <v>11926</v>
      </c>
      <c r="C4844" s="404" t="s">
        <v>76</v>
      </c>
      <c r="D4844" s="404" t="s">
        <v>6770</v>
      </c>
      <c r="E4844" s="409">
        <v>4.07</v>
      </c>
      <c r="F4844" s="404" t="s">
        <v>6771</v>
      </c>
    </row>
    <row r="4845" spans="1:6">
      <c r="A4845" s="403">
        <v>72975</v>
      </c>
      <c r="B4845" s="404" t="s">
        <v>11927</v>
      </c>
      <c r="C4845" s="404" t="s">
        <v>76</v>
      </c>
      <c r="D4845" s="404" t="s">
        <v>6770</v>
      </c>
      <c r="E4845" s="409">
        <v>0.45</v>
      </c>
      <c r="F4845" s="404" t="s">
        <v>6771</v>
      </c>
    </row>
    <row r="4846" spans="1:6">
      <c r="A4846" s="403">
        <v>72978</v>
      </c>
      <c r="B4846" s="404" t="s">
        <v>11928</v>
      </c>
      <c r="C4846" s="404" t="s">
        <v>78</v>
      </c>
      <c r="D4846" s="404" t="s">
        <v>6770</v>
      </c>
      <c r="E4846" s="409">
        <v>4.07</v>
      </c>
      <c r="F4846" s="404" t="s">
        <v>6771</v>
      </c>
    </row>
    <row r="4847" spans="1:6">
      <c r="A4847" s="403">
        <v>72979</v>
      </c>
      <c r="B4847" s="404" t="s">
        <v>11929</v>
      </c>
      <c r="C4847" s="404" t="s">
        <v>76</v>
      </c>
      <c r="D4847" s="404" t="s">
        <v>6770</v>
      </c>
      <c r="E4847" s="409">
        <v>7.77</v>
      </c>
      <c r="F4847" s="404" t="s">
        <v>6771</v>
      </c>
    </row>
    <row r="4848" spans="1:6">
      <c r="A4848" s="404" t="s">
        <v>11930</v>
      </c>
      <c r="B4848" s="404" t="s">
        <v>11931</v>
      </c>
      <c r="C4848" s="404" t="s">
        <v>76</v>
      </c>
      <c r="D4848" s="404" t="s">
        <v>6823</v>
      </c>
      <c r="E4848" s="409">
        <v>3.05</v>
      </c>
      <c r="F4848" s="404" t="s">
        <v>6771</v>
      </c>
    </row>
    <row r="4849" spans="1:6">
      <c r="A4849" s="404" t="s">
        <v>11932</v>
      </c>
      <c r="B4849" s="404" t="s">
        <v>11933</v>
      </c>
      <c r="C4849" s="404" t="s">
        <v>93</v>
      </c>
      <c r="D4849" s="404" t="s">
        <v>6823</v>
      </c>
      <c r="E4849" s="409">
        <v>616.32000000000005</v>
      </c>
      <c r="F4849" s="404" t="s">
        <v>6771</v>
      </c>
    </row>
    <row r="4850" spans="1:6">
      <c r="A4850" s="404" t="s">
        <v>11934</v>
      </c>
      <c r="B4850" s="404" t="s">
        <v>11935</v>
      </c>
      <c r="C4850" s="404" t="s">
        <v>93</v>
      </c>
      <c r="D4850" s="404" t="s">
        <v>6823</v>
      </c>
      <c r="E4850" s="409">
        <v>491.33</v>
      </c>
      <c r="F4850" s="404" t="s">
        <v>6771</v>
      </c>
    </row>
    <row r="4851" spans="1:6">
      <c r="A4851" s="403">
        <v>92391</v>
      </c>
      <c r="B4851" s="404" t="s">
        <v>11936</v>
      </c>
      <c r="C4851" s="404" t="s">
        <v>76</v>
      </c>
      <c r="D4851" s="404" t="s">
        <v>6823</v>
      </c>
      <c r="E4851" s="409">
        <v>50.86</v>
      </c>
      <c r="F4851" s="404" t="s">
        <v>6771</v>
      </c>
    </row>
    <row r="4852" spans="1:6">
      <c r="A4852" s="403">
        <v>92392</v>
      </c>
      <c r="B4852" s="404" t="s">
        <v>11937</v>
      </c>
      <c r="C4852" s="404" t="s">
        <v>76</v>
      </c>
      <c r="D4852" s="404" t="s">
        <v>6823</v>
      </c>
      <c r="E4852" s="409">
        <v>53.31</v>
      </c>
      <c r="F4852" s="404" t="s">
        <v>6771</v>
      </c>
    </row>
    <row r="4853" spans="1:6">
      <c r="A4853" s="403">
        <v>92393</v>
      </c>
      <c r="B4853" s="404" t="s">
        <v>11938</v>
      </c>
      <c r="C4853" s="404" t="s">
        <v>76</v>
      </c>
      <c r="D4853" s="404" t="s">
        <v>6823</v>
      </c>
      <c r="E4853" s="409">
        <v>45.72</v>
      </c>
      <c r="F4853" s="404" t="s">
        <v>6771</v>
      </c>
    </row>
    <row r="4854" spans="1:6">
      <c r="A4854" s="403">
        <v>92394</v>
      </c>
      <c r="B4854" s="404" t="s">
        <v>11939</v>
      </c>
      <c r="C4854" s="404" t="s">
        <v>76</v>
      </c>
      <c r="D4854" s="404" t="s">
        <v>6823</v>
      </c>
      <c r="E4854" s="409">
        <v>49.13</v>
      </c>
      <c r="F4854" s="404" t="s">
        <v>6771</v>
      </c>
    </row>
    <row r="4855" spans="1:6">
      <c r="A4855" s="403">
        <v>92395</v>
      </c>
      <c r="B4855" s="404" t="s">
        <v>11940</v>
      </c>
      <c r="C4855" s="404" t="s">
        <v>76</v>
      </c>
      <c r="D4855" s="404" t="s">
        <v>6823</v>
      </c>
      <c r="E4855" s="409">
        <v>61.94</v>
      </c>
      <c r="F4855" s="404" t="s">
        <v>6771</v>
      </c>
    </row>
    <row r="4856" spans="1:6">
      <c r="A4856" s="403">
        <v>92396</v>
      </c>
      <c r="B4856" s="404" t="s">
        <v>11941</v>
      </c>
      <c r="C4856" s="404" t="s">
        <v>76</v>
      </c>
      <c r="D4856" s="404" t="s">
        <v>6823</v>
      </c>
      <c r="E4856" s="409">
        <v>54.5</v>
      </c>
      <c r="F4856" s="404" t="s">
        <v>6771</v>
      </c>
    </row>
    <row r="4857" spans="1:6">
      <c r="A4857" s="403">
        <v>92397</v>
      </c>
      <c r="B4857" s="404" t="s">
        <v>5706</v>
      </c>
      <c r="C4857" s="404" t="s">
        <v>76</v>
      </c>
      <c r="D4857" s="404" t="s">
        <v>6823</v>
      </c>
      <c r="E4857" s="409">
        <v>45.17</v>
      </c>
      <c r="F4857" s="404" t="s">
        <v>6771</v>
      </c>
    </row>
    <row r="4858" spans="1:6">
      <c r="A4858" s="403">
        <v>92398</v>
      </c>
      <c r="B4858" s="404" t="s">
        <v>5708</v>
      </c>
      <c r="C4858" s="404" t="s">
        <v>76</v>
      </c>
      <c r="D4858" s="404" t="s">
        <v>6823</v>
      </c>
      <c r="E4858" s="409">
        <v>52.74</v>
      </c>
      <c r="F4858" s="404" t="s">
        <v>6771</v>
      </c>
    </row>
    <row r="4859" spans="1:6">
      <c r="A4859" s="403">
        <v>92399</v>
      </c>
      <c r="B4859" s="404" t="s">
        <v>11942</v>
      </c>
      <c r="C4859" s="404" t="s">
        <v>76</v>
      </c>
      <c r="D4859" s="404" t="s">
        <v>6823</v>
      </c>
      <c r="E4859" s="409">
        <v>53.76</v>
      </c>
      <c r="F4859" s="404" t="s">
        <v>6771</v>
      </c>
    </row>
    <row r="4860" spans="1:6">
      <c r="A4860" s="403">
        <v>92400</v>
      </c>
      <c r="B4860" s="404" t="s">
        <v>11943</v>
      </c>
      <c r="C4860" s="404" t="s">
        <v>76</v>
      </c>
      <c r="D4860" s="404" t="s">
        <v>6823</v>
      </c>
      <c r="E4860" s="409">
        <v>61.89</v>
      </c>
      <c r="F4860" s="404" t="s">
        <v>6771</v>
      </c>
    </row>
    <row r="4861" spans="1:6">
      <c r="A4861" s="403">
        <v>92401</v>
      </c>
      <c r="B4861" s="404" t="s">
        <v>11944</v>
      </c>
      <c r="C4861" s="404" t="s">
        <v>76</v>
      </c>
      <c r="D4861" s="404" t="s">
        <v>6823</v>
      </c>
      <c r="E4861" s="409">
        <v>62.97</v>
      </c>
      <c r="F4861" s="404" t="s">
        <v>6771</v>
      </c>
    </row>
    <row r="4862" spans="1:6">
      <c r="A4862" s="403">
        <v>92402</v>
      </c>
      <c r="B4862" s="404" t="s">
        <v>11945</v>
      </c>
      <c r="C4862" s="404" t="s">
        <v>76</v>
      </c>
      <c r="D4862" s="404" t="s">
        <v>6823</v>
      </c>
      <c r="E4862" s="409">
        <v>54.14</v>
      </c>
      <c r="F4862" s="404" t="s">
        <v>6771</v>
      </c>
    </row>
    <row r="4863" spans="1:6">
      <c r="A4863" s="403">
        <v>92403</v>
      </c>
      <c r="B4863" s="404" t="s">
        <v>11946</v>
      </c>
      <c r="C4863" s="404" t="s">
        <v>76</v>
      </c>
      <c r="D4863" s="404" t="s">
        <v>6823</v>
      </c>
      <c r="E4863" s="409">
        <v>44.79</v>
      </c>
      <c r="F4863" s="404" t="s">
        <v>6771</v>
      </c>
    </row>
    <row r="4864" spans="1:6">
      <c r="A4864" s="403">
        <v>92404</v>
      </c>
      <c r="B4864" s="404" t="s">
        <v>11947</v>
      </c>
      <c r="C4864" s="404" t="s">
        <v>76</v>
      </c>
      <c r="D4864" s="404" t="s">
        <v>6823</v>
      </c>
      <c r="E4864" s="409">
        <v>51.89</v>
      </c>
      <c r="F4864" s="404" t="s">
        <v>6771</v>
      </c>
    </row>
    <row r="4865" spans="1:6">
      <c r="A4865" s="403">
        <v>92405</v>
      </c>
      <c r="B4865" s="404" t="s">
        <v>11948</v>
      </c>
      <c r="C4865" s="404" t="s">
        <v>76</v>
      </c>
      <c r="D4865" s="404" t="s">
        <v>6823</v>
      </c>
      <c r="E4865" s="409">
        <v>52.88</v>
      </c>
      <c r="F4865" s="404" t="s">
        <v>6771</v>
      </c>
    </row>
    <row r="4866" spans="1:6">
      <c r="A4866" s="403">
        <v>92406</v>
      </c>
      <c r="B4866" s="404" t="s">
        <v>11949</v>
      </c>
      <c r="C4866" s="404" t="s">
        <v>76</v>
      </c>
      <c r="D4866" s="404" t="s">
        <v>6823</v>
      </c>
      <c r="E4866" s="409">
        <v>63.11</v>
      </c>
      <c r="F4866" s="404" t="s">
        <v>6771</v>
      </c>
    </row>
    <row r="4867" spans="1:6">
      <c r="A4867" s="403">
        <v>92407</v>
      </c>
      <c r="B4867" s="404" t="s">
        <v>11950</v>
      </c>
      <c r="C4867" s="404" t="s">
        <v>76</v>
      </c>
      <c r="D4867" s="404" t="s">
        <v>6823</v>
      </c>
      <c r="E4867" s="409">
        <v>64.17</v>
      </c>
      <c r="F4867" s="404" t="s">
        <v>6771</v>
      </c>
    </row>
    <row r="4868" spans="1:6">
      <c r="A4868" s="403">
        <v>93679</v>
      </c>
      <c r="B4868" s="404" t="s">
        <v>11951</v>
      </c>
      <c r="C4868" s="404" t="s">
        <v>76</v>
      </c>
      <c r="D4868" s="404" t="s">
        <v>6823</v>
      </c>
      <c r="E4868" s="409">
        <v>59.3</v>
      </c>
      <c r="F4868" s="404" t="s">
        <v>6771</v>
      </c>
    </row>
    <row r="4869" spans="1:6">
      <c r="A4869" s="403">
        <v>93680</v>
      </c>
      <c r="B4869" s="404" t="s">
        <v>11952</v>
      </c>
      <c r="C4869" s="404" t="s">
        <v>76</v>
      </c>
      <c r="D4869" s="404" t="s">
        <v>6823</v>
      </c>
      <c r="E4869" s="409">
        <v>49.76</v>
      </c>
      <c r="F4869" s="404" t="s">
        <v>6771</v>
      </c>
    </row>
    <row r="4870" spans="1:6">
      <c r="A4870" s="403">
        <v>93681</v>
      </c>
      <c r="B4870" s="404" t="s">
        <v>11953</v>
      </c>
      <c r="C4870" s="404" t="s">
        <v>76</v>
      </c>
      <c r="D4870" s="404" t="s">
        <v>6823</v>
      </c>
      <c r="E4870" s="409">
        <v>59.85</v>
      </c>
      <c r="F4870" s="404" t="s">
        <v>6771</v>
      </c>
    </row>
    <row r="4871" spans="1:6">
      <c r="A4871" s="403">
        <v>93682</v>
      </c>
      <c r="B4871" s="404" t="s">
        <v>11954</v>
      </c>
      <c r="C4871" s="404" t="s">
        <v>76</v>
      </c>
      <c r="D4871" s="404" t="s">
        <v>6823</v>
      </c>
      <c r="E4871" s="409">
        <v>60.94</v>
      </c>
      <c r="F4871" s="404" t="s">
        <v>6771</v>
      </c>
    </row>
    <row r="4872" spans="1:6">
      <c r="A4872" s="403">
        <v>97114</v>
      </c>
      <c r="B4872" s="404" t="s">
        <v>11955</v>
      </c>
      <c r="C4872" s="404" t="s">
        <v>78</v>
      </c>
      <c r="D4872" s="404" t="s">
        <v>6770</v>
      </c>
      <c r="E4872" s="409">
        <v>0.28000000000000003</v>
      </c>
      <c r="F4872" s="404" t="s">
        <v>6771</v>
      </c>
    </row>
    <row r="4873" spans="1:6">
      <c r="A4873" s="403">
        <v>97115</v>
      </c>
      <c r="B4873" s="404" t="s">
        <v>11956</v>
      </c>
      <c r="C4873" s="404" t="s">
        <v>94</v>
      </c>
      <c r="D4873" s="404" t="s">
        <v>6770</v>
      </c>
      <c r="E4873" s="409">
        <v>24.82</v>
      </c>
      <c r="F4873" s="404" t="s">
        <v>6771</v>
      </c>
    </row>
    <row r="4874" spans="1:6">
      <c r="A4874" s="403">
        <v>97120</v>
      </c>
      <c r="B4874" s="404" t="s">
        <v>11957</v>
      </c>
      <c r="C4874" s="404" t="s">
        <v>94</v>
      </c>
      <c r="D4874" s="404" t="s">
        <v>6770</v>
      </c>
      <c r="E4874" s="409">
        <v>5.86</v>
      </c>
      <c r="F4874" s="404" t="s">
        <v>6771</v>
      </c>
    </row>
    <row r="4875" spans="1:6">
      <c r="A4875" s="403">
        <v>97802</v>
      </c>
      <c r="B4875" s="404" t="s">
        <v>11958</v>
      </c>
      <c r="C4875" s="404" t="s">
        <v>76</v>
      </c>
      <c r="D4875" s="404" t="s">
        <v>6823</v>
      </c>
      <c r="E4875" s="409">
        <v>2.7</v>
      </c>
      <c r="F4875" s="404" t="s">
        <v>6771</v>
      </c>
    </row>
    <row r="4876" spans="1:6">
      <c r="A4876" s="403">
        <v>97803</v>
      </c>
      <c r="B4876" s="404" t="s">
        <v>11959</v>
      </c>
      <c r="C4876" s="404" t="s">
        <v>76</v>
      </c>
      <c r="D4876" s="404" t="s">
        <v>6823</v>
      </c>
      <c r="E4876" s="409">
        <v>3.23</v>
      </c>
      <c r="F4876" s="404" t="s">
        <v>6771</v>
      </c>
    </row>
    <row r="4877" spans="1:6">
      <c r="A4877" s="403">
        <v>97805</v>
      </c>
      <c r="B4877" s="404" t="s">
        <v>11960</v>
      </c>
      <c r="C4877" s="404" t="s">
        <v>76</v>
      </c>
      <c r="D4877" s="404" t="s">
        <v>6823</v>
      </c>
      <c r="E4877" s="409">
        <v>6</v>
      </c>
      <c r="F4877" s="404" t="s">
        <v>6771</v>
      </c>
    </row>
    <row r="4878" spans="1:6">
      <c r="A4878" s="403">
        <v>97806</v>
      </c>
      <c r="B4878" s="404" t="s">
        <v>11961</v>
      </c>
      <c r="C4878" s="404" t="s">
        <v>76</v>
      </c>
      <c r="D4878" s="404" t="s">
        <v>6823</v>
      </c>
      <c r="E4878" s="409">
        <v>7.24</v>
      </c>
      <c r="F4878" s="404" t="s">
        <v>6771</v>
      </c>
    </row>
    <row r="4879" spans="1:6">
      <c r="A4879" s="403">
        <v>97807</v>
      </c>
      <c r="B4879" s="404" t="s">
        <v>11962</v>
      </c>
      <c r="C4879" s="404" t="s">
        <v>76</v>
      </c>
      <c r="D4879" s="404" t="s">
        <v>6823</v>
      </c>
      <c r="E4879" s="409">
        <v>8.4600000000000009</v>
      </c>
      <c r="F4879" s="404" t="s">
        <v>6771</v>
      </c>
    </row>
    <row r="4880" spans="1:6">
      <c r="A4880" s="403">
        <v>97809</v>
      </c>
      <c r="B4880" s="404" t="s">
        <v>11963</v>
      </c>
      <c r="C4880" s="404" t="s">
        <v>76</v>
      </c>
      <c r="D4880" s="404" t="s">
        <v>6823</v>
      </c>
      <c r="E4880" s="409">
        <v>10.82</v>
      </c>
      <c r="F4880" s="404" t="s">
        <v>6771</v>
      </c>
    </row>
    <row r="4881" spans="1:6">
      <c r="A4881" s="403">
        <v>97810</v>
      </c>
      <c r="B4881" s="404" t="s">
        <v>11964</v>
      </c>
      <c r="C4881" s="404" t="s">
        <v>76</v>
      </c>
      <c r="D4881" s="404" t="s">
        <v>6823</v>
      </c>
      <c r="E4881" s="409">
        <v>12.06</v>
      </c>
      <c r="F4881" s="404" t="s">
        <v>6771</v>
      </c>
    </row>
    <row r="4882" spans="1:6">
      <c r="A4882" s="403">
        <v>97811</v>
      </c>
      <c r="B4882" s="404" t="s">
        <v>11965</v>
      </c>
      <c r="C4882" s="404" t="s">
        <v>76</v>
      </c>
      <c r="D4882" s="404" t="s">
        <v>6823</v>
      </c>
      <c r="E4882" s="409">
        <v>13.3</v>
      </c>
      <c r="F4882" s="404" t="s">
        <v>6771</v>
      </c>
    </row>
    <row r="4883" spans="1:6">
      <c r="A4883" s="403">
        <v>97813</v>
      </c>
      <c r="B4883" s="404" t="s">
        <v>11966</v>
      </c>
      <c r="C4883" s="404" t="s">
        <v>76</v>
      </c>
      <c r="D4883" s="404" t="s">
        <v>6823</v>
      </c>
      <c r="E4883" s="409">
        <v>2.85</v>
      </c>
      <c r="F4883" s="404" t="s">
        <v>6771</v>
      </c>
    </row>
    <row r="4884" spans="1:6">
      <c r="A4884" s="403">
        <v>97814</v>
      </c>
      <c r="B4884" s="404" t="s">
        <v>11967</v>
      </c>
      <c r="C4884" s="404" t="s">
        <v>76</v>
      </c>
      <c r="D4884" s="404" t="s">
        <v>6823</v>
      </c>
      <c r="E4884" s="409">
        <v>3.38</v>
      </c>
      <c r="F4884" s="404" t="s">
        <v>6771</v>
      </c>
    </row>
    <row r="4885" spans="1:6">
      <c r="A4885" s="403">
        <v>97816</v>
      </c>
      <c r="B4885" s="404" t="s">
        <v>11968</v>
      </c>
      <c r="C4885" s="404" t="s">
        <v>76</v>
      </c>
      <c r="D4885" s="404" t="s">
        <v>6823</v>
      </c>
      <c r="E4885" s="409">
        <v>6.45</v>
      </c>
      <c r="F4885" s="404" t="s">
        <v>6771</v>
      </c>
    </row>
    <row r="4886" spans="1:6">
      <c r="A4886" s="403">
        <v>97817</v>
      </c>
      <c r="B4886" s="404" t="s">
        <v>11969</v>
      </c>
      <c r="C4886" s="404" t="s">
        <v>76</v>
      </c>
      <c r="D4886" s="404" t="s">
        <v>6823</v>
      </c>
      <c r="E4886" s="409">
        <v>7.69</v>
      </c>
      <c r="F4886" s="404" t="s">
        <v>6771</v>
      </c>
    </row>
    <row r="4887" spans="1:6">
      <c r="A4887" s="403">
        <v>97818</v>
      </c>
      <c r="B4887" s="404" t="s">
        <v>11970</v>
      </c>
      <c r="C4887" s="404" t="s">
        <v>76</v>
      </c>
      <c r="D4887" s="404" t="s">
        <v>6823</v>
      </c>
      <c r="E4887" s="409">
        <v>9.09</v>
      </c>
      <c r="F4887" s="404" t="s">
        <v>6771</v>
      </c>
    </row>
    <row r="4888" spans="1:6">
      <c r="A4888" s="403">
        <v>97820</v>
      </c>
      <c r="B4888" s="404" t="s">
        <v>11971</v>
      </c>
      <c r="C4888" s="404" t="s">
        <v>76</v>
      </c>
      <c r="D4888" s="404" t="s">
        <v>6823</v>
      </c>
      <c r="E4888" s="409">
        <v>11.74</v>
      </c>
      <c r="F4888" s="404" t="s">
        <v>6771</v>
      </c>
    </row>
    <row r="4889" spans="1:6">
      <c r="A4889" s="403">
        <v>97821</v>
      </c>
      <c r="B4889" s="404" t="s">
        <v>11972</v>
      </c>
      <c r="C4889" s="404" t="s">
        <v>76</v>
      </c>
      <c r="D4889" s="404" t="s">
        <v>6823</v>
      </c>
      <c r="E4889" s="409">
        <v>12.98</v>
      </c>
      <c r="F4889" s="404" t="s">
        <v>6771</v>
      </c>
    </row>
    <row r="4890" spans="1:6">
      <c r="A4890" s="403">
        <v>97822</v>
      </c>
      <c r="B4890" s="404" t="s">
        <v>11973</v>
      </c>
      <c r="C4890" s="404" t="s">
        <v>76</v>
      </c>
      <c r="D4890" s="404" t="s">
        <v>6823</v>
      </c>
      <c r="E4890" s="409">
        <v>14.36</v>
      </c>
      <c r="F4890" s="404" t="s">
        <v>6771</v>
      </c>
    </row>
    <row r="4891" spans="1:6">
      <c r="A4891" s="403">
        <v>72947</v>
      </c>
      <c r="B4891" s="404" t="s">
        <v>11974</v>
      </c>
      <c r="C4891" s="404" t="s">
        <v>76</v>
      </c>
      <c r="D4891" s="404" t="s">
        <v>6823</v>
      </c>
      <c r="E4891" s="409">
        <v>23.71</v>
      </c>
      <c r="F4891" s="404" t="s">
        <v>6771</v>
      </c>
    </row>
    <row r="4892" spans="1:6">
      <c r="A4892" s="403">
        <v>83693</v>
      </c>
      <c r="B4892" s="404" t="s">
        <v>11975</v>
      </c>
      <c r="C4892" s="404" t="s">
        <v>76</v>
      </c>
      <c r="D4892" s="404" t="s">
        <v>6770</v>
      </c>
      <c r="E4892" s="409">
        <v>2.88</v>
      </c>
      <c r="F4892" s="404" t="s">
        <v>6771</v>
      </c>
    </row>
    <row r="4893" spans="1:6">
      <c r="A4893" s="404" t="s">
        <v>11976</v>
      </c>
      <c r="B4893" s="404" t="s">
        <v>11977</v>
      </c>
      <c r="C4893" s="404" t="s">
        <v>78</v>
      </c>
      <c r="D4893" s="404" t="s">
        <v>6823</v>
      </c>
      <c r="E4893" s="409">
        <v>437.28</v>
      </c>
      <c r="F4893" s="404" t="s">
        <v>6771</v>
      </c>
    </row>
    <row r="4894" spans="1:6">
      <c r="A4894" s="404" t="s">
        <v>11978</v>
      </c>
      <c r="B4894" s="404" t="s">
        <v>11979</v>
      </c>
      <c r="C4894" s="404" t="s">
        <v>78</v>
      </c>
      <c r="D4894" s="404" t="s">
        <v>6823</v>
      </c>
      <c r="E4894" s="409">
        <v>376.44</v>
      </c>
      <c r="F4894" s="404" t="s">
        <v>6771</v>
      </c>
    </row>
    <row r="4895" spans="1:6">
      <c r="A4895" s="404" t="s">
        <v>11980</v>
      </c>
      <c r="B4895" s="404" t="s">
        <v>11981</v>
      </c>
      <c r="C4895" s="404" t="s">
        <v>76</v>
      </c>
      <c r="D4895" s="404" t="s">
        <v>6770</v>
      </c>
      <c r="E4895" s="409">
        <v>4.08</v>
      </c>
      <c r="F4895" s="404" t="s">
        <v>6771</v>
      </c>
    </row>
    <row r="4896" spans="1:6">
      <c r="A4896" s="403">
        <v>72962</v>
      </c>
      <c r="B4896" s="404" t="s">
        <v>11982</v>
      </c>
      <c r="C4896" s="404" t="s">
        <v>11615</v>
      </c>
      <c r="D4896" s="404" t="s">
        <v>6823</v>
      </c>
      <c r="E4896" s="409">
        <v>196.2</v>
      </c>
      <c r="F4896" s="404" t="s">
        <v>6771</v>
      </c>
    </row>
    <row r="4897" spans="1:6">
      <c r="A4897" s="403">
        <v>72963</v>
      </c>
      <c r="B4897" s="404" t="s">
        <v>11983</v>
      </c>
      <c r="C4897" s="404" t="s">
        <v>11615</v>
      </c>
      <c r="D4897" s="404" t="s">
        <v>6823</v>
      </c>
      <c r="E4897" s="409">
        <v>164.42</v>
      </c>
      <c r="F4897" s="404" t="s">
        <v>6771</v>
      </c>
    </row>
    <row r="4898" spans="1:6">
      <c r="A4898" s="404" t="s">
        <v>11984</v>
      </c>
      <c r="B4898" s="404" t="s">
        <v>11985</v>
      </c>
      <c r="C4898" s="404" t="s">
        <v>93</v>
      </c>
      <c r="D4898" s="404" t="s">
        <v>6823</v>
      </c>
      <c r="E4898" s="409">
        <v>400.77</v>
      </c>
      <c r="F4898" s="404" t="s">
        <v>6771</v>
      </c>
    </row>
    <row r="4899" spans="1:6">
      <c r="A4899" s="403">
        <v>95990</v>
      </c>
      <c r="B4899" s="404" t="s">
        <v>11986</v>
      </c>
      <c r="C4899" s="404" t="s">
        <v>93</v>
      </c>
      <c r="D4899" s="404" t="s">
        <v>6823</v>
      </c>
      <c r="E4899" s="409">
        <v>756.72</v>
      </c>
      <c r="F4899" s="404" t="s">
        <v>6771</v>
      </c>
    </row>
    <row r="4900" spans="1:6">
      <c r="A4900" s="403">
        <v>95992</v>
      </c>
      <c r="B4900" s="404" t="s">
        <v>11987</v>
      </c>
      <c r="C4900" s="404" t="s">
        <v>93</v>
      </c>
      <c r="D4900" s="404" t="s">
        <v>6823</v>
      </c>
      <c r="E4900" s="409">
        <v>701.87</v>
      </c>
      <c r="F4900" s="404" t="s">
        <v>6771</v>
      </c>
    </row>
    <row r="4901" spans="1:6">
      <c r="A4901" s="403">
        <v>95993</v>
      </c>
      <c r="B4901" s="404" t="s">
        <v>11988</v>
      </c>
      <c r="C4901" s="404" t="s">
        <v>93</v>
      </c>
      <c r="D4901" s="404" t="s">
        <v>6823</v>
      </c>
      <c r="E4901" s="409">
        <v>726.67</v>
      </c>
      <c r="F4901" s="404" t="s">
        <v>6771</v>
      </c>
    </row>
    <row r="4902" spans="1:6">
      <c r="A4902" s="403">
        <v>95994</v>
      </c>
      <c r="B4902" s="404" t="s">
        <v>11989</v>
      </c>
      <c r="C4902" s="404" t="s">
        <v>93</v>
      </c>
      <c r="D4902" s="404" t="s">
        <v>6823</v>
      </c>
      <c r="E4902" s="409">
        <v>680.2</v>
      </c>
      <c r="F4902" s="404" t="s">
        <v>6771</v>
      </c>
    </row>
    <row r="4903" spans="1:6">
      <c r="A4903" s="403">
        <v>95995</v>
      </c>
      <c r="B4903" s="404" t="s">
        <v>11990</v>
      </c>
      <c r="C4903" s="404" t="s">
        <v>93</v>
      </c>
      <c r="D4903" s="404" t="s">
        <v>6823</v>
      </c>
      <c r="E4903" s="409">
        <v>708.07</v>
      </c>
      <c r="F4903" s="404" t="s">
        <v>6771</v>
      </c>
    </row>
    <row r="4904" spans="1:6">
      <c r="A4904" s="403">
        <v>95996</v>
      </c>
      <c r="B4904" s="404" t="s">
        <v>11991</v>
      </c>
      <c r="C4904" s="404" t="s">
        <v>93</v>
      </c>
      <c r="D4904" s="404" t="s">
        <v>6823</v>
      </c>
      <c r="E4904" s="409">
        <v>666.8</v>
      </c>
      <c r="F4904" s="404" t="s">
        <v>6771</v>
      </c>
    </row>
    <row r="4905" spans="1:6">
      <c r="A4905" s="403">
        <v>95997</v>
      </c>
      <c r="B4905" s="404" t="s">
        <v>11992</v>
      </c>
      <c r="C4905" s="404" t="s">
        <v>93</v>
      </c>
      <c r="D4905" s="404" t="s">
        <v>6823</v>
      </c>
      <c r="E4905" s="409">
        <v>696.56</v>
      </c>
      <c r="F4905" s="404" t="s">
        <v>6771</v>
      </c>
    </row>
    <row r="4906" spans="1:6">
      <c r="A4906" s="403">
        <v>95998</v>
      </c>
      <c r="B4906" s="404" t="s">
        <v>11993</v>
      </c>
      <c r="C4906" s="404" t="s">
        <v>93</v>
      </c>
      <c r="D4906" s="404" t="s">
        <v>6823</v>
      </c>
      <c r="E4906" s="409">
        <v>658.52</v>
      </c>
      <c r="F4906" s="404" t="s">
        <v>6771</v>
      </c>
    </row>
    <row r="4907" spans="1:6">
      <c r="A4907" s="403">
        <v>95999</v>
      </c>
      <c r="B4907" s="404" t="s">
        <v>11994</v>
      </c>
      <c r="C4907" s="404" t="s">
        <v>93</v>
      </c>
      <c r="D4907" s="404" t="s">
        <v>6823</v>
      </c>
      <c r="E4907" s="409">
        <v>688.35</v>
      </c>
      <c r="F4907" s="404" t="s">
        <v>6771</v>
      </c>
    </row>
    <row r="4908" spans="1:6">
      <c r="A4908" s="403">
        <v>96000</v>
      </c>
      <c r="B4908" s="404" t="s">
        <v>11995</v>
      </c>
      <c r="C4908" s="404" t="s">
        <v>93</v>
      </c>
      <c r="D4908" s="404" t="s">
        <v>6823</v>
      </c>
      <c r="E4908" s="409">
        <v>652.62</v>
      </c>
      <c r="F4908" s="404" t="s">
        <v>6771</v>
      </c>
    </row>
    <row r="4909" spans="1:6">
      <c r="A4909" s="403">
        <v>96001</v>
      </c>
      <c r="B4909" s="404" t="s">
        <v>11996</v>
      </c>
      <c r="C4909" s="404" t="s">
        <v>76</v>
      </c>
      <c r="D4909" s="404" t="s">
        <v>6823</v>
      </c>
      <c r="E4909" s="409">
        <v>4.0999999999999996</v>
      </c>
      <c r="F4909" s="404" t="s">
        <v>6771</v>
      </c>
    </row>
    <row r="4910" spans="1:6">
      <c r="A4910" s="403">
        <v>96002</v>
      </c>
      <c r="B4910" s="404" t="s">
        <v>11997</v>
      </c>
      <c r="C4910" s="404" t="s">
        <v>76</v>
      </c>
      <c r="D4910" s="404" t="s">
        <v>6823</v>
      </c>
      <c r="E4910" s="409">
        <v>4.8</v>
      </c>
      <c r="F4910" s="404" t="s">
        <v>6771</v>
      </c>
    </row>
    <row r="4911" spans="1:6">
      <c r="A4911" s="403">
        <v>96393</v>
      </c>
      <c r="B4911" s="404" t="s">
        <v>11998</v>
      </c>
      <c r="C4911" s="404" t="s">
        <v>93</v>
      </c>
      <c r="D4911" s="404" t="s">
        <v>6823</v>
      </c>
      <c r="E4911" s="409">
        <v>76.63</v>
      </c>
      <c r="F4911" s="404" t="s">
        <v>6771</v>
      </c>
    </row>
    <row r="4912" spans="1:6">
      <c r="A4912" s="403">
        <v>96394</v>
      </c>
      <c r="B4912" s="404" t="s">
        <v>11999</v>
      </c>
      <c r="C4912" s="404" t="s">
        <v>93</v>
      </c>
      <c r="D4912" s="404" t="s">
        <v>6823</v>
      </c>
      <c r="E4912" s="409">
        <v>110.66</v>
      </c>
      <c r="F4912" s="404" t="s">
        <v>6771</v>
      </c>
    </row>
    <row r="4913" spans="1:6">
      <c r="A4913" s="403">
        <v>96395</v>
      </c>
      <c r="B4913" s="404" t="s">
        <v>12000</v>
      </c>
      <c r="C4913" s="404" t="s">
        <v>93</v>
      </c>
      <c r="D4913" s="404" t="s">
        <v>6823</v>
      </c>
      <c r="E4913" s="409">
        <v>124.95</v>
      </c>
      <c r="F4913" s="404" t="s">
        <v>6771</v>
      </c>
    </row>
    <row r="4914" spans="1:6">
      <c r="A4914" s="403">
        <v>73445</v>
      </c>
      <c r="B4914" s="404" t="s">
        <v>12001</v>
      </c>
      <c r="C4914" s="404" t="s">
        <v>76</v>
      </c>
      <c r="D4914" s="404" t="s">
        <v>6770</v>
      </c>
      <c r="E4914" s="409">
        <v>7.03</v>
      </c>
      <c r="F4914" s="404" t="s">
        <v>6771</v>
      </c>
    </row>
    <row r="4915" spans="1:6">
      <c r="A4915" s="403">
        <v>73446</v>
      </c>
      <c r="B4915" s="404" t="s">
        <v>12002</v>
      </c>
      <c r="C4915" s="404" t="s">
        <v>76</v>
      </c>
      <c r="D4915" s="404" t="s">
        <v>6770</v>
      </c>
      <c r="E4915" s="409">
        <v>16.36</v>
      </c>
      <c r="F4915" s="404" t="s">
        <v>6771</v>
      </c>
    </row>
    <row r="4916" spans="1:6">
      <c r="A4916" s="404" t="s">
        <v>12003</v>
      </c>
      <c r="B4916" s="404" t="s">
        <v>12004</v>
      </c>
      <c r="C4916" s="404" t="s">
        <v>76</v>
      </c>
      <c r="D4916" s="404" t="s">
        <v>6770</v>
      </c>
      <c r="E4916" s="409">
        <v>14.01</v>
      </c>
      <c r="F4916" s="404" t="s">
        <v>6771</v>
      </c>
    </row>
    <row r="4917" spans="1:6">
      <c r="A4917" s="404" t="s">
        <v>12005</v>
      </c>
      <c r="B4917" s="404" t="s">
        <v>12006</v>
      </c>
      <c r="C4917" s="404" t="s">
        <v>76</v>
      </c>
      <c r="D4917" s="404" t="s">
        <v>6770</v>
      </c>
      <c r="E4917" s="409">
        <v>17.600000000000001</v>
      </c>
      <c r="F4917" s="404" t="s">
        <v>6771</v>
      </c>
    </row>
    <row r="4918" spans="1:6">
      <c r="A4918" s="403">
        <v>79462</v>
      </c>
      <c r="B4918" s="404" t="s">
        <v>12007</v>
      </c>
      <c r="C4918" s="404" t="s">
        <v>76</v>
      </c>
      <c r="D4918" s="404" t="s">
        <v>6770</v>
      </c>
      <c r="E4918" s="409">
        <v>46.31</v>
      </c>
      <c r="F4918" s="404" t="s">
        <v>6771</v>
      </c>
    </row>
    <row r="4919" spans="1:6">
      <c r="A4919" s="404" t="s">
        <v>12008</v>
      </c>
      <c r="B4919" s="404" t="s">
        <v>12009</v>
      </c>
      <c r="C4919" s="404" t="s">
        <v>76</v>
      </c>
      <c r="D4919" s="404" t="s">
        <v>6770</v>
      </c>
      <c r="E4919" s="409">
        <v>10.55</v>
      </c>
      <c r="F4919" s="404" t="s">
        <v>6771</v>
      </c>
    </row>
    <row r="4920" spans="1:6">
      <c r="A4920" s="403">
        <v>84651</v>
      </c>
      <c r="B4920" s="404" t="s">
        <v>12010</v>
      </c>
      <c r="C4920" s="404" t="s">
        <v>76</v>
      </c>
      <c r="D4920" s="404" t="s">
        <v>6770</v>
      </c>
      <c r="E4920" s="409">
        <v>7.84</v>
      </c>
      <c r="F4920" s="404" t="s">
        <v>6771</v>
      </c>
    </row>
    <row r="4921" spans="1:6">
      <c r="A4921" s="403">
        <v>88411</v>
      </c>
      <c r="B4921" s="404" t="s">
        <v>12011</v>
      </c>
      <c r="C4921" s="404" t="s">
        <v>76</v>
      </c>
      <c r="D4921" s="404" t="s">
        <v>6770</v>
      </c>
      <c r="E4921" s="409">
        <v>1.83</v>
      </c>
      <c r="F4921" s="404" t="s">
        <v>6771</v>
      </c>
    </row>
    <row r="4922" spans="1:6">
      <c r="A4922" s="403">
        <v>88412</v>
      </c>
      <c r="B4922" s="404" t="s">
        <v>12012</v>
      </c>
      <c r="C4922" s="404" t="s">
        <v>76</v>
      </c>
      <c r="D4922" s="404" t="s">
        <v>6770</v>
      </c>
      <c r="E4922" s="409">
        <v>1.38</v>
      </c>
      <c r="F4922" s="404" t="s">
        <v>6771</v>
      </c>
    </row>
    <row r="4923" spans="1:6">
      <c r="A4923" s="403">
        <v>88413</v>
      </c>
      <c r="B4923" s="404" t="s">
        <v>12013</v>
      </c>
      <c r="C4923" s="404" t="s">
        <v>76</v>
      </c>
      <c r="D4923" s="404" t="s">
        <v>6770</v>
      </c>
      <c r="E4923" s="409">
        <v>2.76</v>
      </c>
      <c r="F4923" s="404" t="s">
        <v>6771</v>
      </c>
    </row>
    <row r="4924" spans="1:6">
      <c r="A4924" s="403">
        <v>88414</v>
      </c>
      <c r="B4924" s="404" t="s">
        <v>12014</v>
      </c>
      <c r="C4924" s="404" t="s">
        <v>76</v>
      </c>
      <c r="D4924" s="404" t="s">
        <v>6770</v>
      </c>
      <c r="E4924" s="409">
        <v>3.04</v>
      </c>
      <c r="F4924" s="404" t="s">
        <v>6771</v>
      </c>
    </row>
    <row r="4925" spans="1:6">
      <c r="A4925" s="403">
        <v>88415</v>
      </c>
      <c r="B4925" s="404" t="s">
        <v>5724</v>
      </c>
      <c r="C4925" s="404" t="s">
        <v>76</v>
      </c>
      <c r="D4925" s="404" t="s">
        <v>6770</v>
      </c>
      <c r="E4925" s="409">
        <v>1.99</v>
      </c>
      <c r="F4925" s="404" t="s">
        <v>6771</v>
      </c>
    </row>
    <row r="4926" spans="1:6">
      <c r="A4926" s="403">
        <v>88416</v>
      </c>
      <c r="B4926" s="404" t="s">
        <v>12015</v>
      </c>
      <c r="C4926" s="404" t="s">
        <v>76</v>
      </c>
      <c r="D4926" s="404" t="s">
        <v>6770</v>
      </c>
      <c r="E4926" s="409">
        <v>13.98</v>
      </c>
      <c r="F4926" s="404" t="s">
        <v>6771</v>
      </c>
    </row>
    <row r="4927" spans="1:6">
      <c r="A4927" s="403">
        <v>88417</v>
      </c>
      <c r="B4927" s="404" t="s">
        <v>12016</v>
      </c>
      <c r="C4927" s="404" t="s">
        <v>76</v>
      </c>
      <c r="D4927" s="404" t="s">
        <v>6770</v>
      </c>
      <c r="E4927" s="409">
        <v>12.35</v>
      </c>
      <c r="F4927" s="404" t="s">
        <v>6771</v>
      </c>
    </row>
    <row r="4928" spans="1:6">
      <c r="A4928" s="403">
        <v>88420</v>
      </c>
      <c r="B4928" s="404" t="s">
        <v>12017</v>
      </c>
      <c r="C4928" s="404" t="s">
        <v>76</v>
      </c>
      <c r="D4928" s="404" t="s">
        <v>6770</v>
      </c>
      <c r="E4928" s="409">
        <v>17.25</v>
      </c>
      <c r="F4928" s="404" t="s">
        <v>6771</v>
      </c>
    </row>
    <row r="4929" spans="1:6">
      <c r="A4929" s="403">
        <v>88421</v>
      </c>
      <c r="B4929" s="404" t="s">
        <v>12018</v>
      </c>
      <c r="C4929" s="404" t="s">
        <v>76</v>
      </c>
      <c r="D4929" s="404" t="s">
        <v>6770</v>
      </c>
      <c r="E4929" s="409">
        <v>18.28</v>
      </c>
      <c r="F4929" s="404" t="s">
        <v>6771</v>
      </c>
    </row>
    <row r="4930" spans="1:6">
      <c r="A4930" s="403">
        <v>88423</v>
      </c>
      <c r="B4930" s="404" t="s">
        <v>5726</v>
      </c>
      <c r="C4930" s="404" t="s">
        <v>76</v>
      </c>
      <c r="D4930" s="404" t="s">
        <v>6770</v>
      </c>
      <c r="E4930" s="409">
        <v>14.48</v>
      </c>
      <c r="F4930" s="404" t="s">
        <v>6771</v>
      </c>
    </row>
    <row r="4931" spans="1:6">
      <c r="A4931" s="403">
        <v>88424</v>
      </c>
      <c r="B4931" s="404" t="s">
        <v>12019</v>
      </c>
      <c r="C4931" s="404" t="s">
        <v>76</v>
      </c>
      <c r="D4931" s="404" t="s">
        <v>6770</v>
      </c>
      <c r="E4931" s="409">
        <v>16.2</v>
      </c>
      <c r="F4931" s="404" t="s">
        <v>6771</v>
      </c>
    </row>
    <row r="4932" spans="1:6">
      <c r="A4932" s="403">
        <v>88426</v>
      </c>
      <c r="B4932" s="404" t="s">
        <v>12020</v>
      </c>
      <c r="C4932" s="404" t="s">
        <v>76</v>
      </c>
      <c r="D4932" s="404" t="s">
        <v>6770</v>
      </c>
      <c r="E4932" s="409">
        <v>13.4</v>
      </c>
      <c r="F4932" s="404" t="s">
        <v>6771</v>
      </c>
    </row>
    <row r="4933" spans="1:6">
      <c r="A4933" s="403">
        <v>88428</v>
      </c>
      <c r="B4933" s="404" t="s">
        <v>12021</v>
      </c>
      <c r="C4933" s="404" t="s">
        <v>76</v>
      </c>
      <c r="D4933" s="404" t="s">
        <v>6770</v>
      </c>
      <c r="E4933" s="409">
        <v>21.83</v>
      </c>
      <c r="F4933" s="404" t="s">
        <v>6771</v>
      </c>
    </row>
    <row r="4934" spans="1:6">
      <c r="A4934" s="403">
        <v>88429</v>
      </c>
      <c r="B4934" s="404" t="s">
        <v>12022</v>
      </c>
      <c r="C4934" s="404" t="s">
        <v>76</v>
      </c>
      <c r="D4934" s="404" t="s">
        <v>6770</v>
      </c>
      <c r="E4934" s="409">
        <v>23.64</v>
      </c>
      <c r="F4934" s="404" t="s">
        <v>6771</v>
      </c>
    </row>
    <row r="4935" spans="1:6">
      <c r="A4935" s="403">
        <v>88431</v>
      </c>
      <c r="B4935" s="404" t="s">
        <v>12023</v>
      </c>
      <c r="C4935" s="404" t="s">
        <v>76</v>
      </c>
      <c r="D4935" s="404" t="s">
        <v>6770</v>
      </c>
      <c r="E4935" s="409">
        <v>17.079999999999998</v>
      </c>
      <c r="F4935" s="404" t="s">
        <v>6771</v>
      </c>
    </row>
    <row r="4936" spans="1:6">
      <c r="A4936" s="403">
        <v>88432</v>
      </c>
      <c r="B4936" s="404" t="s">
        <v>12024</v>
      </c>
      <c r="C4936" s="404" t="s">
        <v>76</v>
      </c>
      <c r="D4936" s="404" t="s">
        <v>6770</v>
      </c>
      <c r="E4936" s="409">
        <v>12.03</v>
      </c>
      <c r="F4936" s="404" t="s">
        <v>6771</v>
      </c>
    </row>
    <row r="4937" spans="1:6">
      <c r="A4937" s="403">
        <v>88482</v>
      </c>
      <c r="B4937" s="404" t="s">
        <v>12025</v>
      </c>
      <c r="C4937" s="404" t="s">
        <v>76</v>
      </c>
      <c r="D4937" s="404" t="s">
        <v>6770</v>
      </c>
      <c r="E4937" s="409">
        <v>2.44</v>
      </c>
      <c r="F4937" s="404" t="s">
        <v>6771</v>
      </c>
    </row>
    <row r="4938" spans="1:6">
      <c r="A4938" s="403">
        <v>88483</v>
      </c>
      <c r="B4938" s="404" t="s">
        <v>12026</v>
      </c>
      <c r="C4938" s="404" t="s">
        <v>76</v>
      </c>
      <c r="D4938" s="404" t="s">
        <v>6770</v>
      </c>
      <c r="E4938" s="409">
        <v>2.2599999999999998</v>
      </c>
      <c r="F4938" s="404" t="s">
        <v>6771</v>
      </c>
    </row>
    <row r="4939" spans="1:6">
      <c r="A4939" s="403">
        <v>88484</v>
      </c>
      <c r="B4939" s="404" t="s">
        <v>12027</v>
      </c>
      <c r="C4939" s="404" t="s">
        <v>76</v>
      </c>
      <c r="D4939" s="404" t="s">
        <v>6770</v>
      </c>
      <c r="E4939" s="409">
        <v>1.99</v>
      </c>
      <c r="F4939" s="404" t="s">
        <v>6771</v>
      </c>
    </row>
    <row r="4940" spans="1:6">
      <c r="A4940" s="403">
        <v>88485</v>
      </c>
      <c r="B4940" s="404" t="s">
        <v>12028</v>
      </c>
      <c r="C4940" s="404" t="s">
        <v>76</v>
      </c>
      <c r="D4940" s="404" t="s">
        <v>6770</v>
      </c>
      <c r="E4940" s="409">
        <v>1.72</v>
      </c>
      <c r="F4940" s="404" t="s">
        <v>6771</v>
      </c>
    </row>
    <row r="4941" spans="1:6">
      <c r="A4941" s="403">
        <v>88486</v>
      </c>
      <c r="B4941" s="404" t="s">
        <v>12029</v>
      </c>
      <c r="C4941" s="404" t="s">
        <v>76</v>
      </c>
      <c r="D4941" s="404" t="s">
        <v>6770</v>
      </c>
      <c r="E4941" s="409">
        <v>8.91</v>
      </c>
      <c r="F4941" s="404" t="s">
        <v>6771</v>
      </c>
    </row>
    <row r="4942" spans="1:6">
      <c r="A4942" s="403">
        <v>88487</v>
      </c>
      <c r="B4942" s="404" t="s">
        <v>12030</v>
      </c>
      <c r="C4942" s="404" t="s">
        <v>76</v>
      </c>
      <c r="D4942" s="404" t="s">
        <v>6770</v>
      </c>
      <c r="E4942" s="409">
        <v>8.0399999999999991</v>
      </c>
      <c r="F4942" s="404" t="s">
        <v>6771</v>
      </c>
    </row>
    <row r="4943" spans="1:6">
      <c r="A4943" s="403">
        <v>88488</v>
      </c>
      <c r="B4943" s="404" t="s">
        <v>5267</v>
      </c>
      <c r="C4943" s="404" t="s">
        <v>76</v>
      </c>
      <c r="D4943" s="404" t="s">
        <v>6770</v>
      </c>
      <c r="E4943" s="409">
        <v>11.34</v>
      </c>
      <c r="F4943" s="404" t="s">
        <v>6771</v>
      </c>
    </row>
    <row r="4944" spans="1:6">
      <c r="A4944" s="403">
        <v>88489</v>
      </c>
      <c r="B4944" s="404" t="s">
        <v>5728</v>
      </c>
      <c r="C4944" s="404" t="s">
        <v>76</v>
      </c>
      <c r="D4944" s="404" t="s">
        <v>6770</v>
      </c>
      <c r="E4944" s="409">
        <v>10.1</v>
      </c>
      <c r="F4944" s="404" t="s">
        <v>6771</v>
      </c>
    </row>
    <row r="4945" spans="1:6">
      <c r="A4945" s="403">
        <v>88490</v>
      </c>
      <c r="B4945" s="404" t="s">
        <v>12031</v>
      </c>
      <c r="C4945" s="404" t="s">
        <v>76</v>
      </c>
      <c r="D4945" s="404" t="s">
        <v>6823</v>
      </c>
      <c r="E4945" s="409">
        <v>6.75</v>
      </c>
      <c r="F4945" s="404" t="s">
        <v>6771</v>
      </c>
    </row>
    <row r="4946" spans="1:6">
      <c r="A4946" s="403">
        <v>88491</v>
      </c>
      <c r="B4946" s="404" t="s">
        <v>12032</v>
      </c>
      <c r="C4946" s="404" t="s">
        <v>76</v>
      </c>
      <c r="D4946" s="404" t="s">
        <v>6823</v>
      </c>
      <c r="E4946" s="409">
        <v>6.54</v>
      </c>
      <c r="F4946" s="404" t="s">
        <v>6771</v>
      </c>
    </row>
    <row r="4947" spans="1:6">
      <c r="A4947" s="403">
        <v>88492</v>
      </c>
      <c r="B4947" s="404" t="s">
        <v>12033</v>
      </c>
      <c r="C4947" s="404" t="s">
        <v>76</v>
      </c>
      <c r="D4947" s="404" t="s">
        <v>6823</v>
      </c>
      <c r="E4947" s="409">
        <v>8.07</v>
      </c>
      <c r="F4947" s="404" t="s">
        <v>6771</v>
      </c>
    </row>
    <row r="4948" spans="1:6">
      <c r="A4948" s="403">
        <v>88493</v>
      </c>
      <c r="B4948" s="404" t="s">
        <v>12034</v>
      </c>
      <c r="C4948" s="404" t="s">
        <v>76</v>
      </c>
      <c r="D4948" s="404" t="s">
        <v>6823</v>
      </c>
      <c r="E4948" s="409">
        <v>7.77</v>
      </c>
      <c r="F4948" s="404" t="s">
        <v>6771</v>
      </c>
    </row>
    <row r="4949" spans="1:6">
      <c r="A4949" s="403">
        <v>88494</v>
      </c>
      <c r="B4949" s="404" t="s">
        <v>5730</v>
      </c>
      <c r="C4949" s="404" t="s">
        <v>76</v>
      </c>
      <c r="D4949" s="404" t="s">
        <v>6770</v>
      </c>
      <c r="E4949" s="409">
        <v>13.25</v>
      </c>
      <c r="F4949" s="404" t="s">
        <v>6771</v>
      </c>
    </row>
    <row r="4950" spans="1:6">
      <c r="A4950" s="403">
        <v>88495</v>
      </c>
      <c r="B4950" s="404" t="s">
        <v>5732</v>
      </c>
      <c r="C4950" s="404" t="s">
        <v>76</v>
      </c>
      <c r="D4950" s="404" t="s">
        <v>6770</v>
      </c>
      <c r="E4950" s="409">
        <v>7.34</v>
      </c>
      <c r="F4950" s="404" t="s">
        <v>6771</v>
      </c>
    </row>
    <row r="4951" spans="1:6">
      <c r="A4951" s="403">
        <v>88496</v>
      </c>
      <c r="B4951" s="404" t="s">
        <v>12035</v>
      </c>
      <c r="C4951" s="404" t="s">
        <v>76</v>
      </c>
      <c r="D4951" s="404" t="s">
        <v>6770</v>
      </c>
      <c r="E4951" s="409">
        <v>18.03</v>
      </c>
      <c r="F4951" s="404" t="s">
        <v>6771</v>
      </c>
    </row>
    <row r="4952" spans="1:6">
      <c r="A4952" s="403">
        <v>88497</v>
      </c>
      <c r="B4952" s="404" t="s">
        <v>12036</v>
      </c>
      <c r="C4952" s="404" t="s">
        <v>76</v>
      </c>
      <c r="D4952" s="404" t="s">
        <v>6770</v>
      </c>
      <c r="E4952" s="409">
        <v>10.14</v>
      </c>
      <c r="F4952" s="404" t="s">
        <v>6771</v>
      </c>
    </row>
    <row r="4953" spans="1:6">
      <c r="A4953" s="403">
        <v>95305</v>
      </c>
      <c r="B4953" s="404" t="s">
        <v>12037</v>
      </c>
      <c r="C4953" s="404" t="s">
        <v>76</v>
      </c>
      <c r="D4953" s="404" t="s">
        <v>6770</v>
      </c>
      <c r="E4953" s="409">
        <v>10.51</v>
      </c>
      <c r="F4953" s="404" t="s">
        <v>6771</v>
      </c>
    </row>
    <row r="4954" spans="1:6">
      <c r="A4954" s="403">
        <v>95306</v>
      </c>
      <c r="B4954" s="404" t="s">
        <v>12038</v>
      </c>
      <c r="C4954" s="404" t="s">
        <v>76</v>
      </c>
      <c r="D4954" s="404" t="s">
        <v>6770</v>
      </c>
      <c r="E4954" s="409">
        <v>12.08</v>
      </c>
      <c r="F4954" s="404" t="s">
        <v>6771</v>
      </c>
    </row>
    <row r="4955" spans="1:6">
      <c r="A4955" s="403">
        <v>95622</v>
      </c>
      <c r="B4955" s="404" t="s">
        <v>12039</v>
      </c>
      <c r="C4955" s="404" t="s">
        <v>76</v>
      </c>
      <c r="D4955" s="404" t="s">
        <v>6770</v>
      </c>
      <c r="E4955" s="409">
        <v>9.9600000000000009</v>
      </c>
      <c r="F4955" s="404" t="s">
        <v>6771</v>
      </c>
    </row>
    <row r="4956" spans="1:6">
      <c r="A4956" s="403">
        <v>95623</v>
      </c>
      <c r="B4956" s="404" t="s">
        <v>12040</v>
      </c>
      <c r="C4956" s="404" t="s">
        <v>76</v>
      </c>
      <c r="D4956" s="404" t="s">
        <v>6770</v>
      </c>
      <c r="E4956" s="409">
        <v>7.75</v>
      </c>
      <c r="F4956" s="404" t="s">
        <v>6771</v>
      </c>
    </row>
    <row r="4957" spans="1:6">
      <c r="A4957" s="403">
        <v>95624</v>
      </c>
      <c r="B4957" s="404" t="s">
        <v>12041</v>
      </c>
      <c r="C4957" s="404" t="s">
        <v>76</v>
      </c>
      <c r="D4957" s="404" t="s">
        <v>6770</v>
      </c>
      <c r="E4957" s="409">
        <v>14.46</v>
      </c>
      <c r="F4957" s="404" t="s">
        <v>6771</v>
      </c>
    </row>
    <row r="4958" spans="1:6">
      <c r="A4958" s="403">
        <v>95625</v>
      </c>
      <c r="B4958" s="404" t="s">
        <v>12042</v>
      </c>
      <c r="C4958" s="404" t="s">
        <v>76</v>
      </c>
      <c r="D4958" s="404" t="s">
        <v>6770</v>
      </c>
      <c r="E4958" s="409">
        <v>15.88</v>
      </c>
      <c r="F4958" s="404" t="s">
        <v>6771</v>
      </c>
    </row>
    <row r="4959" spans="1:6">
      <c r="A4959" s="403">
        <v>95626</v>
      </c>
      <c r="B4959" s="404" t="s">
        <v>12043</v>
      </c>
      <c r="C4959" s="404" t="s">
        <v>76</v>
      </c>
      <c r="D4959" s="404" t="s">
        <v>6770</v>
      </c>
      <c r="E4959" s="409">
        <v>10.68</v>
      </c>
      <c r="F4959" s="404" t="s">
        <v>6771</v>
      </c>
    </row>
    <row r="4960" spans="1:6">
      <c r="A4960" s="403">
        <v>96126</v>
      </c>
      <c r="B4960" s="404" t="s">
        <v>12044</v>
      </c>
      <c r="C4960" s="404" t="s">
        <v>76</v>
      </c>
      <c r="D4960" s="404" t="s">
        <v>6770</v>
      </c>
      <c r="E4960" s="409">
        <v>12.33</v>
      </c>
      <c r="F4960" s="404" t="s">
        <v>6771</v>
      </c>
    </row>
    <row r="4961" spans="1:6">
      <c r="A4961" s="403">
        <v>96127</v>
      </c>
      <c r="B4961" s="404" t="s">
        <v>12045</v>
      </c>
      <c r="C4961" s="404" t="s">
        <v>76</v>
      </c>
      <c r="D4961" s="404" t="s">
        <v>6770</v>
      </c>
      <c r="E4961" s="409">
        <v>9.56</v>
      </c>
      <c r="F4961" s="404" t="s">
        <v>6771</v>
      </c>
    </row>
    <row r="4962" spans="1:6">
      <c r="A4962" s="403">
        <v>96128</v>
      </c>
      <c r="B4962" s="404" t="s">
        <v>12046</v>
      </c>
      <c r="C4962" s="404" t="s">
        <v>76</v>
      </c>
      <c r="D4962" s="404" t="s">
        <v>6770</v>
      </c>
      <c r="E4962" s="409">
        <v>17.93</v>
      </c>
      <c r="F4962" s="404" t="s">
        <v>6771</v>
      </c>
    </row>
    <row r="4963" spans="1:6">
      <c r="A4963" s="403">
        <v>96129</v>
      </c>
      <c r="B4963" s="404" t="s">
        <v>12047</v>
      </c>
      <c r="C4963" s="404" t="s">
        <v>76</v>
      </c>
      <c r="D4963" s="404" t="s">
        <v>6770</v>
      </c>
      <c r="E4963" s="409">
        <v>19.72</v>
      </c>
      <c r="F4963" s="404" t="s">
        <v>6771</v>
      </c>
    </row>
    <row r="4964" spans="1:6">
      <c r="A4964" s="403">
        <v>96130</v>
      </c>
      <c r="B4964" s="404" t="s">
        <v>12048</v>
      </c>
      <c r="C4964" s="404" t="s">
        <v>76</v>
      </c>
      <c r="D4964" s="404" t="s">
        <v>6770</v>
      </c>
      <c r="E4964" s="409">
        <v>13.2</v>
      </c>
      <c r="F4964" s="404" t="s">
        <v>6771</v>
      </c>
    </row>
    <row r="4965" spans="1:6">
      <c r="A4965" s="403">
        <v>96131</v>
      </c>
      <c r="B4965" s="404" t="s">
        <v>12049</v>
      </c>
      <c r="C4965" s="404" t="s">
        <v>76</v>
      </c>
      <c r="D4965" s="404" t="s">
        <v>6770</v>
      </c>
      <c r="E4965" s="409">
        <v>17.11</v>
      </c>
      <c r="F4965" s="404" t="s">
        <v>6771</v>
      </c>
    </row>
    <row r="4966" spans="1:6">
      <c r="A4966" s="403">
        <v>96132</v>
      </c>
      <c r="B4966" s="404" t="s">
        <v>12050</v>
      </c>
      <c r="C4966" s="404" t="s">
        <v>76</v>
      </c>
      <c r="D4966" s="404" t="s">
        <v>6770</v>
      </c>
      <c r="E4966" s="409">
        <v>13.42</v>
      </c>
      <c r="F4966" s="404" t="s">
        <v>6771</v>
      </c>
    </row>
    <row r="4967" spans="1:6">
      <c r="A4967" s="403">
        <v>96133</v>
      </c>
      <c r="B4967" s="404" t="s">
        <v>12051</v>
      </c>
      <c r="C4967" s="404" t="s">
        <v>76</v>
      </c>
      <c r="D4967" s="404" t="s">
        <v>6770</v>
      </c>
      <c r="E4967" s="409">
        <v>24.56</v>
      </c>
      <c r="F4967" s="404" t="s">
        <v>6771</v>
      </c>
    </row>
    <row r="4968" spans="1:6">
      <c r="A4968" s="403">
        <v>96134</v>
      </c>
      <c r="B4968" s="404" t="s">
        <v>12052</v>
      </c>
      <c r="C4968" s="404" t="s">
        <v>76</v>
      </c>
      <c r="D4968" s="404" t="s">
        <v>6770</v>
      </c>
      <c r="E4968" s="409">
        <v>26.94</v>
      </c>
      <c r="F4968" s="404" t="s">
        <v>6771</v>
      </c>
    </row>
    <row r="4969" spans="1:6">
      <c r="A4969" s="403">
        <v>96135</v>
      </c>
      <c r="B4969" s="404" t="s">
        <v>12053</v>
      </c>
      <c r="C4969" s="404" t="s">
        <v>76</v>
      </c>
      <c r="D4969" s="404" t="s">
        <v>6770</v>
      </c>
      <c r="E4969" s="409">
        <v>18.28</v>
      </c>
      <c r="F4969" s="404" t="s">
        <v>6771</v>
      </c>
    </row>
    <row r="4970" spans="1:6">
      <c r="A4970" s="403">
        <v>79460</v>
      </c>
      <c r="B4970" s="404" t="s">
        <v>12054</v>
      </c>
      <c r="C4970" s="404" t="s">
        <v>76</v>
      </c>
      <c r="D4970" s="404" t="s">
        <v>6770</v>
      </c>
      <c r="E4970" s="409">
        <v>39.04</v>
      </c>
      <c r="F4970" s="404" t="s">
        <v>6771</v>
      </c>
    </row>
    <row r="4971" spans="1:6">
      <c r="A4971" s="403">
        <v>79465</v>
      </c>
      <c r="B4971" s="404" t="s">
        <v>12055</v>
      </c>
      <c r="C4971" s="404" t="s">
        <v>76</v>
      </c>
      <c r="D4971" s="404" t="s">
        <v>6770</v>
      </c>
      <c r="E4971" s="409">
        <v>33</v>
      </c>
      <c r="F4971" s="404" t="s">
        <v>6771</v>
      </c>
    </row>
    <row r="4972" spans="1:6">
      <c r="A4972" s="404" t="s">
        <v>12056</v>
      </c>
      <c r="B4972" s="404" t="s">
        <v>12057</v>
      </c>
      <c r="C4972" s="404" t="s">
        <v>76</v>
      </c>
      <c r="D4972" s="404" t="s">
        <v>6770</v>
      </c>
      <c r="E4972" s="409">
        <v>55.16</v>
      </c>
      <c r="F4972" s="404" t="s">
        <v>6771</v>
      </c>
    </row>
    <row r="4973" spans="1:6">
      <c r="A4973" s="403">
        <v>84647</v>
      </c>
      <c r="B4973" s="404" t="s">
        <v>12058</v>
      </c>
      <c r="C4973" s="404" t="s">
        <v>76</v>
      </c>
      <c r="D4973" s="404" t="s">
        <v>6770</v>
      </c>
      <c r="E4973" s="409">
        <v>114.74</v>
      </c>
      <c r="F4973" s="404" t="s">
        <v>6771</v>
      </c>
    </row>
    <row r="4974" spans="1:6">
      <c r="A4974" s="403">
        <v>84656</v>
      </c>
      <c r="B4974" s="404" t="s">
        <v>12059</v>
      </c>
      <c r="C4974" s="404" t="s">
        <v>76</v>
      </c>
      <c r="D4974" s="404" t="s">
        <v>6770</v>
      </c>
      <c r="E4974" s="409">
        <v>26.63</v>
      </c>
      <c r="F4974" s="404" t="s">
        <v>6771</v>
      </c>
    </row>
    <row r="4975" spans="1:6">
      <c r="A4975" s="403">
        <v>84677</v>
      </c>
      <c r="B4975" s="404" t="s">
        <v>12060</v>
      </c>
      <c r="C4975" s="404" t="s">
        <v>76</v>
      </c>
      <c r="D4975" s="404" t="s">
        <v>6770</v>
      </c>
      <c r="E4975" s="409">
        <v>9.34</v>
      </c>
      <c r="F4975" s="404" t="s">
        <v>6771</v>
      </c>
    </row>
    <row r="4976" spans="1:6">
      <c r="A4976" s="403">
        <v>84678</v>
      </c>
      <c r="B4976" s="404" t="s">
        <v>12061</v>
      </c>
      <c r="C4976" s="404" t="s">
        <v>76</v>
      </c>
      <c r="D4976" s="404" t="s">
        <v>6770</v>
      </c>
      <c r="E4976" s="409">
        <v>15.14</v>
      </c>
      <c r="F4976" s="404" t="s">
        <v>6771</v>
      </c>
    </row>
    <row r="4977" spans="1:6">
      <c r="A4977" s="403">
        <v>6082</v>
      </c>
      <c r="B4977" s="404" t="s">
        <v>5718</v>
      </c>
      <c r="C4977" s="404" t="s">
        <v>76</v>
      </c>
      <c r="D4977" s="404" t="s">
        <v>6770</v>
      </c>
      <c r="E4977" s="409">
        <v>13.27</v>
      </c>
      <c r="F4977" s="404" t="s">
        <v>6771</v>
      </c>
    </row>
    <row r="4978" spans="1:6">
      <c r="A4978" s="403">
        <v>40905</v>
      </c>
      <c r="B4978" s="404" t="s">
        <v>12062</v>
      </c>
      <c r="C4978" s="404" t="s">
        <v>76</v>
      </c>
      <c r="D4978" s="404" t="s">
        <v>6770</v>
      </c>
      <c r="E4978" s="409">
        <v>16.87</v>
      </c>
      <c r="F4978" s="404" t="s">
        <v>6771</v>
      </c>
    </row>
    <row r="4979" spans="1:6">
      <c r="A4979" s="404" t="s">
        <v>12063</v>
      </c>
      <c r="B4979" s="404" t="s">
        <v>12064</v>
      </c>
      <c r="C4979" s="404" t="s">
        <v>76</v>
      </c>
      <c r="D4979" s="404" t="s">
        <v>6770</v>
      </c>
      <c r="E4979" s="409">
        <v>13.82</v>
      </c>
      <c r="F4979" s="404" t="s">
        <v>6771</v>
      </c>
    </row>
    <row r="4980" spans="1:6">
      <c r="A4980" s="404" t="s">
        <v>12065</v>
      </c>
      <c r="B4980" s="404" t="s">
        <v>12066</v>
      </c>
      <c r="C4980" s="404" t="s">
        <v>76</v>
      </c>
      <c r="D4980" s="404" t="s">
        <v>6770</v>
      </c>
      <c r="E4980" s="409">
        <v>19.73</v>
      </c>
      <c r="F4980" s="404" t="s">
        <v>6771</v>
      </c>
    </row>
    <row r="4981" spans="1:6">
      <c r="A4981" s="404" t="s">
        <v>12067</v>
      </c>
      <c r="B4981" s="404" t="s">
        <v>12068</v>
      </c>
      <c r="C4981" s="404" t="s">
        <v>76</v>
      </c>
      <c r="D4981" s="404" t="s">
        <v>6770</v>
      </c>
      <c r="E4981" s="409">
        <v>19.36</v>
      </c>
      <c r="F4981" s="404" t="s">
        <v>6771</v>
      </c>
    </row>
    <row r="4982" spans="1:6">
      <c r="A4982" s="404" t="s">
        <v>12069</v>
      </c>
      <c r="B4982" s="404" t="s">
        <v>12070</v>
      </c>
      <c r="C4982" s="404" t="s">
        <v>76</v>
      </c>
      <c r="D4982" s="404" t="s">
        <v>6770</v>
      </c>
      <c r="E4982" s="409">
        <v>19.25</v>
      </c>
      <c r="F4982" s="404" t="s">
        <v>6771</v>
      </c>
    </row>
    <row r="4983" spans="1:6">
      <c r="A4983" s="403">
        <v>79463</v>
      </c>
      <c r="B4983" s="404" t="s">
        <v>12071</v>
      </c>
      <c r="C4983" s="404" t="s">
        <v>76</v>
      </c>
      <c r="D4983" s="404" t="s">
        <v>6770</v>
      </c>
      <c r="E4983" s="409">
        <v>11.35</v>
      </c>
      <c r="F4983" s="404" t="s">
        <v>6771</v>
      </c>
    </row>
    <row r="4984" spans="1:6">
      <c r="A4984" s="403">
        <v>79464</v>
      </c>
      <c r="B4984" s="404" t="s">
        <v>12072</v>
      </c>
      <c r="C4984" s="404" t="s">
        <v>76</v>
      </c>
      <c r="D4984" s="404" t="s">
        <v>6770</v>
      </c>
      <c r="E4984" s="409">
        <v>15.4</v>
      </c>
      <c r="F4984" s="404" t="s">
        <v>6771</v>
      </c>
    </row>
    <row r="4985" spans="1:6">
      <c r="A4985" s="403">
        <v>79466</v>
      </c>
      <c r="B4985" s="404" t="s">
        <v>12073</v>
      </c>
      <c r="C4985" s="404" t="s">
        <v>76</v>
      </c>
      <c r="D4985" s="404" t="s">
        <v>6770</v>
      </c>
      <c r="E4985" s="409">
        <v>14.52</v>
      </c>
      <c r="F4985" s="404" t="s">
        <v>6771</v>
      </c>
    </row>
    <row r="4986" spans="1:6">
      <c r="A4986" s="404" t="s">
        <v>12074</v>
      </c>
      <c r="B4986" s="404" t="s">
        <v>12075</v>
      </c>
      <c r="C4986" s="404" t="s">
        <v>76</v>
      </c>
      <c r="D4986" s="404" t="s">
        <v>6770</v>
      </c>
      <c r="E4986" s="409">
        <v>19.22</v>
      </c>
      <c r="F4986" s="404" t="s">
        <v>6771</v>
      </c>
    </row>
    <row r="4987" spans="1:6">
      <c r="A4987" s="403">
        <v>84645</v>
      </c>
      <c r="B4987" s="404" t="s">
        <v>12076</v>
      </c>
      <c r="C4987" s="404" t="s">
        <v>76</v>
      </c>
      <c r="D4987" s="404" t="s">
        <v>6770</v>
      </c>
      <c r="E4987" s="409">
        <v>14.32</v>
      </c>
      <c r="F4987" s="404" t="s">
        <v>6771</v>
      </c>
    </row>
    <row r="4988" spans="1:6">
      <c r="A4988" s="403">
        <v>84657</v>
      </c>
      <c r="B4988" s="404" t="s">
        <v>12077</v>
      </c>
      <c r="C4988" s="404" t="s">
        <v>76</v>
      </c>
      <c r="D4988" s="404" t="s">
        <v>6770</v>
      </c>
      <c r="E4988" s="409">
        <v>8.07</v>
      </c>
      <c r="F4988" s="404" t="s">
        <v>6771</v>
      </c>
    </row>
    <row r="4989" spans="1:6">
      <c r="A4989" s="403">
        <v>84659</v>
      </c>
      <c r="B4989" s="404" t="s">
        <v>12078</v>
      </c>
      <c r="C4989" s="404" t="s">
        <v>76</v>
      </c>
      <c r="D4989" s="404" t="s">
        <v>6770</v>
      </c>
      <c r="E4989" s="409">
        <v>12.83</v>
      </c>
      <c r="F4989" s="404" t="s">
        <v>6771</v>
      </c>
    </row>
    <row r="4990" spans="1:6">
      <c r="A4990" s="403">
        <v>84679</v>
      </c>
      <c r="B4990" s="404" t="s">
        <v>12079</v>
      </c>
      <c r="C4990" s="404" t="s">
        <v>76</v>
      </c>
      <c r="D4990" s="404" t="s">
        <v>6770</v>
      </c>
      <c r="E4990" s="409">
        <v>15.19</v>
      </c>
      <c r="F4990" s="404" t="s">
        <v>6771</v>
      </c>
    </row>
    <row r="4991" spans="1:6">
      <c r="A4991" s="403">
        <v>95464</v>
      </c>
      <c r="B4991" s="404" t="s">
        <v>12080</v>
      </c>
      <c r="C4991" s="404" t="s">
        <v>76</v>
      </c>
      <c r="D4991" s="404" t="s">
        <v>6770</v>
      </c>
      <c r="E4991" s="409">
        <v>16.940000000000001</v>
      </c>
      <c r="F4991" s="404" t="s">
        <v>6771</v>
      </c>
    </row>
    <row r="4992" spans="1:6">
      <c r="A4992" s="403">
        <v>73656</v>
      </c>
      <c r="B4992" s="404" t="s">
        <v>12081</v>
      </c>
      <c r="C4992" s="404" t="s">
        <v>76</v>
      </c>
      <c r="D4992" s="404" t="s">
        <v>6823</v>
      </c>
      <c r="E4992" s="409">
        <v>13.93</v>
      </c>
      <c r="F4992" s="404" t="s">
        <v>6771</v>
      </c>
    </row>
    <row r="4993" spans="1:6">
      <c r="A4993" s="404" t="s">
        <v>12082</v>
      </c>
      <c r="B4993" s="404" t="s">
        <v>12083</v>
      </c>
      <c r="C4993" s="404" t="s">
        <v>76</v>
      </c>
      <c r="D4993" s="404" t="s">
        <v>6770</v>
      </c>
      <c r="E4993" s="409">
        <v>27.86</v>
      </c>
      <c r="F4993" s="404" t="s">
        <v>6771</v>
      </c>
    </row>
    <row r="4994" spans="1:6">
      <c r="A4994" s="404" t="s">
        <v>12084</v>
      </c>
      <c r="B4994" s="404" t="s">
        <v>12085</v>
      </c>
      <c r="C4994" s="404" t="s">
        <v>76</v>
      </c>
      <c r="D4994" s="404" t="s">
        <v>6770</v>
      </c>
      <c r="E4994" s="409">
        <v>7.51</v>
      </c>
      <c r="F4994" s="404" t="s">
        <v>6771</v>
      </c>
    </row>
    <row r="4995" spans="1:6">
      <c r="A4995" s="404" t="s">
        <v>12086</v>
      </c>
      <c r="B4995" s="404" t="s">
        <v>12087</v>
      </c>
      <c r="C4995" s="404" t="s">
        <v>76</v>
      </c>
      <c r="D4995" s="404" t="s">
        <v>6770</v>
      </c>
      <c r="E4995" s="409">
        <v>20.67</v>
      </c>
      <c r="F4995" s="404" t="s">
        <v>6771</v>
      </c>
    </row>
    <row r="4996" spans="1:6">
      <c r="A4996" s="404" t="s">
        <v>12088</v>
      </c>
      <c r="B4996" s="404" t="s">
        <v>12089</v>
      </c>
      <c r="C4996" s="404" t="s">
        <v>76</v>
      </c>
      <c r="D4996" s="404" t="s">
        <v>6770</v>
      </c>
      <c r="E4996" s="409">
        <v>20.78</v>
      </c>
      <c r="F4996" s="404" t="s">
        <v>6771</v>
      </c>
    </row>
    <row r="4997" spans="1:6">
      <c r="A4997" s="404" t="s">
        <v>12090</v>
      </c>
      <c r="B4997" s="404" t="s">
        <v>12091</v>
      </c>
      <c r="C4997" s="404" t="s">
        <v>76</v>
      </c>
      <c r="D4997" s="404" t="s">
        <v>6770</v>
      </c>
      <c r="E4997" s="409">
        <v>21.15</v>
      </c>
      <c r="F4997" s="404" t="s">
        <v>6771</v>
      </c>
    </row>
    <row r="4998" spans="1:6">
      <c r="A4998" s="404" t="s">
        <v>12092</v>
      </c>
      <c r="B4998" s="404" t="s">
        <v>12093</v>
      </c>
      <c r="C4998" s="404" t="s">
        <v>76</v>
      </c>
      <c r="D4998" s="404" t="s">
        <v>6770</v>
      </c>
      <c r="E4998" s="409">
        <v>16.350000000000001</v>
      </c>
      <c r="F4998" s="404" t="s">
        <v>6771</v>
      </c>
    </row>
    <row r="4999" spans="1:6">
      <c r="A4999" s="404" t="s">
        <v>12094</v>
      </c>
      <c r="B4999" s="404" t="s">
        <v>5720</v>
      </c>
      <c r="C4999" s="404" t="s">
        <v>76</v>
      </c>
      <c r="D4999" s="404" t="s">
        <v>6770</v>
      </c>
      <c r="E4999" s="409">
        <v>10.52</v>
      </c>
      <c r="F4999" s="404" t="s">
        <v>6771</v>
      </c>
    </row>
    <row r="5000" spans="1:6">
      <c r="A5000" s="404" t="s">
        <v>12095</v>
      </c>
      <c r="B5000" s="404" t="s">
        <v>5722</v>
      </c>
      <c r="C5000" s="404" t="s">
        <v>76</v>
      </c>
      <c r="D5000" s="404" t="s">
        <v>6770</v>
      </c>
      <c r="E5000" s="409">
        <v>15.26</v>
      </c>
      <c r="F5000" s="404" t="s">
        <v>6771</v>
      </c>
    </row>
    <row r="5001" spans="1:6">
      <c r="A5001" s="404" t="s">
        <v>12096</v>
      </c>
      <c r="B5001" s="404" t="s">
        <v>12097</v>
      </c>
      <c r="C5001" s="404" t="s">
        <v>76</v>
      </c>
      <c r="D5001" s="404" t="s">
        <v>6770</v>
      </c>
      <c r="E5001" s="409">
        <v>13.69</v>
      </c>
      <c r="F5001" s="404" t="s">
        <v>6771</v>
      </c>
    </row>
    <row r="5002" spans="1:6">
      <c r="A5002" s="404" t="s">
        <v>12098</v>
      </c>
      <c r="B5002" s="404" t="s">
        <v>12099</v>
      </c>
      <c r="C5002" s="404" t="s">
        <v>2</v>
      </c>
      <c r="D5002" s="404" t="s">
        <v>6770</v>
      </c>
      <c r="E5002" s="409">
        <v>17.510000000000002</v>
      </c>
      <c r="F5002" s="404" t="s">
        <v>6771</v>
      </c>
    </row>
    <row r="5003" spans="1:6">
      <c r="A5003" s="404" t="s">
        <v>12100</v>
      </c>
      <c r="B5003" s="404" t="s">
        <v>12101</v>
      </c>
      <c r="C5003" s="404" t="s">
        <v>76</v>
      </c>
      <c r="D5003" s="404" t="s">
        <v>6770</v>
      </c>
      <c r="E5003" s="409">
        <v>26.94</v>
      </c>
      <c r="F5003" s="404" t="s">
        <v>6771</v>
      </c>
    </row>
    <row r="5004" spans="1:6">
      <c r="A5004" s="403">
        <v>84660</v>
      </c>
      <c r="B5004" s="404" t="s">
        <v>12102</v>
      </c>
      <c r="C5004" s="404" t="s">
        <v>76</v>
      </c>
      <c r="D5004" s="404" t="s">
        <v>6770</v>
      </c>
      <c r="E5004" s="409">
        <v>5.3</v>
      </c>
      <c r="F5004" s="404" t="s">
        <v>6771</v>
      </c>
    </row>
    <row r="5005" spans="1:6">
      <c r="A5005" s="403">
        <v>84661</v>
      </c>
      <c r="B5005" s="404" t="s">
        <v>12103</v>
      </c>
      <c r="C5005" s="404" t="s">
        <v>76</v>
      </c>
      <c r="D5005" s="404" t="s">
        <v>6770</v>
      </c>
      <c r="E5005" s="409">
        <v>13.53</v>
      </c>
      <c r="F5005" s="404" t="s">
        <v>6771</v>
      </c>
    </row>
    <row r="5006" spans="1:6">
      <c r="A5006" s="403">
        <v>84662</v>
      </c>
      <c r="B5006" s="404" t="s">
        <v>12104</v>
      </c>
      <c r="C5006" s="404" t="s">
        <v>76</v>
      </c>
      <c r="D5006" s="404" t="s">
        <v>6770</v>
      </c>
      <c r="E5006" s="409">
        <v>21.3</v>
      </c>
      <c r="F5006" s="404" t="s">
        <v>6771</v>
      </c>
    </row>
    <row r="5007" spans="1:6">
      <c r="A5007" s="403">
        <v>95468</v>
      </c>
      <c r="B5007" s="404" t="s">
        <v>12105</v>
      </c>
      <c r="C5007" s="404" t="s">
        <v>76</v>
      </c>
      <c r="D5007" s="404" t="s">
        <v>6770</v>
      </c>
      <c r="E5007" s="409">
        <v>30.9</v>
      </c>
      <c r="F5007" s="404" t="s">
        <v>6771</v>
      </c>
    </row>
    <row r="5008" spans="1:6">
      <c r="A5008" s="403">
        <v>41595</v>
      </c>
      <c r="B5008" s="404" t="s">
        <v>12106</v>
      </c>
      <c r="C5008" s="404" t="s">
        <v>78</v>
      </c>
      <c r="D5008" s="404" t="s">
        <v>6770</v>
      </c>
      <c r="E5008" s="409">
        <v>8.32</v>
      </c>
      <c r="F5008" s="404" t="s">
        <v>6771</v>
      </c>
    </row>
    <row r="5009" spans="1:6">
      <c r="A5009" s="404" t="s">
        <v>12107</v>
      </c>
      <c r="B5009" s="404" t="s">
        <v>12108</v>
      </c>
      <c r="C5009" s="404" t="s">
        <v>76</v>
      </c>
      <c r="D5009" s="404" t="s">
        <v>6770</v>
      </c>
      <c r="E5009" s="409">
        <v>14.65</v>
      </c>
      <c r="F5009" s="404" t="s">
        <v>6771</v>
      </c>
    </row>
    <row r="5010" spans="1:6">
      <c r="A5010" s="404" t="s">
        <v>12110</v>
      </c>
      <c r="B5010" s="404" t="s">
        <v>12109</v>
      </c>
      <c r="C5010" s="404" t="s">
        <v>76</v>
      </c>
      <c r="D5010" s="404" t="s">
        <v>6770</v>
      </c>
      <c r="E5010" s="409">
        <v>11.2</v>
      </c>
      <c r="F5010" s="404" t="s">
        <v>6771</v>
      </c>
    </row>
    <row r="5011" spans="1:6">
      <c r="A5011" s="403">
        <v>79467</v>
      </c>
      <c r="B5011" s="404" t="s">
        <v>12111</v>
      </c>
      <c r="C5011" s="404" t="s">
        <v>6400</v>
      </c>
      <c r="D5011" s="404" t="s">
        <v>6770</v>
      </c>
      <c r="E5011" s="409">
        <v>10.33</v>
      </c>
      <c r="F5011" s="404" t="s">
        <v>6771</v>
      </c>
    </row>
    <row r="5012" spans="1:6">
      <c r="A5012" s="404" t="s">
        <v>12112</v>
      </c>
      <c r="B5012" s="404" t="s">
        <v>12113</v>
      </c>
      <c r="C5012" s="404" t="s">
        <v>76</v>
      </c>
      <c r="D5012" s="404" t="s">
        <v>6770</v>
      </c>
      <c r="E5012" s="409">
        <v>15.76</v>
      </c>
      <c r="F5012" s="404" t="s">
        <v>6771</v>
      </c>
    </row>
    <row r="5013" spans="1:6">
      <c r="A5013" s="403">
        <v>84663</v>
      </c>
      <c r="B5013" s="404" t="s">
        <v>12114</v>
      </c>
      <c r="C5013" s="404" t="s">
        <v>76</v>
      </c>
      <c r="D5013" s="404" t="s">
        <v>6770</v>
      </c>
      <c r="E5013" s="409">
        <v>17.43</v>
      </c>
      <c r="F5013" s="404" t="s">
        <v>6771</v>
      </c>
    </row>
    <row r="5014" spans="1:6">
      <c r="A5014" s="403">
        <v>84665</v>
      </c>
      <c r="B5014" s="404" t="s">
        <v>12115</v>
      </c>
      <c r="C5014" s="404" t="s">
        <v>76</v>
      </c>
      <c r="D5014" s="404" t="s">
        <v>6770</v>
      </c>
      <c r="E5014" s="409">
        <v>16.260000000000002</v>
      </c>
      <c r="F5014" s="404" t="s">
        <v>6771</v>
      </c>
    </row>
    <row r="5015" spans="1:6">
      <c r="A5015" s="403">
        <v>84666</v>
      </c>
      <c r="B5015" s="404" t="s">
        <v>12116</v>
      </c>
      <c r="C5015" s="404" t="s">
        <v>76</v>
      </c>
      <c r="D5015" s="404" t="s">
        <v>6823</v>
      </c>
      <c r="E5015" s="409">
        <v>15.1</v>
      </c>
      <c r="F5015" s="404" t="s">
        <v>6771</v>
      </c>
    </row>
    <row r="5016" spans="1:6">
      <c r="A5016" s="403">
        <v>75889</v>
      </c>
      <c r="B5016" s="404" t="s">
        <v>12117</v>
      </c>
      <c r="C5016" s="404" t="s">
        <v>76</v>
      </c>
      <c r="D5016" s="404" t="s">
        <v>6770</v>
      </c>
      <c r="E5016" s="409">
        <v>15.45</v>
      </c>
      <c r="F5016" s="404" t="s">
        <v>6771</v>
      </c>
    </row>
    <row r="5017" spans="1:6">
      <c r="A5017" s="403">
        <v>73465</v>
      </c>
      <c r="B5017" s="404" t="s">
        <v>12118</v>
      </c>
      <c r="C5017" s="404" t="s">
        <v>76</v>
      </c>
      <c r="D5017" s="404" t="s">
        <v>6823</v>
      </c>
      <c r="E5017" s="409">
        <v>28.63</v>
      </c>
      <c r="F5017" s="404" t="s">
        <v>6771</v>
      </c>
    </row>
    <row r="5018" spans="1:6">
      <c r="A5018" s="403">
        <v>73676</v>
      </c>
      <c r="B5018" s="404" t="s">
        <v>12119</v>
      </c>
      <c r="C5018" s="404" t="s">
        <v>76</v>
      </c>
      <c r="D5018" s="404" t="s">
        <v>6823</v>
      </c>
      <c r="E5018" s="409">
        <v>44.38</v>
      </c>
      <c r="F5018" s="404" t="s">
        <v>6771</v>
      </c>
    </row>
    <row r="5019" spans="1:6">
      <c r="A5019" s="404" t="s">
        <v>12120</v>
      </c>
      <c r="B5019" s="404" t="s">
        <v>12121</v>
      </c>
      <c r="C5019" s="404" t="s">
        <v>76</v>
      </c>
      <c r="D5019" s="404" t="s">
        <v>6770</v>
      </c>
      <c r="E5019" s="409">
        <v>42.94</v>
      </c>
      <c r="F5019" s="404" t="s">
        <v>6771</v>
      </c>
    </row>
    <row r="5020" spans="1:6">
      <c r="A5020" s="404" t="s">
        <v>12122</v>
      </c>
      <c r="B5020" s="404" t="s">
        <v>12123</v>
      </c>
      <c r="C5020" s="404" t="s">
        <v>76</v>
      </c>
      <c r="D5020" s="404" t="s">
        <v>6770</v>
      </c>
      <c r="E5020" s="409">
        <v>38.44</v>
      </c>
      <c r="F5020" s="404" t="s">
        <v>6771</v>
      </c>
    </row>
    <row r="5021" spans="1:6">
      <c r="A5021" s="404" t="s">
        <v>12124</v>
      </c>
      <c r="B5021" s="404" t="s">
        <v>12125</v>
      </c>
      <c r="C5021" s="404" t="s">
        <v>76</v>
      </c>
      <c r="D5021" s="404" t="s">
        <v>6770</v>
      </c>
      <c r="E5021" s="409">
        <v>37.270000000000003</v>
      </c>
      <c r="F5021" s="404" t="s">
        <v>6771</v>
      </c>
    </row>
    <row r="5022" spans="1:6">
      <c r="A5022" s="404" t="s">
        <v>12126</v>
      </c>
      <c r="B5022" s="404" t="s">
        <v>12127</v>
      </c>
      <c r="C5022" s="404" t="s">
        <v>76</v>
      </c>
      <c r="D5022" s="404" t="s">
        <v>6770</v>
      </c>
      <c r="E5022" s="409">
        <v>36.69</v>
      </c>
      <c r="F5022" s="404" t="s">
        <v>6771</v>
      </c>
    </row>
    <row r="5023" spans="1:6">
      <c r="A5023" s="404" t="s">
        <v>12128</v>
      </c>
      <c r="B5023" s="404" t="s">
        <v>12129</v>
      </c>
      <c r="C5023" s="404" t="s">
        <v>76</v>
      </c>
      <c r="D5023" s="404" t="s">
        <v>6770</v>
      </c>
      <c r="E5023" s="409">
        <v>41.05</v>
      </c>
      <c r="F5023" s="404" t="s">
        <v>6771</v>
      </c>
    </row>
    <row r="5024" spans="1:6">
      <c r="A5024" s="404" t="s">
        <v>12130</v>
      </c>
      <c r="B5024" s="404" t="s">
        <v>12131</v>
      </c>
      <c r="C5024" s="404" t="s">
        <v>76</v>
      </c>
      <c r="D5024" s="404" t="s">
        <v>6770</v>
      </c>
      <c r="E5024" s="409">
        <v>32.22</v>
      </c>
      <c r="F5024" s="404" t="s">
        <v>6771</v>
      </c>
    </row>
    <row r="5025" spans="1:6">
      <c r="A5025" s="404" t="s">
        <v>12132</v>
      </c>
      <c r="B5025" s="404" t="s">
        <v>12133</v>
      </c>
      <c r="C5025" s="404" t="s">
        <v>76</v>
      </c>
      <c r="D5025" s="404" t="s">
        <v>6770</v>
      </c>
      <c r="E5025" s="409">
        <v>48.92</v>
      </c>
      <c r="F5025" s="404" t="s">
        <v>6771</v>
      </c>
    </row>
    <row r="5026" spans="1:6">
      <c r="A5026" s="404" t="s">
        <v>12134</v>
      </c>
      <c r="B5026" s="404" t="s">
        <v>12135</v>
      </c>
      <c r="C5026" s="404" t="s">
        <v>76</v>
      </c>
      <c r="D5026" s="404" t="s">
        <v>6770</v>
      </c>
      <c r="E5026" s="409">
        <v>37.270000000000003</v>
      </c>
      <c r="F5026" s="404" t="s">
        <v>6771</v>
      </c>
    </row>
    <row r="5027" spans="1:6">
      <c r="A5027" s="404" t="s">
        <v>12136</v>
      </c>
      <c r="B5027" s="404" t="s">
        <v>12137</v>
      </c>
      <c r="C5027" s="404" t="s">
        <v>76</v>
      </c>
      <c r="D5027" s="404" t="s">
        <v>6823</v>
      </c>
      <c r="E5027" s="409">
        <v>31.68</v>
      </c>
      <c r="F5027" s="404" t="s">
        <v>6771</v>
      </c>
    </row>
    <row r="5028" spans="1:6">
      <c r="A5028" s="404" t="s">
        <v>12138</v>
      </c>
      <c r="B5028" s="404" t="s">
        <v>12139</v>
      </c>
      <c r="C5028" s="404" t="s">
        <v>76</v>
      </c>
      <c r="D5028" s="404" t="s">
        <v>6770</v>
      </c>
      <c r="E5028" s="409">
        <v>36.5</v>
      </c>
      <c r="F5028" s="404" t="s">
        <v>6771</v>
      </c>
    </row>
    <row r="5029" spans="1:6">
      <c r="A5029" s="404" t="s">
        <v>12140</v>
      </c>
      <c r="B5029" s="404" t="s">
        <v>12141</v>
      </c>
      <c r="C5029" s="404" t="s">
        <v>76</v>
      </c>
      <c r="D5029" s="404" t="s">
        <v>6770</v>
      </c>
      <c r="E5029" s="409">
        <v>35.380000000000003</v>
      </c>
      <c r="F5029" s="404" t="s">
        <v>6771</v>
      </c>
    </row>
    <row r="5030" spans="1:6">
      <c r="A5030" s="404" t="s">
        <v>12142</v>
      </c>
      <c r="B5030" s="404" t="s">
        <v>12143</v>
      </c>
      <c r="C5030" s="404" t="s">
        <v>76</v>
      </c>
      <c r="D5030" s="404" t="s">
        <v>6823</v>
      </c>
      <c r="E5030" s="409">
        <v>42.31</v>
      </c>
      <c r="F5030" s="404" t="s">
        <v>6771</v>
      </c>
    </row>
    <row r="5031" spans="1:6">
      <c r="A5031" s="404" t="s">
        <v>12144</v>
      </c>
      <c r="B5031" s="404" t="s">
        <v>12145</v>
      </c>
      <c r="C5031" s="404" t="s">
        <v>76</v>
      </c>
      <c r="D5031" s="404" t="s">
        <v>6770</v>
      </c>
      <c r="E5031" s="409">
        <v>36.85</v>
      </c>
      <c r="F5031" s="404" t="s">
        <v>6771</v>
      </c>
    </row>
    <row r="5032" spans="1:6">
      <c r="A5032" s="404" t="s">
        <v>12146</v>
      </c>
      <c r="B5032" s="404" t="s">
        <v>12147</v>
      </c>
      <c r="C5032" s="404" t="s">
        <v>76</v>
      </c>
      <c r="D5032" s="404" t="s">
        <v>6823</v>
      </c>
      <c r="E5032" s="409">
        <v>48.26</v>
      </c>
      <c r="F5032" s="404" t="s">
        <v>6771</v>
      </c>
    </row>
    <row r="5033" spans="1:6">
      <c r="A5033" s="404" t="s">
        <v>12148</v>
      </c>
      <c r="B5033" s="404" t="s">
        <v>12149</v>
      </c>
      <c r="C5033" s="404" t="s">
        <v>76</v>
      </c>
      <c r="D5033" s="404" t="s">
        <v>6823</v>
      </c>
      <c r="E5033" s="409">
        <v>37.76</v>
      </c>
      <c r="F5033" s="404" t="s">
        <v>6771</v>
      </c>
    </row>
    <row r="5034" spans="1:6">
      <c r="A5034" s="404" t="s">
        <v>12150</v>
      </c>
      <c r="B5034" s="404" t="s">
        <v>12151</v>
      </c>
      <c r="C5034" s="404" t="s">
        <v>76</v>
      </c>
      <c r="D5034" s="404" t="s">
        <v>6770</v>
      </c>
      <c r="E5034" s="409">
        <v>30.48</v>
      </c>
      <c r="F5034" s="404" t="s">
        <v>6771</v>
      </c>
    </row>
    <row r="5035" spans="1:6">
      <c r="A5035" s="404" t="s">
        <v>12152</v>
      </c>
      <c r="B5035" s="404" t="s">
        <v>12153</v>
      </c>
      <c r="C5035" s="404" t="s">
        <v>76</v>
      </c>
      <c r="D5035" s="404" t="s">
        <v>6770</v>
      </c>
      <c r="E5035" s="409">
        <v>37.46</v>
      </c>
      <c r="F5035" s="404" t="s">
        <v>6771</v>
      </c>
    </row>
    <row r="5036" spans="1:6">
      <c r="A5036" s="404" t="s">
        <v>12154</v>
      </c>
      <c r="B5036" s="404" t="s">
        <v>12155</v>
      </c>
      <c r="C5036" s="404" t="s">
        <v>76</v>
      </c>
      <c r="D5036" s="404" t="s">
        <v>6770</v>
      </c>
      <c r="E5036" s="409">
        <v>33.97</v>
      </c>
      <c r="F5036" s="404" t="s">
        <v>6771</v>
      </c>
    </row>
    <row r="5037" spans="1:6">
      <c r="A5037" s="403">
        <v>84172</v>
      </c>
      <c r="B5037" s="404" t="s">
        <v>12156</v>
      </c>
      <c r="C5037" s="404" t="s">
        <v>76</v>
      </c>
      <c r="D5037" s="404" t="s">
        <v>6823</v>
      </c>
      <c r="E5037" s="409">
        <v>44.59</v>
      </c>
      <c r="F5037" s="404" t="s">
        <v>6771</v>
      </c>
    </row>
    <row r="5038" spans="1:6">
      <c r="A5038" s="403">
        <v>84173</v>
      </c>
      <c r="B5038" s="404" t="s">
        <v>12157</v>
      </c>
      <c r="C5038" s="404" t="s">
        <v>76</v>
      </c>
      <c r="D5038" s="404" t="s">
        <v>6770</v>
      </c>
      <c r="E5038" s="409">
        <v>39.340000000000003</v>
      </c>
      <c r="F5038" s="404" t="s">
        <v>6771</v>
      </c>
    </row>
    <row r="5039" spans="1:6">
      <c r="A5039" s="403">
        <v>84174</v>
      </c>
      <c r="B5039" s="404" t="s">
        <v>12158</v>
      </c>
      <c r="C5039" s="404" t="s">
        <v>76</v>
      </c>
      <c r="D5039" s="404" t="s">
        <v>6770</v>
      </c>
      <c r="E5039" s="409">
        <v>56.37</v>
      </c>
      <c r="F5039" s="404" t="s">
        <v>6771</v>
      </c>
    </row>
    <row r="5040" spans="1:6">
      <c r="A5040" s="403">
        <v>72191</v>
      </c>
      <c r="B5040" s="404" t="s">
        <v>12159</v>
      </c>
      <c r="C5040" s="404" t="s">
        <v>76</v>
      </c>
      <c r="D5040" s="404" t="s">
        <v>6770</v>
      </c>
      <c r="E5040" s="409">
        <v>62.95</v>
      </c>
      <c r="F5040" s="404" t="s">
        <v>6771</v>
      </c>
    </row>
    <row r="5041" spans="1:6">
      <c r="A5041" s="403">
        <v>72192</v>
      </c>
      <c r="B5041" s="404" t="s">
        <v>12160</v>
      </c>
      <c r="C5041" s="404" t="s">
        <v>76</v>
      </c>
      <c r="D5041" s="404" t="s">
        <v>6770</v>
      </c>
      <c r="E5041" s="409">
        <v>17.16</v>
      </c>
      <c r="F5041" s="404" t="s">
        <v>6771</v>
      </c>
    </row>
    <row r="5042" spans="1:6">
      <c r="A5042" s="403">
        <v>72193</v>
      </c>
      <c r="B5042" s="404" t="s">
        <v>12161</v>
      </c>
      <c r="C5042" s="404" t="s">
        <v>76</v>
      </c>
      <c r="D5042" s="404" t="s">
        <v>6770</v>
      </c>
      <c r="E5042" s="409">
        <v>46.59</v>
      </c>
      <c r="F5042" s="404" t="s">
        <v>6771</v>
      </c>
    </row>
    <row r="5043" spans="1:6">
      <c r="A5043" s="403">
        <v>73655</v>
      </c>
      <c r="B5043" s="404" t="s">
        <v>12162</v>
      </c>
      <c r="C5043" s="404" t="s">
        <v>76</v>
      </c>
      <c r="D5043" s="404" t="s">
        <v>6770</v>
      </c>
      <c r="E5043" s="409">
        <v>125.09</v>
      </c>
      <c r="F5043" s="404" t="s">
        <v>6771</v>
      </c>
    </row>
    <row r="5044" spans="1:6">
      <c r="A5044" s="404" t="s">
        <v>12163</v>
      </c>
      <c r="B5044" s="404" t="s">
        <v>12164</v>
      </c>
      <c r="C5044" s="404" t="s">
        <v>76</v>
      </c>
      <c r="D5044" s="404" t="s">
        <v>6770</v>
      </c>
      <c r="E5044" s="409">
        <v>158.41</v>
      </c>
      <c r="F5044" s="404" t="s">
        <v>6771</v>
      </c>
    </row>
    <row r="5045" spans="1:6">
      <c r="A5045" s="403">
        <v>84181</v>
      </c>
      <c r="B5045" s="404" t="s">
        <v>12165</v>
      </c>
      <c r="C5045" s="404" t="s">
        <v>76</v>
      </c>
      <c r="D5045" s="404" t="s">
        <v>6770</v>
      </c>
      <c r="E5045" s="409">
        <v>133.19999999999999</v>
      </c>
      <c r="F5045" s="404" t="s">
        <v>6771</v>
      </c>
    </row>
    <row r="5046" spans="1:6">
      <c r="A5046" s="403">
        <v>87246</v>
      </c>
      <c r="B5046" s="404" t="s">
        <v>12166</v>
      </c>
      <c r="C5046" s="404" t="s">
        <v>76</v>
      </c>
      <c r="D5046" s="404" t="s">
        <v>6770</v>
      </c>
      <c r="E5046" s="409">
        <v>33.06</v>
      </c>
      <c r="F5046" s="404" t="s">
        <v>6771</v>
      </c>
    </row>
    <row r="5047" spans="1:6">
      <c r="A5047" s="403">
        <v>87247</v>
      </c>
      <c r="B5047" s="404" t="s">
        <v>12167</v>
      </c>
      <c r="C5047" s="404" t="s">
        <v>76</v>
      </c>
      <c r="D5047" s="404" t="s">
        <v>6770</v>
      </c>
      <c r="E5047" s="409">
        <v>28.62</v>
      </c>
      <c r="F5047" s="404" t="s">
        <v>6771</v>
      </c>
    </row>
    <row r="5048" spans="1:6">
      <c r="A5048" s="403">
        <v>87248</v>
      </c>
      <c r="B5048" s="404" t="s">
        <v>12168</v>
      </c>
      <c r="C5048" s="404" t="s">
        <v>76</v>
      </c>
      <c r="D5048" s="404" t="s">
        <v>6770</v>
      </c>
      <c r="E5048" s="409">
        <v>24.94</v>
      </c>
      <c r="F5048" s="404" t="s">
        <v>6771</v>
      </c>
    </row>
    <row r="5049" spans="1:6">
      <c r="A5049" s="403">
        <v>87249</v>
      </c>
      <c r="B5049" s="404" t="s">
        <v>12169</v>
      </c>
      <c r="C5049" s="404" t="s">
        <v>76</v>
      </c>
      <c r="D5049" s="404" t="s">
        <v>6770</v>
      </c>
      <c r="E5049" s="409">
        <v>37.29</v>
      </c>
      <c r="F5049" s="404" t="s">
        <v>6771</v>
      </c>
    </row>
    <row r="5050" spans="1:6">
      <c r="A5050" s="403">
        <v>87250</v>
      </c>
      <c r="B5050" s="404" t="s">
        <v>12170</v>
      </c>
      <c r="C5050" s="404" t="s">
        <v>76</v>
      </c>
      <c r="D5050" s="404" t="s">
        <v>6770</v>
      </c>
      <c r="E5050" s="409">
        <v>30.26</v>
      </c>
      <c r="F5050" s="404" t="s">
        <v>6771</v>
      </c>
    </row>
    <row r="5051" spans="1:6">
      <c r="A5051" s="403">
        <v>87251</v>
      </c>
      <c r="B5051" s="404" t="s">
        <v>12171</v>
      </c>
      <c r="C5051" s="404" t="s">
        <v>76</v>
      </c>
      <c r="D5051" s="404" t="s">
        <v>6770</v>
      </c>
      <c r="E5051" s="409">
        <v>25.65</v>
      </c>
      <c r="F5051" s="404" t="s">
        <v>6771</v>
      </c>
    </row>
    <row r="5052" spans="1:6">
      <c r="A5052" s="403">
        <v>87255</v>
      </c>
      <c r="B5052" s="404" t="s">
        <v>12172</v>
      </c>
      <c r="C5052" s="404" t="s">
        <v>76</v>
      </c>
      <c r="D5052" s="404" t="s">
        <v>6770</v>
      </c>
      <c r="E5052" s="409">
        <v>58.84</v>
      </c>
      <c r="F5052" s="404" t="s">
        <v>6771</v>
      </c>
    </row>
    <row r="5053" spans="1:6">
      <c r="A5053" s="403">
        <v>87256</v>
      </c>
      <c r="B5053" s="404" t="s">
        <v>12173</v>
      </c>
      <c r="C5053" s="404" t="s">
        <v>76</v>
      </c>
      <c r="D5053" s="404" t="s">
        <v>6770</v>
      </c>
      <c r="E5053" s="409">
        <v>50.52</v>
      </c>
      <c r="F5053" s="404" t="s">
        <v>6771</v>
      </c>
    </row>
    <row r="5054" spans="1:6">
      <c r="A5054" s="403">
        <v>87257</v>
      </c>
      <c r="B5054" s="404" t="s">
        <v>12174</v>
      </c>
      <c r="C5054" s="404" t="s">
        <v>76</v>
      </c>
      <c r="D5054" s="404" t="s">
        <v>6770</v>
      </c>
      <c r="E5054" s="409">
        <v>45.13</v>
      </c>
      <c r="F5054" s="404" t="s">
        <v>6771</v>
      </c>
    </row>
    <row r="5055" spans="1:6">
      <c r="A5055" s="403">
        <v>87258</v>
      </c>
      <c r="B5055" s="404" t="s">
        <v>12175</v>
      </c>
      <c r="C5055" s="404" t="s">
        <v>76</v>
      </c>
      <c r="D5055" s="404" t="s">
        <v>6770</v>
      </c>
      <c r="E5055" s="409">
        <v>77.87</v>
      </c>
      <c r="F5055" s="404" t="s">
        <v>6771</v>
      </c>
    </row>
    <row r="5056" spans="1:6">
      <c r="A5056" s="403">
        <v>87259</v>
      </c>
      <c r="B5056" s="404" t="s">
        <v>12176</v>
      </c>
      <c r="C5056" s="404" t="s">
        <v>76</v>
      </c>
      <c r="D5056" s="404" t="s">
        <v>6770</v>
      </c>
      <c r="E5056" s="409">
        <v>69.989999999999995</v>
      </c>
      <c r="F5056" s="404" t="s">
        <v>6771</v>
      </c>
    </row>
    <row r="5057" spans="1:6">
      <c r="A5057" s="403">
        <v>87260</v>
      </c>
      <c r="B5057" s="404" t="s">
        <v>12177</v>
      </c>
      <c r="C5057" s="404" t="s">
        <v>76</v>
      </c>
      <c r="D5057" s="404" t="s">
        <v>6770</v>
      </c>
      <c r="E5057" s="409">
        <v>65.28</v>
      </c>
      <c r="F5057" s="404" t="s">
        <v>6771</v>
      </c>
    </row>
    <row r="5058" spans="1:6">
      <c r="A5058" s="403">
        <v>87261</v>
      </c>
      <c r="B5058" s="404" t="s">
        <v>12178</v>
      </c>
      <c r="C5058" s="404" t="s">
        <v>76</v>
      </c>
      <c r="D5058" s="404" t="s">
        <v>6770</v>
      </c>
      <c r="E5058" s="409">
        <v>89.2</v>
      </c>
      <c r="F5058" s="404" t="s">
        <v>6771</v>
      </c>
    </row>
    <row r="5059" spans="1:6">
      <c r="A5059" s="403">
        <v>87262</v>
      </c>
      <c r="B5059" s="404" t="s">
        <v>12179</v>
      </c>
      <c r="C5059" s="404" t="s">
        <v>76</v>
      </c>
      <c r="D5059" s="404" t="s">
        <v>6770</v>
      </c>
      <c r="E5059" s="409">
        <v>80.13</v>
      </c>
      <c r="F5059" s="404" t="s">
        <v>6771</v>
      </c>
    </row>
    <row r="5060" spans="1:6">
      <c r="A5060" s="403">
        <v>87263</v>
      </c>
      <c r="B5060" s="404" t="s">
        <v>12180</v>
      </c>
      <c r="C5060" s="404" t="s">
        <v>76</v>
      </c>
      <c r="D5060" s="404" t="s">
        <v>6770</v>
      </c>
      <c r="E5060" s="409">
        <v>74.569999999999993</v>
      </c>
      <c r="F5060" s="404" t="s">
        <v>6771</v>
      </c>
    </row>
    <row r="5061" spans="1:6">
      <c r="A5061" s="403">
        <v>89046</v>
      </c>
      <c r="B5061" s="404" t="s">
        <v>12181</v>
      </c>
      <c r="C5061" s="404" t="s">
        <v>76</v>
      </c>
      <c r="D5061" s="404" t="s">
        <v>6770</v>
      </c>
      <c r="E5061" s="409">
        <v>28.4</v>
      </c>
      <c r="F5061" s="404" t="s">
        <v>6771</v>
      </c>
    </row>
    <row r="5062" spans="1:6">
      <c r="A5062" s="403">
        <v>89171</v>
      </c>
      <c r="B5062" s="404" t="s">
        <v>12182</v>
      </c>
      <c r="C5062" s="404" t="s">
        <v>76</v>
      </c>
      <c r="D5062" s="404" t="s">
        <v>6770</v>
      </c>
      <c r="E5062" s="409">
        <v>26.62</v>
      </c>
      <c r="F5062" s="404" t="s">
        <v>6771</v>
      </c>
    </row>
    <row r="5063" spans="1:6">
      <c r="A5063" s="403">
        <v>93389</v>
      </c>
      <c r="B5063" s="404" t="s">
        <v>12183</v>
      </c>
      <c r="C5063" s="404" t="s">
        <v>76</v>
      </c>
      <c r="D5063" s="404" t="s">
        <v>6770</v>
      </c>
      <c r="E5063" s="409">
        <v>30.18</v>
      </c>
      <c r="F5063" s="404" t="s">
        <v>6771</v>
      </c>
    </row>
    <row r="5064" spans="1:6">
      <c r="A5064" s="403">
        <v>93390</v>
      </c>
      <c r="B5064" s="404" t="s">
        <v>12184</v>
      </c>
      <c r="C5064" s="404" t="s">
        <v>76</v>
      </c>
      <c r="D5064" s="404" t="s">
        <v>6770</v>
      </c>
      <c r="E5064" s="409">
        <v>25.79</v>
      </c>
      <c r="F5064" s="404" t="s">
        <v>6771</v>
      </c>
    </row>
    <row r="5065" spans="1:6">
      <c r="A5065" s="403">
        <v>93391</v>
      </c>
      <c r="B5065" s="404" t="s">
        <v>12185</v>
      </c>
      <c r="C5065" s="404" t="s">
        <v>76</v>
      </c>
      <c r="D5065" s="404" t="s">
        <v>6770</v>
      </c>
      <c r="E5065" s="409">
        <v>22.11</v>
      </c>
      <c r="F5065" s="404" t="s">
        <v>6771</v>
      </c>
    </row>
    <row r="5066" spans="1:6">
      <c r="A5066" s="404" t="s">
        <v>12186</v>
      </c>
      <c r="B5066" s="404" t="s">
        <v>12187</v>
      </c>
      <c r="C5066" s="404" t="s">
        <v>76</v>
      </c>
      <c r="D5066" s="404" t="s">
        <v>6770</v>
      </c>
      <c r="E5066" s="409">
        <v>156.18</v>
      </c>
      <c r="F5066" s="404" t="s">
        <v>6771</v>
      </c>
    </row>
    <row r="5067" spans="1:6">
      <c r="A5067" s="404" t="s">
        <v>12188</v>
      </c>
      <c r="B5067" s="404" t="s">
        <v>12189</v>
      </c>
      <c r="C5067" s="404" t="s">
        <v>76</v>
      </c>
      <c r="D5067" s="404" t="s">
        <v>6770</v>
      </c>
      <c r="E5067" s="409">
        <v>32.79</v>
      </c>
      <c r="F5067" s="404" t="s">
        <v>6771</v>
      </c>
    </row>
    <row r="5068" spans="1:6">
      <c r="A5068" s="403">
        <v>84183</v>
      </c>
      <c r="B5068" s="404" t="s">
        <v>12190</v>
      </c>
      <c r="C5068" s="404" t="s">
        <v>76</v>
      </c>
      <c r="D5068" s="404" t="s">
        <v>6770</v>
      </c>
      <c r="E5068" s="409">
        <v>113.96</v>
      </c>
      <c r="F5068" s="404" t="s">
        <v>6771</v>
      </c>
    </row>
    <row r="5069" spans="1:6">
      <c r="A5069" s="403">
        <v>72185</v>
      </c>
      <c r="B5069" s="404" t="s">
        <v>12191</v>
      </c>
      <c r="C5069" s="404" t="s">
        <v>76</v>
      </c>
      <c r="D5069" s="404" t="s">
        <v>6770</v>
      </c>
      <c r="E5069" s="409">
        <v>64.3</v>
      </c>
      <c r="F5069" s="404" t="s">
        <v>6771</v>
      </c>
    </row>
    <row r="5070" spans="1:6">
      <c r="A5070" s="403">
        <v>72186</v>
      </c>
      <c r="B5070" s="404" t="s">
        <v>12192</v>
      </c>
      <c r="C5070" s="404" t="s">
        <v>76</v>
      </c>
      <c r="D5070" s="404" t="s">
        <v>6770</v>
      </c>
      <c r="E5070" s="409">
        <v>101.96</v>
      </c>
      <c r="F5070" s="404" t="s">
        <v>6771</v>
      </c>
    </row>
    <row r="5071" spans="1:6">
      <c r="A5071" s="403">
        <v>72187</v>
      </c>
      <c r="B5071" s="404" t="s">
        <v>12193</v>
      </c>
      <c r="C5071" s="404" t="s">
        <v>76</v>
      </c>
      <c r="D5071" s="404" t="s">
        <v>6823</v>
      </c>
      <c r="E5071" s="409">
        <v>140.80000000000001</v>
      </c>
      <c r="F5071" s="404" t="s">
        <v>6771</v>
      </c>
    </row>
    <row r="5072" spans="1:6">
      <c r="A5072" s="403">
        <v>72188</v>
      </c>
      <c r="B5072" s="404" t="s">
        <v>12194</v>
      </c>
      <c r="C5072" s="404" t="s">
        <v>76</v>
      </c>
      <c r="D5072" s="404" t="s">
        <v>6823</v>
      </c>
      <c r="E5072" s="409">
        <v>140.80000000000001</v>
      </c>
      <c r="F5072" s="404" t="s">
        <v>6771</v>
      </c>
    </row>
    <row r="5073" spans="1:6">
      <c r="A5073" s="404" t="s">
        <v>12195</v>
      </c>
      <c r="B5073" s="404" t="s">
        <v>12196</v>
      </c>
      <c r="C5073" s="404" t="s">
        <v>76</v>
      </c>
      <c r="D5073" s="404" t="s">
        <v>6770</v>
      </c>
      <c r="E5073" s="409">
        <v>127.99</v>
      </c>
      <c r="F5073" s="404" t="s">
        <v>6771</v>
      </c>
    </row>
    <row r="5074" spans="1:6">
      <c r="A5074" s="403">
        <v>84186</v>
      </c>
      <c r="B5074" s="404" t="s">
        <v>12197</v>
      </c>
      <c r="C5074" s="404" t="s">
        <v>76</v>
      </c>
      <c r="D5074" s="404" t="s">
        <v>6770</v>
      </c>
      <c r="E5074" s="409">
        <v>56.29</v>
      </c>
      <c r="F5074" s="404" t="s">
        <v>6771</v>
      </c>
    </row>
    <row r="5075" spans="1:6">
      <c r="A5075" s="403">
        <v>84187</v>
      </c>
      <c r="B5075" s="404" t="s">
        <v>12198</v>
      </c>
      <c r="C5075" s="404" t="s">
        <v>76</v>
      </c>
      <c r="D5075" s="404" t="s">
        <v>6770</v>
      </c>
      <c r="E5075" s="409">
        <v>12.12</v>
      </c>
      <c r="F5075" s="404" t="s">
        <v>6771</v>
      </c>
    </row>
    <row r="5076" spans="1:6">
      <c r="A5076" s="403">
        <v>84188</v>
      </c>
      <c r="B5076" s="404" t="s">
        <v>12199</v>
      </c>
      <c r="C5076" s="404" t="s">
        <v>78</v>
      </c>
      <c r="D5076" s="404" t="s">
        <v>6770</v>
      </c>
      <c r="E5076" s="409">
        <v>15.32</v>
      </c>
      <c r="F5076" s="404" t="s">
        <v>6771</v>
      </c>
    </row>
    <row r="5077" spans="1:6">
      <c r="A5077" s="403">
        <v>72136</v>
      </c>
      <c r="B5077" s="404" t="s">
        <v>12200</v>
      </c>
      <c r="C5077" s="404" t="s">
        <v>76</v>
      </c>
      <c r="D5077" s="404" t="s">
        <v>6823</v>
      </c>
      <c r="E5077" s="409">
        <v>66.099999999999994</v>
      </c>
      <c r="F5077" s="404" t="s">
        <v>6771</v>
      </c>
    </row>
    <row r="5078" spans="1:6">
      <c r="A5078" s="403">
        <v>72137</v>
      </c>
      <c r="B5078" s="404" t="s">
        <v>12201</v>
      </c>
      <c r="C5078" s="404" t="s">
        <v>76</v>
      </c>
      <c r="D5078" s="404" t="s">
        <v>6823</v>
      </c>
      <c r="E5078" s="409">
        <v>78.709999999999994</v>
      </c>
      <c r="F5078" s="404" t="s">
        <v>6771</v>
      </c>
    </row>
    <row r="5079" spans="1:6">
      <c r="A5079" s="403">
        <v>72815</v>
      </c>
      <c r="B5079" s="404" t="s">
        <v>12202</v>
      </c>
      <c r="C5079" s="404" t="s">
        <v>76</v>
      </c>
      <c r="D5079" s="404" t="s">
        <v>6770</v>
      </c>
      <c r="E5079" s="409">
        <v>43.56</v>
      </c>
      <c r="F5079" s="404" t="s">
        <v>6771</v>
      </c>
    </row>
    <row r="5080" spans="1:6">
      <c r="A5080" s="403">
        <v>84191</v>
      </c>
      <c r="B5080" s="404" t="s">
        <v>12203</v>
      </c>
      <c r="C5080" s="404" t="s">
        <v>76</v>
      </c>
      <c r="D5080" s="404" t="s">
        <v>6823</v>
      </c>
      <c r="E5080" s="409">
        <v>59.82</v>
      </c>
      <c r="F5080" s="404" t="s">
        <v>6771</v>
      </c>
    </row>
    <row r="5081" spans="1:6">
      <c r="A5081" s="403">
        <v>72138</v>
      </c>
      <c r="B5081" s="404" t="s">
        <v>12204</v>
      </c>
      <c r="C5081" s="404" t="s">
        <v>76</v>
      </c>
      <c r="D5081" s="404" t="s">
        <v>6770</v>
      </c>
      <c r="E5081" s="409">
        <v>225.85</v>
      </c>
      <c r="F5081" s="404" t="s">
        <v>6771</v>
      </c>
    </row>
    <row r="5082" spans="1:6">
      <c r="A5082" s="403">
        <v>84190</v>
      </c>
      <c r="B5082" s="404" t="s">
        <v>5702</v>
      </c>
      <c r="C5082" s="404" t="s">
        <v>76</v>
      </c>
      <c r="D5082" s="404" t="s">
        <v>6823</v>
      </c>
      <c r="E5082" s="409">
        <v>189.61</v>
      </c>
      <c r="F5082" s="404" t="s">
        <v>6771</v>
      </c>
    </row>
    <row r="5083" spans="1:6">
      <c r="A5083" s="403">
        <v>84195</v>
      </c>
      <c r="B5083" s="404" t="s">
        <v>12205</v>
      </c>
      <c r="C5083" s="404" t="s">
        <v>76</v>
      </c>
      <c r="D5083" s="404" t="s">
        <v>6823</v>
      </c>
      <c r="E5083" s="409">
        <v>355.69</v>
      </c>
      <c r="F5083" s="404" t="s">
        <v>6771</v>
      </c>
    </row>
    <row r="5084" spans="1:6">
      <c r="A5084" s="404" t="s">
        <v>12206</v>
      </c>
      <c r="B5084" s="404" t="s">
        <v>12207</v>
      </c>
      <c r="C5084" s="404" t="s">
        <v>78</v>
      </c>
      <c r="D5084" s="404" t="s">
        <v>6823</v>
      </c>
      <c r="E5084" s="409">
        <v>35.51</v>
      </c>
      <c r="F5084" s="404" t="s">
        <v>6771</v>
      </c>
    </row>
    <row r="5085" spans="1:6">
      <c r="A5085" s="403">
        <v>84161</v>
      </c>
      <c r="B5085" s="404" t="s">
        <v>5262</v>
      </c>
      <c r="C5085" s="404" t="s">
        <v>78</v>
      </c>
      <c r="D5085" s="404" t="s">
        <v>6823</v>
      </c>
      <c r="E5085" s="409">
        <v>68.150000000000006</v>
      </c>
      <c r="F5085" s="404" t="s">
        <v>6771</v>
      </c>
    </row>
    <row r="5086" spans="1:6">
      <c r="A5086" s="404" t="s">
        <v>12208</v>
      </c>
      <c r="B5086" s="404" t="s">
        <v>12209</v>
      </c>
      <c r="C5086" s="404" t="s">
        <v>78</v>
      </c>
      <c r="D5086" s="404" t="s">
        <v>6770</v>
      </c>
      <c r="E5086" s="409">
        <v>15.87</v>
      </c>
      <c r="F5086" s="404" t="s">
        <v>6771</v>
      </c>
    </row>
    <row r="5087" spans="1:6">
      <c r="A5087" s="403">
        <v>84162</v>
      </c>
      <c r="B5087" s="404" t="s">
        <v>12210</v>
      </c>
      <c r="C5087" s="404" t="s">
        <v>78</v>
      </c>
      <c r="D5087" s="404" t="s">
        <v>6770</v>
      </c>
      <c r="E5087" s="409">
        <v>16.239999999999998</v>
      </c>
      <c r="F5087" s="404" t="s">
        <v>6771</v>
      </c>
    </row>
    <row r="5088" spans="1:6">
      <c r="A5088" s="403">
        <v>88648</v>
      </c>
      <c r="B5088" s="404" t="s">
        <v>12211</v>
      </c>
      <c r="C5088" s="404" t="s">
        <v>78</v>
      </c>
      <c r="D5088" s="404" t="s">
        <v>6770</v>
      </c>
      <c r="E5088" s="409">
        <v>3.89</v>
      </c>
      <c r="F5088" s="404" t="s">
        <v>6771</v>
      </c>
    </row>
    <row r="5089" spans="1:6">
      <c r="A5089" s="403">
        <v>88649</v>
      </c>
      <c r="B5089" s="404" t="s">
        <v>12212</v>
      </c>
      <c r="C5089" s="404" t="s">
        <v>78</v>
      </c>
      <c r="D5089" s="404" t="s">
        <v>6770</v>
      </c>
      <c r="E5089" s="409">
        <v>4.37</v>
      </c>
      <c r="F5089" s="404" t="s">
        <v>6771</v>
      </c>
    </row>
    <row r="5090" spans="1:6">
      <c r="A5090" s="403">
        <v>88650</v>
      </c>
      <c r="B5090" s="404" t="s">
        <v>12213</v>
      </c>
      <c r="C5090" s="404" t="s">
        <v>78</v>
      </c>
      <c r="D5090" s="404" t="s">
        <v>6770</v>
      </c>
      <c r="E5090" s="409">
        <v>8.19</v>
      </c>
      <c r="F5090" s="404" t="s">
        <v>6771</v>
      </c>
    </row>
    <row r="5091" spans="1:6">
      <c r="A5091" s="403">
        <v>96467</v>
      </c>
      <c r="B5091" s="404" t="s">
        <v>12214</v>
      </c>
      <c r="C5091" s="404" t="s">
        <v>78</v>
      </c>
      <c r="D5091" s="404" t="s">
        <v>6770</v>
      </c>
      <c r="E5091" s="409">
        <v>3.56</v>
      </c>
      <c r="F5091" s="404" t="s">
        <v>6771</v>
      </c>
    </row>
    <row r="5092" spans="1:6">
      <c r="A5092" s="404" t="s">
        <v>12215</v>
      </c>
      <c r="B5092" s="404" t="s">
        <v>12216</v>
      </c>
      <c r="C5092" s="404" t="s">
        <v>78</v>
      </c>
      <c r="D5092" s="404" t="s">
        <v>6823</v>
      </c>
      <c r="E5092" s="409">
        <v>20.77</v>
      </c>
      <c r="F5092" s="404" t="s">
        <v>6771</v>
      </c>
    </row>
    <row r="5093" spans="1:6">
      <c r="A5093" s="403">
        <v>84167</v>
      </c>
      <c r="B5093" s="404" t="s">
        <v>12217</v>
      </c>
      <c r="C5093" s="404" t="s">
        <v>78</v>
      </c>
      <c r="D5093" s="404" t="s">
        <v>6823</v>
      </c>
      <c r="E5093" s="409">
        <v>48.57</v>
      </c>
      <c r="F5093" s="404" t="s">
        <v>6771</v>
      </c>
    </row>
    <row r="5094" spans="1:6">
      <c r="A5094" s="403">
        <v>84168</v>
      </c>
      <c r="B5094" s="404" t="s">
        <v>12218</v>
      </c>
      <c r="C5094" s="404" t="s">
        <v>78</v>
      </c>
      <c r="D5094" s="404" t="s">
        <v>6770</v>
      </c>
      <c r="E5094" s="409">
        <v>14.83</v>
      </c>
      <c r="F5094" s="404" t="s">
        <v>6771</v>
      </c>
    </row>
    <row r="5095" spans="1:6">
      <c r="A5095" s="403">
        <v>68325</v>
      </c>
      <c r="B5095" s="404" t="s">
        <v>5696</v>
      </c>
      <c r="C5095" s="404" t="s">
        <v>76</v>
      </c>
      <c r="D5095" s="404" t="s">
        <v>6823</v>
      </c>
      <c r="E5095" s="409">
        <v>37.869999999999997</v>
      </c>
      <c r="F5095" s="404" t="s">
        <v>6771</v>
      </c>
    </row>
    <row r="5096" spans="1:6">
      <c r="A5096" s="403">
        <v>68333</v>
      </c>
      <c r="B5096" s="404" t="s">
        <v>12219</v>
      </c>
      <c r="C5096" s="404" t="s">
        <v>76</v>
      </c>
      <c r="D5096" s="404" t="s">
        <v>6823</v>
      </c>
      <c r="E5096" s="409">
        <v>38.159999999999997</v>
      </c>
      <c r="F5096" s="404" t="s">
        <v>6771</v>
      </c>
    </row>
    <row r="5097" spans="1:6">
      <c r="A5097" s="403">
        <v>72183</v>
      </c>
      <c r="B5097" s="404" t="s">
        <v>5698</v>
      </c>
      <c r="C5097" s="404" t="s">
        <v>76</v>
      </c>
      <c r="D5097" s="404" t="s">
        <v>6823</v>
      </c>
      <c r="E5097" s="409">
        <v>63.24</v>
      </c>
      <c r="F5097" s="404" t="s">
        <v>6771</v>
      </c>
    </row>
    <row r="5098" spans="1:6">
      <c r="A5098" s="403">
        <v>84175</v>
      </c>
      <c r="B5098" s="404" t="s">
        <v>12220</v>
      </c>
      <c r="C5098" s="404" t="s">
        <v>78</v>
      </c>
      <c r="D5098" s="404" t="s">
        <v>6823</v>
      </c>
      <c r="E5098" s="409">
        <v>9.93</v>
      </c>
      <c r="F5098" s="404" t="s">
        <v>6771</v>
      </c>
    </row>
    <row r="5099" spans="1:6">
      <c r="A5099" s="403">
        <v>84176</v>
      </c>
      <c r="B5099" s="404" t="s">
        <v>12221</v>
      </c>
      <c r="C5099" s="404" t="s">
        <v>78</v>
      </c>
      <c r="D5099" s="404" t="s">
        <v>6770</v>
      </c>
      <c r="E5099" s="409">
        <v>18.829999999999998</v>
      </c>
      <c r="F5099" s="404" t="s">
        <v>6771</v>
      </c>
    </row>
    <row r="5100" spans="1:6">
      <c r="A5100" s="403">
        <v>84177</v>
      </c>
      <c r="B5100" s="404" t="s">
        <v>12222</v>
      </c>
      <c r="C5100" s="404" t="s">
        <v>78</v>
      </c>
      <c r="D5100" s="404" t="s">
        <v>6770</v>
      </c>
      <c r="E5100" s="409">
        <v>10.92</v>
      </c>
      <c r="F5100" s="404" t="s">
        <v>6771</v>
      </c>
    </row>
    <row r="5101" spans="1:6">
      <c r="A5101" s="403">
        <v>94990</v>
      </c>
      <c r="B5101" s="404" t="s">
        <v>12223</v>
      </c>
      <c r="C5101" s="404" t="s">
        <v>93</v>
      </c>
      <c r="D5101" s="404" t="s">
        <v>6823</v>
      </c>
      <c r="E5101" s="409">
        <v>475.69</v>
      </c>
      <c r="F5101" s="404" t="s">
        <v>6771</v>
      </c>
    </row>
    <row r="5102" spans="1:6">
      <c r="A5102" s="403">
        <v>94991</v>
      </c>
      <c r="B5102" s="404" t="s">
        <v>12224</v>
      </c>
      <c r="C5102" s="404" t="s">
        <v>93</v>
      </c>
      <c r="D5102" s="404" t="s">
        <v>6770</v>
      </c>
      <c r="E5102" s="409">
        <v>427.74</v>
      </c>
      <c r="F5102" s="404" t="s">
        <v>6771</v>
      </c>
    </row>
    <row r="5103" spans="1:6">
      <c r="A5103" s="403">
        <v>94992</v>
      </c>
      <c r="B5103" s="404" t="s">
        <v>12225</v>
      </c>
      <c r="C5103" s="404" t="s">
        <v>76</v>
      </c>
      <c r="D5103" s="404" t="s">
        <v>6823</v>
      </c>
      <c r="E5103" s="409">
        <v>49.08</v>
      </c>
      <c r="F5103" s="404" t="s">
        <v>6771</v>
      </c>
    </row>
    <row r="5104" spans="1:6">
      <c r="A5104" s="403">
        <v>94993</v>
      </c>
      <c r="B5104" s="404" t="s">
        <v>12226</v>
      </c>
      <c r="C5104" s="404" t="s">
        <v>76</v>
      </c>
      <c r="D5104" s="404" t="s">
        <v>6823</v>
      </c>
      <c r="E5104" s="409">
        <v>46.2</v>
      </c>
      <c r="F5104" s="404" t="s">
        <v>6771</v>
      </c>
    </row>
    <row r="5105" spans="1:6">
      <c r="A5105" s="403">
        <v>94994</v>
      </c>
      <c r="B5105" s="404" t="s">
        <v>12227</v>
      </c>
      <c r="C5105" s="404" t="s">
        <v>76</v>
      </c>
      <c r="D5105" s="404" t="s">
        <v>6823</v>
      </c>
      <c r="E5105" s="409">
        <v>59.82</v>
      </c>
      <c r="F5105" s="404" t="s">
        <v>6771</v>
      </c>
    </row>
    <row r="5106" spans="1:6">
      <c r="A5106" s="403">
        <v>94995</v>
      </c>
      <c r="B5106" s="404" t="s">
        <v>12228</v>
      </c>
      <c r="C5106" s="404" t="s">
        <v>76</v>
      </c>
      <c r="D5106" s="404" t="s">
        <v>6823</v>
      </c>
      <c r="E5106" s="409">
        <v>55.99</v>
      </c>
      <c r="F5106" s="404" t="s">
        <v>6771</v>
      </c>
    </row>
    <row r="5107" spans="1:6">
      <c r="A5107" s="403">
        <v>94996</v>
      </c>
      <c r="B5107" s="404" t="s">
        <v>12229</v>
      </c>
      <c r="C5107" s="404" t="s">
        <v>76</v>
      </c>
      <c r="D5107" s="404" t="s">
        <v>6823</v>
      </c>
      <c r="E5107" s="409">
        <v>69.540000000000006</v>
      </c>
      <c r="F5107" s="404" t="s">
        <v>6771</v>
      </c>
    </row>
    <row r="5108" spans="1:6">
      <c r="A5108" s="403">
        <v>94997</v>
      </c>
      <c r="B5108" s="404" t="s">
        <v>12230</v>
      </c>
      <c r="C5108" s="404" t="s">
        <v>76</v>
      </c>
      <c r="D5108" s="404" t="s">
        <v>6823</v>
      </c>
      <c r="E5108" s="409">
        <v>64.73</v>
      </c>
      <c r="F5108" s="404" t="s">
        <v>6771</v>
      </c>
    </row>
    <row r="5109" spans="1:6">
      <c r="A5109" s="403">
        <v>94998</v>
      </c>
      <c r="B5109" s="404" t="s">
        <v>12231</v>
      </c>
      <c r="C5109" s="404" t="s">
        <v>76</v>
      </c>
      <c r="D5109" s="404" t="s">
        <v>6823</v>
      </c>
      <c r="E5109" s="409">
        <v>79.59</v>
      </c>
      <c r="F5109" s="404" t="s">
        <v>6771</v>
      </c>
    </row>
    <row r="5110" spans="1:6">
      <c r="A5110" s="403">
        <v>94999</v>
      </c>
      <c r="B5110" s="404" t="s">
        <v>12232</v>
      </c>
      <c r="C5110" s="404" t="s">
        <v>76</v>
      </c>
      <c r="D5110" s="404" t="s">
        <v>6823</v>
      </c>
      <c r="E5110" s="409">
        <v>73.83</v>
      </c>
      <c r="F5110" s="404" t="s">
        <v>6771</v>
      </c>
    </row>
    <row r="5111" spans="1:6">
      <c r="A5111" s="403">
        <v>87620</v>
      </c>
      <c r="B5111" s="404" t="s">
        <v>12233</v>
      </c>
      <c r="C5111" s="404" t="s">
        <v>76</v>
      </c>
      <c r="D5111" s="404" t="s">
        <v>6823</v>
      </c>
      <c r="E5111" s="409">
        <v>22.51</v>
      </c>
      <c r="F5111" s="404" t="s">
        <v>6771</v>
      </c>
    </row>
    <row r="5112" spans="1:6">
      <c r="A5112" s="403">
        <v>87622</v>
      </c>
      <c r="B5112" s="404" t="s">
        <v>12234</v>
      </c>
      <c r="C5112" s="404" t="s">
        <v>76</v>
      </c>
      <c r="D5112" s="404" t="s">
        <v>6770</v>
      </c>
      <c r="E5112" s="409">
        <v>24.53</v>
      </c>
      <c r="F5112" s="404" t="s">
        <v>6771</v>
      </c>
    </row>
    <row r="5113" spans="1:6">
      <c r="A5113" s="403">
        <v>87623</v>
      </c>
      <c r="B5113" s="404" t="s">
        <v>12235</v>
      </c>
      <c r="C5113" s="404" t="s">
        <v>76</v>
      </c>
      <c r="D5113" s="404" t="s">
        <v>6823</v>
      </c>
      <c r="E5113" s="409">
        <v>43.97</v>
      </c>
      <c r="F5113" s="404" t="s">
        <v>6771</v>
      </c>
    </row>
    <row r="5114" spans="1:6">
      <c r="A5114" s="403">
        <v>87624</v>
      </c>
      <c r="B5114" s="404" t="s">
        <v>12236</v>
      </c>
      <c r="C5114" s="404" t="s">
        <v>76</v>
      </c>
      <c r="D5114" s="404" t="s">
        <v>6770</v>
      </c>
      <c r="E5114" s="409">
        <v>48</v>
      </c>
      <c r="F5114" s="404" t="s">
        <v>6771</v>
      </c>
    </row>
    <row r="5115" spans="1:6">
      <c r="A5115" s="403">
        <v>87630</v>
      </c>
      <c r="B5115" s="404" t="s">
        <v>12237</v>
      </c>
      <c r="C5115" s="404" t="s">
        <v>76</v>
      </c>
      <c r="D5115" s="404" t="s">
        <v>6823</v>
      </c>
      <c r="E5115" s="409">
        <v>27.99</v>
      </c>
      <c r="F5115" s="404" t="s">
        <v>6771</v>
      </c>
    </row>
    <row r="5116" spans="1:6">
      <c r="A5116" s="403">
        <v>87632</v>
      </c>
      <c r="B5116" s="404" t="s">
        <v>12238</v>
      </c>
      <c r="C5116" s="404" t="s">
        <v>76</v>
      </c>
      <c r="D5116" s="404" t="s">
        <v>6770</v>
      </c>
      <c r="E5116" s="409">
        <v>30.79</v>
      </c>
      <c r="F5116" s="404" t="s">
        <v>6771</v>
      </c>
    </row>
    <row r="5117" spans="1:6">
      <c r="A5117" s="403">
        <v>87633</v>
      </c>
      <c r="B5117" s="404" t="s">
        <v>12239</v>
      </c>
      <c r="C5117" s="404" t="s">
        <v>76</v>
      </c>
      <c r="D5117" s="404" t="s">
        <v>6823</v>
      </c>
      <c r="E5117" s="409">
        <v>57.82</v>
      </c>
      <c r="F5117" s="404" t="s">
        <v>6771</v>
      </c>
    </row>
    <row r="5118" spans="1:6">
      <c r="A5118" s="403">
        <v>87634</v>
      </c>
      <c r="B5118" s="404" t="s">
        <v>12240</v>
      </c>
      <c r="C5118" s="404" t="s">
        <v>76</v>
      </c>
      <c r="D5118" s="404" t="s">
        <v>6770</v>
      </c>
      <c r="E5118" s="409">
        <v>63.43</v>
      </c>
      <c r="F5118" s="404" t="s">
        <v>6771</v>
      </c>
    </row>
    <row r="5119" spans="1:6">
      <c r="A5119" s="403">
        <v>87640</v>
      </c>
      <c r="B5119" s="404" t="s">
        <v>12241</v>
      </c>
      <c r="C5119" s="404" t="s">
        <v>76</v>
      </c>
      <c r="D5119" s="404" t="s">
        <v>6823</v>
      </c>
      <c r="E5119" s="409">
        <v>32.4</v>
      </c>
      <c r="F5119" s="404" t="s">
        <v>6771</v>
      </c>
    </row>
    <row r="5120" spans="1:6">
      <c r="A5120" s="403">
        <v>87642</v>
      </c>
      <c r="B5120" s="404" t="s">
        <v>5704</v>
      </c>
      <c r="C5120" s="404" t="s">
        <v>76</v>
      </c>
      <c r="D5120" s="404" t="s">
        <v>6770</v>
      </c>
      <c r="E5120" s="409">
        <v>35.85</v>
      </c>
      <c r="F5120" s="404" t="s">
        <v>6771</v>
      </c>
    </row>
    <row r="5121" spans="1:6">
      <c r="A5121" s="403">
        <v>87643</v>
      </c>
      <c r="B5121" s="404" t="s">
        <v>12242</v>
      </c>
      <c r="C5121" s="404" t="s">
        <v>76</v>
      </c>
      <c r="D5121" s="404" t="s">
        <v>6823</v>
      </c>
      <c r="E5121" s="409">
        <v>69.09</v>
      </c>
      <c r="F5121" s="404" t="s">
        <v>6771</v>
      </c>
    </row>
    <row r="5122" spans="1:6">
      <c r="A5122" s="403">
        <v>87644</v>
      </c>
      <c r="B5122" s="404" t="s">
        <v>12243</v>
      </c>
      <c r="C5122" s="404" t="s">
        <v>76</v>
      </c>
      <c r="D5122" s="404" t="s">
        <v>6770</v>
      </c>
      <c r="E5122" s="409">
        <v>75.989999999999995</v>
      </c>
      <c r="F5122" s="404" t="s">
        <v>6771</v>
      </c>
    </row>
    <row r="5123" spans="1:6">
      <c r="A5123" s="403">
        <v>87680</v>
      </c>
      <c r="B5123" s="404" t="s">
        <v>12244</v>
      </c>
      <c r="C5123" s="404" t="s">
        <v>76</v>
      </c>
      <c r="D5123" s="404" t="s">
        <v>6823</v>
      </c>
      <c r="E5123" s="409">
        <v>26.71</v>
      </c>
      <c r="F5123" s="404" t="s">
        <v>6771</v>
      </c>
    </row>
    <row r="5124" spans="1:6">
      <c r="A5124" s="403">
        <v>87682</v>
      </c>
      <c r="B5124" s="404" t="s">
        <v>12245</v>
      </c>
      <c r="C5124" s="404" t="s">
        <v>76</v>
      </c>
      <c r="D5124" s="404" t="s">
        <v>6770</v>
      </c>
      <c r="E5124" s="409">
        <v>30.16</v>
      </c>
      <c r="F5124" s="404" t="s">
        <v>6771</v>
      </c>
    </row>
    <row r="5125" spans="1:6">
      <c r="A5125" s="403">
        <v>87683</v>
      </c>
      <c r="B5125" s="404" t="s">
        <v>12246</v>
      </c>
      <c r="C5125" s="404" t="s">
        <v>76</v>
      </c>
      <c r="D5125" s="404" t="s">
        <v>6823</v>
      </c>
      <c r="E5125" s="409">
        <v>63.4</v>
      </c>
      <c r="F5125" s="404" t="s">
        <v>6771</v>
      </c>
    </row>
    <row r="5126" spans="1:6">
      <c r="A5126" s="403">
        <v>87684</v>
      </c>
      <c r="B5126" s="404" t="s">
        <v>12247</v>
      </c>
      <c r="C5126" s="404" t="s">
        <v>76</v>
      </c>
      <c r="D5126" s="404" t="s">
        <v>6770</v>
      </c>
      <c r="E5126" s="409">
        <v>70.3</v>
      </c>
      <c r="F5126" s="404" t="s">
        <v>6771</v>
      </c>
    </row>
    <row r="5127" spans="1:6">
      <c r="A5127" s="403">
        <v>87690</v>
      </c>
      <c r="B5127" s="404" t="s">
        <v>12248</v>
      </c>
      <c r="C5127" s="404" t="s">
        <v>76</v>
      </c>
      <c r="D5127" s="404" t="s">
        <v>6823</v>
      </c>
      <c r="E5127" s="409">
        <v>31.01</v>
      </c>
      <c r="F5127" s="404" t="s">
        <v>6771</v>
      </c>
    </row>
    <row r="5128" spans="1:6">
      <c r="A5128" s="403">
        <v>87692</v>
      </c>
      <c r="B5128" s="404" t="s">
        <v>12249</v>
      </c>
      <c r="C5128" s="404" t="s">
        <v>76</v>
      </c>
      <c r="D5128" s="404" t="s">
        <v>6770</v>
      </c>
      <c r="E5128" s="409">
        <v>34.96</v>
      </c>
      <c r="F5128" s="404" t="s">
        <v>6771</v>
      </c>
    </row>
    <row r="5129" spans="1:6">
      <c r="A5129" s="403">
        <v>87693</v>
      </c>
      <c r="B5129" s="404" t="s">
        <v>12250</v>
      </c>
      <c r="C5129" s="404" t="s">
        <v>76</v>
      </c>
      <c r="D5129" s="404" t="s">
        <v>6823</v>
      </c>
      <c r="E5129" s="409">
        <v>73.03</v>
      </c>
      <c r="F5129" s="404" t="s">
        <v>6771</v>
      </c>
    </row>
    <row r="5130" spans="1:6">
      <c r="A5130" s="403">
        <v>87694</v>
      </c>
      <c r="B5130" s="404" t="s">
        <v>12251</v>
      </c>
      <c r="C5130" s="404" t="s">
        <v>76</v>
      </c>
      <c r="D5130" s="404" t="s">
        <v>6770</v>
      </c>
      <c r="E5130" s="409">
        <v>80.930000000000007</v>
      </c>
      <c r="F5130" s="404" t="s">
        <v>6771</v>
      </c>
    </row>
    <row r="5131" spans="1:6">
      <c r="A5131" s="403">
        <v>87700</v>
      </c>
      <c r="B5131" s="404" t="s">
        <v>12252</v>
      </c>
      <c r="C5131" s="404" t="s">
        <v>76</v>
      </c>
      <c r="D5131" s="404" t="s">
        <v>6823</v>
      </c>
      <c r="E5131" s="409">
        <v>33.520000000000003</v>
      </c>
      <c r="F5131" s="404" t="s">
        <v>6771</v>
      </c>
    </row>
    <row r="5132" spans="1:6">
      <c r="A5132" s="403">
        <v>87702</v>
      </c>
      <c r="B5132" s="404" t="s">
        <v>12253</v>
      </c>
      <c r="C5132" s="404" t="s">
        <v>76</v>
      </c>
      <c r="D5132" s="404" t="s">
        <v>6770</v>
      </c>
      <c r="E5132" s="409">
        <v>37.82</v>
      </c>
      <c r="F5132" s="404" t="s">
        <v>6771</v>
      </c>
    </row>
    <row r="5133" spans="1:6">
      <c r="A5133" s="403">
        <v>87703</v>
      </c>
      <c r="B5133" s="404" t="s">
        <v>12254</v>
      </c>
      <c r="C5133" s="404" t="s">
        <v>76</v>
      </c>
      <c r="D5133" s="404" t="s">
        <v>6823</v>
      </c>
      <c r="E5133" s="409">
        <v>79.27</v>
      </c>
      <c r="F5133" s="404" t="s">
        <v>6771</v>
      </c>
    </row>
    <row r="5134" spans="1:6">
      <c r="A5134" s="403">
        <v>87704</v>
      </c>
      <c r="B5134" s="404" t="s">
        <v>12255</v>
      </c>
      <c r="C5134" s="404" t="s">
        <v>76</v>
      </c>
      <c r="D5134" s="404" t="s">
        <v>6770</v>
      </c>
      <c r="E5134" s="409">
        <v>87.87</v>
      </c>
      <c r="F5134" s="404" t="s">
        <v>6771</v>
      </c>
    </row>
    <row r="5135" spans="1:6">
      <c r="A5135" s="403">
        <v>87735</v>
      </c>
      <c r="B5135" s="404" t="s">
        <v>12256</v>
      </c>
      <c r="C5135" s="404" t="s">
        <v>76</v>
      </c>
      <c r="D5135" s="404" t="s">
        <v>6823</v>
      </c>
      <c r="E5135" s="409">
        <v>29.58</v>
      </c>
      <c r="F5135" s="404" t="s">
        <v>6771</v>
      </c>
    </row>
    <row r="5136" spans="1:6">
      <c r="A5136" s="403">
        <v>87737</v>
      </c>
      <c r="B5136" s="404" t="s">
        <v>12257</v>
      </c>
      <c r="C5136" s="404" t="s">
        <v>76</v>
      </c>
      <c r="D5136" s="404" t="s">
        <v>6770</v>
      </c>
      <c r="E5136" s="409">
        <v>31.6</v>
      </c>
      <c r="F5136" s="404" t="s">
        <v>6771</v>
      </c>
    </row>
    <row r="5137" spans="1:6">
      <c r="A5137" s="403">
        <v>87738</v>
      </c>
      <c r="B5137" s="404" t="s">
        <v>12258</v>
      </c>
      <c r="C5137" s="404" t="s">
        <v>76</v>
      </c>
      <c r="D5137" s="404" t="s">
        <v>6823</v>
      </c>
      <c r="E5137" s="409">
        <v>51.04</v>
      </c>
      <c r="F5137" s="404" t="s">
        <v>6771</v>
      </c>
    </row>
    <row r="5138" spans="1:6">
      <c r="A5138" s="403">
        <v>87739</v>
      </c>
      <c r="B5138" s="404" t="s">
        <v>12259</v>
      </c>
      <c r="C5138" s="404" t="s">
        <v>76</v>
      </c>
      <c r="D5138" s="404" t="s">
        <v>6770</v>
      </c>
      <c r="E5138" s="409">
        <v>55.07</v>
      </c>
      <c r="F5138" s="404" t="s">
        <v>6771</v>
      </c>
    </row>
    <row r="5139" spans="1:6">
      <c r="A5139" s="403">
        <v>87745</v>
      </c>
      <c r="B5139" s="404" t="s">
        <v>12260</v>
      </c>
      <c r="C5139" s="404" t="s">
        <v>76</v>
      </c>
      <c r="D5139" s="404" t="s">
        <v>6823</v>
      </c>
      <c r="E5139" s="409">
        <v>35.06</v>
      </c>
      <c r="F5139" s="404" t="s">
        <v>6771</v>
      </c>
    </row>
    <row r="5140" spans="1:6">
      <c r="A5140" s="403">
        <v>87747</v>
      </c>
      <c r="B5140" s="404" t="s">
        <v>12261</v>
      </c>
      <c r="C5140" s="404" t="s">
        <v>76</v>
      </c>
      <c r="D5140" s="404" t="s">
        <v>6770</v>
      </c>
      <c r="E5140" s="409">
        <v>37.86</v>
      </c>
      <c r="F5140" s="404" t="s">
        <v>6771</v>
      </c>
    </row>
    <row r="5141" spans="1:6">
      <c r="A5141" s="403">
        <v>87748</v>
      </c>
      <c r="B5141" s="404" t="s">
        <v>12262</v>
      </c>
      <c r="C5141" s="404" t="s">
        <v>76</v>
      </c>
      <c r="D5141" s="404" t="s">
        <v>6823</v>
      </c>
      <c r="E5141" s="409">
        <v>64.89</v>
      </c>
      <c r="F5141" s="404" t="s">
        <v>6771</v>
      </c>
    </row>
    <row r="5142" spans="1:6">
      <c r="A5142" s="403">
        <v>87749</v>
      </c>
      <c r="B5142" s="404" t="s">
        <v>12263</v>
      </c>
      <c r="C5142" s="404" t="s">
        <v>76</v>
      </c>
      <c r="D5142" s="404" t="s">
        <v>6770</v>
      </c>
      <c r="E5142" s="409">
        <v>70.5</v>
      </c>
      <c r="F5142" s="404" t="s">
        <v>6771</v>
      </c>
    </row>
    <row r="5143" spans="1:6">
      <c r="A5143" s="403">
        <v>87755</v>
      </c>
      <c r="B5143" s="404" t="s">
        <v>12264</v>
      </c>
      <c r="C5143" s="404" t="s">
        <v>76</v>
      </c>
      <c r="D5143" s="404" t="s">
        <v>6823</v>
      </c>
      <c r="E5143" s="409">
        <v>31.94</v>
      </c>
      <c r="F5143" s="404" t="s">
        <v>6771</v>
      </c>
    </row>
    <row r="5144" spans="1:6">
      <c r="A5144" s="403">
        <v>87757</v>
      </c>
      <c r="B5144" s="404" t="s">
        <v>12265</v>
      </c>
      <c r="C5144" s="404" t="s">
        <v>76</v>
      </c>
      <c r="D5144" s="404" t="s">
        <v>6770</v>
      </c>
      <c r="E5144" s="409">
        <v>34.74</v>
      </c>
      <c r="F5144" s="404" t="s">
        <v>6771</v>
      </c>
    </row>
    <row r="5145" spans="1:6">
      <c r="A5145" s="403">
        <v>87758</v>
      </c>
      <c r="B5145" s="404" t="s">
        <v>12266</v>
      </c>
      <c r="C5145" s="404" t="s">
        <v>76</v>
      </c>
      <c r="D5145" s="404" t="s">
        <v>6823</v>
      </c>
      <c r="E5145" s="409">
        <v>61.77</v>
      </c>
      <c r="F5145" s="404" t="s">
        <v>6771</v>
      </c>
    </row>
    <row r="5146" spans="1:6">
      <c r="A5146" s="403">
        <v>87759</v>
      </c>
      <c r="B5146" s="404" t="s">
        <v>12267</v>
      </c>
      <c r="C5146" s="404" t="s">
        <v>76</v>
      </c>
      <c r="D5146" s="404" t="s">
        <v>6770</v>
      </c>
      <c r="E5146" s="409">
        <v>67.38</v>
      </c>
      <c r="F5146" s="404" t="s">
        <v>6771</v>
      </c>
    </row>
    <row r="5147" spans="1:6">
      <c r="A5147" s="403">
        <v>87765</v>
      </c>
      <c r="B5147" s="404" t="s">
        <v>12268</v>
      </c>
      <c r="C5147" s="404" t="s">
        <v>76</v>
      </c>
      <c r="D5147" s="404" t="s">
        <v>6823</v>
      </c>
      <c r="E5147" s="409">
        <v>36.35</v>
      </c>
      <c r="F5147" s="404" t="s">
        <v>6771</v>
      </c>
    </row>
    <row r="5148" spans="1:6">
      <c r="A5148" s="403">
        <v>87767</v>
      </c>
      <c r="B5148" s="404" t="s">
        <v>12269</v>
      </c>
      <c r="C5148" s="404" t="s">
        <v>76</v>
      </c>
      <c r="D5148" s="404" t="s">
        <v>6770</v>
      </c>
      <c r="E5148" s="409">
        <v>39.799999999999997</v>
      </c>
      <c r="F5148" s="404" t="s">
        <v>6771</v>
      </c>
    </row>
    <row r="5149" spans="1:6">
      <c r="A5149" s="403">
        <v>87768</v>
      </c>
      <c r="B5149" s="404" t="s">
        <v>12270</v>
      </c>
      <c r="C5149" s="404" t="s">
        <v>76</v>
      </c>
      <c r="D5149" s="404" t="s">
        <v>6823</v>
      </c>
      <c r="E5149" s="409">
        <v>73.040000000000006</v>
      </c>
      <c r="F5149" s="404" t="s">
        <v>6771</v>
      </c>
    </row>
    <row r="5150" spans="1:6">
      <c r="A5150" s="403">
        <v>87769</v>
      </c>
      <c r="B5150" s="404" t="s">
        <v>12271</v>
      </c>
      <c r="C5150" s="404" t="s">
        <v>76</v>
      </c>
      <c r="D5150" s="404" t="s">
        <v>6770</v>
      </c>
      <c r="E5150" s="409">
        <v>79.94</v>
      </c>
      <c r="F5150" s="404" t="s">
        <v>6771</v>
      </c>
    </row>
    <row r="5151" spans="1:6">
      <c r="A5151" s="403">
        <v>88470</v>
      </c>
      <c r="B5151" s="404" t="s">
        <v>12272</v>
      </c>
      <c r="C5151" s="404" t="s">
        <v>76</v>
      </c>
      <c r="D5151" s="404" t="s">
        <v>6770</v>
      </c>
      <c r="E5151" s="409">
        <v>19.93</v>
      </c>
      <c r="F5151" s="404" t="s">
        <v>6771</v>
      </c>
    </row>
    <row r="5152" spans="1:6">
      <c r="A5152" s="403">
        <v>88471</v>
      </c>
      <c r="B5152" s="404" t="s">
        <v>12273</v>
      </c>
      <c r="C5152" s="404" t="s">
        <v>76</v>
      </c>
      <c r="D5152" s="404" t="s">
        <v>6770</v>
      </c>
      <c r="E5152" s="409">
        <v>24.61</v>
      </c>
      <c r="F5152" s="404" t="s">
        <v>6771</v>
      </c>
    </row>
    <row r="5153" spans="1:6">
      <c r="A5153" s="403">
        <v>88472</v>
      </c>
      <c r="B5153" s="404" t="s">
        <v>12274</v>
      </c>
      <c r="C5153" s="404" t="s">
        <v>76</v>
      </c>
      <c r="D5153" s="404" t="s">
        <v>6770</v>
      </c>
      <c r="E5153" s="409">
        <v>28.29</v>
      </c>
      <c r="F5153" s="404" t="s">
        <v>6771</v>
      </c>
    </row>
    <row r="5154" spans="1:6">
      <c r="A5154" s="403">
        <v>88476</v>
      </c>
      <c r="B5154" s="404" t="s">
        <v>12275</v>
      </c>
      <c r="C5154" s="404" t="s">
        <v>76</v>
      </c>
      <c r="D5154" s="404" t="s">
        <v>6770</v>
      </c>
      <c r="E5154" s="409">
        <v>16.16</v>
      </c>
      <c r="F5154" s="404" t="s">
        <v>6771</v>
      </c>
    </row>
    <row r="5155" spans="1:6">
      <c r="A5155" s="403">
        <v>88477</v>
      </c>
      <c r="B5155" s="404" t="s">
        <v>12276</v>
      </c>
      <c r="C5155" s="404" t="s">
        <v>76</v>
      </c>
      <c r="D5155" s="404" t="s">
        <v>6770</v>
      </c>
      <c r="E5155" s="409">
        <v>22.15</v>
      </c>
      <c r="F5155" s="404" t="s">
        <v>6771</v>
      </c>
    </row>
    <row r="5156" spans="1:6">
      <c r="A5156" s="403">
        <v>88478</v>
      </c>
      <c r="B5156" s="404" t="s">
        <v>12277</v>
      </c>
      <c r="C5156" s="404" t="s">
        <v>76</v>
      </c>
      <c r="D5156" s="404" t="s">
        <v>6770</v>
      </c>
      <c r="E5156" s="409">
        <v>27.01</v>
      </c>
      <c r="F5156" s="404" t="s">
        <v>6771</v>
      </c>
    </row>
    <row r="5157" spans="1:6">
      <c r="A5157" s="403">
        <v>90900</v>
      </c>
      <c r="B5157" s="404" t="s">
        <v>12278</v>
      </c>
      <c r="C5157" s="404" t="s">
        <v>76</v>
      </c>
      <c r="D5157" s="404" t="s">
        <v>6823</v>
      </c>
      <c r="E5157" s="409">
        <v>53.17</v>
      </c>
      <c r="F5157" s="404" t="s">
        <v>6771</v>
      </c>
    </row>
    <row r="5158" spans="1:6">
      <c r="A5158" s="403">
        <v>90902</v>
      </c>
      <c r="B5158" s="404" t="s">
        <v>12279</v>
      </c>
      <c r="C5158" s="404" t="s">
        <v>76</v>
      </c>
      <c r="D5158" s="404" t="s">
        <v>6823</v>
      </c>
      <c r="E5158" s="409">
        <v>57.12</v>
      </c>
      <c r="F5158" s="404" t="s">
        <v>6771</v>
      </c>
    </row>
    <row r="5159" spans="1:6">
      <c r="A5159" s="403">
        <v>90903</v>
      </c>
      <c r="B5159" s="404" t="s">
        <v>12280</v>
      </c>
      <c r="C5159" s="404" t="s">
        <v>76</v>
      </c>
      <c r="D5159" s="404" t="s">
        <v>6823</v>
      </c>
      <c r="E5159" s="409">
        <v>95.19</v>
      </c>
      <c r="F5159" s="404" t="s">
        <v>6771</v>
      </c>
    </row>
    <row r="5160" spans="1:6">
      <c r="A5160" s="403">
        <v>90904</v>
      </c>
      <c r="B5160" s="404" t="s">
        <v>12281</v>
      </c>
      <c r="C5160" s="404" t="s">
        <v>76</v>
      </c>
      <c r="D5160" s="404" t="s">
        <v>6823</v>
      </c>
      <c r="E5160" s="409">
        <v>103.09</v>
      </c>
      <c r="F5160" s="404" t="s">
        <v>6771</v>
      </c>
    </row>
    <row r="5161" spans="1:6">
      <c r="A5161" s="403">
        <v>90910</v>
      </c>
      <c r="B5161" s="404" t="s">
        <v>12282</v>
      </c>
      <c r="C5161" s="404" t="s">
        <v>76</v>
      </c>
      <c r="D5161" s="404" t="s">
        <v>6823</v>
      </c>
      <c r="E5161" s="409">
        <v>56.3</v>
      </c>
      <c r="F5161" s="404" t="s">
        <v>6771</v>
      </c>
    </row>
    <row r="5162" spans="1:6">
      <c r="A5162" s="403">
        <v>90912</v>
      </c>
      <c r="B5162" s="404" t="s">
        <v>12283</v>
      </c>
      <c r="C5162" s="404" t="s">
        <v>76</v>
      </c>
      <c r="D5162" s="404" t="s">
        <v>6823</v>
      </c>
      <c r="E5162" s="409">
        <v>60.6</v>
      </c>
      <c r="F5162" s="404" t="s">
        <v>6771</v>
      </c>
    </row>
    <row r="5163" spans="1:6">
      <c r="A5163" s="403">
        <v>90913</v>
      </c>
      <c r="B5163" s="404" t="s">
        <v>12284</v>
      </c>
      <c r="C5163" s="404" t="s">
        <v>76</v>
      </c>
      <c r="D5163" s="404" t="s">
        <v>6823</v>
      </c>
      <c r="E5163" s="409">
        <v>102.05</v>
      </c>
      <c r="F5163" s="404" t="s">
        <v>6771</v>
      </c>
    </row>
    <row r="5164" spans="1:6">
      <c r="A5164" s="403">
        <v>90914</v>
      </c>
      <c r="B5164" s="404" t="s">
        <v>12285</v>
      </c>
      <c r="C5164" s="404" t="s">
        <v>76</v>
      </c>
      <c r="D5164" s="404" t="s">
        <v>6823</v>
      </c>
      <c r="E5164" s="409">
        <v>110.65</v>
      </c>
      <c r="F5164" s="404" t="s">
        <v>6771</v>
      </c>
    </row>
    <row r="5165" spans="1:6">
      <c r="A5165" s="403">
        <v>90920</v>
      </c>
      <c r="B5165" s="404" t="s">
        <v>12286</v>
      </c>
      <c r="C5165" s="404" t="s">
        <v>76</v>
      </c>
      <c r="D5165" s="404" t="s">
        <v>6823</v>
      </c>
      <c r="E5165" s="409">
        <v>62.09</v>
      </c>
      <c r="F5165" s="404" t="s">
        <v>6771</v>
      </c>
    </row>
    <row r="5166" spans="1:6">
      <c r="A5166" s="403">
        <v>90922</v>
      </c>
      <c r="B5166" s="404" t="s">
        <v>12287</v>
      </c>
      <c r="C5166" s="404" t="s">
        <v>76</v>
      </c>
      <c r="D5166" s="404" t="s">
        <v>6823</v>
      </c>
      <c r="E5166" s="409">
        <v>67.03</v>
      </c>
      <c r="F5166" s="404" t="s">
        <v>6771</v>
      </c>
    </row>
    <row r="5167" spans="1:6">
      <c r="A5167" s="403">
        <v>90923</v>
      </c>
      <c r="B5167" s="404" t="s">
        <v>12288</v>
      </c>
      <c r="C5167" s="404" t="s">
        <v>76</v>
      </c>
      <c r="D5167" s="404" t="s">
        <v>6823</v>
      </c>
      <c r="E5167" s="409">
        <v>114.7</v>
      </c>
      <c r="F5167" s="404" t="s">
        <v>6771</v>
      </c>
    </row>
    <row r="5168" spans="1:6">
      <c r="A5168" s="403">
        <v>90924</v>
      </c>
      <c r="B5168" s="404" t="s">
        <v>12289</v>
      </c>
      <c r="C5168" s="404" t="s">
        <v>76</v>
      </c>
      <c r="D5168" s="404" t="s">
        <v>6823</v>
      </c>
      <c r="E5168" s="409">
        <v>124.59</v>
      </c>
      <c r="F5168" s="404" t="s">
        <v>6771</v>
      </c>
    </row>
    <row r="5169" spans="1:6">
      <c r="A5169" s="403">
        <v>90930</v>
      </c>
      <c r="B5169" s="404" t="s">
        <v>12290</v>
      </c>
      <c r="C5169" s="404" t="s">
        <v>76</v>
      </c>
      <c r="D5169" s="404" t="s">
        <v>6823</v>
      </c>
      <c r="E5169" s="409">
        <v>48.63</v>
      </c>
      <c r="F5169" s="404" t="s">
        <v>6771</v>
      </c>
    </row>
    <row r="5170" spans="1:6">
      <c r="A5170" s="403">
        <v>90932</v>
      </c>
      <c r="B5170" s="404" t="s">
        <v>12291</v>
      </c>
      <c r="C5170" s="404" t="s">
        <v>76</v>
      </c>
      <c r="D5170" s="404" t="s">
        <v>6823</v>
      </c>
      <c r="E5170" s="409">
        <v>52.58</v>
      </c>
      <c r="F5170" s="404" t="s">
        <v>6771</v>
      </c>
    </row>
    <row r="5171" spans="1:6">
      <c r="A5171" s="403">
        <v>90933</v>
      </c>
      <c r="B5171" s="404" t="s">
        <v>12292</v>
      </c>
      <c r="C5171" s="404" t="s">
        <v>76</v>
      </c>
      <c r="D5171" s="404" t="s">
        <v>6823</v>
      </c>
      <c r="E5171" s="409">
        <v>90.65</v>
      </c>
      <c r="F5171" s="404" t="s">
        <v>6771</v>
      </c>
    </row>
    <row r="5172" spans="1:6">
      <c r="A5172" s="403">
        <v>90934</v>
      </c>
      <c r="B5172" s="404" t="s">
        <v>12293</v>
      </c>
      <c r="C5172" s="404" t="s">
        <v>76</v>
      </c>
      <c r="D5172" s="404" t="s">
        <v>6823</v>
      </c>
      <c r="E5172" s="409">
        <v>98.55</v>
      </c>
      <c r="F5172" s="404" t="s">
        <v>6771</v>
      </c>
    </row>
    <row r="5173" spans="1:6">
      <c r="A5173" s="403">
        <v>90940</v>
      </c>
      <c r="B5173" s="404" t="s">
        <v>12294</v>
      </c>
      <c r="C5173" s="404" t="s">
        <v>76</v>
      </c>
      <c r="D5173" s="404" t="s">
        <v>6823</v>
      </c>
      <c r="E5173" s="409">
        <v>51.78</v>
      </c>
      <c r="F5173" s="404" t="s">
        <v>6771</v>
      </c>
    </row>
    <row r="5174" spans="1:6">
      <c r="A5174" s="403">
        <v>90942</v>
      </c>
      <c r="B5174" s="404" t="s">
        <v>12295</v>
      </c>
      <c r="C5174" s="404" t="s">
        <v>76</v>
      </c>
      <c r="D5174" s="404" t="s">
        <v>6823</v>
      </c>
      <c r="E5174" s="409">
        <v>56.08</v>
      </c>
      <c r="F5174" s="404" t="s">
        <v>6771</v>
      </c>
    </row>
    <row r="5175" spans="1:6">
      <c r="A5175" s="403">
        <v>90943</v>
      </c>
      <c r="B5175" s="404" t="s">
        <v>12296</v>
      </c>
      <c r="C5175" s="404" t="s">
        <v>76</v>
      </c>
      <c r="D5175" s="404" t="s">
        <v>6823</v>
      </c>
      <c r="E5175" s="409">
        <v>97.53</v>
      </c>
      <c r="F5175" s="404" t="s">
        <v>6771</v>
      </c>
    </row>
    <row r="5176" spans="1:6">
      <c r="A5176" s="403">
        <v>90944</v>
      </c>
      <c r="B5176" s="404" t="s">
        <v>12297</v>
      </c>
      <c r="C5176" s="404" t="s">
        <v>76</v>
      </c>
      <c r="D5176" s="404" t="s">
        <v>6823</v>
      </c>
      <c r="E5176" s="409">
        <v>106.13</v>
      </c>
      <c r="F5176" s="404" t="s">
        <v>6771</v>
      </c>
    </row>
    <row r="5177" spans="1:6">
      <c r="A5177" s="403">
        <v>90950</v>
      </c>
      <c r="B5177" s="404" t="s">
        <v>12298</v>
      </c>
      <c r="C5177" s="404" t="s">
        <v>76</v>
      </c>
      <c r="D5177" s="404" t="s">
        <v>6823</v>
      </c>
      <c r="E5177" s="409">
        <v>57.55</v>
      </c>
      <c r="F5177" s="404" t="s">
        <v>6771</v>
      </c>
    </row>
    <row r="5178" spans="1:6">
      <c r="A5178" s="403">
        <v>90952</v>
      </c>
      <c r="B5178" s="404" t="s">
        <v>12299</v>
      </c>
      <c r="C5178" s="404" t="s">
        <v>76</v>
      </c>
      <c r="D5178" s="404" t="s">
        <v>6823</v>
      </c>
      <c r="E5178" s="409">
        <v>62.49</v>
      </c>
      <c r="F5178" s="404" t="s">
        <v>6771</v>
      </c>
    </row>
    <row r="5179" spans="1:6">
      <c r="A5179" s="403">
        <v>90953</v>
      </c>
      <c r="B5179" s="404" t="s">
        <v>12300</v>
      </c>
      <c r="C5179" s="404" t="s">
        <v>76</v>
      </c>
      <c r="D5179" s="404" t="s">
        <v>6823</v>
      </c>
      <c r="E5179" s="409">
        <v>110.16</v>
      </c>
      <c r="F5179" s="404" t="s">
        <v>6771</v>
      </c>
    </row>
    <row r="5180" spans="1:6">
      <c r="A5180" s="403">
        <v>90954</v>
      </c>
      <c r="B5180" s="404" t="s">
        <v>12301</v>
      </c>
      <c r="C5180" s="404" t="s">
        <v>76</v>
      </c>
      <c r="D5180" s="404" t="s">
        <v>6823</v>
      </c>
      <c r="E5180" s="409">
        <v>120.05</v>
      </c>
      <c r="F5180" s="404" t="s">
        <v>6771</v>
      </c>
    </row>
    <row r="5181" spans="1:6">
      <c r="A5181" s="403">
        <v>94438</v>
      </c>
      <c r="B5181" s="404" t="s">
        <v>12302</v>
      </c>
      <c r="C5181" s="404" t="s">
        <v>76</v>
      </c>
      <c r="D5181" s="404" t="s">
        <v>6823</v>
      </c>
      <c r="E5181" s="409">
        <v>30.03</v>
      </c>
      <c r="F5181" s="404" t="s">
        <v>6771</v>
      </c>
    </row>
    <row r="5182" spans="1:6">
      <c r="A5182" s="403">
        <v>94439</v>
      </c>
      <c r="B5182" s="404" t="s">
        <v>12303</v>
      </c>
      <c r="C5182" s="404" t="s">
        <v>76</v>
      </c>
      <c r="D5182" s="404" t="s">
        <v>6823</v>
      </c>
      <c r="E5182" s="409">
        <v>33.549999999999997</v>
      </c>
      <c r="F5182" s="404" t="s">
        <v>6771</v>
      </c>
    </row>
    <row r="5183" spans="1:6">
      <c r="A5183" s="403">
        <v>94779</v>
      </c>
      <c r="B5183" s="404" t="s">
        <v>12304</v>
      </c>
      <c r="C5183" s="404" t="s">
        <v>76</v>
      </c>
      <c r="D5183" s="404" t="s">
        <v>6823</v>
      </c>
      <c r="E5183" s="409">
        <v>29.22</v>
      </c>
      <c r="F5183" s="404" t="s">
        <v>6771</v>
      </c>
    </row>
    <row r="5184" spans="1:6">
      <c r="A5184" s="403">
        <v>94782</v>
      </c>
      <c r="B5184" s="404" t="s">
        <v>12305</v>
      </c>
      <c r="C5184" s="404" t="s">
        <v>76</v>
      </c>
      <c r="D5184" s="404" t="s">
        <v>6823</v>
      </c>
      <c r="E5184" s="409">
        <v>33.14</v>
      </c>
      <c r="F5184" s="404" t="s">
        <v>6771</v>
      </c>
    </row>
    <row r="5185" spans="1:6">
      <c r="A5185" s="403">
        <v>72189</v>
      </c>
      <c r="B5185" s="404" t="s">
        <v>12306</v>
      </c>
      <c r="C5185" s="404" t="s">
        <v>78</v>
      </c>
      <c r="D5185" s="404" t="s">
        <v>6770</v>
      </c>
      <c r="E5185" s="409">
        <v>20.41</v>
      </c>
      <c r="F5185" s="404" t="s">
        <v>6771</v>
      </c>
    </row>
    <row r="5186" spans="1:6">
      <c r="A5186" s="403">
        <v>72190</v>
      </c>
      <c r="B5186" s="404" t="s">
        <v>12307</v>
      </c>
      <c r="C5186" s="404" t="s">
        <v>78</v>
      </c>
      <c r="D5186" s="404" t="s">
        <v>6770</v>
      </c>
      <c r="E5186" s="409">
        <v>24.24</v>
      </c>
      <c r="F5186" s="404" t="s">
        <v>6771</v>
      </c>
    </row>
    <row r="5187" spans="1:6">
      <c r="A5187" s="403">
        <v>87871</v>
      </c>
      <c r="B5187" s="404" t="s">
        <v>12308</v>
      </c>
      <c r="C5187" s="404" t="s">
        <v>76</v>
      </c>
      <c r="D5187" s="404" t="s">
        <v>6770</v>
      </c>
      <c r="E5187" s="409">
        <v>12.39</v>
      </c>
      <c r="F5187" s="404" t="s">
        <v>6771</v>
      </c>
    </row>
    <row r="5188" spans="1:6">
      <c r="A5188" s="403">
        <v>87872</v>
      </c>
      <c r="B5188" s="404" t="s">
        <v>12309</v>
      </c>
      <c r="C5188" s="404" t="s">
        <v>76</v>
      </c>
      <c r="D5188" s="404" t="s">
        <v>6823</v>
      </c>
      <c r="E5188" s="409">
        <v>11.92</v>
      </c>
      <c r="F5188" s="404" t="s">
        <v>6771</v>
      </c>
    </row>
    <row r="5189" spans="1:6">
      <c r="A5189" s="403">
        <v>87873</v>
      </c>
      <c r="B5189" s="404" t="s">
        <v>12310</v>
      </c>
      <c r="C5189" s="404" t="s">
        <v>76</v>
      </c>
      <c r="D5189" s="404" t="s">
        <v>6770</v>
      </c>
      <c r="E5189" s="409">
        <v>3.69</v>
      </c>
      <c r="F5189" s="404" t="s">
        <v>6771</v>
      </c>
    </row>
    <row r="5190" spans="1:6">
      <c r="A5190" s="403">
        <v>87874</v>
      </c>
      <c r="B5190" s="404" t="s">
        <v>12311</v>
      </c>
      <c r="C5190" s="404" t="s">
        <v>76</v>
      </c>
      <c r="D5190" s="404" t="s">
        <v>6823</v>
      </c>
      <c r="E5190" s="409">
        <v>3.61</v>
      </c>
      <c r="F5190" s="404" t="s">
        <v>6771</v>
      </c>
    </row>
    <row r="5191" spans="1:6">
      <c r="A5191" s="403">
        <v>87876</v>
      </c>
      <c r="B5191" s="404" t="s">
        <v>12312</v>
      </c>
      <c r="C5191" s="404" t="s">
        <v>76</v>
      </c>
      <c r="D5191" s="404" t="s">
        <v>6770</v>
      </c>
      <c r="E5191" s="409">
        <v>6.55</v>
      </c>
      <c r="F5191" s="404" t="s">
        <v>6771</v>
      </c>
    </row>
    <row r="5192" spans="1:6">
      <c r="A5192" s="403">
        <v>87877</v>
      </c>
      <c r="B5192" s="404" t="s">
        <v>12313</v>
      </c>
      <c r="C5192" s="404" t="s">
        <v>76</v>
      </c>
      <c r="D5192" s="404" t="s">
        <v>6823</v>
      </c>
      <c r="E5192" s="409">
        <v>6.34</v>
      </c>
      <c r="F5192" s="404" t="s">
        <v>6771</v>
      </c>
    </row>
    <row r="5193" spans="1:6">
      <c r="A5193" s="403">
        <v>87878</v>
      </c>
      <c r="B5193" s="404" t="s">
        <v>12314</v>
      </c>
      <c r="C5193" s="404" t="s">
        <v>76</v>
      </c>
      <c r="D5193" s="404" t="s">
        <v>6770</v>
      </c>
      <c r="E5193" s="409">
        <v>2.88</v>
      </c>
      <c r="F5193" s="404" t="s">
        <v>6771</v>
      </c>
    </row>
    <row r="5194" spans="1:6">
      <c r="A5194" s="403">
        <v>87879</v>
      </c>
      <c r="B5194" s="404" t="s">
        <v>12315</v>
      </c>
      <c r="C5194" s="404" t="s">
        <v>76</v>
      </c>
      <c r="D5194" s="404" t="s">
        <v>6823</v>
      </c>
      <c r="E5194" s="409">
        <v>2.58</v>
      </c>
      <c r="F5194" s="404" t="s">
        <v>6771</v>
      </c>
    </row>
    <row r="5195" spans="1:6">
      <c r="A5195" s="403">
        <v>87881</v>
      </c>
      <c r="B5195" s="404" t="s">
        <v>12316</v>
      </c>
      <c r="C5195" s="404" t="s">
        <v>76</v>
      </c>
      <c r="D5195" s="404" t="s">
        <v>6770</v>
      </c>
      <c r="E5195" s="409">
        <v>3.61</v>
      </c>
      <c r="F5195" s="404" t="s">
        <v>6771</v>
      </c>
    </row>
    <row r="5196" spans="1:6">
      <c r="A5196" s="403">
        <v>87882</v>
      </c>
      <c r="B5196" s="404" t="s">
        <v>12317</v>
      </c>
      <c r="C5196" s="404" t="s">
        <v>76</v>
      </c>
      <c r="D5196" s="404" t="s">
        <v>6823</v>
      </c>
      <c r="E5196" s="409">
        <v>3.53</v>
      </c>
      <c r="F5196" s="404" t="s">
        <v>6771</v>
      </c>
    </row>
    <row r="5197" spans="1:6">
      <c r="A5197" s="403">
        <v>87884</v>
      </c>
      <c r="B5197" s="404" t="s">
        <v>12318</v>
      </c>
      <c r="C5197" s="404" t="s">
        <v>76</v>
      </c>
      <c r="D5197" s="404" t="s">
        <v>6770</v>
      </c>
      <c r="E5197" s="409">
        <v>6.47</v>
      </c>
      <c r="F5197" s="404" t="s">
        <v>6771</v>
      </c>
    </row>
    <row r="5198" spans="1:6">
      <c r="A5198" s="403">
        <v>87885</v>
      </c>
      <c r="B5198" s="404" t="s">
        <v>12319</v>
      </c>
      <c r="C5198" s="404" t="s">
        <v>76</v>
      </c>
      <c r="D5198" s="404" t="s">
        <v>6823</v>
      </c>
      <c r="E5198" s="409">
        <v>6.26</v>
      </c>
      <c r="F5198" s="404" t="s">
        <v>6771</v>
      </c>
    </row>
    <row r="5199" spans="1:6">
      <c r="A5199" s="403">
        <v>87886</v>
      </c>
      <c r="B5199" s="404" t="s">
        <v>12320</v>
      </c>
      <c r="C5199" s="404" t="s">
        <v>76</v>
      </c>
      <c r="D5199" s="404" t="s">
        <v>6770</v>
      </c>
      <c r="E5199" s="409">
        <v>16.93</v>
      </c>
      <c r="F5199" s="404" t="s">
        <v>6771</v>
      </c>
    </row>
    <row r="5200" spans="1:6">
      <c r="A5200" s="403">
        <v>87887</v>
      </c>
      <c r="B5200" s="404" t="s">
        <v>12321</v>
      </c>
      <c r="C5200" s="404" t="s">
        <v>76</v>
      </c>
      <c r="D5200" s="404" t="s">
        <v>6823</v>
      </c>
      <c r="E5200" s="409">
        <v>16.46</v>
      </c>
      <c r="F5200" s="404" t="s">
        <v>6771</v>
      </c>
    </row>
    <row r="5201" spans="1:6">
      <c r="A5201" s="403">
        <v>87888</v>
      </c>
      <c r="B5201" s="404" t="s">
        <v>12322</v>
      </c>
      <c r="C5201" s="404" t="s">
        <v>76</v>
      </c>
      <c r="D5201" s="404" t="s">
        <v>6770</v>
      </c>
      <c r="E5201" s="409">
        <v>4.6100000000000003</v>
      </c>
      <c r="F5201" s="404" t="s">
        <v>6771</v>
      </c>
    </row>
    <row r="5202" spans="1:6">
      <c r="A5202" s="403">
        <v>87889</v>
      </c>
      <c r="B5202" s="404" t="s">
        <v>12323</v>
      </c>
      <c r="C5202" s="404" t="s">
        <v>76</v>
      </c>
      <c r="D5202" s="404" t="s">
        <v>6823</v>
      </c>
      <c r="E5202" s="409">
        <v>4.53</v>
      </c>
      <c r="F5202" s="404" t="s">
        <v>6771</v>
      </c>
    </row>
    <row r="5203" spans="1:6">
      <c r="A5203" s="403">
        <v>87891</v>
      </c>
      <c r="B5203" s="404" t="s">
        <v>12324</v>
      </c>
      <c r="C5203" s="404" t="s">
        <v>76</v>
      </c>
      <c r="D5203" s="404" t="s">
        <v>6770</v>
      </c>
      <c r="E5203" s="409">
        <v>7.47</v>
      </c>
      <c r="F5203" s="404" t="s">
        <v>6771</v>
      </c>
    </row>
    <row r="5204" spans="1:6">
      <c r="A5204" s="403">
        <v>87892</v>
      </c>
      <c r="B5204" s="404" t="s">
        <v>12325</v>
      </c>
      <c r="C5204" s="404" t="s">
        <v>76</v>
      </c>
      <c r="D5204" s="404" t="s">
        <v>6823</v>
      </c>
      <c r="E5204" s="409">
        <v>7.26</v>
      </c>
      <c r="F5204" s="404" t="s">
        <v>6771</v>
      </c>
    </row>
    <row r="5205" spans="1:6">
      <c r="A5205" s="403">
        <v>87893</v>
      </c>
      <c r="B5205" s="404" t="s">
        <v>12326</v>
      </c>
      <c r="C5205" s="404" t="s">
        <v>76</v>
      </c>
      <c r="D5205" s="404" t="s">
        <v>6770</v>
      </c>
      <c r="E5205" s="409">
        <v>4.49</v>
      </c>
      <c r="F5205" s="404" t="s">
        <v>6771</v>
      </c>
    </row>
    <row r="5206" spans="1:6">
      <c r="A5206" s="403">
        <v>87894</v>
      </c>
      <c r="B5206" s="404" t="s">
        <v>12327</v>
      </c>
      <c r="C5206" s="404" t="s">
        <v>76</v>
      </c>
      <c r="D5206" s="404" t="s">
        <v>6823</v>
      </c>
      <c r="E5206" s="409">
        <v>4.1900000000000004</v>
      </c>
      <c r="F5206" s="404" t="s">
        <v>6771</v>
      </c>
    </row>
    <row r="5207" spans="1:6">
      <c r="A5207" s="403">
        <v>87896</v>
      </c>
      <c r="B5207" s="404" t="s">
        <v>12328</v>
      </c>
      <c r="C5207" s="404" t="s">
        <v>76</v>
      </c>
      <c r="D5207" s="404" t="s">
        <v>6823</v>
      </c>
      <c r="E5207" s="409">
        <v>4.04</v>
      </c>
      <c r="F5207" s="404" t="s">
        <v>6771</v>
      </c>
    </row>
    <row r="5208" spans="1:6">
      <c r="A5208" s="403">
        <v>87897</v>
      </c>
      <c r="B5208" s="404" t="s">
        <v>12329</v>
      </c>
      <c r="C5208" s="404" t="s">
        <v>76</v>
      </c>
      <c r="D5208" s="404" t="s">
        <v>6823</v>
      </c>
      <c r="E5208" s="409">
        <v>3.74</v>
      </c>
      <c r="F5208" s="404" t="s">
        <v>6771</v>
      </c>
    </row>
    <row r="5209" spans="1:6">
      <c r="A5209" s="403">
        <v>87899</v>
      </c>
      <c r="B5209" s="404" t="s">
        <v>12330</v>
      </c>
      <c r="C5209" s="404" t="s">
        <v>76</v>
      </c>
      <c r="D5209" s="404" t="s">
        <v>6770</v>
      </c>
      <c r="E5209" s="409">
        <v>5.44</v>
      </c>
      <c r="F5209" s="404" t="s">
        <v>6771</v>
      </c>
    </row>
    <row r="5210" spans="1:6">
      <c r="A5210" s="403">
        <v>87900</v>
      </c>
      <c r="B5210" s="404" t="s">
        <v>12331</v>
      </c>
      <c r="C5210" s="404" t="s">
        <v>76</v>
      </c>
      <c r="D5210" s="404" t="s">
        <v>6823</v>
      </c>
      <c r="E5210" s="409">
        <v>5.36</v>
      </c>
      <c r="F5210" s="404" t="s">
        <v>6771</v>
      </c>
    </row>
    <row r="5211" spans="1:6">
      <c r="A5211" s="403">
        <v>87902</v>
      </c>
      <c r="B5211" s="404" t="s">
        <v>12332</v>
      </c>
      <c r="C5211" s="404" t="s">
        <v>76</v>
      </c>
      <c r="D5211" s="404" t="s">
        <v>6770</v>
      </c>
      <c r="E5211" s="409">
        <v>8.3000000000000007</v>
      </c>
      <c r="F5211" s="404" t="s">
        <v>6771</v>
      </c>
    </row>
    <row r="5212" spans="1:6">
      <c r="A5212" s="403">
        <v>87903</v>
      </c>
      <c r="B5212" s="404" t="s">
        <v>12333</v>
      </c>
      <c r="C5212" s="404" t="s">
        <v>76</v>
      </c>
      <c r="D5212" s="404" t="s">
        <v>6823</v>
      </c>
      <c r="E5212" s="409">
        <v>8.09</v>
      </c>
      <c r="F5212" s="404" t="s">
        <v>6771</v>
      </c>
    </row>
    <row r="5213" spans="1:6">
      <c r="A5213" s="403">
        <v>87904</v>
      </c>
      <c r="B5213" s="404" t="s">
        <v>12334</v>
      </c>
      <c r="C5213" s="404" t="s">
        <v>76</v>
      </c>
      <c r="D5213" s="404" t="s">
        <v>6770</v>
      </c>
      <c r="E5213" s="409">
        <v>5.89</v>
      </c>
      <c r="F5213" s="404" t="s">
        <v>6771</v>
      </c>
    </row>
    <row r="5214" spans="1:6">
      <c r="A5214" s="403">
        <v>87905</v>
      </c>
      <c r="B5214" s="404" t="s">
        <v>12335</v>
      </c>
      <c r="C5214" s="404" t="s">
        <v>76</v>
      </c>
      <c r="D5214" s="404" t="s">
        <v>6823</v>
      </c>
      <c r="E5214" s="409">
        <v>5.59</v>
      </c>
      <c r="F5214" s="404" t="s">
        <v>6771</v>
      </c>
    </row>
    <row r="5215" spans="1:6">
      <c r="A5215" s="403">
        <v>87907</v>
      </c>
      <c r="B5215" s="404" t="s">
        <v>12336</v>
      </c>
      <c r="C5215" s="404" t="s">
        <v>76</v>
      </c>
      <c r="D5215" s="404" t="s">
        <v>6823</v>
      </c>
      <c r="E5215" s="409">
        <v>5.24</v>
      </c>
      <c r="F5215" s="404" t="s">
        <v>6771</v>
      </c>
    </row>
    <row r="5216" spans="1:6">
      <c r="A5216" s="403">
        <v>87908</v>
      </c>
      <c r="B5216" s="404" t="s">
        <v>12337</v>
      </c>
      <c r="C5216" s="404" t="s">
        <v>76</v>
      </c>
      <c r="D5216" s="404" t="s">
        <v>6823</v>
      </c>
      <c r="E5216" s="409">
        <v>4.9400000000000004</v>
      </c>
      <c r="F5216" s="404" t="s">
        <v>6771</v>
      </c>
    </row>
    <row r="5217" spans="1:6">
      <c r="A5217" s="403">
        <v>87910</v>
      </c>
      <c r="B5217" s="404" t="s">
        <v>12338</v>
      </c>
      <c r="C5217" s="404" t="s">
        <v>76</v>
      </c>
      <c r="D5217" s="404" t="s">
        <v>6770</v>
      </c>
      <c r="E5217" s="409">
        <v>16.64</v>
      </c>
      <c r="F5217" s="404" t="s">
        <v>6771</v>
      </c>
    </row>
    <row r="5218" spans="1:6">
      <c r="A5218" s="403">
        <v>87911</v>
      </c>
      <c r="B5218" s="404" t="s">
        <v>12339</v>
      </c>
      <c r="C5218" s="404" t="s">
        <v>76</v>
      </c>
      <c r="D5218" s="404" t="s">
        <v>6823</v>
      </c>
      <c r="E5218" s="409">
        <v>16.170000000000002</v>
      </c>
      <c r="F5218" s="404" t="s">
        <v>6771</v>
      </c>
    </row>
    <row r="5219" spans="1:6">
      <c r="A5219" s="403">
        <v>5991</v>
      </c>
      <c r="B5219" s="404" t="s">
        <v>12340</v>
      </c>
      <c r="C5219" s="404" t="s">
        <v>76</v>
      </c>
      <c r="D5219" s="404" t="s">
        <v>6823</v>
      </c>
      <c r="E5219" s="409">
        <v>35.299999999999997</v>
      </c>
      <c r="F5219" s="404" t="s">
        <v>6771</v>
      </c>
    </row>
    <row r="5220" spans="1:6">
      <c r="A5220" s="403">
        <v>84023</v>
      </c>
      <c r="B5220" s="404" t="s">
        <v>12341</v>
      </c>
      <c r="C5220" s="404" t="s">
        <v>76</v>
      </c>
      <c r="D5220" s="404" t="s">
        <v>6770</v>
      </c>
      <c r="E5220" s="409">
        <v>32.82</v>
      </c>
      <c r="F5220" s="404" t="s">
        <v>6771</v>
      </c>
    </row>
    <row r="5221" spans="1:6">
      <c r="A5221" s="403">
        <v>84024</v>
      </c>
      <c r="B5221" s="404" t="s">
        <v>12342</v>
      </c>
      <c r="C5221" s="404" t="s">
        <v>76</v>
      </c>
      <c r="D5221" s="404" t="s">
        <v>6770</v>
      </c>
      <c r="E5221" s="409">
        <v>30.93</v>
      </c>
      <c r="F5221" s="404" t="s">
        <v>6771</v>
      </c>
    </row>
    <row r="5222" spans="1:6">
      <c r="A5222" s="403">
        <v>84026</v>
      </c>
      <c r="B5222" s="404" t="s">
        <v>12343</v>
      </c>
      <c r="C5222" s="404" t="s">
        <v>76</v>
      </c>
      <c r="D5222" s="404" t="s">
        <v>6770</v>
      </c>
      <c r="E5222" s="409">
        <v>38.93</v>
      </c>
      <c r="F5222" s="404" t="s">
        <v>6771</v>
      </c>
    </row>
    <row r="5223" spans="1:6">
      <c r="A5223" s="403">
        <v>84027</v>
      </c>
      <c r="B5223" s="404" t="s">
        <v>12344</v>
      </c>
      <c r="C5223" s="404" t="s">
        <v>76</v>
      </c>
      <c r="D5223" s="404" t="s">
        <v>6770</v>
      </c>
      <c r="E5223" s="409">
        <v>26.07</v>
      </c>
      <c r="F5223" s="404" t="s">
        <v>6771</v>
      </c>
    </row>
    <row r="5224" spans="1:6">
      <c r="A5224" s="403">
        <v>84028</v>
      </c>
      <c r="B5224" s="404" t="s">
        <v>12345</v>
      </c>
      <c r="C5224" s="404" t="s">
        <v>76</v>
      </c>
      <c r="D5224" s="404" t="s">
        <v>6770</v>
      </c>
      <c r="E5224" s="409">
        <v>43.81</v>
      </c>
      <c r="F5224" s="404" t="s">
        <v>6771</v>
      </c>
    </row>
    <row r="5225" spans="1:6">
      <c r="A5225" s="403">
        <v>84072</v>
      </c>
      <c r="B5225" s="404" t="s">
        <v>12346</v>
      </c>
      <c r="C5225" s="404" t="s">
        <v>76</v>
      </c>
      <c r="D5225" s="404" t="s">
        <v>6770</v>
      </c>
      <c r="E5225" s="409">
        <v>26.51</v>
      </c>
      <c r="F5225" s="404" t="s">
        <v>6771</v>
      </c>
    </row>
    <row r="5226" spans="1:6">
      <c r="A5226" s="403">
        <v>87411</v>
      </c>
      <c r="B5226" s="404" t="s">
        <v>12347</v>
      </c>
      <c r="C5226" s="404" t="s">
        <v>76</v>
      </c>
      <c r="D5226" s="404" t="s">
        <v>6770</v>
      </c>
      <c r="E5226" s="409">
        <v>9.89</v>
      </c>
      <c r="F5226" s="404" t="s">
        <v>6771</v>
      </c>
    </row>
    <row r="5227" spans="1:6">
      <c r="A5227" s="403">
        <v>87412</v>
      </c>
      <c r="B5227" s="404" t="s">
        <v>12348</v>
      </c>
      <c r="C5227" s="404" t="s">
        <v>76</v>
      </c>
      <c r="D5227" s="404" t="s">
        <v>6770</v>
      </c>
      <c r="E5227" s="409">
        <v>14.13</v>
      </c>
      <c r="F5227" s="404" t="s">
        <v>6771</v>
      </c>
    </row>
    <row r="5228" spans="1:6">
      <c r="A5228" s="403">
        <v>87413</v>
      </c>
      <c r="B5228" s="404" t="s">
        <v>12349</v>
      </c>
      <c r="C5228" s="404" t="s">
        <v>76</v>
      </c>
      <c r="D5228" s="404" t="s">
        <v>6770</v>
      </c>
      <c r="E5228" s="409">
        <v>16.55</v>
      </c>
      <c r="F5228" s="404" t="s">
        <v>6771</v>
      </c>
    </row>
    <row r="5229" spans="1:6">
      <c r="A5229" s="403">
        <v>87414</v>
      </c>
      <c r="B5229" s="404" t="s">
        <v>12350</v>
      </c>
      <c r="C5229" s="404" t="s">
        <v>76</v>
      </c>
      <c r="D5229" s="404" t="s">
        <v>6770</v>
      </c>
      <c r="E5229" s="409">
        <v>14.67</v>
      </c>
      <c r="F5229" s="404" t="s">
        <v>6771</v>
      </c>
    </row>
    <row r="5230" spans="1:6">
      <c r="A5230" s="403">
        <v>87415</v>
      </c>
      <c r="B5230" s="404" t="s">
        <v>12351</v>
      </c>
      <c r="C5230" s="404" t="s">
        <v>76</v>
      </c>
      <c r="D5230" s="404" t="s">
        <v>6770</v>
      </c>
      <c r="E5230" s="409">
        <v>18.79</v>
      </c>
      <c r="F5230" s="404" t="s">
        <v>6771</v>
      </c>
    </row>
    <row r="5231" spans="1:6">
      <c r="A5231" s="403">
        <v>87416</v>
      </c>
      <c r="B5231" s="404" t="s">
        <v>12352</v>
      </c>
      <c r="C5231" s="404" t="s">
        <v>76</v>
      </c>
      <c r="D5231" s="404" t="s">
        <v>6770</v>
      </c>
      <c r="E5231" s="409">
        <v>21.37</v>
      </c>
      <c r="F5231" s="404" t="s">
        <v>6771</v>
      </c>
    </row>
    <row r="5232" spans="1:6">
      <c r="A5232" s="403">
        <v>87417</v>
      </c>
      <c r="B5232" s="404" t="s">
        <v>12353</v>
      </c>
      <c r="C5232" s="404" t="s">
        <v>76</v>
      </c>
      <c r="D5232" s="404" t="s">
        <v>6770</v>
      </c>
      <c r="E5232" s="409">
        <v>10.48</v>
      </c>
      <c r="F5232" s="404" t="s">
        <v>6771</v>
      </c>
    </row>
    <row r="5233" spans="1:6">
      <c r="A5233" s="403">
        <v>87418</v>
      </c>
      <c r="B5233" s="404" t="s">
        <v>12354</v>
      </c>
      <c r="C5233" s="404" t="s">
        <v>76</v>
      </c>
      <c r="D5233" s="404" t="s">
        <v>6770</v>
      </c>
      <c r="E5233" s="409">
        <v>10.8</v>
      </c>
      <c r="F5233" s="404" t="s">
        <v>6771</v>
      </c>
    </row>
    <row r="5234" spans="1:6">
      <c r="A5234" s="403">
        <v>87419</v>
      </c>
      <c r="B5234" s="404" t="s">
        <v>12355</v>
      </c>
      <c r="C5234" s="404" t="s">
        <v>76</v>
      </c>
      <c r="D5234" s="404" t="s">
        <v>6770</v>
      </c>
      <c r="E5234" s="409">
        <v>11.71</v>
      </c>
      <c r="F5234" s="404" t="s">
        <v>6771</v>
      </c>
    </row>
    <row r="5235" spans="1:6">
      <c r="A5235" s="403">
        <v>87420</v>
      </c>
      <c r="B5235" s="404" t="s">
        <v>12356</v>
      </c>
      <c r="C5235" s="404" t="s">
        <v>76</v>
      </c>
      <c r="D5235" s="404" t="s">
        <v>6770</v>
      </c>
      <c r="E5235" s="409">
        <v>15.74</v>
      </c>
      <c r="F5235" s="404" t="s">
        <v>6771</v>
      </c>
    </row>
    <row r="5236" spans="1:6">
      <c r="A5236" s="403">
        <v>87421</v>
      </c>
      <c r="B5236" s="404" t="s">
        <v>12357</v>
      </c>
      <c r="C5236" s="404" t="s">
        <v>76</v>
      </c>
      <c r="D5236" s="404" t="s">
        <v>6770</v>
      </c>
      <c r="E5236" s="409">
        <v>16.059999999999999</v>
      </c>
      <c r="F5236" s="404" t="s">
        <v>6771</v>
      </c>
    </row>
    <row r="5237" spans="1:6">
      <c r="A5237" s="403">
        <v>87422</v>
      </c>
      <c r="B5237" s="404" t="s">
        <v>12358</v>
      </c>
      <c r="C5237" s="404" t="s">
        <v>76</v>
      </c>
      <c r="D5237" s="404" t="s">
        <v>6770</v>
      </c>
      <c r="E5237" s="409">
        <v>16.98</v>
      </c>
      <c r="F5237" s="404" t="s">
        <v>6771</v>
      </c>
    </row>
    <row r="5238" spans="1:6">
      <c r="A5238" s="403">
        <v>87423</v>
      </c>
      <c r="B5238" s="404" t="s">
        <v>12359</v>
      </c>
      <c r="C5238" s="404" t="s">
        <v>76</v>
      </c>
      <c r="D5238" s="404" t="s">
        <v>6770</v>
      </c>
      <c r="E5238" s="409">
        <v>20.9</v>
      </c>
      <c r="F5238" s="404" t="s">
        <v>6771</v>
      </c>
    </row>
    <row r="5239" spans="1:6">
      <c r="A5239" s="403">
        <v>87424</v>
      </c>
      <c r="B5239" s="404" t="s">
        <v>12360</v>
      </c>
      <c r="C5239" s="404" t="s">
        <v>76</v>
      </c>
      <c r="D5239" s="404" t="s">
        <v>6770</v>
      </c>
      <c r="E5239" s="409">
        <v>21.37</v>
      </c>
      <c r="F5239" s="404" t="s">
        <v>6771</v>
      </c>
    </row>
    <row r="5240" spans="1:6">
      <c r="A5240" s="403">
        <v>87425</v>
      </c>
      <c r="B5240" s="404" t="s">
        <v>12361</v>
      </c>
      <c r="C5240" s="404" t="s">
        <v>76</v>
      </c>
      <c r="D5240" s="404" t="s">
        <v>6770</v>
      </c>
      <c r="E5240" s="409">
        <v>22.12</v>
      </c>
      <c r="F5240" s="404" t="s">
        <v>6771</v>
      </c>
    </row>
    <row r="5241" spans="1:6">
      <c r="A5241" s="403">
        <v>87426</v>
      </c>
      <c r="B5241" s="404" t="s">
        <v>12362</v>
      </c>
      <c r="C5241" s="404" t="s">
        <v>76</v>
      </c>
      <c r="D5241" s="404" t="s">
        <v>6770</v>
      </c>
      <c r="E5241" s="409">
        <v>24.56</v>
      </c>
      <c r="F5241" s="404" t="s">
        <v>6771</v>
      </c>
    </row>
    <row r="5242" spans="1:6">
      <c r="A5242" s="403">
        <v>87427</v>
      </c>
      <c r="B5242" s="404" t="s">
        <v>12363</v>
      </c>
      <c r="C5242" s="404" t="s">
        <v>76</v>
      </c>
      <c r="D5242" s="404" t="s">
        <v>6770</v>
      </c>
      <c r="E5242" s="409">
        <v>25.04</v>
      </c>
      <c r="F5242" s="404" t="s">
        <v>6771</v>
      </c>
    </row>
    <row r="5243" spans="1:6">
      <c r="A5243" s="403">
        <v>87428</v>
      </c>
      <c r="B5243" s="404" t="s">
        <v>12364</v>
      </c>
      <c r="C5243" s="404" t="s">
        <v>76</v>
      </c>
      <c r="D5243" s="404" t="s">
        <v>6770</v>
      </c>
      <c r="E5243" s="409">
        <v>25.79</v>
      </c>
      <c r="F5243" s="404" t="s">
        <v>6771</v>
      </c>
    </row>
    <row r="5244" spans="1:6">
      <c r="A5244" s="403">
        <v>87429</v>
      </c>
      <c r="B5244" s="404" t="s">
        <v>12365</v>
      </c>
      <c r="C5244" s="404" t="s">
        <v>76</v>
      </c>
      <c r="D5244" s="404" t="s">
        <v>6823</v>
      </c>
      <c r="E5244" s="409">
        <v>11.96</v>
      </c>
      <c r="F5244" s="404" t="s">
        <v>6771</v>
      </c>
    </row>
    <row r="5245" spans="1:6">
      <c r="A5245" s="403">
        <v>87430</v>
      </c>
      <c r="B5245" s="404" t="s">
        <v>12366</v>
      </c>
      <c r="C5245" s="404" t="s">
        <v>76</v>
      </c>
      <c r="D5245" s="404" t="s">
        <v>6823</v>
      </c>
      <c r="E5245" s="409">
        <v>12.28</v>
      </c>
      <c r="F5245" s="404" t="s">
        <v>6771</v>
      </c>
    </row>
    <row r="5246" spans="1:6">
      <c r="A5246" s="403">
        <v>87431</v>
      </c>
      <c r="B5246" s="404" t="s">
        <v>12367</v>
      </c>
      <c r="C5246" s="404" t="s">
        <v>76</v>
      </c>
      <c r="D5246" s="404" t="s">
        <v>6823</v>
      </c>
      <c r="E5246" s="409">
        <v>12.44</v>
      </c>
      <c r="F5246" s="404" t="s">
        <v>6771</v>
      </c>
    </row>
    <row r="5247" spans="1:6">
      <c r="A5247" s="403">
        <v>87432</v>
      </c>
      <c r="B5247" s="404" t="s">
        <v>12368</v>
      </c>
      <c r="C5247" s="404" t="s">
        <v>76</v>
      </c>
      <c r="D5247" s="404" t="s">
        <v>6823</v>
      </c>
      <c r="E5247" s="409">
        <v>17.28</v>
      </c>
      <c r="F5247" s="404" t="s">
        <v>6771</v>
      </c>
    </row>
    <row r="5248" spans="1:6">
      <c r="A5248" s="403">
        <v>87433</v>
      </c>
      <c r="B5248" s="404" t="s">
        <v>12369</v>
      </c>
      <c r="C5248" s="404" t="s">
        <v>76</v>
      </c>
      <c r="D5248" s="404" t="s">
        <v>6823</v>
      </c>
      <c r="E5248" s="409">
        <v>17.91</v>
      </c>
      <c r="F5248" s="404" t="s">
        <v>6771</v>
      </c>
    </row>
    <row r="5249" spans="1:6">
      <c r="A5249" s="403">
        <v>87434</v>
      </c>
      <c r="B5249" s="404" t="s">
        <v>12370</v>
      </c>
      <c r="C5249" s="404" t="s">
        <v>76</v>
      </c>
      <c r="D5249" s="404" t="s">
        <v>6823</v>
      </c>
      <c r="E5249" s="409">
        <v>18.350000000000001</v>
      </c>
      <c r="F5249" s="404" t="s">
        <v>6771</v>
      </c>
    </row>
    <row r="5250" spans="1:6">
      <c r="A5250" s="403">
        <v>87435</v>
      </c>
      <c r="B5250" s="404" t="s">
        <v>12371</v>
      </c>
      <c r="C5250" s="404" t="s">
        <v>76</v>
      </c>
      <c r="D5250" s="404" t="s">
        <v>6823</v>
      </c>
      <c r="E5250" s="409">
        <v>19.27</v>
      </c>
      <c r="F5250" s="404" t="s">
        <v>6771</v>
      </c>
    </row>
    <row r="5251" spans="1:6">
      <c r="A5251" s="403">
        <v>87436</v>
      </c>
      <c r="B5251" s="404" t="s">
        <v>12372</v>
      </c>
      <c r="C5251" s="404" t="s">
        <v>76</v>
      </c>
      <c r="D5251" s="404" t="s">
        <v>6823</v>
      </c>
      <c r="E5251" s="409">
        <v>20.34</v>
      </c>
      <c r="F5251" s="404" t="s">
        <v>6771</v>
      </c>
    </row>
    <row r="5252" spans="1:6">
      <c r="A5252" s="403">
        <v>87437</v>
      </c>
      <c r="B5252" s="404" t="s">
        <v>12373</v>
      </c>
      <c r="C5252" s="404" t="s">
        <v>76</v>
      </c>
      <c r="D5252" s="404" t="s">
        <v>6823</v>
      </c>
      <c r="E5252" s="409">
        <v>21.09</v>
      </c>
      <c r="F5252" s="404" t="s">
        <v>6771</v>
      </c>
    </row>
    <row r="5253" spans="1:6">
      <c r="A5253" s="403">
        <v>87438</v>
      </c>
      <c r="B5253" s="404" t="s">
        <v>12374</v>
      </c>
      <c r="C5253" s="404" t="s">
        <v>76</v>
      </c>
      <c r="D5253" s="404" t="s">
        <v>6823</v>
      </c>
      <c r="E5253" s="409">
        <v>23.79</v>
      </c>
      <c r="F5253" s="404" t="s">
        <v>6771</v>
      </c>
    </row>
    <row r="5254" spans="1:6">
      <c r="A5254" s="403">
        <v>87439</v>
      </c>
      <c r="B5254" s="404" t="s">
        <v>12375</v>
      </c>
      <c r="C5254" s="404" t="s">
        <v>76</v>
      </c>
      <c r="D5254" s="404" t="s">
        <v>6823</v>
      </c>
      <c r="E5254" s="409">
        <v>25.14</v>
      </c>
      <c r="F5254" s="404" t="s">
        <v>6771</v>
      </c>
    </row>
    <row r="5255" spans="1:6">
      <c r="A5255" s="403">
        <v>87440</v>
      </c>
      <c r="B5255" s="404" t="s">
        <v>12376</v>
      </c>
      <c r="C5255" s="404" t="s">
        <v>76</v>
      </c>
      <c r="D5255" s="404" t="s">
        <v>6823</v>
      </c>
      <c r="E5255" s="409">
        <v>25.77</v>
      </c>
      <c r="F5255" s="404" t="s">
        <v>6771</v>
      </c>
    </row>
    <row r="5256" spans="1:6">
      <c r="A5256" s="403">
        <v>87527</v>
      </c>
      <c r="B5256" s="404" t="s">
        <v>12377</v>
      </c>
      <c r="C5256" s="404" t="s">
        <v>76</v>
      </c>
      <c r="D5256" s="404" t="s">
        <v>6823</v>
      </c>
      <c r="E5256" s="409">
        <v>25.75</v>
      </c>
      <c r="F5256" s="404" t="s">
        <v>6771</v>
      </c>
    </row>
    <row r="5257" spans="1:6">
      <c r="A5257" s="403">
        <v>87528</v>
      </c>
      <c r="B5257" s="404" t="s">
        <v>12378</v>
      </c>
      <c r="C5257" s="404" t="s">
        <v>76</v>
      </c>
      <c r="D5257" s="404" t="s">
        <v>6770</v>
      </c>
      <c r="E5257" s="409">
        <v>28.22</v>
      </c>
      <c r="F5257" s="404" t="s">
        <v>6771</v>
      </c>
    </row>
    <row r="5258" spans="1:6">
      <c r="A5258" s="403">
        <v>87529</v>
      </c>
      <c r="B5258" s="404" t="s">
        <v>5683</v>
      </c>
      <c r="C5258" s="404" t="s">
        <v>76</v>
      </c>
      <c r="D5258" s="404" t="s">
        <v>6823</v>
      </c>
      <c r="E5258" s="409">
        <v>23.34</v>
      </c>
      <c r="F5258" s="404" t="s">
        <v>6771</v>
      </c>
    </row>
    <row r="5259" spans="1:6">
      <c r="A5259" s="403">
        <v>87530</v>
      </c>
      <c r="B5259" s="404" t="s">
        <v>12379</v>
      </c>
      <c r="C5259" s="404" t="s">
        <v>76</v>
      </c>
      <c r="D5259" s="404" t="s">
        <v>6770</v>
      </c>
      <c r="E5259" s="409">
        <v>25.81</v>
      </c>
      <c r="F5259" s="404" t="s">
        <v>6771</v>
      </c>
    </row>
    <row r="5260" spans="1:6">
      <c r="A5260" s="403">
        <v>87531</v>
      </c>
      <c r="B5260" s="404" t="s">
        <v>12380</v>
      </c>
      <c r="C5260" s="404" t="s">
        <v>76</v>
      </c>
      <c r="D5260" s="404" t="s">
        <v>6823</v>
      </c>
      <c r="E5260" s="409">
        <v>22.49</v>
      </c>
      <c r="F5260" s="404" t="s">
        <v>6771</v>
      </c>
    </row>
    <row r="5261" spans="1:6">
      <c r="A5261" s="403">
        <v>87532</v>
      </c>
      <c r="B5261" s="404" t="s">
        <v>12381</v>
      </c>
      <c r="C5261" s="404" t="s">
        <v>76</v>
      </c>
      <c r="D5261" s="404" t="s">
        <v>6770</v>
      </c>
      <c r="E5261" s="409">
        <v>24.96</v>
      </c>
      <c r="F5261" s="404" t="s">
        <v>6771</v>
      </c>
    </row>
    <row r="5262" spans="1:6">
      <c r="A5262" s="403">
        <v>87535</v>
      </c>
      <c r="B5262" s="404" t="s">
        <v>12382</v>
      </c>
      <c r="C5262" s="404" t="s">
        <v>76</v>
      </c>
      <c r="D5262" s="404" t="s">
        <v>6823</v>
      </c>
      <c r="E5262" s="409">
        <v>20.07</v>
      </c>
      <c r="F5262" s="404" t="s">
        <v>6771</v>
      </c>
    </row>
    <row r="5263" spans="1:6">
      <c r="A5263" s="403">
        <v>87536</v>
      </c>
      <c r="B5263" s="404" t="s">
        <v>12383</v>
      </c>
      <c r="C5263" s="404" t="s">
        <v>76</v>
      </c>
      <c r="D5263" s="404" t="s">
        <v>6770</v>
      </c>
      <c r="E5263" s="409">
        <v>22.54</v>
      </c>
      <c r="F5263" s="404" t="s">
        <v>6771</v>
      </c>
    </row>
    <row r="5264" spans="1:6">
      <c r="A5264" s="403">
        <v>87537</v>
      </c>
      <c r="B5264" s="404" t="s">
        <v>12384</v>
      </c>
      <c r="C5264" s="404" t="s">
        <v>76</v>
      </c>
      <c r="D5264" s="404" t="s">
        <v>6823</v>
      </c>
      <c r="E5264" s="409">
        <v>38.99</v>
      </c>
      <c r="F5264" s="404" t="s">
        <v>6771</v>
      </c>
    </row>
    <row r="5265" spans="1:6">
      <c r="A5265" s="403">
        <v>87538</v>
      </c>
      <c r="B5265" s="404" t="s">
        <v>12385</v>
      </c>
      <c r="C5265" s="404" t="s">
        <v>76</v>
      </c>
      <c r="D5265" s="404" t="s">
        <v>6823</v>
      </c>
      <c r="E5265" s="409">
        <v>36.9</v>
      </c>
      <c r="F5265" s="404" t="s">
        <v>6771</v>
      </c>
    </row>
    <row r="5266" spans="1:6">
      <c r="A5266" s="403">
        <v>87539</v>
      </c>
      <c r="B5266" s="404" t="s">
        <v>12386</v>
      </c>
      <c r="C5266" s="404" t="s">
        <v>76</v>
      </c>
      <c r="D5266" s="404" t="s">
        <v>6823</v>
      </c>
      <c r="E5266" s="409">
        <v>36.15</v>
      </c>
      <c r="F5266" s="404" t="s">
        <v>6771</v>
      </c>
    </row>
    <row r="5267" spans="1:6">
      <c r="A5267" s="403">
        <v>87541</v>
      </c>
      <c r="B5267" s="404" t="s">
        <v>12387</v>
      </c>
      <c r="C5267" s="404" t="s">
        <v>76</v>
      </c>
      <c r="D5267" s="404" t="s">
        <v>6823</v>
      </c>
      <c r="E5267" s="409">
        <v>34.049999999999997</v>
      </c>
      <c r="F5267" s="404" t="s">
        <v>6771</v>
      </c>
    </row>
    <row r="5268" spans="1:6">
      <c r="A5268" s="403">
        <v>87543</v>
      </c>
      <c r="B5268" s="404" t="s">
        <v>12388</v>
      </c>
      <c r="C5268" s="404" t="s">
        <v>76</v>
      </c>
      <c r="D5268" s="404" t="s">
        <v>6823</v>
      </c>
      <c r="E5268" s="409">
        <v>12.42</v>
      </c>
      <c r="F5268" s="404" t="s">
        <v>6771</v>
      </c>
    </row>
    <row r="5269" spans="1:6">
      <c r="A5269" s="403">
        <v>87545</v>
      </c>
      <c r="B5269" s="404" t="s">
        <v>12389</v>
      </c>
      <c r="C5269" s="404" t="s">
        <v>76</v>
      </c>
      <c r="D5269" s="404" t="s">
        <v>6823</v>
      </c>
      <c r="E5269" s="409">
        <v>17.46</v>
      </c>
      <c r="F5269" s="404" t="s">
        <v>6771</v>
      </c>
    </row>
    <row r="5270" spans="1:6">
      <c r="A5270" s="403">
        <v>87546</v>
      </c>
      <c r="B5270" s="404" t="s">
        <v>12390</v>
      </c>
      <c r="C5270" s="404" t="s">
        <v>76</v>
      </c>
      <c r="D5270" s="404" t="s">
        <v>6770</v>
      </c>
      <c r="E5270" s="409">
        <v>18.87</v>
      </c>
      <c r="F5270" s="404" t="s">
        <v>6771</v>
      </c>
    </row>
    <row r="5271" spans="1:6">
      <c r="A5271" s="403">
        <v>87547</v>
      </c>
      <c r="B5271" s="404" t="s">
        <v>12391</v>
      </c>
      <c r="C5271" s="404" t="s">
        <v>76</v>
      </c>
      <c r="D5271" s="404" t="s">
        <v>6823</v>
      </c>
      <c r="E5271" s="409">
        <v>15.06</v>
      </c>
      <c r="F5271" s="404" t="s">
        <v>6771</v>
      </c>
    </row>
    <row r="5272" spans="1:6">
      <c r="A5272" s="403">
        <v>87548</v>
      </c>
      <c r="B5272" s="404" t="s">
        <v>12392</v>
      </c>
      <c r="C5272" s="404" t="s">
        <v>76</v>
      </c>
      <c r="D5272" s="404" t="s">
        <v>6770</v>
      </c>
      <c r="E5272" s="409">
        <v>16.47</v>
      </c>
      <c r="F5272" s="404" t="s">
        <v>6771</v>
      </c>
    </row>
    <row r="5273" spans="1:6">
      <c r="A5273" s="403">
        <v>87549</v>
      </c>
      <c r="B5273" s="404" t="s">
        <v>12393</v>
      </c>
      <c r="C5273" s="404" t="s">
        <v>76</v>
      </c>
      <c r="D5273" s="404" t="s">
        <v>6823</v>
      </c>
      <c r="E5273" s="409">
        <v>14.19</v>
      </c>
      <c r="F5273" s="404" t="s">
        <v>6771</v>
      </c>
    </row>
    <row r="5274" spans="1:6">
      <c r="A5274" s="403">
        <v>87550</v>
      </c>
      <c r="B5274" s="404" t="s">
        <v>12394</v>
      </c>
      <c r="C5274" s="404" t="s">
        <v>76</v>
      </c>
      <c r="D5274" s="404" t="s">
        <v>6770</v>
      </c>
      <c r="E5274" s="409">
        <v>15.6</v>
      </c>
      <c r="F5274" s="404" t="s">
        <v>6771</v>
      </c>
    </row>
    <row r="5275" spans="1:6">
      <c r="A5275" s="403">
        <v>87553</v>
      </c>
      <c r="B5275" s="404" t="s">
        <v>12395</v>
      </c>
      <c r="C5275" s="404" t="s">
        <v>76</v>
      </c>
      <c r="D5275" s="404" t="s">
        <v>6823</v>
      </c>
      <c r="E5275" s="409">
        <v>11.77</v>
      </c>
      <c r="F5275" s="404" t="s">
        <v>6771</v>
      </c>
    </row>
    <row r="5276" spans="1:6">
      <c r="A5276" s="403">
        <v>87554</v>
      </c>
      <c r="B5276" s="404" t="s">
        <v>12396</v>
      </c>
      <c r="C5276" s="404" t="s">
        <v>76</v>
      </c>
      <c r="D5276" s="404" t="s">
        <v>6770</v>
      </c>
      <c r="E5276" s="409">
        <v>13.18</v>
      </c>
      <c r="F5276" s="404" t="s">
        <v>6771</v>
      </c>
    </row>
    <row r="5277" spans="1:6">
      <c r="A5277" s="403">
        <v>87555</v>
      </c>
      <c r="B5277" s="404" t="s">
        <v>12397</v>
      </c>
      <c r="C5277" s="404" t="s">
        <v>76</v>
      </c>
      <c r="D5277" s="404" t="s">
        <v>6823</v>
      </c>
      <c r="E5277" s="409">
        <v>24.25</v>
      </c>
      <c r="F5277" s="404" t="s">
        <v>6771</v>
      </c>
    </row>
    <row r="5278" spans="1:6">
      <c r="A5278" s="403">
        <v>87556</v>
      </c>
      <c r="B5278" s="404" t="s">
        <v>12398</v>
      </c>
      <c r="C5278" s="404" t="s">
        <v>76</v>
      </c>
      <c r="D5278" s="404" t="s">
        <v>6823</v>
      </c>
      <c r="E5278" s="409">
        <v>22.17</v>
      </c>
      <c r="F5278" s="404" t="s">
        <v>6771</v>
      </c>
    </row>
    <row r="5279" spans="1:6">
      <c r="A5279" s="403">
        <v>87557</v>
      </c>
      <c r="B5279" s="404" t="s">
        <v>12399</v>
      </c>
      <c r="C5279" s="404" t="s">
        <v>76</v>
      </c>
      <c r="D5279" s="404" t="s">
        <v>6823</v>
      </c>
      <c r="E5279" s="409">
        <v>21.41</v>
      </c>
      <c r="F5279" s="404" t="s">
        <v>6771</v>
      </c>
    </row>
    <row r="5280" spans="1:6">
      <c r="A5280" s="403">
        <v>87559</v>
      </c>
      <c r="B5280" s="404" t="s">
        <v>12400</v>
      </c>
      <c r="C5280" s="404" t="s">
        <v>76</v>
      </c>
      <c r="D5280" s="404" t="s">
        <v>6823</v>
      </c>
      <c r="E5280" s="409">
        <v>19.309999999999999</v>
      </c>
      <c r="F5280" s="404" t="s">
        <v>6771</v>
      </c>
    </row>
    <row r="5281" spans="1:6">
      <c r="A5281" s="403">
        <v>87561</v>
      </c>
      <c r="B5281" s="404" t="s">
        <v>12401</v>
      </c>
      <c r="C5281" s="404" t="s">
        <v>76</v>
      </c>
      <c r="D5281" s="404" t="s">
        <v>6823</v>
      </c>
      <c r="E5281" s="409">
        <v>21.59</v>
      </c>
      <c r="F5281" s="404" t="s">
        <v>6771</v>
      </c>
    </row>
    <row r="5282" spans="1:6">
      <c r="A5282" s="403">
        <v>87775</v>
      </c>
      <c r="B5282" s="404" t="s">
        <v>12402</v>
      </c>
      <c r="C5282" s="404" t="s">
        <v>76</v>
      </c>
      <c r="D5282" s="404" t="s">
        <v>6823</v>
      </c>
      <c r="E5282" s="409">
        <v>35.39</v>
      </c>
      <c r="F5282" s="404" t="s">
        <v>6771</v>
      </c>
    </row>
    <row r="5283" spans="1:6">
      <c r="A5283" s="403">
        <v>87777</v>
      </c>
      <c r="B5283" s="404" t="s">
        <v>12403</v>
      </c>
      <c r="C5283" s="404" t="s">
        <v>76</v>
      </c>
      <c r="D5283" s="404" t="s">
        <v>6823</v>
      </c>
      <c r="E5283" s="409">
        <v>37.47</v>
      </c>
      <c r="F5283" s="404" t="s">
        <v>6771</v>
      </c>
    </row>
    <row r="5284" spans="1:6">
      <c r="A5284" s="403">
        <v>87778</v>
      </c>
      <c r="B5284" s="404" t="s">
        <v>12404</v>
      </c>
      <c r="C5284" s="404" t="s">
        <v>76</v>
      </c>
      <c r="D5284" s="404" t="s">
        <v>6823</v>
      </c>
      <c r="E5284" s="409">
        <v>44.64</v>
      </c>
      <c r="F5284" s="404" t="s">
        <v>6771</v>
      </c>
    </row>
    <row r="5285" spans="1:6">
      <c r="A5285" s="403">
        <v>87779</v>
      </c>
      <c r="B5285" s="404" t="s">
        <v>12405</v>
      </c>
      <c r="C5285" s="404" t="s">
        <v>76</v>
      </c>
      <c r="D5285" s="404" t="s">
        <v>6823</v>
      </c>
      <c r="E5285" s="409">
        <v>41.48</v>
      </c>
      <c r="F5285" s="404" t="s">
        <v>6771</v>
      </c>
    </row>
    <row r="5286" spans="1:6">
      <c r="A5286" s="403">
        <v>87781</v>
      </c>
      <c r="B5286" s="404" t="s">
        <v>12406</v>
      </c>
      <c r="C5286" s="404" t="s">
        <v>76</v>
      </c>
      <c r="D5286" s="404" t="s">
        <v>6823</v>
      </c>
      <c r="E5286" s="409">
        <v>44.25</v>
      </c>
      <c r="F5286" s="404" t="s">
        <v>6771</v>
      </c>
    </row>
    <row r="5287" spans="1:6">
      <c r="A5287" s="403">
        <v>87783</v>
      </c>
      <c r="B5287" s="404" t="s">
        <v>12407</v>
      </c>
      <c r="C5287" s="404" t="s">
        <v>76</v>
      </c>
      <c r="D5287" s="404" t="s">
        <v>6823</v>
      </c>
      <c r="E5287" s="409">
        <v>55.2</v>
      </c>
      <c r="F5287" s="404" t="s">
        <v>6771</v>
      </c>
    </row>
    <row r="5288" spans="1:6">
      <c r="A5288" s="403">
        <v>87784</v>
      </c>
      <c r="B5288" s="404" t="s">
        <v>12408</v>
      </c>
      <c r="C5288" s="404" t="s">
        <v>76</v>
      </c>
      <c r="D5288" s="404" t="s">
        <v>6823</v>
      </c>
      <c r="E5288" s="409">
        <v>47.57</v>
      </c>
      <c r="F5288" s="404" t="s">
        <v>6771</v>
      </c>
    </row>
    <row r="5289" spans="1:6">
      <c r="A5289" s="403">
        <v>87786</v>
      </c>
      <c r="B5289" s="404" t="s">
        <v>12409</v>
      </c>
      <c r="C5289" s="404" t="s">
        <v>76</v>
      </c>
      <c r="D5289" s="404" t="s">
        <v>6823</v>
      </c>
      <c r="E5289" s="409">
        <v>51.05</v>
      </c>
      <c r="F5289" s="404" t="s">
        <v>6771</v>
      </c>
    </row>
    <row r="5290" spans="1:6">
      <c r="A5290" s="403">
        <v>87787</v>
      </c>
      <c r="B5290" s="404" t="s">
        <v>12410</v>
      </c>
      <c r="C5290" s="404" t="s">
        <v>76</v>
      </c>
      <c r="D5290" s="404" t="s">
        <v>6823</v>
      </c>
      <c r="E5290" s="409">
        <v>65.75</v>
      </c>
      <c r="F5290" s="404" t="s">
        <v>6771</v>
      </c>
    </row>
    <row r="5291" spans="1:6">
      <c r="A5291" s="403">
        <v>87788</v>
      </c>
      <c r="B5291" s="404" t="s">
        <v>12411</v>
      </c>
      <c r="C5291" s="404" t="s">
        <v>76</v>
      </c>
      <c r="D5291" s="404" t="s">
        <v>6823</v>
      </c>
      <c r="E5291" s="409">
        <v>60.99</v>
      </c>
      <c r="F5291" s="404" t="s">
        <v>6771</v>
      </c>
    </row>
    <row r="5292" spans="1:6">
      <c r="A5292" s="403">
        <v>87790</v>
      </c>
      <c r="B5292" s="404" t="s">
        <v>12412</v>
      </c>
      <c r="C5292" s="404" t="s">
        <v>76</v>
      </c>
      <c r="D5292" s="404" t="s">
        <v>6823</v>
      </c>
      <c r="E5292" s="409">
        <v>64.83</v>
      </c>
      <c r="F5292" s="404" t="s">
        <v>6771</v>
      </c>
    </row>
    <row r="5293" spans="1:6">
      <c r="A5293" s="403">
        <v>87791</v>
      </c>
      <c r="B5293" s="404" t="s">
        <v>12413</v>
      </c>
      <c r="C5293" s="404" t="s">
        <v>76</v>
      </c>
      <c r="D5293" s="404" t="s">
        <v>6823</v>
      </c>
      <c r="E5293" s="409">
        <v>78.72</v>
      </c>
      <c r="F5293" s="404" t="s">
        <v>6771</v>
      </c>
    </row>
    <row r="5294" spans="1:6">
      <c r="A5294" s="403">
        <v>87792</v>
      </c>
      <c r="B5294" s="404" t="s">
        <v>12414</v>
      </c>
      <c r="C5294" s="404" t="s">
        <v>76</v>
      </c>
      <c r="D5294" s="404" t="s">
        <v>6823</v>
      </c>
      <c r="E5294" s="409">
        <v>23.55</v>
      </c>
      <c r="F5294" s="404" t="s">
        <v>6771</v>
      </c>
    </row>
    <row r="5295" spans="1:6">
      <c r="A5295" s="403">
        <v>87794</v>
      </c>
      <c r="B5295" s="404" t="s">
        <v>12415</v>
      </c>
      <c r="C5295" s="404" t="s">
        <v>76</v>
      </c>
      <c r="D5295" s="404" t="s">
        <v>6823</v>
      </c>
      <c r="E5295" s="409">
        <v>25.48</v>
      </c>
      <c r="F5295" s="404" t="s">
        <v>6771</v>
      </c>
    </row>
    <row r="5296" spans="1:6">
      <c r="A5296" s="403">
        <v>87795</v>
      </c>
      <c r="B5296" s="404" t="s">
        <v>12416</v>
      </c>
      <c r="C5296" s="404" t="s">
        <v>76</v>
      </c>
      <c r="D5296" s="404" t="s">
        <v>6823</v>
      </c>
      <c r="E5296" s="409">
        <v>31.92</v>
      </c>
      <c r="F5296" s="404" t="s">
        <v>6771</v>
      </c>
    </row>
    <row r="5297" spans="1:6">
      <c r="A5297" s="403">
        <v>87797</v>
      </c>
      <c r="B5297" s="404" t="s">
        <v>12417</v>
      </c>
      <c r="C5297" s="404" t="s">
        <v>76</v>
      </c>
      <c r="D5297" s="404" t="s">
        <v>6823</v>
      </c>
      <c r="E5297" s="409">
        <v>29.39</v>
      </c>
      <c r="F5297" s="404" t="s">
        <v>6771</v>
      </c>
    </row>
    <row r="5298" spans="1:6">
      <c r="A5298" s="403">
        <v>87799</v>
      </c>
      <c r="B5298" s="404" t="s">
        <v>12418</v>
      </c>
      <c r="C5298" s="404" t="s">
        <v>76</v>
      </c>
      <c r="D5298" s="404" t="s">
        <v>6823</v>
      </c>
      <c r="E5298" s="409">
        <v>31.99</v>
      </c>
      <c r="F5298" s="404" t="s">
        <v>6771</v>
      </c>
    </row>
    <row r="5299" spans="1:6">
      <c r="A5299" s="403">
        <v>87800</v>
      </c>
      <c r="B5299" s="404" t="s">
        <v>12419</v>
      </c>
      <c r="C5299" s="404" t="s">
        <v>76</v>
      </c>
      <c r="D5299" s="404" t="s">
        <v>6823</v>
      </c>
      <c r="E5299" s="409">
        <v>41.95</v>
      </c>
      <c r="F5299" s="404" t="s">
        <v>6771</v>
      </c>
    </row>
    <row r="5300" spans="1:6">
      <c r="A5300" s="403">
        <v>87801</v>
      </c>
      <c r="B5300" s="404" t="s">
        <v>12420</v>
      </c>
      <c r="C5300" s="404" t="s">
        <v>76</v>
      </c>
      <c r="D5300" s="404" t="s">
        <v>6823</v>
      </c>
      <c r="E5300" s="409">
        <v>35.24</v>
      </c>
      <c r="F5300" s="404" t="s">
        <v>6771</v>
      </c>
    </row>
    <row r="5301" spans="1:6">
      <c r="A5301" s="403">
        <v>87803</v>
      </c>
      <c r="B5301" s="404" t="s">
        <v>12421</v>
      </c>
      <c r="C5301" s="404" t="s">
        <v>76</v>
      </c>
      <c r="D5301" s="404" t="s">
        <v>6823</v>
      </c>
      <c r="E5301" s="409">
        <v>38.49</v>
      </c>
      <c r="F5301" s="404" t="s">
        <v>6771</v>
      </c>
    </row>
    <row r="5302" spans="1:6">
      <c r="A5302" s="403">
        <v>87804</v>
      </c>
      <c r="B5302" s="404" t="s">
        <v>12422</v>
      </c>
      <c r="C5302" s="404" t="s">
        <v>76</v>
      </c>
      <c r="D5302" s="404" t="s">
        <v>6823</v>
      </c>
      <c r="E5302" s="409">
        <v>51.97</v>
      </c>
      <c r="F5302" s="404" t="s">
        <v>6771</v>
      </c>
    </row>
    <row r="5303" spans="1:6">
      <c r="A5303" s="403">
        <v>87805</v>
      </c>
      <c r="B5303" s="404" t="s">
        <v>12423</v>
      </c>
      <c r="C5303" s="404" t="s">
        <v>76</v>
      </c>
      <c r="D5303" s="404" t="s">
        <v>6823</v>
      </c>
      <c r="E5303" s="409">
        <v>40.54</v>
      </c>
      <c r="F5303" s="404" t="s">
        <v>6771</v>
      </c>
    </row>
    <row r="5304" spans="1:6">
      <c r="A5304" s="403">
        <v>87807</v>
      </c>
      <c r="B5304" s="404" t="s">
        <v>12424</v>
      </c>
      <c r="C5304" s="404" t="s">
        <v>76</v>
      </c>
      <c r="D5304" s="404" t="s">
        <v>6823</v>
      </c>
      <c r="E5304" s="409">
        <v>44.12</v>
      </c>
      <c r="F5304" s="404" t="s">
        <v>6771</v>
      </c>
    </row>
    <row r="5305" spans="1:6">
      <c r="A5305" s="403">
        <v>87808</v>
      </c>
      <c r="B5305" s="404" t="s">
        <v>12425</v>
      </c>
      <c r="C5305" s="404" t="s">
        <v>76</v>
      </c>
      <c r="D5305" s="404" t="s">
        <v>6823</v>
      </c>
      <c r="E5305" s="409">
        <v>56.69</v>
      </c>
      <c r="F5305" s="404" t="s">
        <v>6771</v>
      </c>
    </row>
    <row r="5306" spans="1:6">
      <c r="A5306" s="403">
        <v>87809</v>
      </c>
      <c r="B5306" s="404" t="s">
        <v>12426</v>
      </c>
      <c r="C5306" s="404" t="s">
        <v>76</v>
      </c>
      <c r="D5306" s="404" t="s">
        <v>6823</v>
      </c>
      <c r="E5306" s="409">
        <v>56.2</v>
      </c>
      <c r="F5306" s="404" t="s">
        <v>6771</v>
      </c>
    </row>
    <row r="5307" spans="1:6">
      <c r="A5307" s="403">
        <v>87811</v>
      </c>
      <c r="B5307" s="404" t="s">
        <v>12427</v>
      </c>
      <c r="C5307" s="404" t="s">
        <v>76</v>
      </c>
      <c r="D5307" s="404" t="s">
        <v>6770</v>
      </c>
      <c r="E5307" s="409">
        <v>58.13</v>
      </c>
      <c r="F5307" s="404" t="s">
        <v>6771</v>
      </c>
    </row>
    <row r="5308" spans="1:6">
      <c r="A5308" s="403">
        <v>87812</v>
      </c>
      <c r="B5308" s="404" t="s">
        <v>12428</v>
      </c>
      <c r="C5308" s="404" t="s">
        <v>76</v>
      </c>
      <c r="D5308" s="404" t="s">
        <v>6823</v>
      </c>
      <c r="E5308" s="409">
        <v>64.28</v>
      </c>
      <c r="F5308" s="404" t="s">
        <v>6771</v>
      </c>
    </row>
    <row r="5309" spans="1:6">
      <c r="A5309" s="403">
        <v>87813</v>
      </c>
      <c r="B5309" s="404" t="s">
        <v>12429</v>
      </c>
      <c r="C5309" s="404" t="s">
        <v>76</v>
      </c>
      <c r="D5309" s="404" t="s">
        <v>6823</v>
      </c>
      <c r="E5309" s="409">
        <v>62.03</v>
      </c>
      <c r="F5309" s="404" t="s">
        <v>6771</v>
      </c>
    </row>
    <row r="5310" spans="1:6">
      <c r="A5310" s="403">
        <v>87815</v>
      </c>
      <c r="B5310" s="404" t="s">
        <v>12430</v>
      </c>
      <c r="C5310" s="404" t="s">
        <v>76</v>
      </c>
      <c r="D5310" s="404" t="s">
        <v>6770</v>
      </c>
      <c r="E5310" s="409">
        <v>64.63</v>
      </c>
      <c r="F5310" s="404" t="s">
        <v>6771</v>
      </c>
    </row>
    <row r="5311" spans="1:6">
      <c r="A5311" s="403">
        <v>87816</v>
      </c>
      <c r="B5311" s="404" t="s">
        <v>12431</v>
      </c>
      <c r="C5311" s="404" t="s">
        <v>76</v>
      </c>
      <c r="D5311" s="404" t="s">
        <v>6823</v>
      </c>
      <c r="E5311" s="409">
        <v>74.3</v>
      </c>
      <c r="F5311" s="404" t="s">
        <v>6771</v>
      </c>
    </row>
    <row r="5312" spans="1:6">
      <c r="A5312" s="403">
        <v>87817</v>
      </c>
      <c r="B5312" s="404" t="s">
        <v>12432</v>
      </c>
      <c r="C5312" s="404" t="s">
        <v>76</v>
      </c>
      <c r="D5312" s="404" t="s">
        <v>6823</v>
      </c>
      <c r="E5312" s="409">
        <v>67.59</v>
      </c>
      <c r="F5312" s="404" t="s">
        <v>6771</v>
      </c>
    </row>
    <row r="5313" spans="1:6">
      <c r="A5313" s="403">
        <v>87819</v>
      </c>
      <c r="B5313" s="404" t="s">
        <v>12433</v>
      </c>
      <c r="C5313" s="404" t="s">
        <v>76</v>
      </c>
      <c r="D5313" s="404" t="s">
        <v>6770</v>
      </c>
      <c r="E5313" s="409">
        <v>70.84</v>
      </c>
      <c r="F5313" s="404" t="s">
        <v>6771</v>
      </c>
    </row>
    <row r="5314" spans="1:6">
      <c r="A5314" s="403">
        <v>87820</v>
      </c>
      <c r="B5314" s="404" t="s">
        <v>12434</v>
      </c>
      <c r="C5314" s="404" t="s">
        <v>76</v>
      </c>
      <c r="D5314" s="404" t="s">
        <v>6823</v>
      </c>
      <c r="E5314" s="409">
        <v>84.31</v>
      </c>
      <c r="F5314" s="404" t="s">
        <v>6771</v>
      </c>
    </row>
    <row r="5315" spans="1:6">
      <c r="A5315" s="403">
        <v>87821</v>
      </c>
      <c r="B5315" s="404" t="s">
        <v>12435</v>
      </c>
      <c r="C5315" s="404" t="s">
        <v>76</v>
      </c>
      <c r="D5315" s="404" t="s">
        <v>6823</v>
      </c>
      <c r="E5315" s="409">
        <v>96.95</v>
      </c>
      <c r="F5315" s="404" t="s">
        <v>6771</v>
      </c>
    </row>
    <row r="5316" spans="1:6">
      <c r="A5316" s="403">
        <v>87823</v>
      </c>
      <c r="B5316" s="404" t="s">
        <v>12436</v>
      </c>
      <c r="C5316" s="404" t="s">
        <v>76</v>
      </c>
      <c r="D5316" s="404" t="s">
        <v>6770</v>
      </c>
      <c r="E5316" s="409">
        <v>100.53</v>
      </c>
      <c r="F5316" s="404" t="s">
        <v>6771</v>
      </c>
    </row>
    <row r="5317" spans="1:6">
      <c r="A5317" s="403">
        <v>87824</v>
      </c>
      <c r="B5317" s="404" t="s">
        <v>12437</v>
      </c>
      <c r="C5317" s="404" t="s">
        <v>76</v>
      </c>
      <c r="D5317" s="404" t="s">
        <v>6823</v>
      </c>
      <c r="E5317" s="409">
        <v>112.8</v>
      </c>
      <c r="F5317" s="404" t="s">
        <v>6771</v>
      </c>
    </row>
    <row r="5318" spans="1:6">
      <c r="A5318" s="403">
        <v>87825</v>
      </c>
      <c r="B5318" s="404" t="s">
        <v>12438</v>
      </c>
      <c r="C5318" s="404" t="s">
        <v>76</v>
      </c>
      <c r="D5318" s="404" t="s">
        <v>6823</v>
      </c>
      <c r="E5318" s="409">
        <v>44.82</v>
      </c>
      <c r="F5318" s="404" t="s">
        <v>6771</v>
      </c>
    </row>
    <row r="5319" spans="1:6">
      <c r="A5319" s="403">
        <v>87827</v>
      </c>
      <c r="B5319" s="404" t="s">
        <v>12439</v>
      </c>
      <c r="C5319" s="404" t="s">
        <v>76</v>
      </c>
      <c r="D5319" s="404" t="s">
        <v>6770</v>
      </c>
      <c r="E5319" s="409">
        <v>47.18</v>
      </c>
      <c r="F5319" s="404" t="s">
        <v>6771</v>
      </c>
    </row>
    <row r="5320" spans="1:6">
      <c r="A5320" s="403">
        <v>87828</v>
      </c>
      <c r="B5320" s="404" t="s">
        <v>12440</v>
      </c>
      <c r="C5320" s="404" t="s">
        <v>76</v>
      </c>
      <c r="D5320" s="404" t="s">
        <v>6823</v>
      </c>
      <c r="E5320" s="409">
        <v>55.96</v>
      </c>
      <c r="F5320" s="404" t="s">
        <v>6771</v>
      </c>
    </row>
    <row r="5321" spans="1:6">
      <c r="A5321" s="403">
        <v>87829</v>
      </c>
      <c r="B5321" s="404" t="s">
        <v>12441</v>
      </c>
      <c r="C5321" s="404" t="s">
        <v>76</v>
      </c>
      <c r="D5321" s="404" t="s">
        <v>6823</v>
      </c>
      <c r="E5321" s="409">
        <v>51.43</v>
      </c>
      <c r="F5321" s="404" t="s">
        <v>6771</v>
      </c>
    </row>
    <row r="5322" spans="1:6">
      <c r="A5322" s="403">
        <v>87831</v>
      </c>
      <c r="B5322" s="404" t="s">
        <v>12442</v>
      </c>
      <c r="C5322" s="404" t="s">
        <v>76</v>
      </c>
      <c r="D5322" s="404" t="s">
        <v>6770</v>
      </c>
      <c r="E5322" s="409">
        <v>54.6</v>
      </c>
      <c r="F5322" s="404" t="s">
        <v>6771</v>
      </c>
    </row>
    <row r="5323" spans="1:6">
      <c r="A5323" s="403">
        <v>87832</v>
      </c>
      <c r="B5323" s="404" t="s">
        <v>12443</v>
      </c>
      <c r="C5323" s="404" t="s">
        <v>76</v>
      </c>
      <c r="D5323" s="404" t="s">
        <v>6823</v>
      </c>
      <c r="E5323" s="409">
        <v>67.650000000000006</v>
      </c>
      <c r="F5323" s="404" t="s">
        <v>6771</v>
      </c>
    </row>
    <row r="5324" spans="1:6">
      <c r="A5324" s="403">
        <v>87834</v>
      </c>
      <c r="B5324" s="404" t="s">
        <v>12444</v>
      </c>
      <c r="C5324" s="404" t="s">
        <v>76</v>
      </c>
      <c r="D5324" s="404" t="s">
        <v>6823</v>
      </c>
      <c r="E5324" s="409">
        <v>110.1</v>
      </c>
      <c r="F5324" s="404" t="s">
        <v>6771</v>
      </c>
    </row>
    <row r="5325" spans="1:6">
      <c r="A5325" s="403">
        <v>87835</v>
      </c>
      <c r="B5325" s="404" t="s">
        <v>12445</v>
      </c>
      <c r="C5325" s="404" t="s">
        <v>76</v>
      </c>
      <c r="D5325" s="404" t="s">
        <v>6823</v>
      </c>
      <c r="E5325" s="409">
        <v>74.569999999999993</v>
      </c>
      <c r="F5325" s="404" t="s">
        <v>6771</v>
      </c>
    </row>
    <row r="5326" spans="1:6">
      <c r="A5326" s="403">
        <v>87836</v>
      </c>
      <c r="B5326" s="404" t="s">
        <v>12446</v>
      </c>
      <c r="C5326" s="404" t="s">
        <v>76</v>
      </c>
      <c r="D5326" s="404" t="s">
        <v>6823</v>
      </c>
      <c r="E5326" s="409">
        <v>104.91</v>
      </c>
      <c r="F5326" s="404" t="s">
        <v>6771</v>
      </c>
    </row>
    <row r="5327" spans="1:6">
      <c r="A5327" s="403">
        <v>87837</v>
      </c>
      <c r="B5327" s="404" t="s">
        <v>12447</v>
      </c>
      <c r="C5327" s="404" t="s">
        <v>76</v>
      </c>
      <c r="D5327" s="404" t="s">
        <v>6823</v>
      </c>
      <c r="E5327" s="409">
        <v>70.010000000000005</v>
      </c>
      <c r="F5327" s="404" t="s">
        <v>6771</v>
      </c>
    </row>
    <row r="5328" spans="1:6">
      <c r="A5328" s="403">
        <v>87838</v>
      </c>
      <c r="B5328" s="404" t="s">
        <v>12448</v>
      </c>
      <c r="C5328" s="404" t="s">
        <v>76</v>
      </c>
      <c r="D5328" s="404" t="s">
        <v>6823</v>
      </c>
      <c r="E5328" s="409">
        <v>116.08</v>
      </c>
      <c r="F5328" s="404" t="s">
        <v>6771</v>
      </c>
    </row>
    <row r="5329" spans="1:6">
      <c r="A5329" s="403">
        <v>87839</v>
      </c>
      <c r="B5329" s="404" t="s">
        <v>12449</v>
      </c>
      <c r="C5329" s="404" t="s">
        <v>76</v>
      </c>
      <c r="D5329" s="404" t="s">
        <v>6823</v>
      </c>
      <c r="E5329" s="409">
        <v>78.45</v>
      </c>
      <c r="F5329" s="404" t="s">
        <v>6771</v>
      </c>
    </row>
    <row r="5330" spans="1:6">
      <c r="A5330" s="403">
        <v>87840</v>
      </c>
      <c r="B5330" s="404" t="s">
        <v>12450</v>
      </c>
      <c r="C5330" s="404" t="s">
        <v>76</v>
      </c>
      <c r="D5330" s="404" t="s">
        <v>6823</v>
      </c>
      <c r="E5330" s="409">
        <v>109.78</v>
      </c>
      <c r="F5330" s="404" t="s">
        <v>6771</v>
      </c>
    </row>
    <row r="5331" spans="1:6">
      <c r="A5331" s="403">
        <v>87841</v>
      </c>
      <c r="B5331" s="404" t="s">
        <v>12451</v>
      </c>
      <c r="C5331" s="404" t="s">
        <v>76</v>
      </c>
      <c r="D5331" s="404" t="s">
        <v>6823</v>
      </c>
      <c r="E5331" s="409">
        <v>72.760000000000005</v>
      </c>
      <c r="F5331" s="404" t="s">
        <v>6771</v>
      </c>
    </row>
    <row r="5332" spans="1:6">
      <c r="A5332" s="403">
        <v>87842</v>
      </c>
      <c r="B5332" s="404" t="s">
        <v>12452</v>
      </c>
      <c r="C5332" s="404" t="s">
        <v>76</v>
      </c>
      <c r="D5332" s="404" t="s">
        <v>6823</v>
      </c>
      <c r="E5332" s="409">
        <v>112.57</v>
      </c>
      <c r="F5332" s="404" t="s">
        <v>6771</v>
      </c>
    </row>
    <row r="5333" spans="1:6">
      <c r="A5333" s="403">
        <v>87843</v>
      </c>
      <c r="B5333" s="404" t="s">
        <v>12453</v>
      </c>
      <c r="C5333" s="404" t="s">
        <v>76</v>
      </c>
      <c r="D5333" s="404" t="s">
        <v>6823</v>
      </c>
      <c r="E5333" s="409">
        <v>83.8</v>
      </c>
      <c r="F5333" s="404" t="s">
        <v>6771</v>
      </c>
    </row>
    <row r="5334" spans="1:6">
      <c r="A5334" s="403">
        <v>87844</v>
      </c>
      <c r="B5334" s="404" t="s">
        <v>12454</v>
      </c>
      <c r="C5334" s="404" t="s">
        <v>76</v>
      </c>
      <c r="D5334" s="404" t="s">
        <v>6823</v>
      </c>
      <c r="E5334" s="409">
        <v>103.29</v>
      </c>
      <c r="F5334" s="404" t="s">
        <v>6771</v>
      </c>
    </row>
    <row r="5335" spans="1:6">
      <c r="A5335" s="403">
        <v>87845</v>
      </c>
      <c r="B5335" s="404" t="s">
        <v>12455</v>
      </c>
      <c r="C5335" s="404" t="s">
        <v>76</v>
      </c>
      <c r="D5335" s="404" t="s">
        <v>6823</v>
      </c>
      <c r="E5335" s="409">
        <v>75.16</v>
      </c>
      <c r="F5335" s="404" t="s">
        <v>6771</v>
      </c>
    </row>
    <row r="5336" spans="1:6">
      <c r="A5336" s="403">
        <v>87846</v>
      </c>
      <c r="B5336" s="404" t="s">
        <v>12456</v>
      </c>
      <c r="C5336" s="404" t="s">
        <v>76</v>
      </c>
      <c r="D5336" s="404" t="s">
        <v>6823</v>
      </c>
      <c r="E5336" s="409">
        <v>119.31</v>
      </c>
      <c r="F5336" s="404" t="s">
        <v>6771</v>
      </c>
    </row>
    <row r="5337" spans="1:6">
      <c r="A5337" s="403">
        <v>87847</v>
      </c>
      <c r="B5337" s="404" t="s">
        <v>12457</v>
      </c>
      <c r="C5337" s="404" t="s">
        <v>76</v>
      </c>
      <c r="D5337" s="404" t="s">
        <v>6823</v>
      </c>
      <c r="E5337" s="409">
        <v>83.79</v>
      </c>
      <c r="F5337" s="404" t="s">
        <v>6771</v>
      </c>
    </row>
    <row r="5338" spans="1:6">
      <c r="A5338" s="403">
        <v>87848</v>
      </c>
      <c r="B5338" s="404" t="s">
        <v>12458</v>
      </c>
      <c r="C5338" s="404" t="s">
        <v>76</v>
      </c>
      <c r="D5338" s="404" t="s">
        <v>6823</v>
      </c>
      <c r="E5338" s="409">
        <v>113.26</v>
      </c>
      <c r="F5338" s="404" t="s">
        <v>6771</v>
      </c>
    </row>
    <row r="5339" spans="1:6">
      <c r="A5339" s="403">
        <v>87849</v>
      </c>
      <c r="B5339" s="404" t="s">
        <v>12459</v>
      </c>
      <c r="C5339" s="404" t="s">
        <v>76</v>
      </c>
      <c r="D5339" s="404" t="s">
        <v>6823</v>
      </c>
      <c r="E5339" s="409">
        <v>78.37</v>
      </c>
      <c r="F5339" s="404" t="s">
        <v>6771</v>
      </c>
    </row>
    <row r="5340" spans="1:6">
      <c r="A5340" s="403">
        <v>87850</v>
      </c>
      <c r="B5340" s="404" t="s">
        <v>12460</v>
      </c>
      <c r="C5340" s="404" t="s">
        <v>76</v>
      </c>
      <c r="D5340" s="404" t="s">
        <v>6823</v>
      </c>
      <c r="E5340" s="409">
        <v>125.32</v>
      </c>
      <c r="F5340" s="404" t="s">
        <v>6771</v>
      </c>
    </row>
    <row r="5341" spans="1:6">
      <c r="A5341" s="403">
        <v>87851</v>
      </c>
      <c r="B5341" s="404" t="s">
        <v>12461</v>
      </c>
      <c r="C5341" s="404" t="s">
        <v>76</v>
      </c>
      <c r="D5341" s="404" t="s">
        <v>6823</v>
      </c>
      <c r="E5341" s="409">
        <v>87.69</v>
      </c>
      <c r="F5341" s="404" t="s">
        <v>6771</v>
      </c>
    </row>
    <row r="5342" spans="1:6">
      <c r="A5342" s="403">
        <v>87852</v>
      </c>
      <c r="B5342" s="404" t="s">
        <v>12462</v>
      </c>
      <c r="C5342" s="404" t="s">
        <v>76</v>
      </c>
      <c r="D5342" s="404" t="s">
        <v>6823</v>
      </c>
      <c r="E5342" s="409">
        <v>118.11</v>
      </c>
      <c r="F5342" s="404" t="s">
        <v>6771</v>
      </c>
    </row>
    <row r="5343" spans="1:6">
      <c r="A5343" s="403">
        <v>87853</v>
      </c>
      <c r="B5343" s="404" t="s">
        <v>12463</v>
      </c>
      <c r="C5343" s="404" t="s">
        <v>76</v>
      </c>
      <c r="D5343" s="404" t="s">
        <v>6823</v>
      </c>
      <c r="E5343" s="409">
        <v>81.09</v>
      </c>
      <c r="F5343" s="404" t="s">
        <v>6771</v>
      </c>
    </row>
    <row r="5344" spans="1:6">
      <c r="A5344" s="403">
        <v>87854</v>
      </c>
      <c r="B5344" s="404" t="s">
        <v>12464</v>
      </c>
      <c r="C5344" s="404" t="s">
        <v>76</v>
      </c>
      <c r="D5344" s="404" t="s">
        <v>6823</v>
      </c>
      <c r="E5344" s="409">
        <v>121.78</v>
      </c>
      <c r="F5344" s="404" t="s">
        <v>6771</v>
      </c>
    </row>
    <row r="5345" spans="1:6">
      <c r="A5345" s="403">
        <v>87855</v>
      </c>
      <c r="B5345" s="404" t="s">
        <v>12465</v>
      </c>
      <c r="C5345" s="404" t="s">
        <v>76</v>
      </c>
      <c r="D5345" s="404" t="s">
        <v>6823</v>
      </c>
      <c r="E5345" s="409">
        <v>93.03</v>
      </c>
      <c r="F5345" s="404" t="s">
        <v>6771</v>
      </c>
    </row>
    <row r="5346" spans="1:6">
      <c r="A5346" s="403">
        <v>87856</v>
      </c>
      <c r="B5346" s="404" t="s">
        <v>12466</v>
      </c>
      <c r="C5346" s="404" t="s">
        <v>76</v>
      </c>
      <c r="D5346" s="404" t="s">
        <v>6823</v>
      </c>
      <c r="E5346" s="409">
        <v>111.65</v>
      </c>
      <c r="F5346" s="404" t="s">
        <v>6771</v>
      </c>
    </row>
    <row r="5347" spans="1:6">
      <c r="A5347" s="403">
        <v>87857</v>
      </c>
      <c r="B5347" s="404" t="s">
        <v>12467</v>
      </c>
      <c r="C5347" s="404" t="s">
        <v>76</v>
      </c>
      <c r="D5347" s="404" t="s">
        <v>6823</v>
      </c>
      <c r="E5347" s="409">
        <v>83.5</v>
      </c>
      <c r="F5347" s="404" t="s">
        <v>6771</v>
      </c>
    </row>
    <row r="5348" spans="1:6">
      <c r="A5348" s="403">
        <v>87858</v>
      </c>
      <c r="B5348" s="404" t="s">
        <v>12468</v>
      </c>
      <c r="C5348" s="404" t="s">
        <v>76</v>
      </c>
      <c r="D5348" s="404" t="s">
        <v>6823</v>
      </c>
      <c r="E5348" s="409">
        <v>80.709999999999994</v>
      </c>
      <c r="F5348" s="404" t="s">
        <v>6771</v>
      </c>
    </row>
    <row r="5349" spans="1:6">
      <c r="A5349" s="403">
        <v>87859</v>
      </c>
      <c r="B5349" s="404" t="s">
        <v>12469</v>
      </c>
      <c r="C5349" s="404" t="s">
        <v>76</v>
      </c>
      <c r="D5349" s="404" t="s">
        <v>6823</v>
      </c>
      <c r="E5349" s="409">
        <v>93.84</v>
      </c>
      <c r="F5349" s="404" t="s">
        <v>6771</v>
      </c>
    </row>
    <row r="5350" spans="1:6">
      <c r="A5350" s="403">
        <v>89048</v>
      </c>
      <c r="B5350" s="404" t="s">
        <v>12470</v>
      </c>
      <c r="C5350" s="404" t="s">
        <v>76</v>
      </c>
      <c r="D5350" s="404" t="s">
        <v>6823</v>
      </c>
      <c r="E5350" s="409">
        <v>23.85</v>
      </c>
      <c r="F5350" s="404" t="s">
        <v>6771</v>
      </c>
    </row>
    <row r="5351" spans="1:6">
      <c r="A5351" s="403">
        <v>89049</v>
      </c>
      <c r="B5351" s="404" t="s">
        <v>12471</v>
      </c>
      <c r="C5351" s="404" t="s">
        <v>76</v>
      </c>
      <c r="D5351" s="404" t="s">
        <v>6770</v>
      </c>
      <c r="E5351" s="409">
        <v>13.76</v>
      </c>
      <c r="F5351" s="404" t="s">
        <v>6771</v>
      </c>
    </row>
    <row r="5352" spans="1:6">
      <c r="A5352" s="403">
        <v>89173</v>
      </c>
      <c r="B5352" s="404" t="s">
        <v>12472</v>
      </c>
      <c r="C5352" s="404" t="s">
        <v>76</v>
      </c>
      <c r="D5352" s="404" t="s">
        <v>6823</v>
      </c>
      <c r="E5352" s="409">
        <v>23.46</v>
      </c>
      <c r="F5352" s="404" t="s">
        <v>6771</v>
      </c>
    </row>
    <row r="5353" spans="1:6">
      <c r="A5353" s="403">
        <v>90406</v>
      </c>
      <c r="B5353" s="404" t="s">
        <v>12473</v>
      </c>
      <c r="C5353" s="404" t="s">
        <v>76</v>
      </c>
      <c r="D5353" s="404" t="s">
        <v>6823</v>
      </c>
      <c r="E5353" s="409">
        <v>30.38</v>
      </c>
      <c r="F5353" s="404" t="s">
        <v>6771</v>
      </c>
    </row>
    <row r="5354" spans="1:6">
      <c r="A5354" s="403">
        <v>90407</v>
      </c>
      <c r="B5354" s="404" t="s">
        <v>12474</v>
      </c>
      <c r="C5354" s="404" t="s">
        <v>76</v>
      </c>
      <c r="D5354" s="404" t="s">
        <v>6770</v>
      </c>
      <c r="E5354" s="409">
        <v>32.85</v>
      </c>
      <c r="F5354" s="404" t="s">
        <v>6771</v>
      </c>
    </row>
    <row r="5355" spans="1:6">
      <c r="A5355" s="403">
        <v>90408</v>
      </c>
      <c r="B5355" s="404" t="s">
        <v>5689</v>
      </c>
      <c r="C5355" s="404" t="s">
        <v>76</v>
      </c>
      <c r="D5355" s="404" t="s">
        <v>6823</v>
      </c>
      <c r="E5355" s="409">
        <v>21.88</v>
      </c>
      <c r="F5355" s="404" t="s">
        <v>6771</v>
      </c>
    </row>
    <row r="5356" spans="1:6">
      <c r="A5356" s="403">
        <v>90409</v>
      </c>
      <c r="B5356" s="404" t="s">
        <v>12475</v>
      </c>
      <c r="C5356" s="404" t="s">
        <v>76</v>
      </c>
      <c r="D5356" s="404" t="s">
        <v>6770</v>
      </c>
      <c r="E5356" s="409">
        <v>23.29</v>
      </c>
      <c r="F5356" s="404" t="s">
        <v>6771</v>
      </c>
    </row>
    <row r="5357" spans="1:6">
      <c r="A5357" s="403">
        <v>5998</v>
      </c>
      <c r="B5357" s="404" t="s">
        <v>12476</v>
      </c>
      <c r="C5357" s="404" t="s">
        <v>76</v>
      </c>
      <c r="D5357" s="404" t="s">
        <v>6770</v>
      </c>
      <c r="E5357" s="409">
        <v>0.66</v>
      </c>
      <c r="F5357" s="404" t="s">
        <v>6771</v>
      </c>
    </row>
    <row r="5358" spans="1:6">
      <c r="A5358" s="403">
        <v>84084</v>
      </c>
      <c r="B5358" s="404" t="s">
        <v>12477</v>
      </c>
      <c r="C5358" s="404" t="s">
        <v>76</v>
      </c>
      <c r="D5358" s="404" t="s">
        <v>6770</v>
      </c>
      <c r="E5358" s="409">
        <v>4.88</v>
      </c>
      <c r="F5358" s="404" t="s">
        <v>6771</v>
      </c>
    </row>
    <row r="5359" spans="1:6">
      <c r="A5359" s="403">
        <v>87242</v>
      </c>
      <c r="B5359" s="404" t="s">
        <v>12478</v>
      </c>
      <c r="C5359" s="404" t="s">
        <v>76</v>
      </c>
      <c r="D5359" s="404" t="s">
        <v>6770</v>
      </c>
      <c r="E5359" s="409">
        <v>161.16999999999999</v>
      </c>
      <c r="F5359" s="404" t="s">
        <v>6771</v>
      </c>
    </row>
    <row r="5360" spans="1:6">
      <c r="A5360" s="403">
        <v>87243</v>
      </c>
      <c r="B5360" s="404" t="s">
        <v>12479</v>
      </c>
      <c r="C5360" s="404" t="s">
        <v>76</v>
      </c>
      <c r="D5360" s="404" t="s">
        <v>6770</v>
      </c>
      <c r="E5360" s="409">
        <v>148.13999999999999</v>
      </c>
      <c r="F5360" s="404" t="s">
        <v>6771</v>
      </c>
    </row>
    <row r="5361" spans="1:6">
      <c r="A5361" s="403">
        <v>87244</v>
      </c>
      <c r="B5361" s="404" t="s">
        <v>12480</v>
      </c>
      <c r="C5361" s="404" t="s">
        <v>76</v>
      </c>
      <c r="D5361" s="404" t="s">
        <v>6770</v>
      </c>
      <c r="E5361" s="409">
        <v>156</v>
      </c>
      <c r="F5361" s="404" t="s">
        <v>6771</v>
      </c>
    </row>
    <row r="5362" spans="1:6">
      <c r="A5362" s="403">
        <v>87245</v>
      </c>
      <c r="B5362" s="404" t="s">
        <v>12481</v>
      </c>
      <c r="C5362" s="404" t="s">
        <v>76</v>
      </c>
      <c r="D5362" s="404" t="s">
        <v>6770</v>
      </c>
      <c r="E5362" s="409">
        <v>187.49</v>
      </c>
      <c r="F5362" s="404" t="s">
        <v>6771</v>
      </c>
    </row>
    <row r="5363" spans="1:6">
      <c r="A5363" s="403">
        <v>87264</v>
      </c>
      <c r="B5363" s="404" t="s">
        <v>12482</v>
      </c>
      <c r="C5363" s="404" t="s">
        <v>76</v>
      </c>
      <c r="D5363" s="404" t="s">
        <v>6770</v>
      </c>
      <c r="E5363" s="409">
        <v>41.63</v>
      </c>
      <c r="F5363" s="404" t="s">
        <v>6771</v>
      </c>
    </row>
    <row r="5364" spans="1:6">
      <c r="A5364" s="403">
        <v>87265</v>
      </c>
      <c r="B5364" s="404" t="s">
        <v>12483</v>
      </c>
      <c r="C5364" s="404" t="s">
        <v>76</v>
      </c>
      <c r="D5364" s="404" t="s">
        <v>6770</v>
      </c>
      <c r="E5364" s="409">
        <v>36.6</v>
      </c>
      <c r="F5364" s="404" t="s">
        <v>6771</v>
      </c>
    </row>
    <row r="5365" spans="1:6">
      <c r="A5365" s="403">
        <v>87266</v>
      </c>
      <c r="B5365" s="404" t="s">
        <v>12484</v>
      </c>
      <c r="C5365" s="404" t="s">
        <v>76</v>
      </c>
      <c r="D5365" s="404" t="s">
        <v>6770</v>
      </c>
      <c r="E5365" s="409">
        <v>43.42</v>
      </c>
      <c r="F5365" s="404" t="s">
        <v>6771</v>
      </c>
    </row>
    <row r="5366" spans="1:6">
      <c r="A5366" s="403">
        <v>87267</v>
      </c>
      <c r="B5366" s="404" t="s">
        <v>12485</v>
      </c>
      <c r="C5366" s="404" t="s">
        <v>76</v>
      </c>
      <c r="D5366" s="404" t="s">
        <v>6770</v>
      </c>
      <c r="E5366" s="409">
        <v>41.19</v>
      </c>
      <c r="F5366" s="404" t="s">
        <v>6771</v>
      </c>
    </row>
    <row r="5367" spans="1:6">
      <c r="A5367" s="403">
        <v>87268</v>
      </c>
      <c r="B5367" s="404" t="s">
        <v>12486</v>
      </c>
      <c r="C5367" s="404" t="s">
        <v>76</v>
      </c>
      <c r="D5367" s="404" t="s">
        <v>6770</v>
      </c>
      <c r="E5367" s="409">
        <v>44.7</v>
      </c>
      <c r="F5367" s="404" t="s">
        <v>6771</v>
      </c>
    </row>
    <row r="5368" spans="1:6">
      <c r="A5368" s="403">
        <v>87269</v>
      </c>
      <c r="B5368" s="404" t="s">
        <v>12487</v>
      </c>
      <c r="C5368" s="404" t="s">
        <v>76</v>
      </c>
      <c r="D5368" s="404" t="s">
        <v>6770</v>
      </c>
      <c r="E5368" s="409">
        <v>39.22</v>
      </c>
      <c r="F5368" s="404" t="s">
        <v>6771</v>
      </c>
    </row>
    <row r="5369" spans="1:6">
      <c r="A5369" s="403">
        <v>87270</v>
      </c>
      <c r="B5369" s="404" t="s">
        <v>12488</v>
      </c>
      <c r="C5369" s="404" t="s">
        <v>76</v>
      </c>
      <c r="D5369" s="404" t="s">
        <v>6770</v>
      </c>
      <c r="E5369" s="409">
        <v>46.2</v>
      </c>
      <c r="F5369" s="404" t="s">
        <v>6771</v>
      </c>
    </row>
    <row r="5370" spans="1:6">
      <c r="A5370" s="403">
        <v>87271</v>
      </c>
      <c r="B5370" s="404" t="s">
        <v>12489</v>
      </c>
      <c r="C5370" s="404" t="s">
        <v>76</v>
      </c>
      <c r="D5370" s="404" t="s">
        <v>6770</v>
      </c>
      <c r="E5370" s="409">
        <v>43.6</v>
      </c>
      <c r="F5370" s="404" t="s">
        <v>6771</v>
      </c>
    </row>
    <row r="5371" spans="1:6">
      <c r="A5371" s="403">
        <v>87272</v>
      </c>
      <c r="B5371" s="404" t="s">
        <v>12490</v>
      </c>
      <c r="C5371" s="404" t="s">
        <v>76</v>
      </c>
      <c r="D5371" s="404" t="s">
        <v>6770</v>
      </c>
      <c r="E5371" s="409">
        <v>47.52</v>
      </c>
      <c r="F5371" s="404" t="s">
        <v>6771</v>
      </c>
    </row>
    <row r="5372" spans="1:6">
      <c r="A5372" s="403">
        <v>87273</v>
      </c>
      <c r="B5372" s="404" t="s">
        <v>12491</v>
      </c>
      <c r="C5372" s="404" t="s">
        <v>76</v>
      </c>
      <c r="D5372" s="404" t="s">
        <v>6770</v>
      </c>
      <c r="E5372" s="409">
        <v>40.82</v>
      </c>
      <c r="F5372" s="404" t="s">
        <v>6771</v>
      </c>
    </row>
    <row r="5373" spans="1:6">
      <c r="A5373" s="403">
        <v>87274</v>
      </c>
      <c r="B5373" s="404" t="s">
        <v>12492</v>
      </c>
      <c r="C5373" s="404" t="s">
        <v>76</v>
      </c>
      <c r="D5373" s="404" t="s">
        <v>6770</v>
      </c>
      <c r="E5373" s="409">
        <v>48.58</v>
      </c>
      <c r="F5373" s="404" t="s">
        <v>6771</v>
      </c>
    </row>
    <row r="5374" spans="1:6">
      <c r="A5374" s="403">
        <v>87275</v>
      </c>
      <c r="B5374" s="404" t="s">
        <v>12493</v>
      </c>
      <c r="C5374" s="404" t="s">
        <v>76</v>
      </c>
      <c r="D5374" s="404" t="s">
        <v>6770</v>
      </c>
      <c r="E5374" s="409">
        <v>46.31</v>
      </c>
      <c r="F5374" s="404" t="s">
        <v>6771</v>
      </c>
    </row>
    <row r="5375" spans="1:6">
      <c r="A5375" s="403">
        <v>88786</v>
      </c>
      <c r="B5375" s="404" t="s">
        <v>12494</v>
      </c>
      <c r="C5375" s="404" t="s">
        <v>76</v>
      </c>
      <c r="D5375" s="404" t="s">
        <v>6770</v>
      </c>
      <c r="E5375" s="409">
        <v>179.27</v>
      </c>
      <c r="F5375" s="404" t="s">
        <v>6771</v>
      </c>
    </row>
    <row r="5376" spans="1:6">
      <c r="A5376" s="403">
        <v>88787</v>
      </c>
      <c r="B5376" s="404" t="s">
        <v>12495</v>
      </c>
      <c r="C5376" s="404" t="s">
        <v>76</v>
      </c>
      <c r="D5376" s="404" t="s">
        <v>6770</v>
      </c>
      <c r="E5376" s="409">
        <v>165.4</v>
      </c>
      <c r="F5376" s="404" t="s">
        <v>6771</v>
      </c>
    </row>
    <row r="5377" spans="1:6">
      <c r="A5377" s="403">
        <v>88788</v>
      </c>
      <c r="B5377" s="404" t="s">
        <v>12496</v>
      </c>
      <c r="C5377" s="404" t="s">
        <v>76</v>
      </c>
      <c r="D5377" s="404" t="s">
        <v>6770</v>
      </c>
      <c r="E5377" s="409">
        <v>173.26</v>
      </c>
      <c r="F5377" s="404" t="s">
        <v>6771</v>
      </c>
    </row>
    <row r="5378" spans="1:6">
      <c r="A5378" s="403">
        <v>88789</v>
      </c>
      <c r="B5378" s="404" t="s">
        <v>12497</v>
      </c>
      <c r="C5378" s="404" t="s">
        <v>76</v>
      </c>
      <c r="D5378" s="404" t="s">
        <v>6770</v>
      </c>
      <c r="E5378" s="409">
        <v>207.65</v>
      </c>
      <c r="F5378" s="404" t="s">
        <v>6771</v>
      </c>
    </row>
    <row r="5379" spans="1:6">
      <c r="A5379" s="403">
        <v>89045</v>
      </c>
      <c r="B5379" s="404" t="s">
        <v>12498</v>
      </c>
      <c r="C5379" s="404" t="s">
        <v>76</v>
      </c>
      <c r="D5379" s="404" t="s">
        <v>6770</v>
      </c>
      <c r="E5379" s="409">
        <v>41.5</v>
      </c>
      <c r="F5379" s="404" t="s">
        <v>6771</v>
      </c>
    </row>
    <row r="5380" spans="1:6">
      <c r="A5380" s="403">
        <v>89170</v>
      </c>
      <c r="B5380" s="404" t="s">
        <v>12499</v>
      </c>
      <c r="C5380" s="404" t="s">
        <v>76</v>
      </c>
      <c r="D5380" s="404" t="s">
        <v>6770</v>
      </c>
      <c r="E5380" s="409">
        <v>40.229999999999997</v>
      </c>
      <c r="F5380" s="404" t="s">
        <v>6771</v>
      </c>
    </row>
    <row r="5381" spans="1:6">
      <c r="A5381" s="403">
        <v>93392</v>
      </c>
      <c r="B5381" s="404" t="s">
        <v>12500</v>
      </c>
      <c r="C5381" s="404" t="s">
        <v>76</v>
      </c>
      <c r="D5381" s="404" t="s">
        <v>6770</v>
      </c>
      <c r="E5381" s="409">
        <v>32.53</v>
      </c>
      <c r="F5381" s="404" t="s">
        <v>6771</v>
      </c>
    </row>
    <row r="5382" spans="1:6">
      <c r="A5382" s="403">
        <v>93393</v>
      </c>
      <c r="B5382" s="404" t="s">
        <v>12501</v>
      </c>
      <c r="C5382" s="404" t="s">
        <v>76</v>
      </c>
      <c r="D5382" s="404" t="s">
        <v>6770</v>
      </c>
      <c r="E5382" s="409">
        <v>27.58</v>
      </c>
      <c r="F5382" s="404" t="s">
        <v>6771</v>
      </c>
    </row>
    <row r="5383" spans="1:6">
      <c r="A5383" s="403">
        <v>93394</v>
      </c>
      <c r="B5383" s="404" t="s">
        <v>12502</v>
      </c>
      <c r="C5383" s="404" t="s">
        <v>76</v>
      </c>
      <c r="D5383" s="404" t="s">
        <v>6770</v>
      </c>
      <c r="E5383" s="409">
        <v>34.32</v>
      </c>
      <c r="F5383" s="404" t="s">
        <v>6771</v>
      </c>
    </row>
    <row r="5384" spans="1:6">
      <c r="A5384" s="403">
        <v>93395</v>
      </c>
      <c r="B5384" s="404" t="s">
        <v>12503</v>
      </c>
      <c r="C5384" s="404" t="s">
        <v>76</v>
      </c>
      <c r="D5384" s="404" t="s">
        <v>6770</v>
      </c>
      <c r="E5384" s="409">
        <v>32.090000000000003</v>
      </c>
      <c r="F5384" s="404" t="s">
        <v>6771</v>
      </c>
    </row>
    <row r="5385" spans="1:6">
      <c r="A5385" s="403">
        <v>84088</v>
      </c>
      <c r="B5385" s="404" t="s">
        <v>5700</v>
      </c>
      <c r="C5385" s="404" t="s">
        <v>78</v>
      </c>
      <c r="D5385" s="404" t="s">
        <v>6823</v>
      </c>
      <c r="E5385" s="409">
        <v>95.08</v>
      </c>
      <c r="F5385" s="404" t="s">
        <v>6771</v>
      </c>
    </row>
    <row r="5386" spans="1:6">
      <c r="A5386" s="403">
        <v>84089</v>
      </c>
      <c r="B5386" s="404" t="s">
        <v>12504</v>
      </c>
      <c r="C5386" s="404" t="s">
        <v>78</v>
      </c>
      <c r="D5386" s="404" t="s">
        <v>6823</v>
      </c>
      <c r="E5386" s="409">
        <v>133.59</v>
      </c>
      <c r="F5386" s="404" t="s">
        <v>6771</v>
      </c>
    </row>
    <row r="5387" spans="1:6">
      <c r="A5387" s="403">
        <v>40675</v>
      </c>
      <c r="B5387" s="404" t="s">
        <v>12505</v>
      </c>
      <c r="C5387" s="404" t="s">
        <v>78</v>
      </c>
      <c r="D5387" s="404" t="s">
        <v>6770</v>
      </c>
      <c r="E5387" s="409">
        <v>3.52</v>
      </c>
      <c r="F5387" s="404" t="s">
        <v>6771</v>
      </c>
    </row>
    <row r="5388" spans="1:6">
      <c r="A5388" s="403">
        <v>84093</v>
      </c>
      <c r="B5388" s="404" t="s">
        <v>12506</v>
      </c>
      <c r="C5388" s="404" t="s">
        <v>78</v>
      </c>
      <c r="D5388" s="404" t="s">
        <v>6770</v>
      </c>
      <c r="E5388" s="409">
        <v>21.78</v>
      </c>
      <c r="F5388" s="404" t="s">
        <v>6771</v>
      </c>
    </row>
    <row r="5389" spans="1:6">
      <c r="A5389" s="403">
        <v>96112</v>
      </c>
      <c r="B5389" s="404" t="s">
        <v>12507</v>
      </c>
      <c r="C5389" s="404" t="s">
        <v>76</v>
      </c>
      <c r="D5389" s="404" t="s">
        <v>6770</v>
      </c>
      <c r="E5389" s="409">
        <v>86.38</v>
      </c>
      <c r="F5389" s="404" t="s">
        <v>6771</v>
      </c>
    </row>
    <row r="5390" spans="1:6">
      <c r="A5390" s="403">
        <v>96117</v>
      </c>
      <c r="B5390" s="404" t="s">
        <v>12508</v>
      </c>
      <c r="C5390" s="404" t="s">
        <v>76</v>
      </c>
      <c r="D5390" s="404" t="s">
        <v>6770</v>
      </c>
      <c r="E5390" s="409">
        <v>94.61</v>
      </c>
      <c r="F5390" s="404" t="s">
        <v>6771</v>
      </c>
    </row>
    <row r="5391" spans="1:6">
      <c r="A5391" s="403">
        <v>96122</v>
      </c>
      <c r="B5391" s="404" t="s">
        <v>12509</v>
      </c>
      <c r="C5391" s="404" t="s">
        <v>78</v>
      </c>
      <c r="D5391" s="404" t="s">
        <v>6770</v>
      </c>
      <c r="E5391" s="409">
        <v>20.149999999999999</v>
      </c>
      <c r="F5391" s="404" t="s">
        <v>6771</v>
      </c>
    </row>
    <row r="5392" spans="1:6">
      <c r="A5392" s="403">
        <v>96109</v>
      </c>
      <c r="B5392" s="404" t="s">
        <v>12510</v>
      </c>
      <c r="C5392" s="404" t="s">
        <v>76</v>
      </c>
      <c r="D5392" s="404" t="s">
        <v>6823</v>
      </c>
      <c r="E5392" s="409">
        <v>29.67</v>
      </c>
      <c r="F5392" s="404" t="s">
        <v>6771</v>
      </c>
    </row>
    <row r="5393" spans="1:6">
      <c r="A5393" s="403">
        <v>96110</v>
      </c>
      <c r="B5393" s="404" t="s">
        <v>12511</v>
      </c>
      <c r="C5393" s="404" t="s">
        <v>76</v>
      </c>
      <c r="D5393" s="404" t="s">
        <v>6823</v>
      </c>
      <c r="E5393" s="409">
        <v>47.4</v>
      </c>
      <c r="F5393" s="404" t="s">
        <v>6771</v>
      </c>
    </row>
    <row r="5394" spans="1:6">
      <c r="A5394" s="403">
        <v>96113</v>
      </c>
      <c r="B5394" s="404" t="s">
        <v>5741</v>
      </c>
      <c r="C5394" s="404" t="s">
        <v>76</v>
      </c>
      <c r="D5394" s="404" t="s">
        <v>6823</v>
      </c>
      <c r="E5394" s="409">
        <v>26.51</v>
      </c>
      <c r="F5394" s="404" t="s">
        <v>6771</v>
      </c>
    </row>
    <row r="5395" spans="1:6">
      <c r="A5395" s="403">
        <v>96114</v>
      </c>
      <c r="B5395" s="404" t="s">
        <v>5743</v>
      </c>
      <c r="C5395" s="404" t="s">
        <v>76</v>
      </c>
      <c r="D5395" s="404" t="s">
        <v>6823</v>
      </c>
      <c r="E5395" s="409">
        <v>47.63</v>
      </c>
      <c r="F5395" s="404" t="s">
        <v>6771</v>
      </c>
    </row>
    <row r="5396" spans="1:6">
      <c r="A5396" s="403">
        <v>96120</v>
      </c>
      <c r="B5396" s="404" t="s">
        <v>12512</v>
      </c>
      <c r="C5396" s="404" t="s">
        <v>78</v>
      </c>
      <c r="D5396" s="404" t="s">
        <v>6770</v>
      </c>
      <c r="E5396" s="409">
        <v>2.04</v>
      </c>
      <c r="F5396" s="404" t="s">
        <v>6771</v>
      </c>
    </row>
    <row r="5397" spans="1:6">
      <c r="A5397" s="403">
        <v>96123</v>
      </c>
      <c r="B5397" s="404" t="s">
        <v>12513</v>
      </c>
      <c r="C5397" s="404" t="s">
        <v>78</v>
      </c>
      <c r="D5397" s="404" t="s">
        <v>6823</v>
      </c>
      <c r="E5397" s="409">
        <v>20.059999999999999</v>
      </c>
      <c r="F5397" s="404" t="s">
        <v>6771</v>
      </c>
    </row>
    <row r="5398" spans="1:6">
      <c r="A5398" s="403">
        <v>96124</v>
      </c>
      <c r="B5398" s="404" t="s">
        <v>12514</v>
      </c>
      <c r="C5398" s="404" t="s">
        <v>78</v>
      </c>
      <c r="D5398" s="404" t="s">
        <v>6823</v>
      </c>
      <c r="E5398" s="409">
        <v>30.72</v>
      </c>
      <c r="F5398" s="404" t="s">
        <v>6771</v>
      </c>
    </row>
    <row r="5399" spans="1:6">
      <c r="A5399" s="403">
        <v>96115</v>
      </c>
      <c r="B5399" s="404" t="s">
        <v>12515</v>
      </c>
      <c r="C5399" s="404" t="s">
        <v>76</v>
      </c>
      <c r="D5399" s="404" t="s">
        <v>6823</v>
      </c>
      <c r="E5399" s="409">
        <v>68.87</v>
      </c>
      <c r="F5399" s="404" t="s">
        <v>6771</v>
      </c>
    </row>
    <row r="5400" spans="1:6">
      <c r="A5400" s="403">
        <v>72200</v>
      </c>
      <c r="B5400" s="404" t="s">
        <v>12516</v>
      </c>
      <c r="C5400" s="404" t="s">
        <v>76</v>
      </c>
      <c r="D5400" s="404" t="s">
        <v>6823</v>
      </c>
      <c r="E5400" s="409">
        <v>78.150000000000006</v>
      </c>
      <c r="F5400" s="404" t="s">
        <v>6771</v>
      </c>
    </row>
    <row r="5401" spans="1:6">
      <c r="A5401" s="404" t="s">
        <v>12517</v>
      </c>
      <c r="B5401" s="404" t="s">
        <v>12518</v>
      </c>
      <c r="C5401" s="404" t="s">
        <v>78</v>
      </c>
      <c r="D5401" s="404" t="s">
        <v>6823</v>
      </c>
      <c r="E5401" s="409">
        <v>79.58</v>
      </c>
      <c r="F5401" s="404" t="s">
        <v>6771</v>
      </c>
    </row>
    <row r="5402" spans="1:6">
      <c r="A5402" s="403">
        <v>72201</v>
      </c>
      <c r="B5402" s="404" t="s">
        <v>12519</v>
      </c>
      <c r="C5402" s="404" t="s">
        <v>76</v>
      </c>
      <c r="D5402" s="404" t="s">
        <v>6770</v>
      </c>
      <c r="E5402" s="409">
        <v>8.82</v>
      </c>
      <c r="F5402" s="404" t="s">
        <v>6771</v>
      </c>
    </row>
    <row r="5403" spans="1:6">
      <c r="A5403" s="403">
        <v>96111</v>
      </c>
      <c r="B5403" s="404" t="s">
        <v>12520</v>
      </c>
      <c r="C5403" s="404" t="s">
        <v>76</v>
      </c>
      <c r="D5403" s="404" t="s">
        <v>6823</v>
      </c>
      <c r="E5403" s="409">
        <v>37.15</v>
      </c>
      <c r="F5403" s="404" t="s">
        <v>6771</v>
      </c>
    </row>
    <row r="5404" spans="1:6">
      <c r="A5404" s="403">
        <v>96116</v>
      </c>
      <c r="B5404" s="404" t="s">
        <v>12521</v>
      </c>
      <c r="C5404" s="404" t="s">
        <v>76</v>
      </c>
      <c r="D5404" s="404" t="s">
        <v>6823</v>
      </c>
      <c r="E5404" s="409">
        <v>39.47</v>
      </c>
      <c r="F5404" s="404" t="s">
        <v>6771</v>
      </c>
    </row>
    <row r="5405" spans="1:6">
      <c r="A5405" s="403">
        <v>96121</v>
      </c>
      <c r="B5405" s="404" t="s">
        <v>12522</v>
      </c>
      <c r="C5405" s="404" t="s">
        <v>78</v>
      </c>
      <c r="D5405" s="404" t="s">
        <v>6823</v>
      </c>
      <c r="E5405" s="409">
        <v>8</v>
      </c>
      <c r="F5405" s="404" t="s">
        <v>6771</v>
      </c>
    </row>
    <row r="5406" spans="1:6">
      <c r="A5406" s="403">
        <v>96485</v>
      </c>
      <c r="B5406" s="404" t="s">
        <v>12523</v>
      </c>
      <c r="C5406" s="404" t="s">
        <v>76</v>
      </c>
      <c r="D5406" s="404" t="s">
        <v>6823</v>
      </c>
      <c r="E5406" s="409">
        <v>43</v>
      </c>
      <c r="F5406" s="404" t="s">
        <v>6771</v>
      </c>
    </row>
    <row r="5407" spans="1:6">
      <c r="A5407" s="403">
        <v>96486</v>
      </c>
      <c r="B5407" s="404" t="s">
        <v>12524</v>
      </c>
      <c r="C5407" s="404" t="s">
        <v>76</v>
      </c>
      <c r="D5407" s="404" t="s">
        <v>6823</v>
      </c>
      <c r="E5407" s="409">
        <v>45.67</v>
      </c>
      <c r="F5407" s="404" t="s">
        <v>6771</v>
      </c>
    </row>
    <row r="5408" spans="1:6">
      <c r="A5408" s="403">
        <v>72198</v>
      </c>
      <c r="B5408" s="404" t="s">
        <v>12525</v>
      </c>
      <c r="C5408" s="404" t="s">
        <v>76</v>
      </c>
      <c r="D5408" s="404" t="s">
        <v>6823</v>
      </c>
      <c r="E5408" s="409">
        <v>99.06</v>
      </c>
      <c r="F5408" s="404" t="s">
        <v>6771</v>
      </c>
    </row>
    <row r="5409" spans="1:6">
      <c r="A5409" s="404" t="s">
        <v>12526</v>
      </c>
      <c r="B5409" s="404" t="s">
        <v>12527</v>
      </c>
      <c r="C5409" s="404" t="s">
        <v>76</v>
      </c>
      <c r="D5409" s="404" t="s">
        <v>6823</v>
      </c>
      <c r="E5409" s="409">
        <v>58.26</v>
      </c>
      <c r="F5409" s="404" t="s">
        <v>6771</v>
      </c>
    </row>
    <row r="5410" spans="1:6">
      <c r="A5410" s="403">
        <v>83730</v>
      </c>
      <c r="B5410" s="404" t="s">
        <v>12528</v>
      </c>
      <c r="C5410" s="404" t="s">
        <v>76</v>
      </c>
      <c r="D5410" s="404" t="s">
        <v>6770</v>
      </c>
      <c r="E5410" s="409">
        <v>192.54</v>
      </c>
      <c r="F5410" s="404" t="s">
        <v>6771</v>
      </c>
    </row>
    <row r="5411" spans="1:6">
      <c r="A5411" s="403">
        <v>83736</v>
      </c>
      <c r="B5411" s="404" t="s">
        <v>12529</v>
      </c>
      <c r="C5411" s="404" t="s">
        <v>76</v>
      </c>
      <c r="D5411" s="404" t="s">
        <v>6770</v>
      </c>
      <c r="E5411" s="409">
        <v>175.11</v>
      </c>
      <c r="F5411" s="404" t="s">
        <v>6771</v>
      </c>
    </row>
    <row r="5412" spans="1:6">
      <c r="A5412" s="403">
        <v>91514</v>
      </c>
      <c r="B5412" s="404" t="s">
        <v>12530</v>
      </c>
      <c r="C5412" s="404" t="s">
        <v>76</v>
      </c>
      <c r="D5412" s="404" t="s">
        <v>6770</v>
      </c>
      <c r="E5412" s="409">
        <v>4.49</v>
      </c>
      <c r="F5412" s="404" t="s">
        <v>6771</v>
      </c>
    </row>
    <row r="5413" spans="1:6">
      <c r="A5413" s="403">
        <v>91515</v>
      </c>
      <c r="B5413" s="404" t="s">
        <v>12531</v>
      </c>
      <c r="C5413" s="404" t="s">
        <v>76</v>
      </c>
      <c r="D5413" s="404" t="s">
        <v>6770</v>
      </c>
      <c r="E5413" s="409">
        <v>5.94</v>
      </c>
      <c r="F5413" s="404" t="s">
        <v>6771</v>
      </c>
    </row>
    <row r="5414" spans="1:6">
      <c r="A5414" s="403">
        <v>91516</v>
      </c>
      <c r="B5414" s="404" t="s">
        <v>12532</v>
      </c>
      <c r="C5414" s="404" t="s">
        <v>76</v>
      </c>
      <c r="D5414" s="404" t="s">
        <v>6770</v>
      </c>
      <c r="E5414" s="409">
        <v>8.69</v>
      </c>
      <c r="F5414" s="404" t="s">
        <v>6771</v>
      </c>
    </row>
    <row r="5415" spans="1:6">
      <c r="A5415" s="403">
        <v>91517</v>
      </c>
      <c r="B5415" s="404" t="s">
        <v>12533</v>
      </c>
      <c r="C5415" s="404" t="s">
        <v>76</v>
      </c>
      <c r="D5415" s="404" t="s">
        <v>6770</v>
      </c>
      <c r="E5415" s="409">
        <v>9.68</v>
      </c>
      <c r="F5415" s="404" t="s">
        <v>6771</v>
      </c>
    </row>
    <row r="5416" spans="1:6">
      <c r="A5416" s="403">
        <v>91519</v>
      </c>
      <c r="B5416" s="404" t="s">
        <v>12534</v>
      </c>
      <c r="C5416" s="404" t="s">
        <v>76</v>
      </c>
      <c r="D5416" s="404" t="s">
        <v>6770</v>
      </c>
      <c r="E5416" s="409">
        <v>11.12</v>
      </c>
      <c r="F5416" s="404" t="s">
        <v>6771</v>
      </c>
    </row>
    <row r="5417" spans="1:6">
      <c r="A5417" s="403">
        <v>91520</v>
      </c>
      <c r="B5417" s="404" t="s">
        <v>12535</v>
      </c>
      <c r="C5417" s="404" t="s">
        <v>76</v>
      </c>
      <c r="D5417" s="404" t="s">
        <v>6770</v>
      </c>
      <c r="E5417" s="409">
        <v>1.61</v>
      </c>
      <c r="F5417" s="404" t="s">
        <v>6771</v>
      </c>
    </row>
    <row r="5418" spans="1:6">
      <c r="A5418" s="403">
        <v>91522</v>
      </c>
      <c r="B5418" s="404" t="s">
        <v>12536</v>
      </c>
      <c r="C5418" s="404" t="s">
        <v>76</v>
      </c>
      <c r="D5418" s="404" t="s">
        <v>6770</v>
      </c>
      <c r="E5418" s="409">
        <v>1.94</v>
      </c>
      <c r="F5418" s="404" t="s">
        <v>6771</v>
      </c>
    </row>
    <row r="5419" spans="1:6">
      <c r="A5419" s="403">
        <v>91525</v>
      </c>
      <c r="B5419" s="404" t="s">
        <v>12537</v>
      </c>
      <c r="C5419" s="404" t="s">
        <v>76</v>
      </c>
      <c r="D5419" s="404" t="s">
        <v>6770</v>
      </c>
      <c r="E5419" s="409">
        <v>3.55</v>
      </c>
      <c r="F5419" s="404" t="s">
        <v>6771</v>
      </c>
    </row>
    <row r="5420" spans="1:6">
      <c r="A5420" s="403">
        <v>73548</v>
      </c>
      <c r="B5420" s="404" t="s">
        <v>12538</v>
      </c>
      <c r="C5420" s="404" t="s">
        <v>93</v>
      </c>
      <c r="D5420" s="404" t="s">
        <v>6770</v>
      </c>
      <c r="E5420" s="409">
        <v>467.99</v>
      </c>
      <c r="F5420" s="404" t="s">
        <v>6771</v>
      </c>
    </row>
    <row r="5421" spans="1:6">
      <c r="A5421" s="403">
        <v>73549</v>
      </c>
      <c r="B5421" s="404" t="s">
        <v>12539</v>
      </c>
      <c r="C5421" s="404" t="s">
        <v>93</v>
      </c>
      <c r="D5421" s="404" t="s">
        <v>6770</v>
      </c>
      <c r="E5421" s="409">
        <v>453.19</v>
      </c>
      <c r="F5421" s="404" t="s">
        <v>6771</v>
      </c>
    </row>
    <row r="5422" spans="1:6">
      <c r="A5422" s="403">
        <v>87280</v>
      </c>
      <c r="B5422" s="404" t="s">
        <v>12540</v>
      </c>
      <c r="C5422" s="404" t="s">
        <v>93</v>
      </c>
      <c r="D5422" s="404" t="s">
        <v>6823</v>
      </c>
      <c r="E5422" s="409">
        <v>284.98</v>
      </c>
      <c r="F5422" s="404" t="s">
        <v>6771</v>
      </c>
    </row>
    <row r="5423" spans="1:6">
      <c r="A5423" s="403">
        <v>87281</v>
      </c>
      <c r="B5423" s="404" t="s">
        <v>12541</v>
      </c>
      <c r="C5423" s="404" t="s">
        <v>93</v>
      </c>
      <c r="D5423" s="404" t="s">
        <v>6823</v>
      </c>
      <c r="E5423" s="409">
        <v>281.95</v>
      </c>
      <c r="F5423" s="404" t="s">
        <v>6771</v>
      </c>
    </row>
    <row r="5424" spans="1:6">
      <c r="A5424" s="403">
        <v>87283</v>
      </c>
      <c r="B5424" s="404" t="s">
        <v>12542</v>
      </c>
      <c r="C5424" s="404" t="s">
        <v>93</v>
      </c>
      <c r="D5424" s="404" t="s">
        <v>6823</v>
      </c>
      <c r="E5424" s="409">
        <v>303.48</v>
      </c>
      <c r="F5424" s="404" t="s">
        <v>6771</v>
      </c>
    </row>
    <row r="5425" spans="1:6">
      <c r="A5425" s="403">
        <v>87284</v>
      </c>
      <c r="B5425" s="404" t="s">
        <v>12543</v>
      </c>
      <c r="C5425" s="404" t="s">
        <v>93</v>
      </c>
      <c r="D5425" s="404" t="s">
        <v>6823</v>
      </c>
      <c r="E5425" s="409">
        <v>288.58</v>
      </c>
      <c r="F5425" s="404" t="s">
        <v>6771</v>
      </c>
    </row>
    <row r="5426" spans="1:6">
      <c r="A5426" s="403">
        <v>87286</v>
      </c>
      <c r="B5426" s="404" t="s">
        <v>12544</v>
      </c>
      <c r="C5426" s="404" t="s">
        <v>93</v>
      </c>
      <c r="D5426" s="404" t="s">
        <v>6823</v>
      </c>
      <c r="E5426" s="409">
        <v>290.52999999999997</v>
      </c>
      <c r="F5426" s="404" t="s">
        <v>6771</v>
      </c>
    </row>
    <row r="5427" spans="1:6">
      <c r="A5427" s="403">
        <v>87287</v>
      </c>
      <c r="B5427" s="404" t="s">
        <v>12545</v>
      </c>
      <c r="C5427" s="404" t="s">
        <v>93</v>
      </c>
      <c r="D5427" s="404" t="s">
        <v>6823</v>
      </c>
      <c r="E5427" s="409">
        <v>343.32</v>
      </c>
      <c r="F5427" s="404" t="s">
        <v>6771</v>
      </c>
    </row>
    <row r="5428" spans="1:6">
      <c r="A5428" s="403">
        <v>87289</v>
      </c>
      <c r="B5428" s="404" t="s">
        <v>12546</v>
      </c>
      <c r="C5428" s="404" t="s">
        <v>93</v>
      </c>
      <c r="D5428" s="404" t="s">
        <v>6823</v>
      </c>
      <c r="E5428" s="409">
        <v>334.09</v>
      </c>
      <c r="F5428" s="404" t="s">
        <v>6771</v>
      </c>
    </row>
    <row r="5429" spans="1:6">
      <c r="A5429" s="403">
        <v>87290</v>
      </c>
      <c r="B5429" s="404" t="s">
        <v>12547</v>
      </c>
      <c r="C5429" s="404" t="s">
        <v>93</v>
      </c>
      <c r="D5429" s="404" t="s">
        <v>6823</v>
      </c>
      <c r="E5429" s="409">
        <v>330.49</v>
      </c>
      <c r="F5429" s="404" t="s">
        <v>6771</v>
      </c>
    </row>
    <row r="5430" spans="1:6">
      <c r="A5430" s="403">
        <v>87292</v>
      </c>
      <c r="B5430" s="404" t="s">
        <v>12548</v>
      </c>
      <c r="C5430" s="404" t="s">
        <v>93</v>
      </c>
      <c r="D5430" s="404" t="s">
        <v>6823</v>
      </c>
      <c r="E5430" s="409">
        <v>346.81</v>
      </c>
      <c r="F5430" s="404" t="s">
        <v>6771</v>
      </c>
    </row>
    <row r="5431" spans="1:6">
      <c r="A5431" s="403">
        <v>87294</v>
      </c>
      <c r="B5431" s="404" t="s">
        <v>12549</v>
      </c>
      <c r="C5431" s="404" t="s">
        <v>93</v>
      </c>
      <c r="D5431" s="404" t="s">
        <v>6823</v>
      </c>
      <c r="E5431" s="409">
        <v>331.46</v>
      </c>
      <c r="F5431" s="404" t="s">
        <v>6771</v>
      </c>
    </row>
    <row r="5432" spans="1:6">
      <c r="A5432" s="403">
        <v>87295</v>
      </c>
      <c r="B5432" s="404" t="s">
        <v>12550</v>
      </c>
      <c r="C5432" s="404" t="s">
        <v>93</v>
      </c>
      <c r="D5432" s="404" t="s">
        <v>6823</v>
      </c>
      <c r="E5432" s="409">
        <v>337.85</v>
      </c>
      <c r="F5432" s="404" t="s">
        <v>6771</v>
      </c>
    </row>
    <row r="5433" spans="1:6">
      <c r="A5433" s="403">
        <v>87296</v>
      </c>
      <c r="B5433" s="404" t="s">
        <v>12551</v>
      </c>
      <c r="C5433" s="404" t="s">
        <v>93</v>
      </c>
      <c r="D5433" s="404" t="s">
        <v>6823</v>
      </c>
      <c r="E5433" s="409">
        <v>323.13</v>
      </c>
      <c r="F5433" s="404" t="s">
        <v>6771</v>
      </c>
    </row>
    <row r="5434" spans="1:6">
      <c r="A5434" s="403">
        <v>87298</v>
      </c>
      <c r="B5434" s="404" t="s">
        <v>12552</v>
      </c>
      <c r="C5434" s="404" t="s">
        <v>93</v>
      </c>
      <c r="D5434" s="404" t="s">
        <v>6823</v>
      </c>
      <c r="E5434" s="409">
        <v>413.81</v>
      </c>
      <c r="F5434" s="404" t="s">
        <v>6771</v>
      </c>
    </row>
    <row r="5435" spans="1:6">
      <c r="A5435" s="403">
        <v>87299</v>
      </c>
      <c r="B5435" s="404" t="s">
        <v>12553</v>
      </c>
      <c r="C5435" s="404" t="s">
        <v>93</v>
      </c>
      <c r="D5435" s="404" t="s">
        <v>6823</v>
      </c>
      <c r="E5435" s="409">
        <v>402.52</v>
      </c>
      <c r="F5435" s="404" t="s">
        <v>6771</v>
      </c>
    </row>
    <row r="5436" spans="1:6">
      <c r="A5436" s="403">
        <v>87301</v>
      </c>
      <c r="B5436" s="404" t="s">
        <v>12554</v>
      </c>
      <c r="C5436" s="404" t="s">
        <v>93</v>
      </c>
      <c r="D5436" s="404" t="s">
        <v>6823</v>
      </c>
      <c r="E5436" s="409">
        <v>375.07</v>
      </c>
      <c r="F5436" s="404" t="s">
        <v>6771</v>
      </c>
    </row>
    <row r="5437" spans="1:6">
      <c r="A5437" s="403">
        <v>87302</v>
      </c>
      <c r="B5437" s="404" t="s">
        <v>12555</v>
      </c>
      <c r="C5437" s="404" t="s">
        <v>93</v>
      </c>
      <c r="D5437" s="404" t="s">
        <v>6823</v>
      </c>
      <c r="E5437" s="409">
        <v>365.87</v>
      </c>
      <c r="F5437" s="404" t="s">
        <v>6771</v>
      </c>
    </row>
    <row r="5438" spans="1:6">
      <c r="A5438" s="403">
        <v>87304</v>
      </c>
      <c r="B5438" s="404" t="s">
        <v>12556</v>
      </c>
      <c r="C5438" s="404" t="s">
        <v>93</v>
      </c>
      <c r="D5438" s="404" t="s">
        <v>6823</v>
      </c>
      <c r="E5438" s="409">
        <v>352.36</v>
      </c>
      <c r="F5438" s="404" t="s">
        <v>6771</v>
      </c>
    </row>
    <row r="5439" spans="1:6">
      <c r="A5439" s="403">
        <v>87305</v>
      </c>
      <c r="B5439" s="404" t="s">
        <v>12557</v>
      </c>
      <c r="C5439" s="404" t="s">
        <v>93</v>
      </c>
      <c r="D5439" s="404" t="s">
        <v>6823</v>
      </c>
      <c r="E5439" s="409">
        <v>343.12</v>
      </c>
      <c r="F5439" s="404" t="s">
        <v>6771</v>
      </c>
    </row>
    <row r="5440" spans="1:6">
      <c r="A5440" s="403">
        <v>87307</v>
      </c>
      <c r="B5440" s="404" t="s">
        <v>12558</v>
      </c>
      <c r="C5440" s="404" t="s">
        <v>93</v>
      </c>
      <c r="D5440" s="404" t="s">
        <v>6823</v>
      </c>
      <c r="E5440" s="409">
        <v>332.15</v>
      </c>
      <c r="F5440" s="404" t="s">
        <v>6771</v>
      </c>
    </row>
    <row r="5441" spans="1:6">
      <c r="A5441" s="403">
        <v>87308</v>
      </c>
      <c r="B5441" s="404" t="s">
        <v>12559</v>
      </c>
      <c r="C5441" s="404" t="s">
        <v>93</v>
      </c>
      <c r="D5441" s="404" t="s">
        <v>6823</v>
      </c>
      <c r="E5441" s="409">
        <v>324.16000000000003</v>
      </c>
      <c r="F5441" s="404" t="s">
        <v>6771</v>
      </c>
    </row>
    <row r="5442" spans="1:6">
      <c r="A5442" s="403">
        <v>87310</v>
      </c>
      <c r="B5442" s="404" t="s">
        <v>12560</v>
      </c>
      <c r="C5442" s="404" t="s">
        <v>93</v>
      </c>
      <c r="D5442" s="404" t="s">
        <v>6823</v>
      </c>
      <c r="E5442" s="409">
        <v>259.98</v>
      </c>
      <c r="F5442" s="404" t="s">
        <v>6771</v>
      </c>
    </row>
    <row r="5443" spans="1:6">
      <c r="A5443" s="403">
        <v>87311</v>
      </c>
      <c r="B5443" s="404" t="s">
        <v>12561</v>
      </c>
      <c r="C5443" s="404" t="s">
        <v>93</v>
      </c>
      <c r="D5443" s="404" t="s">
        <v>6823</v>
      </c>
      <c r="E5443" s="409">
        <v>254.44</v>
      </c>
      <c r="F5443" s="404" t="s">
        <v>6771</v>
      </c>
    </row>
    <row r="5444" spans="1:6">
      <c r="A5444" s="403">
        <v>87313</v>
      </c>
      <c r="B5444" s="404" t="s">
        <v>12562</v>
      </c>
      <c r="C5444" s="404" t="s">
        <v>93</v>
      </c>
      <c r="D5444" s="404" t="s">
        <v>6823</v>
      </c>
      <c r="E5444" s="409">
        <v>306.94</v>
      </c>
      <c r="F5444" s="404" t="s">
        <v>6771</v>
      </c>
    </row>
    <row r="5445" spans="1:6">
      <c r="A5445" s="403">
        <v>87314</v>
      </c>
      <c r="B5445" s="404" t="s">
        <v>12563</v>
      </c>
      <c r="C5445" s="404" t="s">
        <v>93</v>
      </c>
      <c r="D5445" s="404" t="s">
        <v>6823</v>
      </c>
      <c r="E5445" s="409">
        <v>302.13</v>
      </c>
      <c r="F5445" s="404" t="s">
        <v>6771</v>
      </c>
    </row>
    <row r="5446" spans="1:6">
      <c r="A5446" s="403">
        <v>87316</v>
      </c>
      <c r="B5446" s="404" t="s">
        <v>12564</v>
      </c>
      <c r="C5446" s="404" t="s">
        <v>93</v>
      </c>
      <c r="D5446" s="404" t="s">
        <v>6823</v>
      </c>
      <c r="E5446" s="409">
        <v>282.37</v>
      </c>
      <c r="F5446" s="404" t="s">
        <v>6771</v>
      </c>
    </row>
    <row r="5447" spans="1:6">
      <c r="A5447" s="403">
        <v>87317</v>
      </c>
      <c r="B5447" s="404" t="s">
        <v>12565</v>
      </c>
      <c r="C5447" s="404" t="s">
        <v>93</v>
      </c>
      <c r="D5447" s="404" t="s">
        <v>6823</v>
      </c>
      <c r="E5447" s="409">
        <v>274.05</v>
      </c>
      <c r="F5447" s="404" t="s">
        <v>6771</v>
      </c>
    </row>
    <row r="5448" spans="1:6">
      <c r="A5448" s="403">
        <v>87319</v>
      </c>
      <c r="B5448" s="404" t="s">
        <v>12566</v>
      </c>
      <c r="C5448" s="404" t="s">
        <v>93</v>
      </c>
      <c r="D5448" s="404" t="s">
        <v>6823</v>
      </c>
      <c r="E5448" s="411">
        <v>1868.11</v>
      </c>
      <c r="F5448" s="404" t="s">
        <v>6771</v>
      </c>
    </row>
    <row r="5449" spans="1:6">
      <c r="A5449" s="403">
        <v>87320</v>
      </c>
      <c r="B5449" s="404" t="s">
        <v>12567</v>
      </c>
      <c r="C5449" s="404" t="s">
        <v>93</v>
      </c>
      <c r="D5449" s="404" t="s">
        <v>6823</v>
      </c>
      <c r="E5449" s="411">
        <v>1870.04</v>
      </c>
      <c r="F5449" s="404" t="s">
        <v>6771</v>
      </c>
    </row>
    <row r="5450" spans="1:6">
      <c r="A5450" s="403">
        <v>87322</v>
      </c>
      <c r="B5450" s="404" t="s">
        <v>12568</v>
      </c>
      <c r="C5450" s="404" t="s">
        <v>93</v>
      </c>
      <c r="D5450" s="404" t="s">
        <v>6823</v>
      </c>
      <c r="E5450" s="411">
        <v>1920.45</v>
      </c>
      <c r="F5450" s="404" t="s">
        <v>6771</v>
      </c>
    </row>
    <row r="5451" spans="1:6">
      <c r="A5451" s="403">
        <v>87323</v>
      </c>
      <c r="B5451" s="404" t="s">
        <v>12569</v>
      </c>
      <c r="C5451" s="404" t="s">
        <v>93</v>
      </c>
      <c r="D5451" s="404" t="s">
        <v>6823</v>
      </c>
      <c r="E5451" s="411">
        <v>1909.7</v>
      </c>
      <c r="F5451" s="404" t="s">
        <v>6771</v>
      </c>
    </row>
    <row r="5452" spans="1:6">
      <c r="A5452" s="403">
        <v>87325</v>
      </c>
      <c r="B5452" s="404" t="s">
        <v>12570</v>
      </c>
      <c r="C5452" s="404" t="s">
        <v>93</v>
      </c>
      <c r="D5452" s="404" t="s">
        <v>6823</v>
      </c>
      <c r="E5452" s="411">
        <v>1888.13</v>
      </c>
      <c r="F5452" s="404" t="s">
        <v>6771</v>
      </c>
    </row>
    <row r="5453" spans="1:6">
      <c r="A5453" s="403">
        <v>87326</v>
      </c>
      <c r="B5453" s="404" t="s">
        <v>12571</v>
      </c>
      <c r="C5453" s="404" t="s">
        <v>93</v>
      </c>
      <c r="D5453" s="404" t="s">
        <v>6823</v>
      </c>
      <c r="E5453" s="411">
        <v>1883.86</v>
      </c>
      <c r="F5453" s="404" t="s">
        <v>6771</v>
      </c>
    </row>
    <row r="5454" spans="1:6">
      <c r="A5454" s="403">
        <v>87327</v>
      </c>
      <c r="B5454" s="404" t="s">
        <v>12572</v>
      </c>
      <c r="C5454" s="404" t="s">
        <v>93</v>
      </c>
      <c r="D5454" s="404" t="s">
        <v>6823</v>
      </c>
      <c r="E5454" s="409">
        <v>298.69</v>
      </c>
      <c r="F5454" s="404" t="s">
        <v>6771</v>
      </c>
    </row>
    <row r="5455" spans="1:6">
      <c r="A5455" s="403">
        <v>87328</v>
      </c>
      <c r="B5455" s="404" t="s">
        <v>12573</v>
      </c>
      <c r="C5455" s="404" t="s">
        <v>93</v>
      </c>
      <c r="D5455" s="404" t="s">
        <v>6823</v>
      </c>
      <c r="E5455" s="409">
        <v>269.99</v>
      </c>
      <c r="F5455" s="404" t="s">
        <v>6771</v>
      </c>
    </row>
    <row r="5456" spans="1:6">
      <c r="A5456" s="403">
        <v>87329</v>
      </c>
      <c r="B5456" s="404" t="s">
        <v>12574</v>
      </c>
      <c r="C5456" s="404" t="s">
        <v>93</v>
      </c>
      <c r="D5456" s="404" t="s">
        <v>6823</v>
      </c>
      <c r="E5456" s="409">
        <v>318.24</v>
      </c>
      <c r="F5456" s="404" t="s">
        <v>6771</v>
      </c>
    </row>
    <row r="5457" spans="1:6">
      <c r="A5457" s="403">
        <v>87330</v>
      </c>
      <c r="B5457" s="404" t="s">
        <v>12575</v>
      </c>
      <c r="C5457" s="404" t="s">
        <v>93</v>
      </c>
      <c r="D5457" s="404" t="s">
        <v>6823</v>
      </c>
      <c r="E5457" s="409">
        <v>286.97000000000003</v>
      </c>
      <c r="F5457" s="404" t="s">
        <v>6771</v>
      </c>
    </row>
    <row r="5458" spans="1:6">
      <c r="A5458" s="403">
        <v>87331</v>
      </c>
      <c r="B5458" s="404" t="s">
        <v>12576</v>
      </c>
      <c r="C5458" s="404" t="s">
        <v>93</v>
      </c>
      <c r="D5458" s="404" t="s">
        <v>6823</v>
      </c>
      <c r="E5458" s="409">
        <v>359.61</v>
      </c>
      <c r="F5458" s="404" t="s">
        <v>6771</v>
      </c>
    </row>
    <row r="5459" spans="1:6">
      <c r="A5459" s="403">
        <v>87332</v>
      </c>
      <c r="B5459" s="404" t="s">
        <v>12577</v>
      </c>
      <c r="C5459" s="404" t="s">
        <v>93</v>
      </c>
      <c r="D5459" s="404" t="s">
        <v>6823</v>
      </c>
      <c r="E5459" s="409">
        <v>328.67</v>
      </c>
      <c r="F5459" s="404" t="s">
        <v>6771</v>
      </c>
    </row>
    <row r="5460" spans="1:6">
      <c r="A5460" s="403">
        <v>87333</v>
      </c>
      <c r="B5460" s="404" t="s">
        <v>12578</v>
      </c>
      <c r="C5460" s="404" t="s">
        <v>93</v>
      </c>
      <c r="D5460" s="404" t="s">
        <v>6823</v>
      </c>
      <c r="E5460" s="409">
        <v>337.84</v>
      </c>
      <c r="F5460" s="404" t="s">
        <v>6771</v>
      </c>
    </row>
    <row r="5461" spans="1:6">
      <c r="A5461" s="403">
        <v>87334</v>
      </c>
      <c r="B5461" s="404" t="s">
        <v>12579</v>
      </c>
      <c r="C5461" s="404" t="s">
        <v>93</v>
      </c>
      <c r="D5461" s="404" t="s">
        <v>6823</v>
      </c>
      <c r="E5461" s="409">
        <v>315.04000000000002</v>
      </c>
      <c r="F5461" s="404" t="s">
        <v>6771</v>
      </c>
    </row>
    <row r="5462" spans="1:6">
      <c r="A5462" s="403">
        <v>87335</v>
      </c>
      <c r="B5462" s="404" t="s">
        <v>12580</v>
      </c>
      <c r="C5462" s="404" t="s">
        <v>93</v>
      </c>
      <c r="D5462" s="404" t="s">
        <v>6823</v>
      </c>
      <c r="E5462" s="409">
        <v>342.65</v>
      </c>
      <c r="F5462" s="404" t="s">
        <v>6771</v>
      </c>
    </row>
    <row r="5463" spans="1:6">
      <c r="A5463" s="403">
        <v>87336</v>
      </c>
      <c r="B5463" s="404" t="s">
        <v>12581</v>
      </c>
      <c r="C5463" s="404" t="s">
        <v>93</v>
      </c>
      <c r="D5463" s="404" t="s">
        <v>6823</v>
      </c>
      <c r="E5463" s="409">
        <v>326.02</v>
      </c>
      <c r="F5463" s="404" t="s">
        <v>6771</v>
      </c>
    </row>
    <row r="5464" spans="1:6">
      <c r="A5464" s="403">
        <v>87337</v>
      </c>
      <c r="B5464" s="404" t="s">
        <v>12582</v>
      </c>
      <c r="C5464" s="404" t="s">
        <v>93</v>
      </c>
      <c r="D5464" s="404" t="s">
        <v>6823</v>
      </c>
      <c r="E5464" s="409">
        <v>328.62</v>
      </c>
      <c r="F5464" s="404" t="s">
        <v>6771</v>
      </c>
    </row>
    <row r="5465" spans="1:6">
      <c r="A5465" s="403">
        <v>87338</v>
      </c>
      <c r="B5465" s="404" t="s">
        <v>12583</v>
      </c>
      <c r="C5465" s="404" t="s">
        <v>93</v>
      </c>
      <c r="D5465" s="404" t="s">
        <v>6823</v>
      </c>
      <c r="E5465" s="409">
        <v>318.85000000000002</v>
      </c>
      <c r="F5465" s="404" t="s">
        <v>6771</v>
      </c>
    </row>
    <row r="5466" spans="1:6">
      <c r="A5466" s="403">
        <v>87339</v>
      </c>
      <c r="B5466" s="404" t="s">
        <v>12584</v>
      </c>
      <c r="C5466" s="404" t="s">
        <v>93</v>
      </c>
      <c r="D5466" s="404" t="s">
        <v>6823</v>
      </c>
      <c r="E5466" s="409">
        <v>472.72</v>
      </c>
      <c r="F5466" s="404" t="s">
        <v>6771</v>
      </c>
    </row>
    <row r="5467" spans="1:6">
      <c r="A5467" s="403">
        <v>87340</v>
      </c>
      <c r="B5467" s="404" t="s">
        <v>12585</v>
      </c>
      <c r="C5467" s="404" t="s">
        <v>93</v>
      </c>
      <c r="D5467" s="404" t="s">
        <v>6823</v>
      </c>
      <c r="E5467" s="409">
        <v>403.66</v>
      </c>
      <c r="F5467" s="404" t="s">
        <v>6771</v>
      </c>
    </row>
    <row r="5468" spans="1:6">
      <c r="A5468" s="403">
        <v>87341</v>
      </c>
      <c r="B5468" s="404" t="s">
        <v>12586</v>
      </c>
      <c r="C5468" s="404" t="s">
        <v>93</v>
      </c>
      <c r="D5468" s="404" t="s">
        <v>6823</v>
      </c>
      <c r="E5468" s="409">
        <v>390.4</v>
      </c>
      <c r="F5468" s="404" t="s">
        <v>6771</v>
      </c>
    </row>
    <row r="5469" spans="1:6">
      <c r="A5469" s="403">
        <v>87342</v>
      </c>
      <c r="B5469" s="404" t="s">
        <v>12587</v>
      </c>
      <c r="C5469" s="404" t="s">
        <v>93</v>
      </c>
      <c r="D5469" s="404" t="s">
        <v>6823</v>
      </c>
      <c r="E5469" s="409">
        <v>416.57</v>
      </c>
      <c r="F5469" s="404" t="s">
        <v>6771</v>
      </c>
    </row>
    <row r="5470" spans="1:6">
      <c r="A5470" s="403">
        <v>87343</v>
      </c>
      <c r="B5470" s="404" t="s">
        <v>12588</v>
      </c>
      <c r="C5470" s="404" t="s">
        <v>93</v>
      </c>
      <c r="D5470" s="404" t="s">
        <v>6823</v>
      </c>
      <c r="E5470" s="409">
        <v>371.92</v>
      </c>
      <c r="F5470" s="404" t="s">
        <v>6771</v>
      </c>
    </row>
    <row r="5471" spans="1:6">
      <c r="A5471" s="403">
        <v>87344</v>
      </c>
      <c r="B5471" s="404" t="s">
        <v>12589</v>
      </c>
      <c r="C5471" s="404" t="s">
        <v>93</v>
      </c>
      <c r="D5471" s="404" t="s">
        <v>6823</v>
      </c>
      <c r="E5471" s="409">
        <v>353.61</v>
      </c>
      <c r="F5471" s="404" t="s">
        <v>6771</v>
      </c>
    </row>
    <row r="5472" spans="1:6">
      <c r="A5472" s="403">
        <v>87345</v>
      </c>
      <c r="B5472" s="404" t="s">
        <v>12590</v>
      </c>
      <c r="C5472" s="404" t="s">
        <v>93</v>
      </c>
      <c r="D5472" s="404" t="s">
        <v>6823</v>
      </c>
      <c r="E5472" s="409">
        <v>372.57</v>
      </c>
      <c r="F5472" s="404" t="s">
        <v>6771</v>
      </c>
    </row>
    <row r="5473" spans="1:6">
      <c r="A5473" s="403">
        <v>87346</v>
      </c>
      <c r="B5473" s="404" t="s">
        <v>12591</v>
      </c>
      <c r="C5473" s="404" t="s">
        <v>93</v>
      </c>
      <c r="D5473" s="404" t="s">
        <v>6823</v>
      </c>
      <c r="E5473" s="409">
        <v>342.07</v>
      </c>
      <c r="F5473" s="404" t="s">
        <v>6771</v>
      </c>
    </row>
    <row r="5474" spans="1:6">
      <c r="A5474" s="403">
        <v>87347</v>
      </c>
      <c r="B5474" s="404" t="s">
        <v>12592</v>
      </c>
      <c r="C5474" s="404" t="s">
        <v>93</v>
      </c>
      <c r="D5474" s="404" t="s">
        <v>6823</v>
      </c>
      <c r="E5474" s="409">
        <v>331.94</v>
      </c>
      <c r="F5474" s="404" t="s">
        <v>6771</v>
      </c>
    </row>
    <row r="5475" spans="1:6">
      <c r="A5475" s="403">
        <v>87348</v>
      </c>
      <c r="B5475" s="404" t="s">
        <v>12593</v>
      </c>
      <c r="C5475" s="404" t="s">
        <v>93</v>
      </c>
      <c r="D5475" s="404" t="s">
        <v>6823</v>
      </c>
      <c r="E5475" s="409">
        <v>350.72</v>
      </c>
      <c r="F5475" s="404" t="s">
        <v>6771</v>
      </c>
    </row>
    <row r="5476" spans="1:6">
      <c r="A5476" s="403">
        <v>87349</v>
      </c>
      <c r="B5476" s="404" t="s">
        <v>12594</v>
      </c>
      <c r="C5476" s="404" t="s">
        <v>93</v>
      </c>
      <c r="D5476" s="404" t="s">
        <v>6823</v>
      </c>
      <c r="E5476" s="409">
        <v>311.5</v>
      </c>
      <c r="F5476" s="404" t="s">
        <v>6771</v>
      </c>
    </row>
    <row r="5477" spans="1:6">
      <c r="A5477" s="403">
        <v>87350</v>
      </c>
      <c r="B5477" s="404" t="s">
        <v>12595</v>
      </c>
      <c r="C5477" s="404" t="s">
        <v>93</v>
      </c>
      <c r="D5477" s="404" t="s">
        <v>6823</v>
      </c>
      <c r="E5477" s="409">
        <v>282.89999999999998</v>
      </c>
      <c r="F5477" s="404" t="s">
        <v>6771</v>
      </c>
    </row>
    <row r="5478" spans="1:6">
      <c r="A5478" s="403">
        <v>87351</v>
      </c>
      <c r="B5478" s="404" t="s">
        <v>12596</v>
      </c>
      <c r="C5478" s="404" t="s">
        <v>93</v>
      </c>
      <c r="D5478" s="404" t="s">
        <v>6823</v>
      </c>
      <c r="E5478" s="409">
        <v>253.72</v>
      </c>
      <c r="F5478" s="404" t="s">
        <v>6771</v>
      </c>
    </row>
    <row r="5479" spans="1:6">
      <c r="A5479" s="403">
        <v>87352</v>
      </c>
      <c r="B5479" s="404" t="s">
        <v>12597</v>
      </c>
      <c r="C5479" s="404" t="s">
        <v>93</v>
      </c>
      <c r="D5479" s="404" t="s">
        <v>6823</v>
      </c>
      <c r="E5479" s="409">
        <v>350.51</v>
      </c>
      <c r="F5479" s="404" t="s">
        <v>6771</v>
      </c>
    </row>
    <row r="5480" spans="1:6">
      <c r="A5480" s="403">
        <v>87353</v>
      </c>
      <c r="B5480" s="404" t="s">
        <v>12598</v>
      </c>
      <c r="C5480" s="404" t="s">
        <v>93</v>
      </c>
      <c r="D5480" s="404" t="s">
        <v>6823</v>
      </c>
      <c r="E5480" s="409">
        <v>310.13</v>
      </c>
      <c r="F5480" s="404" t="s">
        <v>6771</v>
      </c>
    </row>
    <row r="5481" spans="1:6">
      <c r="A5481" s="403">
        <v>87354</v>
      </c>
      <c r="B5481" s="404" t="s">
        <v>12599</v>
      </c>
      <c r="C5481" s="404" t="s">
        <v>93</v>
      </c>
      <c r="D5481" s="404" t="s">
        <v>6823</v>
      </c>
      <c r="E5481" s="409">
        <v>291.54000000000002</v>
      </c>
      <c r="F5481" s="404" t="s">
        <v>6771</v>
      </c>
    </row>
    <row r="5482" spans="1:6">
      <c r="A5482" s="403">
        <v>87355</v>
      </c>
      <c r="B5482" s="404" t="s">
        <v>12600</v>
      </c>
      <c r="C5482" s="404" t="s">
        <v>93</v>
      </c>
      <c r="D5482" s="404" t="s">
        <v>6823</v>
      </c>
      <c r="E5482" s="409">
        <v>307.45</v>
      </c>
      <c r="F5482" s="404" t="s">
        <v>6771</v>
      </c>
    </row>
    <row r="5483" spans="1:6">
      <c r="A5483" s="403">
        <v>87356</v>
      </c>
      <c r="B5483" s="404" t="s">
        <v>12601</v>
      </c>
      <c r="C5483" s="404" t="s">
        <v>93</v>
      </c>
      <c r="D5483" s="404" t="s">
        <v>6823</v>
      </c>
      <c r="E5483" s="409">
        <v>274.74</v>
      </c>
      <c r="F5483" s="404" t="s">
        <v>6771</v>
      </c>
    </row>
    <row r="5484" spans="1:6">
      <c r="A5484" s="403">
        <v>87357</v>
      </c>
      <c r="B5484" s="404" t="s">
        <v>12602</v>
      </c>
      <c r="C5484" s="404" t="s">
        <v>93</v>
      </c>
      <c r="D5484" s="404" t="s">
        <v>6823</v>
      </c>
      <c r="E5484" s="409">
        <v>266.95</v>
      </c>
      <c r="F5484" s="404" t="s">
        <v>6771</v>
      </c>
    </row>
    <row r="5485" spans="1:6">
      <c r="A5485" s="403">
        <v>87358</v>
      </c>
      <c r="B5485" s="404" t="s">
        <v>12603</v>
      </c>
      <c r="C5485" s="404" t="s">
        <v>93</v>
      </c>
      <c r="D5485" s="404" t="s">
        <v>6823</v>
      </c>
      <c r="E5485" s="411">
        <v>1841.47</v>
      </c>
      <c r="F5485" s="404" t="s">
        <v>6771</v>
      </c>
    </row>
    <row r="5486" spans="1:6">
      <c r="A5486" s="403">
        <v>87359</v>
      </c>
      <c r="B5486" s="404" t="s">
        <v>12604</v>
      </c>
      <c r="C5486" s="404" t="s">
        <v>93</v>
      </c>
      <c r="D5486" s="404" t="s">
        <v>6823</v>
      </c>
      <c r="E5486" s="411">
        <v>1828.48</v>
      </c>
      <c r="F5486" s="404" t="s">
        <v>6771</v>
      </c>
    </row>
    <row r="5487" spans="1:6">
      <c r="A5487" s="403">
        <v>87360</v>
      </c>
      <c r="B5487" s="404" t="s">
        <v>12605</v>
      </c>
      <c r="C5487" s="404" t="s">
        <v>93</v>
      </c>
      <c r="D5487" s="404" t="s">
        <v>6823</v>
      </c>
      <c r="E5487" s="411">
        <v>1901.93</v>
      </c>
      <c r="F5487" s="404" t="s">
        <v>6771</v>
      </c>
    </row>
    <row r="5488" spans="1:6">
      <c r="A5488" s="403">
        <v>87361</v>
      </c>
      <c r="B5488" s="404" t="s">
        <v>12606</v>
      </c>
      <c r="C5488" s="404" t="s">
        <v>93</v>
      </c>
      <c r="D5488" s="404" t="s">
        <v>6823</v>
      </c>
      <c r="E5488" s="411">
        <v>1880.52</v>
      </c>
      <c r="F5488" s="404" t="s">
        <v>6771</v>
      </c>
    </row>
    <row r="5489" spans="1:6">
      <c r="A5489" s="403">
        <v>87362</v>
      </c>
      <c r="B5489" s="404" t="s">
        <v>12607</v>
      </c>
      <c r="C5489" s="404" t="s">
        <v>93</v>
      </c>
      <c r="D5489" s="404" t="s">
        <v>6823</v>
      </c>
      <c r="E5489" s="411">
        <v>1876.64</v>
      </c>
      <c r="F5489" s="404" t="s">
        <v>6771</v>
      </c>
    </row>
    <row r="5490" spans="1:6">
      <c r="A5490" s="403">
        <v>87363</v>
      </c>
      <c r="B5490" s="404" t="s">
        <v>12608</v>
      </c>
      <c r="C5490" s="404" t="s">
        <v>93</v>
      </c>
      <c r="D5490" s="404" t="s">
        <v>6823</v>
      </c>
      <c r="E5490" s="411">
        <v>1875.75</v>
      </c>
      <c r="F5490" s="404" t="s">
        <v>6771</v>
      </c>
    </row>
    <row r="5491" spans="1:6">
      <c r="A5491" s="403">
        <v>87364</v>
      </c>
      <c r="B5491" s="404" t="s">
        <v>12609</v>
      </c>
      <c r="C5491" s="404" t="s">
        <v>93</v>
      </c>
      <c r="D5491" s="404" t="s">
        <v>6823</v>
      </c>
      <c r="E5491" s="411">
        <v>1846.31</v>
      </c>
      <c r="F5491" s="404" t="s">
        <v>6771</v>
      </c>
    </row>
    <row r="5492" spans="1:6">
      <c r="A5492" s="403">
        <v>87365</v>
      </c>
      <c r="B5492" s="404" t="s">
        <v>12610</v>
      </c>
      <c r="C5492" s="404" t="s">
        <v>93</v>
      </c>
      <c r="D5492" s="404" t="s">
        <v>6770</v>
      </c>
      <c r="E5492" s="409">
        <v>350.73</v>
      </c>
      <c r="F5492" s="404" t="s">
        <v>6771</v>
      </c>
    </row>
    <row r="5493" spans="1:6">
      <c r="A5493" s="403">
        <v>87366</v>
      </c>
      <c r="B5493" s="404" t="s">
        <v>12611</v>
      </c>
      <c r="C5493" s="404" t="s">
        <v>93</v>
      </c>
      <c r="D5493" s="404" t="s">
        <v>6770</v>
      </c>
      <c r="E5493" s="409">
        <v>363.38</v>
      </c>
      <c r="F5493" s="404" t="s">
        <v>6771</v>
      </c>
    </row>
    <row r="5494" spans="1:6">
      <c r="A5494" s="403">
        <v>87367</v>
      </c>
      <c r="B5494" s="404" t="s">
        <v>12612</v>
      </c>
      <c r="C5494" s="404" t="s">
        <v>93</v>
      </c>
      <c r="D5494" s="404" t="s">
        <v>6770</v>
      </c>
      <c r="E5494" s="409">
        <v>407.79</v>
      </c>
      <c r="F5494" s="404" t="s">
        <v>6771</v>
      </c>
    </row>
    <row r="5495" spans="1:6">
      <c r="A5495" s="403">
        <v>87368</v>
      </c>
      <c r="B5495" s="404" t="s">
        <v>12613</v>
      </c>
      <c r="C5495" s="404" t="s">
        <v>93</v>
      </c>
      <c r="D5495" s="404" t="s">
        <v>6770</v>
      </c>
      <c r="E5495" s="409">
        <v>403.45</v>
      </c>
      <c r="F5495" s="404" t="s">
        <v>6771</v>
      </c>
    </row>
    <row r="5496" spans="1:6">
      <c r="A5496" s="403">
        <v>87369</v>
      </c>
      <c r="B5496" s="404" t="s">
        <v>12614</v>
      </c>
      <c r="C5496" s="404" t="s">
        <v>93</v>
      </c>
      <c r="D5496" s="404" t="s">
        <v>6770</v>
      </c>
      <c r="E5496" s="409">
        <v>412.76</v>
      </c>
      <c r="F5496" s="404" t="s">
        <v>6771</v>
      </c>
    </row>
    <row r="5497" spans="1:6">
      <c r="A5497" s="403">
        <v>87370</v>
      </c>
      <c r="B5497" s="404" t="s">
        <v>12615</v>
      </c>
      <c r="C5497" s="404" t="s">
        <v>93</v>
      </c>
      <c r="D5497" s="404" t="s">
        <v>6770</v>
      </c>
      <c r="E5497" s="409">
        <v>399.8</v>
      </c>
      <c r="F5497" s="404" t="s">
        <v>6771</v>
      </c>
    </row>
    <row r="5498" spans="1:6">
      <c r="A5498" s="403">
        <v>87371</v>
      </c>
      <c r="B5498" s="404" t="s">
        <v>12616</v>
      </c>
      <c r="C5498" s="404" t="s">
        <v>93</v>
      </c>
      <c r="D5498" s="404" t="s">
        <v>6770</v>
      </c>
      <c r="E5498" s="409">
        <v>395.43</v>
      </c>
      <c r="F5498" s="404" t="s">
        <v>6771</v>
      </c>
    </row>
    <row r="5499" spans="1:6">
      <c r="A5499" s="403">
        <v>87372</v>
      </c>
      <c r="B5499" s="404" t="s">
        <v>12617</v>
      </c>
      <c r="C5499" s="404" t="s">
        <v>93</v>
      </c>
      <c r="D5499" s="404" t="s">
        <v>6770</v>
      </c>
      <c r="E5499" s="409">
        <v>477.25</v>
      </c>
      <c r="F5499" s="404" t="s">
        <v>6771</v>
      </c>
    </row>
    <row r="5500" spans="1:6">
      <c r="A5500" s="403">
        <v>87373</v>
      </c>
      <c r="B5500" s="404" t="s">
        <v>12618</v>
      </c>
      <c r="C5500" s="404" t="s">
        <v>93</v>
      </c>
      <c r="D5500" s="404" t="s">
        <v>6770</v>
      </c>
      <c r="E5500" s="409">
        <v>440.13</v>
      </c>
      <c r="F5500" s="404" t="s">
        <v>6771</v>
      </c>
    </row>
    <row r="5501" spans="1:6">
      <c r="A5501" s="403">
        <v>87374</v>
      </c>
      <c r="B5501" s="404" t="s">
        <v>12619</v>
      </c>
      <c r="C5501" s="404" t="s">
        <v>93</v>
      </c>
      <c r="D5501" s="404" t="s">
        <v>6770</v>
      </c>
      <c r="E5501" s="409">
        <v>415.27</v>
      </c>
      <c r="F5501" s="404" t="s">
        <v>6771</v>
      </c>
    </row>
    <row r="5502" spans="1:6">
      <c r="A5502" s="403">
        <v>87375</v>
      </c>
      <c r="B5502" s="404" t="s">
        <v>12620</v>
      </c>
      <c r="C5502" s="404" t="s">
        <v>93</v>
      </c>
      <c r="D5502" s="404" t="s">
        <v>6770</v>
      </c>
      <c r="E5502" s="409">
        <v>394.09</v>
      </c>
      <c r="F5502" s="404" t="s">
        <v>6771</v>
      </c>
    </row>
    <row r="5503" spans="1:6">
      <c r="A5503" s="403">
        <v>87376</v>
      </c>
      <c r="B5503" s="404" t="s">
        <v>12621</v>
      </c>
      <c r="C5503" s="404" t="s">
        <v>93</v>
      </c>
      <c r="D5503" s="404" t="s">
        <v>6770</v>
      </c>
      <c r="E5503" s="409">
        <v>332.35</v>
      </c>
      <c r="F5503" s="404" t="s">
        <v>6771</v>
      </c>
    </row>
    <row r="5504" spans="1:6">
      <c r="A5504" s="403">
        <v>87377</v>
      </c>
      <c r="B5504" s="404" t="s">
        <v>12622</v>
      </c>
      <c r="C5504" s="404" t="s">
        <v>93</v>
      </c>
      <c r="D5504" s="404" t="s">
        <v>6770</v>
      </c>
      <c r="E5504" s="409">
        <v>377.64</v>
      </c>
      <c r="F5504" s="404" t="s">
        <v>6771</v>
      </c>
    </row>
    <row r="5505" spans="1:6">
      <c r="A5505" s="403">
        <v>87378</v>
      </c>
      <c r="B5505" s="404" t="s">
        <v>12623</v>
      </c>
      <c r="C5505" s="404" t="s">
        <v>93</v>
      </c>
      <c r="D5505" s="404" t="s">
        <v>6770</v>
      </c>
      <c r="E5505" s="409">
        <v>350.42</v>
      </c>
      <c r="F5505" s="404" t="s">
        <v>6771</v>
      </c>
    </row>
    <row r="5506" spans="1:6">
      <c r="A5506" s="403">
        <v>87379</v>
      </c>
      <c r="B5506" s="404" t="s">
        <v>12624</v>
      </c>
      <c r="C5506" s="404" t="s">
        <v>93</v>
      </c>
      <c r="D5506" s="404" t="s">
        <v>6770</v>
      </c>
      <c r="E5506" s="411">
        <v>1924.92</v>
      </c>
      <c r="F5506" s="404" t="s">
        <v>6771</v>
      </c>
    </row>
    <row r="5507" spans="1:6">
      <c r="A5507" s="403">
        <v>87380</v>
      </c>
      <c r="B5507" s="404" t="s">
        <v>12625</v>
      </c>
      <c r="C5507" s="404" t="s">
        <v>93</v>
      </c>
      <c r="D5507" s="404" t="s">
        <v>6770</v>
      </c>
      <c r="E5507" s="411">
        <v>1972.07</v>
      </c>
      <c r="F5507" s="404" t="s">
        <v>6771</v>
      </c>
    </row>
    <row r="5508" spans="1:6">
      <c r="A5508" s="403">
        <v>87381</v>
      </c>
      <c r="B5508" s="404" t="s">
        <v>12626</v>
      </c>
      <c r="C5508" s="404" t="s">
        <v>93</v>
      </c>
      <c r="D5508" s="404" t="s">
        <v>6770</v>
      </c>
      <c r="E5508" s="411">
        <v>1944.46</v>
      </c>
      <c r="F5508" s="404" t="s">
        <v>6771</v>
      </c>
    </row>
    <row r="5509" spans="1:6">
      <c r="A5509" s="403">
        <v>87382</v>
      </c>
      <c r="B5509" s="404" t="s">
        <v>12627</v>
      </c>
      <c r="C5509" s="404" t="s">
        <v>93</v>
      </c>
      <c r="D5509" s="404" t="s">
        <v>6823</v>
      </c>
      <c r="E5509" s="409">
        <v>753.17</v>
      </c>
      <c r="F5509" s="404" t="s">
        <v>6771</v>
      </c>
    </row>
    <row r="5510" spans="1:6">
      <c r="A5510" s="403">
        <v>87383</v>
      </c>
      <c r="B5510" s="404" t="s">
        <v>12628</v>
      </c>
      <c r="C5510" s="404" t="s">
        <v>93</v>
      </c>
      <c r="D5510" s="404" t="s">
        <v>6823</v>
      </c>
      <c r="E5510" s="409">
        <v>747.47</v>
      </c>
      <c r="F5510" s="404" t="s">
        <v>6771</v>
      </c>
    </row>
    <row r="5511" spans="1:6">
      <c r="A5511" s="403">
        <v>87384</v>
      </c>
      <c r="B5511" s="404" t="s">
        <v>12629</v>
      </c>
      <c r="C5511" s="404" t="s">
        <v>93</v>
      </c>
      <c r="D5511" s="404" t="s">
        <v>6823</v>
      </c>
      <c r="E5511" s="409">
        <v>741.35</v>
      </c>
      <c r="F5511" s="404" t="s">
        <v>6771</v>
      </c>
    </row>
    <row r="5512" spans="1:6">
      <c r="A5512" s="403">
        <v>87385</v>
      </c>
      <c r="B5512" s="404" t="s">
        <v>12630</v>
      </c>
      <c r="C5512" s="404" t="s">
        <v>93</v>
      </c>
      <c r="D5512" s="404" t="s">
        <v>6823</v>
      </c>
      <c r="E5512" s="411">
        <v>1073.77</v>
      </c>
      <c r="F5512" s="404" t="s">
        <v>6771</v>
      </c>
    </row>
    <row r="5513" spans="1:6">
      <c r="A5513" s="403">
        <v>87386</v>
      </c>
      <c r="B5513" s="404" t="s">
        <v>12631</v>
      </c>
      <c r="C5513" s="404" t="s">
        <v>93</v>
      </c>
      <c r="D5513" s="404" t="s">
        <v>6823</v>
      </c>
      <c r="E5513" s="411">
        <v>1067.27</v>
      </c>
      <c r="F5513" s="404" t="s">
        <v>6771</v>
      </c>
    </row>
    <row r="5514" spans="1:6">
      <c r="A5514" s="403">
        <v>87387</v>
      </c>
      <c r="B5514" s="404" t="s">
        <v>12632</v>
      </c>
      <c r="C5514" s="404" t="s">
        <v>93</v>
      </c>
      <c r="D5514" s="404" t="s">
        <v>6823</v>
      </c>
      <c r="E5514" s="411">
        <v>1063.42</v>
      </c>
      <c r="F5514" s="404" t="s">
        <v>6771</v>
      </c>
    </row>
    <row r="5515" spans="1:6">
      <c r="A5515" s="403">
        <v>87388</v>
      </c>
      <c r="B5515" s="404" t="s">
        <v>12633</v>
      </c>
      <c r="C5515" s="404" t="s">
        <v>93</v>
      </c>
      <c r="D5515" s="404" t="s">
        <v>6823</v>
      </c>
      <c r="E5515" s="411">
        <v>2528.58</v>
      </c>
      <c r="F5515" s="404" t="s">
        <v>6771</v>
      </c>
    </row>
    <row r="5516" spans="1:6">
      <c r="A5516" s="403">
        <v>87389</v>
      </c>
      <c r="B5516" s="404" t="s">
        <v>12634</v>
      </c>
      <c r="C5516" s="404" t="s">
        <v>93</v>
      </c>
      <c r="D5516" s="404" t="s">
        <v>6823</v>
      </c>
      <c r="E5516" s="411">
        <v>2537.12</v>
      </c>
      <c r="F5516" s="404" t="s">
        <v>6771</v>
      </c>
    </row>
    <row r="5517" spans="1:6">
      <c r="A5517" s="403">
        <v>87390</v>
      </c>
      <c r="B5517" s="404" t="s">
        <v>12635</v>
      </c>
      <c r="C5517" s="404" t="s">
        <v>93</v>
      </c>
      <c r="D5517" s="404" t="s">
        <v>6823</v>
      </c>
      <c r="E5517" s="411">
        <v>2541.5700000000002</v>
      </c>
      <c r="F5517" s="404" t="s">
        <v>6771</v>
      </c>
    </row>
    <row r="5518" spans="1:6">
      <c r="A5518" s="403">
        <v>87391</v>
      </c>
      <c r="B5518" s="404" t="s">
        <v>12636</v>
      </c>
      <c r="C5518" s="404" t="s">
        <v>93</v>
      </c>
      <c r="D5518" s="404" t="s">
        <v>6823</v>
      </c>
      <c r="E5518" s="411">
        <v>3666.92</v>
      </c>
      <c r="F5518" s="404" t="s">
        <v>6771</v>
      </c>
    </row>
    <row r="5519" spans="1:6">
      <c r="A5519" s="403">
        <v>87393</v>
      </c>
      <c r="B5519" s="404" t="s">
        <v>12637</v>
      </c>
      <c r="C5519" s="404" t="s">
        <v>93</v>
      </c>
      <c r="D5519" s="404" t="s">
        <v>6823</v>
      </c>
      <c r="E5519" s="411">
        <v>3707.68</v>
      </c>
      <c r="F5519" s="404" t="s">
        <v>6771</v>
      </c>
    </row>
    <row r="5520" spans="1:6">
      <c r="A5520" s="403">
        <v>87394</v>
      </c>
      <c r="B5520" s="404" t="s">
        <v>12638</v>
      </c>
      <c r="C5520" s="404" t="s">
        <v>93</v>
      </c>
      <c r="D5520" s="404" t="s">
        <v>6823</v>
      </c>
      <c r="E5520" s="411">
        <v>3722.66</v>
      </c>
      <c r="F5520" s="404" t="s">
        <v>6771</v>
      </c>
    </row>
    <row r="5521" spans="1:6">
      <c r="A5521" s="403">
        <v>87395</v>
      </c>
      <c r="B5521" s="404" t="s">
        <v>12639</v>
      </c>
      <c r="C5521" s="404" t="s">
        <v>93</v>
      </c>
      <c r="D5521" s="404" t="s">
        <v>6823</v>
      </c>
      <c r="E5521" s="411">
        <v>2874.71</v>
      </c>
      <c r="F5521" s="404" t="s">
        <v>6771</v>
      </c>
    </row>
    <row r="5522" spans="1:6">
      <c r="A5522" s="403">
        <v>87396</v>
      </c>
      <c r="B5522" s="404" t="s">
        <v>12640</v>
      </c>
      <c r="C5522" s="404" t="s">
        <v>93</v>
      </c>
      <c r="D5522" s="404" t="s">
        <v>6823</v>
      </c>
      <c r="E5522" s="411">
        <v>2904.68</v>
      </c>
      <c r="F5522" s="404" t="s">
        <v>6771</v>
      </c>
    </row>
    <row r="5523" spans="1:6">
      <c r="A5523" s="403">
        <v>87397</v>
      </c>
      <c r="B5523" s="404" t="s">
        <v>12641</v>
      </c>
      <c r="C5523" s="404" t="s">
        <v>93</v>
      </c>
      <c r="D5523" s="404" t="s">
        <v>6823</v>
      </c>
      <c r="E5523" s="411">
        <v>2911.94</v>
      </c>
      <c r="F5523" s="404" t="s">
        <v>6771</v>
      </c>
    </row>
    <row r="5524" spans="1:6">
      <c r="A5524" s="403">
        <v>87398</v>
      </c>
      <c r="B5524" s="404" t="s">
        <v>12642</v>
      </c>
      <c r="C5524" s="404" t="s">
        <v>93</v>
      </c>
      <c r="D5524" s="404" t="s">
        <v>6770</v>
      </c>
      <c r="E5524" s="409">
        <v>865.98</v>
      </c>
      <c r="F5524" s="404" t="s">
        <v>6771</v>
      </c>
    </row>
    <row r="5525" spans="1:6">
      <c r="A5525" s="403">
        <v>87399</v>
      </c>
      <c r="B5525" s="404" t="s">
        <v>12643</v>
      </c>
      <c r="C5525" s="404" t="s">
        <v>93</v>
      </c>
      <c r="D5525" s="404" t="s">
        <v>6770</v>
      </c>
      <c r="E5525" s="411">
        <v>1197.3699999999999</v>
      </c>
      <c r="F5525" s="404" t="s">
        <v>6771</v>
      </c>
    </row>
    <row r="5526" spans="1:6">
      <c r="A5526" s="403">
        <v>87401</v>
      </c>
      <c r="B5526" s="404" t="s">
        <v>12644</v>
      </c>
      <c r="C5526" s="404" t="s">
        <v>93</v>
      </c>
      <c r="D5526" s="404" t="s">
        <v>6770</v>
      </c>
      <c r="E5526" s="411">
        <v>3850.73</v>
      </c>
      <c r="F5526" s="404" t="s">
        <v>6771</v>
      </c>
    </row>
    <row r="5527" spans="1:6">
      <c r="A5527" s="403">
        <v>87402</v>
      </c>
      <c r="B5527" s="404" t="s">
        <v>12645</v>
      </c>
      <c r="C5527" s="404" t="s">
        <v>93</v>
      </c>
      <c r="D5527" s="404" t="s">
        <v>6770</v>
      </c>
      <c r="E5527" s="411">
        <v>3052.73</v>
      </c>
      <c r="F5527" s="404" t="s">
        <v>6771</v>
      </c>
    </row>
    <row r="5528" spans="1:6">
      <c r="A5528" s="403">
        <v>87404</v>
      </c>
      <c r="B5528" s="404" t="s">
        <v>12646</v>
      </c>
      <c r="C5528" s="404" t="s">
        <v>93</v>
      </c>
      <c r="D5528" s="404" t="s">
        <v>6823</v>
      </c>
      <c r="E5528" s="411">
        <v>2622.56</v>
      </c>
      <c r="F5528" s="404" t="s">
        <v>6771</v>
      </c>
    </row>
    <row r="5529" spans="1:6">
      <c r="A5529" s="403">
        <v>87405</v>
      </c>
      <c r="B5529" s="404" t="s">
        <v>12647</v>
      </c>
      <c r="C5529" s="404" t="s">
        <v>93</v>
      </c>
      <c r="D5529" s="404" t="s">
        <v>6823</v>
      </c>
      <c r="E5529" s="411">
        <v>2623.75</v>
      </c>
      <c r="F5529" s="404" t="s">
        <v>6771</v>
      </c>
    </row>
    <row r="5530" spans="1:6">
      <c r="A5530" s="403">
        <v>87407</v>
      </c>
      <c r="B5530" s="404" t="s">
        <v>12648</v>
      </c>
      <c r="C5530" s="404" t="s">
        <v>93</v>
      </c>
      <c r="D5530" s="404" t="s">
        <v>6823</v>
      </c>
      <c r="E5530" s="409">
        <v>764.49</v>
      </c>
      <c r="F5530" s="404" t="s">
        <v>6771</v>
      </c>
    </row>
    <row r="5531" spans="1:6">
      <c r="A5531" s="403">
        <v>87408</v>
      </c>
      <c r="B5531" s="404" t="s">
        <v>12649</v>
      </c>
      <c r="C5531" s="404" t="s">
        <v>93</v>
      </c>
      <c r="D5531" s="404" t="s">
        <v>6823</v>
      </c>
      <c r="E5531" s="409">
        <v>753.94</v>
      </c>
      <c r="F5531" s="404" t="s">
        <v>6771</v>
      </c>
    </row>
    <row r="5532" spans="1:6">
      <c r="A5532" s="403">
        <v>87410</v>
      </c>
      <c r="B5532" s="404" t="s">
        <v>12650</v>
      </c>
      <c r="C5532" s="404" t="s">
        <v>93</v>
      </c>
      <c r="D5532" s="404" t="s">
        <v>6823</v>
      </c>
      <c r="E5532" s="409">
        <v>609.88</v>
      </c>
      <c r="F5532" s="404" t="s">
        <v>6771</v>
      </c>
    </row>
    <row r="5533" spans="1:6">
      <c r="A5533" s="403">
        <v>88626</v>
      </c>
      <c r="B5533" s="404" t="s">
        <v>12651</v>
      </c>
      <c r="C5533" s="404" t="s">
        <v>93</v>
      </c>
      <c r="D5533" s="404" t="s">
        <v>6823</v>
      </c>
      <c r="E5533" s="409">
        <v>318.07</v>
      </c>
      <c r="F5533" s="404" t="s">
        <v>6771</v>
      </c>
    </row>
    <row r="5534" spans="1:6">
      <c r="A5534" s="403">
        <v>88627</v>
      </c>
      <c r="B5534" s="404" t="s">
        <v>12652</v>
      </c>
      <c r="C5534" s="404" t="s">
        <v>93</v>
      </c>
      <c r="D5534" s="404" t="s">
        <v>6770</v>
      </c>
      <c r="E5534" s="409">
        <v>370.62</v>
      </c>
      <c r="F5534" s="404" t="s">
        <v>6771</v>
      </c>
    </row>
    <row r="5535" spans="1:6">
      <c r="A5535" s="403">
        <v>88628</v>
      </c>
      <c r="B5535" s="404" t="s">
        <v>12653</v>
      </c>
      <c r="C5535" s="404" t="s">
        <v>93</v>
      </c>
      <c r="D5535" s="404" t="s">
        <v>6823</v>
      </c>
      <c r="E5535" s="409">
        <v>322.08999999999997</v>
      </c>
      <c r="F5535" s="404" t="s">
        <v>6771</v>
      </c>
    </row>
    <row r="5536" spans="1:6">
      <c r="A5536" s="403">
        <v>88629</v>
      </c>
      <c r="B5536" s="404" t="s">
        <v>12654</v>
      </c>
      <c r="C5536" s="404" t="s">
        <v>93</v>
      </c>
      <c r="D5536" s="404" t="s">
        <v>6770</v>
      </c>
      <c r="E5536" s="409">
        <v>378.17</v>
      </c>
      <c r="F5536" s="404" t="s">
        <v>6771</v>
      </c>
    </row>
    <row r="5537" spans="1:6">
      <c r="A5537" s="403">
        <v>88630</v>
      </c>
      <c r="B5537" s="404" t="s">
        <v>12655</v>
      </c>
      <c r="C5537" s="404" t="s">
        <v>93</v>
      </c>
      <c r="D5537" s="404" t="s">
        <v>6823</v>
      </c>
      <c r="E5537" s="409">
        <v>291.27</v>
      </c>
      <c r="F5537" s="404" t="s">
        <v>6771</v>
      </c>
    </row>
    <row r="5538" spans="1:6">
      <c r="A5538" s="403">
        <v>88631</v>
      </c>
      <c r="B5538" s="404" t="s">
        <v>12656</v>
      </c>
      <c r="C5538" s="404" t="s">
        <v>93</v>
      </c>
      <c r="D5538" s="404" t="s">
        <v>6770</v>
      </c>
      <c r="E5538" s="409">
        <v>349.39</v>
      </c>
      <c r="F5538" s="404" t="s">
        <v>6771</v>
      </c>
    </row>
    <row r="5539" spans="1:6">
      <c r="A5539" s="403">
        <v>88715</v>
      </c>
      <c r="B5539" s="404" t="s">
        <v>12657</v>
      </c>
      <c r="C5539" s="404" t="s">
        <v>93</v>
      </c>
      <c r="D5539" s="404" t="s">
        <v>6823</v>
      </c>
      <c r="E5539" s="409">
        <v>331.53</v>
      </c>
      <c r="F5539" s="404" t="s">
        <v>6771</v>
      </c>
    </row>
    <row r="5540" spans="1:6">
      <c r="A5540" s="403">
        <v>95563</v>
      </c>
      <c r="B5540" s="404" t="s">
        <v>12658</v>
      </c>
      <c r="C5540" s="404" t="s">
        <v>93</v>
      </c>
      <c r="D5540" s="404" t="s">
        <v>6823</v>
      </c>
      <c r="E5540" s="409">
        <v>486.36</v>
      </c>
      <c r="F5540" s="404" t="s">
        <v>6771</v>
      </c>
    </row>
    <row r="5541" spans="1:6">
      <c r="A5541" s="403">
        <v>96920</v>
      </c>
      <c r="B5541" s="404" t="s">
        <v>12659</v>
      </c>
      <c r="C5541" s="404" t="s">
        <v>93</v>
      </c>
      <c r="D5541" s="404" t="s">
        <v>6823</v>
      </c>
      <c r="E5541" s="409">
        <v>411.91</v>
      </c>
      <c r="F5541" s="404" t="s">
        <v>6771</v>
      </c>
    </row>
    <row r="5542" spans="1:6">
      <c r="A5542" s="403">
        <v>88036</v>
      </c>
      <c r="B5542" s="404" t="s">
        <v>12660</v>
      </c>
      <c r="C5542" s="404" t="s">
        <v>93</v>
      </c>
      <c r="D5542" s="404" t="s">
        <v>6770</v>
      </c>
      <c r="E5542" s="409">
        <v>21.19</v>
      </c>
      <c r="F5542" s="404" t="s">
        <v>6771</v>
      </c>
    </row>
    <row r="5543" spans="1:6">
      <c r="A5543" s="403">
        <v>88037</v>
      </c>
      <c r="B5543" s="404" t="s">
        <v>12661</v>
      </c>
      <c r="C5543" s="404" t="s">
        <v>93</v>
      </c>
      <c r="D5543" s="404" t="s">
        <v>6770</v>
      </c>
      <c r="E5543" s="409">
        <v>29.69</v>
      </c>
      <c r="F5543" s="404" t="s">
        <v>6771</v>
      </c>
    </row>
    <row r="5544" spans="1:6">
      <c r="A5544" s="403">
        <v>88038</v>
      </c>
      <c r="B5544" s="404" t="s">
        <v>12662</v>
      </c>
      <c r="C5544" s="404" t="s">
        <v>93</v>
      </c>
      <c r="D5544" s="404" t="s">
        <v>6770</v>
      </c>
      <c r="E5544" s="409">
        <v>40.32</v>
      </c>
      <c r="F5544" s="404" t="s">
        <v>6771</v>
      </c>
    </row>
    <row r="5545" spans="1:6">
      <c r="A5545" s="403">
        <v>88039</v>
      </c>
      <c r="B5545" s="404" t="s">
        <v>12663</v>
      </c>
      <c r="C5545" s="404" t="s">
        <v>93</v>
      </c>
      <c r="D5545" s="404" t="s">
        <v>6770</v>
      </c>
      <c r="E5545" s="409">
        <v>50.94</v>
      </c>
      <c r="F5545" s="404" t="s">
        <v>6771</v>
      </c>
    </row>
    <row r="5546" spans="1:6">
      <c r="A5546" s="403">
        <v>88040</v>
      </c>
      <c r="B5546" s="404" t="s">
        <v>12664</v>
      </c>
      <c r="C5546" s="404" t="s">
        <v>93</v>
      </c>
      <c r="D5546" s="404" t="s">
        <v>6770</v>
      </c>
      <c r="E5546" s="409">
        <v>9.93</v>
      </c>
      <c r="F5546" s="404" t="s">
        <v>6771</v>
      </c>
    </row>
    <row r="5547" spans="1:6">
      <c r="A5547" s="403">
        <v>88041</v>
      </c>
      <c r="B5547" s="404" t="s">
        <v>12665</v>
      </c>
      <c r="C5547" s="404" t="s">
        <v>93</v>
      </c>
      <c r="D5547" s="404" t="s">
        <v>6770</v>
      </c>
      <c r="E5547" s="409">
        <v>15.38</v>
      </c>
      <c r="F5547" s="404" t="s">
        <v>6771</v>
      </c>
    </row>
    <row r="5548" spans="1:6">
      <c r="A5548" s="403">
        <v>88042</v>
      </c>
      <c r="B5548" s="404" t="s">
        <v>12666</v>
      </c>
      <c r="C5548" s="404" t="s">
        <v>93</v>
      </c>
      <c r="D5548" s="404" t="s">
        <v>6770</v>
      </c>
      <c r="E5548" s="409">
        <v>22.21</v>
      </c>
      <c r="F5548" s="404" t="s">
        <v>6771</v>
      </c>
    </row>
    <row r="5549" spans="1:6">
      <c r="A5549" s="403">
        <v>88043</v>
      </c>
      <c r="B5549" s="404" t="s">
        <v>12667</v>
      </c>
      <c r="C5549" s="404" t="s">
        <v>93</v>
      </c>
      <c r="D5549" s="404" t="s">
        <v>6770</v>
      </c>
      <c r="E5549" s="409">
        <v>29.02</v>
      </c>
      <c r="F5549" s="404" t="s">
        <v>6771</v>
      </c>
    </row>
    <row r="5550" spans="1:6">
      <c r="A5550" s="403">
        <v>88044</v>
      </c>
      <c r="B5550" s="404" t="s">
        <v>12668</v>
      </c>
      <c r="C5550" s="404" t="s">
        <v>2</v>
      </c>
      <c r="D5550" s="404" t="s">
        <v>6770</v>
      </c>
      <c r="E5550" s="409">
        <v>0.44</v>
      </c>
      <c r="F5550" s="404" t="s">
        <v>6771</v>
      </c>
    </row>
    <row r="5551" spans="1:6">
      <c r="A5551" s="403">
        <v>88045</v>
      </c>
      <c r="B5551" s="404" t="s">
        <v>12669</v>
      </c>
      <c r="C5551" s="404" t="s">
        <v>2</v>
      </c>
      <c r="D5551" s="404" t="s">
        <v>6770</v>
      </c>
      <c r="E5551" s="409">
        <v>0.22</v>
      </c>
      <c r="F5551" s="404" t="s">
        <v>6771</v>
      </c>
    </row>
    <row r="5552" spans="1:6">
      <c r="A5552" s="403">
        <v>88046</v>
      </c>
      <c r="B5552" s="404" t="s">
        <v>12670</v>
      </c>
      <c r="C5552" s="404" t="s">
        <v>2</v>
      </c>
      <c r="D5552" s="404" t="s">
        <v>6770</v>
      </c>
      <c r="E5552" s="409">
        <v>0.19</v>
      </c>
      <c r="F5552" s="404" t="s">
        <v>6771</v>
      </c>
    </row>
    <row r="5553" spans="1:6">
      <c r="A5553" s="403">
        <v>88047</v>
      </c>
      <c r="B5553" s="404" t="s">
        <v>12671</v>
      </c>
      <c r="C5553" s="404" t="s">
        <v>2</v>
      </c>
      <c r="D5553" s="404" t="s">
        <v>6770</v>
      </c>
      <c r="E5553" s="409">
        <v>7.0000000000000007E-2</v>
      </c>
      <c r="F5553" s="404" t="s">
        <v>6771</v>
      </c>
    </row>
    <row r="5554" spans="1:6">
      <c r="A5554" s="403">
        <v>88048</v>
      </c>
      <c r="B5554" s="404" t="s">
        <v>12672</v>
      </c>
      <c r="C5554" s="404" t="s">
        <v>2</v>
      </c>
      <c r="D5554" s="404" t="s">
        <v>6770</v>
      </c>
      <c r="E5554" s="409">
        <v>0.25</v>
      </c>
      <c r="F5554" s="404" t="s">
        <v>6771</v>
      </c>
    </row>
    <row r="5555" spans="1:6">
      <c r="A5555" s="403">
        <v>88049</v>
      </c>
      <c r="B5555" s="404" t="s">
        <v>12673</v>
      </c>
      <c r="C5555" s="404" t="s">
        <v>2</v>
      </c>
      <c r="D5555" s="404" t="s">
        <v>6770</v>
      </c>
      <c r="E5555" s="409">
        <v>0.08</v>
      </c>
      <c r="F5555" s="404" t="s">
        <v>6771</v>
      </c>
    </row>
    <row r="5556" spans="1:6">
      <c r="A5556" s="403">
        <v>88050</v>
      </c>
      <c r="B5556" s="404" t="s">
        <v>12674</v>
      </c>
      <c r="C5556" s="404" t="s">
        <v>2</v>
      </c>
      <c r="D5556" s="404" t="s">
        <v>6770</v>
      </c>
      <c r="E5556" s="409">
        <v>0.32</v>
      </c>
      <c r="F5556" s="404" t="s">
        <v>6771</v>
      </c>
    </row>
    <row r="5557" spans="1:6">
      <c r="A5557" s="403">
        <v>88051</v>
      </c>
      <c r="B5557" s="404" t="s">
        <v>12675</v>
      </c>
      <c r="C5557" s="404" t="s">
        <v>2</v>
      </c>
      <c r="D5557" s="404" t="s">
        <v>6770</v>
      </c>
      <c r="E5557" s="409">
        <v>0.1</v>
      </c>
      <c r="F5557" s="404" t="s">
        <v>6771</v>
      </c>
    </row>
    <row r="5558" spans="1:6">
      <c r="A5558" s="403">
        <v>88052</v>
      </c>
      <c r="B5558" s="404" t="s">
        <v>12676</v>
      </c>
      <c r="C5558" s="404" t="s">
        <v>2</v>
      </c>
      <c r="D5558" s="404" t="s">
        <v>6770</v>
      </c>
      <c r="E5558" s="409">
        <v>0.4</v>
      </c>
      <c r="F5558" s="404" t="s">
        <v>6771</v>
      </c>
    </row>
    <row r="5559" spans="1:6">
      <c r="A5559" s="403">
        <v>88053</v>
      </c>
      <c r="B5559" s="404" t="s">
        <v>12677</v>
      </c>
      <c r="C5559" s="404" t="s">
        <v>2</v>
      </c>
      <c r="D5559" s="404" t="s">
        <v>6770</v>
      </c>
      <c r="E5559" s="409">
        <v>0.12</v>
      </c>
      <c r="F5559" s="404" t="s">
        <v>6771</v>
      </c>
    </row>
    <row r="5560" spans="1:6">
      <c r="A5560" s="403">
        <v>88054</v>
      </c>
      <c r="B5560" s="404" t="s">
        <v>12678</v>
      </c>
      <c r="C5560" s="404" t="s">
        <v>2</v>
      </c>
      <c r="D5560" s="404" t="s">
        <v>6770</v>
      </c>
      <c r="E5560" s="409">
        <v>7.0000000000000007E-2</v>
      </c>
      <c r="F5560" s="404" t="s">
        <v>6771</v>
      </c>
    </row>
    <row r="5561" spans="1:6">
      <c r="A5561" s="403">
        <v>88055</v>
      </c>
      <c r="B5561" s="404" t="s">
        <v>12679</v>
      </c>
      <c r="C5561" s="404" t="s">
        <v>2</v>
      </c>
      <c r="D5561" s="404" t="s">
        <v>6770</v>
      </c>
      <c r="E5561" s="409">
        <v>0.01</v>
      </c>
      <c r="F5561" s="404" t="s">
        <v>6771</v>
      </c>
    </row>
    <row r="5562" spans="1:6">
      <c r="A5562" s="403">
        <v>88056</v>
      </c>
      <c r="B5562" s="404" t="s">
        <v>12680</v>
      </c>
      <c r="C5562" s="404" t="s">
        <v>2</v>
      </c>
      <c r="D5562" s="404" t="s">
        <v>6770</v>
      </c>
      <c r="E5562" s="409">
        <v>0.12</v>
      </c>
      <c r="F5562" s="404" t="s">
        <v>6771</v>
      </c>
    </row>
    <row r="5563" spans="1:6">
      <c r="A5563" s="403">
        <v>88057</v>
      </c>
      <c r="B5563" s="404" t="s">
        <v>12681</v>
      </c>
      <c r="C5563" s="404" t="s">
        <v>2</v>
      </c>
      <c r="D5563" s="404" t="s">
        <v>6770</v>
      </c>
      <c r="E5563" s="409">
        <v>0.03</v>
      </c>
      <c r="F5563" s="404" t="s">
        <v>6771</v>
      </c>
    </row>
    <row r="5564" spans="1:6">
      <c r="A5564" s="403">
        <v>88058</v>
      </c>
      <c r="B5564" s="404" t="s">
        <v>12682</v>
      </c>
      <c r="C5564" s="404" t="s">
        <v>2</v>
      </c>
      <c r="D5564" s="404" t="s">
        <v>6770</v>
      </c>
      <c r="E5564" s="409">
        <v>0.19</v>
      </c>
      <c r="F5564" s="404" t="s">
        <v>6771</v>
      </c>
    </row>
    <row r="5565" spans="1:6">
      <c r="A5565" s="403">
        <v>88059</v>
      </c>
      <c r="B5565" s="404" t="s">
        <v>12683</v>
      </c>
      <c r="C5565" s="404" t="s">
        <v>2</v>
      </c>
      <c r="D5565" s="404" t="s">
        <v>6770</v>
      </c>
      <c r="E5565" s="409">
        <v>0.04</v>
      </c>
      <c r="F5565" s="404" t="s">
        <v>6771</v>
      </c>
    </row>
    <row r="5566" spans="1:6">
      <c r="A5566" s="403">
        <v>88060</v>
      </c>
      <c r="B5566" s="404" t="s">
        <v>12684</v>
      </c>
      <c r="C5566" s="404" t="s">
        <v>2</v>
      </c>
      <c r="D5566" s="404" t="s">
        <v>6770</v>
      </c>
      <c r="E5566" s="409">
        <v>0.25</v>
      </c>
      <c r="F5566" s="404" t="s">
        <v>6771</v>
      </c>
    </row>
    <row r="5567" spans="1:6">
      <c r="A5567" s="403">
        <v>88061</v>
      </c>
      <c r="B5567" s="404" t="s">
        <v>12685</v>
      </c>
      <c r="C5567" s="404" t="s">
        <v>2</v>
      </c>
      <c r="D5567" s="404" t="s">
        <v>6770</v>
      </c>
      <c r="E5567" s="409">
        <v>0.06</v>
      </c>
      <c r="F5567" s="404" t="s">
        <v>6771</v>
      </c>
    </row>
    <row r="5568" spans="1:6">
      <c r="A5568" s="403">
        <v>88074</v>
      </c>
      <c r="B5568" s="404" t="s">
        <v>12686</v>
      </c>
      <c r="C5568" s="404" t="s">
        <v>76</v>
      </c>
      <c r="D5568" s="404" t="s">
        <v>6770</v>
      </c>
      <c r="E5568" s="409">
        <v>0.63</v>
      </c>
      <c r="F5568" s="404" t="s">
        <v>6771</v>
      </c>
    </row>
    <row r="5569" spans="1:6">
      <c r="A5569" s="403">
        <v>88075</v>
      </c>
      <c r="B5569" s="404" t="s">
        <v>12687</v>
      </c>
      <c r="C5569" s="404" t="s">
        <v>76</v>
      </c>
      <c r="D5569" s="404" t="s">
        <v>6770</v>
      </c>
      <c r="E5569" s="409">
        <v>0.42</v>
      </c>
      <c r="F5569" s="404" t="s">
        <v>6771</v>
      </c>
    </row>
    <row r="5570" spans="1:6">
      <c r="A5570" s="403">
        <v>88076</v>
      </c>
      <c r="B5570" s="404" t="s">
        <v>12688</v>
      </c>
      <c r="C5570" s="404" t="s">
        <v>76</v>
      </c>
      <c r="D5570" s="404" t="s">
        <v>6770</v>
      </c>
      <c r="E5570" s="409">
        <v>0.49</v>
      </c>
      <c r="F5570" s="404" t="s">
        <v>6771</v>
      </c>
    </row>
    <row r="5571" spans="1:6">
      <c r="A5571" s="403">
        <v>88077</v>
      </c>
      <c r="B5571" s="404" t="s">
        <v>12689</v>
      </c>
      <c r="C5571" s="404" t="s">
        <v>76</v>
      </c>
      <c r="D5571" s="404" t="s">
        <v>6770</v>
      </c>
      <c r="E5571" s="409">
        <v>0.56999999999999995</v>
      </c>
      <c r="F5571" s="404" t="s">
        <v>6771</v>
      </c>
    </row>
    <row r="5572" spans="1:6">
      <c r="A5572" s="403">
        <v>88078</v>
      </c>
      <c r="B5572" s="404" t="s">
        <v>12690</v>
      </c>
      <c r="C5572" s="404" t="s">
        <v>76</v>
      </c>
      <c r="D5572" s="404" t="s">
        <v>6770</v>
      </c>
      <c r="E5572" s="409">
        <v>0.65</v>
      </c>
      <c r="F5572" s="404" t="s">
        <v>6771</v>
      </c>
    </row>
    <row r="5573" spans="1:6">
      <c r="A5573" s="403">
        <v>88079</v>
      </c>
      <c r="B5573" s="404" t="s">
        <v>12691</v>
      </c>
      <c r="C5573" s="404" t="s">
        <v>76</v>
      </c>
      <c r="D5573" s="404" t="s">
        <v>6770</v>
      </c>
      <c r="E5573" s="409">
        <v>0.11</v>
      </c>
      <c r="F5573" s="404" t="s">
        <v>6771</v>
      </c>
    </row>
    <row r="5574" spans="1:6">
      <c r="A5574" s="403">
        <v>88080</v>
      </c>
      <c r="B5574" s="404" t="s">
        <v>12692</v>
      </c>
      <c r="C5574" s="404" t="s">
        <v>76</v>
      </c>
      <c r="D5574" s="404" t="s">
        <v>6770</v>
      </c>
      <c r="E5574" s="409">
        <v>0.18</v>
      </c>
      <c r="F5574" s="404" t="s">
        <v>6771</v>
      </c>
    </row>
    <row r="5575" spans="1:6">
      <c r="A5575" s="403">
        <v>88081</v>
      </c>
      <c r="B5575" s="404" t="s">
        <v>12693</v>
      </c>
      <c r="C5575" s="404" t="s">
        <v>76</v>
      </c>
      <c r="D5575" s="404" t="s">
        <v>6770</v>
      </c>
      <c r="E5575" s="409">
        <v>0.27</v>
      </c>
      <c r="F5575" s="404" t="s">
        <v>6771</v>
      </c>
    </row>
    <row r="5576" spans="1:6">
      <c r="A5576" s="403">
        <v>88082</v>
      </c>
      <c r="B5576" s="404" t="s">
        <v>12694</v>
      </c>
      <c r="C5576" s="404" t="s">
        <v>76</v>
      </c>
      <c r="D5576" s="404" t="s">
        <v>6770</v>
      </c>
      <c r="E5576" s="409">
        <v>0.36</v>
      </c>
      <c r="F5576" s="404" t="s">
        <v>6771</v>
      </c>
    </row>
    <row r="5577" spans="1:6">
      <c r="A5577" s="403">
        <v>88083</v>
      </c>
      <c r="B5577" s="404" t="s">
        <v>12695</v>
      </c>
      <c r="C5577" s="404" t="s">
        <v>76</v>
      </c>
      <c r="D5577" s="404" t="s">
        <v>6823</v>
      </c>
      <c r="E5577" s="409">
        <v>0.06</v>
      </c>
      <c r="F5577" s="404" t="s">
        <v>6771</v>
      </c>
    </row>
    <row r="5578" spans="1:6">
      <c r="A5578" s="403">
        <v>88084</v>
      </c>
      <c r="B5578" s="404" t="s">
        <v>12696</v>
      </c>
      <c r="C5578" s="404" t="s">
        <v>76</v>
      </c>
      <c r="D5578" s="404" t="s">
        <v>6823</v>
      </c>
      <c r="E5578" s="409">
        <v>0.11</v>
      </c>
      <c r="F5578" s="404" t="s">
        <v>6771</v>
      </c>
    </row>
    <row r="5579" spans="1:6">
      <c r="A5579" s="403">
        <v>88085</v>
      </c>
      <c r="B5579" s="404" t="s">
        <v>12697</v>
      </c>
      <c r="C5579" s="404" t="s">
        <v>76</v>
      </c>
      <c r="D5579" s="404" t="s">
        <v>6823</v>
      </c>
      <c r="E5579" s="409">
        <v>0.15</v>
      </c>
      <c r="F5579" s="404" t="s">
        <v>6771</v>
      </c>
    </row>
    <row r="5580" spans="1:6">
      <c r="A5580" s="403">
        <v>88086</v>
      </c>
      <c r="B5580" s="404" t="s">
        <v>12698</v>
      </c>
      <c r="C5580" s="404" t="s">
        <v>76</v>
      </c>
      <c r="D5580" s="404" t="s">
        <v>6823</v>
      </c>
      <c r="E5580" s="409">
        <v>0.22</v>
      </c>
      <c r="F5580" s="404" t="s">
        <v>6771</v>
      </c>
    </row>
    <row r="5581" spans="1:6">
      <c r="A5581" s="403">
        <v>88087</v>
      </c>
      <c r="B5581" s="404" t="s">
        <v>12699</v>
      </c>
      <c r="C5581" s="404" t="s">
        <v>113</v>
      </c>
      <c r="D5581" s="404" t="s">
        <v>6770</v>
      </c>
      <c r="E5581" s="409">
        <v>0.05</v>
      </c>
      <c r="F5581" s="404" t="s">
        <v>6771</v>
      </c>
    </row>
    <row r="5582" spans="1:6">
      <c r="A5582" s="403">
        <v>88099</v>
      </c>
      <c r="B5582" s="404" t="s">
        <v>12700</v>
      </c>
      <c r="C5582" s="404" t="s">
        <v>2</v>
      </c>
      <c r="D5582" s="404" t="s">
        <v>6770</v>
      </c>
      <c r="E5582" s="409">
        <v>0.17</v>
      </c>
      <c r="F5582" s="404" t="s">
        <v>6771</v>
      </c>
    </row>
    <row r="5583" spans="1:6">
      <c r="A5583" s="403">
        <v>88100</v>
      </c>
      <c r="B5583" s="404" t="s">
        <v>12701</v>
      </c>
      <c r="C5583" s="404" t="s">
        <v>2</v>
      </c>
      <c r="D5583" s="404" t="s">
        <v>6770</v>
      </c>
      <c r="E5583" s="409">
        <v>0.08</v>
      </c>
      <c r="F5583" s="404" t="s">
        <v>6771</v>
      </c>
    </row>
    <row r="5584" spans="1:6">
      <c r="A5584" s="403">
        <v>88101</v>
      </c>
      <c r="B5584" s="404" t="s">
        <v>12702</v>
      </c>
      <c r="C5584" s="404" t="s">
        <v>76</v>
      </c>
      <c r="D5584" s="404" t="s">
        <v>6770</v>
      </c>
      <c r="E5584" s="409">
        <v>0.28000000000000003</v>
      </c>
      <c r="F5584" s="404" t="s">
        <v>6771</v>
      </c>
    </row>
    <row r="5585" spans="1:6">
      <c r="A5585" s="403">
        <v>88102</v>
      </c>
      <c r="B5585" s="404" t="s">
        <v>12703</v>
      </c>
      <c r="C5585" s="404" t="s">
        <v>113</v>
      </c>
      <c r="D5585" s="404" t="s">
        <v>6770</v>
      </c>
      <c r="E5585" s="409">
        <v>0.02</v>
      </c>
      <c r="F5585" s="404" t="s">
        <v>6771</v>
      </c>
    </row>
    <row r="5586" spans="1:6">
      <c r="A5586" s="403">
        <v>88103</v>
      </c>
      <c r="B5586" s="404" t="s">
        <v>12704</v>
      </c>
      <c r="C5586" s="404" t="s">
        <v>113</v>
      </c>
      <c r="D5586" s="404" t="s">
        <v>6770</v>
      </c>
      <c r="E5586" s="409">
        <v>0.03</v>
      </c>
      <c r="F5586" s="404" t="s">
        <v>6771</v>
      </c>
    </row>
    <row r="5587" spans="1:6">
      <c r="A5587" s="403">
        <v>89176</v>
      </c>
      <c r="B5587" s="404" t="s">
        <v>12705</v>
      </c>
      <c r="C5587" s="404" t="s">
        <v>11615</v>
      </c>
      <c r="D5587" s="404" t="s">
        <v>6770</v>
      </c>
      <c r="E5587" s="409">
        <v>6.11</v>
      </c>
      <c r="F5587" s="404" t="s">
        <v>6771</v>
      </c>
    </row>
    <row r="5588" spans="1:6">
      <c r="A5588" s="403">
        <v>89177</v>
      </c>
      <c r="B5588" s="404" t="s">
        <v>12706</v>
      </c>
      <c r="C5588" s="404" t="s">
        <v>11615</v>
      </c>
      <c r="D5588" s="404" t="s">
        <v>6770</v>
      </c>
      <c r="E5588" s="409">
        <v>8.5500000000000007</v>
      </c>
      <c r="F5588" s="404" t="s">
        <v>6771</v>
      </c>
    </row>
    <row r="5589" spans="1:6">
      <c r="A5589" s="403">
        <v>89178</v>
      </c>
      <c r="B5589" s="404" t="s">
        <v>12707</v>
      </c>
      <c r="C5589" s="404" t="s">
        <v>11615</v>
      </c>
      <c r="D5589" s="404" t="s">
        <v>6770</v>
      </c>
      <c r="E5589" s="409">
        <v>9.77</v>
      </c>
      <c r="F5589" s="404" t="s">
        <v>6771</v>
      </c>
    </row>
    <row r="5590" spans="1:6">
      <c r="A5590" s="403">
        <v>89179</v>
      </c>
      <c r="B5590" s="404" t="s">
        <v>12708</v>
      </c>
      <c r="C5590" s="404" t="s">
        <v>11615</v>
      </c>
      <c r="D5590" s="404" t="s">
        <v>6770</v>
      </c>
      <c r="E5590" s="409">
        <v>9.77</v>
      </c>
      <c r="F5590" s="404" t="s">
        <v>6771</v>
      </c>
    </row>
    <row r="5591" spans="1:6">
      <c r="A5591" s="403">
        <v>89180</v>
      </c>
      <c r="B5591" s="404" t="s">
        <v>12709</v>
      </c>
      <c r="C5591" s="404" t="s">
        <v>11615</v>
      </c>
      <c r="D5591" s="404" t="s">
        <v>6770</v>
      </c>
      <c r="E5591" s="409">
        <v>10.99</v>
      </c>
      <c r="F5591" s="404" t="s">
        <v>6771</v>
      </c>
    </row>
    <row r="5592" spans="1:6">
      <c r="A5592" s="403">
        <v>89181</v>
      </c>
      <c r="B5592" s="404" t="s">
        <v>12710</v>
      </c>
      <c r="C5592" s="404" t="s">
        <v>11615</v>
      </c>
      <c r="D5592" s="404" t="s">
        <v>6770</v>
      </c>
      <c r="E5592" s="409">
        <v>13.44</v>
      </c>
      <c r="F5592" s="404" t="s">
        <v>6771</v>
      </c>
    </row>
    <row r="5593" spans="1:6">
      <c r="A5593" s="403">
        <v>89182</v>
      </c>
      <c r="B5593" s="404" t="s">
        <v>12711</v>
      </c>
      <c r="C5593" s="404" t="s">
        <v>11615</v>
      </c>
      <c r="D5593" s="404" t="s">
        <v>6770</v>
      </c>
      <c r="E5593" s="409">
        <v>13.44</v>
      </c>
      <c r="F5593" s="404" t="s">
        <v>6771</v>
      </c>
    </row>
    <row r="5594" spans="1:6">
      <c r="A5594" s="403">
        <v>89183</v>
      </c>
      <c r="B5594" s="404" t="s">
        <v>12712</v>
      </c>
      <c r="C5594" s="404" t="s">
        <v>11615</v>
      </c>
      <c r="D5594" s="404" t="s">
        <v>6770</v>
      </c>
      <c r="E5594" s="409">
        <v>14.66</v>
      </c>
      <c r="F5594" s="404" t="s">
        <v>6771</v>
      </c>
    </row>
    <row r="5595" spans="1:6">
      <c r="A5595" s="403">
        <v>89184</v>
      </c>
      <c r="B5595" s="404" t="s">
        <v>12713</v>
      </c>
      <c r="C5595" s="404" t="s">
        <v>11615</v>
      </c>
      <c r="D5595" s="404" t="s">
        <v>6770</v>
      </c>
      <c r="E5595" s="409">
        <v>17.100000000000001</v>
      </c>
      <c r="F5595" s="404" t="s">
        <v>6771</v>
      </c>
    </row>
    <row r="5596" spans="1:6">
      <c r="A5596" s="403">
        <v>89185</v>
      </c>
      <c r="B5596" s="404" t="s">
        <v>12714</v>
      </c>
      <c r="C5596" s="404" t="s">
        <v>11615</v>
      </c>
      <c r="D5596" s="404" t="s">
        <v>6770</v>
      </c>
      <c r="E5596" s="409">
        <v>17.100000000000001</v>
      </c>
      <c r="F5596" s="404" t="s">
        <v>6771</v>
      </c>
    </row>
    <row r="5597" spans="1:6">
      <c r="A5597" s="403">
        <v>89186</v>
      </c>
      <c r="B5597" s="404" t="s">
        <v>12715</v>
      </c>
      <c r="C5597" s="404" t="s">
        <v>11615</v>
      </c>
      <c r="D5597" s="404" t="s">
        <v>6770</v>
      </c>
      <c r="E5597" s="409">
        <v>18.329999999999998</v>
      </c>
      <c r="F5597" s="404" t="s">
        <v>6771</v>
      </c>
    </row>
    <row r="5598" spans="1:6">
      <c r="A5598" s="403">
        <v>89187</v>
      </c>
      <c r="B5598" s="404" t="s">
        <v>12716</v>
      </c>
      <c r="C5598" s="404" t="s">
        <v>11615</v>
      </c>
      <c r="D5598" s="404" t="s">
        <v>6770</v>
      </c>
      <c r="E5598" s="409">
        <v>20.77</v>
      </c>
      <c r="F5598" s="404" t="s">
        <v>6771</v>
      </c>
    </row>
    <row r="5599" spans="1:6">
      <c r="A5599" s="403">
        <v>89188</v>
      </c>
      <c r="B5599" s="404" t="s">
        <v>12717</v>
      </c>
      <c r="C5599" s="404" t="s">
        <v>119</v>
      </c>
      <c r="D5599" s="404" t="s">
        <v>6770</v>
      </c>
      <c r="E5599" s="409">
        <v>0.3</v>
      </c>
      <c r="F5599" s="404" t="s">
        <v>6771</v>
      </c>
    </row>
    <row r="5600" spans="1:6">
      <c r="A5600" s="403">
        <v>89189</v>
      </c>
      <c r="B5600" s="404" t="s">
        <v>12718</v>
      </c>
      <c r="C5600" s="404" t="s">
        <v>119</v>
      </c>
      <c r="D5600" s="404" t="s">
        <v>6770</v>
      </c>
      <c r="E5600" s="409">
        <v>0.39</v>
      </c>
      <c r="F5600" s="404" t="s">
        <v>6771</v>
      </c>
    </row>
    <row r="5601" spans="1:6">
      <c r="A5601" s="403">
        <v>89190</v>
      </c>
      <c r="B5601" s="404" t="s">
        <v>12719</v>
      </c>
      <c r="C5601" s="404" t="s">
        <v>119</v>
      </c>
      <c r="D5601" s="404" t="s">
        <v>6770</v>
      </c>
      <c r="E5601" s="409">
        <v>0.52</v>
      </c>
      <c r="F5601" s="404" t="s">
        <v>6771</v>
      </c>
    </row>
    <row r="5602" spans="1:6">
      <c r="A5602" s="403">
        <v>89191</v>
      </c>
      <c r="B5602" s="404" t="s">
        <v>12720</v>
      </c>
      <c r="C5602" s="404" t="s">
        <v>119</v>
      </c>
      <c r="D5602" s="404" t="s">
        <v>6770</v>
      </c>
      <c r="E5602" s="409">
        <v>0.63</v>
      </c>
      <c r="F5602" s="404" t="s">
        <v>6771</v>
      </c>
    </row>
    <row r="5603" spans="1:6">
      <c r="A5603" s="403">
        <v>89192</v>
      </c>
      <c r="B5603" s="404" t="s">
        <v>12721</v>
      </c>
      <c r="C5603" s="404" t="s">
        <v>11615</v>
      </c>
      <c r="D5603" s="404" t="s">
        <v>6770</v>
      </c>
      <c r="E5603" s="409">
        <v>18.329999999999998</v>
      </c>
      <c r="F5603" s="404" t="s">
        <v>6771</v>
      </c>
    </row>
    <row r="5604" spans="1:6">
      <c r="A5604" s="403">
        <v>89193</v>
      </c>
      <c r="B5604" s="404" t="s">
        <v>12722</v>
      </c>
      <c r="C5604" s="404" t="s">
        <v>11615</v>
      </c>
      <c r="D5604" s="404" t="s">
        <v>6770</v>
      </c>
      <c r="E5604" s="409">
        <v>30.55</v>
      </c>
      <c r="F5604" s="404" t="s">
        <v>6771</v>
      </c>
    </row>
    <row r="5605" spans="1:6">
      <c r="A5605" s="403">
        <v>89194</v>
      </c>
      <c r="B5605" s="404" t="s">
        <v>12723</v>
      </c>
      <c r="C5605" s="404" t="s">
        <v>11615</v>
      </c>
      <c r="D5605" s="404" t="s">
        <v>6770</v>
      </c>
      <c r="E5605" s="409">
        <v>45.21</v>
      </c>
      <c r="F5605" s="404" t="s">
        <v>6771</v>
      </c>
    </row>
    <row r="5606" spans="1:6">
      <c r="A5606" s="403">
        <v>89195</v>
      </c>
      <c r="B5606" s="404" t="s">
        <v>12724</v>
      </c>
      <c r="C5606" s="404" t="s">
        <v>11615</v>
      </c>
      <c r="D5606" s="404" t="s">
        <v>6770</v>
      </c>
      <c r="E5606" s="409">
        <v>7.33</v>
      </c>
      <c r="F5606" s="404" t="s">
        <v>6771</v>
      </c>
    </row>
    <row r="5607" spans="1:6">
      <c r="A5607" s="403">
        <v>89196</v>
      </c>
      <c r="B5607" s="404" t="s">
        <v>12725</v>
      </c>
      <c r="C5607" s="404" t="s">
        <v>11615</v>
      </c>
      <c r="D5607" s="404" t="s">
        <v>6770</v>
      </c>
      <c r="E5607" s="409">
        <v>12.22</v>
      </c>
      <c r="F5607" s="404" t="s">
        <v>6771</v>
      </c>
    </row>
    <row r="5608" spans="1:6">
      <c r="A5608" s="403">
        <v>89197</v>
      </c>
      <c r="B5608" s="404" t="s">
        <v>12726</v>
      </c>
      <c r="C5608" s="404" t="s">
        <v>11615</v>
      </c>
      <c r="D5608" s="404" t="s">
        <v>6770</v>
      </c>
      <c r="E5608" s="409">
        <v>18.329999999999998</v>
      </c>
      <c r="F5608" s="404" t="s">
        <v>6771</v>
      </c>
    </row>
    <row r="5609" spans="1:6">
      <c r="A5609" s="403">
        <v>91104</v>
      </c>
      <c r="B5609" s="404" t="s">
        <v>12727</v>
      </c>
      <c r="C5609" s="404" t="s">
        <v>78</v>
      </c>
      <c r="D5609" s="404" t="s">
        <v>6770</v>
      </c>
      <c r="E5609" s="409">
        <v>0.04</v>
      </c>
      <c r="F5609" s="404" t="s">
        <v>6771</v>
      </c>
    </row>
    <row r="5610" spans="1:6">
      <c r="A5610" s="403">
        <v>91105</v>
      </c>
      <c r="B5610" s="404" t="s">
        <v>12728</v>
      </c>
      <c r="C5610" s="404" t="s">
        <v>78</v>
      </c>
      <c r="D5610" s="404" t="s">
        <v>6770</v>
      </c>
      <c r="E5610" s="409">
        <v>0.11</v>
      </c>
      <c r="F5610" s="404" t="s">
        <v>6771</v>
      </c>
    </row>
    <row r="5611" spans="1:6">
      <c r="A5611" s="403">
        <v>91106</v>
      </c>
      <c r="B5611" s="404" t="s">
        <v>12729</v>
      </c>
      <c r="C5611" s="404" t="s">
        <v>78</v>
      </c>
      <c r="D5611" s="404" t="s">
        <v>6770</v>
      </c>
      <c r="E5611" s="409">
        <v>0.04</v>
      </c>
      <c r="F5611" s="404" t="s">
        <v>6771</v>
      </c>
    </row>
    <row r="5612" spans="1:6">
      <c r="A5612" s="403">
        <v>91107</v>
      </c>
      <c r="B5612" s="404" t="s">
        <v>12730</v>
      </c>
      <c r="C5612" s="404" t="s">
        <v>78</v>
      </c>
      <c r="D5612" s="404" t="s">
        <v>6770</v>
      </c>
      <c r="E5612" s="409">
        <v>0.05</v>
      </c>
      <c r="F5612" s="404" t="s">
        <v>6771</v>
      </c>
    </row>
    <row r="5613" spans="1:6">
      <c r="A5613" s="403">
        <v>91108</v>
      </c>
      <c r="B5613" s="404" t="s">
        <v>12731</v>
      </c>
      <c r="C5613" s="404" t="s">
        <v>78</v>
      </c>
      <c r="D5613" s="404" t="s">
        <v>6770</v>
      </c>
      <c r="E5613" s="409">
        <v>0.11</v>
      </c>
      <c r="F5613" s="404" t="s">
        <v>6771</v>
      </c>
    </row>
    <row r="5614" spans="1:6">
      <c r="A5614" s="403">
        <v>91109</v>
      </c>
      <c r="B5614" s="404" t="s">
        <v>12732</v>
      </c>
      <c r="C5614" s="404" t="s">
        <v>78</v>
      </c>
      <c r="D5614" s="404" t="s">
        <v>6770</v>
      </c>
      <c r="E5614" s="409">
        <v>0.09</v>
      </c>
      <c r="F5614" s="404" t="s">
        <v>6771</v>
      </c>
    </row>
    <row r="5615" spans="1:6">
      <c r="A5615" s="403">
        <v>91110</v>
      </c>
      <c r="B5615" s="404" t="s">
        <v>12733</v>
      </c>
      <c r="C5615" s="404" t="s">
        <v>78</v>
      </c>
      <c r="D5615" s="404" t="s">
        <v>6770</v>
      </c>
      <c r="E5615" s="409">
        <v>0.11</v>
      </c>
      <c r="F5615" s="404" t="s">
        <v>6771</v>
      </c>
    </row>
    <row r="5616" spans="1:6">
      <c r="A5616" s="403">
        <v>91111</v>
      </c>
      <c r="B5616" s="404" t="s">
        <v>12734</v>
      </c>
      <c r="C5616" s="404" t="s">
        <v>78</v>
      </c>
      <c r="D5616" s="404" t="s">
        <v>6770</v>
      </c>
      <c r="E5616" s="409">
        <v>0.15</v>
      </c>
      <c r="F5616" s="404" t="s">
        <v>6771</v>
      </c>
    </row>
    <row r="5617" spans="1:6">
      <c r="A5617" s="403">
        <v>91112</v>
      </c>
      <c r="B5617" s="404" t="s">
        <v>12735</v>
      </c>
      <c r="C5617" s="404" t="s">
        <v>78</v>
      </c>
      <c r="D5617" s="404" t="s">
        <v>6770</v>
      </c>
      <c r="E5617" s="409">
        <v>0.08</v>
      </c>
      <c r="F5617" s="404" t="s">
        <v>6771</v>
      </c>
    </row>
    <row r="5618" spans="1:6">
      <c r="A5618" s="403">
        <v>91113</v>
      </c>
      <c r="B5618" s="404" t="s">
        <v>12736</v>
      </c>
      <c r="C5618" s="404" t="s">
        <v>78</v>
      </c>
      <c r="D5618" s="404" t="s">
        <v>6770</v>
      </c>
      <c r="E5618" s="409">
        <v>0.17</v>
      </c>
      <c r="F5618" s="404" t="s">
        <v>6771</v>
      </c>
    </row>
    <row r="5619" spans="1:6">
      <c r="A5619" s="403">
        <v>91114</v>
      </c>
      <c r="B5619" s="404" t="s">
        <v>12737</v>
      </c>
      <c r="C5619" s="404" t="s">
        <v>78</v>
      </c>
      <c r="D5619" s="404" t="s">
        <v>6770</v>
      </c>
      <c r="E5619" s="409">
        <v>0.33</v>
      </c>
      <c r="F5619" s="404" t="s">
        <v>6771</v>
      </c>
    </row>
    <row r="5620" spans="1:6">
      <c r="A5620" s="403">
        <v>91115</v>
      </c>
      <c r="B5620" s="404" t="s">
        <v>12738</v>
      </c>
      <c r="C5620" s="404" t="s">
        <v>78</v>
      </c>
      <c r="D5620" s="404" t="s">
        <v>6770</v>
      </c>
      <c r="E5620" s="409">
        <v>0.05</v>
      </c>
      <c r="F5620" s="404" t="s">
        <v>6771</v>
      </c>
    </row>
    <row r="5621" spans="1:6">
      <c r="A5621" s="403">
        <v>91116</v>
      </c>
      <c r="B5621" s="404" t="s">
        <v>12739</v>
      </c>
      <c r="C5621" s="404" t="s">
        <v>78</v>
      </c>
      <c r="D5621" s="404" t="s">
        <v>6770</v>
      </c>
      <c r="E5621" s="409">
        <v>0.09</v>
      </c>
      <c r="F5621" s="404" t="s">
        <v>6771</v>
      </c>
    </row>
    <row r="5622" spans="1:6">
      <c r="A5622" s="403">
        <v>91117</v>
      </c>
      <c r="B5622" s="404" t="s">
        <v>12740</v>
      </c>
      <c r="C5622" s="404" t="s">
        <v>78</v>
      </c>
      <c r="D5622" s="404" t="s">
        <v>6770</v>
      </c>
      <c r="E5622" s="409">
        <v>0.14000000000000001</v>
      </c>
      <c r="F5622" s="404" t="s">
        <v>6771</v>
      </c>
    </row>
    <row r="5623" spans="1:6">
      <c r="A5623" s="403">
        <v>91118</v>
      </c>
      <c r="B5623" s="404" t="s">
        <v>12741</v>
      </c>
      <c r="C5623" s="404" t="s">
        <v>78</v>
      </c>
      <c r="D5623" s="404" t="s">
        <v>6770</v>
      </c>
      <c r="E5623" s="409">
        <v>0.11</v>
      </c>
      <c r="F5623" s="404" t="s">
        <v>6771</v>
      </c>
    </row>
    <row r="5624" spans="1:6">
      <c r="A5624" s="403">
        <v>91119</v>
      </c>
      <c r="B5624" s="404" t="s">
        <v>12742</v>
      </c>
      <c r="C5624" s="404" t="s">
        <v>78</v>
      </c>
      <c r="D5624" s="404" t="s">
        <v>6770</v>
      </c>
      <c r="E5624" s="409">
        <v>0.22</v>
      </c>
      <c r="F5624" s="404" t="s">
        <v>6771</v>
      </c>
    </row>
    <row r="5625" spans="1:6">
      <c r="A5625" s="403">
        <v>91120</v>
      </c>
      <c r="B5625" s="404" t="s">
        <v>12743</v>
      </c>
      <c r="C5625" s="404" t="s">
        <v>78</v>
      </c>
      <c r="D5625" s="404" t="s">
        <v>6770</v>
      </c>
      <c r="E5625" s="409">
        <v>0.33</v>
      </c>
      <c r="F5625" s="404" t="s">
        <v>6771</v>
      </c>
    </row>
    <row r="5626" spans="1:6">
      <c r="A5626" s="403">
        <v>91121</v>
      </c>
      <c r="B5626" s="404" t="s">
        <v>12744</v>
      </c>
      <c r="C5626" s="404" t="s">
        <v>78</v>
      </c>
      <c r="D5626" s="404" t="s">
        <v>6770</v>
      </c>
      <c r="E5626" s="409">
        <v>0.56000000000000005</v>
      </c>
      <c r="F5626" s="404" t="s">
        <v>6771</v>
      </c>
    </row>
    <row r="5627" spans="1:6">
      <c r="A5627" s="403">
        <v>91122</v>
      </c>
      <c r="B5627" s="404" t="s">
        <v>12745</v>
      </c>
      <c r="C5627" s="404" t="s">
        <v>78</v>
      </c>
      <c r="D5627" s="404" t="s">
        <v>6770</v>
      </c>
      <c r="E5627" s="409">
        <v>0.78</v>
      </c>
      <c r="F5627" s="404" t="s">
        <v>6771</v>
      </c>
    </row>
    <row r="5628" spans="1:6">
      <c r="A5628" s="403">
        <v>91123</v>
      </c>
      <c r="B5628" s="404" t="s">
        <v>12746</v>
      </c>
      <c r="C5628" s="404" t="s">
        <v>78</v>
      </c>
      <c r="D5628" s="404" t="s">
        <v>6770</v>
      </c>
      <c r="E5628" s="409">
        <v>1.01</v>
      </c>
      <c r="F5628" s="404" t="s">
        <v>6771</v>
      </c>
    </row>
    <row r="5629" spans="1:6">
      <c r="A5629" s="403">
        <v>91124</v>
      </c>
      <c r="B5629" s="404" t="s">
        <v>12747</v>
      </c>
      <c r="C5629" s="404" t="s">
        <v>93</v>
      </c>
      <c r="D5629" s="404" t="s">
        <v>6770</v>
      </c>
      <c r="E5629" s="409">
        <v>51.93</v>
      </c>
      <c r="F5629" s="404" t="s">
        <v>6771</v>
      </c>
    </row>
    <row r="5630" spans="1:6">
      <c r="A5630" s="403">
        <v>91125</v>
      </c>
      <c r="B5630" s="404" t="s">
        <v>12748</v>
      </c>
      <c r="C5630" s="404" t="s">
        <v>94</v>
      </c>
      <c r="D5630" s="404" t="s">
        <v>6770</v>
      </c>
      <c r="E5630" s="409">
        <v>0.06</v>
      </c>
      <c r="F5630" s="404" t="s">
        <v>6771</v>
      </c>
    </row>
    <row r="5631" spans="1:6">
      <c r="A5631" s="403">
        <v>91128</v>
      </c>
      <c r="B5631" s="404" t="s">
        <v>12749</v>
      </c>
      <c r="C5631" s="404" t="s">
        <v>119</v>
      </c>
      <c r="D5631" s="404" t="s">
        <v>6823</v>
      </c>
      <c r="E5631" s="409">
        <v>0.13</v>
      </c>
      <c r="F5631" s="404" t="s">
        <v>6771</v>
      </c>
    </row>
    <row r="5632" spans="1:6">
      <c r="A5632" s="403">
        <v>91129</v>
      </c>
      <c r="B5632" s="404" t="s">
        <v>12750</v>
      </c>
      <c r="C5632" s="404" t="s">
        <v>119</v>
      </c>
      <c r="D5632" s="404" t="s">
        <v>6823</v>
      </c>
      <c r="E5632" s="409">
        <v>0.22</v>
      </c>
      <c r="F5632" s="404" t="s">
        <v>6771</v>
      </c>
    </row>
    <row r="5633" spans="1:6">
      <c r="A5633" s="403">
        <v>91130</v>
      </c>
      <c r="B5633" s="404" t="s">
        <v>12751</v>
      </c>
      <c r="C5633" s="404" t="s">
        <v>119</v>
      </c>
      <c r="D5633" s="404" t="s">
        <v>6823</v>
      </c>
      <c r="E5633" s="409">
        <v>0.28999999999999998</v>
      </c>
      <c r="F5633" s="404" t="s">
        <v>6771</v>
      </c>
    </row>
    <row r="5634" spans="1:6">
      <c r="A5634" s="403">
        <v>91132</v>
      </c>
      <c r="B5634" s="404" t="s">
        <v>12752</v>
      </c>
      <c r="C5634" s="404" t="s">
        <v>119</v>
      </c>
      <c r="D5634" s="404" t="s">
        <v>6823</v>
      </c>
      <c r="E5634" s="409">
        <v>0.41</v>
      </c>
      <c r="F5634" s="404" t="s">
        <v>6771</v>
      </c>
    </row>
    <row r="5635" spans="1:6">
      <c r="A5635" s="403">
        <v>91134</v>
      </c>
      <c r="B5635" s="404" t="s">
        <v>12753</v>
      </c>
      <c r="C5635" s="404" t="s">
        <v>11615</v>
      </c>
      <c r="D5635" s="404" t="s">
        <v>6823</v>
      </c>
      <c r="E5635" s="409">
        <v>2.46</v>
      </c>
      <c r="F5635" s="404" t="s">
        <v>6771</v>
      </c>
    </row>
    <row r="5636" spans="1:6">
      <c r="A5636" s="403">
        <v>91135</v>
      </c>
      <c r="B5636" s="404" t="s">
        <v>12754</v>
      </c>
      <c r="C5636" s="404" t="s">
        <v>11615</v>
      </c>
      <c r="D5636" s="404" t="s">
        <v>6823</v>
      </c>
      <c r="E5636" s="409">
        <v>4.3600000000000003</v>
      </c>
      <c r="F5636" s="404" t="s">
        <v>6771</v>
      </c>
    </row>
    <row r="5637" spans="1:6">
      <c r="A5637" s="403">
        <v>91136</v>
      </c>
      <c r="B5637" s="404" t="s">
        <v>12755</v>
      </c>
      <c r="C5637" s="404" t="s">
        <v>11615</v>
      </c>
      <c r="D5637" s="404" t="s">
        <v>6823</v>
      </c>
      <c r="E5637" s="409">
        <v>6.26</v>
      </c>
      <c r="F5637" s="404" t="s">
        <v>6771</v>
      </c>
    </row>
    <row r="5638" spans="1:6">
      <c r="A5638" s="403">
        <v>91137</v>
      </c>
      <c r="B5638" s="404" t="s">
        <v>12756</v>
      </c>
      <c r="C5638" s="404" t="s">
        <v>11615</v>
      </c>
      <c r="D5638" s="404" t="s">
        <v>6823</v>
      </c>
      <c r="E5638" s="409">
        <v>8.16</v>
      </c>
      <c r="F5638" s="404" t="s">
        <v>6771</v>
      </c>
    </row>
    <row r="5639" spans="1:6">
      <c r="A5639" s="403">
        <v>91138</v>
      </c>
      <c r="B5639" s="404" t="s">
        <v>12757</v>
      </c>
      <c r="C5639" s="404" t="s">
        <v>5601</v>
      </c>
      <c r="D5639" s="404" t="s">
        <v>6823</v>
      </c>
      <c r="E5639" s="409">
        <v>81.8</v>
      </c>
      <c r="F5639" s="404" t="s">
        <v>6771</v>
      </c>
    </row>
    <row r="5640" spans="1:6">
      <c r="A5640" s="403">
        <v>91139</v>
      </c>
      <c r="B5640" s="404" t="s">
        <v>12758</v>
      </c>
      <c r="C5640" s="404" t="s">
        <v>5601</v>
      </c>
      <c r="D5640" s="404" t="s">
        <v>6823</v>
      </c>
      <c r="E5640" s="409">
        <v>43.7</v>
      </c>
      <c r="F5640" s="404" t="s">
        <v>6771</v>
      </c>
    </row>
    <row r="5641" spans="1:6">
      <c r="A5641" s="403">
        <v>91140</v>
      </c>
      <c r="B5641" s="404" t="s">
        <v>12759</v>
      </c>
      <c r="C5641" s="404" t="s">
        <v>5601</v>
      </c>
      <c r="D5641" s="404" t="s">
        <v>6823</v>
      </c>
      <c r="E5641" s="409">
        <v>19.04</v>
      </c>
      <c r="F5641" s="404" t="s">
        <v>6771</v>
      </c>
    </row>
    <row r="5642" spans="1:6">
      <c r="A5642" s="403">
        <v>91141</v>
      </c>
      <c r="B5642" s="404" t="s">
        <v>12760</v>
      </c>
      <c r="C5642" s="404" t="s">
        <v>5601</v>
      </c>
      <c r="D5642" s="404" t="s">
        <v>6823</v>
      </c>
      <c r="E5642" s="409">
        <v>125.52</v>
      </c>
      <c r="F5642" s="404" t="s">
        <v>6771</v>
      </c>
    </row>
    <row r="5643" spans="1:6">
      <c r="A5643" s="403">
        <v>91142</v>
      </c>
      <c r="B5643" s="404" t="s">
        <v>12761</v>
      </c>
      <c r="C5643" s="404" t="s">
        <v>5601</v>
      </c>
      <c r="D5643" s="404" t="s">
        <v>6823</v>
      </c>
      <c r="E5643" s="409">
        <v>81.8</v>
      </c>
      <c r="F5643" s="404" t="s">
        <v>6771</v>
      </c>
    </row>
    <row r="5644" spans="1:6">
      <c r="A5644" s="403">
        <v>91143</v>
      </c>
      <c r="B5644" s="404" t="s">
        <v>12762</v>
      </c>
      <c r="C5644" s="404" t="s">
        <v>5601</v>
      </c>
      <c r="D5644" s="404" t="s">
        <v>6823</v>
      </c>
      <c r="E5644" s="409">
        <v>19.04</v>
      </c>
      <c r="F5644" s="404" t="s">
        <v>6771</v>
      </c>
    </row>
    <row r="5645" spans="1:6">
      <c r="A5645" s="403">
        <v>91144</v>
      </c>
      <c r="B5645" s="404" t="s">
        <v>12763</v>
      </c>
      <c r="C5645" s="404" t="s">
        <v>5601</v>
      </c>
      <c r="D5645" s="404" t="s">
        <v>6823</v>
      </c>
      <c r="E5645" s="409">
        <v>169.22</v>
      </c>
      <c r="F5645" s="404" t="s">
        <v>6771</v>
      </c>
    </row>
    <row r="5646" spans="1:6">
      <c r="A5646" s="403">
        <v>91145</v>
      </c>
      <c r="B5646" s="404" t="s">
        <v>12764</v>
      </c>
      <c r="C5646" s="404" t="s">
        <v>5601</v>
      </c>
      <c r="D5646" s="404" t="s">
        <v>6823</v>
      </c>
      <c r="E5646" s="409">
        <v>125.52</v>
      </c>
      <c r="F5646" s="404" t="s">
        <v>6771</v>
      </c>
    </row>
    <row r="5647" spans="1:6">
      <c r="A5647" s="403">
        <v>91146</v>
      </c>
      <c r="B5647" s="404" t="s">
        <v>12765</v>
      </c>
      <c r="C5647" s="404" t="s">
        <v>5601</v>
      </c>
      <c r="D5647" s="404" t="s">
        <v>6823</v>
      </c>
      <c r="E5647" s="409">
        <v>24.65</v>
      </c>
      <c r="F5647" s="404" t="s">
        <v>6771</v>
      </c>
    </row>
    <row r="5648" spans="1:6">
      <c r="A5648" s="403">
        <v>91147</v>
      </c>
      <c r="B5648" s="404" t="s">
        <v>12766</v>
      </c>
      <c r="C5648" s="404" t="s">
        <v>5601</v>
      </c>
      <c r="D5648" s="404" t="s">
        <v>6823</v>
      </c>
      <c r="E5648" s="409">
        <v>232</v>
      </c>
      <c r="F5648" s="404" t="s">
        <v>6771</v>
      </c>
    </row>
    <row r="5649" spans="1:6">
      <c r="A5649" s="403">
        <v>91148</v>
      </c>
      <c r="B5649" s="404" t="s">
        <v>12767</v>
      </c>
      <c r="C5649" s="404" t="s">
        <v>5601</v>
      </c>
      <c r="D5649" s="404" t="s">
        <v>6823</v>
      </c>
      <c r="E5649" s="409">
        <v>150.18</v>
      </c>
      <c r="F5649" s="404" t="s">
        <v>6771</v>
      </c>
    </row>
    <row r="5650" spans="1:6">
      <c r="A5650" s="403">
        <v>91149</v>
      </c>
      <c r="B5650" s="404" t="s">
        <v>12768</v>
      </c>
      <c r="C5650" s="404" t="s">
        <v>5601</v>
      </c>
      <c r="D5650" s="404" t="s">
        <v>6823</v>
      </c>
      <c r="E5650" s="409">
        <v>38.090000000000003</v>
      </c>
      <c r="F5650" s="404" t="s">
        <v>6771</v>
      </c>
    </row>
    <row r="5651" spans="1:6">
      <c r="A5651" s="403">
        <v>92121</v>
      </c>
      <c r="B5651" s="404" t="s">
        <v>12769</v>
      </c>
      <c r="C5651" s="404" t="s">
        <v>93</v>
      </c>
      <c r="D5651" s="404" t="s">
        <v>6823</v>
      </c>
      <c r="E5651" s="409">
        <v>17.43</v>
      </c>
      <c r="F5651" s="404" t="s">
        <v>6771</v>
      </c>
    </row>
    <row r="5652" spans="1:6">
      <c r="A5652" s="403">
        <v>92122</v>
      </c>
      <c r="B5652" s="404" t="s">
        <v>12770</v>
      </c>
      <c r="C5652" s="404" t="s">
        <v>93</v>
      </c>
      <c r="D5652" s="404" t="s">
        <v>6770</v>
      </c>
      <c r="E5652" s="409">
        <v>29.3</v>
      </c>
      <c r="F5652" s="404" t="s">
        <v>6771</v>
      </c>
    </row>
    <row r="5653" spans="1:6">
      <c r="A5653" s="403">
        <v>92123</v>
      </c>
      <c r="B5653" s="404" t="s">
        <v>12771</v>
      </c>
      <c r="C5653" s="404" t="s">
        <v>93</v>
      </c>
      <c r="D5653" s="404" t="s">
        <v>6823</v>
      </c>
      <c r="E5653" s="409">
        <v>27.57</v>
      </c>
      <c r="F5653" s="404" t="s">
        <v>6771</v>
      </c>
    </row>
    <row r="5654" spans="1:6">
      <c r="A5654" s="403">
        <v>94926</v>
      </c>
      <c r="B5654" s="404" t="s">
        <v>12772</v>
      </c>
      <c r="C5654" s="404" t="s">
        <v>76</v>
      </c>
      <c r="D5654" s="404" t="s">
        <v>6770</v>
      </c>
      <c r="E5654" s="409">
        <v>0.88</v>
      </c>
      <c r="F5654" s="404" t="s">
        <v>6771</v>
      </c>
    </row>
    <row r="5655" spans="1:6">
      <c r="A5655" s="403">
        <v>94927</v>
      </c>
      <c r="B5655" s="404" t="s">
        <v>12773</v>
      </c>
      <c r="C5655" s="404" t="s">
        <v>76</v>
      </c>
      <c r="D5655" s="404" t="s">
        <v>6770</v>
      </c>
      <c r="E5655" s="409">
        <v>0.45</v>
      </c>
      <c r="F5655" s="404" t="s">
        <v>6771</v>
      </c>
    </row>
    <row r="5656" spans="1:6">
      <c r="A5656" s="403">
        <v>94928</v>
      </c>
      <c r="B5656" s="404" t="s">
        <v>12774</v>
      </c>
      <c r="C5656" s="404" t="s">
        <v>2</v>
      </c>
      <c r="D5656" s="404" t="s">
        <v>6770</v>
      </c>
      <c r="E5656" s="409">
        <v>1.39</v>
      </c>
      <c r="F5656" s="404" t="s">
        <v>6771</v>
      </c>
    </row>
    <row r="5657" spans="1:6">
      <c r="A5657" s="403">
        <v>94929</v>
      </c>
      <c r="B5657" s="404" t="s">
        <v>12775</v>
      </c>
      <c r="C5657" s="404" t="s">
        <v>2</v>
      </c>
      <c r="D5657" s="404" t="s">
        <v>6770</v>
      </c>
      <c r="E5657" s="409">
        <v>2.46</v>
      </c>
      <c r="F5657" s="404" t="s">
        <v>6771</v>
      </c>
    </row>
    <row r="5658" spans="1:6">
      <c r="A5658" s="403">
        <v>94930</v>
      </c>
      <c r="B5658" s="404" t="s">
        <v>12776</v>
      </c>
      <c r="C5658" s="404" t="s">
        <v>2</v>
      </c>
      <c r="D5658" s="404" t="s">
        <v>6770</v>
      </c>
      <c r="E5658" s="409">
        <v>0.72</v>
      </c>
      <c r="F5658" s="404" t="s">
        <v>6771</v>
      </c>
    </row>
    <row r="5659" spans="1:6">
      <c r="A5659" s="403">
        <v>94931</v>
      </c>
      <c r="B5659" s="404" t="s">
        <v>12777</v>
      </c>
      <c r="C5659" s="404" t="s">
        <v>2</v>
      </c>
      <c r="D5659" s="404" t="s">
        <v>6770</v>
      </c>
      <c r="E5659" s="409">
        <v>1.27</v>
      </c>
      <c r="F5659" s="404" t="s">
        <v>6771</v>
      </c>
    </row>
    <row r="5660" spans="1:6">
      <c r="A5660" s="403">
        <v>94932</v>
      </c>
      <c r="B5660" s="404" t="s">
        <v>12778</v>
      </c>
      <c r="C5660" s="404" t="s">
        <v>2</v>
      </c>
      <c r="D5660" s="404" t="s">
        <v>6770</v>
      </c>
      <c r="E5660" s="409">
        <v>2.6</v>
      </c>
      <c r="F5660" s="404" t="s">
        <v>6771</v>
      </c>
    </row>
    <row r="5661" spans="1:6">
      <c r="A5661" s="403">
        <v>94934</v>
      </c>
      <c r="B5661" s="404" t="s">
        <v>12779</v>
      </c>
      <c r="C5661" s="404" t="s">
        <v>2</v>
      </c>
      <c r="D5661" s="404" t="s">
        <v>6770</v>
      </c>
      <c r="E5661" s="409">
        <v>0.9</v>
      </c>
      <c r="F5661" s="404" t="s">
        <v>6771</v>
      </c>
    </row>
    <row r="5662" spans="1:6">
      <c r="A5662" s="403">
        <v>94935</v>
      </c>
      <c r="B5662" s="404" t="s">
        <v>12780</v>
      </c>
      <c r="C5662" s="404" t="s">
        <v>2</v>
      </c>
      <c r="D5662" s="404" t="s">
        <v>6770</v>
      </c>
      <c r="E5662" s="409">
        <v>1.41</v>
      </c>
      <c r="F5662" s="404" t="s">
        <v>6771</v>
      </c>
    </row>
    <row r="5663" spans="1:6">
      <c r="A5663" s="403">
        <v>94936</v>
      </c>
      <c r="B5663" s="404" t="s">
        <v>12781</v>
      </c>
      <c r="C5663" s="404" t="s">
        <v>2</v>
      </c>
      <c r="D5663" s="404" t="s">
        <v>6770</v>
      </c>
      <c r="E5663" s="409">
        <v>2.2599999999999998</v>
      </c>
      <c r="F5663" s="404" t="s">
        <v>6771</v>
      </c>
    </row>
    <row r="5664" spans="1:6">
      <c r="A5664" s="403">
        <v>94937</v>
      </c>
      <c r="B5664" s="404" t="s">
        <v>12782</v>
      </c>
      <c r="C5664" s="404" t="s">
        <v>2</v>
      </c>
      <c r="D5664" s="404" t="s">
        <v>6770</v>
      </c>
      <c r="E5664" s="409">
        <v>3.33</v>
      </c>
      <c r="F5664" s="404" t="s">
        <v>6771</v>
      </c>
    </row>
    <row r="5665" spans="1:6">
      <c r="A5665" s="403">
        <v>94938</v>
      </c>
      <c r="B5665" s="404" t="s">
        <v>12783</v>
      </c>
      <c r="C5665" s="404" t="s">
        <v>2</v>
      </c>
      <c r="D5665" s="404" t="s">
        <v>6770</v>
      </c>
      <c r="E5665" s="409">
        <v>4.4000000000000004</v>
      </c>
      <c r="F5665" s="404" t="s">
        <v>6771</v>
      </c>
    </row>
    <row r="5666" spans="1:6">
      <c r="A5666" s="403">
        <v>94939</v>
      </c>
      <c r="B5666" s="404" t="s">
        <v>12784</v>
      </c>
      <c r="C5666" s="404" t="s">
        <v>76</v>
      </c>
      <c r="D5666" s="404" t="s">
        <v>6770</v>
      </c>
      <c r="E5666" s="409">
        <v>1.37</v>
      </c>
      <c r="F5666" s="404" t="s">
        <v>6771</v>
      </c>
    </row>
    <row r="5667" spans="1:6">
      <c r="A5667" s="403">
        <v>94940</v>
      </c>
      <c r="B5667" s="404" t="s">
        <v>12785</v>
      </c>
      <c r="C5667" s="404" t="s">
        <v>76</v>
      </c>
      <c r="D5667" s="404" t="s">
        <v>6770</v>
      </c>
      <c r="E5667" s="409">
        <v>0.71</v>
      </c>
      <c r="F5667" s="404" t="s">
        <v>6771</v>
      </c>
    </row>
    <row r="5668" spans="1:6">
      <c r="A5668" s="403">
        <v>94941</v>
      </c>
      <c r="B5668" s="404" t="s">
        <v>12786</v>
      </c>
      <c r="C5668" s="404" t="s">
        <v>94</v>
      </c>
      <c r="D5668" s="404" t="s">
        <v>6770</v>
      </c>
      <c r="E5668" s="409">
        <v>0.04</v>
      </c>
      <c r="F5668" s="404" t="s">
        <v>6771</v>
      </c>
    </row>
    <row r="5669" spans="1:6">
      <c r="A5669" s="403">
        <v>94942</v>
      </c>
      <c r="B5669" s="404" t="s">
        <v>12787</v>
      </c>
      <c r="C5669" s="404" t="s">
        <v>76</v>
      </c>
      <c r="D5669" s="404" t="s">
        <v>6770</v>
      </c>
      <c r="E5669" s="409">
        <v>0.55000000000000004</v>
      </c>
      <c r="F5669" s="404" t="s">
        <v>6771</v>
      </c>
    </row>
    <row r="5670" spans="1:6">
      <c r="A5670" s="403">
        <v>94943</v>
      </c>
      <c r="B5670" s="404" t="s">
        <v>12788</v>
      </c>
      <c r="C5670" s="404" t="s">
        <v>76</v>
      </c>
      <c r="D5670" s="404" t="s">
        <v>6770</v>
      </c>
      <c r="E5670" s="409">
        <v>0.3</v>
      </c>
      <c r="F5670" s="404" t="s">
        <v>6771</v>
      </c>
    </row>
    <row r="5671" spans="1:6">
      <c r="A5671" s="403">
        <v>94944</v>
      </c>
      <c r="B5671" s="404" t="s">
        <v>12789</v>
      </c>
      <c r="C5671" s="404" t="s">
        <v>76</v>
      </c>
      <c r="D5671" s="404" t="s">
        <v>6770</v>
      </c>
      <c r="E5671" s="409">
        <v>0.76</v>
      </c>
      <c r="F5671" s="404" t="s">
        <v>6771</v>
      </c>
    </row>
    <row r="5672" spans="1:6">
      <c r="A5672" s="403">
        <v>94945</v>
      </c>
      <c r="B5672" s="404" t="s">
        <v>12790</v>
      </c>
      <c r="C5672" s="404" t="s">
        <v>76</v>
      </c>
      <c r="D5672" s="404" t="s">
        <v>6823</v>
      </c>
      <c r="E5672" s="409">
        <v>0.22</v>
      </c>
      <c r="F5672" s="404" t="s">
        <v>6771</v>
      </c>
    </row>
    <row r="5673" spans="1:6">
      <c r="A5673" s="403">
        <v>94946</v>
      </c>
      <c r="B5673" s="404" t="s">
        <v>12791</v>
      </c>
      <c r="C5673" s="404" t="s">
        <v>2</v>
      </c>
      <c r="D5673" s="404" t="s">
        <v>6770</v>
      </c>
      <c r="E5673" s="409">
        <v>0.78</v>
      </c>
      <c r="F5673" s="404" t="s">
        <v>6771</v>
      </c>
    </row>
    <row r="5674" spans="1:6">
      <c r="A5674" s="403">
        <v>94947</v>
      </c>
      <c r="B5674" s="404" t="s">
        <v>12792</v>
      </c>
      <c r="C5674" s="404" t="s">
        <v>2</v>
      </c>
      <c r="D5674" s="404" t="s">
        <v>6770</v>
      </c>
      <c r="E5674" s="409">
        <v>0.57999999999999996</v>
      </c>
      <c r="F5674" s="404" t="s">
        <v>6771</v>
      </c>
    </row>
    <row r="5675" spans="1:6">
      <c r="A5675" s="403">
        <v>94948</v>
      </c>
      <c r="B5675" s="404" t="s">
        <v>12793</v>
      </c>
      <c r="C5675" s="404" t="s">
        <v>2</v>
      </c>
      <c r="D5675" s="404" t="s">
        <v>6770</v>
      </c>
      <c r="E5675" s="409">
        <v>0.41</v>
      </c>
      <c r="F5675" s="404" t="s">
        <v>6771</v>
      </c>
    </row>
    <row r="5676" spans="1:6">
      <c r="A5676" s="403">
        <v>94949</v>
      </c>
      <c r="B5676" s="404" t="s">
        <v>12794</v>
      </c>
      <c r="C5676" s="404" t="s">
        <v>2</v>
      </c>
      <c r="D5676" s="404" t="s">
        <v>6770</v>
      </c>
      <c r="E5676" s="409">
        <v>0.63</v>
      </c>
      <c r="F5676" s="404" t="s">
        <v>6771</v>
      </c>
    </row>
    <row r="5677" spans="1:6">
      <c r="A5677" s="403">
        <v>94950</v>
      </c>
      <c r="B5677" s="404" t="s">
        <v>12795</v>
      </c>
      <c r="C5677" s="404" t="s">
        <v>2</v>
      </c>
      <c r="D5677" s="404" t="s">
        <v>6770</v>
      </c>
      <c r="E5677" s="409">
        <v>0.89</v>
      </c>
      <c r="F5677" s="404" t="s">
        <v>6771</v>
      </c>
    </row>
    <row r="5678" spans="1:6">
      <c r="A5678" s="403">
        <v>94951</v>
      </c>
      <c r="B5678" s="404" t="s">
        <v>12796</v>
      </c>
      <c r="C5678" s="404" t="s">
        <v>2</v>
      </c>
      <c r="D5678" s="404" t="s">
        <v>6770</v>
      </c>
      <c r="E5678" s="409">
        <v>1.1599999999999999</v>
      </c>
      <c r="F5678" s="404" t="s">
        <v>6771</v>
      </c>
    </row>
    <row r="5679" spans="1:6">
      <c r="A5679" s="403">
        <v>94952</v>
      </c>
      <c r="B5679" s="404" t="s">
        <v>12797</v>
      </c>
      <c r="C5679" s="404" t="s">
        <v>2</v>
      </c>
      <c r="D5679" s="404" t="s">
        <v>6823</v>
      </c>
      <c r="E5679" s="409">
        <v>0.28999999999999998</v>
      </c>
      <c r="F5679" s="404" t="s">
        <v>6771</v>
      </c>
    </row>
    <row r="5680" spans="1:6">
      <c r="A5680" s="403">
        <v>94953</v>
      </c>
      <c r="B5680" s="404" t="s">
        <v>12798</v>
      </c>
      <c r="C5680" s="404" t="s">
        <v>76</v>
      </c>
      <c r="D5680" s="404" t="s">
        <v>6770</v>
      </c>
      <c r="E5680" s="409">
        <v>3.55</v>
      </c>
      <c r="F5680" s="404" t="s">
        <v>6771</v>
      </c>
    </row>
    <row r="5681" spans="1:6">
      <c r="A5681" s="403">
        <v>94954</v>
      </c>
      <c r="B5681" s="404" t="s">
        <v>12799</v>
      </c>
      <c r="C5681" s="404" t="s">
        <v>76</v>
      </c>
      <c r="D5681" s="404" t="s">
        <v>6770</v>
      </c>
      <c r="E5681" s="409">
        <v>0.56999999999999995</v>
      </c>
      <c r="F5681" s="404" t="s">
        <v>6771</v>
      </c>
    </row>
    <row r="5682" spans="1:6">
      <c r="A5682" s="403">
        <v>94955</v>
      </c>
      <c r="B5682" s="404" t="s">
        <v>12800</v>
      </c>
      <c r="C5682" s="404" t="s">
        <v>76</v>
      </c>
      <c r="D5682" s="404" t="s">
        <v>6770</v>
      </c>
      <c r="E5682" s="409">
        <v>0.86</v>
      </c>
      <c r="F5682" s="404" t="s">
        <v>6771</v>
      </c>
    </row>
    <row r="5683" spans="1:6">
      <c r="A5683" s="403">
        <v>94956</v>
      </c>
      <c r="B5683" s="404" t="s">
        <v>12801</v>
      </c>
      <c r="C5683" s="404" t="s">
        <v>76</v>
      </c>
      <c r="D5683" s="404" t="s">
        <v>6770</v>
      </c>
      <c r="E5683" s="409">
        <v>1.21</v>
      </c>
      <c r="F5683" s="404" t="s">
        <v>6771</v>
      </c>
    </row>
    <row r="5684" spans="1:6">
      <c r="A5684" s="403">
        <v>94957</v>
      </c>
      <c r="B5684" s="404" t="s">
        <v>12802</v>
      </c>
      <c r="C5684" s="404" t="s">
        <v>76</v>
      </c>
      <c r="D5684" s="404" t="s">
        <v>6770</v>
      </c>
      <c r="E5684" s="409">
        <v>1.57</v>
      </c>
      <c r="F5684" s="404" t="s">
        <v>6771</v>
      </c>
    </row>
    <row r="5685" spans="1:6">
      <c r="A5685" s="403">
        <v>94958</v>
      </c>
      <c r="B5685" s="404" t="s">
        <v>12803</v>
      </c>
      <c r="C5685" s="404" t="s">
        <v>76</v>
      </c>
      <c r="D5685" s="404" t="s">
        <v>6823</v>
      </c>
      <c r="E5685" s="409">
        <v>0.52</v>
      </c>
      <c r="F5685" s="404" t="s">
        <v>6771</v>
      </c>
    </row>
    <row r="5686" spans="1:6">
      <c r="A5686" s="403">
        <v>94959</v>
      </c>
      <c r="B5686" s="404" t="s">
        <v>12804</v>
      </c>
      <c r="C5686" s="404" t="s">
        <v>78</v>
      </c>
      <c r="D5686" s="404" t="s">
        <v>6770</v>
      </c>
      <c r="E5686" s="409">
        <v>0.97</v>
      </c>
      <c r="F5686" s="404" t="s">
        <v>6771</v>
      </c>
    </row>
    <row r="5687" spans="1:6">
      <c r="A5687" s="403">
        <v>94960</v>
      </c>
      <c r="B5687" s="404" t="s">
        <v>12805</v>
      </c>
      <c r="C5687" s="404" t="s">
        <v>78</v>
      </c>
      <c r="D5687" s="404" t="s">
        <v>6770</v>
      </c>
      <c r="E5687" s="409">
        <v>0.8</v>
      </c>
      <c r="F5687" s="404" t="s">
        <v>6771</v>
      </c>
    </row>
    <row r="5688" spans="1:6">
      <c r="A5688" s="403">
        <v>94961</v>
      </c>
      <c r="B5688" s="404" t="s">
        <v>12806</v>
      </c>
      <c r="C5688" s="404" t="s">
        <v>78</v>
      </c>
      <c r="D5688" s="404" t="s">
        <v>6770</v>
      </c>
      <c r="E5688" s="409">
        <v>0.36</v>
      </c>
      <c r="F5688" s="404" t="s">
        <v>6771</v>
      </c>
    </row>
    <row r="5689" spans="1:6">
      <c r="A5689" s="403">
        <v>9537</v>
      </c>
      <c r="B5689" s="404" t="s">
        <v>5272</v>
      </c>
      <c r="C5689" s="404" t="s">
        <v>76</v>
      </c>
      <c r="D5689" s="404" t="s">
        <v>6770</v>
      </c>
      <c r="E5689" s="409">
        <v>1.89</v>
      </c>
      <c r="F5689" s="404" t="s">
        <v>6771</v>
      </c>
    </row>
    <row r="5690" spans="1:6">
      <c r="A5690" s="404" t="s">
        <v>12807</v>
      </c>
      <c r="B5690" s="404" t="s">
        <v>12808</v>
      </c>
      <c r="C5690" s="404" t="s">
        <v>76</v>
      </c>
      <c r="D5690" s="404" t="s">
        <v>6823</v>
      </c>
      <c r="E5690" s="409">
        <v>1.26</v>
      </c>
      <c r="F5690" s="404" t="s">
        <v>6771</v>
      </c>
    </row>
    <row r="5691" spans="1:6">
      <c r="A5691" s="404" t="s">
        <v>12809</v>
      </c>
      <c r="B5691" s="404" t="s">
        <v>12810</v>
      </c>
      <c r="C5691" s="404" t="s">
        <v>76</v>
      </c>
      <c r="D5691" s="404" t="s">
        <v>6770</v>
      </c>
      <c r="E5691" s="409">
        <v>6.45</v>
      </c>
      <c r="F5691" s="404" t="s">
        <v>6771</v>
      </c>
    </row>
    <row r="5692" spans="1:6">
      <c r="A5692" s="404" t="s">
        <v>12811</v>
      </c>
      <c r="B5692" s="404" t="s">
        <v>12812</v>
      </c>
      <c r="C5692" s="404" t="s">
        <v>76</v>
      </c>
      <c r="D5692" s="404" t="s">
        <v>6770</v>
      </c>
      <c r="E5692" s="409">
        <v>4.6399999999999997</v>
      </c>
      <c r="F5692" s="404" t="s">
        <v>6771</v>
      </c>
    </row>
    <row r="5693" spans="1:6">
      <c r="A5693" s="404" t="s">
        <v>12813</v>
      </c>
      <c r="B5693" s="404" t="s">
        <v>12814</v>
      </c>
      <c r="C5693" s="404" t="s">
        <v>76</v>
      </c>
      <c r="D5693" s="404" t="s">
        <v>6770</v>
      </c>
      <c r="E5693" s="409">
        <v>8.9700000000000006</v>
      </c>
      <c r="F5693" s="404" t="s">
        <v>6771</v>
      </c>
    </row>
    <row r="5694" spans="1:6">
      <c r="A5694" s="404" t="s">
        <v>12815</v>
      </c>
      <c r="B5694" s="404" t="s">
        <v>12816</v>
      </c>
      <c r="C5694" s="404" t="s">
        <v>76</v>
      </c>
      <c r="D5694" s="404" t="s">
        <v>6770</v>
      </c>
      <c r="E5694" s="409">
        <v>18.670000000000002</v>
      </c>
      <c r="F5694" s="404" t="s">
        <v>6771</v>
      </c>
    </row>
    <row r="5695" spans="1:6">
      <c r="A5695" s="404" t="s">
        <v>12817</v>
      </c>
      <c r="B5695" s="404" t="s">
        <v>12818</v>
      </c>
      <c r="C5695" s="404" t="s">
        <v>76</v>
      </c>
      <c r="D5695" s="404" t="s">
        <v>6770</v>
      </c>
      <c r="E5695" s="409">
        <v>15.93</v>
      </c>
      <c r="F5695" s="404" t="s">
        <v>6771</v>
      </c>
    </row>
    <row r="5696" spans="1:6">
      <c r="A5696" s="404" t="s">
        <v>12819</v>
      </c>
      <c r="B5696" s="404" t="s">
        <v>12820</v>
      </c>
      <c r="C5696" s="404" t="s">
        <v>76</v>
      </c>
      <c r="D5696" s="404" t="s">
        <v>6770</v>
      </c>
      <c r="E5696" s="409">
        <v>10.37</v>
      </c>
      <c r="F5696" s="404" t="s">
        <v>6771</v>
      </c>
    </row>
    <row r="5697" spans="1:6">
      <c r="A5697" s="404" t="s">
        <v>12821</v>
      </c>
      <c r="B5697" s="404" t="s">
        <v>12822</v>
      </c>
      <c r="C5697" s="404" t="s">
        <v>76</v>
      </c>
      <c r="D5697" s="404" t="s">
        <v>6770</v>
      </c>
      <c r="E5697" s="409">
        <v>3.05</v>
      </c>
      <c r="F5697" s="404" t="s">
        <v>6771</v>
      </c>
    </row>
    <row r="5698" spans="1:6">
      <c r="A5698" s="404" t="s">
        <v>12823</v>
      </c>
      <c r="B5698" s="404" t="s">
        <v>12824</v>
      </c>
      <c r="C5698" s="404" t="s">
        <v>2</v>
      </c>
      <c r="D5698" s="404" t="s">
        <v>6770</v>
      </c>
      <c r="E5698" s="409">
        <v>19.79</v>
      </c>
      <c r="F5698" s="404" t="s">
        <v>6771</v>
      </c>
    </row>
    <row r="5699" spans="1:6">
      <c r="A5699" s="403">
        <v>84117</v>
      </c>
      <c r="B5699" s="404" t="s">
        <v>12825</v>
      </c>
      <c r="C5699" s="404" t="s">
        <v>76</v>
      </c>
      <c r="D5699" s="404" t="s">
        <v>6770</v>
      </c>
      <c r="E5699" s="409">
        <v>14.52</v>
      </c>
      <c r="F5699" s="404" t="s">
        <v>6771</v>
      </c>
    </row>
    <row r="5700" spans="1:6">
      <c r="A5700" s="403">
        <v>84120</v>
      </c>
      <c r="B5700" s="404" t="s">
        <v>12826</v>
      </c>
      <c r="C5700" s="404" t="s">
        <v>76</v>
      </c>
      <c r="D5700" s="404" t="s">
        <v>6770</v>
      </c>
      <c r="E5700" s="409">
        <v>8.89</v>
      </c>
      <c r="F5700" s="404" t="s">
        <v>6771</v>
      </c>
    </row>
    <row r="5701" spans="1:6">
      <c r="A5701" s="403">
        <v>84123</v>
      </c>
      <c r="B5701" s="404" t="s">
        <v>12827</v>
      </c>
      <c r="C5701" s="404" t="s">
        <v>76</v>
      </c>
      <c r="D5701" s="404" t="s">
        <v>6770</v>
      </c>
      <c r="E5701" s="409">
        <v>4.74</v>
      </c>
      <c r="F5701" s="404" t="s">
        <v>6771</v>
      </c>
    </row>
    <row r="5702" spans="1:6">
      <c r="A5702" s="403">
        <v>84125</v>
      </c>
      <c r="B5702" s="404" t="s">
        <v>12828</v>
      </c>
      <c r="C5702" s="404" t="s">
        <v>76</v>
      </c>
      <c r="D5702" s="404" t="s">
        <v>6770</v>
      </c>
      <c r="E5702" s="409">
        <v>5.89</v>
      </c>
      <c r="F5702" s="404" t="s">
        <v>6771</v>
      </c>
    </row>
    <row r="5703" spans="1:6">
      <c r="A5703" s="404" t="s">
        <v>12829</v>
      </c>
      <c r="B5703" s="404" t="s">
        <v>12830</v>
      </c>
      <c r="C5703" s="404" t="s">
        <v>78</v>
      </c>
      <c r="D5703" s="404" t="s">
        <v>6823</v>
      </c>
      <c r="E5703" s="409">
        <v>41.95</v>
      </c>
      <c r="F5703" s="404" t="s">
        <v>6771</v>
      </c>
    </row>
    <row r="5704" spans="1:6">
      <c r="A5704" s="404" t="s">
        <v>12831</v>
      </c>
      <c r="B5704" s="404" t="s">
        <v>12832</v>
      </c>
      <c r="C5704" s="404" t="s">
        <v>78</v>
      </c>
      <c r="D5704" s="404" t="s">
        <v>6770</v>
      </c>
      <c r="E5704" s="409">
        <v>73.09</v>
      </c>
      <c r="F5704" s="404" t="s">
        <v>6771</v>
      </c>
    </row>
    <row r="5705" spans="1:6">
      <c r="A5705" s="403">
        <v>84127</v>
      </c>
      <c r="B5705" s="404" t="s">
        <v>12833</v>
      </c>
      <c r="C5705" s="404" t="s">
        <v>78</v>
      </c>
      <c r="D5705" s="404" t="s">
        <v>6823</v>
      </c>
      <c r="E5705" s="409">
        <v>259.85000000000002</v>
      </c>
      <c r="F5705" s="404" t="s">
        <v>6771</v>
      </c>
    </row>
    <row r="5706" spans="1:6">
      <c r="A5706" s="403">
        <v>40841</v>
      </c>
      <c r="B5706" s="404" t="s">
        <v>12834</v>
      </c>
      <c r="C5706" s="404" t="s">
        <v>2</v>
      </c>
      <c r="D5706" s="404" t="s">
        <v>6823</v>
      </c>
      <c r="E5706" s="409">
        <v>88.47</v>
      </c>
      <c r="F5706" s="404" t="s">
        <v>6771</v>
      </c>
    </row>
    <row r="5707" spans="1:6">
      <c r="A5707" s="403">
        <v>6391</v>
      </c>
      <c r="B5707" s="404" t="s">
        <v>12835</v>
      </c>
      <c r="C5707" s="404" t="s">
        <v>78</v>
      </c>
      <c r="D5707" s="404" t="s">
        <v>6770</v>
      </c>
      <c r="E5707" s="409">
        <v>125.4</v>
      </c>
      <c r="F5707" s="404" t="s">
        <v>6771</v>
      </c>
    </row>
    <row r="5708" spans="1:6">
      <c r="A5708" s="403">
        <v>84132</v>
      </c>
      <c r="B5708" s="404" t="s">
        <v>12836</v>
      </c>
      <c r="C5708" s="404" t="s">
        <v>78</v>
      </c>
      <c r="D5708" s="404" t="s">
        <v>6770</v>
      </c>
      <c r="E5708" s="409">
        <v>202.34</v>
      </c>
      <c r="F5708" s="404" t="s">
        <v>6771</v>
      </c>
    </row>
    <row r="5709" spans="1:6">
      <c r="A5709" s="403">
        <v>84133</v>
      </c>
      <c r="B5709" s="404" t="s">
        <v>12837</v>
      </c>
      <c r="C5709" s="404" t="s">
        <v>78</v>
      </c>
      <c r="D5709" s="404" t="s">
        <v>6770</v>
      </c>
      <c r="E5709" s="409">
        <v>276.04000000000002</v>
      </c>
      <c r="F5709" s="404" t="s">
        <v>6771</v>
      </c>
    </row>
    <row r="5710" spans="1:6">
      <c r="A5710" s="403">
        <v>71516</v>
      </c>
      <c r="B5710" s="404" t="s">
        <v>12838</v>
      </c>
      <c r="C5710" s="404" t="s">
        <v>2</v>
      </c>
      <c r="D5710" s="404" t="s">
        <v>7213</v>
      </c>
      <c r="E5710" s="409">
        <v>651.08000000000004</v>
      </c>
      <c r="F5710" s="404" t="s">
        <v>6771</v>
      </c>
    </row>
    <row r="5711" spans="1:6">
      <c r="A5711" s="403">
        <v>73361</v>
      </c>
      <c r="B5711" s="404" t="s">
        <v>12839</v>
      </c>
      <c r="C5711" s="404" t="s">
        <v>93</v>
      </c>
      <c r="D5711" s="404" t="s">
        <v>6823</v>
      </c>
      <c r="E5711" s="409">
        <v>308.89</v>
      </c>
      <c r="F5711" s="404" t="s">
        <v>6771</v>
      </c>
    </row>
    <row r="5712" spans="1:6">
      <c r="A5712" s="403">
        <v>73714</v>
      </c>
      <c r="B5712" s="404" t="s">
        <v>12840</v>
      </c>
      <c r="C5712" s="404" t="s">
        <v>2</v>
      </c>
      <c r="D5712" s="404" t="s">
        <v>6823</v>
      </c>
      <c r="E5712" s="411">
        <v>1224.5999999999999</v>
      </c>
      <c r="F5712" s="404" t="s">
        <v>6771</v>
      </c>
    </row>
    <row r="5713" spans="1:6">
      <c r="A5713" s="403">
        <v>86957</v>
      </c>
      <c r="B5713" s="404" t="s">
        <v>12841</v>
      </c>
      <c r="C5713" s="404" t="s">
        <v>2</v>
      </c>
      <c r="D5713" s="404" t="s">
        <v>6770</v>
      </c>
      <c r="E5713" s="409">
        <v>28.35</v>
      </c>
      <c r="F5713" s="404" t="s">
        <v>6771</v>
      </c>
    </row>
    <row r="5714" spans="1:6">
      <c r="A5714" s="403">
        <v>86958</v>
      </c>
      <c r="B5714" s="404" t="s">
        <v>12842</v>
      </c>
      <c r="C5714" s="404" t="s">
        <v>2</v>
      </c>
      <c r="D5714" s="404" t="s">
        <v>6770</v>
      </c>
      <c r="E5714" s="409">
        <v>24.78</v>
      </c>
      <c r="F5714" s="404" t="s">
        <v>6771</v>
      </c>
    </row>
    <row r="5715" spans="1:6">
      <c r="A5715" s="403">
        <v>97010</v>
      </c>
      <c r="B5715" s="404" t="s">
        <v>12843</v>
      </c>
      <c r="C5715" s="404" t="s">
        <v>78</v>
      </c>
      <c r="D5715" s="404" t="s">
        <v>6823</v>
      </c>
      <c r="E5715" s="409">
        <v>29.35</v>
      </c>
      <c r="F5715" s="404" t="s">
        <v>6771</v>
      </c>
    </row>
    <row r="5716" spans="1:6">
      <c r="A5716" s="403">
        <v>97011</v>
      </c>
      <c r="B5716" s="404" t="s">
        <v>12844</v>
      </c>
      <c r="C5716" s="404" t="s">
        <v>78</v>
      </c>
      <c r="D5716" s="404" t="s">
        <v>6823</v>
      </c>
      <c r="E5716" s="409">
        <v>23.7</v>
      </c>
      <c r="F5716" s="404" t="s">
        <v>6771</v>
      </c>
    </row>
    <row r="5717" spans="1:6">
      <c r="A5717" s="403">
        <v>97012</v>
      </c>
      <c r="B5717" s="404" t="s">
        <v>12845</v>
      </c>
      <c r="C5717" s="404" t="s">
        <v>78</v>
      </c>
      <c r="D5717" s="404" t="s">
        <v>6823</v>
      </c>
      <c r="E5717" s="409">
        <v>20.88</v>
      </c>
      <c r="F5717" s="404" t="s">
        <v>6771</v>
      </c>
    </row>
    <row r="5718" spans="1:6">
      <c r="A5718" s="403">
        <v>97013</v>
      </c>
      <c r="B5718" s="404" t="s">
        <v>12846</v>
      </c>
      <c r="C5718" s="404" t="s">
        <v>78</v>
      </c>
      <c r="D5718" s="404" t="s">
        <v>6823</v>
      </c>
      <c r="E5718" s="409">
        <v>40.97</v>
      </c>
      <c r="F5718" s="404" t="s">
        <v>6771</v>
      </c>
    </row>
    <row r="5719" spans="1:6">
      <c r="A5719" s="403">
        <v>97014</v>
      </c>
      <c r="B5719" s="404" t="s">
        <v>12847</v>
      </c>
      <c r="C5719" s="404" t="s">
        <v>78</v>
      </c>
      <c r="D5719" s="404" t="s">
        <v>6823</v>
      </c>
      <c r="E5719" s="409">
        <v>31.6</v>
      </c>
      <c r="F5719" s="404" t="s">
        <v>6771</v>
      </c>
    </row>
    <row r="5720" spans="1:6">
      <c r="A5720" s="403">
        <v>97015</v>
      </c>
      <c r="B5720" s="404" t="s">
        <v>12848</v>
      </c>
      <c r="C5720" s="404" t="s">
        <v>78</v>
      </c>
      <c r="D5720" s="404" t="s">
        <v>6823</v>
      </c>
      <c r="E5720" s="409">
        <v>26.88</v>
      </c>
      <c r="F5720" s="404" t="s">
        <v>6771</v>
      </c>
    </row>
    <row r="5721" spans="1:6">
      <c r="A5721" s="403">
        <v>97016</v>
      </c>
      <c r="B5721" s="404" t="s">
        <v>12849</v>
      </c>
      <c r="C5721" s="404" t="s">
        <v>78</v>
      </c>
      <c r="D5721" s="404" t="s">
        <v>6823</v>
      </c>
      <c r="E5721" s="409">
        <v>24.74</v>
      </c>
      <c r="F5721" s="404" t="s">
        <v>6771</v>
      </c>
    </row>
    <row r="5722" spans="1:6">
      <c r="A5722" s="403">
        <v>97017</v>
      </c>
      <c r="B5722" s="404" t="s">
        <v>12850</v>
      </c>
      <c r="C5722" s="404" t="s">
        <v>78</v>
      </c>
      <c r="D5722" s="404" t="s">
        <v>6823</v>
      </c>
      <c r="E5722" s="409">
        <v>19.37</v>
      </c>
      <c r="F5722" s="404" t="s">
        <v>6771</v>
      </c>
    </row>
    <row r="5723" spans="1:6">
      <c r="A5723" s="403">
        <v>97018</v>
      </c>
      <c r="B5723" s="404" t="s">
        <v>12851</v>
      </c>
      <c r="C5723" s="404" t="s">
        <v>78</v>
      </c>
      <c r="D5723" s="404" t="s">
        <v>6823</v>
      </c>
      <c r="E5723" s="409">
        <v>16.579999999999998</v>
      </c>
      <c r="F5723" s="404" t="s">
        <v>6771</v>
      </c>
    </row>
    <row r="5724" spans="1:6">
      <c r="A5724" s="403">
        <v>97031</v>
      </c>
      <c r="B5724" s="404" t="s">
        <v>12852</v>
      </c>
      <c r="C5724" s="404" t="s">
        <v>78</v>
      </c>
      <c r="D5724" s="404" t="s">
        <v>6823</v>
      </c>
      <c r="E5724" s="409">
        <v>47.52</v>
      </c>
      <c r="F5724" s="404" t="s">
        <v>6771</v>
      </c>
    </row>
    <row r="5725" spans="1:6">
      <c r="A5725" s="403">
        <v>97032</v>
      </c>
      <c r="B5725" s="404" t="s">
        <v>12853</v>
      </c>
      <c r="C5725" s="404" t="s">
        <v>78</v>
      </c>
      <c r="D5725" s="404" t="s">
        <v>6823</v>
      </c>
      <c r="E5725" s="409">
        <v>30.41</v>
      </c>
      <c r="F5725" s="404" t="s">
        <v>6771</v>
      </c>
    </row>
    <row r="5726" spans="1:6">
      <c r="A5726" s="403">
        <v>97039</v>
      </c>
      <c r="B5726" s="404" t="s">
        <v>12854</v>
      </c>
      <c r="C5726" s="404" t="s">
        <v>76</v>
      </c>
      <c r="D5726" s="404" t="s">
        <v>6823</v>
      </c>
      <c r="E5726" s="409">
        <v>21.87</v>
      </c>
      <c r="F5726" s="404" t="s">
        <v>6771</v>
      </c>
    </row>
    <row r="5727" spans="1:6">
      <c r="A5727" s="403">
        <v>97040</v>
      </c>
      <c r="B5727" s="404" t="s">
        <v>12855</v>
      </c>
      <c r="C5727" s="404" t="s">
        <v>76</v>
      </c>
      <c r="D5727" s="404" t="s">
        <v>6823</v>
      </c>
      <c r="E5727" s="409">
        <v>8.9499999999999993</v>
      </c>
      <c r="F5727" s="404" t="s">
        <v>6771</v>
      </c>
    </row>
    <row r="5728" spans="1:6">
      <c r="A5728" s="403">
        <v>97041</v>
      </c>
      <c r="B5728" s="404" t="s">
        <v>12856</v>
      </c>
      <c r="C5728" s="404" t="s">
        <v>76</v>
      </c>
      <c r="D5728" s="404" t="s">
        <v>6823</v>
      </c>
      <c r="E5728" s="409">
        <v>128.91999999999999</v>
      </c>
      <c r="F5728" s="404" t="s">
        <v>6771</v>
      </c>
    </row>
    <row r="5729" spans="1:6">
      <c r="A5729" s="403">
        <v>97051</v>
      </c>
      <c r="B5729" s="404" t="s">
        <v>12857</v>
      </c>
      <c r="C5729" s="404" t="s">
        <v>78</v>
      </c>
      <c r="D5729" s="404" t="s">
        <v>6823</v>
      </c>
      <c r="E5729" s="409">
        <v>0.46</v>
      </c>
      <c r="F5729" s="404" t="s">
        <v>6771</v>
      </c>
    </row>
    <row r="5730" spans="1:6">
      <c r="A5730" s="403">
        <v>97053</v>
      </c>
      <c r="B5730" s="404" t="s">
        <v>12858</v>
      </c>
      <c r="C5730" s="404" t="s">
        <v>78</v>
      </c>
      <c r="D5730" s="404" t="s">
        <v>6823</v>
      </c>
      <c r="E5730" s="409">
        <v>16.809999999999999</v>
      </c>
      <c r="F5730" s="404" t="s">
        <v>6771</v>
      </c>
    </row>
    <row r="5731" spans="1:6">
      <c r="A5731" s="403">
        <v>97062</v>
      </c>
      <c r="B5731" s="404" t="s">
        <v>12859</v>
      </c>
      <c r="C5731" s="404" t="s">
        <v>76</v>
      </c>
      <c r="D5731" s="404" t="s">
        <v>6823</v>
      </c>
      <c r="E5731" s="409">
        <v>4.68</v>
      </c>
      <c r="F5731" s="404" t="s">
        <v>6771</v>
      </c>
    </row>
    <row r="5732" spans="1:6">
      <c r="A5732" s="403">
        <v>97063</v>
      </c>
      <c r="B5732" s="404" t="s">
        <v>12860</v>
      </c>
      <c r="C5732" s="404" t="s">
        <v>76</v>
      </c>
      <c r="D5732" s="404" t="s">
        <v>6770</v>
      </c>
      <c r="E5732" s="409">
        <v>8.6999999999999993</v>
      </c>
      <c r="F5732" s="404" t="s">
        <v>6771</v>
      </c>
    </row>
    <row r="5733" spans="1:6">
      <c r="A5733" s="403">
        <v>97064</v>
      </c>
      <c r="B5733" s="404" t="s">
        <v>12861</v>
      </c>
      <c r="C5733" s="404" t="s">
        <v>78</v>
      </c>
      <c r="D5733" s="404" t="s">
        <v>6770</v>
      </c>
      <c r="E5733" s="409">
        <v>16.05</v>
      </c>
      <c r="F5733" s="404" t="s">
        <v>6771</v>
      </c>
    </row>
    <row r="5734" spans="1:6">
      <c r="A5734" s="403">
        <v>97065</v>
      </c>
      <c r="B5734" s="404" t="s">
        <v>12862</v>
      </c>
      <c r="C5734" s="404" t="s">
        <v>93</v>
      </c>
      <c r="D5734" s="404" t="s">
        <v>6770</v>
      </c>
      <c r="E5734" s="409">
        <v>5.57</v>
      </c>
      <c r="F5734" s="404" t="s">
        <v>6771</v>
      </c>
    </row>
    <row r="5735" spans="1:6">
      <c r="A5735" s="403">
        <v>97066</v>
      </c>
      <c r="B5735" s="404" t="s">
        <v>12863</v>
      </c>
      <c r="C5735" s="404" t="s">
        <v>76</v>
      </c>
      <c r="D5735" s="404" t="s">
        <v>6770</v>
      </c>
      <c r="E5735" s="409">
        <v>183.34</v>
      </c>
      <c r="F5735" s="404" t="s">
        <v>6771</v>
      </c>
    </row>
    <row r="5736" spans="1:6">
      <c r="A5736" s="403">
        <v>97067</v>
      </c>
      <c r="B5736" s="404" t="s">
        <v>12864</v>
      </c>
      <c r="C5736" s="404" t="s">
        <v>78</v>
      </c>
      <c r="D5736" s="404" t="s">
        <v>6823</v>
      </c>
      <c r="E5736" s="409">
        <v>364.38</v>
      </c>
      <c r="F5736" s="404" t="s">
        <v>6771</v>
      </c>
    </row>
    <row r="5737" spans="1:6">
      <c r="A5737" s="404" t="s">
        <v>12865</v>
      </c>
      <c r="B5737" s="404" t="s">
        <v>12866</v>
      </c>
      <c r="C5737" s="404" t="s">
        <v>2</v>
      </c>
      <c r="D5737" s="404" t="s">
        <v>6770</v>
      </c>
      <c r="E5737" s="409">
        <v>71.36</v>
      </c>
      <c r="F5737" s="404" t="s">
        <v>6771</v>
      </c>
    </row>
    <row r="5738" spans="1:6">
      <c r="A5738" s="403">
        <v>73672</v>
      </c>
      <c r="B5738" s="404" t="s">
        <v>12867</v>
      </c>
      <c r="C5738" s="404" t="s">
        <v>76</v>
      </c>
      <c r="D5738" s="404" t="s">
        <v>6823</v>
      </c>
      <c r="E5738" s="409">
        <v>0.34</v>
      </c>
      <c r="F5738" s="404" t="s">
        <v>6771</v>
      </c>
    </row>
    <row r="5739" spans="1:6">
      <c r="A5739" s="404" t="s">
        <v>12868</v>
      </c>
      <c r="B5739" s="404" t="s">
        <v>12869</v>
      </c>
      <c r="C5739" s="404" t="s">
        <v>76</v>
      </c>
      <c r="D5739" s="404" t="s">
        <v>6770</v>
      </c>
      <c r="E5739" s="409">
        <v>0.53</v>
      </c>
      <c r="F5739" s="404" t="s">
        <v>6771</v>
      </c>
    </row>
    <row r="5740" spans="1:6">
      <c r="A5740" s="404" t="s">
        <v>12870</v>
      </c>
      <c r="B5740" s="404" t="s">
        <v>12871</v>
      </c>
      <c r="C5740" s="404" t="s">
        <v>76</v>
      </c>
      <c r="D5740" s="404" t="s">
        <v>6823</v>
      </c>
      <c r="E5740" s="409">
        <v>0.12</v>
      </c>
      <c r="F5740" s="404" t="s">
        <v>6771</v>
      </c>
    </row>
    <row r="5741" spans="1:6">
      <c r="A5741" s="404" t="s">
        <v>12872</v>
      </c>
      <c r="B5741" s="404" t="s">
        <v>12873</v>
      </c>
      <c r="C5741" s="404" t="s">
        <v>76</v>
      </c>
      <c r="D5741" s="404" t="s">
        <v>6770</v>
      </c>
      <c r="E5741" s="409">
        <v>0.97</v>
      </c>
      <c r="F5741" s="404" t="s">
        <v>6771</v>
      </c>
    </row>
    <row r="5742" spans="1:6">
      <c r="A5742" s="403">
        <v>85331</v>
      </c>
      <c r="B5742" s="404" t="s">
        <v>12874</v>
      </c>
      <c r="C5742" s="404" t="s">
        <v>76</v>
      </c>
      <c r="D5742" s="404" t="s">
        <v>6770</v>
      </c>
      <c r="E5742" s="409">
        <v>0.94</v>
      </c>
      <c r="F5742" s="404" t="s">
        <v>6771</v>
      </c>
    </row>
    <row r="5743" spans="1:6">
      <c r="A5743" s="403">
        <v>85422</v>
      </c>
      <c r="B5743" s="404" t="s">
        <v>12875</v>
      </c>
      <c r="C5743" s="404" t="s">
        <v>76</v>
      </c>
      <c r="D5743" s="404" t="s">
        <v>6770</v>
      </c>
      <c r="E5743" s="409">
        <v>4.88</v>
      </c>
      <c r="F5743" s="404" t="s">
        <v>6771</v>
      </c>
    </row>
    <row r="5744" spans="1:6">
      <c r="A5744" s="404" t="s">
        <v>12876</v>
      </c>
      <c r="B5744" s="404" t="s">
        <v>5244</v>
      </c>
      <c r="C5744" s="404" t="s">
        <v>76</v>
      </c>
      <c r="D5744" s="404" t="s">
        <v>6770</v>
      </c>
      <c r="E5744" s="409">
        <v>45.43</v>
      </c>
      <c r="F5744" s="404" t="s">
        <v>6771</v>
      </c>
    </row>
    <row r="5745" spans="1:6">
      <c r="A5745" s="404" t="s">
        <v>12877</v>
      </c>
      <c r="B5745" s="404" t="s">
        <v>12878</v>
      </c>
      <c r="C5745" s="404" t="s">
        <v>78</v>
      </c>
      <c r="D5745" s="404" t="s">
        <v>6823</v>
      </c>
      <c r="E5745" s="409">
        <v>2.15</v>
      </c>
      <c r="F5745" s="404" t="s">
        <v>6771</v>
      </c>
    </row>
    <row r="5746" spans="1:6">
      <c r="A5746" s="404" t="s">
        <v>12879</v>
      </c>
      <c r="B5746" s="404" t="s">
        <v>12880</v>
      </c>
      <c r="C5746" s="404" t="s">
        <v>76</v>
      </c>
      <c r="D5746" s="404" t="s">
        <v>6770</v>
      </c>
      <c r="E5746" s="409">
        <v>45.98</v>
      </c>
      <c r="F5746" s="404" t="s">
        <v>6771</v>
      </c>
    </row>
    <row r="5747" spans="1:6">
      <c r="A5747" s="404" t="s">
        <v>12881</v>
      </c>
      <c r="B5747" s="404" t="s">
        <v>12882</v>
      </c>
      <c r="C5747" s="404" t="s">
        <v>76</v>
      </c>
      <c r="D5747" s="404" t="s">
        <v>6770</v>
      </c>
      <c r="E5747" s="409">
        <v>46.02</v>
      </c>
      <c r="F5747" s="404" t="s">
        <v>6771</v>
      </c>
    </row>
    <row r="5748" spans="1:6">
      <c r="A5748" s="403">
        <v>84126</v>
      </c>
      <c r="B5748" s="404" t="s">
        <v>12883</v>
      </c>
      <c r="C5748" s="404" t="s">
        <v>76</v>
      </c>
      <c r="D5748" s="404" t="s">
        <v>6823</v>
      </c>
      <c r="E5748" s="409">
        <v>29.77</v>
      </c>
      <c r="F5748" s="404" t="s">
        <v>6771</v>
      </c>
    </row>
    <row r="5749" spans="1:6">
      <c r="A5749" s="403">
        <v>85421</v>
      </c>
      <c r="B5749" s="404" t="s">
        <v>12884</v>
      </c>
      <c r="C5749" s="404" t="s">
        <v>76</v>
      </c>
      <c r="D5749" s="404" t="s">
        <v>6770</v>
      </c>
      <c r="E5749" s="409">
        <v>10.210000000000001</v>
      </c>
      <c r="F5749" s="404" t="s">
        <v>6771</v>
      </c>
    </row>
    <row r="5750" spans="1:6">
      <c r="A5750" s="403">
        <v>97621</v>
      </c>
      <c r="B5750" s="404" t="s">
        <v>12885</v>
      </c>
      <c r="C5750" s="404" t="s">
        <v>93</v>
      </c>
      <c r="D5750" s="404" t="s">
        <v>6770</v>
      </c>
      <c r="E5750" s="409">
        <v>66.349999999999994</v>
      </c>
      <c r="F5750" s="404" t="s">
        <v>6771</v>
      </c>
    </row>
    <row r="5751" spans="1:6">
      <c r="A5751" s="403">
        <v>97622</v>
      </c>
      <c r="B5751" s="404" t="s">
        <v>5630</v>
      </c>
      <c r="C5751" s="404" t="s">
        <v>93</v>
      </c>
      <c r="D5751" s="404" t="s">
        <v>6770</v>
      </c>
      <c r="E5751" s="409">
        <v>32.33</v>
      </c>
      <c r="F5751" s="404" t="s">
        <v>6771</v>
      </c>
    </row>
    <row r="5752" spans="1:6">
      <c r="A5752" s="403">
        <v>97623</v>
      </c>
      <c r="B5752" s="404" t="s">
        <v>12886</v>
      </c>
      <c r="C5752" s="404" t="s">
        <v>93</v>
      </c>
      <c r="D5752" s="404" t="s">
        <v>6770</v>
      </c>
      <c r="E5752" s="409">
        <v>99.06</v>
      </c>
      <c r="F5752" s="404" t="s">
        <v>6771</v>
      </c>
    </row>
    <row r="5753" spans="1:6">
      <c r="A5753" s="403">
        <v>97624</v>
      </c>
      <c r="B5753" s="404" t="s">
        <v>12887</v>
      </c>
      <c r="C5753" s="404" t="s">
        <v>93</v>
      </c>
      <c r="D5753" s="404" t="s">
        <v>6770</v>
      </c>
      <c r="E5753" s="409">
        <v>60.79</v>
      </c>
      <c r="F5753" s="404" t="s">
        <v>6771</v>
      </c>
    </row>
    <row r="5754" spans="1:6">
      <c r="A5754" s="403">
        <v>97625</v>
      </c>
      <c r="B5754" s="404" t="s">
        <v>12888</v>
      </c>
      <c r="C5754" s="404" t="s">
        <v>93</v>
      </c>
      <c r="D5754" s="404" t="s">
        <v>6770</v>
      </c>
      <c r="E5754" s="409">
        <v>40.520000000000003</v>
      </c>
      <c r="F5754" s="404" t="s">
        <v>6771</v>
      </c>
    </row>
    <row r="5755" spans="1:6">
      <c r="A5755" s="403">
        <v>97626</v>
      </c>
      <c r="B5755" s="404" t="s">
        <v>12889</v>
      </c>
      <c r="C5755" s="404" t="s">
        <v>93</v>
      </c>
      <c r="D5755" s="404" t="s">
        <v>6770</v>
      </c>
      <c r="E5755" s="409">
        <v>335.75</v>
      </c>
      <c r="F5755" s="404" t="s">
        <v>6771</v>
      </c>
    </row>
    <row r="5756" spans="1:6">
      <c r="A5756" s="403">
        <v>97627</v>
      </c>
      <c r="B5756" s="404" t="s">
        <v>12890</v>
      </c>
      <c r="C5756" s="404" t="s">
        <v>93</v>
      </c>
      <c r="D5756" s="404" t="s">
        <v>6770</v>
      </c>
      <c r="E5756" s="409">
        <v>184.94</v>
      </c>
      <c r="F5756" s="404" t="s">
        <v>6771</v>
      </c>
    </row>
    <row r="5757" spans="1:6">
      <c r="A5757" s="403">
        <v>97628</v>
      </c>
      <c r="B5757" s="404" t="s">
        <v>12891</v>
      </c>
      <c r="C5757" s="404" t="s">
        <v>93</v>
      </c>
      <c r="D5757" s="404" t="s">
        <v>6770</v>
      </c>
      <c r="E5757" s="409">
        <v>159.82</v>
      </c>
      <c r="F5757" s="404" t="s">
        <v>6771</v>
      </c>
    </row>
    <row r="5758" spans="1:6">
      <c r="A5758" s="403">
        <v>97629</v>
      </c>
      <c r="B5758" s="404" t="s">
        <v>12892</v>
      </c>
      <c r="C5758" s="404" t="s">
        <v>93</v>
      </c>
      <c r="D5758" s="404" t="s">
        <v>6770</v>
      </c>
      <c r="E5758" s="409">
        <v>87.53</v>
      </c>
      <c r="F5758" s="404" t="s">
        <v>6771</v>
      </c>
    </row>
    <row r="5759" spans="1:6">
      <c r="A5759" s="403">
        <v>97631</v>
      </c>
      <c r="B5759" s="404" t="s">
        <v>12893</v>
      </c>
      <c r="C5759" s="404" t="s">
        <v>76</v>
      </c>
      <c r="D5759" s="404" t="s">
        <v>6770</v>
      </c>
      <c r="E5759" s="409">
        <v>1.93</v>
      </c>
      <c r="F5759" s="404" t="s">
        <v>6771</v>
      </c>
    </row>
    <row r="5760" spans="1:6">
      <c r="A5760" s="403">
        <v>97632</v>
      </c>
      <c r="B5760" s="404" t="s">
        <v>12894</v>
      </c>
      <c r="C5760" s="404" t="s">
        <v>78</v>
      </c>
      <c r="D5760" s="404" t="s">
        <v>6770</v>
      </c>
      <c r="E5760" s="409">
        <v>1.47</v>
      </c>
      <c r="F5760" s="404" t="s">
        <v>6771</v>
      </c>
    </row>
    <row r="5761" spans="1:6">
      <c r="A5761" s="403">
        <v>97633</v>
      </c>
      <c r="B5761" s="404" t="s">
        <v>5632</v>
      </c>
      <c r="C5761" s="404" t="s">
        <v>76</v>
      </c>
      <c r="D5761" s="404" t="s">
        <v>6770</v>
      </c>
      <c r="E5761" s="409">
        <v>12.92</v>
      </c>
      <c r="F5761" s="404" t="s">
        <v>6771</v>
      </c>
    </row>
    <row r="5762" spans="1:6">
      <c r="A5762" s="403">
        <v>97634</v>
      </c>
      <c r="B5762" s="404" t="s">
        <v>12895</v>
      </c>
      <c r="C5762" s="404" t="s">
        <v>76</v>
      </c>
      <c r="D5762" s="404" t="s">
        <v>6770</v>
      </c>
      <c r="E5762" s="409">
        <v>7.88</v>
      </c>
      <c r="F5762" s="404" t="s">
        <v>6771</v>
      </c>
    </row>
    <row r="5763" spans="1:6">
      <c r="A5763" s="403">
        <v>97635</v>
      </c>
      <c r="B5763" s="404" t="s">
        <v>12896</v>
      </c>
      <c r="C5763" s="404" t="s">
        <v>76</v>
      </c>
      <c r="D5763" s="404" t="s">
        <v>6770</v>
      </c>
      <c r="E5763" s="409">
        <v>10.119999999999999</v>
      </c>
      <c r="F5763" s="404" t="s">
        <v>6771</v>
      </c>
    </row>
    <row r="5764" spans="1:6">
      <c r="A5764" s="403">
        <v>97636</v>
      </c>
      <c r="B5764" s="404" t="s">
        <v>12897</v>
      </c>
      <c r="C5764" s="404" t="s">
        <v>76</v>
      </c>
      <c r="D5764" s="404" t="s">
        <v>6770</v>
      </c>
      <c r="E5764" s="409">
        <v>9.94</v>
      </c>
      <c r="F5764" s="404" t="s">
        <v>6771</v>
      </c>
    </row>
    <row r="5765" spans="1:6">
      <c r="A5765" s="403">
        <v>97637</v>
      </c>
      <c r="B5765" s="404" t="s">
        <v>12898</v>
      </c>
      <c r="C5765" s="404" t="s">
        <v>76</v>
      </c>
      <c r="D5765" s="404" t="s">
        <v>6770</v>
      </c>
      <c r="E5765" s="409">
        <v>1.81</v>
      </c>
      <c r="F5765" s="404" t="s">
        <v>6771</v>
      </c>
    </row>
    <row r="5766" spans="1:6">
      <c r="A5766" s="403">
        <v>97638</v>
      </c>
      <c r="B5766" s="404" t="s">
        <v>12899</v>
      </c>
      <c r="C5766" s="404" t="s">
        <v>76</v>
      </c>
      <c r="D5766" s="404" t="s">
        <v>6770</v>
      </c>
      <c r="E5766" s="409">
        <v>5.3</v>
      </c>
      <c r="F5766" s="404" t="s">
        <v>6771</v>
      </c>
    </row>
    <row r="5767" spans="1:6">
      <c r="A5767" s="403">
        <v>97639</v>
      </c>
      <c r="B5767" s="404" t="s">
        <v>12900</v>
      </c>
      <c r="C5767" s="404" t="s">
        <v>76</v>
      </c>
      <c r="D5767" s="404" t="s">
        <v>6770</v>
      </c>
      <c r="E5767" s="409">
        <v>11.79</v>
      </c>
      <c r="F5767" s="404" t="s">
        <v>6771</v>
      </c>
    </row>
    <row r="5768" spans="1:6">
      <c r="A5768" s="403">
        <v>97640</v>
      </c>
      <c r="B5768" s="404" t="s">
        <v>12901</v>
      </c>
      <c r="C5768" s="404" t="s">
        <v>76</v>
      </c>
      <c r="D5768" s="404" t="s">
        <v>6770</v>
      </c>
      <c r="E5768" s="409">
        <v>1.1399999999999999</v>
      </c>
      <c r="F5768" s="404" t="s">
        <v>6771</v>
      </c>
    </row>
    <row r="5769" spans="1:6">
      <c r="A5769" s="403">
        <v>97641</v>
      </c>
      <c r="B5769" s="404" t="s">
        <v>12902</v>
      </c>
      <c r="C5769" s="404" t="s">
        <v>76</v>
      </c>
      <c r="D5769" s="404" t="s">
        <v>6770</v>
      </c>
      <c r="E5769" s="409">
        <v>2.83</v>
      </c>
      <c r="F5769" s="404" t="s">
        <v>6771</v>
      </c>
    </row>
    <row r="5770" spans="1:6">
      <c r="A5770" s="403">
        <v>97642</v>
      </c>
      <c r="B5770" s="404" t="s">
        <v>12903</v>
      </c>
      <c r="C5770" s="404" t="s">
        <v>76</v>
      </c>
      <c r="D5770" s="404" t="s">
        <v>6770</v>
      </c>
      <c r="E5770" s="409">
        <v>2.0499999999999998</v>
      </c>
      <c r="F5770" s="404" t="s">
        <v>6771</v>
      </c>
    </row>
    <row r="5771" spans="1:6">
      <c r="A5771" s="403">
        <v>97643</v>
      </c>
      <c r="B5771" s="404" t="s">
        <v>12904</v>
      </c>
      <c r="C5771" s="404" t="s">
        <v>76</v>
      </c>
      <c r="D5771" s="404" t="s">
        <v>6770</v>
      </c>
      <c r="E5771" s="409">
        <v>14.49</v>
      </c>
      <c r="F5771" s="404" t="s">
        <v>6771</v>
      </c>
    </row>
    <row r="5772" spans="1:6">
      <c r="A5772" s="403">
        <v>97644</v>
      </c>
      <c r="B5772" s="404" t="s">
        <v>12905</v>
      </c>
      <c r="C5772" s="404" t="s">
        <v>76</v>
      </c>
      <c r="D5772" s="404" t="s">
        <v>6770</v>
      </c>
      <c r="E5772" s="409">
        <v>5.44</v>
      </c>
      <c r="F5772" s="404" t="s">
        <v>6771</v>
      </c>
    </row>
    <row r="5773" spans="1:6">
      <c r="A5773" s="403">
        <v>97645</v>
      </c>
      <c r="B5773" s="404" t="s">
        <v>12906</v>
      </c>
      <c r="C5773" s="404" t="s">
        <v>76</v>
      </c>
      <c r="D5773" s="404" t="s">
        <v>6770</v>
      </c>
      <c r="E5773" s="409">
        <v>15.9</v>
      </c>
      <c r="F5773" s="404" t="s">
        <v>6771</v>
      </c>
    </row>
    <row r="5774" spans="1:6">
      <c r="A5774" s="403">
        <v>97647</v>
      </c>
      <c r="B5774" s="404" t="s">
        <v>12907</v>
      </c>
      <c r="C5774" s="404" t="s">
        <v>76</v>
      </c>
      <c r="D5774" s="404" t="s">
        <v>6770</v>
      </c>
      <c r="E5774" s="409">
        <v>1.94</v>
      </c>
      <c r="F5774" s="404" t="s">
        <v>6771</v>
      </c>
    </row>
    <row r="5775" spans="1:6">
      <c r="A5775" s="403">
        <v>97648</v>
      </c>
      <c r="B5775" s="404" t="s">
        <v>12908</v>
      </c>
      <c r="C5775" s="404" t="s">
        <v>76</v>
      </c>
      <c r="D5775" s="404" t="s">
        <v>6770</v>
      </c>
      <c r="E5775" s="409">
        <v>1.1200000000000001</v>
      </c>
      <c r="F5775" s="404" t="s">
        <v>6771</v>
      </c>
    </row>
    <row r="5776" spans="1:6">
      <c r="A5776" s="403">
        <v>97649</v>
      </c>
      <c r="B5776" s="404" t="s">
        <v>12909</v>
      </c>
      <c r="C5776" s="404" t="s">
        <v>76</v>
      </c>
      <c r="D5776" s="404" t="s">
        <v>6823</v>
      </c>
      <c r="E5776" s="409">
        <v>2.52</v>
      </c>
      <c r="F5776" s="404" t="s">
        <v>6771</v>
      </c>
    </row>
    <row r="5777" spans="1:6">
      <c r="A5777" s="403">
        <v>97650</v>
      </c>
      <c r="B5777" s="404" t="s">
        <v>12910</v>
      </c>
      <c r="C5777" s="404" t="s">
        <v>76</v>
      </c>
      <c r="D5777" s="404" t="s">
        <v>6770</v>
      </c>
      <c r="E5777" s="409">
        <v>4.1900000000000004</v>
      </c>
      <c r="F5777" s="404" t="s">
        <v>6771</v>
      </c>
    </row>
    <row r="5778" spans="1:6">
      <c r="A5778" s="403">
        <v>97651</v>
      </c>
      <c r="B5778" s="404" t="s">
        <v>12911</v>
      </c>
      <c r="C5778" s="404" t="s">
        <v>2</v>
      </c>
      <c r="D5778" s="404" t="s">
        <v>6770</v>
      </c>
      <c r="E5778" s="409">
        <v>46.45</v>
      </c>
      <c r="F5778" s="404" t="s">
        <v>6771</v>
      </c>
    </row>
    <row r="5779" spans="1:6">
      <c r="A5779" s="403">
        <v>97652</v>
      </c>
      <c r="B5779" s="404" t="s">
        <v>12912</v>
      </c>
      <c r="C5779" s="404" t="s">
        <v>2</v>
      </c>
      <c r="D5779" s="404" t="s">
        <v>6770</v>
      </c>
      <c r="E5779" s="409">
        <v>105.33</v>
      </c>
      <c r="F5779" s="404" t="s">
        <v>6771</v>
      </c>
    </row>
    <row r="5780" spans="1:6">
      <c r="A5780" s="403">
        <v>97653</v>
      </c>
      <c r="B5780" s="404" t="s">
        <v>12913</v>
      </c>
      <c r="C5780" s="404" t="s">
        <v>2</v>
      </c>
      <c r="D5780" s="404" t="s">
        <v>6823</v>
      </c>
      <c r="E5780" s="409">
        <v>83.5</v>
      </c>
      <c r="F5780" s="404" t="s">
        <v>6771</v>
      </c>
    </row>
    <row r="5781" spans="1:6">
      <c r="A5781" s="403">
        <v>97654</v>
      </c>
      <c r="B5781" s="404" t="s">
        <v>12914</v>
      </c>
      <c r="C5781" s="404" t="s">
        <v>2</v>
      </c>
      <c r="D5781" s="404" t="s">
        <v>6823</v>
      </c>
      <c r="E5781" s="409">
        <v>99.62</v>
      </c>
      <c r="F5781" s="404" t="s">
        <v>6771</v>
      </c>
    </row>
    <row r="5782" spans="1:6">
      <c r="A5782" s="403">
        <v>97655</v>
      </c>
      <c r="B5782" s="404" t="s">
        <v>12915</v>
      </c>
      <c r="C5782" s="404" t="s">
        <v>76</v>
      </c>
      <c r="D5782" s="404" t="s">
        <v>6770</v>
      </c>
      <c r="E5782" s="409">
        <v>12.01</v>
      </c>
      <c r="F5782" s="404" t="s">
        <v>6771</v>
      </c>
    </row>
    <row r="5783" spans="1:6">
      <c r="A5783" s="403">
        <v>97656</v>
      </c>
      <c r="B5783" s="404" t="s">
        <v>12916</v>
      </c>
      <c r="C5783" s="404" t="s">
        <v>2</v>
      </c>
      <c r="D5783" s="404" t="s">
        <v>6770</v>
      </c>
      <c r="E5783" s="409">
        <v>120.62</v>
      </c>
      <c r="F5783" s="404" t="s">
        <v>6771</v>
      </c>
    </row>
    <row r="5784" spans="1:6">
      <c r="A5784" s="403">
        <v>97657</v>
      </c>
      <c r="B5784" s="404" t="s">
        <v>12917</v>
      </c>
      <c r="C5784" s="404" t="s">
        <v>2</v>
      </c>
      <c r="D5784" s="404" t="s">
        <v>6770</v>
      </c>
      <c r="E5784" s="409">
        <v>239.08</v>
      </c>
      <c r="F5784" s="404" t="s">
        <v>6771</v>
      </c>
    </row>
    <row r="5785" spans="1:6">
      <c r="A5785" s="403">
        <v>97658</v>
      </c>
      <c r="B5785" s="404" t="s">
        <v>12918</v>
      </c>
      <c r="C5785" s="404" t="s">
        <v>2</v>
      </c>
      <c r="D5785" s="404" t="s">
        <v>6823</v>
      </c>
      <c r="E5785" s="409">
        <v>112.76</v>
      </c>
      <c r="F5785" s="404" t="s">
        <v>6771</v>
      </c>
    </row>
    <row r="5786" spans="1:6">
      <c r="A5786" s="403">
        <v>97659</v>
      </c>
      <c r="B5786" s="404" t="s">
        <v>12919</v>
      </c>
      <c r="C5786" s="404" t="s">
        <v>2</v>
      </c>
      <c r="D5786" s="404" t="s">
        <v>6823</v>
      </c>
      <c r="E5786" s="409">
        <v>146.83000000000001</v>
      </c>
      <c r="F5786" s="404" t="s">
        <v>6771</v>
      </c>
    </row>
    <row r="5787" spans="1:6">
      <c r="A5787" s="403">
        <v>97660</v>
      </c>
      <c r="B5787" s="404" t="s">
        <v>5634</v>
      </c>
      <c r="C5787" s="404" t="s">
        <v>2</v>
      </c>
      <c r="D5787" s="404" t="s">
        <v>6770</v>
      </c>
      <c r="E5787" s="409">
        <v>0.38</v>
      </c>
      <c r="F5787" s="404" t="s">
        <v>6771</v>
      </c>
    </row>
    <row r="5788" spans="1:6">
      <c r="A5788" s="403">
        <v>97661</v>
      </c>
      <c r="B5788" s="404" t="s">
        <v>12920</v>
      </c>
      <c r="C5788" s="404" t="s">
        <v>78</v>
      </c>
      <c r="D5788" s="404" t="s">
        <v>6770</v>
      </c>
      <c r="E5788" s="409">
        <v>0.38</v>
      </c>
      <c r="F5788" s="404" t="s">
        <v>6771</v>
      </c>
    </row>
    <row r="5789" spans="1:6">
      <c r="A5789" s="403">
        <v>97662</v>
      </c>
      <c r="B5789" s="404" t="s">
        <v>12921</v>
      </c>
      <c r="C5789" s="404" t="s">
        <v>78</v>
      </c>
      <c r="D5789" s="404" t="s">
        <v>6770</v>
      </c>
      <c r="E5789" s="409">
        <v>0.28999999999999998</v>
      </c>
      <c r="F5789" s="404" t="s">
        <v>6771</v>
      </c>
    </row>
    <row r="5790" spans="1:6">
      <c r="A5790" s="403">
        <v>97663</v>
      </c>
      <c r="B5790" s="404" t="s">
        <v>12922</v>
      </c>
      <c r="C5790" s="404" t="s">
        <v>2</v>
      </c>
      <c r="D5790" s="404" t="s">
        <v>6770</v>
      </c>
      <c r="E5790" s="409">
        <v>7.27</v>
      </c>
      <c r="F5790" s="404" t="s">
        <v>6771</v>
      </c>
    </row>
    <row r="5791" spans="1:6">
      <c r="A5791" s="403">
        <v>97664</v>
      </c>
      <c r="B5791" s="404" t="s">
        <v>12923</v>
      </c>
      <c r="C5791" s="404" t="s">
        <v>2</v>
      </c>
      <c r="D5791" s="404" t="s">
        <v>6770</v>
      </c>
      <c r="E5791" s="409">
        <v>0.9</v>
      </c>
      <c r="F5791" s="404" t="s">
        <v>6771</v>
      </c>
    </row>
    <row r="5792" spans="1:6">
      <c r="A5792" s="403">
        <v>97665</v>
      </c>
      <c r="B5792" s="404" t="s">
        <v>5636</v>
      </c>
      <c r="C5792" s="404" t="s">
        <v>2</v>
      </c>
      <c r="D5792" s="404" t="s">
        <v>6770</v>
      </c>
      <c r="E5792" s="409">
        <v>0.75</v>
      </c>
      <c r="F5792" s="404" t="s">
        <v>6771</v>
      </c>
    </row>
    <row r="5793" spans="1:6">
      <c r="A5793" s="403">
        <v>97666</v>
      </c>
      <c r="B5793" s="404" t="s">
        <v>12924</v>
      </c>
      <c r="C5793" s="404" t="s">
        <v>2</v>
      </c>
      <c r="D5793" s="404" t="s">
        <v>6770</v>
      </c>
      <c r="E5793" s="409">
        <v>5.3</v>
      </c>
      <c r="F5793" s="404" t="s">
        <v>6771</v>
      </c>
    </row>
    <row r="5794" spans="1:6">
      <c r="A5794" s="403">
        <v>85423</v>
      </c>
      <c r="B5794" s="404" t="s">
        <v>12925</v>
      </c>
      <c r="C5794" s="404" t="s">
        <v>76</v>
      </c>
      <c r="D5794" s="404" t="s">
        <v>6823</v>
      </c>
      <c r="E5794" s="409">
        <v>6</v>
      </c>
      <c r="F5794" s="404" t="s">
        <v>6771</v>
      </c>
    </row>
    <row r="5795" spans="1:6">
      <c r="A5795" s="403">
        <v>85424</v>
      </c>
      <c r="B5795" s="404" t="s">
        <v>12926</v>
      </c>
      <c r="C5795" s="404" t="s">
        <v>76</v>
      </c>
      <c r="D5795" s="404" t="s">
        <v>6823</v>
      </c>
      <c r="E5795" s="409">
        <v>18.29</v>
      </c>
      <c r="F5795" s="404" t="s">
        <v>6771</v>
      </c>
    </row>
    <row r="5796" spans="1:6">
      <c r="A5796" s="403">
        <v>72742</v>
      </c>
      <c r="B5796" s="404" t="s">
        <v>12927</v>
      </c>
      <c r="C5796" s="404" t="s">
        <v>2</v>
      </c>
      <c r="D5796" s="404" t="s">
        <v>6770</v>
      </c>
      <c r="E5796" s="409">
        <v>694.4</v>
      </c>
      <c r="F5796" s="404" t="s">
        <v>6771</v>
      </c>
    </row>
    <row r="5797" spans="1:6">
      <c r="A5797" s="403">
        <v>72743</v>
      </c>
      <c r="B5797" s="404" t="s">
        <v>12928</v>
      </c>
      <c r="C5797" s="404" t="s">
        <v>2</v>
      </c>
      <c r="D5797" s="404" t="s">
        <v>6770</v>
      </c>
      <c r="E5797" s="409">
        <v>347.2</v>
      </c>
      <c r="F5797" s="404" t="s">
        <v>6771</v>
      </c>
    </row>
    <row r="5798" spans="1:6">
      <c r="A5798" s="404" t="s">
        <v>12929</v>
      </c>
      <c r="B5798" s="404" t="s">
        <v>12930</v>
      </c>
      <c r="C5798" s="404" t="s">
        <v>11615</v>
      </c>
      <c r="D5798" s="404" t="s">
        <v>6770</v>
      </c>
      <c r="E5798" s="409">
        <v>39.130000000000003</v>
      </c>
      <c r="F5798" s="404" t="s">
        <v>6771</v>
      </c>
    </row>
    <row r="5799" spans="1:6">
      <c r="A5799" s="404" t="s">
        <v>12931</v>
      </c>
      <c r="B5799" s="404" t="s">
        <v>12932</v>
      </c>
      <c r="C5799" s="404" t="s">
        <v>11615</v>
      </c>
      <c r="D5799" s="404" t="s">
        <v>6770</v>
      </c>
      <c r="E5799" s="409">
        <v>54.68</v>
      </c>
      <c r="F5799" s="404" t="s">
        <v>6771</v>
      </c>
    </row>
    <row r="5800" spans="1:6">
      <c r="A5800" s="404" t="s">
        <v>12933</v>
      </c>
      <c r="B5800" s="404" t="s">
        <v>12934</v>
      </c>
      <c r="C5800" s="404" t="s">
        <v>93</v>
      </c>
      <c r="D5800" s="404" t="s">
        <v>6770</v>
      </c>
      <c r="E5800" s="409">
        <v>27.61</v>
      </c>
      <c r="F5800" s="404" t="s">
        <v>6771</v>
      </c>
    </row>
    <row r="5801" spans="1:6">
      <c r="A5801" s="404" t="s">
        <v>12935</v>
      </c>
      <c r="B5801" s="404" t="s">
        <v>12936</v>
      </c>
      <c r="C5801" s="404" t="s">
        <v>93</v>
      </c>
      <c r="D5801" s="404" t="s">
        <v>6770</v>
      </c>
      <c r="E5801" s="409">
        <v>23.84</v>
      </c>
      <c r="F5801" s="404" t="s">
        <v>6771</v>
      </c>
    </row>
    <row r="5802" spans="1:6">
      <c r="A5802" s="404" t="s">
        <v>12937</v>
      </c>
      <c r="B5802" s="404" t="s">
        <v>12938</v>
      </c>
      <c r="C5802" s="404" t="s">
        <v>93</v>
      </c>
      <c r="D5802" s="404" t="s">
        <v>6770</v>
      </c>
      <c r="E5802" s="409">
        <v>2.06</v>
      </c>
      <c r="F5802" s="404" t="s">
        <v>6771</v>
      </c>
    </row>
    <row r="5803" spans="1:6">
      <c r="A5803" s="404" t="s">
        <v>12939</v>
      </c>
      <c r="B5803" s="404" t="s">
        <v>12940</v>
      </c>
      <c r="C5803" s="404" t="s">
        <v>76</v>
      </c>
      <c r="D5803" s="404" t="s">
        <v>6770</v>
      </c>
      <c r="E5803" s="409">
        <v>0.95</v>
      </c>
      <c r="F5803" s="404" t="s">
        <v>6771</v>
      </c>
    </row>
    <row r="5804" spans="1:6">
      <c r="A5804" s="404" t="s">
        <v>12941</v>
      </c>
      <c r="B5804" s="404" t="s">
        <v>12942</v>
      </c>
      <c r="C5804" s="404" t="s">
        <v>93</v>
      </c>
      <c r="D5804" s="404" t="s">
        <v>6770</v>
      </c>
      <c r="E5804" s="409">
        <v>1.71</v>
      </c>
      <c r="F5804" s="404" t="s">
        <v>6771</v>
      </c>
    </row>
    <row r="5805" spans="1:6">
      <c r="A5805" s="404" t="s">
        <v>12943</v>
      </c>
      <c r="B5805" s="404" t="s">
        <v>12944</v>
      </c>
      <c r="C5805" s="404" t="s">
        <v>93</v>
      </c>
      <c r="D5805" s="404" t="s">
        <v>6770</v>
      </c>
      <c r="E5805" s="409">
        <v>1.71</v>
      </c>
      <c r="F5805" s="404" t="s">
        <v>6771</v>
      </c>
    </row>
    <row r="5806" spans="1:6">
      <c r="A5806" s="404" t="s">
        <v>12945</v>
      </c>
      <c r="B5806" s="404" t="s">
        <v>12946</v>
      </c>
      <c r="C5806" s="404" t="s">
        <v>93</v>
      </c>
      <c r="D5806" s="404" t="s">
        <v>6770</v>
      </c>
      <c r="E5806" s="409">
        <v>1.84</v>
      </c>
      <c r="F5806" s="404" t="s">
        <v>6771</v>
      </c>
    </row>
    <row r="5807" spans="1:6">
      <c r="A5807" s="404" t="s">
        <v>12947</v>
      </c>
      <c r="B5807" s="404" t="s">
        <v>12948</v>
      </c>
      <c r="C5807" s="404" t="s">
        <v>93</v>
      </c>
      <c r="D5807" s="404" t="s">
        <v>6770</v>
      </c>
      <c r="E5807" s="409">
        <v>1.71</v>
      </c>
      <c r="F5807" s="404" t="s">
        <v>6771</v>
      </c>
    </row>
    <row r="5808" spans="1:6">
      <c r="A5808" s="404" t="s">
        <v>12949</v>
      </c>
      <c r="B5808" s="404" t="s">
        <v>12950</v>
      </c>
      <c r="C5808" s="404" t="s">
        <v>93</v>
      </c>
      <c r="D5808" s="404" t="s">
        <v>6770</v>
      </c>
      <c r="E5808" s="409">
        <v>1.87</v>
      </c>
      <c r="F5808" s="404" t="s">
        <v>6771</v>
      </c>
    </row>
    <row r="5809" spans="1:6">
      <c r="A5809" s="404" t="s">
        <v>12951</v>
      </c>
      <c r="B5809" s="404" t="s">
        <v>12952</v>
      </c>
      <c r="C5809" s="404" t="s">
        <v>2</v>
      </c>
      <c r="D5809" s="404" t="s">
        <v>6770</v>
      </c>
      <c r="E5809" s="409">
        <v>147.56</v>
      </c>
      <c r="F5809" s="404" t="s">
        <v>6771</v>
      </c>
    </row>
    <row r="5810" spans="1:6">
      <c r="A5810" s="404" t="s">
        <v>12953</v>
      </c>
      <c r="B5810" s="404" t="s">
        <v>12954</v>
      </c>
      <c r="C5810" s="404" t="s">
        <v>2</v>
      </c>
      <c r="D5810" s="404" t="s">
        <v>6770</v>
      </c>
      <c r="E5810" s="409">
        <v>190.96</v>
      </c>
      <c r="F5810" s="404" t="s">
        <v>6771</v>
      </c>
    </row>
    <row r="5811" spans="1:6">
      <c r="A5811" s="404" t="s">
        <v>12955</v>
      </c>
      <c r="B5811" s="404" t="s">
        <v>12956</v>
      </c>
      <c r="C5811" s="404" t="s">
        <v>2</v>
      </c>
      <c r="D5811" s="404" t="s">
        <v>6770</v>
      </c>
      <c r="E5811" s="409">
        <v>173.6</v>
      </c>
      <c r="F5811" s="404" t="s">
        <v>6771</v>
      </c>
    </row>
    <row r="5812" spans="1:6">
      <c r="A5812" s="404" t="s">
        <v>12957</v>
      </c>
      <c r="B5812" s="404" t="s">
        <v>12958</v>
      </c>
      <c r="C5812" s="404" t="s">
        <v>2</v>
      </c>
      <c r="D5812" s="404" t="s">
        <v>6770</v>
      </c>
      <c r="E5812" s="409">
        <v>190.96</v>
      </c>
      <c r="F5812" s="404" t="s">
        <v>6771</v>
      </c>
    </row>
    <row r="5813" spans="1:6">
      <c r="A5813" s="404" t="s">
        <v>12959</v>
      </c>
      <c r="B5813" s="404" t="s">
        <v>12960</v>
      </c>
      <c r="C5813" s="404" t="s">
        <v>2</v>
      </c>
      <c r="D5813" s="404" t="s">
        <v>6770</v>
      </c>
      <c r="E5813" s="409">
        <v>151.9</v>
      </c>
      <c r="F5813" s="404" t="s">
        <v>6771</v>
      </c>
    </row>
    <row r="5814" spans="1:6">
      <c r="A5814" s="404" t="s">
        <v>12961</v>
      </c>
      <c r="B5814" s="404" t="s">
        <v>12962</v>
      </c>
      <c r="C5814" s="404" t="s">
        <v>2</v>
      </c>
      <c r="D5814" s="404" t="s">
        <v>6770</v>
      </c>
      <c r="E5814" s="409">
        <v>138.88</v>
      </c>
      <c r="F5814" s="404" t="s">
        <v>6771</v>
      </c>
    </row>
    <row r="5815" spans="1:6">
      <c r="A5815" s="404" t="s">
        <v>12963</v>
      </c>
      <c r="B5815" s="404" t="s">
        <v>12964</v>
      </c>
      <c r="C5815" s="404" t="s">
        <v>2</v>
      </c>
      <c r="D5815" s="404" t="s">
        <v>6770</v>
      </c>
      <c r="E5815" s="409">
        <v>164.92</v>
      </c>
      <c r="F5815" s="404" t="s">
        <v>6771</v>
      </c>
    </row>
    <row r="5816" spans="1:6">
      <c r="A5816" s="404" t="s">
        <v>12965</v>
      </c>
      <c r="B5816" s="404" t="s">
        <v>12966</v>
      </c>
      <c r="C5816" s="404" t="s">
        <v>2</v>
      </c>
      <c r="D5816" s="404" t="s">
        <v>6770</v>
      </c>
      <c r="E5816" s="409">
        <v>86.8</v>
      </c>
      <c r="F5816" s="404" t="s">
        <v>6771</v>
      </c>
    </row>
    <row r="5817" spans="1:6">
      <c r="A5817" s="404" t="s">
        <v>12967</v>
      </c>
      <c r="B5817" s="404" t="s">
        <v>12968</v>
      </c>
      <c r="C5817" s="404" t="s">
        <v>2</v>
      </c>
      <c r="D5817" s="404" t="s">
        <v>6770</v>
      </c>
      <c r="E5817" s="409">
        <v>78.12</v>
      </c>
      <c r="F5817" s="404" t="s">
        <v>6771</v>
      </c>
    </row>
    <row r="5818" spans="1:6">
      <c r="A5818" s="404" t="s">
        <v>12969</v>
      </c>
      <c r="B5818" s="404" t="s">
        <v>12970</v>
      </c>
      <c r="C5818" s="404" t="s">
        <v>2</v>
      </c>
      <c r="D5818" s="404" t="s">
        <v>6770</v>
      </c>
      <c r="E5818" s="409">
        <v>164.92</v>
      </c>
      <c r="F5818" s="404" t="s">
        <v>6771</v>
      </c>
    </row>
    <row r="5819" spans="1:6">
      <c r="A5819" s="404" t="s">
        <v>12971</v>
      </c>
      <c r="B5819" s="404" t="s">
        <v>12972</v>
      </c>
      <c r="C5819" s="404" t="s">
        <v>2</v>
      </c>
      <c r="D5819" s="404" t="s">
        <v>6770</v>
      </c>
      <c r="E5819" s="409">
        <v>251.72</v>
      </c>
      <c r="F5819" s="404" t="s">
        <v>6771</v>
      </c>
    </row>
    <row r="5820" spans="1:6">
      <c r="A5820" s="404" t="s">
        <v>12973</v>
      </c>
      <c r="B5820" s="404" t="s">
        <v>12974</v>
      </c>
      <c r="C5820" s="404" t="s">
        <v>2</v>
      </c>
      <c r="D5820" s="404" t="s">
        <v>6770</v>
      </c>
      <c r="E5820" s="409">
        <v>329.84</v>
      </c>
      <c r="F5820" s="404" t="s">
        <v>6771</v>
      </c>
    </row>
    <row r="5821" spans="1:6">
      <c r="A5821" s="404" t="s">
        <v>12975</v>
      </c>
      <c r="B5821" s="404" t="s">
        <v>12976</v>
      </c>
      <c r="C5821" s="404" t="s">
        <v>2</v>
      </c>
      <c r="D5821" s="404" t="s">
        <v>6770</v>
      </c>
      <c r="E5821" s="409">
        <v>173.6</v>
      </c>
      <c r="F5821" s="404" t="s">
        <v>6771</v>
      </c>
    </row>
    <row r="5822" spans="1:6">
      <c r="A5822" s="404" t="s">
        <v>12977</v>
      </c>
      <c r="B5822" s="404" t="s">
        <v>12978</v>
      </c>
      <c r="C5822" s="404" t="s">
        <v>2</v>
      </c>
      <c r="D5822" s="404" t="s">
        <v>6770</v>
      </c>
      <c r="E5822" s="409">
        <v>60.76</v>
      </c>
      <c r="F5822" s="404" t="s">
        <v>6771</v>
      </c>
    </row>
    <row r="5823" spans="1:6">
      <c r="A5823" s="404" t="s">
        <v>12979</v>
      </c>
      <c r="B5823" s="404" t="s">
        <v>12980</v>
      </c>
      <c r="C5823" s="404" t="s">
        <v>2</v>
      </c>
      <c r="D5823" s="404" t="s">
        <v>6770</v>
      </c>
      <c r="E5823" s="409">
        <v>69.44</v>
      </c>
      <c r="F5823" s="404" t="s">
        <v>6771</v>
      </c>
    </row>
    <row r="5824" spans="1:6">
      <c r="A5824" s="404" t="s">
        <v>12981</v>
      </c>
      <c r="B5824" s="404" t="s">
        <v>12982</v>
      </c>
      <c r="C5824" s="404" t="s">
        <v>2</v>
      </c>
      <c r="D5824" s="404" t="s">
        <v>6770</v>
      </c>
      <c r="E5824" s="409">
        <v>78.12</v>
      </c>
      <c r="F5824" s="404" t="s">
        <v>6771</v>
      </c>
    </row>
    <row r="5825" spans="1:6">
      <c r="A5825" s="404" t="s">
        <v>12983</v>
      </c>
      <c r="B5825" s="404" t="s">
        <v>12984</v>
      </c>
      <c r="C5825" s="404" t="s">
        <v>2</v>
      </c>
      <c r="D5825" s="404" t="s">
        <v>6770</v>
      </c>
      <c r="E5825" s="409">
        <v>364.56</v>
      </c>
      <c r="F5825" s="404" t="s">
        <v>6771</v>
      </c>
    </row>
    <row r="5826" spans="1:6">
      <c r="A5826" s="404" t="s">
        <v>12985</v>
      </c>
      <c r="B5826" s="404" t="s">
        <v>12986</v>
      </c>
      <c r="C5826" s="404" t="s">
        <v>2</v>
      </c>
      <c r="D5826" s="404" t="s">
        <v>6770</v>
      </c>
      <c r="E5826" s="409">
        <v>95.48</v>
      </c>
      <c r="F5826" s="404" t="s">
        <v>6771</v>
      </c>
    </row>
    <row r="5827" spans="1:6">
      <c r="A5827" s="404" t="s">
        <v>12987</v>
      </c>
      <c r="B5827" s="404" t="s">
        <v>12988</v>
      </c>
      <c r="C5827" s="404" t="s">
        <v>2</v>
      </c>
      <c r="D5827" s="404" t="s">
        <v>6770</v>
      </c>
      <c r="E5827" s="409">
        <v>199.64</v>
      </c>
      <c r="F5827" s="404" t="s">
        <v>6771</v>
      </c>
    </row>
    <row r="5828" spans="1:6">
      <c r="A5828" s="404" t="s">
        <v>12989</v>
      </c>
      <c r="B5828" s="404" t="s">
        <v>12990</v>
      </c>
      <c r="C5828" s="404" t="s">
        <v>2</v>
      </c>
      <c r="D5828" s="404" t="s">
        <v>6770</v>
      </c>
      <c r="E5828" s="409">
        <v>225.68</v>
      </c>
      <c r="F5828" s="404" t="s">
        <v>6771</v>
      </c>
    </row>
    <row r="5829" spans="1:6">
      <c r="A5829" s="404" t="s">
        <v>12991</v>
      </c>
      <c r="B5829" s="404" t="s">
        <v>12992</v>
      </c>
      <c r="C5829" s="404" t="s">
        <v>2</v>
      </c>
      <c r="D5829" s="404" t="s">
        <v>6770</v>
      </c>
      <c r="E5829" s="409">
        <v>243.04</v>
      </c>
      <c r="F5829" s="404" t="s">
        <v>6771</v>
      </c>
    </row>
    <row r="5830" spans="1:6">
      <c r="A5830" s="404" t="s">
        <v>12993</v>
      </c>
      <c r="B5830" s="404" t="s">
        <v>12994</v>
      </c>
      <c r="C5830" s="404" t="s">
        <v>2</v>
      </c>
      <c r="D5830" s="404" t="s">
        <v>6770</v>
      </c>
      <c r="E5830" s="409">
        <v>52.08</v>
      </c>
      <c r="F5830" s="404" t="s">
        <v>6771</v>
      </c>
    </row>
    <row r="5831" spans="1:6">
      <c r="A5831" s="404" t="s">
        <v>12995</v>
      </c>
      <c r="B5831" s="404" t="s">
        <v>12996</v>
      </c>
      <c r="C5831" s="404" t="s">
        <v>2</v>
      </c>
      <c r="D5831" s="404" t="s">
        <v>6770</v>
      </c>
      <c r="E5831" s="409">
        <v>52.08</v>
      </c>
      <c r="F5831" s="404" t="s">
        <v>6771</v>
      </c>
    </row>
    <row r="5832" spans="1:6">
      <c r="A5832" s="404" t="s">
        <v>12997</v>
      </c>
      <c r="B5832" s="404" t="s">
        <v>12998</v>
      </c>
      <c r="C5832" s="404" t="s">
        <v>2</v>
      </c>
      <c r="D5832" s="404" t="s">
        <v>6770</v>
      </c>
      <c r="E5832" s="409">
        <v>69.44</v>
      </c>
      <c r="F5832" s="404" t="s">
        <v>6771</v>
      </c>
    </row>
    <row r="5833" spans="1:6">
      <c r="A5833" s="404" t="s">
        <v>12999</v>
      </c>
      <c r="B5833" s="404" t="s">
        <v>13000</v>
      </c>
      <c r="C5833" s="404" t="s">
        <v>2</v>
      </c>
      <c r="D5833" s="404" t="s">
        <v>6770</v>
      </c>
      <c r="E5833" s="409">
        <v>138.88</v>
      </c>
      <c r="F5833" s="404" t="s">
        <v>6771</v>
      </c>
    </row>
    <row r="5834" spans="1:6">
      <c r="A5834" s="404" t="s">
        <v>13001</v>
      </c>
      <c r="B5834" s="404" t="s">
        <v>13002</v>
      </c>
      <c r="C5834" s="404" t="s">
        <v>2</v>
      </c>
      <c r="D5834" s="404" t="s">
        <v>6770</v>
      </c>
      <c r="E5834" s="409">
        <v>225.68</v>
      </c>
      <c r="F5834" s="404" t="s">
        <v>6771</v>
      </c>
    </row>
    <row r="5835" spans="1:6">
      <c r="A5835" s="404" t="s">
        <v>13003</v>
      </c>
      <c r="B5835" s="404" t="s">
        <v>13004</v>
      </c>
      <c r="C5835" s="404" t="s">
        <v>2</v>
      </c>
      <c r="D5835" s="404" t="s">
        <v>6770</v>
      </c>
      <c r="E5835" s="409">
        <v>60.76</v>
      </c>
      <c r="F5835" s="404" t="s">
        <v>6771</v>
      </c>
    </row>
    <row r="5836" spans="1:6">
      <c r="A5836" s="404" t="s">
        <v>13005</v>
      </c>
      <c r="B5836" s="404" t="s">
        <v>13006</v>
      </c>
      <c r="C5836" s="404" t="s">
        <v>2</v>
      </c>
      <c r="D5836" s="404" t="s">
        <v>6770</v>
      </c>
      <c r="E5836" s="409">
        <v>217</v>
      </c>
      <c r="F5836" s="404" t="s">
        <v>6771</v>
      </c>
    </row>
    <row r="5837" spans="1:6">
      <c r="A5837" s="404" t="s">
        <v>13007</v>
      </c>
      <c r="B5837" s="404" t="s">
        <v>13008</v>
      </c>
      <c r="C5837" s="404" t="s">
        <v>2</v>
      </c>
      <c r="D5837" s="404" t="s">
        <v>6770</v>
      </c>
      <c r="E5837" s="409">
        <v>156.24</v>
      </c>
      <c r="F5837" s="404" t="s">
        <v>6771</v>
      </c>
    </row>
    <row r="5838" spans="1:6">
      <c r="A5838" s="404" t="s">
        <v>13009</v>
      </c>
      <c r="B5838" s="404" t="s">
        <v>13010</v>
      </c>
      <c r="C5838" s="404" t="s">
        <v>2</v>
      </c>
      <c r="D5838" s="404" t="s">
        <v>6770</v>
      </c>
      <c r="E5838" s="409">
        <v>156.24</v>
      </c>
      <c r="F5838" s="404" t="s">
        <v>6771</v>
      </c>
    </row>
    <row r="5839" spans="1:6">
      <c r="A5839" s="404" t="s">
        <v>13011</v>
      </c>
      <c r="B5839" s="404" t="s">
        <v>13012</v>
      </c>
      <c r="C5839" s="404" t="s">
        <v>2</v>
      </c>
      <c r="D5839" s="404" t="s">
        <v>6770</v>
      </c>
      <c r="E5839" s="409">
        <v>156.24</v>
      </c>
      <c r="F5839" s="404" t="s">
        <v>6771</v>
      </c>
    </row>
    <row r="5840" spans="1:6">
      <c r="A5840" s="404" t="s">
        <v>13013</v>
      </c>
      <c r="B5840" s="404" t="s">
        <v>13014</v>
      </c>
      <c r="C5840" s="404" t="s">
        <v>2</v>
      </c>
      <c r="D5840" s="404" t="s">
        <v>6770</v>
      </c>
      <c r="E5840" s="409">
        <v>173.6</v>
      </c>
      <c r="F5840" s="404" t="s">
        <v>6771</v>
      </c>
    </row>
    <row r="5841" spans="1:6">
      <c r="A5841" s="404" t="s">
        <v>13015</v>
      </c>
      <c r="B5841" s="404" t="s">
        <v>13016</v>
      </c>
      <c r="C5841" s="404" t="s">
        <v>2</v>
      </c>
      <c r="D5841" s="404" t="s">
        <v>6770</v>
      </c>
      <c r="E5841" s="411">
        <v>1119.72</v>
      </c>
      <c r="F5841" s="404" t="s">
        <v>6771</v>
      </c>
    </row>
    <row r="5842" spans="1:6">
      <c r="A5842" s="404" t="s">
        <v>13017</v>
      </c>
      <c r="B5842" s="404" t="s">
        <v>13018</v>
      </c>
      <c r="C5842" s="404" t="s">
        <v>2</v>
      </c>
      <c r="D5842" s="404" t="s">
        <v>6770</v>
      </c>
      <c r="E5842" s="409">
        <v>234.36</v>
      </c>
      <c r="F5842" s="404" t="s">
        <v>6771</v>
      </c>
    </row>
    <row r="5843" spans="1:6">
      <c r="A5843" s="404" t="s">
        <v>13019</v>
      </c>
      <c r="B5843" s="404" t="s">
        <v>13020</v>
      </c>
      <c r="C5843" s="404" t="s">
        <v>2</v>
      </c>
      <c r="D5843" s="404" t="s">
        <v>6770</v>
      </c>
      <c r="E5843" s="409">
        <v>130.19999999999999</v>
      </c>
      <c r="F5843" s="404" t="s">
        <v>6771</v>
      </c>
    </row>
    <row r="5844" spans="1:6">
      <c r="A5844" s="404" t="s">
        <v>13021</v>
      </c>
      <c r="B5844" s="404" t="s">
        <v>13022</v>
      </c>
      <c r="C5844" s="404" t="s">
        <v>2</v>
      </c>
      <c r="D5844" s="404" t="s">
        <v>6770</v>
      </c>
      <c r="E5844" s="409">
        <v>104.16</v>
      </c>
      <c r="F5844" s="404" t="s">
        <v>6771</v>
      </c>
    </row>
    <row r="5845" spans="1:6">
      <c r="A5845" s="404" t="s">
        <v>13023</v>
      </c>
      <c r="B5845" s="404" t="s">
        <v>13024</v>
      </c>
      <c r="C5845" s="404" t="s">
        <v>2</v>
      </c>
      <c r="D5845" s="404" t="s">
        <v>6770</v>
      </c>
      <c r="E5845" s="409">
        <v>86.8</v>
      </c>
      <c r="F5845" s="404" t="s">
        <v>6771</v>
      </c>
    </row>
    <row r="5846" spans="1:6">
      <c r="A5846" s="404" t="s">
        <v>13025</v>
      </c>
      <c r="B5846" s="404" t="s">
        <v>13026</v>
      </c>
      <c r="C5846" s="404" t="s">
        <v>2</v>
      </c>
      <c r="D5846" s="404" t="s">
        <v>6770</v>
      </c>
      <c r="E5846" s="409">
        <v>125.86</v>
      </c>
      <c r="F5846" s="404" t="s">
        <v>6771</v>
      </c>
    </row>
    <row r="5847" spans="1:6">
      <c r="A5847" s="404" t="s">
        <v>13027</v>
      </c>
      <c r="B5847" s="404" t="s">
        <v>13028</v>
      </c>
      <c r="C5847" s="404" t="s">
        <v>2</v>
      </c>
      <c r="D5847" s="404" t="s">
        <v>6770</v>
      </c>
      <c r="E5847" s="409">
        <v>95.48</v>
      </c>
      <c r="F5847" s="404" t="s">
        <v>6771</v>
      </c>
    </row>
    <row r="5848" spans="1:6">
      <c r="A5848" s="404" t="s">
        <v>13029</v>
      </c>
      <c r="B5848" s="404" t="s">
        <v>13030</v>
      </c>
      <c r="C5848" s="404" t="s">
        <v>2</v>
      </c>
      <c r="D5848" s="404" t="s">
        <v>6770</v>
      </c>
      <c r="E5848" s="409">
        <v>303.8</v>
      </c>
      <c r="F5848" s="404" t="s">
        <v>6771</v>
      </c>
    </row>
    <row r="5849" spans="1:6">
      <c r="A5849" s="404" t="s">
        <v>13031</v>
      </c>
      <c r="B5849" s="404" t="s">
        <v>13032</v>
      </c>
      <c r="C5849" s="404" t="s">
        <v>2</v>
      </c>
      <c r="D5849" s="404" t="s">
        <v>6770</v>
      </c>
      <c r="E5849" s="409">
        <v>86.8</v>
      </c>
      <c r="F5849" s="404" t="s">
        <v>6771</v>
      </c>
    </row>
    <row r="5850" spans="1:6">
      <c r="A5850" s="404" t="s">
        <v>13033</v>
      </c>
      <c r="B5850" s="404" t="s">
        <v>13034</v>
      </c>
      <c r="C5850" s="404" t="s">
        <v>2</v>
      </c>
      <c r="D5850" s="404" t="s">
        <v>6770</v>
      </c>
      <c r="E5850" s="409">
        <v>78.12</v>
      </c>
      <c r="F5850" s="404" t="s">
        <v>6771</v>
      </c>
    </row>
    <row r="5851" spans="1:6">
      <c r="A5851" s="404" t="s">
        <v>13035</v>
      </c>
      <c r="B5851" s="404" t="s">
        <v>13036</v>
      </c>
      <c r="C5851" s="404" t="s">
        <v>2</v>
      </c>
      <c r="D5851" s="404" t="s">
        <v>6770</v>
      </c>
      <c r="E5851" s="409">
        <v>86.8</v>
      </c>
      <c r="F5851" s="404" t="s">
        <v>6771</v>
      </c>
    </row>
    <row r="5852" spans="1:6">
      <c r="A5852" s="404" t="s">
        <v>13037</v>
      </c>
      <c r="B5852" s="404" t="s">
        <v>13038</v>
      </c>
      <c r="C5852" s="404" t="s">
        <v>2</v>
      </c>
      <c r="D5852" s="404" t="s">
        <v>6770</v>
      </c>
      <c r="E5852" s="409">
        <v>69.44</v>
      </c>
      <c r="F5852" s="404" t="s">
        <v>6771</v>
      </c>
    </row>
    <row r="5853" spans="1:6">
      <c r="A5853" s="404" t="s">
        <v>13039</v>
      </c>
      <c r="B5853" s="404" t="s">
        <v>13040</v>
      </c>
      <c r="C5853" s="404" t="s">
        <v>2</v>
      </c>
      <c r="D5853" s="404" t="s">
        <v>6770</v>
      </c>
      <c r="E5853" s="409">
        <v>173.6</v>
      </c>
      <c r="F5853" s="404" t="s">
        <v>6771</v>
      </c>
    </row>
    <row r="5854" spans="1:6">
      <c r="A5854" s="404" t="s">
        <v>13041</v>
      </c>
      <c r="B5854" s="404" t="s">
        <v>13042</v>
      </c>
      <c r="C5854" s="404" t="s">
        <v>2</v>
      </c>
      <c r="D5854" s="404" t="s">
        <v>6770</v>
      </c>
      <c r="E5854" s="409">
        <v>86.8</v>
      </c>
      <c r="F5854" s="404" t="s">
        <v>6771</v>
      </c>
    </row>
    <row r="5855" spans="1:6">
      <c r="A5855" s="404" t="s">
        <v>13043</v>
      </c>
      <c r="B5855" s="404" t="s">
        <v>13044</v>
      </c>
      <c r="C5855" s="404" t="s">
        <v>2</v>
      </c>
      <c r="D5855" s="404" t="s">
        <v>6770</v>
      </c>
      <c r="E5855" s="409">
        <v>65.099999999999994</v>
      </c>
      <c r="F5855" s="404" t="s">
        <v>6771</v>
      </c>
    </row>
    <row r="5856" spans="1:6">
      <c r="A5856" s="404" t="s">
        <v>13045</v>
      </c>
      <c r="B5856" s="404" t="s">
        <v>13046</v>
      </c>
      <c r="C5856" s="404" t="s">
        <v>2</v>
      </c>
      <c r="D5856" s="404" t="s">
        <v>6770</v>
      </c>
      <c r="E5856" s="409">
        <v>173.6</v>
      </c>
      <c r="F5856" s="404" t="s">
        <v>6771</v>
      </c>
    </row>
    <row r="5857" spans="1:6">
      <c r="A5857" s="404" t="s">
        <v>13047</v>
      </c>
      <c r="B5857" s="404" t="s">
        <v>13048</v>
      </c>
      <c r="C5857" s="404" t="s">
        <v>2</v>
      </c>
      <c r="D5857" s="404" t="s">
        <v>6770</v>
      </c>
      <c r="E5857" s="409">
        <v>43.4</v>
      </c>
      <c r="F5857" s="404" t="s">
        <v>6771</v>
      </c>
    </row>
    <row r="5858" spans="1:6">
      <c r="A5858" s="404" t="s">
        <v>13049</v>
      </c>
      <c r="B5858" s="404" t="s">
        <v>13050</v>
      </c>
      <c r="C5858" s="404" t="s">
        <v>2</v>
      </c>
      <c r="D5858" s="404" t="s">
        <v>6770</v>
      </c>
      <c r="E5858" s="409">
        <v>95.48</v>
      </c>
      <c r="F5858" s="404" t="s">
        <v>6771</v>
      </c>
    </row>
    <row r="5859" spans="1:6">
      <c r="A5859" s="404" t="s">
        <v>13051</v>
      </c>
      <c r="B5859" s="404" t="s">
        <v>13052</v>
      </c>
      <c r="C5859" s="404" t="s">
        <v>2</v>
      </c>
      <c r="D5859" s="404" t="s">
        <v>6770</v>
      </c>
      <c r="E5859" s="409">
        <v>86.8</v>
      </c>
      <c r="F5859" s="404" t="s">
        <v>6771</v>
      </c>
    </row>
    <row r="5860" spans="1:6">
      <c r="A5860" s="404" t="s">
        <v>13053</v>
      </c>
      <c r="B5860" s="404" t="s">
        <v>13054</v>
      </c>
      <c r="C5860" s="404" t="s">
        <v>2</v>
      </c>
      <c r="D5860" s="404" t="s">
        <v>6770</v>
      </c>
      <c r="E5860" s="409">
        <v>78.12</v>
      </c>
      <c r="F5860" s="404" t="s">
        <v>6771</v>
      </c>
    </row>
    <row r="5861" spans="1:6">
      <c r="A5861" s="404" t="s">
        <v>13055</v>
      </c>
      <c r="B5861" s="404" t="s">
        <v>13056</v>
      </c>
      <c r="C5861" s="404" t="s">
        <v>2</v>
      </c>
      <c r="D5861" s="404" t="s">
        <v>6770</v>
      </c>
      <c r="E5861" s="409">
        <v>78.12</v>
      </c>
      <c r="F5861" s="404" t="s">
        <v>6771</v>
      </c>
    </row>
    <row r="5862" spans="1:6">
      <c r="A5862" s="404" t="s">
        <v>13057</v>
      </c>
      <c r="B5862" s="404" t="s">
        <v>13058</v>
      </c>
      <c r="C5862" s="404" t="s">
        <v>2</v>
      </c>
      <c r="D5862" s="404" t="s">
        <v>6770</v>
      </c>
      <c r="E5862" s="409">
        <v>217</v>
      </c>
      <c r="F5862" s="404" t="s">
        <v>6771</v>
      </c>
    </row>
    <row r="5863" spans="1:6">
      <c r="A5863" s="404" t="s">
        <v>13059</v>
      </c>
      <c r="B5863" s="404" t="s">
        <v>13060</v>
      </c>
      <c r="C5863" s="404" t="s">
        <v>2</v>
      </c>
      <c r="D5863" s="404" t="s">
        <v>6770</v>
      </c>
      <c r="E5863" s="409">
        <v>71.2</v>
      </c>
      <c r="F5863" s="404" t="s">
        <v>6771</v>
      </c>
    </row>
    <row r="5864" spans="1:6">
      <c r="A5864" s="404" t="s">
        <v>13061</v>
      </c>
      <c r="B5864" s="404" t="s">
        <v>13062</v>
      </c>
      <c r="C5864" s="404" t="s">
        <v>2</v>
      </c>
      <c r="D5864" s="404" t="s">
        <v>6770</v>
      </c>
      <c r="E5864" s="409">
        <v>71.2</v>
      </c>
      <c r="F5864" s="404" t="s">
        <v>6771</v>
      </c>
    </row>
    <row r="5865" spans="1:6">
      <c r="A5865" s="404" t="s">
        <v>13063</v>
      </c>
      <c r="B5865" s="404" t="s">
        <v>13064</v>
      </c>
      <c r="C5865" s="404" t="s">
        <v>2</v>
      </c>
      <c r="D5865" s="404" t="s">
        <v>6770</v>
      </c>
      <c r="E5865" s="409">
        <v>71.2</v>
      </c>
      <c r="F5865" s="404" t="s">
        <v>6771</v>
      </c>
    </row>
    <row r="5866" spans="1:6">
      <c r="A5866" s="403">
        <v>95967</v>
      </c>
      <c r="B5866" s="404" t="s">
        <v>13065</v>
      </c>
      <c r="C5866" s="404" t="s">
        <v>97</v>
      </c>
      <c r="D5866" s="404" t="s">
        <v>6770</v>
      </c>
      <c r="E5866" s="409">
        <v>117.69</v>
      </c>
      <c r="F5866" s="404" t="s">
        <v>6771</v>
      </c>
    </row>
    <row r="5867" spans="1:6">
      <c r="A5867" s="403">
        <v>72733</v>
      </c>
      <c r="B5867" s="404" t="s">
        <v>13066</v>
      </c>
      <c r="C5867" s="404" t="s">
        <v>2</v>
      </c>
      <c r="D5867" s="404" t="s">
        <v>6823</v>
      </c>
      <c r="E5867" s="409">
        <v>841.79</v>
      </c>
      <c r="F5867" s="404" t="s">
        <v>6771</v>
      </c>
    </row>
    <row r="5868" spans="1:6">
      <c r="A5868" s="403">
        <v>72871</v>
      </c>
      <c r="B5868" s="404" t="s">
        <v>13067</v>
      </c>
      <c r="C5868" s="404" t="s">
        <v>2</v>
      </c>
      <c r="D5868" s="404" t="s">
        <v>6823</v>
      </c>
      <c r="E5868" s="409">
        <v>401.41</v>
      </c>
      <c r="F5868" s="404" t="s">
        <v>6771</v>
      </c>
    </row>
    <row r="5869" spans="1:6">
      <c r="A5869" s="403">
        <v>72872</v>
      </c>
      <c r="B5869" s="404" t="s">
        <v>13068</v>
      </c>
      <c r="C5869" s="404" t="s">
        <v>2</v>
      </c>
      <c r="D5869" s="404" t="s">
        <v>6823</v>
      </c>
      <c r="E5869" s="409">
        <v>621.6</v>
      </c>
      <c r="F5869" s="404" t="s">
        <v>6771</v>
      </c>
    </row>
    <row r="5870" spans="1:6">
      <c r="A5870" s="403">
        <v>73610</v>
      </c>
      <c r="B5870" s="404" t="s">
        <v>13069</v>
      </c>
      <c r="C5870" s="404" t="s">
        <v>78</v>
      </c>
      <c r="D5870" s="404" t="s">
        <v>6770</v>
      </c>
      <c r="E5870" s="409">
        <v>0.98</v>
      </c>
      <c r="F5870" s="404" t="s">
        <v>6771</v>
      </c>
    </row>
    <row r="5871" spans="1:6">
      <c r="A5871" s="403">
        <v>73679</v>
      </c>
      <c r="B5871" s="404" t="s">
        <v>13070</v>
      </c>
      <c r="C5871" s="404" t="s">
        <v>78</v>
      </c>
      <c r="D5871" s="404" t="s">
        <v>6770</v>
      </c>
      <c r="E5871" s="409">
        <v>1.98</v>
      </c>
      <c r="F5871" s="404" t="s">
        <v>6771</v>
      </c>
    </row>
    <row r="5872" spans="1:6">
      <c r="A5872" s="403">
        <v>73686</v>
      </c>
      <c r="B5872" s="404" t="s">
        <v>13071</v>
      </c>
      <c r="C5872" s="404" t="s">
        <v>76</v>
      </c>
      <c r="D5872" s="404" t="s">
        <v>6770</v>
      </c>
      <c r="E5872" s="409">
        <v>18.47</v>
      </c>
      <c r="F5872" s="404" t="s">
        <v>6771</v>
      </c>
    </row>
    <row r="5873" spans="1:6">
      <c r="A5873" s="404" t="s">
        <v>13072</v>
      </c>
      <c r="B5873" s="404" t="s">
        <v>13073</v>
      </c>
      <c r="C5873" s="404" t="s">
        <v>76</v>
      </c>
      <c r="D5873" s="404" t="s">
        <v>6770</v>
      </c>
      <c r="E5873" s="409">
        <v>9.81</v>
      </c>
      <c r="F5873" s="404" t="s">
        <v>6771</v>
      </c>
    </row>
    <row r="5874" spans="1:6">
      <c r="A5874" s="404" t="s">
        <v>13074</v>
      </c>
      <c r="B5874" s="404" t="s">
        <v>13075</v>
      </c>
      <c r="C5874" s="404" t="s">
        <v>76</v>
      </c>
      <c r="D5874" s="404" t="s">
        <v>6770</v>
      </c>
      <c r="E5874" s="409">
        <v>3.73</v>
      </c>
      <c r="F5874" s="404" t="s">
        <v>6771</v>
      </c>
    </row>
    <row r="5875" spans="1:6">
      <c r="A5875" s="404" t="s">
        <v>13076</v>
      </c>
      <c r="B5875" s="404" t="s">
        <v>13077</v>
      </c>
      <c r="C5875" s="404" t="s">
        <v>76</v>
      </c>
      <c r="D5875" s="404" t="s">
        <v>6770</v>
      </c>
      <c r="E5875" s="409">
        <v>4.88</v>
      </c>
      <c r="F5875" s="404" t="s">
        <v>6771</v>
      </c>
    </row>
    <row r="5876" spans="1:6">
      <c r="A5876" s="403">
        <v>85323</v>
      </c>
      <c r="B5876" s="404" t="s">
        <v>13078</v>
      </c>
      <c r="C5876" s="404" t="s">
        <v>78</v>
      </c>
      <c r="D5876" s="404" t="s">
        <v>6770</v>
      </c>
      <c r="E5876" s="409">
        <v>1.39</v>
      </c>
      <c r="F5876" s="404" t="s">
        <v>6771</v>
      </c>
    </row>
    <row r="5877" spans="1:6">
      <c r="A5877" s="404" t="s">
        <v>13079</v>
      </c>
      <c r="B5877" s="404" t="s">
        <v>13080</v>
      </c>
      <c r="C5877" s="404" t="s">
        <v>78</v>
      </c>
      <c r="D5877" s="404" t="s">
        <v>6770</v>
      </c>
      <c r="E5877" s="409">
        <v>1.38</v>
      </c>
      <c r="F5877" s="404" t="s">
        <v>6771</v>
      </c>
    </row>
    <row r="5878" spans="1:6">
      <c r="A5878" s="403">
        <v>78472</v>
      </c>
      <c r="B5878" s="404" t="s">
        <v>13081</v>
      </c>
      <c r="C5878" s="404" t="s">
        <v>76</v>
      </c>
      <c r="D5878" s="404" t="s">
        <v>6770</v>
      </c>
      <c r="E5878" s="409">
        <v>0.3</v>
      </c>
      <c r="F5878" s="404" t="s">
        <v>6771</v>
      </c>
    </row>
    <row r="5879" spans="1:6">
      <c r="A5879" s="403">
        <v>93588</v>
      </c>
      <c r="B5879" s="404" t="s">
        <v>13082</v>
      </c>
      <c r="C5879" s="404" t="s">
        <v>11622</v>
      </c>
      <c r="D5879" s="404" t="s">
        <v>6823</v>
      </c>
      <c r="E5879" s="409">
        <v>1.5</v>
      </c>
      <c r="F5879" s="404" t="s">
        <v>6771</v>
      </c>
    </row>
    <row r="5880" spans="1:6">
      <c r="A5880" s="403">
        <v>93589</v>
      </c>
      <c r="B5880" s="404" t="s">
        <v>13083</v>
      </c>
      <c r="C5880" s="404" t="s">
        <v>11622</v>
      </c>
      <c r="D5880" s="404" t="s">
        <v>6823</v>
      </c>
      <c r="E5880" s="409">
        <v>1.1499999999999999</v>
      </c>
      <c r="F5880" s="404" t="s">
        <v>6771</v>
      </c>
    </row>
    <row r="5881" spans="1:6">
      <c r="A5881" s="403">
        <v>93590</v>
      </c>
      <c r="B5881" s="404" t="s">
        <v>13084</v>
      </c>
      <c r="C5881" s="404" t="s">
        <v>11622</v>
      </c>
      <c r="D5881" s="404" t="s">
        <v>6823</v>
      </c>
      <c r="E5881" s="409">
        <v>0.76</v>
      </c>
      <c r="F5881" s="404" t="s">
        <v>6771</v>
      </c>
    </row>
    <row r="5882" spans="1:6">
      <c r="A5882" s="403">
        <v>93591</v>
      </c>
      <c r="B5882" s="404" t="s">
        <v>13085</v>
      </c>
      <c r="C5882" s="404" t="s">
        <v>11622</v>
      </c>
      <c r="D5882" s="404" t="s">
        <v>6823</v>
      </c>
      <c r="E5882" s="409">
        <v>1.34</v>
      </c>
      <c r="F5882" s="404" t="s">
        <v>6771</v>
      </c>
    </row>
    <row r="5883" spans="1:6">
      <c r="A5883" s="403">
        <v>93592</v>
      </c>
      <c r="B5883" s="404" t="s">
        <v>13086</v>
      </c>
      <c r="C5883" s="404" t="s">
        <v>11622</v>
      </c>
      <c r="D5883" s="404" t="s">
        <v>6823</v>
      </c>
      <c r="E5883" s="409">
        <v>1.03</v>
      </c>
      <c r="F5883" s="404" t="s">
        <v>6771</v>
      </c>
    </row>
    <row r="5884" spans="1:6">
      <c r="A5884" s="403">
        <v>93593</v>
      </c>
      <c r="B5884" s="404" t="s">
        <v>13087</v>
      </c>
      <c r="C5884" s="404" t="s">
        <v>11622</v>
      </c>
      <c r="D5884" s="404" t="s">
        <v>6823</v>
      </c>
      <c r="E5884" s="409">
        <v>0.68</v>
      </c>
      <c r="F5884" s="404" t="s">
        <v>6771</v>
      </c>
    </row>
    <row r="5885" spans="1:6">
      <c r="A5885" s="403">
        <v>93594</v>
      </c>
      <c r="B5885" s="404" t="s">
        <v>13088</v>
      </c>
      <c r="C5885" s="404" t="s">
        <v>11608</v>
      </c>
      <c r="D5885" s="404" t="s">
        <v>6823</v>
      </c>
      <c r="E5885" s="409">
        <v>1</v>
      </c>
      <c r="F5885" s="404" t="s">
        <v>6771</v>
      </c>
    </row>
    <row r="5886" spans="1:6">
      <c r="A5886" s="403">
        <v>93595</v>
      </c>
      <c r="B5886" s="404" t="s">
        <v>13089</v>
      </c>
      <c r="C5886" s="404" t="s">
        <v>11608</v>
      </c>
      <c r="D5886" s="404" t="s">
        <v>6823</v>
      </c>
      <c r="E5886" s="409">
        <v>0.76</v>
      </c>
      <c r="F5886" s="404" t="s">
        <v>6771</v>
      </c>
    </row>
    <row r="5887" spans="1:6">
      <c r="A5887" s="403">
        <v>93596</v>
      </c>
      <c r="B5887" s="404" t="s">
        <v>13090</v>
      </c>
      <c r="C5887" s="404" t="s">
        <v>11608</v>
      </c>
      <c r="D5887" s="404" t="s">
        <v>6823</v>
      </c>
      <c r="E5887" s="409">
        <v>0.5</v>
      </c>
      <c r="F5887" s="404" t="s">
        <v>6771</v>
      </c>
    </row>
    <row r="5888" spans="1:6">
      <c r="A5888" s="403">
        <v>93597</v>
      </c>
      <c r="B5888" s="404" t="s">
        <v>13091</v>
      </c>
      <c r="C5888" s="404" t="s">
        <v>11608</v>
      </c>
      <c r="D5888" s="404" t="s">
        <v>6823</v>
      </c>
      <c r="E5888" s="409">
        <v>0.89</v>
      </c>
      <c r="F5888" s="404" t="s">
        <v>6771</v>
      </c>
    </row>
    <row r="5889" spans="1:6">
      <c r="A5889" s="403">
        <v>93598</v>
      </c>
      <c r="B5889" s="404" t="s">
        <v>13092</v>
      </c>
      <c r="C5889" s="404" t="s">
        <v>11608</v>
      </c>
      <c r="D5889" s="404" t="s">
        <v>6823</v>
      </c>
      <c r="E5889" s="409">
        <v>0.68</v>
      </c>
      <c r="F5889" s="404" t="s">
        <v>6771</v>
      </c>
    </row>
    <row r="5890" spans="1:6">
      <c r="A5890" s="403">
        <v>93599</v>
      </c>
      <c r="B5890" s="404" t="s">
        <v>13093</v>
      </c>
      <c r="C5890" s="404" t="s">
        <v>11608</v>
      </c>
      <c r="D5890" s="404" t="s">
        <v>6823</v>
      </c>
      <c r="E5890" s="409">
        <v>0.45</v>
      </c>
      <c r="F5890" s="404" t="s">
        <v>6771</v>
      </c>
    </row>
    <row r="5891" spans="1:6">
      <c r="A5891" s="403">
        <v>95425</v>
      </c>
      <c r="B5891" s="404" t="s">
        <v>13094</v>
      </c>
      <c r="C5891" s="404" t="s">
        <v>11622</v>
      </c>
      <c r="D5891" s="404" t="s">
        <v>6823</v>
      </c>
      <c r="E5891" s="409">
        <v>1.1499999999999999</v>
      </c>
      <c r="F5891" s="404" t="s">
        <v>6771</v>
      </c>
    </row>
    <row r="5892" spans="1:6">
      <c r="A5892" s="403">
        <v>95426</v>
      </c>
      <c r="B5892" s="404" t="s">
        <v>13095</v>
      </c>
      <c r="C5892" s="404" t="s">
        <v>11622</v>
      </c>
      <c r="D5892" s="404" t="s">
        <v>6823</v>
      </c>
      <c r="E5892" s="409">
        <v>0.88</v>
      </c>
      <c r="F5892" s="404" t="s">
        <v>6771</v>
      </c>
    </row>
    <row r="5893" spans="1:6">
      <c r="A5893" s="403">
        <v>95427</v>
      </c>
      <c r="B5893" s="404" t="s">
        <v>13096</v>
      </c>
      <c r="C5893" s="404" t="s">
        <v>11622</v>
      </c>
      <c r="D5893" s="404" t="s">
        <v>6823</v>
      </c>
      <c r="E5893" s="409">
        <v>0.57999999999999996</v>
      </c>
      <c r="F5893" s="404" t="s">
        <v>6771</v>
      </c>
    </row>
    <row r="5894" spans="1:6">
      <c r="A5894" s="403">
        <v>95428</v>
      </c>
      <c r="B5894" s="404" t="s">
        <v>13097</v>
      </c>
      <c r="C5894" s="404" t="s">
        <v>11608</v>
      </c>
      <c r="D5894" s="404" t="s">
        <v>6823</v>
      </c>
      <c r="E5894" s="409">
        <v>0.76</v>
      </c>
      <c r="F5894" s="404" t="s">
        <v>6771</v>
      </c>
    </row>
    <row r="5895" spans="1:6">
      <c r="A5895" s="403">
        <v>95429</v>
      </c>
      <c r="B5895" s="404" t="s">
        <v>13098</v>
      </c>
      <c r="C5895" s="404" t="s">
        <v>11608</v>
      </c>
      <c r="D5895" s="404" t="s">
        <v>6823</v>
      </c>
      <c r="E5895" s="409">
        <v>0.57999999999999996</v>
      </c>
      <c r="F5895" s="404" t="s">
        <v>6771</v>
      </c>
    </row>
    <row r="5896" spans="1:6">
      <c r="A5896" s="403">
        <v>95430</v>
      </c>
      <c r="B5896" s="404" t="s">
        <v>13099</v>
      </c>
      <c r="C5896" s="404" t="s">
        <v>11608</v>
      </c>
      <c r="D5896" s="404" t="s">
        <v>6823</v>
      </c>
      <c r="E5896" s="409">
        <v>0.38</v>
      </c>
      <c r="F5896" s="404" t="s">
        <v>6771</v>
      </c>
    </row>
    <row r="5897" spans="1:6">
      <c r="A5897" s="403">
        <v>95875</v>
      </c>
      <c r="B5897" s="404" t="s">
        <v>13100</v>
      </c>
      <c r="C5897" s="404" t="s">
        <v>11622</v>
      </c>
      <c r="D5897" s="404" t="s">
        <v>6823</v>
      </c>
      <c r="E5897" s="409">
        <v>1.08</v>
      </c>
      <c r="F5897" s="404" t="s">
        <v>6771</v>
      </c>
    </row>
    <row r="5898" spans="1:6">
      <c r="A5898" s="403">
        <v>95876</v>
      </c>
      <c r="B5898" s="404" t="s">
        <v>13101</v>
      </c>
      <c r="C5898" s="404" t="s">
        <v>11622</v>
      </c>
      <c r="D5898" s="404" t="s">
        <v>6823</v>
      </c>
      <c r="E5898" s="409">
        <v>0.96</v>
      </c>
      <c r="F5898" s="404" t="s">
        <v>6771</v>
      </c>
    </row>
    <row r="5899" spans="1:6">
      <c r="A5899" s="403">
        <v>95877</v>
      </c>
      <c r="B5899" s="404" t="s">
        <v>13102</v>
      </c>
      <c r="C5899" s="404" t="s">
        <v>11622</v>
      </c>
      <c r="D5899" s="404" t="s">
        <v>6823</v>
      </c>
      <c r="E5899" s="409">
        <v>0.83</v>
      </c>
      <c r="F5899" s="404" t="s">
        <v>6771</v>
      </c>
    </row>
    <row r="5900" spans="1:6">
      <c r="A5900" s="403">
        <v>95878</v>
      </c>
      <c r="B5900" s="404" t="s">
        <v>13103</v>
      </c>
      <c r="C5900" s="404" t="s">
        <v>11608</v>
      </c>
      <c r="D5900" s="404" t="s">
        <v>6823</v>
      </c>
      <c r="E5900" s="409">
        <v>0.72</v>
      </c>
      <c r="F5900" s="404" t="s">
        <v>6771</v>
      </c>
    </row>
    <row r="5901" spans="1:6">
      <c r="A5901" s="403">
        <v>95879</v>
      </c>
      <c r="B5901" s="404" t="s">
        <v>13104</v>
      </c>
      <c r="C5901" s="404" t="s">
        <v>11608</v>
      </c>
      <c r="D5901" s="404" t="s">
        <v>6823</v>
      </c>
      <c r="E5901" s="409">
        <v>0.64</v>
      </c>
      <c r="F5901" s="404" t="s">
        <v>6771</v>
      </c>
    </row>
    <row r="5902" spans="1:6">
      <c r="A5902" s="403">
        <v>95880</v>
      </c>
      <c r="B5902" s="404" t="s">
        <v>13105</v>
      </c>
      <c r="C5902" s="404" t="s">
        <v>11608</v>
      </c>
      <c r="D5902" s="404" t="s">
        <v>6823</v>
      </c>
      <c r="E5902" s="409">
        <v>0.54</v>
      </c>
      <c r="F5902" s="404" t="s">
        <v>6771</v>
      </c>
    </row>
    <row r="5903" spans="1:6">
      <c r="A5903" s="403">
        <v>93176</v>
      </c>
      <c r="B5903" s="404" t="s">
        <v>13106</v>
      </c>
      <c r="C5903" s="404" t="s">
        <v>11608</v>
      </c>
      <c r="D5903" s="404" t="s">
        <v>6823</v>
      </c>
      <c r="E5903" s="409">
        <v>0.44</v>
      </c>
      <c r="F5903" s="404" t="s">
        <v>6771</v>
      </c>
    </row>
    <row r="5904" spans="1:6">
      <c r="A5904" s="403">
        <v>93177</v>
      </c>
      <c r="B5904" s="404" t="s">
        <v>13107</v>
      </c>
      <c r="C5904" s="404" t="s">
        <v>11608</v>
      </c>
      <c r="D5904" s="404" t="s">
        <v>6823</v>
      </c>
      <c r="E5904" s="409">
        <v>1.54</v>
      </c>
      <c r="F5904" s="404" t="s">
        <v>6771</v>
      </c>
    </row>
    <row r="5905" spans="1:6">
      <c r="A5905" s="403">
        <v>93178</v>
      </c>
      <c r="B5905" s="404" t="s">
        <v>13108</v>
      </c>
      <c r="C5905" s="404" t="s">
        <v>11608</v>
      </c>
      <c r="D5905" s="404" t="s">
        <v>6823</v>
      </c>
      <c r="E5905" s="409">
        <v>0.5</v>
      </c>
      <c r="F5905" s="404" t="s">
        <v>6771</v>
      </c>
    </row>
    <row r="5906" spans="1:6">
      <c r="A5906" s="403">
        <v>93179</v>
      </c>
      <c r="B5906" s="404" t="s">
        <v>13109</v>
      </c>
      <c r="C5906" s="404" t="s">
        <v>11608</v>
      </c>
      <c r="D5906" s="404" t="s">
        <v>6823</v>
      </c>
      <c r="E5906" s="409">
        <v>1.7</v>
      </c>
      <c r="F5906" s="404" t="s">
        <v>6771</v>
      </c>
    </row>
    <row r="5907" spans="1:6">
      <c r="A5907" s="404" t="s">
        <v>13110</v>
      </c>
      <c r="B5907" s="404" t="s">
        <v>13111</v>
      </c>
      <c r="C5907" s="404" t="s">
        <v>78</v>
      </c>
      <c r="D5907" s="404" t="s">
        <v>6770</v>
      </c>
      <c r="E5907" s="409">
        <v>25.44</v>
      </c>
      <c r="F5907" s="404" t="s">
        <v>6771</v>
      </c>
    </row>
    <row r="5908" spans="1:6">
      <c r="A5908" s="404" t="s">
        <v>13112</v>
      </c>
      <c r="B5908" s="404" t="s">
        <v>13113</v>
      </c>
      <c r="C5908" s="404" t="s">
        <v>78</v>
      </c>
      <c r="D5908" s="404" t="s">
        <v>6770</v>
      </c>
      <c r="E5908" s="409">
        <v>25.44</v>
      </c>
      <c r="F5908" s="404" t="s">
        <v>6771</v>
      </c>
    </row>
    <row r="5909" spans="1:6">
      <c r="A5909" s="404" t="s">
        <v>13114</v>
      </c>
      <c r="B5909" s="404" t="s">
        <v>13115</v>
      </c>
      <c r="C5909" s="404" t="s">
        <v>78</v>
      </c>
      <c r="D5909" s="404" t="s">
        <v>6770</v>
      </c>
      <c r="E5909" s="409">
        <v>143.4</v>
      </c>
      <c r="F5909" s="404" t="s">
        <v>6771</v>
      </c>
    </row>
    <row r="5910" spans="1:6">
      <c r="A5910" s="404" t="s">
        <v>13116</v>
      </c>
      <c r="B5910" s="404" t="s">
        <v>13117</v>
      </c>
      <c r="C5910" s="404" t="s">
        <v>78</v>
      </c>
      <c r="D5910" s="404" t="s">
        <v>6823</v>
      </c>
      <c r="E5910" s="409">
        <v>37.33</v>
      </c>
      <c r="F5910" s="404" t="s">
        <v>6771</v>
      </c>
    </row>
    <row r="5911" spans="1:6">
      <c r="A5911" s="404" t="s">
        <v>13118</v>
      </c>
      <c r="B5911" s="404" t="s">
        <v>13119</v>
      </c>
      <c r="C5911" s="404" t="s">
        <v>78</v>
      </c>
      <c r="D5911" s="404" t="s">
        <v>6770</v>
      </c>
      <c r="E5911" s="409">
        <v>16.43</v>
      </c>
      <c r="F5911" s="404" t="s">
        <v>6771</v>
      </c>
    </row>
    <row r="5912" spans="1:6">
      <c r="A5912" s="404" t="s">
        <v>13120</v>
      </c>
      <c r="B5912" s="404" t="s">
        <v>13121</v>
      </c>
      <c r="C5912" s="404" t="s">
        <v>78</v>
      </c>
      <c r="D5912" s="404" t="s">
        <v>6770</v>
      </c>
      <c r="E5912" s="409">
        <v>26.07</v>
      </c>
      <c r="F5912" s="404" t="s">
        <v>6771</v>
      </c>
    </row>
    <row r="5913" spans="1:6">
      <c r="A5913" s="404" t="s">
        <v>13122</v>
      </c>
      <c r="B5913" s="404" t="s">
        <v>13123</v>
      </c>
      <c r="C5913" s="404" t="s">
        <v>78</v>
      </c>
      <c r="D5913" s="404" t="s">
        <v>6823</v>
      </c>
      <c r="E5913" s="409">
        <v>45.95</v>
      </c>
      <c r="F5913" s="404" t="s">
        <v>6771</v>
      </c>
    </row>
    <row r="5914" spans="1:6">
      <c r="A5914" s="404" t="s">
        <v>13124</v>
      </c>
      <c r="B5914" s="404" t="s">
        <v>13125</v>
      </c>
      <c r="C5914" s="404" t="s">
        <v>78</v>
      </c>
      <c r="D5914" s="404" t="s">
        <v>6823</v>
      </c>
      <c r="E5914" s="409">
        <v>44.9</v>
      </c>
      <c r="F5914" s="404" t="s">
        <v>6771</v>
      </c>
    </row>
    <row r="5915" spans="1:6">
      <c r="A5915" s="404" t="s">
        <v>13126</v>
      </c>
      <c r="B5915" s="404" t="s">
        <v>13127</v>
      </c>
      <c r="C5915" s="404" t="s">
        <v>78</v>
      </c>
      <c r="D5915" s="404" t="s">
        <v>6823</v>
      </c>
      <c r="E5915" s="409">
        <v>43.01</v>
      </c>
      <c r="F5915" s="404" t="s">
        <v>6771</v>
      </c>
    </row>
    <row r="5916" spans="1:6">
      <c r="A5916" s="403">
        <v>85171</v>
      </c>
      <c r="B5916" s="404" t="s">
        <v>13128</v>
      </c>
      <c r="C5916" s="404" t="s">
        <v>78</v>
      </c>
      <c r="D5916" s="404" t="s">
        <v>6770</v>
      </c>
      <c r="E5916" s="409">
        <v>3.05</v>
      </c>
      <c r="F5916" s="404" t="s">
        <v>6771</v>
      </c>
    </row>
    <row r="5917" spans="1:6">
      <c r="A5917" s="404" t="s">
        <v>13129</v>
      </c>
      <c r="B5917" s="404" t="s">
        <v>13130</v>
      </c>
      <c r="C5917" s="404" t="s">
        <v>76</v>
      </c>
      <c r="D5917" s="404" t="s">
        <v>6823</v>
      </c>
      <c r="E5917" s="409">
        <v>161</v>
      </c>
      <c r="F5917" s="404" t="s">
        <v>6771</v>
      </c>
    </row>
    <row r="5918" spans="1:6">
      <c r="A5918" s="404" t="s">
        <v>13131</v>
      </c>
      <c r="B5918" s="404" t="s">
        <v>13132</v>
      </c>
      <c r="C5918" s="404" t="s">
        <v>76</v>
      </c>
      <c r="D5918" s="404" t="s">
        <v>6823</v>
      </c>
      <c r="E5918" s="409">
        <v>99.54</v>
      </c>
      <c r="F5918" s="404" t="s">
        <v>6771</v>
      </c>
    </row>
    <row r="5919" spans="1:6">
      <c r="A5919" s="403">
        <v>85172</v>
      </c>
      <c r="B5919" s="404" t="s">
        <v>13133</v>
      </c>
      <c r="C5919" s="404" t="s">
        <v>78</v>
      </c>
      <c r="D5919" s="404" t="s">
        <v>6823</v>
      </c>
      <c r="E5919" s="409">
        <v>82.08</v>
      </c>
      <c r="F5919" s="404" t="s">
        <v>6771</v>
      </c>
    </row>
    <row r="5920" spans="1:6">
      <c r="A5920" s="404" t="s">
        <v>13134</v>
      </c>
      <c r="B5920" s="404" t="s">
        <v>13135</v>
      </c>
      <c r="C5920" s="404" t="s">
        <v>2</v>
      </c>
      <c r="D5920" s="404" t="s">
        <v>6770</v>
      </c>
      <c r="E5920" s="409">
        <v>97.26</v>
      </c>
      <c r="F5920" s="404" t="s">
        <v>6771</v>
      </c>
    </row>
    <row r="5921" spans="1:6">
      <c r="A5921" s="404" t="s">
        <v>13136</v>
      </c>
      <c r="B5921" s="404" t="s">
        <v>13137</v>
      </c>
      <c r="C5921" s="404" t="s">
        <v>2</v>
      </c>
      <c r="D5921" s="404" t="s">
        <v>6770</v>
      </c>
      <c r="E5921" s="409">
        <v>94.12</v>
      </c>
      <c r="F5921" s="404" t="s">
        <v>6771</v>
      </c>
    </row>
    <row r="5922" spans="1:6">
      <c r="A5922" s="404" t="s">
        <v>13138</v>
      </c>
      <c r="B5922" s="404" t="s">
        <v>13139</v>
      </c>
      <c r="C5922" s="404" t="s">
        <v>2</v>
      </c>
      <c r="D5922" s="404" t="s">
        <v>6770</v>
      </c>
      <c r="E5922" s="409">
        <v>116.53</v>
      </c>
      <c r="F5922" s="404" t="s">
        <v>6771</v>
      </c>
    </row>
    <row r="5923" spans="1:6">
      <c r="A5923" s="404" t="s">
        <v>13140</v>
      </c>
      <c r="B5923" s="404" t="s">
        <v>13141</v>
      </c>
      <c r="C5923" s="404" t="s">
        <v>2</v>
      </c>
      <c r="D5923" s="404" t="s">
        <v>6823</v>
      </c>
      <c r="E5923" s="409">
        <v>0.34</v>
      </c>
      <c r="F5923" s="404" t="s">
        <v>6771</v>
      </c>
    </row>
    <row r="5924" spans="1:6">
      <c r="A5924" s="403">
        <v>85178</v>
      </c>
      <c r="B5924" s="404" t="s">
        <v>13142</v>
      </c>
      <c r="C5924" s="404" t="s">
        <v>2</v>
      </c>
      <c r="D5924" s="404" t="s">
        <v>6770</v>
      </c>
      <c r="E5924" s="409">
        <v>45.43</v>
      </c>
      <c r="F5924" s="404" t="s">
        <v>6771</v>
      </c>
    </row>
    <row r="5925" spans="1:6">
      <c r="A5925" s="404" t="s">
        <v>13143</v>
      </c>
      <c r="B5925" s="404" t="s">
        <v>6136</v>
      </c>
      <c r="C5925" s="404" t="s">
        <v>76</v>
      </c>
      <c r="D5925" s="404" t="s">
        <v>6770</v>
      </c>
      <c r="E5925" s="409">
        <v>9.94</v>
      </c>
      <c r="F5925" s="404" t="s">
        <v>6771</v>
      </c>
    </row>
    <row r="5926" spans="1:6">
      <c r="A5926" s="403">
        <v>85179</v>
      </c>
      <c r="B5926" s="404" t="s">
        <v>13144</v>
      </c>
      <c r="C5926" s="404" t="s">
        <v>76</v>
      </c>
      <c r="D5926" s="404" t="s">
        <v>6770</v>
      </c>
      <c r="E5926" s="409">
        <v>11.66</v>
      </c>
      <c r="F5926" s="404" t="s">
        <v>6771</v>
      </c>
    </row>
    <row r="5927" spans="1:6">
      <c r="A5927" s="403">
        <v>85180</v>
      </c>
      <c r="B5927" s="404" t="s">
        <v>13145</v>
      </c>
      <c r="C5927" s="404" t="s">
        <v>76</v>
      </c>
      <c r="D5927" s="404" t="s">
        <v>6770</v>
      </c>
      <c r="E5927" s="409">
        <v>11.66</v>
      </c>
      <c r="F5927" s="404" t="s">
        <v>6771</v>
      </c>
    </row>
    <row r="5928" spans="1:6">
      <c r="A5928" s="403">
        <v>85182</v>
      </c>
      <c r="B5928" s="404" t="s">
        <v>13146</v>
      </c>
      <c r="C5928" s="404" t="s">
        <v>76</v>
      </c>
      <c r="D5928" s="404" t="s">
        <v>6770</v>
      </c>
      <c r="E5928" s="409">
        <v>1.95</v>
      </c>
      <c r="F5928" s="404" t="s">
        <v>6771</v>
      </c>
    </row>
    <row r="5929" spans="1:6">
      <c r="A5929" s="403">
        <v>85183</v>
      </c>
      <c r="B5929" s="404" t="s">
        <v>13147</v>
      </c>
      <c r="C5929" s="404" t="s">
        <v>76</v>
      </c>
      <c r="D5929" s="404" t="s">
        <v>6770</v>
      </c>
      <c r="E5929" s="409">
        <v>1.83</v>
      </c>
      <c r="F5929" s="404" t="s">
        <v>6771</v>
      </c>
    </row>
    <row r="5930" spans="1:6">
      <c r="A5930" s="403">
        <v>85184</v>
      </c>
      <c r="B5930" s="404" t="s">
        <v>13148</v>
      </c>
      <c r="C5930" s="404" t="s">
        <v>76</v>
      </c>
      <c r="D5930" s="404" t="s">
        <v>6770</v>
      </c>
      <c r="E5930" s="409">
        <v>3.05</v>
      </c>
      <c r="F5930" s="404" t="s">
        <v>6771</v>
      </c>
    </row>
    <row r="5931" spans="1:6">
      <c r="A5931" s="403">
        <v>85185</v>
      </c>
      <c r="B5931" s="404" t="s">
        <v>13149</v>
      </c>
      <c r="C5931" s="404" t="s">
        <v>76</v>
      </c>
      <c r="D5931" s="404" t="s">
        <v>6770</v>
      </c>
      <c r="E5931" s="409">
        <v>3.51</v>
      </c>
      <c r="F5931" s="404" t="s">
        <v>6771</v>
      </c>
    </row>
    <row r="5932" spans="1:6">
      <c r="A5932" s="403">
        <v>85186</v>
      </c>
      <c r="B5932" s="404" t="s">
        <v>13150</v>
      </c>
      <c r="C5932" s="404" t="s">
        <v>2</v>
      </c>
      <c r="D5932" s="404" t="s">
        <v>6823</v>
      </c>
      <c r="E5932" s="409">
        <v>74.36</v>
      </c>
      <c r="F5932" s="404" t="s">
        <v>6771</v>
      </c>
    </row>
    <row r="5933" spans="1:6">
      <c r="A5933" s="403">
        <v>88236</v>
      </c>
      <c r="B5933" s="404" t="s">
        <v>13151</v>
      </c>
      <c r="C5933" s="404" t="s">
        <v>97</v>
      </c>
      <c r="D5933" s="404" t="s">
        <v>6770</v>
      </c>
      <c r="E5933" s="409">
        <v>0.38</v>
      </c>
      <c r="F5933" s="404" t="s">
        <v>13152</v>
      </c>
    </row>
    <row r="5934" spans="1:6">
      <c r="A5934" s="403">
        <v>88237</v>
      </c>
      <c r="B5934" s="404" t="s">
        <v>13153</v>
      </c>
      <c r="C5934" s="404" t="s">
        <v>97</v>
      </c>
      <c r="D5934" s="404" t="s">
        <v>6770</v>
      </c>
      <c r="E5934" s="409">
        <v>0.81</v>
      </c>
      <c r="F5934" s="404" t="s">
        <v>13152</v>
      </c>
    </row>
    <row r="5935" spans="1:6">
      <c r="A5935" s="403">
        <v>88238</v>
      </c>
      <c r="B5935" s="404" t="s">
        <v>13154</v>
      </c>
      <c r="C5935" s="404" t="s">
        <v>97</v>
      </c>
      <c r="D5935" s="404" t="s">
        <v>6770</v>
      </c>
      <c r="E5935" s="409">
        <v>14.02</v>
      </c>
      <c r="F5935" s="404" t="s">
        <v>13152</v>
      </c>
    </row>
    <row r="5936" spans="1:6">
      <c r="A5936" s="403">
        <v>88239</v>
      </c>
      <c r="B5936" s="404" t="s">
        <v>13155</v>
      </c>
      <c r="C5936" s="404" t="s">
        <v>97</v>
      </c>
      <c r="D5936" s="404" t="s">
        <v>6770</v>
      </c>
      <c r="E5936" s="409">
        <v>14.04</v>
      </c>
      <c r="F5936" s="404" t="s">
        <v>13152</v>
      </c>
    </row>
    <row r="5937" spans="1:6">
      <c r="A5937" s="403">
        <v>88240</v>
      </c>
      <c r="B5937" s="404" t="s">
        <v>13156</v>
      </c>
      <c r="C5937" s="404" t="s">
        <v>97</v>
      </c>
      <c r="D5937" s="404" t="s">
        <v>6770</v>
      </c>
      <c r="E5937" s="409">
        <v>14.63</v>
      </c>
      <c r="F5937" s="404" t="s">
        <v>13152</v>
      </c>
    </row>
    <row r="5938" spans="1:6">
      <c r="A5938" s="403">
        <v>88241</v>
      </c>
      <c r="B5938" s="404" t="s">
        <v>13157</v>
      </c>
      <c r="C5938" s="404" t="s">
        <v>97</v>
      </c>
      <c r="D5938" s="404" t="s">
        <v>6770</v>
      </c>
      <c r="E5938" s="409">
        <v>12.88</v>
      </c>
      <c r="F5938" s="404" t="s">
        <v>13152</v>
      </c>
    </row>
    <row r="5939" spans="1:6">
      <c r="A5939" s="403">
        <v>88242</v>
      </c>
      <c r="B5939" s="404" t="s">
        <v>13158</v>
      </c>
      <c r="C5939" s="404" t="s">
        <v>97</v>
      </c>
      <c r="D5939" s="404" t="s">
        <v>6770</v>
      </c>
      <c r="E5939" s="409">
        <v>13.74</v>
      </c>
      <c r="F5939" s="404" t="s">
        <v>13152</v>
      </c>
    </row>
    <row r="5940" spans="1:6">
      <c r="A5940" s="403">
        <v>88243</v>
      </c>
      <c r="B5940" s="404" t="s">
        <v>13159</v>
      </c>
      <c r="C5940" s="404" t="s">
        <v>97</v>
      </c>
      <c r="D5940" s="404" t="s">
        <v>6770</v>
      </c>
      <c r="E5940" s="409">
        <v>12.88</v>
      </c>
      <c r="F5940" s="404" t="s">
        <v>13152</v>
      </c>
    </row>
    <row r="5941" spans="1:6">
      <c r="A5941" s="403">
        <v>88245</v>
      </c>
      <c r="B5941" s="404" t="s">
        <v>13160</v>
      </c>
      <c r="C5941" s="404" t="s">
        <v>97</v>
      </c>
      <c r="D5941" s="404" t="s">
        <v>6770</v>
      </c>
      <c r="E5941" s="409">
        <v>17.39</v>
      </c>
      <c r="F5941" s="404" t="s">
        <v>13152</v>
      </c>
    </row>
    <row r="5942" spans="1:6">
      <c r="A5942" s="403">
        <v>88246</v>
      </c>
      <c r="B5942" s="404" t="s">
        <v>13161</v>
      </c>
      <c r="C5942" s="404" t="s">
        <v>97</v>
      </c>
      <c r="D5942" s="404" t="s">
        <v>6770</v>
      </c>
      <c r="E5942" s="409">
        <v>23.5</v>
      </c>
      <c r="F5942" s="404" t="s">
        <v>13152</v>
      </c>
    </row>
    <row r="5943" spans="1:6">
      <c r="A5943" s="403">
        <v>88247</v>
      </c>
      <c r="B5943" s="404" t="s">
        <v>13162</v>
      </c>
      <c r="C5943" s="404" t="s">
        <v>97</v>
      </c>
      <c r="D5943" s="404" t="s">
        <v>6770</v>
      </c>
      <c r="E5943" s="409">
        <v>14.23</v>
      </c>
      <c r="F5943" s="404" t="s">
        <v>13152</v>
      </c>
    </row>
    <row r="5944" spans="1:6">
      <c r="A5944" s="403">
        <v>88248</v>
      </c>
      <c r="B5944" s="404" t="s">
        <v>13163</v>
      </c>
      <c r="C5944" s="404" t="s">
        <v>97</v>
      </c>
      <c r="D5944" s="404" t="s">
        <v>6770</v>
      </c>
      <c r="E5944" s="409">
        <v>14.07</v>
      </c>
      <c r="F5944" s="404" t="s">
        <v>13152</v>
      </c>
    </row>
    <row r="5945" spans="1:6">
      <c r="A5945" s="403">
        <v>88249</v>
      </c>
      <c r="B5945" s="404" t="s">
        <v>13164</v>
      </c>
      <c r="C5945" s="404" t="s">
        <v>97</v>
      </c>
      <c r="D5945" s="404" t="s">
        <v>6770</v>
      </c>
      <c r="E5945" s="409">
        <v>15.6</v>
      </c>
      <c r="F5945" s="404" t="s">
        <v>13152</v>
      </c>
    </row>
    <row r="5946" spans="1:6">
      <c r="A5946" s="403">
        <v>88250</v>
      </c>
      <c r="B5946" s="404" t="s">
        <v>13165</v>
      </c>
      <c r="C5946" s="404" t="s">
        <v>97</v>
      </c>
      <c r="D5946" s="404" t="s">
        <v>6770</v>
      </c>
      <c r="E5946" s="409">
        <v>20.65</v>
      </c>
      <c r="F5946" s="404" t="s">
        <v>13152</v>
      </c>
    </row>
    <row r="5947" spans="1:6">
      <c r="A5947" s="403">
        <v>88251</v>
      </c>
      <c r="B5947" s="404" t="s">
        <v>13166</v>
      </c>
      <c r="C5947" s="404" t="s">
        <v>97</v>
      </c>
      <c r="D5947" s="404" t="s">
        <v>6770</v>
      </c>
      <c r="E5947" s="409">
        <v>13.47</v>
      </c>
      <c r="F5947" s="404" t="s">
        <v>13152</v>
      </c>
    </row>
    <row r="5948" spans="1:6">
      <c r="A5948" s="403">
        <v>88252</v>
      </c>
      <c r="B5948" s="404" t="s">
        <v>13167</v>
      </c>
      <c r="C5948" s="404" t="s">
        <v>97</v>
      </c>
      <c r="D5948" s="404" t="s">
        <v>6770</v>
      </c>
      <c r="E5948" s="409">
        <v>13.65</v>
      </c>
      <c r="F5948" s="404" t="s">
        <v>13152</v>
      </c>
    </row>
    <row r="5949" spans="1:6">
      <c r="A5949" s="403">
        <v>88253</v>
      </c>
      <c r="B5949" s="404" t="s">
        <v>13168</v>
      </c>
      <c r="C5949" s="404" t="s">
        <v>97</v>
      </c>
      <c r="D5949" s="404" t="s">
        <v>6770</v>
      </c>
      <c r="E5949" s="409">
        <v>13.99</v>
      </c>
      <c r="F5949" s="404" t="s">
        <v>13152</v>
      </c>
    </row>
    <row r="5950" spans="1:6">
      <c r="A5950" s="403">
        <v>88255</v>
      </c>
      <c r="B5950" s="404" t="s">
        <v>13169</v>
      </c>
      <c r="C5950" s="404" t="s">
        <v>97</v>
      </c>
      <c r="D5950" s="404" t="s">
        <v>6770</v>
      </c>
      <c r="E5950" s="409">
        <v>26.47</v>
      </c>
      <c r="F5950" s="404" t="s">
        <v>13152</v>
      </c>
    </row>
    <row r="5951" spans="1:6">
      <c r="A5951" s="403">
        <v>88256</v>
      </c>
      <c r="B5951" s="404" t="s">
        <v>13170</v>
      </c>
      <c r="C5951" s="404" t="s">
        <v>97</v>
      </c>
      <c r="D5951" s="404" t="s">
        <v>6770</v>
      </c>
      <c r="E5951" s="409">
        <v>16.18</v>
      </c>
      <c r="F5951" s="404" t="s">
        <v>13152</v>
      </c>
    </row>
    <row r="5952" spans="1:6">
      <c r="A5952" s="403">
        <v>88257</v>
      </c>
      <c r="B5952" s="404" t="s">
        <v>13171</v>
      </c>
      <c r="C5952" s="404" t="s">
        <v>97</v>
      </c>
      <c r="D5952" s="404" t="s">
        <v>6770</v>
      </c>
      <c r="E5952" s="409">
        <v>19.260000000000002</v>
      </c>
      <c r="F5952" s="404" t="s">
        <v>13152</v>
      </c>
    </row>
    <row r="5953" spans="1:6">
      <c r="A5953" s="403">
        <v>88258</v>
      </c>
      <c r="B5953" s="404" t="s">
        <v>13172</v>
      </c>
      <c r="C5953" s="404" t="s">
        <v>97</v>
      </c>
      <c r="D5953" s="404" t="s">
        <v>6770</v>
      </c>
      <c r="E5953" s="409">
        <v>27.12</v>
      </c>
      <c r="F5953" s="404" t="s">
        <v>13152</v>
      </c>
    </row>
    <row r="5954" spans="1:6">
      <c r="A5954" s="403">
        <v>88259</v>
      </c>
      <c r="B5954" s="404" t="s">
        <v>13173</v>
      </c>
      <c r="C5954" s="404" t="s">
        <v>97</v>
      </c>
      <c r="D5954" s="404" t="s">
        <v>6770</v>
      </c>
      <c r="E5954" s="409">
        <v>16.559999999999999</v>
      </c>
      <c r="F5954" s="404" t="s">
        <v>13152</v>
      </c>
    </row>
    <row r="5955" spans="1:6">
      <c r="A5955" s="403">
        <v>88260</v>
      </c>
      <c r="B5955" s="404" t="s">
        <v>13174</v>
      </c>
      <c r="C5955" s="404" t="s">
        <v>97</v>
      </c>
      <c r="D5955" s="404" t="s">
        <v>6770</v>
      </c>
      <c r="E5955" s="409">
        <v>17.86</v>
      </c>
      <c r="F5955" s="404" t="s">
        <v>13152</v>
      </c>
    </row>
    <row r="5956" spans="1:6">
      <c r="A5956" s="403">
        <v>88261</v>
      </c>
      <c r="B5956" s="404" t="s">
        <v>13175</v>
      </c>
      <c r="C5956" s="404" t="s">
        <v>97</v>
      </c>
      <c r="D5956" s="404" t="s">
        <v>6770</v>
      </c>
      <c r="E5956" s="409">
        <v>17.21</v>
      </c>
      <c r="F5956" s="404" t="s">
        <v>13152</v>
      </c>
    </row>
    <row r="5957" spans="1:6">
      <c r="A5957" s="403">
        <v>88262</v>
      </c>
      <c r="B5957" s="404" t="s">
        <v>13176</v>
      </c>
      <c r="C5957" s="404" t="s">
        <v>97</v>
      </c>
      <c r="D5957" s="404" t="s">
        <v>6770</v>
      </c>
      <c r="E5957" s="409">
        <v>17.39</v>
      </c>
      <c r="F5957" s="404" t="s">
        <v>13152</v>
      </c>
    </row>
    <row r="5958" spans="1:6">
      <c r="A5958" s="403">
        <v>88263</v>
      </c>
      <c r="B5958" s="404" t="s">
        <v>13177</v>
      </c>
      <c r="C5958" s="404" t="s">
        <v>97</v>
      </c>
      <c r="D5958" s="404" t="s">
        <v>6770</v>
      </c>
      <c r="E5958" s="409">
        <v>21.81</v>
      </c>
      <c r="F5958" s="404" t="s">
        <v>13152</v>
      </c>
    </row>
    <row r="5959" spans="1:6">
      <c r="A5959" s="403">
        <v>88264</v>
      </c>
      <c r="B5959" s="404" t="s">
        <v>13178</v>
      </c>
      <c r="C5959" s="404" t="s">
        <v>97</v>
      </c>
      <c r="D5959" s="404" t="s">
        <v>6770</v>
      </c>
      <c r="E5959" s="409">
        <v>17.670000000000002</v>
      </c>
      <c r="F5959" s="404" t="s">
        <v>13152</v>
      </c>
    </row>
    <row r="5960" spans="1:6">
      <c r="A5960" s="403">
        <v>88265</v>
      </c>
      <c r="B5960" s="404" t="s">
        <v>13179</v>
      </c>
      <c r="C5960" s="404" t="s">
        <v>97</v>
      </c>
      <c r="D5960" s="404" t="s">
        <v>6770</v>
      </c>
      <c r="E5960" s="409">
        <v>21.62</v>
      </c>
      <c r="F5960" s="404" t="s">
        <v>13152</v>
      </c>
    </row>
    <row r="5961" spans="1:6">
      <c r="A5961" s="403">
        <v>88266</v>
      </c>
      <c r="B5961" s="404" t="s">
        <v>13180</v>
      </c>
      <c r="C5961" s="404" t="s">
        <v>97</v>
      </c>
      <c r="D5961" s="404" t="s">
        <v>6770</v>
      </c>
      <c r="E5961" s="409">
        <v>24.88</v>
      </c>
      <c r="F5961" s="404" t="s">
        <v>13152</v>
      </c>
    </row>
    <row r="5962" spans="1:6">
      <c r="A5962" s="403">
        <v>88267</v>
      </c>
      <c r="B5962" s="404" t="s">
        <v>13181</v>
      </c>
      <c r="C5962" s="404" t="s">
        <v>97</v>
      </c>
      <c r="D5962" s="404" t="s">
        <v>6770</v>
      </c>
      <c r="E5962" s="409">
        <v>17.46</v>
      </c>
      <c r="F5962" s="404" t="s">
        <v>13152</v>
      </c>
    </row>
    <row r="5963" spans="1:6">
      <c r="A5963" s="403">
        <v>88268</v>
      </c>
      <c r="B5963" s="404" t="s">
        <v>13182</v>
      </c>
      <c r="C5963" s="404" t="s">
        <v>97</v>
      </c>
      <c r="D5963" s="404" t="s">
        <v>6770</v>
      </c>
      <c r="E5963" s="409">
        <v>15.78</v>
      </c>
      <c r="F5963" s="404" t="s">
        <v>13152</v>
      </c>
    </row>
    <row r="5964" spans="1:6">
      <c r="A5964" s="403">
        <v>88269</v>
      </c>
      <c r="B5964" s="404" t="s">
        <v>13183</v>
      </c>
      <c r="C5964" s="404" t="s">
        <v>97</v>
      </c>
      <c r="D5964" s="404" t="s">
        <v>6770</v>
      </c>
      <c r="E5964" s="409">
        <v>15.78</v>
      </c>
      <c r="F5964" s="404" t="s">
        <v>13152</v>
      </c>
    </row>
    <row r="5965" spans="1:6">
      <c r="A5965" s="403">
        <v>88270</v>
      </c>
      <c r="B5965" s="404" t="s">
        <v>13184</v>
      </c>
      <c r="C5965" s="404" t="s">
        <v>97</v>
      </c>
      <c r="D5965" s="404" t="s">
        <v>6770</v>
      </c>
      <c r="E5965" s="409">
        <v>18.170000000000002</v>
      </c>
      <c r="F5965" s="404" t="s">
        <v>13152</v>
      </c>
    </row>
    <row r="5966" spans="1:6">
      <c r="A5966" s="403">
        <v>88272</v>
      </c>
      <c r="B5966" s="404" t="s">
        <v>13185</v>
      </c>
      <c r="C5966" s="404" t="s">
        <v>97</v>
      </c>
      <c r="D5966" s="404" t="s">
        <v>6770</v>
      </c>
      <c r="E5966" s="409">
        <v>35.64</v>
      </c>
      <c r="F5966" s="404" t="s">
        <v>13152</v>
      </c>
    </row>
    <row r="5967" spans="1:6">
      <c r="A5967" s="403">
        <v>88273</v>
      </c>
      <c r="B5967" s="404" t="s">
        <v>13186</v>
      </c>
      <c r="C5967" s="404" t="s">
        <v>97</v>
      </c>
      <c r="D5967" s="404" t="s">
        <v>6770</v>
      </c>
      <c r="E5967" s="409">
        <v>16.05</v>
      </c>
      <c r="F5967" s="404" t="s">
        <v>13152</v>
      </c>
    </row>
    <row r="5968" spans="1:6">
      <c r="A5968" s="403">
        <v>88274</v>
      </c>
      <c r="B5968" s="404" t="s">
        <v>13187</v>
      </c>
      <c r="C5968" s="404" t="s">
        <v>97</v>
      </c>
      <c r="D5968" s="404" t="s">
        <v>6770</v>
      </c>
      <c r="E5968" s="409">
        <v>16.61</v>
      </c>
      <c r="F5968" s="404" t="s">
        <v>13152</v>
      </c>
    </row>
    <row r="5969" spans="1:6">
      <c r="A5969" s="403">
        <v>88275</v>
      </c>
      <c r="B5969" s="404" t="s">
        <v>13188</v>
      </c>
      <c r="C5969" s="404" t="s">
        <v>97</v>
      </c>
      <c r="D5969" s="404" t="s">
        <v>6770</v>
      </c>
      <c r="E5969" s="409">
        <v>35.39</v>
      </c>
      <c r="F5969" s="404" t="s">
        <v>13152</v>
      </c>
    </row>
    <row r="5970" spans="1:6">
      <c r="A5970" s="403">
        <v>88277</v>
      </c>
      <c r="B5970" s="404" t="s">
        <v>13189</v>
      </c>
      <c r="C5970" s="404" t="s">
        <v>97</v>
      </c>
      <c r="D5970" s="404" t="s">
        <v>6770</v>
      </c>
      <c r="E5970" s="409">
        <v>23.5</v>
      </c>
      <c r="F5970" s="404" t="s">
        <v>13152</v>
      </c>
    </row>
    <row r="5971" spans="1:6">
      <c r="A5971" s="403">
        <v>88278</v>
      </c>
      <c r="B5971" s="404" t="s">
        <v>13190</v>
      </c>
      <c r="C5971" s="404" t="s">
        <v>97</v>
      </c>
      <c r="D5971" s="404" t="s">
        <v>6770</v>
      </c>
      <c r="E5971" s="409">
        <v>20.82</v>
      </c>
      <c r="F5971" s="404" t="s">
        <v>13152</v>
      </c>
    </row>
    <row r="5972" spans="1:6">
      <c r="A5972" s="403">
        <v>88279</v>
      </c>
      <c r="B5972" s="404" t="s">
        <v>13191</v>
      </c>
      <c r="C5972" s="404" t="s">
        <v>97</v>
      </c>
      <c r="D5972" s="404" t="s">
        <v>6770</v>
      </c>
      <c r="E5972" s="409">
        <v>22.57</v>
      </c>
      <c r="F5972" s="404" t="s">
        <v>13152</v>
      </c>
    </row>
    <row r="5973" spans="1:6">
      <c r="A5973" s="403">
        <v>88281</v>
      </c>
      <c r="B5973" s="404" t="s">
        <v>13192</v>
      </c>
      <c r="C5973" s="404" t="s">
        <v>97</v>
      </c>
      <c r="D5973" s="404" t="s">
        <v>6770</v>
      </c>
      <c r="E5973" s="409">
        <v>23.03</v>
      </c>
      <c r="F5973" s="404" t="s">
        <v>13152</v>
      </c>
    </row>
    <row r="5974" spans="1:6">
      <c r="A5974" s="403">
        <v>88282</v>
      </c>
      <c r="B5974" s="404" t="s">
        <v>13193</v>
      </c>
      <c r="C5974" s="404" t="s">
        <v>97</v>
      </c>
      <c r="D5974" s="404" t="s">
        <v>6770</v>
      </c>
      <c r="E5974" s="409">
        <v>23.03</v>
      </c>
      <c r="F5974" s="404" t="s">
        <v>13152</v>
      </c>
    </row>
    <row r="5975" spans="1:6">
      <c r="A5975" s="403">
        <v>88283</v>
      </c>
      <c r="B5975" s="404" t="s">
        <v>13194</v>
      </c>
      <c r="C5975" s="404" t="s">
        <v>97</v>
      </c>
      <c r="D5975" s="404" t="s">
        <v>6770</v>
      </c>
      <c r="E5975" s="409">
        <v>23.05</v>
      </c>
      <c r="F5975" s="404" t="s">
        <v>13152</v>
      </c>
    </row>
    <row r="5976" spans="1:6">
      <c r="A5976" s="403">
        <v>88284</v>
      </c>
      <c r="B5976" s="404" t="s">
        <v>13195</v>
      </c>
      <c r="C5976" s="404" t="s">
        <v>97</v>
      </c>
      <c r="D5976" s="404" t="s">
        <v>6770</v>
      </c>
      <c r="E5976" s="409">
        <v>21.49</v>
      </c>
      <c r="F5976" s="404" t="s">
        <v>13152</v>
      </c>
    </row>
    <row r="5977" spans="1:6">
      <c r="A5977" s="403">
        <v>88285</v>
      </c>
      <c r="B5977" s="404" t="s">
        <v>13196</v>
      </c>
      <c r="C5977" s="404" t="s">
        <v>97</v>
      </c>
      <c r="D5977" s="404" t="s">
        <v>6770</v>
      </c>
      <c r="E5977" s="409">
        <v>23.05</v>
      </c>
      <c r="F5977" s="404" t="s">
        <v>13152</v>
      </c>
    </row>
    <row r="5978" spans="1:6">
      <c r="A5978" s="403">
        <v>88286</v>
      </c>
      <c r="B5978" s="404" t="s">
        <v>13197</v>
      </c>
      <c r="C5978" s="404" t="s">
        <v>97</v>
      </c>
      <c r="D5978" s="404" t="s">
        <v>6770</v>
      </c>
      <c r="E5978" s="409">
        <v>25.18</v>
      </c>
      <c r="F5978" s="404" t="s">
        <v>13152</v>
      </c>
    </row>
    <row r="5979" spans="1:6">
      <c r="A5979" s="403">
        <v>88288</v>
      </c>
      <c r="B5979" s="404" t="s">
        <v>13198</v>
      </c>
      <c r="C5979" s="404" t="s">
        <v>97</v>
      </c>
      <c r="D5979" s="404" t="s">
        <v>6770</v>
      </c>
      <c r="E5979" s="409">
        <v>14.81</v>
      </c>
      <c r="F5979" s="404" t="s">
        <v>13152</v>
      </c>
    </row>
    <row r="5980" spans="1:6">
      <c r="A5980" s="403">
        <v>88290</v>
      </c>
      <c r="B5980" s="404" t="s">
        <v>13199</v>
      </c>
      <c r="C5980" s="404" t="s">
        <v>97</v>
      </c>
      <c r="D5980" s="404" t="s">
        <v>6770</v>
      </c>
      <c r="E5980" s="409">
        <v>23.89</v>
      </c>
      <c r="F5980" s="404" t="s">
        <v>13152</v>
      </c>
    </row>
    <row r="5981" spans="1:6">
      <c r="A5981" s="403">
        <v>88291</v>
      </c>
      <c r="B5981" s="404" t="s">
        <v>13200</v>
      </c>
      <c r="C5981" s="404" t="s">
        <v>97</v>
      </c>
      <c r="D5981" s="404" t="s">
        <v>6770</v>
      </c>
      <c r="E5981" s="409">
        <v>25.07</v>
      </c>
      <c r="F5981" s="404" t="s">
        <v>13152</v>
      </c>
    </row>
    <row r="5982" spans="1:6">
      <c r="A5982" s="403">
        <v>88292</v>
      </c>
      <c r="B5982" s="404" t="s">
        <v>13201</v>
      </c>
      <c r="C5982" s="404" t="s">
        <v>97</v>
      </c>
      <c r="D5982" s="404" t="s">
        <v>6770</v>
      </c>
      <c r="E5982" s="409">
        <v>20.67</v>
      </c>
      <c r="F5982" s="404" t="s">
        <v>13152</v>
      </c>
    </row>
    <row r="5983" spans="1:6">
      <c r="A5983" s="403">
        <v>88293</v>
      </c>
      <c r="B5983" s="404" t="s">
        <v>13202</v>
      </c>
      <c r="C5983" s="404" t="s">
        <v>97</v>
      </c>
      <c r="D5983" s="404" t="s">
        <v>6770</v>
      </c>
      <c r="E5983" s="409">
        <v>25.86</v>
      </c>
      <c r="F5983" s="404" t="s">
        <v>13152</v>
      </c>
    </row>
    <row r="5984" spans="1:6">
      <c r="A5984" s="403">
        <v>88294</v>
      </c>
      <c r="B5984" s="404" t="s">
        <v>13203</v>
      </c>
      <c r="C5984" s="404" t="s">
        <v>97</v>
      </c>
      <c r="D5984" s="404" t="s">
        <v>6770</v>
      </c>
      <c r="E5984" s="409">
        <v>27.65</v>
      </c>
      <c r="F5984" s="404" t="s">
        <v>13152</v>
      </c>
    </row>
    <row r="5985" spans="1:6">
      <c r="A5985" s="403">
        <v>88295</v>
      </c>
      <c r="B5985" s="404" t="s">
        <v>13204</v>
      </c>
      <c r="C5985" s="404" t="s">
        <v>97</v>
      </c>
      <c r="D5985" s="404" t="s">
        <v>6770</v>
      </c>
      <c r="E5985" s="409">
        <v>19.46</v>
      </c>
      <c r="F5985" s="404" t="s">
        <v>13152</v>
      </c>
    </row>
    <row r="5986" spans="1:6">
      <c r="A5986" s="403">
        <v>88296</v>
      </c>
      <c r="B5986" s="404" t="s">
        <v>13205</v>
      </c>
      <c r="C5986" s="404" t="s">
        <v>97</v>
      </c>
      <c r="D5986" s="404" t="s">
        <v>6770</v>
      </c>
      <c r="E5986" s="409">
        <v>31.58</v>
      </c>
      <c r="F5986" s="404" t="s">
        <v>13152</v>
      </c>
    </row>
    <row r="5987" spans="1:6">
      <c r="A5987" s="403">
        <v>88297</v>
      </c>
      <c r="B5987" s="404" t="s">
        <v>13206</v>
      </c>
      <c r="C5987" s="404" t="s">
        <v>97</v>
      </c>
      <c r="D5987" s="404" t="s">
        <v>6770</v>
      </c>
      <c r="E5987" s="409">
        <v>23.75</v>
      </c>
      <c r="F5987" s="404" t="s">
        <v>13152</v>
      </c>
    </row>
    <row r="5988" spans="1:6">
      <c r="A5988" s="403">
        <v>88298</v>
      </c>
      <c r="B5988" s="404" t="s">
        <v>13207</v>
      </c>
      <c r="C5988" s="404" t="s">
        <v>97</v>
      </c>
      <c r="D5988" s="404" t="s">
        <v>6770</v>
      </c>
      <c r="E5988" s="409">
        <v>19.43</v>
      </c>
      <c r="F5988" s="404" t="s">
        <v>13152</v>
      </c>
    </row>
    <row r="5989" spans="1:6">
      <c r="A5989" s="403">
        <v>88299</v>
      </c>
      <c r="B5989" s="404" t="s">
        <v>13208</v>
      </c>
      <c r="C5989" s="404" t="s">
        <v>97</v>
      </c>
      <c r="D5989" s="404" t="s">
        <v>6770</v>
      </c>
      <c r="E5989" s="409">
        <v>35.119999999999997</v>
      </c>
      <c r="F5989" s="404" t="s">
        <v>13152</v>
      </c>
    </row>
    <row r="5990" spans="1:6">
      <c r="A5990" s="403">
        <v>88300</v>
      </c>
      <c r="B5990" s="404" t="s">
        <v>13209</v>
      </c>
      <c r="C5990" s="404" t="s">
        <v>97</v>
      </c>
      <c r="D5990" s="404" t="s">
        <v>6770</v>
      </c>
      <c r="E5990" s="409">
        <v>35.119999999999997</v>
      </c>
      <c r="F5990" s="404" t="s">
        <v>13152</v>
      </c>
    </row>
    <row r="5991" spans="1:6">
      <c r="A5991" s="403">
        <v>88301</v>
      </c>
      <c r="B5991" s="404" t="s">
        <v>13210</v>
      </c>
      <c r="C5991" s="404" t="s">
        <v>97</v>
      </c>
      <c r="D5991" s="404" t="s">
        <v>6770</v>
      </c>
      <c r="E5991" s="409">
        <v>26.13</v>
      </c>
      <c r="F5991" s="404" t="s">
        <v>13152</v>
      </c>
    </row>
    <row r="5992" spans="1:6">
      <c r="A5992" s="403">
        <v>88302</v>
      </c>
      <c r="B5992" s="404" t="s">
        <v>13211</v>
      </c>
      <c r="C5992" s="404" t="s">
        <v>97</v>
      </c>
      <c r="D5992" s="404" t="s">
        <v>6770</v>
      </c>
      <c r="E5992" s="409">
        <v>25.86</v>
      </c>
      <c r="F5992" s="404" t="s">
        <v>13152</v>
      </c>
    </row>
    <row r="5993" spans="1:6">
      <c r="A5993" s="403">
        <v>88303</v>
      </c>
      <c r="B5993" s="404" t="s">
        <v>13212</v>
      </c>
      <c r="C5993" s="404" t="s">
        <v>97</v>
      </c>
      <c r="D5993" s="404" t="s">
        <v>6770</v>
      </c>
      <c r="E5993" s="409">
        <v>22.99</v>
      </c>
      <c r="F5993" s="404" t="s">
        <v>13152</v>
      </c>
    </row>
    <row r="5994" spans="1:6">
      <c r="A5994" s="403">
        <v>88304</v>
      </c>
      <c r="B5994" s="404" t="s">
        <v>13213</v>
      </c>
      <c r="C5994" s="404" t="s">
        <v>97</v>
      </c>
      <c r="D5994" s="404" t="s">
        <v>6770</v>
      </c>
      <c r="E5994" s="409">
        <v>23.89</v>
      </c>
      <c r="F5994" s="404" t="s">
        <v>13152</v>
      </c>
    </row>
    <row r="5995" spans="1:6">
      <c r="A5995" s="403">
        <v>88306</v>
      </c>
      <c r="B5995" s="404" t="s">
        <v>13214</v>
      </c>
      <c r="C5995" s="404" t="s">
        <v>97</v>
      </c>
      <c r="D5995" s="404" t="s">
        <v>6770</v>
      </c>
      <c r="E5995" s="409">
        <v>20.56</v>
      </c>
      <c r="F5995" s="404" t="s">
        <v>13152</v>
      </c>
    </row>
    <row r="5996" spans="1:6">
      <c r="A5996" s="403">
        <v>88307</v>
      </c>
      <c r="B5996" s="404" t="s">
        <v>13215</v>
      </c>
      <c r="C5996" s="404" t="s">
        <v>97</v>
      </c>
      <c r="D5996" s="404" t="s">
        <v>6770</v>
      </c>
      <c r="E5996" s="409">
        <v>23.61</v>
      </c>
      <c r="F5996" s="404" t="s">
        <v>13152</v>
      </c>
    </row>
    <row r="5997" spans="1:6">
      <c r="A5997" s="403">
        <v>88308</v>
      </c>
      <c r="B5997" s="404" t="s">
        <v>13216</v>
      </c>
      <c r="C5997" s="404" t="s">
        <v>97</v>
      </c>
      <c r="D5997" s="404" t="s">
        <v>6770</v>
      </c>
      <c r="E5997" s="409">
        <v>20.2</v>
      </c>
      <c r="F5997" s="404" t="s">
        <v>13152</v>
      </c>
    </row>
    <row r="5998" spans="1:6">
      <c r="A5998" s="403">
        <v>88309</v>
      </c>
      <c r="B5998" s="404" t="s">
        <v>13217</v>
      </c>
      <c r="C5998" s="404" t="s">
        <v>97</v>
      </c>
      <c r="D5998" s="404" t="s">
        <v>6770</v>
      </c>
      <c r="E5998" s="409">
        <v>17.489999999999998</v>
      </c>
      <c r="F5998" s="404" t="s">
        <v>13152</v>
      </c>
    </row>
    <row r="5999" spans="1:6">
      <c r="A5999" s="403">
        <v>88310</v>
      </c>
      <c r="B5999" s="404" t="s">
        <v>13218</v>
      </c>
      <c r="C5999" s="404" t="s">
        <v>97</v>
      </c>
      <c r="D5999" s="404" t="s">
        <v>6770</v>
      </c>
      <c r="E5999" s="409">
        <v>17.420000000000002</v>
      </c>
      <c r="F5999" s="404" t="s">
        <v>13152</v>
      </c>
    </row>
    <row r="6000" spans="1:6">
      <c r="A6000" s="403">
        <v>88311</v>
      </c>
      <c r="B6000" s="404" t="s">
        <v>13219</v>
      </c>
      <c r="C6000" s="404" t="s">
        <v>97</v>
      </c>
      <c r="D6000" s="404" t="s">
        <v>6770</v>
      </c>
      <c r="E6000" s="409">
        <v>18.18</v>
      </c>
      <c r="F6000" s="404" t="s">
        <v>13152</v>
      </c>
    </row>
    <row r="6001" spans="1:6">
      <c r="A6001" s="403">
        <v>88312</v>
      </c>
      <c r="B6001" s="404" t="s">
        <v>13220</v>
      </c>
      <c r="C6001" s="404" t="s">
        <v>97</v>
      </c>
      <c r="D6001" s="404" t="s">
        <v>6770</v>
      </c>
      <c r="E6001" s="409">
        <v>19.989999999999998</v>
      </c>
      <c r="F6001" s="404" t="s">
        <v>13152</v>
      </c>
    </row>
    <row r="6002" spans="1:6">
      <c r="A6002" s="403">
        <v>88313</v>
      </c>
      <c r="B6002" s="404" t="s">
        <v>13221</v>
      </c>
      <c r="C6002" s="404" t="s">
        <v>97</v>
      </c>
      <c r="D6002" s="404" t="s">
        <v>6770</v>
      </c>
      <c r="E6002" s="409">
        <v>37.770000000000003</v>
      </c>
      <c r="F6002" s="404" t="s">
        <v>13152</v>
      </c>
    </row>
    <row r="6003" spans="1:6">
      <c r="A6003" s="403">
        <v>88314</v>
      </c>
      <c r="B6003" s="404" t="s">
        <v>13222</v>
      </c>
      <c r="C6003" s="404" t="s">
        <v>97</v>
      </c>
      <c r="D6003" s="404" t="s">
        <v>6770</v>
      </c>
      <c r="E6003" s="409">
        <v>15.27</v>
      </c>
      <c r="F6003" s="404" t="s">
        <v>13152</v>
      </c>
    </row>
    <row r="6004" spans="1:6">
      <c r="A6004" s="403">
        <v>88315</v>
      </c>
      <c r="B6004" s="404" t="s">
        <v>13223</v>
      </c>
      <c r="C6004" s="404" t="s">
        <v>97</v>
      </c>
      <c r="D6004" s="404" t="s">
        <v>6770</v>
      </c>
      <c r="E6004" s="409">
        <v>16.62</v>
      </c>
      <c r="F6004" s="404" t="s">
        <v>13152</v>
      </c>
    </row>
    <row r="6005" spans="1:6">
      <c r="A6005" s="403">
        <v>88316</v>
      </c>
      <c r="B6005" s="404" t="s">
        <v>13224</v>
      </c>
      <c r="C6005" s="404" t="s">
        <v>97</v>
      </c>
      <c r="D6005" s="404" t="s">
        <v>6770</v>
      </c>
      <c r="E6005" s="409">
        <v>12.22</v>
      </c>
      <c r="F6005" s="404" t="s">
        <v>13152</v>
      </c>
    </row>
    <row r="6006" spans="1:6">
      <c r="A6006" s="403">
        <v>88317</v>
      </c>
      <c r="B6006" s="404" t="s">
        <v>13225</v>
      </c>
      <c r="C6006" s="404" t="s">
        <v>97</v>
      </c>
      <c r="D6006" s="404" t="s">
        <v>6770</v>
      </c>
      <c r="E6006" s="409">
        <v>17.39</v>
      </c>
      <c r="F6006" s="404" t="s">
        <v>13152</v>
      </c>
    </row>
    <row r="6007" spans="1:6">
      <c r="A6007" s="403">
        <v>88318</v>
      </c>
      <c r="B6007" s="404" t="s">
        <v>13226</v>
      </c>
      <c r="C6007" s="404" t="s">
        <v>97</v>
      </c>
      <c r="D6007" s="404" t="s">
        <v>6770</v>
      </c>
      <c r="E6007" s="409">
        <v>18.62</v>
      </c>
      <c r="F6007" s="404" t="s">
        <v>13152</v>
      </c>
    </row>
    <row r="6008" spans="1:6">
      <c r="A6008" s="403">
        <v>88320</v>
      </c>
      <c r="B6008" s="404" t="s">
        <v>13227</v>
      </c>
      <c r="C6008" s="404" t="s">
        <v>97</v>
      </c>
      <c r="D6008" s="404" t="s">
        <v>6770</v>
      </c>
      <c r="E6008" s="409">
        <v>14.97</v>
      </c>
      <c r="F6008" s="404" t="s">
        <v>13152</v>
      </c>
    </row>
    <row r="6009" spans="1:6">
      <c r="A6009" s="403">
        <v>88321</v>
      </c>
      <c r="B6009" s="404" t="s">
        <v>13228</v>
      </c>
      <c r="C6009" s="404" t="s">
        <v>97</v>
      </c>
      <c r="D6009" s="404" t="s">
        <v>6770</v>
      </c>
      <c r="E6009" s="409">
        <v>55.6</v>
      </c>
      <c r="F6009" s="404" t="s">
        <v>13152</v>
      </c>
    </row>
    <row r="6010" spans="1:6">
      <c r="A6010" s="403">
        <v>88322</v>
      </c>
      <c r="B6010" s="404" t="s">
        <v>13229</v>
      </c>
      <c r="C6010" s="404" t="s">
        <v>97</v>
      </c>
      <c r="D6010" s="404" t="s">
        <v>6770</v>
      </c>
      <c r="E6010" s="409">
        <v>66.17</v>
      </c>
      <c r="F6010" s="404" t="s">
        <v>13152</v>
      </c>
    </row>
    <row r="6011" spans="1:6">
      <c r="A6011" s="403">
        <v>88323</v>
      </c>
      <c r="B6011" s="404" t="s">
        <v>13230</v>
      </c>
      <c r="C6011" s="404" t="s">
        <v>97</v>
      </c>
      <c r="D6011" s="404" t="s">
        <v>6770</v>
      </c>
      <c r="E6011" s="409">
        <v>15.56</v>
      </c>
      <c r="F6011" s="404" t="s">
        <v>13152</v>
      </c>
    </row>
    <row r="6012" spans="1:6">
      <c r="A6012" s="403">
        <v>88324</v>
      </c>
      <c r="B6012" s="404" t="s">
        <v>13231</v>
      </c>
      <c r="C6012" s="404" t="s">
        <v>97</v>
      </c>
      <c r="D6012" s="404" t="s">
        <v>6770</v>
      </c>
      <c r="E6012" s="409">
        <v>25.23</v>
      </c>
      <c r="F6012" s="404" t="s">
        <v>13152</v>
      </c>
    </row>
    <row r="6013" spans="1:6">
      <c r="A6013" s="403">
        <v>88325</v>
      </c>
      <c r="B6013" s="404" t="s">
        <v>13232</v>
      </c>
      <c r="C6013" s="404" t="s">
        <v>97</v>
      </c>
      <c r="D6013" s="404" t="s">
        <v>6770</v>
      </c>
      <c r="E6013" s="409">
        <v>15.55</v>
      </c>
      <c r="F6013" s="404" t="s">
        <v>13152</v>
      </c>
    </row>
    <row r="6014" spans="1:6">
      <c r="A6014" s="403">
        <v>88326</v>
      </c>
      <c r="B6014" s="404" t="s">
        <v>13233</v>
      </c>
      <c r="C6014" s="404" t="s">
        <v>97</v>
      </c>
      <c r="D6014" s="404" t="s">
        <v>6770</v>
      </c>
      <c r="E6014" s="409">
        <v>19.62</v>
      </c>
      <c r="F6014" s="404" t="s">
        <v>13152</v>
      </c>
    </row>
    <row r="6015" spans="1:6">
      <c r="A6015" s="403">
        <v>88377</v>
      </c>
      <c r="B6015" s="404" t="s">
        <v>13234</v>
      </c>
      <c r="C6015" s="404" t="s">
        <v>97</v>
      </c>
      <c r="D6015" s="404" t="s">
        <v>6770</v>
      </c>
      <c r="E6015" s="409">
        <v>13.54</v>
      </c>
      <c r="F6015" s="404" t="s">
        <v>13152</v>
      </c>
    </row>
    <row r="6016" spans="1:6">
      <c r="A6016" s="403">
        <v>88441</v>
      </c>
      <c r="B6016" s="404" t="s">
        <v>13235</v>
      </c>
      <c r="C6016" s="404" t="s">
        <v>97</v>
      </c>
      <c r="D6016" s="404" t="s">
        <v>6770</v>
      </c>
      <c r="E6016" s="409">
        <v>14.07</v>
      </c>
      <c r="F6016" s="404" t="s">
        <v>13152</v>
      </c>
    </row>
    <row r="6017" spans="1:6">
      <c r="A6017" s="403">
        <v>88597</v>
      </c>
      <c r="B6017" s="404" t="s">
        <v>13236</v>
      </c>
      <c r="C6017" s="404" t="s">
        <v>97</v>
      </c>
      <c r="D6017" s="404" t="s">
        <v>7213</v>
      </c>
      <c r="E6017" s="409">
        <v>24.25</v>
      </c>
      <c r="F6017" s="404" t="s">
        <v>13152</v>
      </c>
    </row>
    <row r="6018" spans="1:6">
      <c r="A6018" s="403">
        <v>90766</v>
      </c>
      <c r="B6018" s="404" t="s">
        <v>13237</v>
      </c>
      <c r="C6018" s="404" t="s">
        <v>97</v>
      </c>
      <c r="D6018" s="404" t="s">
        <v>6770</v>
      </c>
      <c r="E6018" s="409">
        <v>19.559999999999999</v>
      </c>
      <c r="F6018" s="404" t="s">
        <v>13152</v>
      </c>
    </row>
    <row r="6019" spans="1:6">
      <c r="A6019" s="403">
        <v>90767</v>
      </c>
      <c r="B6019" s="404" t="s">
        <v>13238</v>
      </c>
      <c r="C6019" s="404" t="s">
        <v>97</v>
      </c>
      <c r="D6019" s="404" t="s">
        <v>6770</v>
      </c>
      <c r="E6019" s="409">
        <v>18.829999999999998</v>
      </c>
      <c r="F6019" s="404" t="s">
        <v>13152</v>
      </c>
    </row>
    <row r="6020" spans="1:6">
      <c r="A6020" s="403">
        <v>90768</v>
      </c>
      <c r="B6020" s="404" t="s">
        <v>13239</v>
      </c>
      <c r="C6020" s="404" t="s">
        <v>97</v>
      </c>
      <c r="D6020" s="404" t="s">
        <v>6770</v>
      </c>
      <c r="E6020" s="409">
        <v>66.44</v>
      </c>
      <c r="F6020" s="404" t="s">
        <v>13152</v>
      </c>
    </row>
    <row r="6021" spans="1:6">
      <c r="A6021" s="403">
        <v>90769</v>
      </c>
      <c r="B6021" s="404" t="s">
        <v>13240</v>
      </c>
      <c r="C6021" s="404" t="s">
        <v>97</v>
      </c>
      <c r="D6021" s="404" t="s">
        <v>6770</v>
      </c>
      <c r="E6021" s="409">
        <v>76.19</v>
      </c>
      <c r="F6021" s="404" t="s">
        <v>13152</v>
      </c>
    </row>
    <row r="6022" spans="1:6">
      <c r="A6022" s="403">
        <v>90770</v>
      </c>
      <c r="B6022" s="404" t="s">
        <v>13241</v>
      </c>
      <c r="C6022" s="404" t="s">
        <v>97</v>
      </c>
      <c r="D6022" s="404" t="s">
        <v>6770</v>
      </c>
      <c r="E6022" s="409">
        <v>90.19</v>
      </c>
      <c r="F6022" s="404" t="s">
        <v>13152</v>
      </c>
    </row>
    <row r="6023" spans="1:6">
      <c r="A6023" s="403">
        <v>90771</v>
      </c>
      <c r="B6023" s="404" t="s">
        <v>13242</v>
      </c>
      <c r="C6023" s="404" t="s">
        <v>97</v>
      </c>
      <c r="D6023" s="404" t="s">
        <v>6770</v>
      </c>
      <c r="E6023" s="409">
        <v>20.190000000000001</v>
      </c>
      <c r="F6023" s="404" t="s">
        <v>13152</v>
      </c>
    </row>
    <row r="6024" spans="1:6">
      <c r="A6024" s="403">
        <v>90772</v>
      </c>
      <c r="B6024" s="404" t="s">
        <v>13243</v>
      </c>
      <c r="C6024" s="404" t="s">
        <v>97</v>
      </c>
      <c r="D6024" s="404" t="s">
        <v>6770</v>
      </c>
      <c r="E6024" s="409">
        <v>15.09</v>
      </c>
      <c r="F6024" s="404" t="s">
        <v>13152</v>
      </c>
    </row>
    <row r="6025" spans="1:6">
      <c r="A6025" s="403">
        <v>90773</v>
      </c>
      <c r="B6025" s="404" t="s">
        <v>13244</v>
      </c>
      <c r="C6025" s="404" t="s">
        <v>97</v>
      </c>
      <c r="D6025" s="404" t="s">
        <v>6770</v>
      </c>
      <c r="E6025" s="409">
        <v>20.420000000000002</v>
      </c>
      <c r="F6025" s="404" t="s">
        <v>13152</v>
      </c>
    </row>
    <row r="6026" spans="1:6">
      <c r="A6026" s="403">
        <v>90775</v>
      </c>
      <c r="B6026" s="404" t="s">
        <v>13245</v>
      </c>
      <c r="C6026" s="404" t="s">
        <v>97</v>
      </c>
      <c r="D6026" s="404" t="s">
        <v>6770</v>
      </c>
      <c r="E6026" s="409">
        <v>32.56</v>
      </c>
      <c r="F6026" s="404" t="s">
        <v>13152</v>
      </c>
    </row>
    <row r="6027" spans="1:6">
      <c r="A6027" s="403">
        <v>90776</v>
      </c>
      <c r="B6027" s="404" t="s">
        <v>13246</v>
      </c>
      <c r="C6027" s="404" t="s">
        <v>97</v>
      </c>
      <c r="D6027" s="404" t="s">
        <v>6770</v>
      </c>
      <c r="E6027" s="409">
        <v>28.82</v>
      </c>
      <c r="F6027" s="404" t="s">
        <v>13152</v>
      </c>
    </row>
    <row r="6028" spans="1:6">
      <c r="A6028" s="403">
        <v>90777</v>
      </c>
      <c r="B6028" s="404" t="s">
        <v>5623</v>
      </c>
      <c r="C6028" s="404" t="s">
        <v>97</v>
      </c>
      <c r="D6028" s="404" t="s">
        <v>6770</v>
      </c>
      <c r="E6028" s="409">
        <v>70.650000000000006</v>
      </c>
      <c r="F6028" s="404" t="s">
        <v>13152</v>
      </c>
    </row>
    <row r="6029" spans="1:6">
      <c r="A6029" s="403">
        <v>90778</v>
      </c>
      <c r="B6029" s="404" t="s">
        <v>13247</v>
      </c>
      <c r="C6029" s="404" t="s">
        <v>97</v>
      </c>
      <c r="D6029" s="404" t="s">
        <v>6770</v>
      </c>
      <c r="E6029" s="409">
        <v>88.87</v>
      </c>
      <c r="F6029" s="404" t="s">
        <v>13152</v>
      </c>
    </row>
    <row r="6030" spans="1:6">
      <c r="A6030" s="403">
        <v>90779</v>
      </c>
      <c r="B6030" s="404" t="s">
        <v>13248</v>
      </c>
      <c r="C6030" s="404" t="s">
        <v>97</v>
      </c>
      <c r="D6030" s="404" t="s">
        <v>6770</v>
      </c>
      <c r="E6030" s="409">
        <v>116.61</v>
      </c>
      <c r="F6030" s="404" t="s">
        <v>13152</v>
      </c>
    </row>
    <row r="6031" spans="1:6">
      <c r="A6031" s="403">
        <v>90780</v>
      </c>
      <c r="B6031" s="404" t="s">
        <v>5625</v>
      </c>
      <c r="C6031" s="404" t="s">
        <v>97</v>
      </c>
      <c r="D6031" s="404" t="s">
        <v>6770</v>
      </c>
      <c r="E6031" s="409">
        <v>43.86</v>
      </c>
      <c r="F6031" s="404" t="s">
        <v>13152</v>
      </c>
    </row>
    <row r="6032" spans="1:6">
      <c r="A6032" s="403">
        <v>90781</v>
      </c>
      <c r="B6032" s="404" t="s">
        <v>13249</v>
      </c>
      <c r="C6032" s="404" t="s">
        <v>97</v>
      </c>
      <c r="D6032" s="404" t="s">
        <v>6770</v>
      </c>
      <c r="E6032" s="409">
        <v>16.2</v>
      </c>
      <c r="F6032" s="404" t="s">
        <v>13152</v>
      </c>
    </row>
    <row r="6033" spans="1:6">
      <c r="A6033" s="403">
        <v>91677</v>
      </c>
      <c r="B6033" s="404" t="s">
        <v>13250</v>
      </c>
      <c r="C6033" s="404" t="s">
        <v>97</v>
      </c>
      <c r="D6033" s="404" t="s">
        <v>6770</v>
      </c>
      <c r="E6033" s="409">
        <v>82.77</v>
      </c>
      <c r="F6033" s="404" t="s">
        <v>13152</v>
      </c>
    </row>
    <row r="6034" spans="1:6">
      <c r="A6034" s="403">
        <v>91678</v>
      </c>
      <c r="B6034" s="404" t="s">
        <v>13251</v>
      </c>
      <c r="C6034" s="404" t="s">
        <v>97</v>
      </c>
      <c r="D6034" s="404" t="s">
        <v>6770</v>
      </c>
      <c r="E6034" s="409">
        <v>69.81</v>
      </c>
      <c r="F6034" s="404" t="s">
        <v>13152</v>
      </c>
    </row>
    <row r="6035" spans="1:6">
      <c r="A6035" s="403">
        <v>93556</v>
      </c>
      <c r="B6035" s="404" t="s">
        <v>13252</v>
      </c>
      <c r="C6035" s="404" t="s">
        <v>7094</v>
      </c>
      <c r="D6035" s="404" t="s">
        <v>6770</v>
      </c>
      <c r="E6035" s="409">
        <v>82.32</v>
      </c>
      <c r="F6035" s="404" t="s">
        <v>13152</v>
      </c>
    </row>
    <row r="6036" spans="1:6">
      <c r="A6036" s="403">
        <v>93557</v>
      </c>
      <c r="B6036" s="404" t="s">
        <v>13253</v>
      </c>
      <c r="C6036" s="404" t="s">
        <v>7094</v>
      </c>
      <c r="D6036" s="404" t="s">
        <v>6770</v>
      </c>
      <c r="E6036" s="409">
        <v>158.97</v>
      </c>
      <c r="F6036" s="404" t="s">
        <v>13152</v>
      </c>
    </row>
    <row r="6037" spans="1:6">
      <c r="A6037" s="403">
        <v>93558</v>
      </c>
      <c r="B6037" s="404" t="s">
        <v>13254</v>
      </c>
      <c r="C6037" s="404" t="s">
        <v>7094</v>
      </c>
      <c r="D6037" s="404" t="s">
        <v>6770</v>
      </c>
      <c r="E6037" s="411">
        <v>4095.09</v>
      </c>
      <c r="F6037" s="404" t="s">
        <v>13152</v>
      </c>
    </row>
    <row r="6038" spans="1:6">
      <c r="A6038" s="403">
        <v>93559</v>
      </c>
      <c r="B6038" s="404" t="s">
        <v>13236</v>
      </c>
      <c r="C6038" s="404" t="s">
        <v>7094</v>
      </c>
      <c r="D6038" s="404" t="s">
        <v>6770</v>
      </c>
      <c r="E6038" s="411">
        <v>4306.7</v>
      </c>
      <c r="F6038" s="404" t="s">
        <v>13152</v>
      </c>
    </row>
    <row r="6039" spans="1:6">
      <c r="A6039" s="403">
        <v>93560</v>
      </c>
      <c r="B6039" s="404" t="s">
        <v>13244</v>
      </c>
      <c r="C6039" s="404" t="s">
        <v>7094</v>
      </c>
      <c r="D6039" s="404" t="s">
        <v>6770</v>
      </c>
      <c r="E6039" s="411">
        <v>3632.63</v>
      </c>
      <c r="F6039" s="404" t="s">
        <v>13152</v>
      </c>
    </row>
    <row r="6040" spans="1:6">
      <c r="A6040" s="403">
        <v>93561</v>
      </c>
      <c r="B6040" s="404" t="s">
        <v>13245</v>
      </c>
      <c r="C6040" s="404" t="s">
        <v>7094</v>
      </c>
      <c r="D6040" s="404" t="s">
        <v>6770</v>
      </c>
      <c r="E6040" s="411">
        <v>6061.22</v>
      </c>
      <c r="F6040" s="404" t="s">
        <v>13152</v>
      </c>
    </row>
    <row r="6041" spans="1:6">
      <c r="A6041" s="403">
        <v>93562</v>
      </c>
      <c r="B6041" s="404" t="s">
        <v>13242</v>
      </c>
      <c r="C6041" s="404" t="s">
        <v>7094</v>
      </c>
      <c r="D6041" s="404" t="s">
        <v>6770</v>
      </c>
      <c r="E6041" s="411">
        <v>3594.03</v>
      </c>
      <c r="F6041" s="404" t="s">
        <v>13152</v>
      </c>
    </row>
    <row r="6042" spans="1:6">
      <c r="A6042" s="403">
        <v>93563</v>
      </c>
      <c r="B6042" s="404" t="s">
        <v>13237</v>
      </c>
      <c r="C6042" s="404" t="s">
        <v>7094</v>
      </c>
      <c r="D6042" s="404" t="s">
        <v>6770</v>
      </c>
      <c r="E6042" s="411">
        <v>3482.45</v>
      </c>
      <c r="F6042" s="404" t="s">
        <v>13152</v>
      </c>
    </row>
    <row r="6043" spans="1:6">
      <c r="A6043" s="403">
        <v>93564</v>
      </c>
      <c r="B6043" s="404" t="s">
        <v>13238</v>
      </c>
      <c r="C6043" s="404" t="s">
        <v>7094</v>
      </c>
      <c r="D6043" s="404" t="s">
        <v>6770</v>
      </c>
      <c r="E6043" s="411">
        <v>3346.55</v>
      </c>
      <c r="F6043" s="404" t="s">
        <v>13152</v>
      </c>
    </row>
    <row r="6044" spans="1:6">
      <c r="A6044" s="403">
        <v>93565</v>
      </c>
      <c r="B6044" s="404" t="s">
        <v>5623</v>
      </c>
      <c r="C6044" s="404" t="s">
        <v>7094</v>
      </c>
      <c r="D6044" s="404" t="s">
        <v>6770</v>
      </c>
      <c r="E6044" s="411">
        <v>12424.34</v>
      </c>
      <c r="F6044" s="404" t="s">
        <v>13152</v>
      </c>
    </row>
    <row r="6045" spans="1:6">
      <c r="A6045" s="403">
        <v>93566</v>
      </c>
      <c r="B6045" s="404" t="s">
        <v>13243</v>
      </c>
      <c r="C6045" s="404" t="s">
        <v>7094</v>
      </c>
      <c r="D6045" s="404" t="s">
        <v>6770</v>
      </c>
      <c r="E6045" s="411">
        <v>2694.15</v>
      </c>
      <c r="F6045" s="404" t="s">
        <v>13152</v>
      </c>
    </row>
    <row r="6046" spans="1:6">
      <c r="A6046" s="403">
        <v>93567</v>
      </c>
      <c r="B6046" s="404" t="s">
        <v>13247</v>
      </c>
      <c r="C6046" s="404" t="s">
        <v>7094</v>
      </c>
      <c r="D6046" s="404" t="s">
        <v>6770</v>
      </c>
      <c r="E6046" s="411">
        <v>15626.82</v>
      </c>
      <c r="F6046" s="404" t="s">
        <v>13152</v>
      </c>
    </row>
    <row r="6047" spans="1:6">
      <c r="A6047" s="403">
        <v>93568</v>
      </c>
      <c r="B6047" s="404" t="s">
        <v>13248</v>
      </c>
      <c r="C6047" s="404" t="s">
        <v>7094</v>
      </c>
      <c r="D6047" s="404" t="s">
        <v>6770</v>
      </c>
      <c r="E6047" s="411">
        <v>20502.43</v>
      </c>
      <c r="F6047" s="404" t="s">
        <v>13152</v>
      </c>
    </row>
    <row r="6048" spans="1:6">
      <c r="A6048" s="403">
        <v>93569</v>
      </c>
      <c r="B6048" s="404" t="s">
        <v>13255</v>
      </c>
      <c r="C6048" s="404" t="s">
        <v>7094</v>
      </c>
      <c r="D6048" s="404" t="s">
        <v>6770</v>
      </c>
      <c r="E6048" s="411">
        <v>11700.92</v>
      </c>
      <c r="F6048" s="404" t="s">
        <v>13152</v>
      </c>
    </row>
    <row r="6049" spans="1:6">
      <c r="A6049" s="403">
        <v>93570</v>
      </c>
      <c r="B6049" s="404" t="s">
        <v>13256</v>
      </c>
      <c r="C6049" s="404" t="s">
        <v>7094</v>
      </c>
      <c r="D6049" s="404" t="s">
        <v>6770</v>
      </c>
      <c r="E6049" s="411">
        <v>13415.14</v>
      </c>
      <c r="F6049" s="404" t="s">
        <v>13152</v>
      </c>
    </row>
    <row r="6050" spans="1:6">
      <c r="A6050" s="403">
        <v>93571</v>
      </c>
      <c r="B6050" s="404" t="s">
        <v>13257</v>
      </c>
      <c r="C6050" s="404" t="s">
        <v>7094</v>
      </c>
      <c r="D6050" s="404" t="s">
        <v>6770</v>
      </c>
      <c r="E6050" s="411">
        <v>15878.57</v>
      </c>
      <c r="F6050" s="404" t="s">
        <v>13152</v>
      </c>
    </row>
    <row r="6051" spans="1:6">
      <c r="A6051" s="403">
        <v>93572</v>
      </c>
      <c r="B6051" s="404" t="s">
        <v>13258</v>
      </c>
      <c r="C6051" s="404" t="s">
        <v>7094</v>
      </c>
      <c r="D6051" s="404" t="s">
        <v>6770</v>
      </c>
      <c r="E6051" s="411">
        <v>5098.3500000000004</v>
      </c>
      <c r="F6051" s="404" t="s">
        <v>13152</v>
      </c>
    </row>
    <row r="6052" spans="1:6">
      <c r="A6052" s="403">
        <v>94295</v>
      </c>
      <c r="B6052" s="404" t="s">
        <v>5625</v>
      </c>
      <c r="C6052" s="404" t="s">
        <v>7094</v>
      </c>
      <c r="D6052" s="404" t="s">
        <v>6770</v>
      </c>
      <c r="E6052" s="411">
        <v>7706.38</v>
      </c>
      <c r="F6052" s="404" t="s">
        <v>13152</v>
      </c>
    </row>
    <row r="6053" spans="1:6">
      <c r="A6053" s="403">
        <v>94296</v>
      </c>
      <c r="B6053" s="404" t="s">
        <v>13249</v>
      </c>
      <c r="C6053" s="404" t="s">
        <v>7094</v>
      </c>
      <c r="D6053" s="404" t="s">
        <v>6770</v>
      </c>
      <c r="E6053" s="411">
        <v>2887.98</v>
      </c>
      <c r="F6053" s="404" t="s">
        <v>13152</v>
      </c>
    </row>
    <row r="6054" spans="1:6">
      <c r="A6054" s="403">
        <v>95308</v>
      </c>
      <c r="B6054" s="404" t="s">
        <v>13259</v>
      </c>
      <c r="C6054" s="404" t="s">
        <v>97</v>
      </c>
      <c r="D6054" s="404" t="s">
        <v>6770</v>
      </c>
      <c r="E6054" s="409">
        <v>0.09</v>
      </c>
      <c r="F6054" s="404" t="s">
        <v>13152</v>
      </c>
    </row>
    <row r="6055" spans="1:6">
      <c r="A6055" s="403">
        <v>95309</v>
      </c>
      <c r="B6055" s="404" t="s">
        <v>13260</v>
      </c>
      <c r="C6055" s="404" t="s">
        <v>97</v>
      </c>
      <c r="D6055" s="404" t="s">
        <v>6770</v>
      </c>
      <c r="E6055" s="409">
        <v>0.11</v>
      </c>
      <c r="F6055" s="404" t="s">
        <v>13152</v>
      </c>
    </row>
    <row r="6056" spans="1:6">
      <c r="A6056" s="403">
        <v>95310</v>
      </c>
      <c r="B6056" s="404" t="s">
        <v>13261</v>
      </c>
      <c r="C6056" s="404" t="s">
        <v>97</v>
      </c>
      <c r="D6056" s="404" t="s">
        <v>6770</v>
      </c>
      <c r="E6056" s="409">
        <v>0.09</v>
      </c>
      <c r="F6056" s="404" t="s">
        <v>13152</v>
      </c>
    </row>
    <row r="6057" spans="1:6">
      <c r="A6057" s="403">
        <v>95311</v>
      </c>
      <c r="B6057" s="404" t="s">
        <v>13262</v>
      </c>
      <c r="C6057" s="404" t="s">
        <v>97</v>
      </c>
      <c r="D6057" s="404" t="s">
        <v>6770</v>
      </c>
      <c r="E6057" s="409">
        <v>0.08</v>
      </c>
      <c r="F6057" s="404" t="s">
        <v>13152</v>
      </c>
    </row>
    <row r="6058" spans="1:6">
      <c r="A6058" s="403">
        <v>95312</v>
      </c>
      <c r="B6058" s="404" t="s">
        <v>13263</v>
      </c>
      <c r="C6058" s="404" t="s">
        <v>97</v>
      </c>
      <c r="D6058" s="404" t="s">
        <v>6770</v>
      </c>
      <c r="E6058" s="409">
        <v>0.11</v>
      </c>
      <c r="F6058" s="404" t="s">
        <v>13152</v>
      </c>
    </row>
    <row r="6059" spans="1:6">
      <c r="A6059" s="403">
        <v>95313</v>
      </c>
      <c r="B6059" s="404" t="s">
        <v>13264</v>
      </c>
      <c r="C6059" s="404" t="s">
        <v>97</v>
      </c>
      <c r="D6059" s="404" t="s">
        <v>6770</v>
      </c>
      <c r="E6059" s="409">
        <v>0.08</v>
      </c>
      <c r="F6059" s="404" t="s">
        <v>13152</v>
      </c>
    </row>
    <row r="6060" spans="1:6">
      <c r="A6060" s="403">
        <v>95314</v>
      </c>
      <c r="B6060" s="404" t="s">
        <v>13265</v>
      </c>
      <c r="C6060" s="404" t="s">
        <v>97</v>
      </c>
      <c r="D6060" s="404" t="s">
        <v>7213</v>
      </c>
      <c r="E6060" s="409">
        <v>0.12</v>
      </c>
      <c r="F6060" s="404" t="s">
        <v>13152</v>
      </c>
    </row>
    <row r="6061" spans="1:6">
      <c r="A6061" s="403">
        <v>95315</v>
      </c>
      <c r="B6061" s="404" t="s">
        <v>13266</v>
      </c>
      <c r="C6061" s="404" t="s">
        <v>97</v>
      </c>
      <c r="D6061" s="404" t="s">
        <v>6770</v>
      </c>
      <c r="E6061" s="409">
        <v>0.23</v>
      </c>
      <c r="F6061" s="404" t="s">
        <v>13152</v>
      </c>
    </row>
    <row r="6062" spans="1:6">
      <c r="A6062" s="403">
        <v>95316</v>
      </c>
      <c r="B6062" s="404" t="s">
        <v>13267</v>
      </c>
      <c r="C6062" s="404" t="s">
        <v>97</v>
      </c>
      <c r="D6062" s="404" t="s">
        <v>6770</v>
      </c>
      <c r="E6062" s="409">
        <v>0.3</v>
      </c>
      <c r="F6062" s="404" t="s">
        <v>13152</v>
      </c>
    </row>
    <row r="6063" spans="1:6">
      <c r="A6063" s="403">
        <v>95317</v>
      </c>
      <c r="B6063" s="404" t="s">
        <v>13268</v>
      </c>
      <c r="C6063" s="404" t="s">
        <v>97</v>
      </c>
      <c r="D6063" s="404" t="s">
        <v>6770</v>
      </c>
      <c r="E6063" s="409">
        <v>0.14000000000000001</v>
      </c>
      <c r="F6063" s="404" t="s">
        <v>13152</v>
      </c>
    </row>
    <row r="6064" spans="1:6">
      <c r="A6064" s="403">
        <v>95318</v>
      </c>
      <c r="B6064" s="404" t="s">
        <v>13269</v>
      </c>
      <c r="C6064" s="404" t="s">
        <v>97</v>
      </c>
      <c r="D6064" s="404" t="s">
        <v>6770</v>
      </c>
      <c r="E6064" s="409">
        <v>7.0000000000000007E-2</v>
      </c>
      <c r="F6064" s="404" t="s">
        <v>13152</v>
      </c>
    </row>
    <row r="6065" spans="1:6">
      <c r="A6065" s="403">
        <v>95319</v>
      </c>
      <c r="B6065" s="404" t="s">
        <v>13270</v>
      </c>
      <c r="C6065" s="404" t="s">
        <v>97</v>
      </c>
      <c r="D6065" s="404" t="s">
        <v>6770</v>
      </c>
      <c r="E6065" s="409">
        <v>0.15</v>
      </c>
      <c r="F6065" s="404" t="s">
        <v>13152</v>
      </c>
    </row>
    <row r="6066" spans="1:6">
      <c r="A6066" s="403">
        <v>95320</v>
      </c>
      <c r="B6066" s="404" t="s">
        <v>13271</v>
      </c>
      <c r="C6066" s="404" t="s">
        <v>97</v>
      </c>
      <c r="D6066" s="404" t="s">
        <v>6770</v>
      </c>
      <c r="E6066" s="409">
        <v>0.08</v>
      </c>
      <c r="F6066" s="404" t="s">
        <v>13152</v>
      </c>
    </row>
    <row r="6067" spans="1:6">
      <c r="A6067" s="403">
        <v>95321</v>
      </c>
      <c r="B6067" s="404" t="s">
        <v>13272</v>
      </c>
      <c r="C6067" s="404" t="s">
        <v>97</v>
      </c>
      <c r="D6067" s="404" t="s">
        <v>6770</v>
      </c>
      <c r="E6067" s="409">
        <v>0.08</v>
      </c>
      <c r="F6067" s="404" t="s">
        <v>13152</v>
      </c>
    </row>
    <row r="6068" spans="1:6">
      <c r="A6068" s="403">
        <v>95322</v>
      </c>
      <c r="B6068" s="404" t="s">
        <v>13273</v>
      </c>
      <c r="C6068" s="404" t="s">
        <v>97</v>
      </c>
      <c r="D6068" s="404" t="s">
        <v>6770</v>
      </c>
      <c r="E6068" s="409">
        <v>0.06</v>
      </c>
      <c r="F6068" s="404" t="s">
        <v>13152</v>
      </c>
    </row>
    <row r="6069" spans="1:6">
      <c r="A6069" s="403">
        <v>95323</v>
      </c>
      <c r="B6069" s="404" t="s">
        <v>13274</v>
      </c>
      <c r="C6069" s="404" t="s">
        <v>97</v>
      </c>
      <c r="D6069" s="404" t="s">
        <v>6770</v>
      </c>
      <c r="E6069" s="409">
        <v>0.15</v>
      </c>
      <c r="F6069" s="404" t="s">
        <v>13152</v>
      </c>
    </row>
    <row r="6070" spans="1:6">
      <c r="A6070" s="403">
        <v>95324</v>
      </c>
      <c r="B6070" s="404" t="s">
        <v>13275</v>
      </c>
      <c r="C6070" s="404" t="s">
        <v>97</v>
      </c>
      <c r="D6070" s="404" t="s">
        <v>6770</v>
      </c>
      <c r="E6070" s="409">
        <v>0.14000000000000001</v>
      </c>
      <c r="F6070" s="404" t="s">
        <v>13152</v>
      </c>
    </row>
    <row r="6071" spans="1:6">
      <c r="A6071" s="403">
        <v>95325</v>
      </c>
      <c r="B6071" s="404" t="s">
        <v>13276</v>
      </c>
      <c r="C6071" s="404" t="s">
        <v>97</v>
      </c>
      <c r="D6071" s="404" t="s">
        <v>6770</v>
      </c>
      <c r="E6071" s="409">
        <v>0.21</v>
      </c>
      <c r="F6071" s="404" t="s">
        <v>13152</v>
      </c>
    </row>
    <row r="6072" spans="1:6">
      <c r="A6072" s="403">
        <v>95326</v>
      </c>
      <c r="B6072" s="404" t="s">
        <v>13277</v>
      </c>
      <c r="C6072" s="404" t="s">
        <v>97</v>
      </c>
      <c r="D6072" s="404" t="s">
        <v>6770</v>
      </c>
      <c r="E6072" s="409">
        <v>0.09</v>
      </c>
      <c r="F6072" s="404" t="s">
        <v>13152</v>
      </c>
    </row>
    <row r="6073" spans="1:6">
      <c r="A6073" s="403">
        <v>95327</v>
      </c>
      <c r="B6073" s="404" t="s">
        <v>13278</v>
      </c>
      <c r="C6073" s="404" t="s">
        <v>97</v>
      </c>
      <c r="D6073" s="404" t="s">
        <v>6770</v>
      </c>
      <c r="E6073" s="409">
        <v>0.14000000000000001</v>
      </c>
      <c r="F6073" s="404" t="s">
        <v>13152</v>
      </c>
    </row>
    <row r="6074" spans="1:6">
      <c r="A6074" s="403">
        <v>95328</v>
      </c>
      <c r="B6074" s="404" t="s">
        <v>13279</v>
      </c>
      <c r="C6074" s="404" t="s">
        <v>97</v>
      </c>
      <c r="D6074" s="404" t="s">
        <v>6770</v>
      </c>
      <c r="E6074" s="409">
        <v>0.12</v>
      </c>
      <c r="F6074" s="404" t="s">
        <v>13152</v>
      </c>
    </row>
    <row r="6075" spans="1:6">
      <c r="A6075" s="403">
        <v>95329</v>
      </c>
      <c r="B6075" s="404" t="s">
        <v>13280</v>
      </c>
      <c r="C6075" s="404" t="s">
        <v>97</v>
      </c>
      <c r="D6075" s="404" t="s">
        <v>6770</v>
      </c>
      <c r="E6075" s="409">
        <v>0.15</v>
      </c>
      <c r="F6075" s="404" t="s">
        <v>13152</v>
      </c>
    </row>
    <row r="6076" spans="1:6">
      <c r="A6076" s="403">
        <v>95330</v>
      </c>
      <c r="B6076" s="404" t="s">
        <v>13281</v>
      </c>
      <c r="C6076" s="404" t="s">
        <v>97</v>
      </c>
      <c r="D6076" s="404" t="s">
        <v>7213</v>
      </c>
      <c r="E6076" s="409">
        <v>0.12</v>
      </c>
      <c r="F6076" s="404" t="s">
        <v>13152</v>
      </c>
    </row>
    <row r="6077" spans="1:6">
      <c r="A6077" s="403">
        <v>95331</v>
      </c>
      <c r="B6077" s="404" t="s">
        <v>13282</v>
      </c>
      <c r="C6077" s="404" t="s">
        <v>97</v>
      </c>
      <c r="D6077" s="404" t="s">
        <v>6770</v>
      </c>
      <c r="E6077" s="409">
        <v>0.16</v>
      </c>
      <c r="F6077" s="404" t="s">
        <v>13152</v>
      </c>
    </row>
    <row r="6078" spans="1:6">
      <c r="A6078" s="403">
        <v>95332</v>
      </c>
      <c r="B6078" s="404" t="s">
        <v>13283</v>
      </c>
      <c r="C6078" s="404" t="s">
        <v>97</v>
      </c>
      <c r="D6078" s="404" t="s">
        <v>7213</v>
      </c>
      <c r="E6078" s="409">
        <v>0.4</v>
      </c>
      <c r="F6078" s="404" t="s">
        <v>13152</v>
      </c>
    </row>
    <row r="6079" spans="1:6">
      <c r="A6079" s="403">
        <v>95333</v>
      </c>
      <c r="B6079" s="404" t="s">
        <v>13284</v>
      </c>
      <c r="C6079" s="404" t="s">
        <v>97</v>
      </c>
      <c r="D6079" s="404" t="s">
        <v>6770</v>
      </c>
      <c r="E6079" s="409">
        <v>0.51</v>
      </c>
      <c r="F6079" s="404" t="s">
        <v>13152</v>
      </c>
    </row>
    <row r="6080" spans="1:6">
      <c r="A6080" s="403">
        <v>95334</v>
      </c>
      <c r="B6080" s="404" t="s">
        <v>13285</v>
      </c>
      <c r="C6080" s="404" t="s">
        <v>97</v>
      </c>
      <c r="D6080" s="404" t="s">
        <v>6770</v>
      </c>
      <c r="E6080" s="409">
        <v>0.5</v>
      </c>
      <c r="F6080" s="404" t="s">
        <v>13152</v>
      </c>
    </row>
    <row r="6081" spans="1:6">
      <c r="A6081" s="403">
        <v>95335</v>
      </c>
      <c r="B6081" s="404" t="s">
        <v>13286</v>
      </c>
      <c r="C6081" s="404" t="s">
        <v>97</v>
      </c>
      <c r="D6081" s="404" t="s">
        <v>7213</v>
      </c>
      <c r="E6081" s="409">
        <v>0.19</v>
      </c>
      <c r="F6081" s="404" t="s">
        <v>13152</v>
      </c>
    </row>
    <row r="6082" spans="1:6">
      <c r="A6082" s="403">
        <v>95336</v>
      </c>
      <c r="B6082" s="404" t="s">
        <v>13287</v>
      </c>
      <c r="C6082" s="404" t="s">
        <v>97</v>
      </c>
      <c r="D6082" s="404" t="s">
        <v>6770</v>
      </c>
      <c r="E6082" s="409">
        <v>0.1</v>
      </c>
      <c r="F6082" s="404" t="s">
        <v>13152</v>
      </c>
    </row>
    <row r="6083" spans="1:6">
      <c r="A6083" s="403">
        <v>95337</v>
      </c>
      <c r="B6083" s="404" t="s">
        <v>13288</v>
      </c>
      <c r="C6083" s="404" t="s">
        <v>97</v>
      </c>
      <c r="D6083" s="404" t="s">
        <v>6770</v>
      </c>
      <c r="E6083" s="409">
        <v>0.1</v>
      </c>
      <c r="F6083" s="404" t="s">
        <v>13152</v>
      </c>
    </row>
    <row r="6084" spans="1:6">
      <c r="A6084" s="403">
        <v>95338</v>
      </c>
      <c r="B6084" s="404" t="s">
        <v>13289</v>
      </c>
      <c r="C6084" s="404" t="s">
        <v>97</v>
      </c>
      <c r="D6084" s="404" t="s">
        <v>6770</v>
      </c>
      <c r="E6084" s="409">
        <v>0.23</v>
      </c>
      <c r="F6084" s="404" t="s">
        <v>13152</v>
      </c>
    </row>
    <row r="6085" spans="1:6">
      <c r="A6085" s="403">
        <v>95339</v>
      </c>
      <c r="B6085" s="404" t="s">
        <v>13290</v>
      </c>
      <c r="C6085" s="404" t="s">
        <v>97</v>
      </c>
      <c r="D6085" s="404" t="s">
        <v>6770</v>
      </c>
      <c r="E6085" s="409">
        <v>0.45</v>
      </c>
      <c r="F6085" s="404" t="s">
        <v>13152</v>
      </c>
    </row>
    <row r="6086" spans="1:6">
      <c r="A6086" s="403">
        <v>95340</v>
      </c>
      <c r="B6086" s="404" t="s">
        <v>13291</v>
      </c>
      <c r="C6086" s="404" t="s">
        <v>97</v>
      </c>
      <c r="D6086" s="404" t="s">
        <v>6770</v>
      </c>
      <c r="E6086" s="409">
        <v>0.14000000000000001</v>
      </c>
      <c r="F6086" s="404" t="s">
        <v>13152</v>
      </c>
    </row>
    <row r="6087" spans="1:6">
      <c r="A6087" s="403">
        <v>95341</v>
      </c>
      <c r="B6087" s="404" t="s">
        <v>13292</v>
      </c>
      <c r="C6087" s="404" t="s">
        <v>97</v>
      </c>
      <c r="D6087" s="404" t="s">
        <v>6770</v>
      </c>
      <c r="E6087" s="409">
        <v>0.14000000000000001</v>
      </c>
      <c r="F6087" s="404" t="s">
        <v>13152</v>
      </c>
    </row>
    <row r="6088" spans="1:6">
      <c r="A6088" s="403">
        <v>95342</v>
      </c>
      <c r="B6088" s="404" t="s">
        <v>13293</v>
      </c>
      <c r="C6088" s="404" t="s">
        <v>97</v>
      </c>
      <c r="D6088" s="404" t="s">
        <v>7213</v>
      </c>
      <c r="E6088" s="409">
        <v>0.2</v>
      </c>
      <c r="F6088" s="404" t="s">
        <v>13152</v>
      </c>
    </row>
    <row r="6089" spans="1:6">
      <c r="A6089" s="403">
        <v>95343</v>
      </c>
      <c r="B6089" s="404" t="s">
        <v>13294</v>
      </c>
      <c r="C6089" s="404" t="s">
        <v>97</v>
      </c>
      <c r="D6089" s="404" t="s">
        <v>6770</v>
      </c>
      <c r="E6089" s="409">
        <v>0.23</v>
      </c>
      <c r="F6089" s="404" t="s">
        <v>13152</v>
      </c>
    </row>
    <row r="6090" spans="1:6">
      <c r="A6090" s="403">
        <v>95344</v>
      </c>
      <c r="B6090" s="404" t="s">
        <v>13295</v>
      </c>
      <c r="C6090" s="404" t="s">
        <v>97</v>
      </c>
      <c r="D6090" s="404" t="s">
        <v>6770</v>
      </c>
      <c r="E6090" s="409">
        <v>0.15</v>
      </c>
      <c r="F6090" s="404" t="s">
        <v>13152</v>
      </c>
    </row>
    <row r="6091" spans="1:6">
      <c r="A6091" s="403">
        <v>95345</v>
      </c>
      <c r="B6091" s="404" t="s">
        <v>13296</v>
      </c>
      <c r="C6091" s="404" t="s">
        <v>97</v>
      </c>
      <c r="D6091" s="404" t="s">
        <v>6770</v>
      </c>
      <c r="E6091" s="409">
        <v>0.45</v>
      </c>
      <c r="F6091" s="404" t="s">
        <v>13152</v>
      </c>
    </row>
    <row r="6092" spans="1:6">
      <c r="A6092" s="403">
        <v>95346</v>
      </c>
      <c r="B6092" s="404" t="s">
        <v>13297</v>
      </c>
      <c r="C6092" s="404" t="s">
        <v>97</v>
      </c>
      <c r="D6092" s="404" t="s">
        <v>6770</v>
      </c>
      <c r="E6092" s="409">
        <v>0.08</v>
      </c>
      <c r="F6092" s="404" t="s">
        <v>13152</v>
      </c>
    </row>
    <row r="6093" spans="1:6">
      <c r="A6093" s="403">
        <v>95347</v>
      </c>
      <c r="B6093" s="404" t="s">
        <v>13298</v>
      </c>
      <c r="C6093" s="404" t="s">
        <v>97</v>
      </c>
      <c r="D6093" s="404" t="s">
        <v>6770</v>
      </c>
      <c r="E6093" s="409">
        <v>0.08</v>
      </c>
      <c r="F6093" s="404" t="s">
        <v>13152</v>
      </c>
    </row>
    <row r="6094" spans="1:6">
      <c r="A6094" s="403">
        <v>95348</v>
      </c>
      <c r="B6094" s="404" t="s">
        <v>13299</v>
      </c>
      <c r="C6094" s="404" t="s">
        <v>97</v>
      </c>
      <c r="D6094" s="404" t="s">
        <v>6770</v>
      </c>
      <c r="E6094" s="409">
        <v>0.08</v>
      </c>
      <c r="F6094" s="404" t="s">
        <v>13152</v>
      </c>
    </row>
    <row r="6095" spans="1:6">
      <c r="A6095" s="403">
        <v>95349</v>
      </c>
      <c r="B6095" s="404" t="s">
        <v>13300</v>
      </c>
      <c r="C6095" s="404" t="s">
        <v>97</v>
      </c>
      <c r="D6095" s="404" t="s">
        <v>6770</v>
      </c>
      <c r="E6095" s="409">
        <v>7.0000000000000007E-2</v>
      </c>
      <c r="F6095" s="404" t="s">
        <v>13152</v>
      </c>
    </row>
    <row r="6096" spans="1:6">
      <c r="A6096" s="403">
        <v>95350</v>
      </c>
      <c r="B6096" s="404" t="s">
        <v>13301</v>
      </c>
      <c r="C6096" s="404" t="s">
        <v>97</v>
      </c>
      <c r="D6096" s="404" t="s">
        <v>6770</v>
      </c>
      <c r="E6096" s="409">
        <v>0.08</v>
      </c>
      <c r="F6096" s="404" t="s">
        <v>13152</v>
      </c>
    </row>
    <row r="6097" spans="1:6">
      <c r="A6097" s="403">
        <v>95351</v>
      </c>
      <c r="B6097" s="404" t="s">
        <v>13302</v>
      </c>
      <c r="C6097" s="404" t="s">
        <v>97</v>
      </c>
      <c r="D6097" s="404" t="s">
        <v>6770</v>
      </c>
      <c r="E6097" s="409">
        <v>0.28999999999999998</v>
      </c>
      <c r="F6097" s="404" t="s">
        <v>13152</v>
      </c>
    </row>
    <row r="6098" spans="1:6">
      <c r="A6098" s="403">
        <v>95352</v>
      </c>
      <c r="B6098" s="404" t="s">
        <v>13303</v>
      </c>
      <c r="C6098" s="404" t="s">
        <v>97</v>
      </c>
      <c r="D6098" s="404" t="s">
        <v>6770</v>
      </c>
      <c r="E6098" s="409">
        <v>7.0000000000000007E-2</v>
      </c>
      <c r="F6098" s="404" t="s">
        <v>13152</v>
      </c>
    </row>
    <row r="6099" spans="1:6">
      <c r="A6099" s="403">
        <v>95353</v>
      </c>
      <c r="B6099" s="404" t="s">
        <v>13304</v>
      </c>
      <c r="C6099" s="404" t="s">
        <v>97</v>
      </c>
      <c r="D6099" s="404" t="s">
        <v>6770</v>
      </c>
      <c r="E6099" s="409">
        <v>0.13</v>
      </c>
      <c r="F6099" s="404" t="s">
        <v>13152</v>
      </c>
    </row>
    <row r="6100" spans="1:6">
      <c r="A6100" s="403">
        <v>95354</v>
      </c>
      <c r="B6100" s="404" t="s">
        <v>13305</v>
      </c>
      <c r="C6100" s="404" t="s">
        <v>97</v>
      </c>
      <c r="D6100" s="404" t="s">
        <v>6770</v>
      </c>
      <c r="E6100" s="409">
        <v>0.14000000000000001</v>
      </c>
      <c r="F6100" s="404" t="s">
        <v>13152</v>
      </c>
    </row>
    <row r="6101" spans="1:6">
      <c r="A6101" s="403">
        <v>95355</v>
      </c>
      <c r="B6101" s="404" t="s">
        <v>13306</v>
      </c>
      <c r="C6101" s="404" t="s">
        <v>97</v>
      </c>
      <c r="D6101" s="404" t="s">
        <v>6770</v>
      </c>
      <c r="E6101" s="409">
        <v>0.11</v>
      </c>
      <c r="F6101" s="404" t="s">
        <v>13152</v>
      </c>
    </row>
    <row r="6102" spans="1:6">
      <c r="A6102" s="403">
        <v>95356</v>
      </c>
      <c r="B6102" s="404" t="s">
        <v>13307</v>
      </c>
      <c r="C6102" s="404" t="s">
        <v>97</v>
      </c>
      <c r="D6102" s="404" t="s">
        <v>6770</v>
      </c>
      <c r="E6102" s="409">
        <v>0.14000000000000001</v>
      </c>
      <c r="F6102" s="404" t="s">
        <v>13152</v>
      </c>
    </row>
    <row r="6103" spans="1:6">
      <c r="A6103" s="403">
        <v>95357</v>
      </c>
      <c r="B6103" s="404" t="s">
        <v>13308</v>
      </c>
      <c r="C6103" s="404" t="s">
        <v>97</v>
      </c>
      <c r="D6103" s="404" t="s">
        <v>7213</v>
      </c>
      <c r="E6103" s="409">
        <v>0.22</v>
      </c>
      <c r="F6103" s="404" t="s">
        <v>13152</v>
      </c>
    </row>
    <row r="6104" spans="1:6">
      <c r="A6104" s="403">
        <v>95358</v>
      </c>
      <c r="B6104" s="404" t="s">
        <v>13309</v>
      </c>
      <c r="C6104" s="404" t="s">
        <v>97</v>
      </c>
      <c r="D6104" s="404" t="s">
        <v>6770</v>
      </c>
      <c r="E6104" s="409">
        <v>0.2</v>
      </c>
      <c r="F6104" s="404" t="s">
        <v>13152</v>
      </c>
    </row>
    <row r="6105" spans="1:6">
      <c r="A6105" s="403">
        <v>95359</v>
      </c>
      <c r="B6105" s="404" t="s">
        <v>13310</v>
      </c>
      <c r="C6105" s="404" t="s">
        <v>97</v>
      </c>
      <c r="D6105" s="404" t="s">
        <v>6770</v>
      </c>
      <c r="E6105" s="409">
        <v>0.36</v>
      </c>
      <c r="F6105" s="404" t="s">
        <v>13152</v>
      </c>
    </row>
    <row r="6106" spans="1:6">
      <c r="A6106" s="403">
        <v>95360</v>
      </c>
      <c r="B6106" s="404" t="s">
        <v>13311</v>
      </c>
      <c r="C6106" s="404" t="s">
        <v>97</v>
      </c>
      <c r="D6106" s="404" t="s">
        <v>6770</v>
      </c>
      <c r="E6106" s="409">
        <v>0.18</v>
      </c>
      <c r="F6106" s="404" t="s">
        <v>13152</v>
      </c>
    </row>
    <row r="6107" spans="1:6">
      <c r="A6107" s="403">
        <v>95361</v>
      </c>
      <c r="B6107" s="404" t="s">
        <v>13312</v>
      </c>
      <c r="C6107" s="404" t="s">
        <v>97</v>
      </c>
      <c r="D6107" s="404" t="s">
        <v>6770</v>
      </c>
      <c r="E6107" s="409">
        <v>0.1</v>
      </c>
      <c r="F6107" s="404" t="s">
        <v>13152</v>
      </c>
    </row>
    <row r="6108" spans="1:6">
      <c r="A6108" s="403">
        <v>95362</v>
      </c>
      <c r="B6108" s="404" t="s">
        <v>13313</v>
      </c>
      <c r="C6108" s="404" t="s">
        <v>97</v>
      </c>
      <c r="D6108" s="404" t="s">
        <v>6770</v>
      </c>
      <c r="E6108" s="409">
        <v>0.21</v>
      </c>
      <c r="F6108" s="404" t="s">
        <v>13152</v>
      </c>
    </row>
    <row r="6109" spans="1:6">
      <c r="A6109" s="403">
        <v>95363</v>
      </c>
      <c r="B6109" s="404" t="s">
        <v>13314</v>
      </c>
      <c r="C6109" s="404" t="s">
        <v>97</v>
      </c>
      <c r="D6109" s="404" t="s">
        <v>6770</v>
      </c>
      <c r="E6109" s="409">
        <v>0.21</v>
      </c>
      <c r="F6109" s="404" t="s">
        <v>13152</v>
      </c>
    </row>
    <row r="6110" spans="1:6">
      <c r="A6110" s="403">
        <v>95364</v>
      </c>
      <c r="B6110" s="404" t="s">
        <v>13315</v>
      </c>
      <c r="C6110" s="404" t="s">
        <v>97</v>
      </c>
      <c r="D6110" s="404" t="s">
        <v>6770</v>
      </c>
      <c r="E6110" s="409">
        <v>0.15</v>
      </c>
      <c r="F6110" s="404" t="s">
        <v>13152</v>
      </c>
    </row>
    <row r="6111" spans="1:6">
      <c r="A6111" s="403">
        <v>95365</v>
      </c>
      <c r="B6111" s="404" t="s">
        <v>13316</v>
      </c>
      <c r="C6111" s="404" t="s">
        <v>97</v>
      </c>
      <c r="D6111" s="404" t="s">
        <v>6770</v>
      </c>
      <c r="E6111" s="409">
        <v>0.14000000000000001</v>
      </c>
      <c r="F6111" s="404" t="s">
        <v>13152</v>
      </c>
    </row>
    <row r="6112" spans="1:6">
      <c r="A6112" s="403">
        <v>95366</v>
      </c>
      <c r="B6112" s="404" t="s">
        <v>13317</v>
      </c>
      <c r="C6112" s="404" t="s">
        <v>97</v>
      </c>
      <c r="D6112" s="404" t="s">
        <v>6770</v>
      </c>
      <c r="E6112" s="409">
        <v>0.12</v>
      </c>
      <c r="F6112" s="404" t="s">
        <v>13152</v>
      </c>
    </row>
    <row r="6113" spans="1:6">
      <c r="A6113" s="403">
        <v>95367</v>
      </c>
      <c r="B6113" s="404" t="s">
        <v>13318</v>
      </c>
      <c r="C6113" s="404" t="s">
        <v>97</v>
      </c>
      <c r="D6113" s="404" t="s">
        <v>6770</v>
      </c>
      <c r="E6113" s="409">
        <v>0.13</v>
      </c>
      <c r="F6113" s="404" t="s">
        <v>13152</v>
      </c>
    </row>
    <row r="6114" spans="1:6">
      <c r="A6114" s="403">
        <v>95368</v>
      </c>
      <c r="B6114" s="404" t="s">
        <v>13319</v>
      </c>
      <c r="C6114" s="404" t="s">
        <v>97</v>
      </c>
      <c r="D6114" s="404" t="s">
        <v>6770</v>
      </c>
      <c r="E6114" s="409">
        <v>0.15</v>
      </c>
      <c r="F6114" s="404" t="s">
        <v>13152</v>
      </c>
    </row>
    <row r="6115" spans="1:6">
      <c r="A6115" s="403">
        <v>95369</v>
      </c>
      <c r="B6115" s="404" t="s">
        <v>13320</v>
      </c>
      <c r="C6115" s="404" t="s">
        <v>97</v>
      </c>
      <c r="D6115" s="404" t="s">
        <v>6770</v>
      </c>
      <c r="E6115" s="409">
        <v>0.13</v>
      </c>
      <c r="F6115" s="404" t="s">
        <v>13152</v>
      </c>
    </row>
    <row r="6116" spans="1:6">
      <c r="A6116" s="403">
        <v>95370</v>
      </c>
      <c r="B6116" s="404" t="s">
        <v>13321</v>
      </c>
      <c r="C6116" s="404" t="s">
        <v>97</v>
      </c>
      <c r="D6116" s="404" t="s">
        <v>6770</v>
      </c>
      <c r="E6116" s="409">
        <v>0.19</v>
      </c>
      <c r="F6116" s="404" t="s">
        <v>13152</v>
      </c>
    </row>
    <row r="6117" spans="1:6">
      <c r="A6117" s="403">
        <v>95371</v>
      </c>
      <c r="B6117" s="404" t="s">
        <v>13322</v>
      </c>
      <c r="C6117" s="404" t="s">
        <v>97</v>
      </c>
      <c r="D6117" s="404" t="s">
        <v>7213</v>
      </c>
      <c r="E6117" s="409">
        <v>0.22</v>
      </c>
      <c r="F6117" s="404" t="s">
        <v>13152</v>
      </c>
    </row>
    <row r="6118" spans="1:6">
      <c r="A6118" s="403">
        <v>95372</v>
      </c>
      <c r="B6118" s="404" t="s">
        <v>13323</v>
      </c>
      <c r="C6118" s="404" t="s">
        <v>97</v>
      </c>
      <c r="D6118" s="404" t="s">
        <v>7213</v>
      </c>
      <c r="E6118" s="409">
        <v>0.15</v>
      </c>
      <c r="F6118" s="404" t="s">
        <v>13152</v>
      </c>
    </row>
    <row r="6119" spans="1:6">
      <c r="A6119" s="403">
        <v>95373</v>
      </c>
      <c r="B6119" s="404" t="s">
        <v>13324</v>
      </c>
      <c r="C6119" s="404" t="s">
        <v>97</v>
      </c>
      <c r="D6119" s="404" t="s">
        <v>6770</v>
      </c>
      <c r="E6119" s="409">
        <v>0.16</v>
      </c>
      <c r="F6119" s="404" t="s">
        <v>13152</v>
      </c>
    </row>
    <row r="6120" spans="1:6">
      <c r="A6120" s="403">
        <v>95374</v>
      </c>
      <c r="B6120" s="404" t="s">
        <v>13325</v>
      </c>
      <c r="C6120" s="404" t="s">
        <v>97</v>
      </c>
      <c r="D6120" s="404" t="s">
        <v>6770</v>
      </c>
      <c r="E6120" s="409">
        <v>0.18</v>
      </c>
      <c r="F6120" s="404" t="s">
        <v>13152</v>
      </c>
    </row>
    <row r="6121" spans="1:6">
      <c r="A6121" s="403">
        <v>95375</v>
      </c>
      <c r="B6121" s="404" t="s">
        <v>13326</v>
      </c>
      <c r="C6121" s="404" t="s">
        <v>97</v>
      </c>
      <c r="D6121" s="404" t="s">
        <v>6770</v>
      </c>
      <c r="E6121" s="409">
        <v>0.56000000000000005</v>
      </c>
      <c r="F6121" s="404" t="s">
        <v>13152</v>
      </c>
    </row>
    <row r="6122" spans="1:6">
      <c r="A6122" s="403">
        <v>95376</v>
      </c>
      <c r="B6122" s="404" t="s">
        <v>13327</v>
      </c>
      <c r="C6122" s="404" t="s">
        <v>97</v>
      </c>
      <c r="D6122" s="404" t="s">
        <v>6770</v>
      </c>
      <c r="E6122" s="409">
        <v>0.04</v>
      </c>
      <c r="F6122" s="404" t="s">
        <v>13152</v>
      </c>
    </row>
    <row r="6123" spans="1:6">
      <c r="A6123" s="403">
        <v>95377</v>
      </c>
      <c r="B6123" s="404" t="s">
        <v>13328</v>
      </c>
      <c r="C6123" s="404" t="s">
        <v>97</v>
      </c>
      <c r="D6123" s="404" t="s">
        <v>6770</v>
      </c>
      <c r="E6123" s="409">
        <v>0.11</v>
      </c>
      <c r="F6123" s="404" t="s">
        <v>13152</v>
      </c>
    </row>
    <row r="6124" spans="1:6">
      <c r="A6124" s="403">
        <v>95378</v>
      </c>
      <c r="B6124" s="404" t="s">
        <v>13329</v>
      </c>
      <c r="C6124" s="404" t="s">
        <v>97</v>
      </c>
      <c r="D6124" s="404" t="s">
        <v>7213</v>
      </c>
      <c r="E6124" s="409">
        <v>0.13</v>
      </c>
      <c r="F6124" s="404" t="s">
        <v>13152</v>
      </c>
    </row>
    <row r="6125" spans="1:6">
      <c r="A6125" s="403">
        <v>95379</v>
      </c>
      <c r="B6125" s="404" t="s">
        <v>13330</v>
      </c>
      <c r="C6125" s="404" t="s">
        <v>97</v>
      </c>
      <c r="D6125" s="404" t="s">
        <v>7213</v>
      </c>
      <c r="E6125" s="409">
        <v>0.12</v>
      </c>
      <c r="F6125" s="404" t="s">
        <v>13152</v>
      </c>
    </row>
    <row r="6126" spans="1:6">
      <c r="A6126" s="403">
        <v>95380</v>
      </c>
      <c r="B6126" s="404" t="s">
        <v>13331</v>
      </c>
      <c r="C6126" s="404" t="s">
        <v>97</v>
      </c>
      <c r="D6126" s="404" t="s">
        <v>6770</v>
      </c>
      <c r="E6126" s="409">
        <v>0.13</v>
      </c>
      <c r="F6126" s="404" t="s">
        <v>13152</v>
      </c>
    </row>
    <row r="6127" spans="1:6">
      <c r="A6127" s="403">
        <v>95381</v>
      </c>
      <c r="B6127" s="404" t="s">
        <v>13332</v>
      </c>
      <c r="C6127" s="404" t="s">
        <v>97</v>
      </c>
      <c r="D6127" s="404" t="s">
        <v>6770</v>
      </c>
      <c r="E6127" s="409">
        <v>0.56999999999999995</v>
      </c>
      <c r="F6127" s="404" t="s">
        <v>13152</v>
      </c>
    </row>
    <row r="6128" spans="1:6">
      <c r="A6128" s="403">
        <v>95382</v>
      </c>
      <c r="B6128" s="404" t="s">
        <v>13333</v>
      </c>
      <c r="C6128" s="404" t="s">
        <v>97</v>
      </c>
      <c r="D6128" s="404" t="s">
        <v>6770</v>
      </c>
      <c r="E6128" s="409">
        <v>0.1</v>
      </c>
      <c r="F6128" s="404" t="s">
        <v>13152</v>
      </c>
    </row>
    <row r="6129" spans="1:6">
      <c r="A6129" s="403">
        <v>95383</v>
      </c>
      <c r="B6129" s="404" t="s">
        <v>13334</v>
      </c>
      <c r="C6129" s="404" t="s">
        <v>97</v>
      </c>
      <c r="D6129" s="404" t="s">
        <v>6770</v>
      </c>
      <c r="E6129" s="409">
        <v>0.34</v>
      </c>
      <c r="F6129" s="404" t="s">
        <v>13152</v>
      </c>
    </row>
    <row r="6130" spans="1:6">
      <c r="A6130" s="403">
        <v>95384</v>
      </c>
      <c r="B6130" s="404" t="s">
        <v>13335</v>
      </c>
      <c r="C6130" s="404" t="s">
        <v>97</v>
      </c>
      <c r="D6130" s="404" t="s">
        <v>6770</v>
      </c>
      <c r="E6130" s="409">
        <v>0.56999999999999995</v>
      </c>
      <c r="F6130" s="404" t="s">
        <v>13152</v>
      </c>
    </row>
    <row r="6131" spans="1:6">
      <c r="A6131" s="403">
        <v>95385</v>
      </c>
      <c r="B6131" s="404" t="s">
        <v>13336</v>
      </c>
      <c r="C6131" s="404" t="s">
        <v>97</v>
      </c>
      <c r="D6131" s="404" t="s">
        <v>6770</v>
      </c>
      <c r="E6131" s="409">
        <v>0.1</v>
      </c>
      <c r="F6131" s="404" t="s">
        <v>13152</v>
      </c>
    </row>
    <row r="6132" spans="1:6">
      <c r="A6132" s="403">
        <v>95386</v>
      </c>
      <c r="B6132" s="404" t="s">
        <v>13337</v>
      </c>
      <c r="C6132" s="404" t="s">
        <v>97</v>
      </c>
      <c r="D6132" s="404" t="s">
        <v>6770</v>
      </c>
      <c r="E6132" s="409">
        <v>0.19</v>
      </c>
      <c r="F6132" s="404" t="s">
        <v>13152</v>
      </c>
    </row>
    <row r="6133" spans="1:6">
      <c r="A6133" s="403">
        <v>95387</v>
      </c>
      <c r="B6133" s="404" t="s">
        <v>13338</v>
      </c>
      <c r="C6133" s="404" t="s">
        <v>97</v>
      </c>
      <c r="D6133" s="404" t="s">
        <v>6770</v>
      </c>
      <c r="E6133" s="409">
        <v>0.13</v>
      </c>
      <c r="F6133" s="404" t="s">
        <v>13152</v>
      </c>
    </row>
    <row r="6134" spans="1:6">
      <c r="A6134" s="403">
        <v>95388</v>
      </c>
      <c r="B6134" s="404" t="s">
        <v>13339</v>
      </c>
      <c r="C6134" s="404" t="s">
        <v>97</v>
      </c>
      <c r="D6134" s="404" t="s">
        <v>6770</v>
      </c>
      <c r="E6134" s="409">
        <v>0.06</v>
      </c>
      <c r="F6134" s="404" t="s">
        <v>13152</v>
      </c>
    </row>
    <row r="6135" spans="1:6">
      <c r="A6135" s="403">
        <v>95389</v>
      </c>
      <c r="B6135" s="404" t="s">
        <v>13340</v>
      </c>
      <c r="C6135" s="404" t="s">
        <v>97</v>
      </c>
      <c r="D6135" s="404" t="s">
        <v>6770</v>
      </c>
      <c r="E6135" s="409">
        <v>0.06</v>
      </c>
      <c r="F6135" s="404" t="s">
        <v>13152</v>
      </c>
    </row>
    <row r="6136" spans="1:6">
      <c r="A6136" s="403">
        <v>95390</v>
      </c>
      <c r="B6136" s="404" t="s">
        <v>13341</v>
      </c>
      <c r="C6136" s="404" t="s">
        <v>97</v>
      </c>
      <c r="D6136" s="404" t="s">
        <v>6770</v>
      </c>
      <c r="E6136" s="409">
        <v>0.04</v>
      </c>
      <c r="F6136" s="404" t="s">
        <v>13152</v>
      </c>
    </row>
    <row r="6137" spans="1:6">
      <c r="A6137" s="403">
        <v>95391</v>
      </c>
      <c r="B6137" s="404" t="s">
        <v>13342</v>
      </c>
      <c r="C6137" s="404" t="s">
        <v>97</v>
      </c>
      <c r="D6137" s="404" t="s">
        <v>7213</v>
      </c>
      <c r="E6137" s="409">
        <v>0.08</v>
      </c>
      <c r="F6137" s="404" t="s">
        <v>13152</v>
      </c>
    </row>
    <row r="6138" spans="1:6">
      <c r="A6138" s="403">
        <v>95392</v>
      </c>
      <c r="B6138" s="404" t="s">
        <v>13343</v>
      </c>
      <c r="C6138" s="404" t="s">
        <v>97</v>
      </c>
      <c r="D6138" s="404" t="s">
        <v>7213</v>
      </c>
      <c r="E6138" s="409">
        <v>0.06</v>
      </c>
      <c r="F6138" s="404" t="s">
        <v>13152</v>
      </c>
    </row>
    <row r="6139" spans="1:6">
      <c r="A6139" s="403">
        <v>95393</v>
      </c>
      <c r="B6139" s="404" t="s">
        <v>13344</v>
      </c>
      <c r="C6139" s="404" t="s">
        <v>97</v>
      </c>
      <c r="D6139" s="404" t="s">
        <v>6770</v>
      </c>
      <c r="E6139" s="409">
        <v>0.27</v>
      </c>
      <c r="F6139" s="404" t="s">
        <v>13152</v>
      </c>
    </row>
    <row r="6140" spans="1:6">
      <c r="A6140" s="403">
        <v>95394</v>
      </c>
      <c r="B6140" s="404" t="s">
        <v>13345</v>
      </c>
      <c r="C6140" s="404" t="s">
        <v>97</v>
      </c>
      <c r="D6140" s="404" t="s">
        <v>6770</v>
      </c>
      <c r="E6140" s="409">
        <v>0.43</v>
      </c>
      <c r="F6140" s="404" t="s">
        <v>13152</v>
      </c>
    </row>
    <row r="6141" spans="1:6">
      <c r="A6141" s="403">
        <v>95395</v>
      </c>
      <c r="B6141" s="404" t="s">
        <v>13346</v>
      </c>
      <c r="C6141" s="404" t="s">
        <v>97</v>
      </c>
      <c r="D6141" s="404" t="s">
        <v>6770</v>
      </c>
      <c r="E6141" s="409">
        <v>0.5</v>
      </c>
      <c r="F6141" s="404" t="s">
        <v>13152</v>
      </c>
    </row>
    <row r="6142" spans="1:6">
      <c r="A6142" s="403">
        <v>95396</v>
      </c>
      <c r="B6142" s="404" t="s">
        <v>13347</v>
      </c>
      <c r="C6142" s="404" t="s">
        <v>97</v>
      </c>
      <c r="D6142" s="404" t="s">
        <v>6770</v>
      </c>
      <c r="E6142" s="409">
        <v>0.59</v>
      </c>
      <c r="F6142" s="404" t="s">
        <v>13152</v>
      </c>
    </row>
    <row r="6143" spans="1:6">
      <c r="A6143" s="403">
        <v>95397</v>
      </c>
      <c r="B6143" s="404" t="s">
        <v>13348</v>
      </c>
      <c r="C6143" s="404" t="s">
        <v>97</v>
      </c>
      <c r="D6143" s="404" t="s">
        <v>6770</v>
      </c>
      <c r="E6143" s="409">
        <v>7.0000000000000007E-2</v>
      </c>
      <c r="F6143" s="404" t="s">
        <v>13152</v>
      </c>
    </row>
    <row r="6144" spans="1:6">
      <c r="A6144" s="403">
        <v>95398</v>
      </c>
      <c r="B6144" s="404" t="s">
        <v>13349</v>
      </c>
      <c r="C6144" s="404" t="s">
        <v>97</v>
      </c>
      <c r="D6144" s="404" t="s">
        <v>6770</v>
      </c>
      <c r="E6144" s="409">
        <v>0.05</v>
      </c>
      <c r="F6144" s="404" t="s">
        <v>13152</v>
      </c>
    </row>
    <row r="6145" spans="1:6">
      <c r="A6145" s="403">
        <v>95399</v>
      </c>
      <c r="B6145" s="404" t="s">
        <v>13350</v>
      </c>
      <c r="C6145" s="404" t="s">
        <v>97</v>
      </c>
      <c r="D6145" s="404" t="s">
        <v>6770</v>
      </c>
      <c r="E6145" s="409">
        <v>7.0000000000000007E-2</v>
      </c>
      <c r="F6145" s="404" t="s">
        <v>13152</v>
      </c>
    </row>
    <row r="6146" spans="1:6">
      <c r="A6146" s="403">
        <v>95400</v>
      </c>
      <c r="B6146" s="404" t="s">
        <v>13351</v>
      </c>
      <c r="C6146" s="404" t="s">
        <v>97</v>
      </c>
      <c r="D6146" s="404" t="s">
        <v>6770</v>
      </c>
      <c r="E6146" s="409">
        <v>0.13</v>
      </c>
      <c r="F6146" s="404" t="s">
        <v>13152</v>
      </c>
    </row>
    <row r="6147" spans="1:6">
      <c r="A6147" s="403">
        <v>95401</v>
      </c>
      <c r="B6147" s="404" t="s">
        <v>13352</v>
      </c>
      <c r="C6147" s="404" t="s">
        <v>97</v>
      </c>
      <c r="D6147" s="404" t="s">
        <v>7213</v>
      </c>
      <c r="E6147" s="409">
        <v>0.43</v>
      </c>
      <c r="F6147" s="404" t="s">
        <v>13152</v>
      </c>
    </row>
    <row r="6148" spans="1:6">
      <c r="A6148" s="403">
        <v>95402</v>
      </c>
      <c r="B6148" s="404" t="s">
        <v>13353</v>
      </c>
      <c r="C6148" s="404" t="s">
        <v>97</v>
      </c>
      <c r="D6148" s="404" t="s">
        <v>7213</v>
      </c>
      <c r="E6148" s="409">
        <v>0.82</v>
      </c>
      <c r="F6148" s="404" t="s">
        <v>13152</v>
      </c>
    </row>
    <row r="6149" spans="1:6">
      <c r="A6149" s="403">
        <v>95403</v>
      </c>
      <c r="B6149" s="404" t="s">
        <v>13354</v>
      </c>
      <c r="C6149" s="404" t="s">
        <v>97</v>
      </c>
      <c r="D6149" s="404" t="s">
        <v>6770</v>
      </c>
      <c r="E6149" s="409">
        <v>1.04</v>
      </c>
      <c r="F6149" s="404" t="s">
        <v>13152</v>
      </c>
    </row>
    <row r="6150" spans="1:6">
      <c r="A6150" s="403">
        <v>95404</v>
      </c>
      <c r="B6150" s="404" t="s">
        <v>13355</v>
      </c>
      <c r="C6150" s="404" t="s">
        <v>97</v>
      </c>
      <c r="D6150" s="404" t="s">
        <v>6770</v>
      </c>
      <c r="E6150" s="409">
        <v>1.36</v>
      </c>
      <c r="F6150" s="404" t="s">
        <v>13152</v>
      </c>
    </row>
    <row r="6151" spans="1:6">
      <c r="A6151" s="403">
        <v>95405</v>
      </c>
      <c r="B6151" s="404" t="s">
        <v>13356</v>
      </c>
      <c r="C6151" s="404" t="s">
        <v>97</v>
      </c>
      <c r="D6151" s="404" t="s">
        <v>6770</v>
      </c>
      <c r="E6151" s="409">
        <v>0.73</v>
      </c>
      <c r="F6151" s="404" t="s">
        <v>13152</v>
      </c>
    </row>
    <row r="6152" spans="1:6">
      <c r="A6152" s="403">
        <v>95406</v>
      </c>
      <c r="B6152" s="404" t="s">
        <v>13357</v>
      </c>
      <c r="C6152" s="404" t="s">
        <v>97</v>
      </c>
      <c r="D6152" s="404" t="s">
        <v>7213</v>
      </c>
      <c r="E6152" s="409">
        <v>0.08</v>
      </c>
      <c r="F6152" s="404" t="s">
        <v>13152</v>
      </c>
    </row>
    <row r="6153" spans="1:6">
      <c r="A6153" s="403">
        <v>95407</v>
      </c>
      <c r="B6153" s="404" t="s">
        <v>13358</v>
      </c>
      <c r="C6153" s="404" t="s">
        <v>97</v>
      </c>
      <c r="D6153" s="404" t="s">
        <v>6770</v>
      </c>
      <c r="E6153" s="409">
        <v>2.2000000000000002</v>
      </c>
      <c r="F6153" s="404" t="s">
        <v>13152</v>
      </c>
    </row>
    <row r="6154" spans="1:6">
      <c r="A6154" s="403">
        <v>95408</v>
      </c>
      <c r="B6154" s="404" t="s">
        <v>13359</v>
      </c>
      <c r="C6154" s="404" t="s">
        <v>7094</v>
      </c>
      <c r="D6154" s="404" t="s">
        <v>6770</v>
      </c>
      <c r="E6154" s="409">
        <v>11.06</v>
      </c>
      <c r="F6154" s="404" t="s">
        <v>13152</v>
      </c>
    </row>
    <row r="6155" spans="1:6">
      <c r="A6155" s="403">
        <v>95409</v>
      </c>
      <c r="B6155" s="404" t="s">
        <v>13360</v>
      </c>
      <c r="C6155" s="404" t="s">
        <v>7094</v>
      </c>
      <c r="D6155" s="404" t="s">
        <v>6770</v>
      </c>
      <c r="E6155" s="409">
        <v>11.71</v>
      </c>
      <c r="F6155" s="404" t="s">
        <v>13152</v>
      </c>
    </row>
    <row r="6156" spans="1:6">
      <c r="A6156" s="403">
        <v>95410</v>
      </c>
      <c r="B6156" s="404" t="s">
        <v>13361</v>
      </c>
      <c r="C6156" s="404" t="s">
        <v>7094</v>
      </c>
      <c r="D6156" s="404" t="s">
        <v>6770</v>
      </c>
      <c r="E6156" s="409">
        <v>9.6300000000000008</v>
      </c>
      <c r="F6156" s="404" t="s">
        <v>13152</v>
      </c>
    </row>
    <row r="6157" spans="1:6">
      <c r="A6157" s="403">
        <v>95411</v>
      </c>
      <c r="B6157" s="404" t="s">
        <v>13362</v>
      </c>
      <c r="C6157" s="404" t="s">
        <v>7094</v>
      </c>
      <c r="D6157" s="404" t="s">
        <v>6770</v>
      </c>
      <c r="E6157" s="409">
        <v>17.510000000000002</v>
      </c>
      <c r="F6157" s="404" t="s">
        <v>13152</v>
      </c>
    </row>
    <row r="6158" spans="1:6">
      <c r="A6158" s="403">
        <v>95412</v>
      </c>
      <c r="B6158" s="404" t="s">
        <v>13363</v>
      </c>
      <c r="C6158" s="404" t="s">
        <v>7094</v>
      </c>
      <c r="D6158" s="404" t="s">
        <v>6770</v>
      </c>
      <c r="E6158" s="409">
        <v>9.51</v>
      </c>
      <c r="F6158" s="404" t="s">
        <v>13152</v>
      </c>
    </row>
    <row r="6159" spans="1:6">
      <c r="A6159" s="403">
        <v>95413</v>
      </c>
      <c r="B6159" s="404" t="s">
        <v>13364</v>
      </c>
      <c r="C6159" s="404" t="s">
        <v>7094</v>
      </c>
      <c r="D6159" s="404" t="s">
        <v>6770</v>
      </c>
      <c r="E6159" s="409">
        <v>9.14</v>
      </c>
      <c r="F6159" s="404" t="s">
        <v>13152</v>
      </c>
    </row>
    <row r="6160" spans="1:6">
      <c r="A6160" s="403">
        <v>95414</v>
      </c>
      <c r="B6160" s="404" t="s">
        <v>13365</v>
      </c>
      <c r="C6160" s="404" t="s">
        <v>7094</v>
      </c>
      <c r="D6160" s="404" t="s">
        <v>6770</v>
      </c>
      <c r="E6160" s="409">
        <v>36.229999999999997</v>
      </c>
      <c r="F6160" s="404" t="s">
        <v>13152</v>
      </c>
    </row>
    <row r="6161" spans="1:6">
      <c r="A6161" s="403">
        <v>95415</v>
      </c>
      <c r="B6161" s="404" t="s">
        <v>13366</v>
      </c>
      <c r="C6161" s="404" t="s">
        <v>7094</v>
      </c>
      <c r="D6161" s="404" t="s">
        <v>6770</v>
      </c>
      <c r="E6161" s="409">
        <v>111.31</v>
      </c>
      <c r="F6161" s="404" t="s">
        <v>13152</v>
      </c>
    </row>
    <row r="6162" spans="1:6">
      <c r="A6162" s="403">
        <v>95416</v>
      </c>
      <c r="B6162" s="404" t="s">
        <v>13367</v>
      </c>
      <c r="C6162" s="404" t="s">
        <v>7094</v>
      </c>
      <c r="D6162" s="404" t="s">
        <v>6770</v>
      </c>
      <c r="E6162" s="409">
        <v>6.73</v>
      </c>
      <c r="F6162" s="404" t="s">
        <v>13152</v>
      </c>
    </row>
    <row r="6163" spans="1:6">
      <c r="A6163" s="403">
        <v>95417</v>
      </c>
      <c r="B6163" s="404" t="s">
        <v>13368</v>
      </c>
      <c r="C6163" s="404" t="s">
        <v>7094</v>
      </c>
      <c r="D6163" s="404" t="s">
        <v>6770</v>
      </c>
      <c r="E6163" s="409">
        <v>140.19</v>
      </c>
      <c r="F6163" s="404" t="s">
        <v>13152</v>
      </c>
    </row>
    <row r="6164" spans="1:6">
      <c r="A6164" s="403">
        <v>95418</v>
      </c>
      <c r="B6164" s="404" t="s">
        <v>13369</v>
      </c>
      <c r="C6164" s="404" t="s">
        <v>7094</v>
      </c>
      <c r="D6164" s="404" t="s">
        <v>6770</v>
      </c>
      <c r="E6164" s="409">
        <v>184.15</v>
      </c>
      <c r="F6164" s="404" t="s">
        <v>13152</v>
      </c>
    </row>
    <row r="6165" spans="1:6">
      <c r="A6165" s="403">
        <v>95419</v>
      </c>
      <c r="B6165" s="404" t="s">
        <v>13370</v>
      </c>
      <c r="C6165" s="404" t="s">
        <v>7094</v>
      </c>
      <c r="D6165" s="404" t="s">
        <v>6770</v>
      </c>
      <c r="E6165" s="409">
        <v>58.96</v>
      </c>
      <c r="F6165" s="404" t="s">
        <v>13152</v>
      </c>
    </row>
    <row r="6166" spans="1:6">
      <c r="A6166" s="403">
        <v>95420</v>
      </c>
      <c r="B6166" s="404" t="s">
        <v>13371</v>
      </c>
      <c r="C6166" s="404" t="s">
        <v>7094</v>
      </c>
      <c r="D6166" s="404" t="s">
        <v>6770</v>
      </c>
      <c r="E6166" s="409">
        <v>67.650000000000006</v>
      </c>
      <c r="F6166" s="404" t="s">
        <v>13152</v>
      </c>
    </row>
    <row r="6167" spans="1:6">
      <c r="A6167" s="403">
        <v>95421</v>
      </c>
      <c r="B6167" s="404" t="s">
        <v>13372</v>
      </c>
      <c r="C6167" s="404" t="s">
        <v>7094</v>
      </c>
      <c r="D6167" s="404" t="s">
        <v>6770</v>
      </c>
      <c r="E6167" s="409">
        <v>80.150000000000006</v>
      </c>
      <c r="F6167" s="404" t="s">
        <v>13152</v>
      </c>
    </row>
    <row r="6168" spans="1:6">
      <c r="A6168" s="403">
        <v>95422</v>
      </c>
      <c r="B6168" s="404" t="s">
        <v>13373</v>
      </c>
      <c r="C6168" s="404" t="s">
        <v>7094</v>
      </c>
      <c r="D6168" s="404" t="s">
        <v>6770</v>
      </c>
      <c r="E6168" s="409">
        <v>58.71</v>
      </c>
      <c r="F6168" s="404" t="s">
        <v>13152</v>
      </c>
    </row>
    <row r="6169" spans="1:6">
      <c r="A6169" s="403">
        <v>95423</v>
      </c>
      <c r="B6169" s="404" t="s">
        <v>13374</v>
      </c>
      <c r="C6169" s="404" t="s">
        <v>7094</v>
      </c>
      <c r="D6169" s="404" t="s">
        <v>6770</v>
      </c>
      <c r="E6169" s="409">
        <v>97.85</v>
      </c>
      <c r="F6169" s="404" t="s">
        <v>13152</v>
      </c>
    </row>
    <row r="6170" spans="1:6">
      <c r="A6170" s="403">
        <v>95424</v>
      </c>
      <c r="B6170" s="404" t="s">
        <v>13375</v>
      </c>
      <c r="C6170" s="404" t="s">
        <v>7094</v>
      </c>
      <c r="D6170" s="404" t="s">
        <v>6770</v>
      </c>
      <c r="E6170" s="409">
        <v>11.99</v>
      </c>
      <c r="F6170" s="404" t="s">
        <v>13152</v>
      </c>
    </row>
  </sheetData>
  <mergeCells count="3">
    <mergeCell ref="A1:G1"/>
    <mergeCell ref="A2:G2"/>
    <mergeCell ref="A3:G3"/>
  </mergeCells>
  <pageMargins left="0.511811024" right="0.511811024" top="0.78740157499999996" bottom="0.78740157499999996" header="0.31496062000000002" footer="0.3149606200000000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1">
    <tabColor theme="3" tint="0.39997558519241921"/>
    <pageSetUpPr fitToPage="1"/>
  </sheetPr>
  <dimension ref="A1:R389"/>
  <sheetViews>
    <sheetView tabSelected="1" view="pageBreakPreview" zoomScale="70" zoomScaleNormal="70" zoomScaleSheetLayoutView="70" zoomScalePageLayoutView="70" workbookViewId="0">
      <selection activeCell="T8" sqref="T8"/>
    </sheetView>
  </sheetViews>
  <sheetFormatPr defaultRowHeight="15"/>
  <cols>
    <col min="1" max="1" width="10.7109375" style="173" bestFit="1" customWidth="1"/>
    <col min="2" max="2" width="17.85546875" style="187" customWidth="1"/>
    <col min="3" max="3" width="74.140625" style="173" customWidth="1"/>
    <col min="4" max="6" width="10.5703125" style="119" bestFit="1" customWidth="1"/>
    <col min="7" max="7" width="16.140625" style="119" customWidth="1"/>
    <col min="8" max="8" width="12.7109375" style="119" bestFit="1" customWidth="1"/>
    <col min="9" max="9" width="18.7109375" style="119" customWidth="1"/>
    <col min="10" max="10" width="20.28515625" style="119" customWidth="1"/>
    <col min="11" max="13" width="18.85546875" style="119" customWidth="1"/>
    <col min="15" max="15" width="17.85546875" style="420" customWidth="1"/>
    <col min="16" max="16" width="15.85546875" style="422" bestFit="1" customWidth="1"/>
    <col min="18" max="18" width="15.7109375" customWidth="1"/>
  </cols>
  <sheetData>
    <row r="1" spans="1:18" s="26" customFormat="1" ht="22.5" customHeight="1">
      <c r="A1" s="431" t="s">
        <v>28</v>
      </c>
      <c r="B1" s="432"/>
      <c r="C1" s="433"/>
      <c r="D1" s="440" t="s">
        <v>29</v>
      </c>
      <c r="E1" s="440"/>
      <c r="F1" s="440"/>
      <c r="G1" s="440"/>
      <c r="H1" s="440"/>
      <c r="I1" s="440"/>
      <c r="J1" s="440"/>
      <c r="K1" s="23"/>
      <c r="L1" s="23"/>
      <c r="M1" s="23"/>
      <c r="P1" s="406"/>
    </row>
    <row r="2" spans="1:18" s="26" customFormat="1" ht="22.5" customHeight="1">
      <c r="A2" s="434"/>
      <c r="B2" s="435"/>
      <c r="C2" s="436"/>
      <c r="D2" s="441" t="str">
        <f>"OBRA: "&amp;'CAPA-DADOS'!D10</f>
        <v>OBRA: REFORMA GERAL DO POSTO AVANÇADO DE IPORÁ-GOIÁS</v>
      </c>
      <c r="E2" s="442"/>
      <c r="F2" s="442"/>
      <c r="G2" s="442"/>
      <c r="H2" s="442"/>
      <c r="I2" s="443"/>
      <c r="J2" s="356">
        <f>'CAPA-DADOS'!E13</f>
        <v>43292</v>
      </c>
      <c r="K2" s="23"/>
      <c r="L2" s="23"/>
      <c r="M2" s="23"/>
      <c r="P2" s="406"/>
    </row>
    <row r="3" spans="1:18" s="26" customFormat="1" ht="22.5" customHeight="1">
      <c r="A3" s="437"/>
      <c r="B3" s="438"/>
      <c r="C3" s="439"/>
      <c r="D3" s="444"/>
      <c r="E3" s="445"/>
      <c r="F3" s="445"/>
      <c r="G3" s="445"/>
      <c r="H3" s="445"/>
      <c r="I3" s="446"/>
      <c r="J3" s="98" t="str">
        <f>'CAPA-DADOS'!E16</f>
        <v>SINAPI-MAR/2018</v>
      </c>
      <c r="K3" s="23"/>
      <c r="L3" s="23"/>
      <c r="M3" s="23"/>
      <c r="P3" s="406"/>
    </row>
    <row r="4" spans="1:18" s="32" customFormat="1">
      <c r="A4" s="453" t="s">
        <v>3</v>
      </c>
      <c r="B4" s="450" t="s">
        <v>0</v>
      </c>
      <c r="C4" s="450" t="s">
        <v>4</v>
      </c>
      <c r="D4" s="454" t="s">
        <v>1</v>
      </c>
      <c r="E4" s="454" t="s">
        <v>2</v>
      </c>
      <c r="F4" s="455" t="s">
        <v>5</v>
      </c>
      <c r="G4" s="430" t="s">
        <v>6</v>
      </c>
      <c r="H4" s="430"/>
      <c r="I4" s="430" t="s">
        <v>9</v>
      </c>
      <c r="J4" s="430"/>
      <c r="K4" s="430" t="s">
        <v>10</v>
      </c>
      <c r="L4" s="430"/>
      <c r="M4" s="430" t="s">
        <v>11</v>
      </c>
      <c r="O4" s="450" t="s">
        <v>0</v>
      </c>
      <c r="P4" s="407"/>
    </row>
    <row r="5" spans="1:18" s="32" customFormat="1">
      <c r="A5" s="453"/>
      <c r="B5" s="450"/>
      <c r="C5" s="450"/>
      <c r="D5" s="454"/>
      <c r="E5" s="454"/>
      <c r="F5" s="455"/>
      <c r="G5" s="164" t="s">
        <v>7</v>
      </c>
      <c r="H5" s="164" t="s">
        <v>8</v>
      </c>
      <c r="I5" s="164" t="s">
        <v>7</v>
      </c>
      <c r="J5" s="164" t="s">
        <v>8</v>
      </c>
      <c r="K5" s="164" t="s">
        <v>7</v>
      </c>
      <c r="L5" s="164" t="s">
        <v>8</v>
      </c>
      <c r="M5" s="430"/>
      <c r="O5" s="450"/>
      <c r="P5" s="407"/>
    </row>
    <row r="6" spans="1:18" s="27" customFormat="1" ht="14.25">
      <c r="A6" s="1" t="s">
        <v>74</v>
      </c>
      <c r="B6" s="37" t="s">
        <v>12</v>
      </c>
      <c r="C6" s="37" t="s">
        <v>13</v>
      </c>
      <c r="D6" s="1" t="s">
        <v>14</v>
      </c>
      <c r="E6" s="1" t="s">
        <v>15</v>
      </c>
      <c r="F6" s="2" t="s">
        <v>16</v>
      </c>
      <c r="G6" s="3" t="s">
        <v>17</v>
      </c>
      <c r="H6" s="3" t="s">
        <v>18</v>
      </c>
      <c r="I6" s="3" t="s">
        <v>19</v>
      </c>
      <c r="J6" s="3" t="s">
        <v>20</v>
      </c>
      <c r="K6" s="3" t="s">
        <v>21</v>
      </c>
      <c r="L6" s="3" t="s">
        <v>22</v>
      </c>
      <c r="M6" s="3" t="s">
        <v>23</v>
      </c>
      <c r="O6" s="37" t="s">
        <v>12</v>
      </c>
      <c r="P6" s="410"/>
    </row>
    <row r="7" spans="1:18" s="42" customFormat="1">
      <c r="A7" s="166" t="s">
        <v>5621</v>
      </c>
      <c r="B7" s="185"/>
      <c r="C7" s="170" t="s">
        <v>395</v>
      </c>
      <c r="D7" s="69"/>
      <c r="E7" s="69"/>
      <c r="F7" s="69"/>
      <c r="G7" s="161"/>
      <c r="H7" s="161"/>
      <c r="I7" s="161">
        <f t="shared" ref="I7:J7" si="0">SUBTOTAL(9,I8:I11)</f>
        <v>1158.6589113896998</v>
      </c>
      <c r="J7" s="161">
        <f t="shared" si="0"/>
        <v>55187.506082</v>
      </c>
      <c r="K7" s="161">
        <f>SUBTOTAL(9,K8:K11)</f>
        <v>1411.3624199637934</v>
      </c>
      <c r="L7" s="161">
        <f t="shared" ref="L7:M7" si="1">SUBTOTAL(9,L8:L11)</f>
        <v>68719.482573306406</v>
      </c>
      <c r="M7" s="161">
        <f t="shared" si="1"/>
        <v>70130.844993270191</v>
      </c>
      <c r="O7" s="418"/>
      <c r="P7" s="412" t="s">
        <v>13400</v>
      </c>
      <c r="Q7" s="42" t="s">
        <v>13401</v>
      </c>
    </row>
    <row r="8" spans="1:18" s="42" customFormat="1">
      <c r="A8" s="166" t="s">
        <v>59</v>
      </c>
      <c r="B8" s="171" t="s">
        <v>5622</v>
      </c>
      <c r="C8" s="171" t="s">
        <v>5623</v>
      </c>
      <c r="D8" s="95" t="s">
        <v>75</v>
      </c>
      <c r="E8" s="95" t="s">
        <v>77</v>
      </c>
      <c r="F8" s="174">
        <v>2</v>
      </c>
      <c r="G8" s="115">
        <f>VLOOKUP($B8,'03_COMPOSIÇÕES'!$A:$G,6,FALSE)</f>
        <v>81.12981856495</v>
      </c>
      <c r="H8" s="115">
        <f>VLOOKUP($B8,'03_COMPOSIÇÕES'!$A:$G,7,FALSE)</f>
        <v>12343.220381000001</v>
      </c>
      <c r="I8" s="161">
        <f>$F8*$G8</f>
        <v>162.2596371299</v>
      </c>
      <c r="J8" s="161">
        <f>$F8*$H8</f>
        <v>24686.440762000002</v>
      </c>
      <c r="K8" s="161">
        <f>$I8*(1+BDI_MAT)</f>
        <v>197.64846398793119</v>
      </c>
      <c r="L8" s="161">
        <f>$J8*(1+BDI_MDO)</f>
        <v>30739.556036842405</v>
      </c>
      <c r="M8" s="161">
        <f>SUM(K8:L8)</f>
        <v>30937.204500830336</v>
      </c>
      <c r="O8" s="416">
        <v>93565</v>
      </c>
      <c r="P8" s="412">
        <f>VLOOKUP(O8,Plan1!$A:$G,5,FALSE)</f>
        <v>12424.34</v>
      </c>
      <c r="Q8" s="417">
        <f>G8+H8-P8</f>
        <v>1.0199564951108187E-2</v>
      </c>
      <c r="R8" s="423">
        <f>Q8/(G8+H8)</f>
        <v>8.2093347235699562E-7</v>
      </c>
    </row>
    <row r="9" spans="1:18" s="42" customFormat="1">
      <c r="A9" s="166" t="s">
        <v>60</v>
      </c>
      <c r="B9" s="171" t="s">
        <v>5624</v>
      </c>
      <c r="C9" s="171" t="s">
        <v>5625</v>
      </c>
      <c r="D9" s="157" t="s">
        <v>75</v>
      </c>
      <c r="E9" s="157" t="s">
        <v>77</v>
      </c>
      <c r="F9" s="174">
        <v>4</v>
      </c>
      <c r="G9" s="115">
        <f>VLOOKUP($B9,'03_COMPOSIÇÕES'!$A:$G,6,FALSE)</f>
        <v>81.12981856495</v>
      </c>
      <c r="H9" s="115">
        <f>VLOOKUP($B9,'03_COMPOSIÇÕES'!$A:$G,7,FALSE)</f>
        <v>7625.2663299999995</v>
      </c>
      <c r="I9" s="161">
        <f t="shared" ref="I9:I11" si="2">$F9*$G9</f>
        <v>324.5192742598</v>
      </c>
      <c r="J9" s="161">
        <f t="shared" ref="J9:J11" si="3">$F9*$H9</f>
        <v>30501.065319999998</v>
      </c>
      <c r="K9" s="161">
        <f>$I9*(1+BDI_MAT)</f>
        <v>395.29692797586239</v>
      </c>
      <c r="L9" s="161">
        <f>$J9*(1+BDI_MDO)</f>
        <v>37979.926536464001</v>
      </c>
      <c r="M9" s="161">
        <f t="shared" ref="M9:M11" si="4">SUM(K9:L9)</f>
        <v>38375.223464439863</v>
      </c>
      <c r="O9" s="416">
        <v>94295</v>
      </c>
      <c r="P9" s="412">
        <f>VLOOKUP(O9,Plan1!$A:$G,5,FALSE)</f>
        <v>7706.38</v>
      </c>
      <c r="Q9" s="417">
        <f t="shared" ref="Q9:Q72" si="5">G9+H9-P9</f>
        <v>1.6148564949617139E-2</v>
      </c>
      <c r="R9" s="423">
        <f t="shared" ref="R9:R72" si="6">Q9/(G9+H9)</f>
        <v>2.0954755813616267E-6</v>
      </c>
    </row>
    <row r="10" spans="1:18" s="42" customFormat="1" ht="25.5">
      <c r="A10" s="166" t="s">
        <v>6141</v>
      </c>
      <c r="B10" s="171" t="s">
        <v>5238</v>
      </c>
      <c r="C10" s="171" t="s">
        <v>58</v>
      </c>
      <c r="D10" s="95" t="s">
        <v>75</v>
      </c>
      <c r="E10" s="95" t="s">
        <v>2</v>
      </c>
      <c r="F10" s="174">
        <v>4</v>
      </c>
      <c r="G10" s="115">
        <f>VLOOKUP($B10,'03_COMPOSIÇÕES'!$A:$G,6,FALSE)</f>
        <v>21</v>
      </c>
      <c r="H10" s="115">
        <f>VLOOKUP($B10,'03_COMPOSIÇÕES'!$A:$G,7,FALSE)</f>
        <v>0</v>
      </c>
      <c r="I10" s="161">
        <f t="shared" si="2"/>
        <v>84</v>
      </c>
      <c r="J10" s="161">
        <f t="shared" si="3"/>
        <v>0</v>
      </c>
      <c r="K10" s="161">
        <f>$I10*(1+BDI_MAT)</f>
        <v>102.32039999999999</v>
      </c>
      <c r="L10" s="161">
        <f>$J10*(1+BDI_MDO)</f>
        <v>0</v>
      </c>
      <c r="M10" s="161">
        <f t="shared" si="4"/>
        <v>102.32039999999999</v>
      </c>
      <c r="O10" s="416" t="s">
        <v>5238</v>
      </c>
      <c r="P10" s="412" t="e">
        <f>VLOOKUP(O10,Plan1!$A:$G,5,FALSE)</f>
        <v>#N/A</v>
      </c>
      <c r="Q10" s="417" t="e">
        <f t="shared" si="5"/>
        <v>#N/A</v>
      </c>
      <c r="R10" s="423" t="e">
        <f t="shared" si="6"/>
        <v>#N/A</v>
      </c>
    </row>
    <row r="11" spans="1:18" s="42" customFormat="1">
      <c r="A11" s="166" t="s">
        <v>6142</v>
      </c>
      <c r="B11" s="171" t="s">
        <v>5626</v>
      </c>
      <c r="C11" s="171" t="s">
        <v>5627</v>
      </c>
      <c r="D11" s="95" t="s">
        <v>75</v>
      </c>
      <c r="E11" s="95" t="s">
        <v>2</v>
      </c>
      <c r="F11" s="174">
        <v>3</v>
      </c>
      <c r="G11" s="115">
        <f>VLOOKUP($B11,'03_COMPOSIÇÕES'!$A:$G,6,FALSE)</f>
        <v>195.96</v>
      </c>
      <c r="H11" s="115">
        <f>VLOOKUP($B11,'03_COMPOSIÇÕES'!$A:$G,7,FALSE)</f>
        <v>0</v>
      </c>
      <c r="I11" s="161">
        <f t="shared" si="2"/>
        <v>587.88</v>
      </c>
      <c r="J11" s="161">
        <f t="shared" si="3"/>
        <v>0</v>
      </c>
      <c r="K11" s="161">
        <f>$I11*(1+BDI_MAT)</f>
        <v>716.09662800000001</v>
      </c>
      <c r="L11" s="161">
        <f>$J11*(1+BDI_MDO)</f>
        <v>0</v>
      </c>
      <c r="M11" s="161">
        <f t="shared" si="4"/>
        <v>716.09662800000001</v>
      </c>
      <c r="O11" s="416" t="s">
        <v>5626</v>
      </c>
      <c r="P11" s="412" t="e">
        <f>VLOOKUP(O11,Plan1!$A:$G,5,FALSE)</f>
        <v>#N/A</v>
      </c>
      <c r="Q11" s="417" t="e">
        <f t="shared" si="5"/>
        <v>#N/A</v>
      </c>
      <c r="R11" s="423" t="e">
        <f t="shared" si="6"/>
        <v>#N/A</v>
      </c>
    </row>
    <row r="12" spans="1:18" s="42" customFormat="1">
      <c r="A12" s="167"/>
      <c r="B12" s="171"/>
      <c r="C12" s="172"/>
      <c r="D12" s="165"/>
      <c r="E12" s="165"/>
      <c r="F12" s="174"/>
      <c r="G12" s="115"/>
      <c r="H12" s="115"/>
      <c r="I12" s="161"/>
      <c r="J12" s="161"/>
      <c r="K12" s="161"/>
      <c r="L12" s="161"/>
      <c r="M12" s="161"/>
      <c r="O12" s="416"/>
      <c r="P12" s="412" t="e">
        <f>VLOOKUP(O12,Plan1!$A:$G,5,FALSE)</f>
        <v>#N/A</v>
      </c>
      <c r="Q12" s="417" t="e">
        <f t="shared" si="5"/>
        <v>#N/A</v>
      </c>
      <c r="R12" s="423" t="e">
        <f t="shared" si="6"/>
        <v>#N/A</v>
      </c>
    </row>
    <row r="13" spans="1:18" s="42" customFormat="1">
      <c r="A13" s="166" t="s">
        <v>5239</v>
      </c>
      <c r="B13" s="185"/>
      <c r="C13" s="170" t="s">
        <v>5628</v>
      </c>
      <c r="D13" s="69"/>
      <c r="E13" s="69"/>
      <c r="F13" s="174"/>
      <c r="G13" s="115"/>
      <c r="H13" s="115"/>
      <c r="I13" s="161">
        <f>SUBTOTAL(9,I14:I15)</f>
        <v>1491.2974996351602</v>
      </c>
      <c r="J13" s="161">
        <f t="shared" ref="J13:M13" si="7">SUBTOTAL(9,J14:J15)</f>
        <v>1060.8575447809999</v>
      </c>
      <c r="K13" s="161">
        <f t="shared" si="7"/>
        <v>1816.5494843055885</v>
      </c>
      <c r="L13" s="161">
        <f t="shared" si="7"/>
        <v>1320.9798147613012</v>
      </c>
      <c r="M13" s="161">
        <f t="shared" si="7"/>
        <v>3137.5292990668895</v>
      </c>
      <c r="O13" s="418"/>
      <c r="P13" s="412" t="e">
        <f>VLOOKUP(O13,Plan1!$A:$G,5,FALSE)</f>
        <v>#N/A</v>
      </c>
      <c r="Q13" s="417" t="e">
        <f t="shared" si="5"/>
        <v>#N/A</v>
      </c>
      <c r="R13" s="423" t="e">
        <f t="shared" si="6"/>
        <v>#N/A</v>
      </c>
    </row>
    <row r="14" spans="1:18" s="42" customFormat="1">
      <c r="A14" s="166" t="s">
        <v>61</v>
      </c>
      <c r="B14" s="171" t="s">
        <v>5240</v>
      </c>
      <c r="C14" s="171" t="s">
        <v>5241</v>
      </c>
      <c r="D14" s="95" t="s">
        <v>75</v>
      </c>
      <c r="E14" s="95" t="s">
        <v>76</v>
      </c>
      <c r="F14" s="174">
        <v>2</v>
      </c>
      <c r="G14" s="115">
        <f>VLOOKUP($B14,'03_COMPOSIÇÕES'!$A:$G,6,FALSE)</f>
        <v>240.63159974058001</v>
      </c>
      <c r="H14" s="115">
        <f>VLOOKUP($B14,'03_COMPOSIÇÕES'!$A:$G,7,FALSE)</f>
        <v>30.4522590905</v>
      </c>
      <c r="I14" s="161">
        <f t="shared" ref="I14:I15" si="8">$F14*$G14</f>
        <v>481.26319948116003</v>
      </c>
      <c r="J14" s="161">
        <f t="shared" ref="J14:J15" si="9">$F14*$H14</f>
        <v>60.904518181</v>
      </c>
      <c r="K14" s="161">
        <f>$I14*(1+BDI_MAT)</f>
        <v>586.22670328800098</v>
      </c>
      <c r="L14" s="161">
        <f>$J14*(1+BDI_MDO)</f>
        <v>75.838306038981202</v>
      </c>
      <c r="M14" s="161">
        <f t="shared" ref="M14:M15" si="10">SUM(K14:L14)</f>
        <v>662.06500932698214</v>
      </c>
      <c r="O14" s="416" t="s">
        <v>7091</v>
      </c>
      <c r="P14" s="412">
        <f>VLOOKUP(O14,Plan1!$A:$G,5,FALSE)</f>
        <v>270.77</v>
      </c>
      <c r="Q14" s="417">
        <f t="shared" si="5"/>
        <v>0.31385883108004009</v>
      </c>
      <c r="R14" s="423">
        <f t="shared" si="6"/>
        <v>1.1577923983870037E-3</v>
      </c>
    </row>
    <row r="15" spans="1:18" s="42" customFormat="1" ht="25.5">
      <c r="A15" s="166" t="s">
        <v>5196</v>
      </c>
      <c r="B15" s="171" t="s">
        <v>5243</v>
      </c>
      <c r="C15" s="171" t="s">
        <v>5244</v>
      </c>
      <c r="D15" s="95" t="s">
        <v>75</v>
      </c>
      <c r="E15" s="95" t="s">
        <v>76</v>
      </c>
      <c r="F15" s="174">
        <v>44</v>
      </c>
      <c r="G15" s="115">
        <f>VLOOKUP($B15,'03_COMPOSIÇÕES'!$A:$G,6,FALSE)</f>
        <v>22.955325003500004</v>
      </c>
      <c r="H15" s="115">
        <f>VLOOKUP($B15,'03_COMPOSIÇÕES'!$A:$G,7,FALSE)</f>
        <v>22.726205149999998</v>
      </c>
      <c r="I15" s="161">
        <f t="shared" si="8"/>
        <v>1010.0343001540002</v>
      </c>
      <c r="J15" s="161">
        <f t="shared" si="9"/>
        <v>999.95302659999993</v>
      </c>
      <c r="K15" s="161">
        <f>$I15*(1+BDI_MAT)</f>
        <v>1230.3227810175877</v>
      </c>
      <c r="L15" s="161">
        <f>$J15*(1+BDI_MDO)</f>
        <v>1245.1415087223199</v>
      </c>
      <c r="M15" s="161">
        <f t="shared" si="10"/>
        <v>2475.4642897399076</v>
      </c>
      <c r="O15" s="416" t="s">
        <v>12876</v>
      </c>
      <c r="P15" s="412">
        <f>VLOOKUP(O15,Plan1!$A:$G,5,FALSE)</f>
        <v>45.43</v>
      </c>
      <c r="Q15" s="417">
        <f t="shared" si="5"/>
        <v>0.25153015350000629</v>
      </c>
      <c r="R15" s="423">
        <f t="shared" si="6"/>
        <v>5.5061674303555413E-3</v>
      </c>
    </row>
    <row r="16" spans="1:18" s="42" customFormat="1">
      <c r="A16" s="166"/>
      <c r="B16" s="171"/>
      <c r="C16" s="172"/>
      <c r="D16" s="165"/>
      <c r="E16" s="165"/>
      <c r="F16" s="174"/>
      <c r="G16" s="115"/>
      <c r="H16" s="115"/>
      <c r="I16" s="161"/>
      <c r="J16" s="161"/>
      <c r="K16" s="161"/>
      <c r="L16" s="161"/>
      <c r="M16" s="161"/>
      <c r="O16" s="416"/>
      <c r="P16" s="412" t="e">
        <f>VLOOKUP(O16,Plan1!$A:$G,5,FALSE)</f>
        <v>#N/A</v>
      </c>
      <c r="Q16" s="417" t="e">
        <f t="shared" si="5"/>
        <v>#N/A</v>
      </c>
      <c r="R16" s="423" t="e">
        <f t="shared" si="6"/>
        <v>#N/A</v>
      </c>
    </row>
    <row r="17" spans="1:18" s="42" customFormat="1">
      <c r="A17" s="166" t="s">
        <v>5242</v>
      </c>
      <c r="B17" s="185"/>
      <c r="C17" s="170" t="s">
        <v>5248</v>
      </c>
      <c r="D17" s="69"/>
      <c r="E17" s="69"/>
      <c r="F17" s="174"/>
      <c r="G17" s="161"/>
      <c r="H17" s="161"/>
      <c r="I17" s="161">
        <f>SUBTOTAL(9,I18:I29)</f>
        <v>4085.0175696679435</v>
      </c>
      <c r="J17" s="161">
        <f t="shared" ref="J17:M17" si="11">SUBTOTAL(9,J18:J29)</f>
        <v>8895.0767653315161</v>
      </c>
      <c r="K17" s="161">
        <f t="shared" si="11"/>
        <v>4975.9599016125239</v>
      </c>
      <c r="L17" s="161">
        <f t="shared" si="11"/>
        <v>11076.149588190803</v>
      </c>
      <c r="M17" s="161">
        <f t="shared" si="11"/>
        <v>16052.109489803328</v>
      </c>
      <c r="O17" s="418"/>
      <c r="P17" s="412" t="e">
        <f>VLOOKUP(O17,Plan1!$A:$G,5,FALSE)</f>
        <v>#N/A</v>
      </c>
      <c r="Q17" s="417" t="e">
        <f t="shared" si="5"/>
        <v>#N/A</v>
      </c>
      <c r="R17" s="423" t="e">
        <f t="shared" si="6"/>
        <v>#N/A</v>
      </c>
    </row>
    <row r="18" spans="1:18" s="42" customFormat="1" ht="25.5">
      <c r="A18" s="166" t="s">
        <v>62</v>
      </c>
      <c r="B18" s="171" t="s">
        <v>5629</v>
      </c>
      <c r="C18" s="171" t="s">
        <v>5630</v>
      </c>
      <c r="D18" s="95" t="s">
        <v>75</v>
      </c>
      <c r="E18" s="95" t="s">
        <v>93</v>
      </c>
      <c r="F18" s="174">
        <v>54.32</v>
      </c>
      <c r="G18" s="115">
        <f>VLOOKUP($B18,'03_COMPOSIÇÕES'!$A:$G,6,FALSE)</f>
        <v>10.224683473459997</v>
      </c>
      <c r="H18" s="115">
        <f>VLOOKUP($B18,'03_COMPOSIÇÕES'!$A:$G,7,FALSE)</f>
        <v>22.3735209586</v>
      </c>
      <c r="I18" s="161">
        <f t="shared" ref="I18:I29" si="12">$F18*$G18</f>
        <v>555.404806278347</v>
      </c>
      <c r="J18" s="161">
        <f t="shared" ref="J18:J29" si="13">$F18*$H18</f>
        <v>1215.329658471152</v>
      </c>
      <c r="K18" s="161">
        <f t="shared" ref="K18:K29" si="14">$I18*(1+BDI_MAT)</f>
        <v>676.53859452765448</v>
      </c>
      <c r="L18" s="161">
        <f t="shared" ref="L18:L29" si="15">$J18*(1+BDI_MDO)</f>
        <v>1513.3284907282787</v>
      </c>
      <c r="M18" s="161">
        <f t="shared" ref="M18:M29" si="16">SUM(K18:L18)</f>
        <v>2189.867085255933</v>
      </c>
      <c r="O18" s="416">
        <v>97622</v>
      </c>
      <c r="P18" s="412">
        <f>VLOOKUP(O18,Plan1!$A:$G,5,FALSE)</f>
        <v>32.33</v>
      </c>
      <c r="Q18" s="417">
        <f t="shared" si="5"/>
        <v>0.26820443206000277</v>
      </c>
      <c r="R18" s="423">
        <f t="shared" si="6"/>
        <v>8.2275829829518594E-3</v>
      </c>
    </row>
    <row r="19" spans="1:18" s="42" customFormat="1" ht="25.5">
      <c r="A19" s="166" t="s">
        <v>63</v>
      </c>
      <c r="B19" s="171" t="s">
        <v>5631</v>
      </c>
      <c r="C19" s="171" t="s">
        <v>5632</v>
      </c>
      <c r="D19" s="95" t="s">
        <v>75</v>
      </c>
      <c r="E19" s="95" t="s">
        <v>76</v>
      </c>
      <c r="F19" s="174">
        <v>285.36</v>
      </c>
      <c r="G19" s="115">
        <f>VLOOKUP($B19,'03_COMPOSIÇÕES'!$A:$G,6,FALSE)</f>
        <v>3.9089423142999995</v>
      </c>
      <c r="H19" s="115">
        <f>VLOOKUP($B19,'03_COMPOSIÇÕES'!$A:$G,7,FALSE)</f>
        <v>9.1098915948999988</v>
      </c>
      <c r="I19" s="161">
        <f t="shared" si="12"/>
        <v>1115.4557788086479</v>
      </c>
      <c r="J19" s="161">
        <f t="shared" si="13"/>
        <v>2599.5986655206639</v>
      </c>
      <c r="K19" s="161">
        <f t="shared" si="14"/>
        <v>1358.736684166814</v>
      </c>
      <c r="L19" s="161">
        <f t="shared" si="15"/>
        <v>3237.020258306331</v>
      </c>
      <c r="M19" s="161">
        <f t="shared" si="16"/>
        <v>4595.7569424731446</v>
      </c>
      <c r="O19" s="416">
        <v>97633</v>
      </c>
      <c r="P19" s="412">
        <f>VLOOKUP(O19,Plan1!$A:$G,5,FALSE)</f>
        <v>12.92</v>
      </c>
      <c r="Q19" s="417">
        <f t="shared" si="5"/>
        <v>9.8833909199997905E-2</v>
      </c>
      <c r="R19" s="423">
        <f t="shared" si="6"/>
        <v>7.591609962099225E-3</v>
      </c>
    </row>
    <row r="20" spans="1:18" s="42" customFormat="1" ht="25.5">
      <c r="A20" s="166" t="s">
        <v>397</v>
      </c>
      <c r="B20" s="171" t="s">
        <v>5633</v>
      </c>
      <c r="C20" s="171" t="s">
        <v>5634</v>
      </c>
      <c r="D20" s="95" t="s">
        <v>75</v>
      </c>
      <c r="E20" s="95" t="s">
        <v>2</v>
      </c>
      <c r="F20" s="174">
        <v>200</v>
      </c>
      <c r="G20" s="115">
        <f>VLOOKUP($B20,'03_COMPOSIÇÕES'!$A:$G,6,FALSE)</f>
        <v>0.11308260720000003</v>
      </c>
      <c r="H20" s="115">
        <f>VLOOKUP($B20,'03_COMPOSIÇÕES'!$A:$G,7,FALSE)</f>
        <v>0.28603395339999999</v>
      </c>
      <c r="I20" s="161">
        <f t="shared" si="12"/>
        <v>22.616521440000007</v>
      </c>
      <c r="J20" s="161">
        <f t="shared" si="13"/>
        <v>57.206790679999997</v>
      </c>
      <c r="K20" s="161">
        <f t="shared" si="14"/>
        <v>27.549184766064009</v>
      </c>
      <c r="L20" s="161">
        <f t="shared" si="15"/>
        <v>71.233895754735997</v>
      </c>
      <c r="M20" s="161">
        <f t="shared" si="16"/>
        <v>98.783080520800013</v>
      </c>
      <c r="O20" s="416">
        <v>97660</v>
      </c>
      <c r="P20" s="412">
        <f>VLOOKUP(O20,Plan1!$A:$G,5,FALSE)</f>
        <v>0.38</v>
      </c>
      <c r="Q20" s="417">
        <f t="shared" si="5"/>
        <v>1.9116560599999999E-2</v>
      </c>
      <c r="R20" s="423">
        <f t="shared" si="6"/>
        <v>4.789718715570631E-2</v>
      </c>
    </row>
    <row r="21" spans="1:18" s="42" customFormat="1" ht="25.5">
      <c r="A21" s="166" t="s">
        <v>398</v>
      </c>
      <c r="B21" s="171" t="s">
        <v>5635</v>
      </c>
      <c r="C21" s="171" t="s">
        <v>5636</v>
      </c>
      <c r="D21" s="95" t="s">
        <v>75</v>
      </c>
      <c r="E21" s="95" t="s">
        <v>2</v>
      </c>
      <c r="F21" s="174">
        <v>60</v>
      </c>
      <c r="G21" s="115">
        <f>VLOOKUP($B21,'03_COMPOSIÇÕES'!$A:$G,6,FALSE)</f>
        <v>0.21734142640999995</v>
      </c>
      <c r="H21" s="115">
        <f>VLOOKUP($B21,'03_COMPOSIÇÕES'!$A:$G,7,FALSE)</f>
        <v>0.54997706179999994</v>
      </c>
      <c r="I21" s="161">
        <f t="shared" si="12"/>
        <v>13.040485584599997</v>
      </c>
      <c r="J21" s="161">
        <f t="shared" si="13"/>
        <v>32.998623707999997</v>
      </c>
      <c r="K21" s="161">
        <f t="shared" si="14"/>
        <v>15.884615490601256</v>
      </c>
      <c r="L21" s="161">
        <f t="shared" si="15"/>
        <v>41.089886241201597</v>
      </c>
      <c r="M21" s="161">
        <f t="shared" si="16"/>
        <v>56.974501731802853</v>
      </c>
      <c r="O21" s="416">
        <v>97665</v>
      </c>
      <c r="P21" s="412">
        <f>VLOOKUP(O21,Plan1!$A:$G,5,FALSE)</f>
        <v>0.75</v>
      </c>
      <c r="Q21" s="417">
        <f t="shared" si="5"/>
        <v>1.7318488209999927E-2</v>
      </c>
      <c r="R21" s="423">
        <f t="shared" si="6"/>
        <v>2.2570143266586063E-2</v>
      </c>
    </row>
    <row r="22" spans="1:18" s="42" customFormat="1">
      <c r="A22" s="166" t="s">
        <v>6143</v>
      </c>
      <c r="B22" s="171" t="s">
        <v>5637</v>
      </c>
      <c r="C22" s="171" t="s">
        <v>5638</v>
      </c>
      <c r="D22" s="95" t="s">
        <v>75</v>
      </c>
      <c r="E22" s="95" t="s">
        <v>2</v>
      </c>
      <c r="F22" s="174">
        <v>21</v>
      </c>
      <c r="G22" s="115">
        <f>VLOOKUP($B22,'03_COMPOSIÇÕES'!$A:$G,6,FALSE)</f>
        <v>1.0024984475000001</v>
      </c>
      <c r="H22" s="115">
        <f>VLOOKUP($B22,'03_COMPOSIÇÕES'!$A:$G,7,FALSE)</f>
        <v>2.0774267499999999</v>
      </c>
      <c r="I22" s="161">
        <f t="shared" si="12"/>
        <v>21.052467397500003</v>
      </c>
      <c r="J22" s="161">
        <f t="shared" si="13"/>
        <v>43.625961749999995</v>
      </c>
      <c r="K22" s="161">
        <f t="shared" si="14"/>
        <v>25.644010536894754</v>
      </c>
      <c r="L22" s="161">
        <f t="shared" si="15"/>
        <v>54.323047571099998</v>
      </c>
      <c r="M22" s="161">
        <f t="shared" si="16"/>
        <v>79.967058107994745</v>
      </c>
      <c r="O22" s="416" t="s">
        <v>5637</v>
      </c>
      <c r="P22" s="412" t="e">
        <f>VLOOKUP(O22,Plan1!$A:$G,5,FALSE)</f>
        <v>#N/A</v>
      </c>
      <c r="Q22" s="417" t="e">
        <f t="shared" si="5"/>
        <v>#N/A</v>
      </c>
      <c r="R22" s="423" t="e">
        <f t="shared" si="6"/>
        <v>#N/A</v>
      </c>
    </row>
    <row r="23" spans="1:18" s="42" customFormat="1" ht="25.5">
      <c r="A23" s="166" t="s">
        <v>6144</v>
      </c>
      <c r="B23" s="171" t="s">
        <v>5639</v>
      </c>
      <c r="C23" s="171" t="s">
        <v>5640</v>
      </c>
      <c r="D23" s="95" t="s">
        <v>75</v>
      </c>
      <c r="E23" s="95" t="s">
        <v>76</v>
      </c>
      <c r="F23" s="174">
        <v>83.23</v>
      </c>
      <c r="G23" s="115">
        <f>VLOOKUP($B23,'03_COMPOSIÇÕES'!$A:$G,6,FALSE)</f>
        <v>2.806995653</v>
      </c>
      <c r="H23" s="115">
        <f>VLOOKUP($B23,'03_COMPOSIÇÕES'!$A:$G,7,FALSE)</f>
        <v>5.8167948999999997</v>
      </c>
      <c r="I23" s="161">
        <f t="shared" si="12"/>
        <v>233.62624819919</v>
      </c>
      <c r="J23" s="161">
        <f t="shared" si="13"/>
        <v>484.13183952700001</v>
      </c>
      <c r="K23" s="161">
        <f t="shared" si="14"/>
        <v>284.58013293143335</v>
      </c>
      <c r="L23" s="161">
        <f t="shared" si="15"/>
        <v>602.84096657902046</v>
      </c>
      <c r="M23" s="161">
        <f t="shared" si="16"/>
        <v>887.42109951045381</v>
      </c>
      <c r="O23" s="416" t="s">
        <v>13376</v>
      </c>
      <c r="P23" s="412" t="e">
        <f>VLOOKUP(O23,Plan1!$A:$G,5,FALSE)</f>
        <v>#N/A</v>
      </c>
      <c r="Q23" s="417" t="e">
        <f t="shared" si="5"/>
        <v>#N/A</v>
      </c>
      <c r="R23" s="423" t="e">
        <f t="shared" si="6"/>
        <v>#N/A</v>
      </c>
    </row>
    <row r="24" spans="1:18" s="42" customFormat="1">
      <c r="A24" s="166" t="s">
        <v>6145</v>
      </c>
      <c r="B24" s="171" t="s">
        <v>5641</v>
      </c>
      <c r="C24" s="171" t="s">
        <v>5642</v>
      </c>
      <c r="D24" s="95" t="s">
        <v>75</v>
      </c>
      <c r="E24" s="95" t="s">
        <v>76</v>
      </c>
      <c r="F24" s="174">
        <v>408.97</v>
      </c>
      <c r="G24" s="115">
        <f>VLOOKUP($B24,'03_COMPOSIÇÕES'!$A:$G,6,FALSE)</f>
        <v>3.3282948457000008</v>
      </c>
      <c r="H24" s="115">
        <f>VLOOKUP($B24,'03_COMPOSIÇÕES'!$A:$G,7,FALSE)</f>
        <v>6.8970568099999996</v>
      </c>
      <c r="I24" s="161">
        <f t="shared" si="12"/>
        <v>1361.1727430459293</v>
      </c>
      <c r="J24" s="161">
        <f t="shared" si="13"/>
        <v>2820.6893235857001</v>
      </c>
      <c r="K24" s="161">
        <f t="shared" si="14"/>
        <v>1658.0445183042464</v>
      </c>
      <c r="L24" s="161">
        <f t="shared" si="15"/>
        <v>3512.3223457289141</v>
      </c>
      <c r="M24" s="161">
        <f t="shared" si="16"/>
        <v>5170.3668640331607</v>
      </c>
      <c r="O24" s="416" t="s">
        <v>5641</v>
      </c>
      <c r="P24" s="412" t="e">
        <f>VLOOKUP(O24,Plan1!$A:$G,5,FALSE)</f>
        <v>#N/A</v>
      </c>
      <c r="Q24" s="417" t="e">
        <f t="shared" si="5"/>
        <v>#N/A</v>
      </c>
      <c r="R24" s="423" t="e">
        <f t="shared" si="6"/>
        <v>#N/A</v>
      </c>
    </row>
    <row r="25" spans="1:18" s="42" customFormat="1">
      <c r="A25" s="166" t="s">
        <v>6146</v>
      </c>
      <c r="B25" s="171" t="s">
        <v>5643</v>
      </c>
      <c r="C25" s="171" t="s">
        <v>5644</v>
      </c>
      <c r="D25" s="95" t="s">
        <v>75</v>
      </c>
      <c r="E25" s="95" t="s">
        <v>76</v>
      </c>
      <c r="F25" s="174">
        <v>11.03</v>
      </c>
      <c r="G25" s="115">
        <f>VLOOKUP($B25,'03_COMPOSIÇÕES'!$A:$G,6,FALSE)</f>
        <v>2.0049968950000001</v>
      </c>
      <c r="H25" s="115">
        <f>VLOOKUP($B25,'03_COMPOSIÇÕES'!$A:$G,7,FALSE)</f>
        <v>4.1548534999999998</v>
      </c>
      <c r="I25" s="161">
        <f t="shared" si="12"/>
        <v>22.115115751849999</v>
      </c>
      <c r="J25" s="161">
        <f t="shared" si="13"/>
        <v>45.828034104999993</v>
      </c>
      <c r="K25" s="161">
        <f t="shared" si="14"/>
        <v>26.938422497328482</v>
      </c>
      <c r="L25" s="161">
        <f t="shared" si="15"/>
        <v>57.065068067545994</v>
      </c>
      <c r="M25" s="161">
        <f t="shared" si="16"/>
        <v>84.003490564874483</v>
      </c>
      <c r="O25" s="416" t="s">
        <v>5643</v>
      </c>
      <c r="P25" s="412" t="e">
        <f>VLOOKUP(O25,Plan1!$A:$G,5,FALSE)</f>
        <v>#N/A</v>
      </c>
      <c r="Q25" s="417" t="e">
        <f t="shared" si="5"/>
        <v>#N/A</v>
      </c>
      <c r="R25" s="423" t="e">
        <f t="shared" si="6"/>
        <v>#N/A</v>
      </c>
    </row>
    <row r="26" spans="1:18" s="42" customFormat="1">
      <c r="A26" s="166" t="s">
        <v>6147</v>
      </c>
      <c r="B26" s="171" t="s">
        <v>5645</v>
      </c>
      <c r="C26" s="171" t="s">
        <v>5646</v>
      </c>
      <c r="D26" s="95" t="s">
        <v>75</v>
      </c>
      <c r="E26" s="95" t="s">
        <v>76</v>
      </c>
      <c r="F26" s="174">
        <v>21.31</v>
      </c>
      <c r="G26" s="115">
        <f>VLOOKUP($B26,'03_COMPOSIÇÕES'!$A:$G,6,FALSE)</f>
        <v>4.0099937900000002</v>
      </c>
      <c r="H26" s="115">
        <f>VLOOKUP($B26,'03_COMPOSIÇÕES'!$A:$G,7,FALSE)</f>
        <v>8.3097069999999995</v>
      </c>
      <c r="I26" s="161">
        <f t="shared" si="12"/>
        <v>85.452967664900001</v>
      </c>
      <c r="J26" s="161">
        <f t="shared" si="13"/>
        <v>177.07985616999997</v>
      </c>
      <c r="K26" s="161">
        <f t="shared" si="14"/>
        <v>104.09025991261468</v>
      </c>
      <c r="L26" s="161">
        <f t="shared" si="15"/>
        <v>220.49983690288397</v>
      </c>
      <c r="M26" s="161">
        <f t="shared" si="16"/>
        <v>324.59009681549867</v>
      </c>
      <c r="O26" s="416" t="s">
        <v>5645</v>
      </c>
      <c r="P26" s="412" t="e">
        <f>VLOOKUP(O26,Plan1!$A:$G,5,FALSE)</f>
        <v>#N/A</v>
      </c>
      <c r="Q26" s="417" t="e">
        <f t="shared" si="5"/>
        <v>#N/A</v>
      </c>
      <c r="R26" s="423" t="e">
        <f t="shared" si="6"/>
        <v>#N/A</v>
      </c>
    </row>
    <row r="27" spans="1:18" s="42" customFormat="1">
      <c r="A27" s="166" t="s">
        <v>6148</v>
      </c>
      <c r="B27" s="171" t="s">
        <v>5647</v>
      </c>
      <c r="C27" s="171" t="s">
        <v>5648</v>
      </c>
      <c r="D27" s="95" t="s">
        <v>75</v>
      </c>
      <c r="E27" s="95" t="s">
        <v>2</v>
      </c>
      <c r="F27" s="174">
        <v>17</v>
      </c>
      <c r="G27" s="115">
        <f>VLOOKUP($B27,'03_COMPOSIÇÕES'!$A:$G,6,FALSE)</f>
        <v>1.9247970191999995</v>
      </c>
      <c r="H27" s="115">
        <f>VLOOKUP($B27,'03_COMPOSIÇÕES'!$A:$G,7,FALSE)</f>
        <v>4.4101455999999999</v>
      </c>
      <c r="I27" s="161">
        <f t="shared" si="12"/>
        <v>32.721549326399987</v>
      </c>
      <c r="J27" s="161">
        <f t="shared" si="13"/>
        <v>74.972475199999991</v>
      </c>
      <c r="K27" s="161">
        <f t="shared" si="14"/>
        <v>39.858119234487823</v>
      </c>
      <c r="L27" s="161">
        <f t="shared" si="15"/>
        <v>93.35572611904</v>
      </c>
      <c r="M27" s="161">
        <f t="shared" si="16"/>
        <v>133.21384535352783</v>
      </c>
      <c r="O27" s="416" t="s">
        <v>5647</v>
      </c>
      <c r="P27" s="412" t="e">
        <f>VLOOKUP(O27,Plan1!$A:$G,5,FALSE)</f>
        <v>#N/A</v>
      </c>
      <c r="Q27" s="417" t="e">
        <f t="shared" si="5"/>
        <v>#N/A</v>
      </c>
      <c r="R27" s="423" t="e">
        <f t="shared" si="6"/>
        <v>#N/A</v>
      </c>
    </row>
    <row r="28" spans="1:18" s="42" customFormat="1">
      <c r="A28" s="166" t="s">
        <v>6149</v>
      </c>
      <c r="B28" s="171" t="s">
        <v>5649</v>
      </c>
      <c r="C28" s="171" t="s">
        <v>5650</v>
      </c>
      <c r="D28" s="95" t="s">
        <v>75</v>
      </c>
      <c r="E28" s="95" t="s">
        <v>76</v>
      </c>
      <c r="F28" s="174">
        <v>465.34</v>
      </c>
      <c r="G28" s="115">
        <f>VLOOKUP($B28,'03_COMPOSIÇÕES'!$A:$G,6,FALSE)</f>
        <v>1.2029981369999998</v>
      </c>
      <c r="H28" s="115">
        <f>VLOOKUP($B28,'03_COMPOSIÇÕES'!$A:$G,7,FALSE)</f>
        <v>2.4929121000000003</v>
      </c>
      <c r="I28" s="161">
        <f t="shared" si="12"/>
        <v>559.80315307157991</v>
      </c>
      <c r="J28" s="161">
        <f t="shared" si="13"/>
        <v>1160.051716614</v>
      </c>
      <c r="K28" s="161">
        <f t="shared" si="14"/>
        <v>681.89622075649152</v>
      </c>
      <c r="L28" s="161">
        <f t="shared" si="15"/>
        <v>1444.4963975277531</v>
      </c>
      <c r="M28" s="161">
        <f t="shared" si="16"/>
        <v>2126.3926182842447</v>
      </c>
      <c r="O28" s="416" t="s">
        <v>5649</v>
      </c>
      <c r="P28" s="412" t="e">
        <f>VLOOKUP(O28,Plan1!$A:$G,5,FALSE)</f>
        <v>#N/A</v>
      </c>
      <c r="Q28" s="417" t="e">
        <f t="shared" si="5"/>
        <v>#N/A</v>
      </c>
      <c r="R28" s="423" t="e">
        <f t="shared" si="6"/>
        <v>#N/A</v>
      </c>
    </row>
    <row r="29" spans="1:18" s="42" customFormat="1" ht="25.5">
      <c r="A29" s="166" t="s">
        <v>6150</v>
      </c>
      <c r="B29" s="171" t="s">
        <v>5651</v>
      </c>
      <c r="C29" s="171" t="s">
        <v>5652</v>
      </c>
      <c r="D29" s="95" t="s">
        <v>75</v>
      </c>
      <c r="E29" s="95" t="s">
        <v>5653</v>
      </c>
      <c r="F29" s="174">
        <v>300</v>
      </c>
      <c r="G29" s="115">
        <f>VLOOKUP($B29,'03_COMPOSIÇÕES'!$A:$G,6,FALSE)</f>
        <v>0.20851911033000001</v>
      </c>
      <c r="H29" s="115">
        <f>VLOOKUP($B29,'03_COMPOSIÇÕES'!$A:$G,7,FALSE)</f>
        <v>0.61187940000000007</v>
      </c>
      <c r="I29" s="161">
        <f t="shared" si="12"/>
        <v>62.555733099000001</v>
      </c>
      <c r="J29" s="161">
        <f t="shared" si="13"/>
        <v>183.56382000000002</v>
      </c>
      <c r="K29" s="161">
        <f t="shared" si="14"/>
        <v>76.199138487891901</v>
      </c>
      <c r="L29" s="161">
        <f t="shared" si="15"/>
        <v>228.57366866400005</v>
      </c>
      <c r="M29" s="161">
        <f t="shared" si="16"/>
        <v>304.77280715189193</v>
      </c>
      <c r="O29" s="416" t="s">
        <v>5651</v>
      </c>
      <c r="P29" s="412" t="e">
        <f>VLOOKUP(O29,Plan1!$A:$G,5,FALSE)</f>
        <v>#N/A</v>
      </c>
      <c r="Q29" s="417" t="e">
        <f t="shared" si="5"/>
        <v>#N/A</v>
      </c>
      <c r="R29" s="423" t="e">
        <f t="shared" si="6"/>
        <v>#N/A</v>
      </c>
    </row>
    <row r="30" spans="1:18" s="42" customFormat="1">
      <c r="A30" s="166"/>
      <c r="B30" s="171"/>
      <c r="C30" s="172"/>
      <c r="D30" s="165"/>
      <c r="E30" s="165"/>
      <c r="F30" s="174"/>
      <c r="G30" s="115"/>
      <c r="H30" s="115"/>
      <c r="I30" s="161"/>
      <c r="J30" s="161"/>
      <c r="K30" s="161"/>
      <c r="L30" s="161"/>
      <c r="M30" s="161"/>
      <c r="O30" s="416"/>
      <c r="P30" s="412" t="e">
        <f>VLOOKUP(O30,Plan1!$A:$G,5,FALSE)</f>
        <v>#N/A</v>
      </c>
      <c r="Q30" s="417" t="e">
        <f t="shared" si="5"/>
        <v>#N/A</v>
      </c>
      <c r="R30" s="423" t="e">
        <f t="shared" si="6"/>
        <v>#N/A</v>
      </c>
    </row>
    <row r="31" spans="1:18" s="42" customFormat="1">
      <c r="A31" s="166" t="s">
        <v>5245</v>
      </c>
      <c r="B31" s="185"/>
      <c r="C31" s="170" t="s">
        <v>5654</v>
      </c>
      <c r="D31" s="69"/>
      <c r="E31" s="69"/>
      <c r="F31" s="174"/>
      <c r="G31" s="161"/>
      <c r="H31" s="161"/>
      <c r="I31" s="161">
        <f>SUBTOTAL(9,I32:I33)</f>
        <v>1005.6269636977199</v>
      </c>
      <c r="J31" s="161">
        <f t="shared" ref="J31:M31" si="17">SUBTOTAL(9,J32:J33)</f>
        <v>976.36768924799992</v>
      </c>
      <c r="K31" s="161">
        <f t="shared" si="17"/>
        <v>1224.9542044801926</v>
      </c>
      <c r="L31" s="161">
        <f t="shared" si="17"/>
        <v>1215.7730466516095</v>
      </c>
      <c r="M31" s="161">
        <f t="shared" si="17"/>
        <v>2440.7272511318024</v>
      </c>
      <c r="O31" s="418"/>
      <c r="P31" s="412" t="e">
        <f>VLOOKUP(O31,Plan1!$A:$G,5,FALSE)</f>
        <v>#N/A</v>
      </c>
      <c r="Q31" s="417" t="e">
        <f t="shared" si="5"/>
        <v>#N/A</v>
      </c>
      <c r="R31" s="423" t="e">
        <f t="shared" si="6"/>
        <v>#N/A</v>
      </c>
    </row>
    <row r="32" spans="1:18" s="42" customFormat="1">
      <c r="A32" s="166" t="s">
        <v>64</v>
      </c>
      <c r="B32" s="171" t="s">
        <v>5249</v>
      </c>
      <c r="C32" s="171" t="s">
        <v>5250</v>
      </c>
      <c r="D32" s="95" t="s">
        <v>75</v>
      </c>
      <c r="E32" s="95" t="s">
        <v>93</v>
      </c>
      <c r="F32" s="174">
        <v>84</v>
      </c>
      <c r="G32" s="115">
        <f>VLOOKUP($B32,'03_COMPOSIÇÕES'!$A:$G,6,FALSE)</f>
        <v>6.9380440527500005</v>
      </c>
      <c r="H32" s="115">
        <f>VLOOKUP($B32,'03_COMPOSIÇÕES'!$A:$G,7,FALSE)</f>
        <v>10.892520399999999</v>
      </c>
      <c r="I32" s="161">
        <f t="shared" ref="I32:I33" si="18">$F32*$G32</f>
        <v>582.795700431</v>
      </c>
      <c r="J32" s="161">
        <f t="shared" ref="J32:J33" si="19">$F32*$H32</f>
        <v>914.97171359999993</v>
      </c>
      <c r="K32" s="161">
        <f>$I32*(1+BDI_MAT)</f>
        <v>709.9034426950011</v>
      </c>
      <c r="L32" s="161">
        <f>$J32*(1+BDI_MDO)</f>
        <v>1139.32277777472</v>
      </c>
      <c r="M32" s="161">
        <f t="shared" ref="M32:M33" si="20">SUM(K32:L32)</f>
        <v>1849.2262204697211</v>
      </c>
      <c r="O32" s="416">
        <v>72897</v>
      </c>
      <c r="P32" s="412">
        <f>VLOOKUP(O32,Plan1!$A:$G,5,FALSE)</f>
        <v>17.75</v>
      </c>
      <c r="Q32" s="417">
        <f t="shared" si="5"/>
        <v>8.0564452750000015E-2</v>
      </c>
      <c r="R32" s="423">
        <f t="shared" si="6"/>
        <v>4.5183344006574392E-3</v>
      </c>
    </row>
    <row r="33" spans="1:18" s="42" customFormat="1" ht="25.5">
      <c r="A33" s="166" t="s">
        <v>82</v>
      </c>
      <c r="B33" s="171" t="s">
        <v>5251</v>
      </c>
      <c r="C33" s="171" t="s">
        <v>5252</v>
      </c>
      <c r="D33" s="95" t="s">
        <v>75</v>
      </c>
      <c r="E33" s="95" t="s">
        <v>93</v>
      </c>
      <c r="F33" s="174">
        <v>84</v>
      </c>
      <c r="G33" s="115">
        <f>VLOOKUP($B33,'03_COMPOSIÇÕES'!$A:$G,6,FALSE)</f>
        <v>5.0337055150799994</v>
      </c>
      <c r="H33" s="115">
        <f>VLOOKUP($B33,'03_COMPOSIÇÕES'!$A:$G,7,FALSE)</f>
        <v>0.73090447199999997</v>
      </c>
      <c r="I33" s="161">
        <f t="shared" si="18"/>
        <v>422.83126326671993</v>
      </c>
      <c r="J33" s="161">
        <f t="shared" si="19"/>
        <v>61.395975647999997</v>
      </c>
      <c r="K33" s="161">
        <f>$I33*(1+BDI_MAT)</f>
        <v>515.05076178519153</v>
      </c>
      <c r="L33" s="161">
        <f>$J33*(1+BDI_MDO)</f>
        <v>76.450268876889595</v>
      </c>
      <c r="M33" s="161">
        <f t="shared" si="20"/>
        <v>591.50103066208112</v>
      </c>
      <c r="O33" s="416">
        <v>72900</v>
      </c>
      <c r="P33" s="412">
        <f>VLOOKUP(O33,Plan1!$A:$G,5,FALSE)</f>
        <v>5.76</v>
      </c>
      <c r="Q33" s="417">
        <f t="shared" si="5"/>
        <v>4.6099870799993781E-3</v>
      </c>
      <c r="R33" s="423">
        <f t="shared" si="6"/>
        <v>7.9970493933354838E-4</v>
      </c>
    </row>
    <row r="34" spans="1:18" s="42" customFormat="1">
      <c r="A34" s="166"/>
      <c r="B34" s="171"/>
      <c r="C34" s="172"/>
      <c r="D34" s="165"/>
      <c r="E34" s="165"/>
      <c r="F34" s="174"/>
      <c r="G34" s="115"/>
      <c r="H34" s="115"/>
      <c r="I34" s="161"/>
      <c r="J34" s="161"/>
      <c r="K34" s="161"/>
      <c r="L34" s="161"/>
      <c r="M34" s="161"/>
      <c r="O34" s="416"/>
      <c r="P34" s="412" t="e">
        <f>VLOOKUP(O34,Plan1!$A:$G,5,FALSE)</f>
        <v>#N/A</v>
      </c>
      <c r="Q34" s="417" t="e">
        <f t="shared" si="5"/>
        <v>#N/A</v>
      </c>
      <c r="R34" s="423" t="e">
        <f t="shared" si="6"/>
        <v>#N/A</v>
      </c>
    </row>
    <row r="35" spans="1:18" s="42" customFormat="1">
      <c r="A35" s="166" t="s">
        <v>5247</v>
      </c>
      <c r="B35" s="185"/>
      <c r="C35" s="170" t="s">
        <v>5246</v>
      </c>
      <c r="D35" s="69"/>
      <c r="E35" s="69"/>
      <c r="F35" s="174"/>
      <c r="G35" s="161"/>
      <c r="H35" s="161"/>
      <c r="I35" s="161">
        <f>SUBTOTAL(9,I36:I37)</f>
        <v>1320.9619821769743</v>
      </c>
      <c r="J35" s="161">
        <f t="shared" ref="J35" si="21">SUBTOTAL(9,J36:J37)</f>
        <v>323.36503359410153</v>
      </c>
      <c r="K35" s="161">
        <f t="shared" ref="K35" si="22">SUBTOTAL(9,K36:K37)</f>
        <v>1609.0637904897724</v>
      </c>
      <c r="L35" s="161">
        <f t="shared" ref="L35" si="23">SUBTOTAL(9,L36:L37)</f>
        <v>402.65413983137529</v>
      </c>
      <c r="M35" s="161">
        <f t="shared" ref="M35" si="24">SUBTOTAL(9,M36:M37)</f>
        <v>2011.7179303211476</v>
      </c>
      <c r="O35" s="418"/>
      <c r="P35" s="412" t="e">
        <f>VLOOKUP(O35,Plan1!$A:$G,5,FALSE)</f>
        <v>#N/A</v>
      </c>
      <c r="Q35" s="417" t="e">
        <f t="shared" si="5"/>
        <v>#N/A</v>
      </c>
      <c r="R35" s="423" t="e">
        <f t="shared" si="6"/>
        <v>#N/A</v>
      </c>
    </row>
    <row r="36" spans="1:18" s="42" customFormat="1">
      <c r="A36" s="166" t="s">
        <v>65</v>
      </c>
      <c r="B36" s="171" t="s">
        <v>5655</v>
      </c>
      <c r="C36" s="171" t="s">
        <v>5656</v>
      </c>
      <c r="D36" s="95" t="s">
        <v>75</v>
      </c>
      <c r="E36" s="95" t="s">
        <v>76</v>
      </c>
      <c r="F36" s="174">
        <v>478.99</v>
      </c>
      <c r="G36" s="115">
        <f>VLOOKUP($B36,'03_COMPOSIÇÕES'!$A:$G,6,FALSE)</f>
        <v>0.95530892646999999</v>
      </c>
      <c r="H36" s="115">
        <f>VLOOKUP($B36,'03_COMPOSIÇÕES'!$A:$G,7,FALSE)</f>
        <v>0.33801576983999998</v>
      </c>
      <c r="I36" s="161">
        <f t="shared" ref="I36:I37" si="25">$F36*$G36</f>
        <v>457.5834226898653</v>
      </c>
      <c r="J36" s="161">
        <f t="shared" ref="J36:J37" si="26">$F36*$H36</f>
        <v>161.90617359566158</v>
      </c>
      <c r="K36" s="161">
        <f>$I36*(1+BDI_MAT)</f>
        <v>557.38236717852487</v>
      </c>
      <c r="L36" s="161">
        <f>$J36*(1+BDI_MDO)</f>
        <v>201.60556736131781</v>
      </c>
      <c r="M36" s="161">
        <f t="shared" ref="M36:M37" si="27">SUM(K36:L36)</f>
        <v>758.98793453984263</v>
      </c>
      <c r="O36" s="416">
        <v>72961</v>
      </c>
      <c r="P36" s="412">
        <f>VLOOKUP(O36,Plan1!$A:$G,5,FALSE)</f>
        <v>1.25</v>
      </c>
      <c r="Q36" s="417">
        <f t="shared" si="5"/>
        <v>4.3324696310000022E-2</v>
      </c>
      <c r="R36" s="423">
        <f t="shared" si="6"/>
        <v>3.3498700236383197E-2</v>
      </c>
    </row>
    <row r="37" spans="1:18" s="42" customFormat="1" ht="25.5">
      <c r="A37" s="166" t="s">
        <v>121</v>
      </c>
      <c r="B37" s="171" t="s">
        <v>5657</v>
      </c>
      <c r="C37" s="171" t="s">
        <v>5658</v>
      </c>
      <c r="D37" s="95" t="s">
        <v>75</v>
      </c>
      <c r="E37" s="95" t="s">
        <v>93</v>
      </c>
      <c r="F37" s="174">
        <v>221.35</v>
      </c>
      <c r="G37" s="115">
        <f>VLOOKUP($B37,'03_COMPOSIÇÕES'!$A:$G,6,FALSE)</f>
        <v>3.90051303134</v>
      </c>
      <c r="H37" s="115">
        <f>VLOOKUP($B37,'03_COMPOSIÇÕES'!$A:$G,7,FALSE)</f>
        <v>0.7294278743999999</v>
      </c>
      <c r="I37" s="161">
        <f t="shared" si="25"/>
        <v>863.37855948710899</v>
      </c>
      <c r="J37" s="161">
        <f t="shared" si="26"/>
        <v>161.45885999843998</v>
      </c>
      <c r="K37" s="161">
        <f>$I37*(1+BDI_MAT)</f>
        <v>1051.6814233112475</v>
      </c>
      <c r="L37" s="161">
        <f>$J37*(1+BDI_MDO)</f>
        <v>201.04857247005748</v>
      </c>
      <c r="M37" s="161">
        <f t="shared" si="27"/>
        <v>1252.729995781305</v>
      </c>
      <c r="O37" s="416" t="s">
        <v>11460</v>
      </c>
      <c r="P37" s="412">
        <f>VLOOKUP(O37,Plan1!$A:$G,5,FALSE)</f>
        <v>4.58</v>
      </c>
      <c r="Q37" s="417">
        <f t="shared" si="5"/>
        <v>4.9940905739999764E-2</v>
      </c>
      <c r="R37" s="423">
        <f t="shared" si="6"/>
        <v>1.0786510401911436E-2</v>
      </c>
    </row>
    <row r="38" spans="1:18" s="42" customFormat="1">
      <c r="A38" s="166"/>
      <c r="B38" s="171"/>
      <c r="C38" s="172"/>
      <c r="D38" s="165"/>
      <c r="E38" s="165"/>
      <c r="F38" s="174"/>
      <c r="G38" s="115"/>
      <c r="H38" s="115"/>
      <c r="I38" s="161"/>
      <c r="J38" s="161"/>
      <c r="K38" s="161"/>
      <c r="L38" s="161"/>
      <c r="M38" s="161"/>
      <c r="O38" s="416"/>
      <c r="P38" s="412" t="e">
        <f>VLOOKUP(O38,Plan1!$A:$G,5,FALSE)</f>
        <v>#N/A</v>
      </c>
      <c r="Q38" s="417" t="e">
        <f t="shared" si="5"/>
        <v>#N/A</v>
      </c>
      <c r="R38" s="423" t="e">
        <f t="shared" si="6"/>
        <v>#N/A</v>
      </c>
    </row>
    <row r="39" spans="1:18" s="42" customFormat="1">
      <c r="A39" s="166" t="s">
        <v>5253</v>
      </c>
      <c r="B39" s="185"/>
      <c r="C39" s="170" t="s">
        <v>5254</v>
      </c>
      <c r="D39" s="69"/>
      <c r="E39" s="69"/>
      <c r="F39" s="174"/>
      <c r="G39" s="115"/>
      <c r="H39" s="115"/>
      <c r="I39" s="161">
        <f>SUBTOTAL(9,I40:I43)</f>
        <v>722.45512160917031</v>
      </c>
      <c r="J39" s="161">
        <f t="shared" ref="J39:M39" si="28">SUBTOTAL(9,J40:J43)</f>
        <v>540.85058406846588</v>
      </c>
      <c r="K39" s="161">
        <f t="shared" si="28"/>
        <v>880.02258363213025</v>
      </c>
      <c r="L39" s="161">
        <f t="shared" si="28"/>
        <v>673.46714728205393</v>
      </c>
      <c r="M39" s="161">
        <f t="shared" si="28"/>
        <v>1553.4897309141841</v>
      </c>
      <c r="O39" s="418"/>
      <c r="P39" s="412" t="e">
        <f>VLOOKUP(O39,Plan1!$A:$G,5,FALSE)</f>
        <v>#N/A</v>
      </c>
      <c r="Q39" s="417" t="e">
        <f t="shared" si="5"/>
        <v>#N/A</v>
      </c>
      <c r="R39" s="423" t="e">
        <f t="shared" si="6"/>
        <v>#N/A</v>
      </c>
    </row>
    <row r="40" spans="1:18" s="42" customFormat="1">
      <c r="A40" s="166" t="s">
        <v>122</v>
      </c>
      <c r="B40" s="171" t="s">
        <v>5659</v>
      </c>
      <c r="C40" s="171" t="s">
        <v>5660</v>
      </c>
      <c r="D40" s="95" t="s">
        <v>75</v>
      </c>
      <c r="E40" s="95" t="s">
        <v>93</v>
      </c>
      <c r="F40" s="174">
        <v>1.48</v>
      </c>
      <c r="G40" s="115">
        <f>VLOOKUP($B40,'03_COMPOSIÇÕES'!$A:$G,6,FALSE)</f>
        <v>24.9860071821</v>
      </c>
      <c r="H40" s="115">
        <f>VLOOKUP($B40,'03_COMPOSIÇÕES'!$A:$G,7,FALSE)</f>
        <v>59.79785175</v>
      </c>
      <c r="I40" s="161">
        <f t="shared" ref="I40:I43" si="29">$F40*$G40</f>
        <v>36.979290629508</v>
      </c>
      <c r="J40" s="161">
        <f t="shared" ref="J40:J43" si="30">$F40*$H40</f>
        <v>88.500820590000004</v>
      </c>
      <c r="K40" s="161">
        <f>$I40*(1+BDI_MAT)</f>
        <v>45.044473915803692</v>
      </c>
      <c r="L40" s="161">
        <f>$J40*(1+BDI_MDO)</f>
        <v>110.20122179866802</v>
      </c>
      <c r="M40" s="161">
        <f t="shared" ref="M40:M43" si="31">SUM(K40:L40)</f>
        <v>155.24569571447171</v>
      </c>
      <c r="O40" s="416" t="s">
        <v>9140</v>
      </c>
      <c r="P40" s="412">
        <f>VLOOKUP(O40,Plan1!$A:$G,5,FALSE)</f>
        <v>84.15</v>
      </c>
      <c r="Q40" s="417">
        <f t="shared" si="5"/>
        <v>0.63385893209999722</v>
      </c>
      <c r="R40" s="423">
        <f t="shared" si="6"/>
        <v>7.4761745936526604E-3</v>
      </c>
    </row>
    <row r="41" spans="1:18" s="42" customFormat="1" ht="38.25">
      <c r="A41" s="166" t="s">
        <v>123</v>
      </c>
      <c r="B41" s="171" t="s">
        <v>5661</v>
      </c>
      <c r="C41" s="171" t="s">
        <v>5662</v>
      </c>
      <c r="D41" s="95" t="s">
        <v>75</v>
      </c>
      <c r="E41" s="95" t="s">
        <v>93</v>
      </c>
      <c r="F41" s="174">
        <v>0.44</v>
      </c>
      <c r="G41" s="115">
        <f>VLOOKUP($B41,'03_COMPOSIÇÕES'!$A:$G,6,FALSE)</f>
        <v>386.41232463845995</v>
      </c>
      <c r="H41" s="115">
        <f>VLOOKUP($B41,'03_COMPOSIÇÕES'!$A:$G,7,FALSE)</f>
        <v>167.13312049839999</v>
      </c>
      <c r="I41" s="161">
        <f t="shared" si="29"/>
        <v>170.02142284092238</v>
      </c>
      <c r="J41" s="161">
        <f t="shared" si="30"/>
        <v>73.538573019295995</v>
      </c>
      <c r="K41" s="161">
        <f>$I41*(1+BDI_MAT)</f>
        <v>207.10309516252755</v>
      </c>
      <c r="L41" s="161">
        <f>$J41*(1+BDI_MDO)</f>
        <v>91.57023112362738</v>
      </c>
      <c r="M41" s="161">
        <f t="shared" si="31"/>
        <v>298.67332628615492</v>
      </c>
      <c r="O41" s="416">
        <v>95474</v>
      </c>
      <c r="P41" s="412">
        <f>VLOOKUP(O41,Plan1!$A:$G,5,FALSE)</f>
        <v>552.07000000000005</v>
      </c>
      <c r="Q41" s="417">
        <f t="shared" si="5"/>
        <v>1.4754451368598893</v>
      </c>
      <c r="R41" s="423">
        <f t="shared" si="6"/>
        <v>2.6654453574179384E-3</v>
      </c>
    </row>
    <row r="42" spans="1:18" s="42" customFormat="1" ht="25.5">
      <c r="A42" s="166" t="s">
        <v>5197</v>
      </c>
      <c r="B42" s="171" t="s">
        <v>5663</v>
      </c>
      <c r="C42" s="171" t="s">
        <v>5664</v>
      </c>
      <c r="D42" s="95" t="s">
        <v>75</v>
      </c>
      <c r="E42" s="95" t="s">
        <v>78</v>
      </c>
      <c r="F42" s="174">
        <v>7</v>
      </c>
      <c r="G42" s="115">
        <f>VLOOKUP($B42,'03_COMPOSIÇÕES'!$A:$G,6,FALSE)</f>
        <v>47.350592707279986</v>
      </c>
      <c r="H42" s="115">
        <f>VLOOKUP($B42,'03_COMPOSIÇÕES'!$A:$G,7,FALSE)</f>
        <v>37.519684601109994</v>
      </c>
      <c r="I42" s="161">
        <f t="shared" si="29"/>
        <v>331.4541489509599</v>
      </c>
      <c r="J42" s="161">
        <f t="shared" si="30"/>
        <v>262.63779220776996</v>
      </c>
      <c r="K42" s="161">
        <f>$I42*(1+BDI_MAT)</f>
        <v>403.74429883716425</v>
      </c>
      <c r="L42" s="161">
        <f>$J42*(1+BDI_MDO)</f>
        <v>327.03657885711516</v>
      </c>
      <c r="M42" s="161">
        <f t="shared" si="31"/>
        <v>730.78087769427941</v>
      </c>
      <c r="O42" s="416" t="s">
        <v>5663</v>
      </c>
      <c r="P42" s="412" t="e">
        <f>VLOOKUP(O42,Plan1!$A:$G,5,FALSE)</f>
        <v>#N/A</v>
      </c>
      <c r="Q42" s="417" t="e">
        <f t="shared" si="5"/>
        <v>#N/A</v>
      </c>
      <c r="R42" s="423" t="e">
        <f t="shared" si="6"/>
        <v>#N/A</v>
      </c>
    </row>
    <row r="43" spans="1:18" s="42" customFormat="1" ht="25.5">
      <c r="A43" s="166" t="s">
        <v>5198</v>
      </c>
      <c r="B43" s="171" t="s">
        <v>5665</v>
      </c>
      <c r="C43" s="171" t="s">
        <v>5666</v>
      </c>
      <c r="D43" s="95" t="s">
        <v>75</v>
      </c>
      <c r="E43" s="95" t="s">
        <v>78</v>
      </c>
      <c r="F43" s="174">
        <v>6</v>
      </c>
      <c r="G43" s="115">
        <f>VLOOKUP($B43,'03_COMPOSIÇÕES'!$A:$G,6,FALSE)</f>
        <v>30.666709864629993</v>
      </c>
      <c r="H43" s="115">
        <f>VLOOKUP($B43,'03_COMPOSIÇÕES'!$A:$G,7,FALSE)</f>
        <v>19.362233041899998</v>
      </c>
      <c r="I43" s="161">
        <f t="shared" si="29"/>
        <v>184.00025918777996</v>
      </c>
      <c r="J43" s="161">
        <f t="shared" si="30"/>
        <v>116.17339825139999</v>
      </c>
      <c r="K43" s="161">
        <f>$I43*(1+BDI_MAT)</f>
        <v>224.13071571663477</v>
      </c>
      <c r="L43" s="161">
        <f>$J43*(1+BDI_MDO)</f>
        <v>144.65911550264326</v>
      </c>
      <c r="M43" s="161">
        <f t="shared" si="31"/>
        <v>368.78983121927803</v>
      </c>
      <c r="O43" s="416" t="s">
        <v>5665</v>
      </c>
      <c r="P43" s="412" t="e">
        <f>VLOOKUP(O43,Plan1!$A:$G,5,FALSE)</f>
        <v>#N/A</v>
      </c>
      <c r="Q43" s="417" t="e">
        <f t="shared" si="5"/>
        <v>#N/A</v>
      </c>
      <c r="R43" s="423" t="e">
        <f t="shared" si="6"/>
        <v>#N/A</v>
      </c>
    </row>
    <row r="44" spans="1:18" s="42" customFormat="1">
      <c r="A44" s="166"/>
      <c r="B44" s="171"/>
      <c r="C44" s="172"/>
      <c r="D44" s="165"/>
      <c r="E44" s="165"/>
      <c r="F44" s="174"/>
      <c r="G44" s="115"/>
      <c r="H44" s="115"/>
      <c r="I44" s="161"/>
      <c r="J44" s="161"/>
      <c r="K44" s="161"/>
      <c r="L44" s="161"/>
      <c r="M44" s="161"/>
      <c r="O44" s="416"/>
      <c r="P44" s="412" t="e">
        <f>VLOOKUP(O44,Plan1!$A:$G,5,FALSE)</f>
        <v>#N/A</v>
      </c>
      <c r="Q44" s="417" t="e">
        <f t="shared" si="5"/>
        <v>#N/A</v>
      </c>
      <c r="R44" s="423" t="e">
        <f t="shared" si="6"/>
        <v>#N/A</v>
      </c>
    </row>
    <row r="45" spans="1:18" s="42" customFormat="1">
      <c r="A45" s="166" t="s">
        <v>5255</v>
      </c>
      <c r="B45" s="185"/>
      <c r="C45" s="170" t="s">
        <v>5667</v>
      </c>
      <c r="D45" s="69"/>
      <c r="E45" s="69"/>
      <c r="F45" s="174"/>
      <c r="G45" s="115"/>
      <c r="H45" s="115"/>
      <c r="I45" s="161">
        <f>SUBTOTAL(9,I46:I50)</f>
        <v>5048.8504728058124</v>
      </c>
      <c r="J45" s="161">
        <f t="shared" ref="J45:M45" si="32">SUBTOTAL(9,J46:J50)</f>
        <v>3657.6560922432186</v>
      </c>
      <c r="K45" s="161">
        <f t="shared" si="32"/>
        <v>6150.0047609247604</v>
      </c>
      <c r="L45" s="161">
        <f t="shared" si="32"/>
        <v>4554.5133660612555</v>
      </c>
      <c r="M45" s="161">
        <f t="shared" si="32"/>
        <v>10704.518126986015</v>
      </c>
      <c r="O45" s="418"/>
      <c r="P45" s="412" t="e">
        <f>VLOOKUP(O45,Plan1!$A:$G,5,FALSE)</f>
        <v>#N/A</v>
      </c>
      <c r="Q45" s="417" t="e">
        <f t="shared" si="5"/>
        <v>#N/A</v>
      </c>
      <c r="R45" s="423" t="e">
        <f t="shared" si="6"/>
        <v>#N/A</v>
      </c>
    </row>
    <row r="46" spans="1:18" s="42" customFormat="1" ht="51">
      <c r="A46" s="166" t="s">
        <v>5199</v>
      </c>
      <c r="B46" s="171" t="s">
        <v>5258</v>
      </c>
      <c r="C46" s="171" t="s">
        <v>5259</v>
      </c>
      <c r="D46" s="95" t="s">
        <v>75</v>
      </c>
      <c r="E46" s="95" t="s">
        <v>76</v>
      </c>
      <c r="F46" s="174">
        <v>105.09</v>
      </c>
      <c r="G46" s="115">
        <f>VLOOKUP($B46,'03_COMPOSIÇÕES'!$A:$G,6,FALSE)</f>
        <v>25.559455500189998</v>
      </c>
      <c r="H46" s="115">
        <f>VLOOKUP($B46,'03_COMPOSIÇÕES'!$A:$G,7,FALSE)</f>
        <v>24.7602068819</v>
      </c>
      <c r="I46" s="161">
        <f t="shared" ref="I46:I50" si="33">$F46*$G46</f>
        <v>2686.0431785149672</v>
      </c>
      <c r="J46" s="161">
        <f t="shared" ref="J46:J50" si="34">$F46*$H46</f>
        <v>2602.050141218871</v>
      </c>
      <c r="K46" s="161">
        <f>$I46*(1+BDI_MAT)</f>
        <v>3271.8691957490814</v>
      </c>
      <c r="L46" s="161">
        <f>$J46*(1+BDI_MDO)</f>
        <v>3240.0728358457382</v>
      </c>
      <c r="M46" s="161">
        <f t="shared" ref="M46:M50" si="35">SUM(K46:L46)</f>
        <v>6511.9420315948191</v>
      </c>
      <c r="O46" s="416">
        <v>87503</v>
      </c>
      <c r="P46" s="412">
        <f>VLOOKUP(O46,Plan1!$A:$G,5,FALSE)</f>
        <v>50.08</v>
      </c>
      <c r="Q46" s="417">
        <f t="shared" si="5"/>
        <v>0.23966238209000323</v>
      </c>
      <c r="R46" s="423">
        <f t="shared" si="6"/>
        <v>4.7627978953870111E-3</v>
      </c>
    </row>
    <row r="47" spans="1:18" s="42" customFormat="1" ht="25.5">
      <c r="A47" s="166" t="s">
        <v>5200</v>
      </c>
      <c r="B47" s="171" t="s">
        <v>5668</v>
      </c>
      <c r="C47" s="171" t="s">
        <v>5669</v>
      </c>
      <c r="D47" s="95" t="s">
        <v>75</v>
      </c>
      <c r="E47" s="95" t="s">
        <v>78</v>
      </c>
      <c r="F47" s="174">
        <v>19.91</v>
      </c>
      <c r="G47" s="115">
        <f>VLOOKUP($B47,'03_COMPOSIÇÕES'!$A:$G,6,FALSE)</f>
        <v>30.911253596740004</v>
      </c>
      <c r="H47" s="115">
        <f>VLOOKUP($B47,'03_COMPOSIÇÕES'!$A:$G,7,FALSE)</f>
        <v>10.12548472756</v>
      </c>
      <c r="I47" s="161">
        <f t="shared" si="33"/>
        <v>615.44305911109348</v>
      </c>
      <c r="J47" s="161">
        <f t="shared" si="34"/>
        <v>201.5984009257196</v>
      </c>
      <c r="K47" s="161">
        <f>$I47*(1+BDI_MAT)</f>
        <v>749.67119030322294</v>
      </c>
      <c r="L47" s="161">
        <f>$J47*(1+BDI_MDO)</f>
        <v>251.03032883270606</v>
      </c>
      <c r="M47" s="161">
        <f t="shared" si="35"/>
        <v>1000.7015191359289</v>
      </c>
      <c r="O47" s="416">
        <v>93188</v>
      </c>
      <c r="P47" s="412">
        <f>VLOOKUP(O47,Plan1!$A:$G,5,FALSE)</f>
        <v>40.909999999999997</v>
      </c>
      <c r="Q47" s="417">
        <f t="shared" si="5"/>
        <v>0.12673832430000687</v>
      </c>
      <c r="R47" s="423">
        <f t="shared" si="6"/>
        <v>3.0884112499008835E-3</v>
      </c>
    </row>
    <row r="48" spans="1:18" s="42" customFormat="1" ht="25.5">
      <c r="A48" s="166" t="s">
        <v>5201</v>
      </c>
      <c r="B48" s="171" t="s">
        <v>5670</v>
      </c>
      <c r="C48" s="171" t="s">
        <v>5671</v>
      </c>
      <c r="D48" s="95" t="s">
        <v>75</v>
      </c>
      <c r="E48" s="95" t="s">
        <v>78</v>
      </c>
      <c r="F48" s="174">
        <v>28.9</v>
      </c>
      <c r="G48" s="115">
        <f>VLOOKUP($B48,'03_COMPOSIÇÕES'!$A:$G,6,FALSE)</f>
        <v>33.288820041759998</v>
      </c>
      <c r="H48" s="115">
        <f>VLOOKUP($B48,'03_COMPOSIÇÕES'!$A:$G,7,FALSE)</f>
        <v>10.831517589959999</v>
      </c>
      <c r="I48" s="161">
        <f t="shared" si="33"/>
        <v>962.04689920686383</v>
      </c>
      <c r="J48" s="161">
        <f t="shared" si="34"/>
        <v>313.03085834984398</v>
      </c>
      <c r="K48" s="161">
        <f>$I48*(1+BDI_MAT)</f>
        <v>1171.8693279238807</v>
      </c>
      <c r="L48" s="161">
        <f>$J48*(1+BDI_MDO)</f>
        <v>389.78602481722578</v>
      </c>
      <c r="M48" s="161">
        <f t="shared" si="35"/>
        <v>1561.6553527411065</v>
      </c>
      <c r="O48" s="416">
        <v>93197</v>
      </c>
      <c r="P48" s="412">
        <f>VLOOKUP(O48,Plan1!$A:$G,5,FALSE)</f>
        <v>43.99</v>
      </c>
      <c r="Q48" s="417">
        <f t="shared" si="5"/>
        <v>0.13033763171999624</v>
      </c>
      <c r="R48" s="423">
        <f t="shared" si="6"/>
        <v>2.9541394902266329E-3</v>
      </c>
    </row>
    <row r="49" spans="1:18" s="42" customFormat="1" ht="25.5">
      <c r="A49" s="166" t="s">
        <v>5202</v>
      </c>
      <c r="B49" s="171" t="s">
        <v>5672</v>
      </c>
      <c r="C49" s="171" t="s">
        <v>5673</v>
      </c>
      <c r="D49" s="95" t="s">
        <v>75</v>
      </c>
      <c r="E49" s="95" t="s">
        <v>78</v>
      </c>
      <c r="F49" s="174">
        <v>36.49</v>
      </c>
      <c r="G49" s="115">
        <f>VLOOKUP($B49,'03_COMPOSIÇÕES'!$A:$G,6,FALSE)</f>
        <v>7.5097510747899996</v>
      </c>
      <c r="H49" s="115">
        <f>VLOOKUP($B49,'03_COMPOSIÇÕES'!$A:$G,7,FALSE)</f>
        <v>8.2974159296199996</v>
      </c>
      <c r="I49" s="161">
        <f t="shared" si="33"/>
        <v>274.03081671908711</v>
      </c>
      <c r="J49" s="161">
        <f t="shared" si="34"/>
        <v>302.77270727183378</v>
      </c>
      <c r="K49" s="161">
        <f>$I49*(1+BDI_MAT)</f>
        <v>333.79693784552001</v>
      </c>
      <c r="L49" s="161">
        <f>$J49*(1+BDI_MDO)</f>
        <v>377.01257509488744</v>
      </c>
      <c r="M49" s="161">
        <f t="shared" si="35"/>
        <v>710.80951294040744</v>
      </c>
      <c r="O49" s="416">
        <v>93202</v>
      </c>
      <c r="P49" s="412">
        <f>VLOOKUP(O49,Plan1!$A:$G,5,FALSE)</f>
        <v>15.73</v>
      </c>
      <c r="Q49" s="417">
        <f t="shared" si="5"/>
        <v>7.7167004409998796E-2</v>
      </c>
      <c r="R49" s="423">
        <f t="shared" si="6"/>
        <v>4.8817732101185604E-3</v>
      </c>
    </row>
    <row r="50" spans="1:18" s="42" customFormat="1" ht="25.5">
      <c r="A50" s="166" t="s">
        <v>5203</v>
      </c>
      <c r="B50" s="171" t="s">
        <v>5674</v>
      </c>
      <c r="C50" s="171" t="s">
        <v>5675</v>
      </c>
      <c r="D50" s="95" t="s">
        <v>75</v>
      </c>
      <c r="E50" s="95" t="s">
        <v>76</v>
      </c>
      <c r="F50" s="174">
        <v>8.39</v>
      </c>
      <c r="G50" s="115">
        <f>VLOOKUP($B50,'03_COMPOSIÇÕES'!$A:$G,6,FALSE)</f>
        <v>60.939990375899995</v>
      </c>
      <c r="H50" s="115">
        <f>VLOOKUP($B50,'03_COMPOSIÇÕES'!$A:$G,7,FALSE)</f>
        <v>28.391416504999999</v>
      </c>
      <c r="I50" s="161">
        <f t="shared" si="33"/>
        <v>511.28651925380098</v>
      </c>
      <c r="J50" s="161">
        <f t="shared" si="34"/>
        <v>238.20398447695001</v>
      </c>
      <c r="K50" s="161">
        <f>$I50*(1+BDI_MAT)</f>
        <v>622.79810910305491</v>
      </c>
      <c r="L50" s="161">
        <f>$J50*(1+BDI_MDO)</f>
        <v>296.61160147069819</v>
      </c>
      <c r="M50" s="161">
        <f t="shared" si="35"/>
        <v>919.40971057375305</v>
      </c>
      <c r="O50" s="416" t="s">
        <v>13377</v>
      </c>
      <c r="P50" s="412" t="e">
        <f>VLOOKUP(O50,Plan1!$A:$G,5,FALSE)</f>
        <v>#N/A</v>
      </c>
      <c r="Q50" s="417" t="e">
        <f t="shared" si="5"/>
        <v>#N/A</v>
      </c>
      <c r="R50" s="423" t="e">
        <f t="shared" si="6"/>
        <v>#N/A</v>
      </c>
    </row>
    <row r="51" spans="1:18" s="42" customFormat="1">
      <c r="A51" s="166"/>
      <c r="B51" s="171"/>
      <c r="C51" s="172"/>
      <c r="D51" s="165"/>
      <c r="E51" s="165"/>
      <c r="F51" s="174"/>
      <c r="G51" s="115"/>
      <c r="H51" s="115"/>
      <c r="I51" s="161"/>
      <c r="J51" s="161"/>
      <c r="K51" s="161"/>
      <c r="L51" s="161"/>
      <c r="M51" s="161"/>
      <c r="O51" s="416"/>
      <c r="P51" s="412" t="e">
        <f>VLOOKUP(O51,Plan1!$A:$G,5,FALSE)</f>
        <v>#N/A</v>
      </c>
      <c r="Q51" s="417" t="e">
        <f t="shared" si="5"/>
        <v>#N/A</v>
      </c>
      <c r="R51" s="423" t="e">
        <f t="shared" si="6"/>
        <v>#N/A</v>
      </c>
    </row>
    <row r="52" spans="1:18" s="42" customFormat="1">
      <c r="A52" s="166" t="s">
        <v>5256</v>
      </c>
      <c r="B52" s="185"/>
      <c r="C52" s="170" t="s">
        <v>5676</v>
      </c>
      <c r="D52" s="69"/>
      <c r="E52" s="69"/>
      <c r="F52" s="174"/>
      <c r="G52" s="115"/>
      <c r="H52" s="115"/>
      <c r="I52" s="161">
        <f>SUBTOTAL(9,I53:I54)</f>
        <v>703.38053610919997</v>
      </c>
      <c r="J52" s="161">
        <f t="shared" ref="J52" si="36">SUBTOTAL(9,J53:J54)</f>
        <v>34.368007500000004</v>
      </c>
      <c r="K52" s="161">
        <f t="shared" ref="K52" si="37">SUBTOTAL(9,K53:K54)</f>
        <v>856.78783103461637</v>
      </c>
      <c r="L52" s="161">
        <f t="shared" ref="L52" si="38">SUBTOTAL(9,L53:L54)</f>
        <v>42.795042939000005</v>
      </c>
      <c r="M52" s="161">
        <f t="shared" ref="M52" si="39">SUBTOTAL(9,M53:M54)</f>
        <v>899.58287397361642</v>
      </c>
      <c r="O52" s="418"/>
      <c r="P52" s="412" t="e">
        <f>VLOOKUP(O52,Plan1!$A:$G,5,FALSE)</f>
        <v>#N/A</v>
      </c>
      <c r="Q52" s="417" t="e">
        <f t="shared" si="5"/>
        <v>#N/A</v>
      </c>
      <c r="R52" s="423" t="e">
        <f t="shared" si="6"/>
        <v>#N/A</v>
      </c>
    </row>
    <row r="53" spans="1:18" s="42" customFormat="1" ht="25.5">
      <c r="A53" s="166" t="s">
        <v>5229</v>
      </c>
      <c r="B53" s="171" t="s">
        <v>5677</v>
      </c>
      <c r="C53" s="171" t="s">
        <v>5678</v>
      </c>
      <c r="D53" s="95" t="s">
        <v>75</v>
      </c>
      <c r="E53" s="95" t="s">
        <v>76</v>
      </c>
      <c r="F53" s="174">
        <v>7.6</v>
      </c>
      <c r="G53" s="115">
        <f>VLOOKUP($B53,'03_COMPOSIÇÕES'!$A:$G,6,FALSE)</f>
        <v>85.71</v>
      </c>
      <c r="H53" s="115">
        <f>VLOOKUP($B53,'03_COMPOSIÇÕES'!$A:$G,7,FALSE)</f>
        <v>0</v>
      </c>
      <c r="I53" s="161">
        <f t="shared" ref="I53:I54" si="40">$F53*$G53</f>
        <v>651.39599999999996</v>
      </c>
      <c r="J53" s="161">
        <f t="shared" ref="J53:J54" si="41">$F53*$H53</f>
        <v>0</v>
      </c>
      <c r="K53" s="161">
        <f>$I53*(1+BDI_MAT)</f>
        <v>793.4654675999999</v>
      </c>
      <c r="L53" s="161">
        <f>$J53*(1+BDI_MDO)</f>
        <v>0</v>
      </c>
      <c r="M53" s="161">
        <f t="shared" ref="M53:M54" si="42">SUM(K53:L53)</f>
        <v>793.4654675999999</v>
      </c>
      <c r="O53" s="416" t="s">
        <v>5677</v>
      </c>
      <c r="P53" s="412" t="e">
        <f>VLOOKUP(O53,Plan1!$A:$G,5,FALSE)</f>
        <v>#N/A</v>
      </c>
      <c r="Q53" s="417" t="e">
        <f t="shared" si="5"/>
        <v>#N/A</v>
      </c>
      <c r="R53" s="423" t="e">
        <f t="shared" si="6"/>
        <v>#N/A</v>
      </c>
    </row>
    <row r="54" spans="1:18" s="42" customFormat="1" ht="25.5">
      <c r="A54" s="166" t="s">
        <v>5230</v>
      </c>
      <c r="B54" s="171" t="s">
        <v>5679</v>
      </c>
      <c r="C54" s="171" t="s">
        <v>5680</v>
      </c>
      <c r="D54" s="95" t="s">
        <v>75</v>
      </c>
      <c r="E54" s="95" t="s">
        <v>2</v>
      </c>
      <c r="F54" s="174">
        <v>1</v>
      </c>
      <c r="G54" s="115">
        <f>VLOOKUP($B54,'03_COMPOSIÇÕES'!$A:$G,6,FALSE)</f>
        <v>51.984536109199993</v>
      </c>
      <c r="H54" s="115">
        <f>VLOOKUP($B54,'03_COMPOSIÇÕES'!$A:$G,7,FALSE)</f>
        <v>34.368007500000004</v>
      </c>
      <c r="I54" s="161">
        <f t="shared" si="40"/>
        <v>51.984536109199993</v>
      </c>
      <c r="J54" s="161">
        <f t="shared" si="41"/>
        <v>34.368007500000004</v>
      </c>
      <c r="K54" s="161">
        <f>$I54*(1+BDI_MAT)</f>
        <v>63.322363434616513</v>
      </c>
      <c r="L54" s="161">
        <f>$J54*(1+BDI_MDO)</f>
        <v>42.795042939000005</v>
      </c>
      <c r="M54" s="161">
        <f t="shared" si="42"/>
        <v>106.11740637361652</v>
      </c>
      <c r="O54" s="416" t="s">
        <v>5679</v>
      </c>
      <c r="P54" s="412" t="e">
        <f>VLOOKUP(O54,Plan1!$A:$G,5,FALSE)</f>
        <v>#N/A</v>
      </c>
      <c r="Q54" s="417" t="e">
        <f t="shared" si="5"/>
        <v>#N/A</v>
      </c>
      <c r="R54" s="423" t="e">
        <f t="shared" si="6"/>
        <v>#N/A</v>
      </c>
    </row>
    <row r="55" spans="1:18" s="42" customFormat="1">
      <c r="A55" s="166"/>
      <c r="B55" s="171"/>
      <c r="C55" s="172"/>
      <c r="D55" s="165"/>
      <c r="E55" s="165"/>
      <c r="F55" s="174"/>
      <c r="G55" s="115"/>
      <c r="H55" s="115"/>
      <c r="I55" s="161"/>
      <c r="J55" s="161"/>
      <c r="K55" s="161"/>
      <c r="L55" s="161"/>
      <c r="M55" s="161"/>
      <c r="O55" s="416"/>
      <c r="P55" s="412" t="e">
        <f>VLOOKUP(O55,Plan1!$A:$G,5,FALSE)</f>
        <v>#N/A</v>
      </c>
      <c r="Q55" s="417" t="e">
        <f t="shared" si="5"/>
        <v>#N/A</v>
      </c>
      <c r="R55" s="423" t="e">
        <f t="shared" si="6"/>
        <v>#N/A</v>
      </c>
    </row>
    <row r="56" spans="1:18" s="42" customFormat="1">
      <c r="A56" s="166" t="s">
        <v>5257</v>
      </c>
      <c r="B56" s="185"/>
      <c r="C56" s="170" t="s">
        <v>5681</v>
      </c>
      <c r="D56" s="69"/>
      <c r="E56" s="69"/>
      <c r="F56" s="174"/>
      <c r="G56" s="115"/>
      <c r="H56" s="115"/>
      <c r="I56" s="161">
        <f>SUBTOTAL(9,I57:I62)</f>
        <v>28433.293487935043</v>
      </c>
      <c r="J56" s="161">
        <f t="shared" ref="J56:M56" si="43">SUBTOTAL(9,J57:J62)</f>
        <v>18002.082518110579</v>
      </c>
      <c r="K56" s="161">
        <f t="shared" si="43"/>
        <v>34634.59479765367</v>
      </c>
      <c r="L56" s="161">
        <f t="shared" si="43"/>
        <v>22416.193151551295</v>
      </c>
      <c r="M56" s="161">
        <f t="shared" si="43"/>
        <v>57050.787949204969</v>
      </c>
      <c r="O56" s="418"/>
      <c r="P56" s="412" t="e">
        <f>VLOOKUP(O56,Plan1!$A:$G,5,FALSE)</f>
        <v>#N/A</v>
      </c>
      <c r="Q56" s="417" t="e">
        <f t="shared" si="5"/>
        <v>#N/A</v>
      </c>
      <c r="R56" s="423" t="e">
        <f t="shared" si="6"/>
        <v>#N/A</v>
      </c>
    </row>
    <row r="57" spans="1:18" s="42" customFormat="1" ht="51">
      <c r="A57" s="166" t="s">
        <v>5204</v>
      </c>
      <c r="B57" s="171" t="s">
        <v>5682</v>
      </c>
      <c r="C57" s="171" t="s">
        <v>5683</v>
      </c>
      <c r="D57" s="95" t="s">
        <v>75</v>
      </c>
      <c r="E57" s="95" t="s">
        <v>76</v>
      </c>
      <c r="F57" s="174">
        <v>218.57</v>
      </c>
      <c r="G57" s="115">
        <f>VLOOKUP($B57,'03_COMPOSIÇÕES'!$A:$G,6,FALSE)</f>
        <v>13.83266998149</v>
      </c>
      <c r="H57" s="115">
        <f>VLOOKUP($B57,'03_COMPOSIÇÕES'!$A:$G,7,FALSE)</f>
        <v>9.5899322497999986</v>
      </c>
      <c r="I57" s="161">
        <f t="shared" ref="I57:I62" si="44">$F57*$G57</f>
        <v>3023.4066778542692</v>
      </c>
      <c r="J57" s="161">
        <f t="shared" ref="J57:J62" si="45">$F57*$H57</f>
        <v>2096.0714918387857</v>
      </c>
      <c r="K57" s="161">
        <f t="shared" ref="K57:K62" si="46">$I57*(1+BDI_MAT)</f>
        <v>3682.8116742942852</v>
      </c>
      <c r="L57" s="161">
        <f t="shared" ref="L57:L62" si="47">$J57*(1+BDI_MDO)</f>
        <v>2610.0282216376563</v>
      </c>
      <c r="M57" s="161">
        <f t="shared" ref="M57:M62" si="48">SUM(K57:L57)</f>
        <v>6292.839895931942</v>
      </c>
      <c r="O57" s="416">
        <v>87529</v>
      </c>
      <c r="P57" s="412">
        <f>VLOOKUP(O57,Plan1!$A:$G,5,FALSE)</f>
        <v>23.34</v>
      </c>
      <c r="Q57" s="417">
        <f t="shared" si="5"/>
        <v>8.2602231290000105E-2</v>
      </c>
      <c r="R57" s="423">
        <f t="shared" si="6"/>
        <v>3.5266035120407194E-3</v>
      </c>
    </row>
    <row r="58" spans="1:18" s="42" customFormat="1" ht="51">
      <c r="A58" s="166" t="s">
        <v>5205</v>
      </c>
      <c r="B58" s="171" t="s">
        <v>5684</v>
      </c>
      <c r="C58" s="171" t="s">
        <v>5685</v>
      </c>
      <c r="D58" s="95" t="s">
        <v>75</v>
      </c>
      <c r="E58" s="95" t="s">
        <v>76</v>
      </c>
      <c r="F58" s="174">
        <v>162.43</v>
      </c>
      <c r="G58" s="115">
        <f>VLOOKUP($B58,'03_COMPOSIÇÕES'!$A:$G,6,FALSE)</f>
        <v>14.36849087695</v>
      </c>
      <c r="H58" s="115">
        <f>VLOOKUP($B58,'03_COMPOSIÇÕES'!$A:$G,7,FALSE)</f>
        <v>10.70409571335</v>
      </c>
      <c r="I58" s="161">
        <f t="shared" si="44"/>
        <v>2333.8739731429887</v>
      </c>
      <c r="J58" s="161">
        <f t="shared" si="45"/>
        <v>1738.6662667194405</v>
      </c>
      <c r="K58" s="161">
        <f t="shared" si="46"/>
        <v>2842.8918866854742</v>
      </c>
      <c r="L58" s="161">
        <f t="shared" si="47"/>
        <v>2164.9872353190476</v>
      </c>
      <c r="M58" s="161">
        <f t="shared" si="48"/>
        <v>5007.8791220045223</v>
      </c>
      <c r="O58" s="416">
        <v>87532</v>
      </c>
      <c r="P58" s="412">
        <f>VLOOKUP(O58,Plan1!$A:$G,5,FALSE)</f>
        <v>24.96</v>
      </c>
      <c r="Q58" s="417">
        <f t="shared" si="5"/>
        <v>0.11258659029999762</v>
      </c>
      <c r="R58" s="423">
        <f t="shared" si="6"/>
        <v>4.4904258240174855E-3</v>
      </c>
    </row>
    <row r="59" spans="1:18" s="42" customFormat="1" ht="38.25">
      <c r="A59" s="166" t="s">
        <v>5206</v>
      </c>
      <c r="B59" s="171" t="s">
        <v>5686</v>
      </c>
      <c r="C59" s="171" t="s">
        <v>5687</v>
      </c>
      <c r="D59" s="95" t="s">
        <v>75</v>
      </c>
      <c r="E59" s="95" t="s">
        <v>76</v>
      </c>
      <c r="F59" s="174">
        <v>619.62</v>
      </c>
      <c r="G59" s="115">
        <f>VLOOKUP($B59,'03_COMPOSIÇÕES'!$A:$G,6,FALSE)</f>
        <v>2.2088801824199997</v>
      </c>
      <c r="H59" s="115">
        <f>VLOOKUP($B59,'03_COMPOSIÇÕES'!$A:$G,7,FALSE)</f>
        <v>3.4208880956600001</v>
      </c>
      <c r="I59" s="161">
        <f t="shared" si="44"/>
        <v>1368.6663386310802</v>
      </c>
      <c r="J59" s="161">
        <f t="shared" si="45"/>
        <v>2119.6506818328494</v>
      </c>
      <c r="K59" s="161">
        <f t="shared" si="46"/>
        <v>1667.1724670865187</v>
      </c>
      <c r="L59" s="161">
        <f t="shared" si="47"/>
        <v>2639.3890290182644</v>
      </c>
      <c r="M59" s="161">
        <f t="shared" si="48"/>
        <v>4306.5614961047831</v>
      </c>
      <c r="O59" s="416">
        <v>87905</v>
      </c>
      <c r="P59" s="412">
        <f>VLOOKUP(O59,Plan1!$A:$G,5,FALSE)</f>
        <v>5.59</v>
      </c>
      <c r="Q59" s="417">
        <f t="shared" si="5"/>
        <v>3.9768278080000385E-2</v>
      </c>
      <c r="R59" s="423">
        <f t="shared" si="6"/>
        <v>7.0639280545243197E-3</v>
      </c>
    </row>
    <row r="60" spans="1:18" s="42" customFormat="1" ht="38.25">
      <c r="A60" s="166" t="s">
        <v>5207</v>
      </c>
      <c r="B60" s="171" t="s">
        <v>5688</v>
      </c>
      <c r="C60" s="171" t="s">
        <v>5689</v>
      </c>
      <c r="D60" s="95" t="s">
        <v>75</v>
      </c>
      <c r="E60" s="95" t="s">
        <v>76</v>
      </c>
      <c r="F60" s="174">
        <v>238.62</v>
      </c>
      <c r="G60" s="115">
        <f>VLOOKUP($B60,'03_COMPOSIÇÕES'!$A:$G,6,FALSE)</f>
        <v>10.000975210269996</v>
      </c>
      <c r="H60" s="115">
        <f>VLOOKUP($B60,'03_COMPOSIÇÕES'!$A:$G,7,FALSE)</f>
        <v>11.993344458619999</v>
      </c>
      <c r="I60" s="161">
        <f t="shared" si="44"/>
        <v>2386.4327046746262</v>
      </c>
      <c r="J60" s="161">
        <f t="shared" si="45"/>
        <v>2861.8518547159042</v>
      </c>
      <c r="K60" s="161">
        <f t="shared" si="46"/>
        <v>2906.9136775641618</v>
      </c>
      <c r="L60" s="161">
        <f t="shared" si="47"/>
        <v>3563.577929492244</v>
      </c>
      <c r="M60" s="161">
        <f t="shared" si="48"/>
        <v>6470.4916070564059</v>
      </c>
      <c r="O60" s="416">
        <v>90408</v>
      </c>
      <c r="P60" s="412">
        <f>VLOOKUP(O60,Plan1!$A:$G,5,FALSE)</f>
        <v>21.88</v>
      </c>
      <c r="Q60" s="417">
        <f t="shared" si="5"/>
        <v>0.11431966888999412</v>
      </c>
      <c r="R60" s="423">
        <f t="shared" si="6"/>
        <v>5.1976906133493327E-3</v>
      </c>
    </row>
    <row r="61" spans="1:18" s="42" customFormat="1" ht="38.25">
      <c r="A61" s="166" t="s">
        <v>5208</v>
      </c>
      <c r="B61" s="171" t="s">
        <v>5690</v>
      </c>
      <c r="C61" s="171" t="s">
        <v>5691</v>
      </c>
      <c r="D61" s="95" t="s">
        <v>75</v>
      </c>
      <c r="E61" s="95" t="s">
        <v>76</v>
      </c>
      <c r="F61" s="174">
        <v>91.95</v>
      </c>
      <c r="G61" s="115">
        <f>VLOOKUP($B61,'03_COMPOSIÇÕES'!$A:$G,6,FALSE)</f>
        <v>127.44523422298445</v>
      </c>
      <c r="H61" s="115">
        <f>VLOOKUP($B61,'03_COMPOSIÇÕES'!$A:$G,7,FALSE)</f>
        <v>90.688864609999996</v>
      </c>
      <c r="I61" s="161">
        <f t="shared" si="44"/>
        <v>11718.589286803421</v>
      </c>
      <c r="J61" s="161">
        <f t="shared" si="45"/>
        <v>8338.8411008895</v>
      </c>
      <c r="K61" s="161">
        <f t="shared" si="46"/>
        <v>14274.413610255246</v>
      </c>
      <c r="L61" s="161">
        <f t="shared" si="47"/>
        <v>10383.524938827606</v>
      </c>
      <c r="M61" s="161">
        <f t="shared" si="48"/>
        <v>24657.93854908285</v>
      </c>
      <c r="O61" s="416" t="s">
        <v>5690</v>
      </c>
      <c r="P61" s="412" t="e">
        <f>VLOOKUP(O61,Plan1!$A:$G,5,FALSE)</f>
        <v>#N/A</v>
      </c>
      <c r="Q61" s="417" t="e">
        <f t="shared" si="5"/>
        <v>#N/A</v>
      </c>
      <c r="R61" s="423" t="e">
        <f t="shared" si="6"/>
        <v>#N/A</v>
      </c>
    </row>
    <row r="62" spans="1:18" s="42" customFormat="1" ht="25.5">
      <c r="A62" s="166" t="s">
        <v>6151</v>
      </c>
      <c r="B62" s="171" t="s">
        <v>5692</v>
      </c>
      <c r="C62" s="171" t="s">
        <v>5693</v>
      </c>
      <c r="D62" s="95" t="s">
        <v>75</v>
      </c>
      <c r="E62" s="95" t="s">
        <v>76</v>
      </c>
      <c r="F62" s="174">
        <v>162.43</v>
      </c>
      <c r="G62" s="115">
        <f>VLOOKUP($B62,'03_COMPOSIÇÕES'!$A:$G,6,FALSE)</f>
        <v>46.803697019200001</v>
      </c>
      <c r="H62" s="115">
        <f>VLOOKUP($B62,'03_COMPOSIÇÕES'!$A:$G,7,FALSE)</f>
        <v>5.2145608699999997</v>
      </c>
      <c r="I62" s="161">
        <f t="shared" si="44"/>
        <v>7602.3245068286569</v>
      </c>
      <c r="J62" s="161">
        <f t="shared" si="45"/>
        <v>847.00112211409999</v>
      </c>
      <c r="K62" s="161">
        <f t="shared" si="46"/>
        <v>9260.391481767987</v>
      </c>
      <c r="L62" s="161">
        <f t="shared" si="47"/>
        <v>1054.6857972564774</v>
      </c>
      <c r="M62" s="161">
        <f t="shared" si="48"/>
        <v>10315.077279024465</v>
      </c>
      <c r="O62" s="416" t="s">
        <v>5692</v>
      </c>
      <c r="P62" s="412" t="e">
        <f>VLOOKUP(O62,Plan1!$A:$G,5,FALSE)</f>
        <v>#N/A</v>
      </c>
      <c r="Q62" s="417" t="e">
        <f t="shared" si="5"/>
        <v>#N/A</v>
      </c>
      <c r="R62" s="423" t="e">
        <f t="shared" si="6"/>
        <v>#N/A</v>
      </c>
    </row>
    <row r="63" spans="1:18" s="42" customFormat="1">
      <c r="A63" s="166"/>
      <c r="B63" s="171"/>
      <c r="C63" s="172"/>
      <c r="D63" s="165"/>
      <c r="E63" s="165"/>
      <c r="F63" s="174"/>
      <c r="G63" s="115"/>
      <c r="H63" s="115"/>
      <c r="I63" s="161"/>
      <c r="J63" s="161"/>
      <c r="K63" s="161"/>
      <c r="L63" s="161"/>
      <c r="M63" s="161"/>
      <c r="O63" s="416"/>
      <c r="P63" s="412" t="e">
        <f>VLOOKUP(O63,Plan1!$A:$G,5,FALSE)</f>
        <v>#N/A</v>
      </c>
      <c r="Q63" s="417" t="e">
        <f t="shared" si="5"/>
        <v>#N/A</v>
      </c>
      <c r="R63" s="423" t="e">
        <f t="shared" si="6"/>
        <v>#N/A</v>
      </c>
    </row>
    <row r="64" spans="1:18" s="42" customFormat="1">
      <c r="A64" s="166" t="s">
        <v>5260</v>
      </c>
      <c r="B64" s="185"/>
      <c r="C64" s="170" t="s">
        <v>5694</v>
      </c>
      <c r="D64" s="69"/>
      <c r="E64" s="69"/>
      <c r="F64" s="174"/>
      <c r="G64" s="161"/>
      <c r="H64" s="161"/>
      <c r="I64" s="161">
        <f>SUBTOTAL(9,I65:I76)</f>
        <v>49418.815685200381</v>
      </c>
      <c r="J64" s="161">
        <f t="shared" ref="J64:M64" si="49">SUBTOTAL(9,J65:J76)</f>
        <v>9809.0034634734639</v>
      </c>
      <c r="K64" s="161">
        <f t="shared" si="49"/>
        <v>60197.059386142573</v>
      </c>
      <c r="L64" s="161">
        <f t="shared" si="49"/>
        <v>12214.171112717158</v>
      </c>
      <c r="M64" s="161">
        <f t="shared" si="49"/>
        <v>72411.230498859732</v>
      </c>
      <c r="O64" s="418"/>
      <c r="P64" s="412" t="e">
        <f>VLOOKUP(O64,Plan1!$A:$G,5,FALSE)</f>
        <v>#N/A</v>
      </c>
      <c r="Q64" s="417" t="e">
        <f t="shared" si="5"/>
        <v>#N/A</v>
      </c>
      <c r="R64" s="423" t="e">
        <f t="shared" si="6"/>
        <v>#N/A</v>
      </c>
    </row>
    <row r="65" spans="1:18" s="42" customFormat="1" ht="25.5">
      <c r="A65" s="166" t="s">
        <v>5209</v>
      </c>
      <c r="B65" s="171" t="s">
        <v>5695</v>
      </c>
      <c r="C65" s="171" t="s">
        <v>5696</v>
      </c>
      <c r="D65" s="95" t="s">
        <v>75</v>
      </c>
      <c r="E65" s="95" t="s">
        <v>76</v>
      </c>
      <c r="F65" s="174">
        <v>61.08</v>
      </c>
      <c r="G65" s="115">
        <f>VLOOKUP($B65,'03_COMPOSIÇÕES'!$A:$G,6,FALSE)</f>
        <v>24.807756022760003</v>
      </c>
      <c r="H65" s="115">
        <f>VLOOKUP($B65,'03_COMPOSIÇÕES'!$A:$G,7,FALSE)</f>
        <v>13.2126525169</v>
      </c>
      <c r="I65" s="161">
        <f t="shared" ref="I65:I76" si="50">$F65*$G65</f>
        <v>1515.257737870181</v>
      </c>
      <c r="J65" s="161">
        <f t="shared" ref="J65:J76" si="51">$F65*$H65</f>
        <v>807.02881573225204</v>
      </c>
      <c r="K65" s="161">
        <f t="shared" ref="K65:K76" si="52">$I65*(1+BDI_MAT)</f>
        <v>1845.7354504996674</v>
      </c>
      <c r="L65" s="161">
        <f t="shared" ref="L65:L76" si="53">$J65*(1+BDI_MDO)</f>
        <v>1004.9122813498003</v>
      </c>
      <c r="M65" s="161">
        <f t="shared" ref="M65:M76" si="54">SUM(K65:L65)</f>
        <v>2850.6477318494676</v>
      </c>
      <c r="O65" s="416">
        <v>68325</v>
      </c>
      <c r="P65" s="412">
        <f>VLOOKUP(O65,Plan1!$A:$G,5,FALSE)</f>
        <v>37.869999999999997</v>
      </c>
      <c r="Q65" s="417">
        <f t="shared" si="5"/>
        <v>0.15040853966000611</v>
      </c>
      <c r="R65" s="423">
        <f t="shared" si="6"/>
        <v>3.9559948311210635E-3</v>
      </c>
    </row>
    <row r="66" spans="1:18" s="42" customFormat="1" ht="25.5">
      <c r="A66" s="166" t="s">
        <v>5210</v>
      </c>
      <c r="B66" s="171" t="s">
        <v>5697</v>
      </c>
      <c r="C66" s="171" t="s">
        <v>5698</v>
      </c>
      <c r="D66" s="95" t="s">
        <v>75</v>
      </c>
      <c r="E66" s="95" t="s">
        <v>76</v>
      </c>
      <c r="F66" s="174">
        <v>46.56</v>
      </c>
      <c r="G66" s="115">
        <f>VLOOKUP($B66,'03_COMPOSIÇÕES'!$A:$G,6,FALSE)</f>
        <v>41.513654720330003</v>
      </c>
      <c r="H66" s="115">
        <f>VLOOKUP($B66,'03_COMPOSIÇÕES'!$A:$G,7,FALSE)</f>
        <v>21.998069325500001</v>
      </c>
      <c r="I66" s="161">
        <f t="shared" si="50"/>
        <v>1932.875763778565</v>
      </c>
      <c r="J66" s="161">
        <f t="shared" si="51"/>
        <v>1024.2301077952802</v>
      </c>
      <c r="K66" s="161">
        <f t="shared" si="52"/>
        <v>2354.4359678586698</v>
      </c>
      <c r="L66" s="161">
        <f t="shared" si="53"/>
        <v>1275.3713302266831</v>
      </c>
      <c r="M66" s="161">
        <f t="shared" si="54"/>
        <v>3629.8072980853531</v>
      </c>
      <c r="O66" s="416">
        <v>72183</v>
      </c>
      <c r="P66" s="412">
        <f>VLOOKUP(O66,Plan1!$A:$G,5,FALSE)</f>
        <v>63.24</v>
      </c>
      <c r="Q66" s="417">
        <f t="shared" si="5"/>
        <v>0.27172404583000542</v>
      </c>
      <c r="R66" s="423">
        <f t="shared" si="6"/>
        <v>4.2783289213489083E-3</v>
      </c>
    </row>
    <row r="67" spans="1:18" s="42" customFormat="1" ht="38.25">
      <c r="A67" s="166" t="s">
        <v>5211</v>
      </c>
      <c r="B67" s="171" t="s">
        <v>5699</v>
      </c>
      <c r="C67" s="171" t="s">
        <v>5700</v>
      </c>
      <c r="D67" s="95" t="s">
        <v>75</v>
      </c>
      <c r="E67" s="95" t="s">
        <v>78</v>
      </c>
      <c r="F67" s="174">
        <v>22.12</v>
      </c>
      <c r="G67" s="115">
        <f>VLOOKUP($B67,'03_COMPOSIÇÕES'!$A:$G,6,FALSE)</f>
        <v>86.564657917479991</v>
      </c>
      <c r="H67" s="115">
        <f>VLOOKUP($B67,'03_COMPOSIÇÕES'!$A:$G,7,FALSE)</f>
        <v>8.6177619493900011</v>
      </c>
      <c r="I67" s="161">
        <f t="shared" si="50"/>
        <v>1914.8102331346574</v>
      </c>
      <c r="J67" s="161">
        <f t="shared" si="51"/>
        <v>190.62489432050683</v>
      </c>
      <c r="K67" s="161">
        <f t="shared" si="52"/>
        <v>2332.430344981326</v>
      </c>
      <c r="L67" s="161">
        <f t="shared" si="53"/>
        <v>237.36611840789513</v>
      </c>
      <c r="M67" s="161">
        <f t="shared" si="54"/>
        <v>2569.7964633892211</v>
      </c>
      <c r="O67" s="416">
        <v>84088</v>
      </c>
      <c r="P67" s="412">
        <f>VLOOKUP(O67,Plan1!$A:$G,5,FALSE)</f>
        <v>95.08</v>
      </c>
      <c r="Q67" s="417">
        <f t="shared" si="5"/>
        <v>0.10241986686999383</v>
      </c>
      <c r="R67" s="423">
        <f t="shared" si="6"/>
        <v>1.0760376444856805E-3</v>
      </c>
    </row>
    <row r="68" spans="1:18" s="42" customFormat="1" ht="25.5">
      <c r="A68" s="166" t="s">
        <v>5212</v>
      </c>
      <c r="B68" s="171" t="s">
        <v>5261</v>
      </c>
      <c r="C68" s="171" t="s">
        <v>5262</v>
      </c>
      <c r="D68" s="95" t="s">
        <v>75</v>
      </c>
      <c r="E68" s="95" t="s">
        <v>78</v>
      </c>
      <c r="F68" s="174">
        <v>19</v>
      </c>
      <c r="G68" s="115">
        <f>VLOOKUP($B68,'03_COMPOSIÇÕES'!$A:$G,6,FALSE)</f>
        <v>61.193433294420004</v>
      </c>
      <c r="H68" s="115">
        <f>VLOOKUP($B68,'03_COMPOSIÇÕES'!$A:$G,7,FALSE)</f>
        <v>7.0281150002900006</v>
      </c>
      <c r="I68" s="161">
        <f t="shared" si="50"/>
        <v>1162.6752325939801</v>
      </c>
      <c r="J68" s="161">
        <f t="shared" si="51"/>
        <v>133.53418500551001</v>
      </c>
      <c r="K68" s="161">
        <f t="shared" si="52"/>
        <v>1416.254700822727</v>
      </c>
      <c r="L68" s="161">
        <f t="shared" si="53"/>
        <v>166.27676716886108</v>
      </c>
      <c r="M68" s="161">
        <f t="shared" si="54"/>
        <v>1582.5314679915882</v>
      </c>
      <c r="O68" s="416">
        <v>84161</v>
      </c>
      <c r="P68" s="412">
        <f>VLOOKUP(O68,Plan1!$A:$G,5,FALSE)</f>
        <v>68.150000000000006</v>
      </c>
      <c r="Q68" s="417">
        <f t="shared" si="5"/>
        <v>7.1548294709998572E-2</v>
      </c>
      <c r="R68" s="423">
        <f t="shared" si="6"/>
        <v>1.04876386564722E-3</v>
      </c>
    </row>
    <row r="69" spans="1:18" s="42" customFormat="1" ht="25.5">
      <c r="A69" s="166" t="s">
        <v>5213</v>
      </c>
      <c r="B69" s="171" t="s">
        <v>5701</v>
      </c>
      <c r="C69" s="171" t="s">
        <v>5702</v>
      </c>
      <c r="D69" s="95" t="s">
        <v>75</v>
      </c>
      <c r="E69" s="95" t="s">
        <v>76</v>
      </c>
      <c r="F69" s="174">
        <v>52.27</v>
      </c>
      <c r="G69" s="115">
        <f>VLOOKUP($B69,'03_COMPOSIÇÕES'!$A:$G,6,FALSE)</f>
        <v>171.64836358341998</v>
      </c>
      <c r="H69" s="115">
        <f>VLOOKUP($B69,'03_COMPOSIÇÕES'!$A:$G,7,FALSE)</f>
        <v>18.1275380955</v>
      </c>
      <c r="I69" s="161">
        <f t="shared" si="50"/>
        <v>8972.0599645053626</v>
      </c>
      <c r="J69" s="161">
        <f t="shared" si="51"/>
        <v>947.52641625178512</v>
      </c>
      <c r="K69" s="161">
        <f t="shared" si="52"/>
        <v>10928.866242763981</v>
      </c>
      <c r="L69" s="161">
        <f t="shared" si="53"/>
        <v>1179.8598935167229</v>
      </c>
      <c r="M69" s="161">
        <f t="shared" si="54"/>
        <v>12108.726136280704</v>
      </c>
      <c r="O69" s="416">
        <v>84190</v>
      </c>
      <c r="P69" s="412">
        <f>VLOOKUP(O69,Plan1!$A:$G,5,FALSE)</f>
        <v>189.61</v>
      </c>
      <c r="Q69" s="417">
        <f t="shared" si="5"/>
        <v>0.16590167891996543</v>
      </c>
      <c r="R69" s="423">
        <f t="shared" si="6"/>
        <v>8.7419781675258685E-4</v>
      </c>
    </row>
    <row r="70" spans="1:18" s="42" customFormat="1" ht="38.25">
      <c r="A70" s="166" t="s">
        <v>5214</v>
      </c>
      <c r="B70" s="171" t="s">
        <v>5703</v>
      </c>
      <c r="C70" s="171" t="s">
        <v>5704</v>
      </c>
      <c r="D70" s="95" t="s">
        <v>75</v>
      </c>
      <c r="E70" s="95" t="s">
        <v>76</v>
      </c>
      <c r="F70" s="174">
        <v>285.36</v>
      </c>
      <c r="G70" s="115">
        <f>VLOOKUP($B70,'03_COMPOSIÇÕES'!$A:$G,6,FALSE)</f>
        <v>24.553205439039996</v>
      </c>
      <c r="H70" s="115">
        <f>VLOOKUP($B70,'03_COMPOSIÇÕES'!$A:$G,7,FALSE)</f>
        <v>11.44429213179</v>
      </c>
      <c r="I70" s="161">
        <f t="shared" si="50"/>
        <v>7006.5027040844534</v>
      </c>
      <c r="J70" s="161">
        <f t="shared" si="51"/>
        <v>3265.7432027275945</v>
      </c>
      <c r="K70" s="161">
        <f t="shared" si="52"/>
        <v>8534.6209438452715</v>
      </c>
      <c r="L70" s="161">
        <f t="shared" si="53"/>
        <v>4066.5034360364011</v>
      </c>
      <c r="M70" s="161">
        <f t="shared" si="54"/>
        <v>12601.124379881672</v>
      </c>
      <c r="O70" s="416">
        <v>87642</v>
      </c>
      <c r="P70" s="412">
        <f>VLOOKUP(O70,Plan1!$A:$G,5,FALSE)</f>
        <v>35.85</v>
      </c>
      <c r="Q70" s="417">
        <f t="shared" si="5"/>
        <v>0.14749757082999082</v>
      </c>
      <c r="R70" s="423">
        <f t="shared" si="6"/>
        <v>4.0974395661745435E-3</v>
      </c>
    </row>
    <row r="71" spans="1:18" s="42" customFormat="1" ht="38.25">
      <c r="A71" s="166" t="s">
        <v>6152</v>
      </c>
      <c r="B71" s="171" t="s">
        <v>5705</v>
      </c>
      <c r="C71" s="171" t="s">
        <v>5706</v>
      </c>
      <c r="D71" s="95" t="s">
        <v>75</v>
      </c>
      <c r="E71" s="95" t="s">
        <v>76</v>
      </c>
      <c r="F71" s="174">
        <v>36.81</v>
      </c>
      <c r="G71" s="115">
        <f>VLOOKUP($B71,'03_COMPOSIÇÕES'!$A:$G,6,FALSE)</f>
        <v>41.702998706589995</v>
      </c>
      <c r="H71" s="115">
        <f>VLOOKUP($B71,'03_COMPOSIÇÕES'!$A:$G,7,FALSE)</f>
        <v>3.5501881634999997</v>
      </c>
      <c r="I71" s="161">
        <f t="shared" si="50"/>
        <v>1535.0873823895779</v>
      </c>
      <c r="J71" s="161">
        <f t="shared" si="51"/>
        <v>130.68242629843499</v>
      </c>
      <c r="K71" s="161">
        <f t="shared" si="52"/>
        <v>1869.8899404887447</v>
      </c>
      <c r="L71" s="161">
        <f t="shared" si="53"/>
        <v>162.72575722681125</v>
      </c>
      <c r="M71" s="161">
        <f t="shared" si="54"/>
        <v>2032.6156977155561</v>
      </c>
      <c r="O71" s="416">
        <v>92397</v>
      </c>
      <c r="P71" s="412">
        <f>VLOOKUP(O71,Plan1!$A:$G,5,FALSE)</f>
        <v>45.17</v>
      </c>
      <c r="Q71" s="417">
        <f t="shared" si="5"/>
        <v>8.3186870089988929E-2</v>
      </c>
      <c r="R71" s="423">
        <f t="shared" si="6"/>
        <v>1.8382544046852782E-3</v>
      </c>
    </row>
    <row r="72" spans="1:18" s="42" customFormat="1" ht="38.25">
      <c r="A72" s="166" t="s">
        <v>6153</v>
      </c>
      <c r="B72" s="171" t="s">
        <v>5707</v>
      </c>
      <c r="C72" s="171" t="s">
        <v>5708</v>
      </c>
      <c r="D72" s="95" t="s">
        <v>75</v>
      </c>
      <c r="E72" s="95" t="s">
        <v>76</v>
      </c>
      <c r="F72" s="174">
        <v>214</v>
      </c>
      <c r="G72" s="115">
        <f>VLOOKUP($B72,'03_COMPOSIÇÕES'!$A:$G,6,FALSE)</f>
        <v>47.196965813840002</v>
      </c>
      <c r="H72" s="115">
        <f>VLOOKUP($B72,'03_COMPOSIÇÕES'!$A:$G,7,FALSE)</f>
        <v>5.6335587722999998</v>
      </c>
      <c r="I72" s="161">
        <f t="shared" si="50"/>
        <v>10100.150684161761</v>
      </c>
      <c r="J72" s="161">
        <f t="shared" si="51"/>
        <v>1205.5815772721999</v>
      </c>
      <c r="K72" s="161">
        <f t="shared" si="52"/>
        <v>12302.993548377441</v>
      </c>
      <c r="L72" s="161">
        <f t="shared" si="53"/>
        <v>1501.1901800193434</v>
      </c>
      <c r="M72" s="161">
        <f t="shared" si="54"/>
        <v>13804.183728396783</v>
      </c>
      <c r="O72" s="416">
        <v>92398</v>
      </c>
      <c r="P72" s="412">
        <f>VLOOKUP(O72,Plan1!$A:$G,5,FALSE)</f>
        <v>52.74</v>
      </c>
      <c r="Q72" s="417">
        <f t="shared" si="5"/>
        <v>9.052458613999903E-2</v>
      </c>
      <c r="R72" s="423">
        <f t="shared" si="6"/>
        <v>1.7134902000149361E-3</v>
      </c>
    </row>
    <row r="73" spans="1:18" s="42" customFormat="1" ht="25.5">
      <c r="A73" s="166" t="s">
        <v>6154</v>
      </c>
      <c r="B73" s="171" t="s">
        <v>5709</v>
      </c>
      <c r="C73" s="171" t="s">
        <v>5710</v>
      </c>
      <c r="D73" s="95" t="s">
        <v>75</v>
      </c>
      <c r="E73" s="95" t="s">
        <v>78</v>
      </c>
      <c r="F73" s="174">
        <v>22</v>
      </c>
      <c r="G73" s="115">
        <f>VLOOKUP($B73,'03_COMPOSIÇÕES'!$A:$G,6,FALSE)</f>
        <v>13.012172440320001</v>
      </c>
      <c r="H73" s="115">
        <f>VLOOKUP($B73,'03_COMPOSIÇÕES'!$A:$G,7,FALSE)</f>
        <v>7.5961970532600009</v>
      </c>
      <c r="I73" s="161">
        <f t="shared" si="50"/>
        <v>286.26779368704001</v>
      </c>
      <c r="J73" s="161">
        <f t="shared" si="51"/>
        <v>167.11633517172001</v>
      </c>
      <c r="K73" s="161">
        <f t="shared" si="52"/>
        <v>348.70279949018345</v>
      </c>
      <c r="L73" s="161">
        <f t="shared" si="53"/>
        <v>208.09326055582576</v>
      </c>
      <c r="M73" s="161">
        <f t="shared" si="54"/>
        <v>556.79606004600919</v>
      </c>
      <c r="O73" s="416">
        <v>94263</v>
      </c>
      <c r="P73" s="412">
        <f>VLOOKUP(O73,Plan1!$A:$G,5,FALSE)</f>
        <v>20.5</v>
      </c>
      <c r="Q73" s="417">
        <f t="shared" ref="Q73:Q136" si="55">G73+H73-P73</f>
        <v>0.1083694935799997</v>
      </c>
      <c r="R73" s="423">
        <f t="shared" ref="R73:R136" si="56">Q73/(G73+H73)</f>
        <v>5.258518565176124E-3</v>
      </c>
    </row>
    <row r="74" spans="1:18" s="42" customFormat="1" ht="25.5">
      <c r="A74" s="166" t="s">
        <v>6155</v>
      </c>
      <c r="B74" s="171" t="s">
        <v>5711</v>
      </c>
      <c r="C74" s="171" t="s">
        <v>5712</v>
      </c>
      <c r="D74" s="95" t="s">
        <v>75</v>
      </c>
      <c r="E74" s="95" t="s">
        <v>76</v>
      </c>
      <c r="F74" s="174">
        <v>285.35000000000002</v>
      </c>
      <c r="G74" s="115">
        <f>VLOOKUP($B74,'03_COMPOSIÇÕES'!$A:$G,6,FALSE)</f>
        <v>46.803697019200001</v>
      </c>
      <c r="H74" s="115">
        <f>VLOOKUP($B74,'03_COMPOSIÇÕES'!$A:$G,7,FALSE)</f>
        <v>5.2145608699999997</v>
      </c>
      <c r="I74" s="161">
        <f t="shared" si="50"/>
        <v>13355.434944428722</v>
      </c>
      <c r="J74" s="161">
        <f t="shared" si="51"/>
        <v>1487.9749442545001</v>
      </c>
      <c r="K74" s="161">
        <f t="shared" si="52"/>
        <v>16268.255305808625</v>
      </c>
      <c r="L74" s="161">
        <f t="shared" si="53"/>
        <v>1852.8264005857036</v>
      </c>
      <c r="M74" s="161">
        <f t="shared" si="54"/>
        <v>18121.081706394329</v>
      </c>
      <c r="O74" s="416" t="s">
        <v>5711</v>
      </c>
      <c r="P74" s="412" t="e">
        <f>VLOOKUP(O74,Plan1!$A:$G,5,FALSE)</f>
        <v>#N/A</v>
      </c>
      <c r="Q74" s="417" t="e">
        <f t="shared" si="55"/>
        <v>#N/A</v>
      </c>
      <c r="R74" s="423" t="e">
        <f t="shared" si="56"/>
        <v>#N/A</v>
      </c>
    </row>
    <row r="75" spans="1:18" s="42" customFormat="1" ht="25.5">
      <c r="A75" s="166" t="s">
        <v>6156</v>
      </c>
      <c r="B75" s="171" t="s">
        <v>5713</v>
      </c>
      <c r="C75" s="171" t="s">
        <v>5714</v>
      </c>
      <c r="D75" s="304" t="s">
        <v>75</v>
      </c>
      <c r="E75" s="304" t="s">
        <v>5715</v>
      </c>
      <c r="F75" s="174">
        <v>181.04</v>
      </c>
      <c r="G75" s="115">
        <f>VLOOKUP($B75,'03_COMPOSIÇÕES'!$A:$G,6,FALSE)</f>
        <v>8.126180466520001</v>
      </c>
      <c r="H75" s="115">
        <f>VLOOKUP($B75,'03_COMPOSIÇÕES'!$A:$G,7,FALSE)</f>
        <v>1.3000602969999999</v>
      </c>
      <c r="I75" s="161">
        <f t="shared" si="50"/>
        <v>1471.1637116587808</v>
      </c>
      <c r="J75" s="161">
        <f t="shared" si="51"/>
        <v>235.36291616887996</v>
      </c>
      <c r="K75" s="161">
        <f t="shared" si="52"/>
        <v>1792.0245171715608</v>
      </c>
      <c r="L75" s="161">
        <f t="shared" si="53"/>
        <v>293.07390321348936</v>
      </c>
      <c r="M75" s="161">
        <f t="shared" ref="M75" si="57">SUM(K75:L75)</f>
        <v>2085.0984203850503</v>
      </c>
      <c r="O75" s="416" t="s">
        <v>5713</v>
      </c>
      <c r="P75" s="412" t="e">
        <f>VLOOKUP(O75,Plan1!$A:$G,5,FALSE)</f>
        <v>#N/A</v>
      </c>
      <c r="Q75" s="417" t="e">
        <f t="shared" si="55"/>
        <v>#N/A</v>
      </c>
      <c r="R75" s="423" t="e">
        <f t="shared" si="56"/>
        <v>#N/A</v>
      </c>
    </row>
    <row r="76" spans="1:18" s="42" customFormat="1" ht="25.5">
      <c r="A76" s="166" t="s">
        <v>6746</v>
      </c>
      <c r="B76" s="171" t="s">
        <v>6745</v>
      </c>
      <c r="C76" s="171" t="s">
        <v>6742</v>
      </c>
      <c r="D76" s="304" t="s">
        <v>75</v>
      </c>
      <c r="E76" s="304" t="s">
        <v>5715</v>
      </c>
      <c r="F76" s="174">
        <v>34</v>
      </c>
      <c r="G76" s="115">
        <f>VLOOKUP($B76,'03_COMPOSIÇÕES'!$A:$G,6,FALSE)</f>
        <v>4.8979274384500009</v>
      </c>
      <c r="H76" s="115">
        <f>VLOOKUP($B76,'03_COMPOSIÇÕES'!$A:$G,7,FALSE)</f>
        <v>6.2822836021999997</v>
      </c>
      <c r="I76" s="161">
        <f t="shared" si="50"/>
        <v>166.52953290730002</v>
      </c>
      <c r="J76" s="161">
        <f t="shared" si="51"/>
        <v>213.59764247479998</v>
      </c>
      <c r="K76" s="161">
        <f t="shared" si="52"/>
        <v>202.84962403438215</v>
      </c>
      <c r="L76" s="161">
        <f t="shared" si="53"/>
        <v>265.97178440962097</v>
      </c>
      <c r="M76" s="161">
        <f t="shared" si="54"/>
        <v>468.82140844400311</v>
      </c>
      <c r="O76" s="416" t="s">
        <v>6745</v>
      </c>
      <c r="P76" s="412" t="e">
        <f>VLOOKUP(O76,Plan1!$A:$G,5,FALSE)</f>
        <v>#N/A</v>
      </c>
      <c r="Q76" s="417" t="e">
        <f t="shared" si="55"/>
        <v>#N/A</v>
      </c>
      <c r="R76" s="423" t="e">
        <f t="shared" si="56"/>
        <v>#N/A</v>
      </c>
    </row>
    <row r="77" spans="1:18" s="42" customFormat="1">
      <c r="A77" s="166"/>
      <c r="B77" s="171"/>
      <c r="C77" s="172"/>
      <c r="D77" s="165"/>
      <c r="E77" s="165"/>
      <c r="F77" s="174"/>
      <c r="G77" s="115"/>
      <c r="H77" s="115"/>
      <c r="I77" s="161"/>
      <c r="J77" s="161"/>
      <c r="K77" s="161"/>
      <c r="L77" s="161"/>
      <c r="M77" s="161"/>
      <c r="O77" s="416"/>
      <c r="P77" s="412" t="e">
        <f>VLOOKUP(O77,Plan1!$A:$G,5,FALSE)</f>
        <v>#N/A</v>
      </c>
      <c r="Q77" s="417" t="e">
        <f t="shared" si="55"/>
        <v>#N/A</v>
      </c>
      <c r="R77" s="423" t="e">
        <f t="shared" si="56"/>
        <v>#N/A</v>
      </c>
    </row>
    <row r="78" spans="1:18" s="42" customFormat="1">
      <c r="A78" s="166" t="s">
        <v>5716</v>
      </c>
      <c r="B78" s="185"/>
      <c r="C78" s="170" t="s">
        <v>5265</v>
      </c>
      <c r="D78" s="69"/>
      <c r="E78" s="69"/>
      <c r="F78" s="174"/>
      <c r="G78" s="115"/>
      <c r="H78" s="115"/>
      <c r="I78" s="161">
        <f>SUBTOTAL(9,I79:I90)</f>
        <v>24588.123184992524</v>
      </c>
      <c r="J78" s="161">
        <f t="shared" ref="J78:M78" si="58">SUBTOTAL(9,J79:J90)</f>
        <v>15398.931135419898</v>
      </c>
      <c r="K78" s="161">
        <f t="shared" si="58"/>
        <v>29950.792851639391</v>
      </c>
      <c r="L78" s="161">
        <f t="shared" si="58"/>
        <v>19174.749049824859</v>
      </c>
      <c r="M78" s="161">
        <f t="shared" si="58"/>
        <v>49125.541901464239</v>
      </c>
      <c r="O78" s="418"/>
      <c r="P78" s="412" t="e">
        <f>VLOOKUP(O78,Plan1!$A:$G,5,FALSE)</f>
        <v>#N/A</v>
      </c>
      <c r="Q78" s="417" t="e">
        <f t="shared" si="55"/>
        <v>#N/A</v>
      </c>
      <c r="R78" s="423" t="e">
        <f t="shared" si="56"/>
        <v>#N/A</v>
      </c>
    </row>
    <row r="79" spans="1:18" s="42" customFormat="1">
      <c r="A79" s="166" t="s">
        <v>6157</v>
      </c>
      <c r="B79" s="171" t="s">
        <v>5717</v>
      </c>
      <c r="C79" s="171" t="s">
        <v>5718</v>
      </c>
      <c r="D79" s="95" t="s">
        <v>75</v>
      </c>
      <c r="E79" s="95" t="s">
        <v>76</v>
      </c>
      <c r="F79" s="174">
        <v>64.260000000000005</v>
      </c>
      <c r="G79" s="115">
        <f>VLOOKUP($B79,'03_COMPOSIÇÕES'!$A:$G,6,FALSE)</f>
        <v>5.4704956529999995</v>
      </c>
      <c r="H79" s="115">
        <f>VLOOKUP($B79,'03_COMPOSIÇÕES'!$A:$G,7,FALSE)</f>
        <v>7.8964581000000003</v>
      </c>
      <c r="I79" s="161">
        <f t="shared" ref="I79:I90" si="59">$F79*$G79</f>
        <v>351.53405066177999</v>
      </c>
      <c r="J79" s="161">
        <f t="shared" ref="J79:J90" si="60">$F79*$H79</f>
        <v>507.42639750600006</v>
      </c>
      <c r="K79" s="161">
        <f t="shared" ref="K79:K90" si="61">$I79*(1+BDI_MAT)</f>
        <v>428.2036271111142</v>
      </c>
      <c r="L79" s="161">
        <f t="shared" ref="L79:L90" si="62">$J79*(1+BDI_MDO)</f>
        <v>631.84735017447133</v>
      </c>
      <c r="M79" s="161">
        <f t="shared" ref="M79:M90" si="63">SUM(K79:L79)</f>
        <v>1060.0509772855855</v>
      </c>
      <c r="O79" s="416">
        <v>6082</v>
      </c>
      <c r="P79" s="412">
        <f>VLOOKUP(O79,Plan1!$A:$G,5,FALSE)</f>
        <v>13.27</v>
      </c>
      <c r="Q79" s="417">
        <f t="shared" si="55"/>
        <v>9.6953753000001086E-2</v>
      </c>
      <c r="R79" s="423">
        <f t="shared" si="56"/>
        <v>7.2532421965057934E-3</v>
      </c>
    </row>
    <row r="80" spans="1:18" s="42" customFormat="1" ht="25.5">
      <c r="A80" s="166" t="s">
        <v>6158</v>
      </c>
      <c r="B80" s="171" t="s">
        <v>5719</v>
      </c>
      <c r="C80" s="171" t="s">
        <v>5720</v>
      </c>
      <c r="D80" s="95" t="s">
        <v>75</v>
      </c>
      <c r="E80" s="95" t="s">
        <v>76</v>
      </c>
      <c r="F80" s="174">
        <v>281.14</v>
      </c>
      <c r="G80" s="115">
        <f>VLOOKUP($B80,'03_COMPOSIÇÕES'!$A:$G,6,FALSE)</f>
        <v>4.8717968950000001</v>
      </c>
      <c r="H80" s="115">
        <f>VLOOKUP($B80,'03_COMPOSIÇÕES'!$A:$G,7,FALSE)</f>
        <v>5.7146008999999998</v>
      </c>
      <c r="I80" s="161">
        <f t="shared" si="59"/>
        <v>1369.6569790603</v>
      </c>
      <c r="J80" s="161">
        <f t="shared" si="60"/>
        <v>1606.6028970259999</v>
      </c>
      <c r="K80" s="161">
        <f t="shared" si="61"/>
        <v>1668.3791661933515</v>
      </c>
      <c r="L80" s="161">
        <f t="shared" si="62"/>
        <v>2000.5419273767752</v>
      </c>
      <c r="M80" s="161">
        <f t="shared" si="63"/>
        <v>3668.9210935701267</v>
      </c>
      <c r="O80" s="416" t="s">
        <v>12094</v>
      </c>
      <c r="P80" s="412">
        <f>VLOOKUP(O80,Plan1!$A:$G,5,FALSE)</f>
        <v>10.52</v>
      </c>
      <c r="Q80" s="417">
        <f t="shared" si="55"/>
        <v>6.6397795000000315E-2</v>
      </c>
      <c r="R80" s="423">
        <f t="shared" si="56"/>
        <v>6.2719913124141503E-3</v>
      </c>
    </row>
    <row r="81" spans="1:18" s="42" customFormat="1" ht="38.25">
      <c r="A81" s="166" t="s">
        <v>6159</v>
      </c>
      <c r="B81" s="171" t="s">
        <v>5721</v>
      </c>
      <c r="C81" s="171" t="s">
        <v>5722</v>
      </c>
      <c r="D81" s="95" t="s">
        <v>75</v>
      </c>
      <c r="E81" s="95" t="s">
        <v>76</v>
      </c>
      <c r="F81" s="174">
        <v>233.95</v>
      </c>
      <c r="G81" s="115">
        <f>VLOOKUP($B81,'03_COMPOSIÇÕES'!$A:$G,6,FALSE)</f>
        <v>11.575678012799999</v>
      </c>
      <c r="H81" s="115">
        <f>VLOOKUP($B81,'03_COMPOSIÇÕES'!$A:$G,7,FALSE)</f>
        <v>3.7509294199999998</v>
      </c>
      <c r="I81" s="161">
        <f t="shared" si="59"/>
        <v>2708.1298710945598</v>
      </c>
      <c r="J81" s="161">
        <f t="shared" si="60"/>
        <v>877.52993780899988</v>
      </c>
      <c r="K81" s="161">
        <f t="shared" si="61"/>
        <v>3298.7729959802832</v>
      </c>
      <c r="L81" s="161">
        <f t="shared" si="62"/>
        <v>1092.7002785597667</v>
      </c>
      <c r="M81" s="161">
        <f t="shared" si="63"/>
        <v>4391.4732745400497</v>
      </c>
      <c r="O81" s="416" t="s">
        <v>12095</v>
      </c>
      <c r="P81" s="412">
        <f>VLOOKUP(O81,Plan1!$A:$G,5,FALSE)</f>
        <v>15.26</v>
      </c>
      <c r="Q81" s="417">
        <f t="shared" si="55"/>
        <v>6.66074327999997E-2</v>
      </c>
      <c r="R81" s="423">
        <f t="shared" si="56"/>
        <v>4.3458693055225773E-3</v>
      </c>
    </row>
    <row r="82" spans="1:18" s="42" customFormat="1" ht="25.5">
      <c r="A82" s="166" t="s">
        <v>6160</v>
      </c>
      <c r="B82" s="171" t="s">
        <v>5723</v>
      </c>
      <c r="C82" s="171" t="s">
        <v>5724</v>
      </c>
      <c r="D82" s="95" t="s">
        <v>75</v>
      </c>
      <c r="E82" s="95" t="s">
        <v>76</v>
      </c>
      <c r="F82" s="174">
        <v>550.16</v>
      </c>
      <c r="G82" s="115">
        <f>VLOOKUP($B82,'03_COMPOSIÇÕES'!$A:$G,6,FALSE)</f>
        <v>1.1526788778600001</v>
      </c>
      <c r="H82" s="115">
        <f>VLOOKUP($B82,'03_COMPOSIÇÕES'!$A:$G,7,FALSE)</f>
        <v>0.84581460799999997</v>
      </c>
      <c r="I82" s="161">
        <f t="shared" si="59"/>
        <v>634.1578114434576</v>
      </c>
      <c r="J82" s="161">
        <f t="shared" si="60"/>
        <v>465.33336473727996</v>
      </c>
      <c r="K82" s="161">
        <f t="shared" si="61"/>
        <v>772.46763011927567</v>
      </c>
      <c r="L82" s="161">
        <f t="shared" si="62"/>
        <v>579.43310577086106</v>
      </c>
      <c r="M82" s="161">
        <f t="shared" si="63"/>
        <v>1351.9007358901367</v>
      </c>
      <c r="O82" s="416">
        <v>88415</v>
      </c>
      <c r="P82" s="412">
        <f>VLOOKUP(O82,Plan1!$A:$G,5,FALSE)</f>
        <v>1.99</v>
      </c>
      <c r="Q82" s="417">
        <f t="shared" si="55"/>
        <v>8.493485860000094E-3</v>
      </c>
      <c r="R82" s="423">
        <f t="shared" si="56"/>
        <v>4.2499442305388062E-3</v>
      </c>
    </row>
    <row r="83" spans="1:18" s="42" customFormat="1" ht="25.5">
      <c r="A83" s="166" t="s">
        <v>6161</v>
      </c>
      <c r="B83" s="171" t="s">
        <v>5725</v>
      </c>
      <c r="C83" s="171" t="s">
        <v>5726</v>
      </c>
      <c r="D83" s="95" t="s">
        <v>75</v>
      </c>
      <c r="E83" s="95" t="s">
        <v>76</v>
      </c>
      <c r="F83" s="174">
        <v>550.16</v>
      </c>
      <c r="G83" s="115">
        <f>VLOOKUP($B83,'03_COMPOSIÇÕES'!$A:$G,6,FALSE)</f>
        <v>11.7737586338</v>
      </c>
      <c r="H83" s="115">
        <f>VLOOKUP($B83,'03_COMPOSIÇÕES'!$A:$G,7,FALSE)</f>
        <v>2.7431873480000002</v>
      </c>
      <c r="I83" s="161">
        <f t="shared" si="59"/>
        <v>6477.4510499714079</v>
      </c>
      <c r="J83" s="161">
        <f t="shared" si="60"/>
        <v>1509.19195137568</v>
      </c>
      <c r="K83" s="161">
        <f t="shared" si="61"/>
        <v>7890.1831239701714</v>
      </c>
      <c r="L83" s="161">
        <f t="shared" si="62"/>
        <v>1879.2458178529969</v>
      </c>
      <c r="M83" s="161">
        <f t="shared" si="63"/>
        <v>9769.4289418231674</v>
      </c>
      <c r="O83" s="416">
        <v>88423</v>
      </c>
      <c r="P83" s="412">
        <f>VLOOKUP(O83,Plan1!$A:$G,5,FALSE)</f>
        <v>14.48</v>
      </c>
      <c r="Q83" s="417">
        <f t="shared" si="55"/>
        <v>3.6945981799998862E-2</v>
      </c>
      <c r="R83" s="423">
        <f t="shared" si="56"/>
        <v>2.5450244043284521E-3</v>
      </c>
    </row>
    <row r="84" spans="1:18" s="42" customFormat="1" ht="25.5">
      <c r="A84" s="166" t="s">
        <v>6162</v>
      </c>
      <c r="B84" s="171" t="s">
        <v>5266</v>
      </c>
      <c r="C84" s="171" t="s">
        <v>5267</v>
      </c>
      <c r="D84" s="95" t="s">
        <v>75</v>
      </c>
      <c r="E84" s="95" t="s">
        <v>76</v>
      </c>
      <c r="F84" s="174">
        <v>337.63</v>
      </c>
      <c r="G84" s="115">
        <f>VLOOKUP($B84,'03_COMPOSIÇÕES'!$A:$G,6,FALSE)</f>
        <v>7.3545275381400002</v>
      </c>
      <c r="H84" s="115">
        <f>VLOOKUP($B84,'03_COMPOSIÇÕES'!$A:$G,7,FALSE)</f>
        <v>4.035726983</v>
      </c>
      <c r="I84" s="161">
        <f t="shared" si="59"/>
        <v>2483.1091327022082</v>
      </c>
      <c r="J84" s="161">
        <f t="shared" si="60"/>
        <v>1362.5825012702899</v>
      </c>
      <c r="K84" s="161">
        <f t="shared" si="61"/>
        <v>3024.6752345445598</v>
      </c>
      <c r="L84" s="161">
        <f t="shared" si="62"/>
        <v>1696.687730581765</v>
      </c>
      <c r="M84" s="161">
        <f t="shared" si="63"/>
        <v>4721.3629651263245</v>
      </c>
      <c r="O84" s="416">
        <v>88488</v>
      </c>
      <c r="P84" s="412">
        <f>VLOOKUP(O84,Plan1!$A:$G,5,FALSE)</f>
        <v>11.34</v>
      </c>
      <c r="Q84" s="417">
        <f t="shared" si="55"/>
        <v>5.0254521140001174E-2</v>
      </c>
      <c r="R84" s="423">
        <f t="shared" si="56"/>
        <v>4.4120630532645394E-3</v>
      </c>
    </row>
    <row r="85" spans="1:18" s="42" customFormat="1" ht="25.5">
      <c r="A85" s="166" t="s">
        <v>6163</v>
      </c>
      <c r="B85" s="171" t="s">
        <v>5727</v>
      </c>
      <c r="C85" s="171" t="s">
        <v>5728</v>
      </c>
      <c r="D85" s="95" t="s">
        <v>75</v>
      </c>
      <c r="E85" s="95" t="s">
        <v>76</v>
      </c>
      <c r="F85" s="174">
        <v>719.98</v>
      </c>
      <c r="G85" s="115">
        <f>VLOOKUP($B85,'03_COMPOSIÇÕES'!$A:$G,6,FALSE)</f>
        <v>7.0457586968000001</v>
      </c>
      <c r="H85" s="115">
        <f>VLOOKUP($B85,'03_COMPOSIÇÕES'!$A:$G,7,FALSE)</f>
        <v>3.0995275380000002</v>
      </c>
      <c r="I85" s="161">
        <f t="shared" si="59"/>
        <v>5072.8053465220646</v>
      </c>
      <c r="J85" s="161">
        <f t="shared" si="60"/>
        <v>2231.5978368092401</v>
      </c>
      <c r="K85" s="161">
        <f t="shared" si="61"/>
        <v>6179.1841925985264</v>
      </c>
      <c r="L85" s="161">
        <f t="shared" si="62"/>
        <v>2778.7856263948661</v>
      </c>
      <c r="M85" s="161">
        <f t="shared" si="63"/>
        <v>8957.9698189933915</v>
      </c>
      <c r="O85" s="416">
        <v>88489</v>
      </c>
      <c r="P85" s="412">
        <f>VLOOKUP(O85,Plan1!$A:$G,5,FALSE)</f>
        <v>10.1</v>
      </c>
      <c r="Q85" s="417">
        <f t="shared" si="55"/>
        <v>4.5286234800000713E-2</v>
      </c>
      <c r="R85" s="423">
        <f t="shared" si="56"/>
        <v>4.4637710313841592E-3</v>
      </c>
    </row>
    <row r="86" spans="1:18" s="42" customFormat="1" ht="25.5">
      <c r="A86" s="166" t="s">
        <v>6164</v>
      </c>
      <c r="B86" s="171" t="s">
        <v>5729</v>
      </c>
      <c r="C86" s="171" t="s">
        <v>5730</v>
      </c>
      <c r="D86" s="95" t="s">
        <v>75</v>
      </c>
      <c r="E86" s="95" t="s">
        <v>76</v>
      </c>
      <c r="F86" s="174">
        <v>337.63</v>
      </c>
      <c r="G86" s="115">
        <f>VLOOKUP($B86,'03_COMPOSIÇÕES'!$A:$G,6,FALSE)</f>
        <v>4.9969264386900001</v>
      </c>
      <c r="H86" s="115">
        <f>VLOOKUP($B86,'03_COMPOSIÇÕES'!$A:$G,7,FALSE)</f>
        <v>8.3457637550000001</v>
      </c>
      <c r="I86" s="161">
        <f t="shared" si="59"/>
        <v>1687.1122734949047</v>
      </c>
      <c r="J86" s="161">
        <f t="shared" si="60"/>
        <v>2817.78021660065</v>
      </c>
      <c r="K86" s="161">
        <f t="shared" si="61"/>
        <v>2055.0714603441434</v>
      </c>
      <c r="L86" s="161">
        <f t="shared" si="62"/>
        <v>3508.6999257111297</v>
      </c>
      <c r="M86" s="161">
        <f t="shared" si="63"/>
        <v>5563.7713860552731</v>
      </c>
      <c r="O86" s="416">
        <v>88494</v>
      </c>
      <c r="P86" s="412">
        <f>VLOOKUP(O86,Plan1!$A:$G,5,FALSE)</f>
        <v>13.25</v>
      </c>
      <c r="Q86" s="417">
        <f t="shared" si="55"/>
        <v>9.26901936900002E-2</v>
      </c>
      <c r="R86" s="423">
        <f t="shared" si="56"/>
        <v>6.9468894461654418E-3</v>
      </c>
    </row>
    <row r="87" spans="1:18" s="42" customFormat="1" ht="25.5">
      <c r="A87" s="166" t="s">
        <v>6165</v>
      </c>
      <c r="B87" s="171" t="s">
        <v>5731</v>
      </c>
      <c r="C87" s="171" t="s">
        <v>5732</v>
      </c>
      <c r="D87" s="95" t="s">
        <v>75</v>
      </c>
      <c r="E87" s="95" t="s">
        <v>76</v>
      </c>
      <c r="F87" s="174">
        <v>719.98</v>
      </c>
      <c r="G87" s="115">
        <f>VLOOKUP($B87,'03_COMPOSIÇÕES'!$A:$G,6,FALSE)</f>
        <v>3.5172380128</v>
      </c>
      <c r="H87" s="115">
        <f>VLOOKUP($B87,'03_COMPOSIÇÕES'!$A:$G,7,FALSE)</f>
        <v>3.8757092119999998</v>
      </c>
      <c r="I87" s="161">
        <f t="shared" si="59"/>
        <v>2532.341024455744</v>
      </c>
      <c r="J87" s="161">
        <f t="shared" si="60"/>
        <v>2790.43311845576</v>
      </c>
      <c r="K87" s="161">
        <f t="shared" si="61"/>
        <v>3084.6446018895417</v>
      </c>
      <c r="L87" s="161">
        <f t="shared" si="62"/>
        <v>3474.6473191011128</v>
      </c>
      <c r="M87" s="161">
        <f t="shared" si="63"/>
        <v>6559.291920990654</v>
      </c>
      <c r="O87" s="416">
        <v>88495</v>
      </c>
      <c r="P87" s="412">
        <f>VLOOKUP(O87,Plan1!$A:$G,5,FALSE)</f>
        <v>7.34</v>
      </c>
      <c r="Q87" s="417">
        <f t="shared" si="55"/>
        <v>5.294722480000047E-2</v>
      </c>
      <c r="R87" s="423">
        <f t="shared" si="56"/>
        <v>7.1618561840109491E-3</v>
      </c>
    </row>
    <row r="88" spans="1:18" s="42" customFormat="1" ht="25.5">
      <c r="A88" s="166" t="s">
        <v>6166</v>
      </c>
      <c r="B88" s="171" t="s">
        <v>5733</v>
      </c>
      <c r="C88" s="171" t="s">
        <v>5734</v>
      </c>
      <c r="D88" s="95" t="s">
        <v>75</v>
      </c>
      <c r="E88" s="95" t="s">
        <v>2</v>
      </c>
      <c r="F88" s="174">
        <v>1</v>
      </c>
      <c r="G88" s="115">
        <f>VLOOKUP($B88,'03_COMPOSIÇÕES'!$A:$G,6,FALSE)</f>
        <v>67.707728179033325</v>
      </c>
      <c r="H88" s="115">
        <f>VLOOKUP($B88,'03_COMPOSIÇÕES'!$A:$G,7,FALSE)</f>
        <v>9.4966358100000008</v>
      </c>
      <c r="I88" s="161">
        <f t="shared" si="59"/>
        <v>67.707728179033325</v>
      </c>
      <c r="J88" s="161">
        <f t="shared" si="60"/>
        <v>9.4966358100000008</v>
      </c>
      <c r="K88" s="161">
        <f t="shared" si="61"/>
        <v>82.474783694880486</v>
      </c>
      <c r="L88" s="161">
        <f t="shared" si="62"/>
        <v>11.825210910612002</v>
      </c>
      <c r="M88" s="161">
        <f t="shared" si="63"/>
        <v>94.299994605492486</v>
      </c>
      <c r="O88" s="416" t="s">
        <v>5733</v>
      </c>
      <c r="P88" s="412" t="e">
        <f>VLOOKUP(O88,Plan1!$A:$G,5,FALSE)</f>
        <v>#N/A</v>
      </c>
      <c r="Q88" s="417" t="e">
        <f t="shared" si="55"/>
        <v>#N/A</v>
      </c>
      <c r="R88" s="423" t="e">
        <f t="shared" si="56"/>
        <v>#N/A</v>
      </c>
    </row>
    <row r="89" spans="1:18" s="42" customFormat="1">
      <c r="A89" s="166" t="s">
        <v>6167</v>
      </c>
      <c r="B89" s="171" t="s">
        <v>5735</v>
      </c>
      <c r="C89" s="171" t="s">
        <v>5736</v>
      </c>
      <c r="D89" s="95" t="s">
        <v>75</v>
      </c>
      <c r="E89" s="95" t="s">
        <v>76</v>
      </c>
      <c r="F89" s="174">
        <v>76.47</v>
      </c>
      <c r="G89" s="115">
        <f>VLOOKUP($B89,'03_COMPOSIÇÕES'!$A:$G,6,FALSE)</f>
        <v>12.761793789999999</v>
      </c>
      <c r="H89" s="115">
        <f>VLOOKUP($B89,'03_COMPOSIÇÕES'!$A:$G,7,FALSE)</f>
        <v>10.909286</v>
      </c>
      <c r="I89" s="161">
        <f t="shared" si="59"/>
        <v>975.89437112129986</v>
      </c>
      <c r="J89" s="161">
        <f t="shared" si="60"/>
        <v>834.23310042000003</v>
      </c>
      <c r="K89" s="161">
        <f t="shared" si="61"/>
        <v>1188.7369334628554</v>
      </c>
      <c r="L89" s="161">
        <f t="shared" si="62"/>
        <v>1038.787056642984</v>
      </c>
      <c r="M89" s="161">
        <f t="shared" si="63"/>
        <v>2227.5239901058394</v>
      </c>
      <c r="O89" s="416" t="s">
        <v>13378</v>
      </c>
      <c r="P89" s="412" t="e">
        <f>VLOOKUP(O89,Plan1!$A:$G,5,FALSE)</f>
        <v>#N/A</v>
      </c>
      <c r="Q89" s="417" t="e">
        <f t="shared" si="55"/>
        <v>#N/A</v>
      </c>
      <c r="R89" s="423" t="e">
        <f t="shared" si="56"/>
        <v>#N/A</v>
      </c>
    </row>
    <row r="90" spans="1:18" s="42" customFormat="1" ht="25.5">
      <c r="A90" s="166" t="s">
        <v>6168</v>
      </c>
      <c r="B90" s="171" t="s">
        <v>5737</v>
      </c>
      <c r="C90" s="171" t="s">
        <v>5738</v>
      </c>
      <c r="D90" s="95" t="s">
        <v>75</v>
      </c>
      <c r="E90" s="95" t="s">
        <v>78</v>
      </c>
      <c r="F90" s="174">
        <v>70.239999999999995</v>
      </c>
      <c r="G90" s="115">
        <f>VLOOKUP($B90,'03_COMPOSIÇÕES'!$A:$G,6,FALSE)</f>
        <v>3.2491962739999996</v>
      </c>
      <c r="H90" s="115">
        <f>VLOOKUP($B90,'03_COMPOSIÇÕES'!$A:$G,7,FALSE)</f>
        <v>5.5057399999999994</v>
      </c>
      <c r="I90" s="161">
        <f t="shared" si="59"/>
        <v>228.22354628575997</v>
      </c>
      <c r="J90" s="161">
        <f t="shared" si="60"/>
        <v>386.72317759999993</v>
      </c>
      <c r="K90" s="161">
        <f t="shared" si="61"/>
        <v>277.99910173068423</v>
      </c>
      <c r="L90" s="161">
        <f t="shared" si="62"/>
        <v>481.54770074751997</v>
      </c>
      <c r="M90" s="161">
        <f t="shared" si="63"/>
        <v>759.5468024782042</v>
      </c>
      <c r="O90" s="416" t="s">
        <v>13379</v>
      </c>
      <c r="P90" s="412" t="e">
        <f>VLOOKUP(O90,Plan1!$A:$G,5,FALSE)</f>
        <v>#N/A</v>
      </c>
      <c r="Q90" s="417" t="e">
        <f t="shared" si="55"/>
        <v>#N/A</v>
      </c>
      <c r="R90" s="423" t="e">
        <f t="shared" si="56"/>
        <v>#N/A</v>
      </c>
    </row>
    <row r="91" spans="1:18" s="42" customFormat="1">
      <c r="A91" s="166"/>
      <c r="B91" s="171"/>
      <c r="C91" s="172"/>
      <c r="D91" s="165"/>
      <c r="E91" s="165"/>
      <c r="F91" s="174"/>
      <c r="G91" s="115"/>
      <c r="H91" s="115"/>
      <c r="I91" s="161"/>
      <c r="J91" s="161"/>
      <c r="K91" s="161"/>
      <c r="L91" s="161"/>
      <c r="M91" s="161"/>
      <c r="O91" s="416"/>
      <c r="P91" s="412" t="e">
        <f>VLOOKUP(O91,Plan1!$A:$G,5,FALSE)</f>
        <v>#N/A</v>
      </c>
      <c r="Q91" s="417" t="e">
        <f t="shared" si="55"/>
        <v>#N/A</v>
      </c>
      <c r="R91" s="423" t="e">
        <f t="shared" si="56"/>
        <v>#N/A</v>
      </c>
    </row>
    <row r="92" spans="1:18" s="42" customFormat="1">
      <c r="A92" s="166" t="s">
        <v>5263</v>
      </c>
      <c r="B92" s="185"/>
      <c r="C92" s="170" t="s">
        <v>5739</v>
      </c>
      <c r="D92" s="69"/>
      <c r="E92" s="69"/>
      <c r="F92" s="174"/>
      <c r="G92" s="115"/>
      <c r="H92" s="115"/>
      <c r="I92" s="161">
        <f>SUBTOTAL(9,I93:I95)</f>
        <v>7341.2026154195128</v>
      </c>
      <c r="J92" s="161">
        <f t="shared" ref="J92:M92" si="64">SUBTOTAL(9,J93:J95)</f>
        <v>3382.4605800841882</v>
      </c>
      <c r="K92" s="161">
        <f t="shared" si="64"/>
        <v>8942.3189058425087</v>
      </c>
      <c r="L92" s="161">
        <f t="shared" si="64"/>
        <v>4211.8399143208317</v>
      </c>
      <c r="M92" s="161">
        <f t="shared" si="64"/>
        <v>13154.158820163339</v>
      </c>
      <c r="O92" s="418"/>
      <c r="P92" s="412" t="e">
        <f>VLOOKUP(O92,Plan1!$A:$G,5,FALSE)</f>
        <v>#N/A</v>
      </c>
      <c r="Q92" s="417" t="e">
        <f t="shared" si="55"/>
        <v>#N/A</v>
      </c>
      <c r="R92" s="423" t="e">
        <f t="shared" si="56"/>
        <v>#N/A</v>
      </c>
    </row>
    <row r="93" spans="1:18" s="42" customFormat="1" ht="25.5">
      <c r="A93" s="166" t="s">
        <v>5215</v>
      </c>
      <c r="B93" s="171" t="s">
        <v>5740</v>
      </c>
      <c r="C93" s="171" t="s">
        <v>5741</v>
      </c>
      <c r="D93" s="95" t="s">
        <v>75</v>
      </c>
      <c r="E93" s="95" t="s">
        <v>76</v>
      </c>
      <c r="F93" s="174">
        <v>303.63</v>
      </c>
      <c r="G93" s="115">
        <f>VLOOKUP($B93,'03_COMPOSIÇÕES'!$A:$G,6,FALSE)</f>
        <v>16.521224508020001</v>
      </c>
      <c r="H93" s="115">
        <f>VLOOKUP($B93,'03_COMPOSIÇÕES'!$A:$G,7,FALSE)</f>
        <v>10.1156755476</v>
      </c>
      <c r="I93" s="161">
        <f t="shared" ref="I93:I95" si="65">$F93*$G93</f>
        <v>5016.3393973701131</v>
      </c>
      <c r="J93" s="161">
        <f t="shared" ref="J93:J95" si="66">$F93*$H93</f>
        <v>3071.4225665177883</v>
      </c>
      <c r="K93" s="161">
        <f>$I93*(1+BDI_MAT)</f>
        <v>6110.4030199365343</v>
      </c>
      <c r="L93" s="161">
        <f>$J93*(1+BDI_MDO)</f>
        <v>3824.5353798279502</v>
      </c>
      <c r="M93" s="161">
        <f t="shared" ref="M93:M95" si="67">SUM(K93:L93)</f>
        <v>9934.9383997644836</v>
      </c>
      <c r="O93" s="416">
        <v>96113</v>
      </c>
      <c r="P93" s="412">
        <f>VLOOKUP(O93,Plan1!$A:$G,5,FALSE)</f>
        <v>26.51</v>
      </c>
      <c r="Q93" s="417">
        <f t="shared" si="55"/>
        <v>0.12690005562000195</v>
      </c>
      <c r="R93" s="423">
        <f t="shared" si="56"/>
        <v>4.7640699689162165E-3</v>
      </c>
    </row>
    <row r="94" spans="1:18" s="42" customFormat="1" ht="25.5">
      <c r="A94" s="166" t="s">
        <v>5216</v>
      </c>
      <c r="B94" s="171" t="s">
        <v>5742</v>
      </c>
      <c r="C94" s="171" t="s">
        <v>5743</v>
      </c>
      <c r="D94" s="95" t="s">
        <v>75</v>
      </c>
      <c r="E94" s="95" t="s">
        <v>76</v>
      </c>
      <c r="F94" s="174">
        <v>34</v>
      </c>
      <c r="G94" s="115">
        <f>VLOOKUP($B94,'03_COMPOSIÇÕES'!$A:$G,6,FALSE)</f>
        <v>38.611271119099996</v>
      </c>
      <c r="H94" s="115">
        <f>VLOOKUP($B94,'03_COMPOSIÇÕES'!$A:$G,7,FALSE)</f>
        <v>9.1481768696000003</v>
      </c>
      <c r="I94" s="161">
        <f t="shared" si="65"/>
        <v>1312.7832180493999</v>
      </c>
      <c r="J94" s="161">
        <f t="shared" si="66"/>
        <v>311.03801356640002</v>
      </c>
      <c r="K94" s="161">
        <f>$I94*(1+BDI_MAT)</f>
        <v>1599.1012379059739</v>
      </c>
      <c r="L94" s="161">
        <f>$J94*(1+BDI_MDO)</f>
        <v>387.30453449288132</v>
      </c>
      <c r="M94" s="161">
        <f t="shared" si="67"/>
        <v>1986.4057723988553</v>
      </c>
      <c r="O94" s="416">
        <v>96114</v>
      </c>
      <c r="P94" s="412">
        <f>VLOOKUP(O94,Plan1!$A:$G,5,FALSE)</f>
        <v>47.63</v>
      </c>
      <c r="Q94" s="417">
        <f t="shared" si="55"/>
        <v>0.12944798869999374</v>
      </c>
      <c r="R94" s="423">
        <f t="shared" si="56"/>
        <v>2.7104163500931053E-3</v>
      </c>
    </row>
    <row r="95" spans="1:18" s="42" customFormat="1">
      <c r="A95" s="166" t="s">
        <v>5275</v>
      </c>
      <c r="B95" s="171" t="s">
        <v>5744</v>
      </c>
      <c r="C95" s="171" t="s">
        <v>5745</v>
      </c>
      <c r="D95" s="95" t="s">
        <v>75</v>
      </c>
      <c r="E95" s="95" t="s">
        <v>78</v>
      </c>
      <c r="F95" s="174">
        <v>84.34</v>
      </c>
      <c r="G95" s="115">
        <f>VLOOKUP($B95,'03_COMPOSIÇÕES'!$A:$G,6,FALSE)</f>
        <v>12</v>
      </c>
      <c r="H95" s="115">
        <f>VLOOKUP($B95,'03_COMPOSIÇÕES'!$A:$G,7,FALSE)</f>
        <v>0</v>
      </c>
      <c r="I95" s="161">
        <f t="shared" si="65"/>
        <v>1012.08</v>
      </c>
      <c r="J95" s="161">
        <f t="shared" si="66"/>
        <v>0</v>
      </c>
      <c r="K95" s="161">
        <f>$I95*(1+BDI_MAT)</f>
        <v>1232.814648</v>
      </c>
      <c r="L95" s="161">
        <f>$J95*(1+BDI_MDO)</f>
        <v>0</v>
      </c>
      <c r="M95" s="161">
        <f t="shared" si="67"/>
        <v>1232.814648</v>
      </c>
      <c r="O95" s="416" t="s">
        <v>5744</v>
      </c>
      <c r="P95" s="412" t="e">
        <f>VLOOKUP(O95,Plan1!$A:$G,5,FALSE)</f>
        <v>#N/A</v>
      </c>
      <c r="Q95" s="417" t="e">
        <f t="shared" si="55"/>
        <v>#N/A</v>
      </c>
      <c r="R95" s="423" t="e">
        <f t="shared" si="56"/>
        <v>#N/A</v>
      </c>
    </row>
    <row r="96" spans="1:18" s="42" customFormat="1">
      <c r="A96" s="166"/>
      <c r="B96" s="171"/>
      <c r="C96" s="172"/>
      <c r="D96" s="165"/>
      <c r="E96" s="165"/>
      <c r="F96" s="174"/>
      <c r="G96" s="115"/>
      <c r="H96" s="115"/>
      <c r="I96" s="161"/>
      <c r="J96" s="161"/>
      <c r="K96" s="161"/>
      <c r="L96" s="161"/>
      <c r="M96" s="161"/>
      <c r="O96" s="416"/>
      <c r="P96" s="412" t="e">
        <f>VLOOKUP(O96,Plan1!$A:$G,5,FALSE)</f>
        <v>#N/A</v>
      </c>
      <c r="Q96" s="417" t="e">
        <f t="shared" si="55"/>
        <v>#N/A</v>
      </c>
      <c r="R96" s="423" t="e">
        <f t="shared" si="56"/>
        <v>#N/A</v>
      </c>
    </row>
    <row r="97" spans="1:18" s="42" customFormat="1">
      <c r="A97" s="166" t="s">
        <v>5264</v>
      </c>
      <c r="B97" s="185"/>
      <c r="C97" s="170" t="s">
        <v>5746</v>
      </c>
      <c r="D97" s="69"/>
      <c r="E97" s="69"/>
      <c r="F97" s="174"/>
      <c r="G97" s="115"/>
      <c r="H97" s="115"/>
      <c r="I97" s="161">
        <f>SUBTOTAL(9,I98)</f>
        <v>1459.37372412543</v>
      </c>
      <c r="J97" s="161">
        <f t="shared" ref="J97:M97" si="68">SUBTOTAL(9,J98)</f>
        <v>696.52221400299993</v>
      </c>
      <c r="K97" s="161">
        <f t="shared" si="68"/>
        <v>1777.6631333571863</v>
      </c>
      <c r="L97" s="161">
        <f t="shared" si="68"/>
        <v>867.30946087653558</v>
      </c>
      <c r="M97" s="161">
        <f t="shared" si="68"/>
        <v>2644.9725942337218</v>
      </c>
      <c r="O97" s="418"/>
      <c r="P97" s="412" t="e">
        <f>VLOOKUP(O97,Plan1!$A:$G,5,FALSE)</f>
        <v>#N/A</v>
      </c>
      <c r="Q97" s="417" t="e">
        <f t="shared" si="55"/>
        <v>#N/A</v>
      </c>
      <c r="R97" s="423" t="e">
        <f t="shared" si="56"/>
        <v>#N/A</v>
      </c>
    </row>
    <row r="98" spans="1:18" s="42" customFormat="1" ht="25.5">
      <c r="A98" s="166" t="s">
        <v>5217</v>
      </c>
      <c r="B98" s="171" t="s">
        <v>5747</v>
      </c>
      <c r="C98" s="171" t="s">
        <v>5748</v>
      </c>
      <c r="D98" s="95" t="s">
        <v>75</v>
      </c>
      <c r="E98" s="95" t="s">
        <v>76</v>
      </c>
      <c r="F98" s="174">
        <v>196.39</v>
      </c>
      <c r="G98" s="115">
        <f>VLOOKUP($B98,'03_COMPOSIÇÕES'!$A:$G,6,FALSE)</f>
        <v>7.4309981370000004</v>
      </c>
      <c r="H98" s="115">
        <f>VLOOKUP($B98,'03_COMPOSIÇÕES'!$A:$G,7,FALSE)</f>
        <v>3.5466276999999997</v>
      </c>
      <c r="I98" s="161">
        <f t="shared" ref="I98" si="69">$F98*$G98</f>
        <v>1459.37372412543</v>
      </c>
      <c r="J98" s="161">
        <f t="shared" ref="J98" si="70">$F98*$H98</f>
        <v>696.52221400299993</v>
      </c>
      <c r="K98" s="161">
        <f>$I98*(1+BDI_MAT)</f>
        <v>1777.6631333571863</v>
      </c>
      <c r="L98" s="161">
        <f>$J98*(1+BDI_MDO)</f>
        <v>867.30946087653558</v>
      </c>
      <c r="M98" s="161">
        <f t="shared" ref="M98" si="71">SUM(K98:L98)</f>
        <v>2644.9725942337218</v>
      </c>
      <c r="O98" s="416">
        <v>72075</v>
      </c>
      <c r="P98" s="412">
        <f>VLOOKUP(O98,Plan1!$A:$G,5,FALSE)</f>
        <v>10.93</v>
      </c>
      <c r="Q98" s="417">
        <f t="shared" si="55"/>
        <v>4.7625837000000004E-2</v>
      </c>
      <c r="R98" s="423">
        <f t="shared" si="56"/>
        <v>4.33844600892458E-3</v>
      </c>
    </row>
    <row r="99" spans="1:18" s="42" customFormat="1">
      <c r="A99" s="166"/>
      <c r="B99" s="171"/>
      <c r="C99" s="172"/>
      <c r="D99" s="165"/>
      <c r="E99" s="165"/>
      <c r="F99" s="174"/>
      <c r="G99" s="115"/>
      <c r="H99" s="115"/>
      <c r="I99" s="161"/>
      <c r="J99" s="161"/>
      <c r="K99" s="161"/>
      <c r="L99" s="161"/>
      <c r="M99" s="161"/>
      <c r="O99" s="416"/>
      <c r="P99" s="412" t="e">
        <f>VLOOKUP(O99,Plan1!$A:$G,5,FALSE)</f>
        <v>#N/A</v>
      </c>
      <c r="Q99" s="417" t="e">
        <f t="shared" si="55"/>
        <v>#N/A</v>
      </c>
      <c r="R99" s="423" t="e">
        <f t="shared" si="56"/>
        <v>#N/A</v>
      </c>
    </row>
    <row r="100" spans="1:18" s="42" customFormat="1">
      <c r="A100" s="166" t="s">
        <v>5268</v>
      </c>
      <c r="B100" s="185"/>
      <c r="C100" s="170" t="s">
        <v>5749</v>
      </c>
      <c r="D100" s="69"/>
      <c r="E100" s="69"/>
      <c r="F100" s="174"/>
      <c r="G100" s="115"/>
      <c r="H100" s="115"/>
      <c r="I100" s="161">
        <f>SUBTOTAL(9,I101:I108)</f>
        <v>45663.19758809622</v>
      </c>
      <c r="J100" s="161">
        <f t="shared" ref="J100:M100" si="72">SUBTOTAL(9,J101:J108)</f>
        <v>5767.5941540893373</v>
      </c>
      <c r="K100" s="161">
        <f t="shared" si="72"/>
        <v>55622.340982059999</v>
      </c>
      <c r="L100" s="161">
        <f t="shared" si="72"/>
        <v>7181.8082406720423</v>
      </c>
      <c r="M100" s="161">
        <f t="shared" si="72"/>
        <v>62804.149222732041</v>
      </c>
      <c r="O100" s="418"/>
      <c r="P100" s="412" t="e">
        <f>VLOOKUP(O100,Plan1!$A:$G,5,FALSE)</f>
        <v>#N/A</v>
      </c>
      <c r="Q100" s="417" t="e">
        <f t="shared" si="55"/>
        <v>#N/A</v>
      </c>
      <c r="R100" s="423" t="e">
        <f t="shared" si="56"/>
        <v>#N/A</v>
      </c>
    </row>
    <row r="101" spans="1:18" s="42" customFormat="1" ht="38.25">
      <c r="A101" s="166" t="s">
        <v>5218</v>
      </c>
      <c r="B101" s="171" t="s">
        <v>5750</v>
      </c>
      <c r="C101" s="171" t="s">
        <v>5751</v>
      </c>
      <c r="D101" s="95" t="s">
        <v>75</v>
      </c>
      <c r="E101" s="95" t="s">
        <v>78</v>
      </c>
      <c r="F101" s="174">
        <v>98.93</v>
      </c>
      <c r="G101" s="115">
        <f>VLOOKUP($B101,'03_COMPOSIÇÕES'!$A:$G,6,FALSE)</f>
        <v>14.715818013390001</v>
      </c>
      <c r="H101" s="115">
        <f>VLOOKUP($B101,'03_COMPOSIÇÕES'!$A:$G,7,FALSE)</f>
        <v>9.9799739090999999</v>
      </c>
      <c r="I101" s="161">
        <f t="shared" ref="I101:I108" si="73">$F101*$G101</f>
        <v>1455.8358760646729</v>
      </c>
      <c r="J101" s="161">
        <f t="shared" ref="J101:J108" si="74">$F101*$H101</f>
        <v>987.31881882726304</v>
      </c>
      <c r="K101" s="161">
        <f t="shared" ref="K101:K108" si="75">$I101*(1+BDI_MAT)</f>
        <v>1773.353680634378</v>
      </c>
      <c r="L101" s="161">
        <f t="shared" ref="L101:L108" si="76">$J101*(1+BDI_MDO)</f>
        <v>1229.4093932037081</v>
      </c>
      <c r="M101" s="161">
        <f t="shared" ref="M101:M108" si="77">SUM(K101:L101)</f>
        <v>3002.7630738380858</v>
      </c>
      <c r="O101" s="416">
        <v>71623</v>
      </c>
      <c r="P101" s="412">
        <f>VLOOKUP(O101,Plan1!$A:$G,5,FALSE)</f>
        <v>24.57</v>
      </c>
      <c r="Q101" s="417">
        <f t="shared" si="55"/>
        <v>0.12579192249000215</v>
      </c>
      <c r="R101" s="423">
        <f t="shared" si="56"/>
        <v>5.0936581780738829E-3</v>
      </c>
    </row>
    <row r="102" spans="1:18" s="42" customFormat="1" ht="63.75">
      <c r="A102" s="166" t="s">
        <v>5219</v>
      </c>
      <c r="B102" s="171" t="s">
        <v>5752</v>
      </c>
      <c r="C102" s="171" t="s">
        <v>5753</v>
      </c>
      <c r="D102" s="95" t="s">
        <v>75</v>
      </c>
      <c r="E102" s="95" t="s">
        <v>76</v>
      </c>
      <c r="F102" s="174">
        <v>58</v>
      </c>
      <c r="G102" s="115">
        <f>VLOOKUP($B102,'03_COMPOSIÇÕES'!$A:$G,6,FALSE)</f>
        <v>50.413991306000007</v>
      </c>
      <c r="H102" s="115">
        <f>VLOOKUP($B102,'03_COMPOSIÇÕES'!$A:$G,7,FALSE)</f>
        <v>17.6508374</v>
      </c>
      <c r="I102" s="161">
        <f t="shared" si="73"/>
        <v>2924.0114957480005</v>
      </c>
      <c r="J102" s="161">
        <f t="shared" si="74"/>
        <v>1023.7485692</v>
      </c>
      <c r="K102" s="161">
        <f t="shared" si="75"/>
        <v>3561.7384029706391</v>
      </c>
      <c r="L102" s="161">
        <f t="shared" si="76"/>
        <v>1274.7717183678401</v>
      </c>
      <c r="M102" s="161">
        <f t="shared" si="77"/>
        <v>4836.5101213384787</v>
      </c>
      <c r="O102" s="416">
        <v>72110</v>
      </c>
      <c r="P102" s="412">
        <f>VLOOKUP(O102,Plan1!$A:$G,5,FALSE)</f>
        <v>67.92</v>
      </c>
      <c r="Q102" s="417">
        <f t="shared" si="55"/>
        <v>0.14482870600001263</v>
      </c>
      <c r="R102" s="423">
        <f t="shared" si="56"/>
        <v>2.1278053401939403E-3</v>
      </c>
    </row>
    <row r="103" spans="1:18" s="42" customFormat="1">
      <c r="A103" s="166" t="s">
        <v>5220</v>
      </c>
      <c r="B103" s="171" t="s">
        <v>5754</v>
      </c>
      <c r="C103" s="171" t="s">
        <v>5755</v>
      </c>
      <c r="D103" s="95" t="s">
        <v>75</v>
      </c>
      <c r="E103" s="95" t="s">
        <v>78</v>
      </c>
      <c r="F103" s="174">
        <v>46.11</v>
      </c>
      <c r="G103" s="115">
        <f>VLOOKUP($B103,'03_COMPOSIÇÕES'!$A:$G,6,FALSE)</f>
        <v>29.952898509599997</v>
      </c>
      <c r="H103" s="115">
        <f>VLOOKUP($B103,'03_COMPOSIÇÕES'!$A:$G,7,FALSE)</f>
        <v>2.3948434799999996</v>
      </c>
      <c r="I103" s="161">
        <f t="shared" si="73"/>
        <v>1381.1281502776558</v>
      </c>
      <c r="J103" s="161">
        <f t="shared" si="74"/>
        <v>110.42623286279998</v>
      </c>
      <c r="K103" s="161">
        <f t="shared" si="75"/>
        <v>1682.3521998532124</v>
      </c>
      <c r="L103" s="161">
        <f t="shared" si="76"/>
        <v>137.50274516075854</v>
      </c>
      <c r="M103" s="161">
        <f t="shared" si="77"/>
        <v>1819.8549450139708</v>
      </c>
      <c r="O103" s="416">
        <v>75220</v>
      </c>
      <c r="P103" s="412">
        <f>VLOOKUP(O103,Plan1!$A:$G,5,FALSE)</f>
        <v>32.31</v>
      </c>
      <c r="Q103" s="417">
        <f t="shared" si="55"/>
        <v>3.7741989599993531E-2</v>
      </c>
      <c r="R103" s="423">
        <f t="shared" si="56"/>
        <v>1.1667580881573687E-3</v>
      </c>
    </row>
    <row r="104" spans="1:18" s="42" customFormat="1" ht="25.5">
      <c r="A104" s="166" t="s">
        <v>6169</v>
      </c>
      <c r="B104" s="171" t="s">
        <v>5756</v>
      </c>
      <c r="C104" s="171" t="s">
        <v>5757</v>
      </c>
      <c r="D104" s="95" t="s">
        <v>75</v>
      </c>
      <c r="E104" s="95" t="s">
        <v>76</v>
      </c>
      <c r="F104" s="174">
        <v>128.03</v>
      </c>
      <c r="G104" s="115">
        <f>VLOOKUP($B104,'03_COMPOSIÇÕES'!$A:$G,6,FALSE)</f>
        <v>36.485133530529993</v>
      </c>
      <c r="H104" s="115">
        <f>VLOOKUP($B104,'03_COMPOSIÇÕES'!$A:$G,7,FALSE)</f>
        <v>1.9053153131999998</v>
      </c>
      <c r="I104" s="161">
        <f t="shared" si="73"/>
        <v>4671.1916459137547</v>
      </c>
      <c r="J104" s="161">
        <f t="shared" si="74"/>
        <v>243.93751954899597</v>
      </c>
      <c r="K104" s="161">
        <f t="shared" si="75"/>
        <v>5689.9785438875442</v>
      </c>
      <c r="L104" s="161">
        <f t="shared" si="76"/>
        <v>303.75099934240978</v>
      </c>
      <c r="M104" s="161">
        <f t="shared" si="77"/>
        <v>5993.7295432299543</v>
      </c>
      <c r="O104" s="416">
        <v>94213</v>
      </c>
      <c r="P104" s="412">
        <f>VLOOKUP(O104,Plan1!$A:$G,5,FALSE)</f>
        <v>38.340000000000003</v>
      </c>
      <c r="Q104" s="417">
        <f t="shared" si="55"/>
        <v>5.0448843729988369E-2</v>
      </c>
      <c r="R104" s="423">
        <f t="shared" si="56"/>
        <v>1.3140988253443611E-3</v>
      </c>
    </row>
    <row r="105" spans="1:18" s="42" customFormat="1" ht="25.5">
      <c r="A105" s="166" t="s">
        <v>6170</v>
      </c>
      <c r="B105" s="171" t="s">
        <v>5758</v>
      </c>
      <c r="C105" s="171" t="s">
        <v>5759</v>
      </c>
      <c r="D105" s="95" t="s">
        <v>75</v>
      </c>
      <c r="E105" s="95" t="s">
        <v>78</v>
      </c>
      <c r="F105" s="174">
        <v>54.43</v>
      </c>
      <c r="G105" s="115">
        <f>VLOOKUP($B105,'03_COMPOSIÇÕES'!$A:$G,6,FALSE)</f>
        <v>26.287908473270001</v>
      </c>
      <c r="H105" s="115">
        <f>VLOOKUP($B105,'03_COMPOSIÇÕES'!$A:$G,7,FALSE)</f>
        <v>3.5263257889999999</v>
      </c>
      <c r="I105" s="161">
        <f t="shared" si="73"/>
        <v>1430.8508582000861</v>
      </c>
      <c r="J105" s="161">
        <f t="shared" si="74"/>
        <v>191.93791269527</v>
      </c>
      <c r="K105" s="161">
        <f t="shared" si="75"/>
        <v>1742.9194303735248</v>
      </c>
      <c r="L105" s="161">
        <f t="shared" si="76"/>
        <v>239.00108888815021</v>
      </c>
      <c r="M105" s="161">
        <f t="shared" si="77"/>
        <v>1981.9205192616751</v>
      </c>
      <c r="O105" s="416">
        <v>94231</v>
      </c>
      <c r="P105" s="412">
        <f>VLOOKUP(O105,Plan1!$A:$G,5,FALSE)</f>
        <v>29.73</v>
      </c>
      <c r="Q105" s="417">
        <f t="shared" si="55"/>
        <v>8.4234262270001636E-2</v>
      </c>
      <c r="R105" s="423">
        <f t="shared" si="56"/>
        <v>2.825303562352441E-3</v>
      </c>
    </row>
    <row r="106" spans="1:18" s="42" customFormat="1">
      <c r="A106" s="166" t="s">
        <v>6171</v>
      </c>
      <c r="B106" s="171" t="s">
        <v>5760</v>
      </c>
      <c r="C106" s="171" t="s">
        <v>5761</v>
      </c>
      <c r="D106" s="95" t="s">
        <v>75</v>
      </c>
      <c r="E106" s="95" t="s">
        <v>76</v>
      </c>
      <c r="F106" s="174">
        <v>16.77</v>
      </c>
      <c r="G106" s="115">
        <f>VLOOKUP($B106,'03_COMPOSIÇÕES'!$A:$G,6,FALSE)</f>
        <v>163.09868137000004</v>
      </c>
      <c r="H106" s="115">
        <f>VLOOKUP($B106,'03_COMPOSIÇÕES'!$A:$G,7,FALSE)</f>
        <v>31.525191</v>
      </c>
      <c r="I106" s="161">
        <f t="shared" si="73"/>
        <v>2735.1648865749007</v>
      </c>
      <c r="J106" s="161">
        <f t="shared" si="74"/>
        <v>528.67745306999996</v>
      </c>
      <c r="K106" s="161">
        <f t="shared" si="75"/>
        <v>3331.7043483368866</v>
      </c>
      <c r="L106" s="161">
        <f t="shared" si="76"/>
        <v>658.30916456276395</v>
      </c>
      <c r="M106" s="161">
        <f t="shared" si="77"/>
        <v>3990.0135128996508</v>
      </c>
      <c r="O106" s="416" t="s">
        <v>5760</v>
      </c>
      <c r="P106" s="412" t="e">
        <f>VLOOKUP(O106,Plan1!$A:$G,5,FALSE)</f>
        <v>#N/A</v>
      </c>
      <c r="Q106" s="417" t="e">
        <f t="shared" si="55"/>
        <v>#N/A</v>
      </c>
      <c r="R106" s="423" t="e">
        <f t="shared" si="56"/>
        <v>#N/A</v>
      </c>
    </row>
    <row r="107" spans="1:18" s="42" customFormat="1" ht="51">
      <c r="A107" s="166" t="s">
        <v>6172</v>
      </c>
      <c r="B107" s="171" t="s">
        <v>5762</v>
      </c>
      <c r="C107" s="171" t="s">
        <v>5763</v>
      </c>
      <c r="D107" s="95" t="s">
        <v>75</v>
      </c>
      <c r="E107" s="95" t="s">
        <v>76</v>
      </c>
      <c r="F107" s="174">
        <v>128.03</v>
      </c>
      <c r="G107" s="115">
        <f>VLOOKUP($B107,'03_COMPOSIÇÕES'!$A:$G,6,FALSE)</f>
        <v>62.771711306</v>
      </c>
      <c r="H107" s="115">
        <f>VLOOKUP($B107,'03_COMPOSIÇÕES'!$A:$G,7,FALSE)</f>
        <v>17.6508374</v>
      </c>
      <c r="I107" s="161">
        <f t="shared" si="73"/>
        <v>8036.6621985071797</v>
      </c>
      <c r="J107" s="161">
        <f t="shared" si="74"/>
        <v>2259.836712322</v>
      </c>
      <c r="K107" s="161">
        <f t="shared" si="75"/>
        <v>9789.4582240015952</v>
      </c>
      <c r="L107" s="161">
        <f t="shared" si="76"/>
        <v>2813.9486741833548</v>
      </c>
      <c r="M107" s="161">
        <f t="shared" si="77"/>
        <v>12603.40689818495</v>
      </c>
      <c r="O107" s="416" t="s">
        <v>5762</v>
      </c>
      <c r="P107" s="412" t="e">
        <f>VLOOKUP(O107,Plan1!$A:$G,5,FALSE)</f>
        <v>#N/A</v>
      </c>
      <c r="Q107" s="417" t="e">
        <f t="shared" si="55"/>
        <v>#N/A</v>
      </c>
      <c r="R107" s="423" t="e">
        <f t="shared" si="56"/>
        <v>#N/A</v>
      </c>
    </row>
    <row r="108" spans="1:18" s="42" customFormat="1" ht="38.25">
      <c r="A108" s="166" t="s">
        <v>6173</v>
      </c>
      <c r="B108" s="171" t="s">
        <v>5764</v>
      </c>
      <c r="C108" s="171" t="s">
        <v>5765</v>
      </c>
      <c r="D108" s="95" t="s">
        <v>75</v>
      </c>
      <c r="E108" s="95" t="s">
        <v>76</v>
      </c>
      <c r="F108" s="174">
        <v>349.44</v>
      </c>
      <c r="G108" s="115">
        <f>VLOOKUP($B108,'03_COMPOSIÇÕES'!$A:$G,6,FALSE)</f>
        <v>65.900733965229989</v>
      </c>
      <c r="H108" s="115">
        <f>VLOOKUP($B108,'03_COMPOSIÇÕES'!$A:$G,7,FALSE)</f>
        <v>1.2068192981999999</v>
      </c>
      <c r="I108" s="161">
        <f t="shared" si="73"/>
        <v>23028.352476809967</v>
      </c>
      <c r="J108" s="161">
        <f t="shared" si="74"/>
        <v>421.71093556300798</v>
      </c>
      <c r="K108" s="161">
        <f t="shared" si="75"/>
        <v>28050.836152002219</v>
      </c>
      <c r="L108" s="161">
        <f t="shared" si="76"/>
        <v>525.11445696305759</v>
      </c>
      <c r="M108" s="161">
        <f t="shared" si="77"/>
        <v>28575.950608965275</v>
      </c>
      <c r="O108" s="416" t="s">
        <v>5764</v>
      </c>
      <c r="P108" s="412" t="e">
        <f>VLOOKUP(O108,Plan1!$A:$G,5,FALSE)</f>
        <v>#N/A</v>
      </c>
      <c r="Q108" s="417" t="e">
        <f t="shared" si="55"/>
        <v>#N/A</v>
      </c>
      <c r="R108" s="423" t="e">
        <f t="shared" si="56"/>
        <v>#N/A</v>
      </c>
    </row>
    <row r="109" spans="1:18" s="42" customFormat="1">
      <c r="A109" s="166"/>
      <c r="B109" s="171"/>
      <c r="C109" s="172"/>
      <c r="D109" s="165"/>
      <c r="E109" s="165"/>
      <c r="F109" s="174"/>
      <c r="G109" s="115"/>
      <c r="H109" s="115"/>
      <c r="I109" s="161"/>
      <c r="J109" s="161"/>
      <c r="K109" s="161"/>
      <c r="L109" s="161"/>
      <c r="M109" s="161"/>
      <c r="O109" s="416"/>
      <c r="P109" s="412" t="e">
        <f>VLOOKUP(O109,Plan1!$A:$G,5,FALSE)</f>
        <v>#N/A</v>
      </c>
      <c r="Q109" s="417" t="e">
        <f t="shared" si="55"/>
        <v>#N/A</v>
      </c>
      <c r="R109" s="423" t="e">
        <f t="shared" si="56"/>
        <v>#N/A</v>
      </c>
    </row>
    <row r="110" spans="1:18" s="42" customFormat="1">
      <c r="A110" s="166" t="s">
        <v>5269</v>
      </c>
      <c r="B110" s="185"/>
      <c r="C110" s="170" t="s">
        <v>5766</v>
      </c>
      <c r="D110" s="69"/>
      <c r="E110" s="69"/>
      <c r="F110" s="174"/>
      <c r="G110" s="161"/>
      <c r="H110" s="161"/>
      <c r="I110" s="161">
        <f>SUBTOTAL(9,I111:I116)</f>
        <v>8593.1674891664097</v>
      </c>
      <c r="J110" s="161">
        <f t="shared" ref="J110:M110" si="78">SUBTOTAL(9,J111:J116)</f>
        <v>1668.5213941371101</v>
      </c>
      <c r="K110" s="161">
        <f t="shared" si="78"/>
        <v>10467.337318553606</v>
      </c>
      <c r="L110" s="161">
        <f t="shared" si="78"/>
        <v>2077.64283997953</v>
      </c>
      <c r="M110" s="161">
        <f t="shared" si="78"/>
        <v>12544.980158533133</v>
      </c>
      <c r="O110" s="418"/>
      <c r="P110" s="412" t="e">
        <f>VLOOKUP(O110,Plan1!$A:$G,5,FALSE)</f>
        <v>#N/A</v>
      </c>
      <c r="Q110" s="417" t="e">
        <f t="shared" si="55"/>
        <v>#N/A</v>
      </c>
      <c r="R110" s="423" t="e">
        <f t="shared" si="56"/>
        <v>#N/A</v>
      </c>
    </row>
    <row r="111" spans="1:18" s="42" customFormat="1" ht="25.5">
      <c r="A111" s="166" t="s">
        <v>5225</v>
      </c>
      <c r="B111" s="171" t="s">
        <v>5767</v>
      </c>
      <c r="C111" s="171" t="s">
        <v>5768</v>
      </c>
      <c r="D111" s="95" t="s">
        <v>75</v>
      </c>
      <c r="E111" s="95" t="s">
        <v>2</v>
      </c>
      <c r="F111" s="174">
        <v>18</v>
      </c>
      <c r="G111" s="115">
        <f>VLOOKUP($B111,'03_COMPOSIÇÕES'!$A:$G,6,FALSE)</f>
        <v>108.1655065699</v>
      </c>
      <c r="H111" s="115">
        <f>VLOOKUP($B111,'03_COMPOSIÇÕES'!$A:$G,7,FALSE)</f>
        <v>51.795219476</v>
      </c>
      <c r="I111" s="161">
        <f t="shared" ref="I111:I116" si="79">$F111*$G111</f>
        <v>1946.9791182582001</v>
      </c>
      <c r="J111" s="161">
        <f t="shared" ref="J111:J116" si="80">$F111*$H111</f>
        <v>932.313950568</v>
      </c>
      <c r="K111" s="161">
        <f t="shared" ref="K111:K116" si="81">$I111*(1+BDI_MAT)</f>
        <v>2371.6152639503134</v>
      </c>
      <c r="L111" s="161">
        <f t="shared" ref="L111:L116" si="82">$J111*(1+BDI_MDO)</f>
        <v>1160.9173312472738</v>
      </c>
      <c r="M111" s="161">
        <f t="shared" ref="M111:M116" si="83">SUM(K111:L111)</f>
        <v>3532.5325951975874</v>
      </c>
      <c r="O111" s="416">
        <v>90802</v>
      </c>
      <c r="P111" s="412">
        <f>VLOOKUP(O111,Plan1!$A:$G,5,FALSE)</f>
        <v>159.5</v>
      </c>
      <c r="Q111" s="417">
        <f t="shared" si="55"/>
        <v>0.4607260459000031</v>
      </c>
      <c r="R111" s="423">
        <f t="shared" si="56"/>
        <v>2.8802447781326014E-3</v>
      </c>
    </row>
    <row r="112" spans="1:18" s="42" customFormat="1" ht="25.5">
      <c r="A112" s="166" t="s">
        <v>5226</v>
      </c>
      <c r="B112" s="171" t="s">
        <v>5769</v>
      </c>
      <c r="C112" s="171" t="s">
        <v>5770</v>
      </c>
      <c r="D112" s="95" t="s">
        <v>75</v>
      </c>
      <c r="E112" s="95" t="s">
        <v>2</v>
      </c>
      <c r="F112" s="174">
        <v>18</v>
      </c>
      <c r="G112" s="115">
        <f>VLOOKUP($B112,'03_COMPOSIÇÕES'!$A:$G,6,FALSE)</f>
        <v>18.315327620759991</v>
      </c>
      <c r="H112" s="115">
        <f>VLOOKUP($B112,'03_COMPOSIÇÕES'!$A:$G,7,FALSE)</f>
        <v>6.4569512150000001</v>
      </c>
      <c r="I112" s="161">
        <f t="shared" si="79"/>
        <v>329.67589717367986</v>
      </c>
      <c r="J112" s="161">
        <f t="shared" si="80"/>
        <v>116.22512187000001</v>
      </c>
      <c r="K112" s="161">
        <f t="shared" si="81"/>
        <v>401.57821034725941</v>
      </c>
      <c r="L112" s="161">
        <f t="shared" si="82"/>
        <v>144.72352175252402</v>
      </c>
      <c r="M112" s="161">
        <f t="shared" si="83"/>
        <v>546.30173209978341</v>
      </c>
      <c r="O112" s="416">
        <v>90828</v>
      </c>
      <c r="P112" s="412">
        <f>VLOOKUP(O112,Plan1!$A:$G,5,FALSE)</f>
        <v>24.7</v>
      </c>
      <c r="Q112" s="417">
        <f t="shared" si="55"/>
        <v>7.2278835759991722E-2</v>
      </c>
      <c r="R112" s="423">
        <f t="shared" si="56"/>
        <v>2.9177305906816172E-3</v>
      </c>
    </row>
    <row r="113" spans="1:18" s="42" customFormat="1" ht="38.25">
      <c r="A113" s="166" t="s">
        <v>5227</v>
      </c>
      <c r="B113" s="171" t="s">
        <v>5771</v>
      </c>
      <c r="C113" s="171" t="s">
        <v>5772</v>
      </c>
      <c r="D113" s="95" t="s">
        <v>75</v>
      </c>
      <c r="E113" s="95" t="s">
        <v>2</v>
      </c>
      <c r="F113" s="174">
        <v>18</v>
      </c>
      <c r="G113" s="115">
        <f>VLOOKUP($B113,'03_COMPOSIÇÕES'!$A:$G,6,FALSE)</f>
        <v>327.07117566425001</v>
      </c>
      <c r="H113" s="115">
        <f>VLOOKUP($B113,'03_COMPOSIÇÕES'!$A:$G,7,FALSE)</f>
        <v>26.979585347</v>
      </c>
      <c r="I113" s="161">
        <f t="shared" si="79"/>
        <v>5887.2811619565</v>
      </c>
      <c r="J113" s="161">
        <f t="shared" si="80"/>
        <v>485.63253624600003</v>
      </c>
      <c r="K113" s="161">
        <f t="shared" si="81"/>
        <v>7171.2971833792126</v>
      </c>
      <c r="L113" s="161">
        <f t="shared" si="82"/>
        <v>604.70963413351933</v>
      </c>
      <c r="M113" s="161">
        <f t="shared" si="83"/>
        <v>7776.0068175127317</v>
      </c>
      <c r="O113" s="416">
        <v>91011</v>
      </c>
      <c r="P113" s="412">
        <f>VLOOKUP(O113,Plan1!$A:$G,5,FALSE)</f>
        <v>353.81</v>
      </c>
      <c r="Q113" s="417">
        <f t="shared" si="55"/>
        <v>0.24076101125001514</v>
      </c>
      <c r="R113" s="423">
        <f t="shared" si="56"/>
        <v>6.8001834133147058E-4</v>
      </c>
    </row>
    <row r="114" spans="1:18" s="42" customFormat="1" ht="38.25">
      <c r="A114" s="166" t="s">
        <v>5228</v>
      </c>
      <c r="B114" s="171" t="s">
        <v>5773</v>
      </c>
      <c r="C114" s="171" t="s">
        <v>5774</v>
      </c>
      <c r="D114" s="95" t="s">
        <v>75</v>
      </c>
      <c r="E114" s="95" t="s">
        <v>2</v>
      </c>
      <c r="F114" s="174">
        <v>1</v>
      </c>
      <c r="G114" s="115">
        <f>VLOOKUP($B114,'03_COMPOSIÇÕES'!$A:$G,6,FALSE)</f>
        <v>311.09515489218001</v>
      </c>
      <c r="H114" s="115">
        <f>VLOOKUP($B114,'03_COMPOSIÇÕES'!$A:$G,7,FALSE)</f>
        <v>29.283146321000004</v>
      </c>
      <c r="I114" s="161">
        <f t="shared" si="79"/>
        <v>311.09515489218001</v>
      </c>
      <c r="J114" s="161">
        <f t="shared" si="80"/>
        <v>29.283146321000004</v>
      </c>
      <c r="K114" s="161">
        <f t="shared" si="81"/>
        <v>378.94500817416446</v>
      </c>
      <c r="L114" s="161">
        <f t="shared" si="82"/>
        <v>36.46337379890921</v>
      </c>
      <c r="M114" s="161">
        <f t="shared" si="83"/>
        <v>415.40838197307369</v>
      </c>
      <c r="O114" s="416">
        <v>91012</v>
      </c>
      <c r="P114" s="412">
        <f>VLOOKUP(O114,Plan1!$A:$G,5,FALSE)</f>
        <v>340.12</v>
      </c>
      <c r="Q114" s="417">
        <f t="shared" si="55"/>
        <v>0.25830121318000465</v>
      </c>
      <c r="R114" s="423">
        <f t="shared" si="56"/>
        <v>7.5886509880143563E-4</v>
      </c>
    </row>
    <row r="115" spans="1:18" s="42" customFormat="1" ht="38.25">
      <c r="A115" s="166" t="s">
        <v>6174</v>
      </c>
      <c r="B115" s="171" t="s">
        <v>5775</v>
      </c>
      <c r="C115" s="171" t="s">
        <v>5776</v>
      </c>
      <c r="D115" s="95" t="s">
        <v>75</v>
      </c>
      <c r="E115" s="95" t="s">
        <v>2</v>
      </c>
      <c r="F115" s="174">
        <v>1</v>
      </c>
      <c r="G115" s="115">
        <f>VLOOKUP($B115,'03_COMPOSIÇÕES'!$A:$G,6,FALSE)</f>
        <v>103.02243108651</v>
      </c>
      <c r="H115" s="115">
        <f>VLOOKUP($B115,'03_COMPOSIÇÕES'!$A:$G,7,FALSE)</f>
        <v>97.933245210110002</v>
      </c>
      <c r="I115" s="161">
        <f t="shared" si="79"/>
        <v>103.02243108651</v>
      </c>
      <c r="J115" s="161">
        <f t="shared" si="80"/>
        <v>97.933245210110002</v>
      </c>
      <c r="K115" s="161">
        <f t="shared" si="81"/>
        <v>125.49162330647782</v>
      </c>
      <c r="L115" s="161">
        <f t="shared" si="82"/>
        <v>121.94647693562898</v>
      </c>
      <c r="M115" s="161">
        <f t="shared" si="83"/>
        <v>247.4381002421068</v>
      </c>
      <c r="O115" s="416">
        <v>91294</v>
      </c>
      <c r="P115" s="412">
        <f>VLOOKUP(O115,Plan1!$A:$G,5,FALSE)</f>
        <v>200.09</v>
      </c>
      <c r="Q115" s="417">
        <f t="shared" si="55"/>
        <v>0.8656762966199949</v>
      </c>
      <c r="R115" s="423">
        <f t="shared" si="56"/>
        <v>4.3077971847991798E-3</v>
      </c>
    </row>
    <row r="116" spans="1:18" s="42" customFormat="1" ht="25.5">
      <c r="A116" s="166" t="s">
        <v>6175</v>
      </c>
      <c r="B116" s="171" t="s">
        <v>5777</v>
      </c>
      <c r="C116" s="171" t="s">
        <v>5778</v>
      </c>
      <c r="D116" s="95" t="s">
        <v>75</v>
      </c>
      <c r="E116" s="95" t="s">
        <v>2</v>
      </c>
      <c r="F116" s="174">
        <v>1</v>
      </c>
      <c r="G116" s="115">
        <f>VLOOKUP($B116,'03_COMPOSIÇÕES'!$A:$G,6,FALSE)</f>
        <v>15.113725799339999</v>
      </c>
      <c r="H116" s="115">
        <f>VLOOKUP($B116,'03_COMPOSIÇÕES'!$A:$G,7,FALSE)</f>
        <v>7.1333939219999998</v>
      </c>
      <c r="I116" s="161">
        <f t="shared" si="79"/>
        <v>15.113725799339999</v>
      </c>
      <c r="J116" s="161">
        <f t="shared" si="80"/>
        <v>7.1333939219999998</v>
      </c>
      <c r="K116" s="161">
        <f t="shared" si="81"/>
        <v>18.410029396176053</v>
      </c>
      <c r="L116" s="161">
        <f t="shared" si="82"/>
        <v>8.8825021116744001</v>
      </c>
      <c r="M116" s="161">
        <f t="shared" si="83"/>
        <v>27.292531507850455</v>
      </c>
      <c r="O116" s="416">
        <v>91303</v>
      </c>
      <c r="P116" s="412">
        <f>VLOOKUP(O116,Plan1!$A:$G,5,FALSE)</f>
        <v>22.17</v>
      </c>
      <c r="Q116" s="417">
        <f t="shared" si="55"/>
        <v>7.7119721339997227E-2</v>
      </c>
      <c r="R116" s="423">
        <f t="shared" si="56"/>
        <v>3.4665036330982675E-3</v>
      </c>
    </row>
    <row r="117" spans="1:18" s="42" customFormat="1">
      <c r="A117" s="166"/>
      <c r="B117" s="171"/>
      <c r="C117" s="172"/>
      <c r="D117" s="165"/>
      <c r="E117" s="165"/>
      <c r="F117" s="174"/>
      <c r="G117" s="115"/>
      <c r="H117" s="115"/>
      <c r="I117" s="161"/>
      <c r="J117" s="161"/>
      <c r="K117" s="161"/>
      <c r="L117" s="161"/>
      <c r="M117" s="161"/>
      <c r="O117" s="416"/>
      <c r="P117" s="412" t="e">
        <f>VLOOKUP(O117,Plan1!$A:$G,5,FALSE)</f>
        <v>#N/A</v>
      </c>
      <c r="Q117" s="417" t="e">
        <f t="shared" si="55"/>
        <v>#N/A</v>
      </c>
      <c r="R117" s="423" t="e">
        <f t="shared" si="56"/>
        <v>#N/A</v>
      </c>
    </row>
    <row r="118" spans="1:18" s="42" customFormat="1">
      <c r="A118" s="166" t="s">
        <v>5270</v>
      </c>
      <c r="B118" s="185"/>
      <c r="C118" s="170" t="s">
        <v>5779</v>
      </c>
      <c r="D118" s="69"/>
      <c r="E118" s="69"/>
      <c r="F118" s="174"/>
      <c r="G118" s="115"/>
      <c r="H118" s="115"/>
      <c r="I118" s="161">
        <f>SUBTOTAL(9,I119:I120)</f>
        <v>1276.66455382548</v>
      </c>
      <c r="J118" s="161">
        <f t="shared" ref="J118:M118" si="84">SUBTOTAL(9,J119:J120)</f>
        <v>254.39556399000003</v>
      </c>
      <c r="K118" s="161">
        <f t="shared" si="84"/>
        <v>1555.1050930148172</v>
      </c>
      <c r="L118" s="161">
        <f t="shared" si="84"/>
        <v>316.77335628034803</v>
      </c>
      <c r="M118" s="161">
        <f t="shared" si="84"/>
        <v>1871.878449295165</v>
      </c>
      <c r="O118" s="418"/>
      <c r="P118" s="412" t="e">
        <f>VLOOKUP(O118,Plan1!$A:$G,5,FALSE)</f>
        <v>#N/A</v>
      </c>
      <c r="Q118" s="417" t="e">
        <f t="shared" si="55"/>
        <v>#N/A</v>
      </c>
      <c r="R118" s="423" t="e">
        <f t="shared" si="56"/>
        <v>#N/A</v>
      </c>
    </row>
    <row r="119" spans="1:18" s="42" customFormat="1" ht="38.25">
      <c r="A119" s="166" t="s">
        <v>5221</v>
      </c>
      <c r="B119" s="171" t="s">
        <v>5780</v>
      </c>
      <c r="C119" s="171" t="s">
        <v>5781</v>
      </c>
      <c r="D119" s="95" t="s">
        <v>75</v>
      </c>
      <c r="E119" s="95" t="s">
        <v>2</v>
      </c>
      <c r="F119" s="174">
        <v>5</v>
      </c>
      <c r="G119" s="115">
        <f>VLOOKUP($B119,'03_COMPOSIÇÕES'!$A:$G,6,FALSE)</f>
        <v>62.005502832920016</v>
      </c>
      <c r="H119" s="115">
        <f>VLOOKUP($B119,'03_COMPOSIÇÕES'!$A:$G,7,FALSE)</f>
        <v>13.389240210000001</v>
      </c>
      <c r="I119" s="161">
        <f t="shared" ref="I119:I120" si="85">$F119*$G119</f>
        <v>310.02751416460006</v>
      </c>
      <c r="J119" s="161">
        <f t="shared" ref="J119:J120" si="86">$F119*$H119</f>
        <v>66.946201049999999</v>
      </c>
      <c r="K119" s="161">
        <f>$I119*(1+BDI_MAT)</f>
        <v>377.6445150038993</v>
      </c>
      <c r="L119" s="161">
        <f>$J119*(1+BDI_MDO)</f>
        <v>83.361409547459999</v>
      </c>
      <c r="M119" s="161">
        <f t="shared" ref="M119:M120" si="87">SUM(K119:L119)</f>
        <v>461.00592455135927</v>
      </c>
      <c r="O119" s="416">
        <v>90831</v>
      </c>
      <c r="P119" s="412">
        <f>VLOOKUP(O119,Plan1!$A:$G,5,FALSE)</f>
        <v>75.28</v>
      </c>
      <c r="Q119" s="417">
        <f t="shared" si="55"/>
        <v>0.11474304292001136</v>
      </c>
      <c r="R119" s="423">
        <f t="shared" si="56"/>
        <v>1.5218971282214134E-3</v>
      </c>
    </row>
    <row r="120" spans="1:18" s="42" customFormat="1" ht="38.25">
      <c r="A120" s="166" t="s">
        <v>5222</v>
      </c>
      <c r="B120" s="171" t="s">
        <v>5782</v>
      </c>
      <c r="C120" s="171" t="s">
        <v>5783</v>
      </c>
      <c r="D120" s="95" t="s">
        <v>75</v>
      </c>
      <c r="E120" s="95" t="s">
        <v>2</v>
      </c>
      <c r="F120" s="174">
        <v>14</v>
      </c>
      <c r="G120" s="115">
        <f>VLOOKUP($B120,'03_COMPOSIÇÕES'!$A:$G,6,FALSE)</f>
        <v>69.045502832919993</v>
      </c>
      <c r="H120" s="115">
        <f>VLOOKUP($B120,'03_COMPOSIÇÕES'!$A:$G,7,FALSE)</f>
        <v>13.389240210000001</v>
      </c>
      <c r="I120" s="161">
        <f t="shared" si="85"/>
        <v>966.63703966087996</v>
      </c>
      <c r="J120" s="161">
        <f t="shared" si="86"/>
        <v>187.44936294000001</v>
      </c>
      <c r="K120" s="161">
        <f>$I120*(1+BDI_MAT)</f>
        <v>1177.4605780109177</v>
      </c>
      <c r="L120" s="161">
        <f>$J120*(1+BDI_MDO)</f>
        <v>233.41194673288803</v>
      </c>
      <c r="M120" s="161">
        <f t="shared" si="87"/>
        <v>1410.8725247438058</v>
      </c>
      <c r="O120" s="416">
        <v>91306</v>
      </c>
      <c r="P120" s="412">
        <f>VLOOKUP(O120,Plan1!$A:$G,5,FALSE)</f>
        <v>82.32</v>
      </c>
      <c r="Q120" s="417">
        <f t="shared" si="55"/>
        <v>0.11474304291999715</v>
      </c>
      <c r="R120" s="423">
        <f t="shared" si="56"/>
        <v>1.3919257667881092E-3</v>
      </c>
    </row>
    <row r="121" spans="1:18" s="42" customFormat="1">
      <c r="A121" s="166"/>
      <c r="B121" s="171"/>
      <c r="C121" s="172"/>
      <c r="D121" s="165"/>
      <c r="E121" s="165"/>
      <c r="F121" s="174"/>
      <c r="G121" s="115"/>
      <c r="H121" s="115"/>
      <c r="I121" s="161"/>
      <c r="J121" s="161"/>
      <c r="K121" s="161"/>
      <c r="L121" s="161"/>
      <c r="M121" s="161"/>
      <c r="O121" s="416"/>
      <c r="P121" s="412" t="e">
        <f>VLOOKUP(O121,Plan1!$A:$G,5,FALSE)</f>
        <v>#N/A</v>
      </c>
      <c r="Q121" s="417" t="e">
        <f t="shared" si="55"/>
        <v>#N/A</v>
      </c>
      <c r="R121" s="423" t="e">
        <f t="shared" si="56"/>
        <v>#N/A</v>
      </c>
    </row>
    <row r="122" spans="1:18" s="42" customFormat="1">
      <c r="A122" s="166" t="s">
        <v>5784</v>
      </c>
      <c r="B122" s="185"/>
      <c r="C122" s="170" t="s">
        <v>5785</v>
      </c>
      <c r="D122" s="69"/>
      <c r="E122" s="69"/>
      <c r="F122" s="174"/>
      <c r="G122" s="115"/>
      <c r="H122" s="115"/>
      <c r="I122" s="161">
        <f>SUBTOTAL(9,I123:I125)</f>
        <v>12425.994327557568</v>
      </c>
      <c r="J122" s="161">
        <f t="shared" ref="J122:M122" si="88">SUBTOTAL(9,J123:J125)</f>
        <v>783.38282780999998</v>
      </c>
      <c r="K122" s="161">
        <f t="shared" si="88"/>
        <v>15136.103690397871</v>
      </c>
      <c r="L122" s="161">
        <f t="shared" si="88"/>
        <v>975.46829718901199</v>
      </c>
      <c r="M122" s="161">
        <f t="shared" si="88"/>
        <v>16111.571987586884</v>
      </c>
      <c r="O122" s="418"/>
      <c r="P122" s="412" t="e">
        <f>VLOOKUP(O122,Plan1!$A:$G,5,FALSE)</f>
        <v>#N/A</v>
      </c>
      <c r="Q122" s="417" t="e">
        <f t="shared" si="55"/>
        <v>#N/A</v>
      </c>
      <c r="R122" s="423" t="e">
        <f t="shared" si="56"/>
        <v>#N/A</v>
      </c>
    </row>
    <row r="123" spans="1:18" s="42" customFormat="1" ht="51">
      <c r="A123" s="166" t="s">
        <v>6176</v>
      </c>
      <c r="B123" s="171" t="s">
        <v>5786</v>
      </c>
      <c r="C123" s="171" t="s">
        <v>5787</v>
      </c>
      <c r="D123" s="95" t="s">
        <v>75</v>
      </c>
      <c r="E123" s="95" t="s">
        <v>76</v>
      </c>
      <c r="F123" s="174">
        <v>33.6</v>
      </c>
      <c r="G123" s="115">
        <f>VLOOKUP($B123,'03_COMPOSIÇÕES'!$A:$G,6,FALSE)</f>
        <v>121.56155182955557</v>
      </c>
      <c r="H123" s="115">
        <f>VLOOKUP($B123,'03_COMPOSIÇÕES'!$A:$G,7,FALSE)</f>
        <v>6.5663976000000002</v>
      </c>
      <c r="I123" s="161">
        <f t="shared" ref="I123:I125" si="89">$F123*$G123</f>
        <v>4084.4681414730671</v>
      </c>
      <c r="J123" s="161">
        <f t="shared" ref="J123:J125" si="90">$F123*$H123</f>
        <v>220.63095936000002</v>
      </c>
      <c r="K123" s="161">
        <f>$I123*(1+BDI_MAT)</f>
        <v>4975.2906431283427</v>
      </c>
      <c r="L123" s="161">
        <f>$J123*(1+BDI_MDO)</f>
        <v>274.72967059507204</v>
      </c>
      <c r="M123" s="161">
        <f t="shared" ref="M123:M125" si="91">SUM(K123:L123)</f>
        <v>5250.0203137234148</v>
      </c>
      <c r="O123" s="416" t="s">
        <v>5786</v>
      </c>
      <c r="P123" s="412" t="e">
        <f>VLOOKUP(O123,Plan1!$A:$G,5,FALSE)</f>
        <v>#N/A</v>
      </c>
      <c r="Q123" s="417" t="e">
        <f t="shared" si="55"/>
        <v>#N/A</v>
      </c>
      <c r="R123" s="423" t="e">
        <f t="shared" si="56"/>
        <v>#N/A</v>
      </c>
    </row>
    <row r="124" spans="1:18" s="42" customFormat="1" ht="25.5">
      <c r="A124" s="166" t="s">
        <v>6177</v>
      </c>
      <c r="B124" s="171" t="s">
        <v>5788</v>
      </c>
      <c r="C124" s="171" t="s">
        <v>5789</v>
      </c>
      <c r="D124" s="95" t="s">
        <v>75</v>
      </c>
      <c r="E124" s="95" t="s">
        <v>76</v>
      </c>
      <c r="F124" s="174">
        <v>9.35</v>
      </c>
      <c r="G124" s="115">
        <f>VLOOKUP($B124,'03_COMPOSIÇÕES'!$A:$G,6,FALSE)</f>
        <v>416.68998137</v>
      </c>
      <c r="H124" s="115">
        <f>VLOOKUP($B124,'03_COMPOSIÇÕES'!$A:$G,7,FALSE)</f>
        <v>33.397736999999999</v>
      </c>
      <c r="I124" s="161">
        <f t="shared" si="89"/>
        <v>3896.0513258094998</v>
      </c>
      <c r="J124" s="161">
        <f t="shared" si="90"/>
        <v>312.26884094999997</v>
      </c>
      <c r="K124" s="161">
        <f>$I124*(1+BDI_MAT)</f>
        <v>4745.7801199685518</v>
      </c>
      <c r="L124" s="161">
        <f>$J124*(1+BDI_MDO)</f>
        <v>388.83716075093997</v>
      </c>
      <c r="M124" s="161">
        <f t="shared" si="91"/>
        <v>5134.6172807194916</v>
      </c>
      <c r="O124" s="416" t="s">
        <v>5788</v>
      </c>
      <c r="P124" s="412" t="e">
        <f>VLOOKUP(O124,Plan1!$A:$G,5,FALSE)</f>
        <v>#N/A</v>
      </c>
      <c r="Q124" s="417" t="e">
        <f t="shared" si="55"/>
        <v>#N/A</v>
      </c>
      <c r="R124" s="423" t="e">
        <f t="shared" si="56"/>
        <v>#N/A</v>
      </c>
    </row>
    <row r="125" spans="1:18" s="42" customFormat="1" ht="25.5">
      <c r="A125" s="166" t="s">
        <v>6178</v>
      </c>
      <c r="B125" s="171" t="s">
        <v>5790</v>
      </c>
      <c r="C125" s="171" t="s">
        <v>5791</v>
      </c>
      <c r="D125" s="95" t="s">
        <v>75</v>
      </c>
      <c r="E125" s="95" t="s">
        <v>76</v>
      </c>
      <c r="F125" s="174">
        <v>7.5</v>
      </c>
      <c r="G125" s="115">
        <f>VLOOKUP($B125,'03_COMPOSIÇÕES'!$A:$G,6,FALSE)</f>
        <v>592.72998137000002</v>
      </c>
      <c r="H125" s="115">
        <f>VLOOKUP($B125,'03_COMPOSIÇÕES'!$A:$G,7,FALSE)</f>
        <v>33.397736999999999</v>
      </c>
      <c r="I125" s="161">
        <f t="shared" si="89"/>
        <v>4445.4748602750005</v>
      </c>
      <c r="J125" s="161">
        <f t="shared" si="90"/>
        <v>250.48302749999999</v>
      </c>
      <c r="K125" s="161">
        <f>$I125*(1+BDI_MAT)</f>
        <v>5415.0329273009784</v>
      </c>
      <c r="L125" s="161">
        <f>$J125*(1+BDI_MDO)</f>
        <v>311.90146584299998</v>
      </c>
      <c r="M125" s="161">
        <f t="shared" si="91"/>
        <v>5726.934393143978</v>
      </c>
      <c r="O125" s="416" t="s">
        <v>5790</v>
      </c>
      <c r="P125" s="412" t="e">
        <f>VLOOKUP(O125,Plan1!$A:$G,5,FALSE)</f>
        <v>#N/A</v>
      </c>
      <c r="Q125" s="417" t="e">
        <f t="shared" si="55"/>
        <v>#N/A</v>
      </c>
      <c r="R125" s="423" t="e">
        <f t="shared" si="56"/>
        <v>#N/A</v>
      </c>
    </row>
    <row r="126" spans="1:18" s="42" customFormat="1">
      <c r="A126" s="166"/>
      <c r="B126" s="171"/>
      <c r="C126" s="172"/>
      <c r="D126" s="165"/>
      <c r="E126" s="165"/>
      <c r="F126" s="174"/>
      <c r="G126" s="115"/>
      <c r="H126" s="115"/>
      <c r="I126" s="161"/>
      <c r="J126" s="161"/>
      <c r="K126" s="161"/>
      <c r="L126" s="161"/>
      <c r="M126" s="161"/>
      <c r="O126" s="416"/>
      <c r="P126" s="412" t="e">
        <f>VLOOKUP(O126,Plan1!$A:$G,5,FALSE)</f>
        <v>#N/A</v>
      </c>
      <c r="Q126" s="417" t="e">
        <f t="shared" si="55"/>
        <v>#N/A</v>
      </c>
      <c r="R126" s="423" t="e">
        <f t="shared" si="56"/>
        <v>#N/A</v>
      </c>
    </row>
    <row r="127" spans="1:18" s="42" customFormat="1">
      <c r="A127" s="166" t="s">
        <v>5792</v>
      </c>
      <c r="B127" s="185"/>
      <c r="C127" s="170" t="s">
        <v>5793</v>
      </c>
      <c r="D127" s="69"/>
      <c r="E127" s="69"/>
      <c r="F127" s="174"/>
      <c r="G127" s="115"/>
      <c r="H127" s="115"/>
      <c r="I127" s="161">
        <f>SUBTOTAL(9,I128:I129)</f>
        <v>12958.212606038593</v>
      </c>
      <c r="J127" s="161">
        <f t="shared" ref="J127:M127" si="92">SUBTOTAL(9,J128:J129)</f>
        <v>884.58166895841441</v>
      </c>
      <c r="K127" s="161">
        <f t="shared" si="92"/>
        <v>15784.398775415608</v>
      </c>
      <c r="L127" s="161">
        <f t="shared" si="92"/>
        <v>1101.4810941870176</v>
      </c>
      <c r="M127" s="161">
        <f t="shared" si="92"/>
        <v>16885.879869602628</v>
      </c>
      <c r="O127" s="418"/>
      <c r="P127" s="412" t="e">
        <f>VLOOKUP(O127,Plan1!$A:$G,5,FALSE)</f>
        <v>#N/A</v>
      </c>
      <c r="Q127" s="417" t="e">
        <f t="shared" si="55"/>
        <v>#N/A</v>
      </c>
      <c r="R127" s="423" t="e">
        <f t="shared" si="56"/>
        <v>#N/A</v>
      </c>
    </row>
    <row r="128" spans="1:18" s="42" customFormat="1" ht="25.5">
      <c r="A128" s="166" t="s">
        <v>6179</v>
      </c>
      <c r="B128" s="171" t="s">
        <v>5794</v>
      </c>
      <c r="C128" s="171" t="s">
        <v>5795</v>
      </c>
      <c r="D128" s="95" t="s">
        <v>75</v>
      </c>
      <c r="E128" s="95" t="s">
        <v>76</v>
      </c>
      <c r="F128" s="174">
        <v>4.92</v>
      </c>
      <c r="G128" s="115">
        <f>VLOOKUP($B128,'03_COMPOSIÇÕES'!$A:$G,6,FALSE)</f>
        <v>665.15894313924014</v>
      </c>
      <c r="H128" s="115">
        <f>VLOOKUP($B128,'03_COMPOSIÇÕES'!$A:$G,7,FALSE)</f>
        <v>52.290870583</v>
      </c>
      <c r="I128" s="161">
        <f t="shared" ref="I128:I129" si="93">$F128*$G128</f>
        <v>3272.5820002450614</v>
      </c>
      <c r="J128" s="161">
        <f t="shared" ref="J128:J129" si="94">$F128*$H128</f>
        <v>257.27108326835997</v>
      </c>
      <c r="K128" s="161">
        <f>$I128*(1+BDI_MAT)</f>
        <v>3986.3321344985093</v>
      </c>
      <c r="L128" s="161">
        <f>$J128*(1+BDI_MDO)</f>
        <v>320.35395288576188</v>
      </c>
      <c r="M128" s="161">
        <f t="shared" ref="M128:M129" si="95">SUM(K128:L128)</f>
        <v>4306.6860873842716</v>
      </c>
      <c r="O128" s="416">
        <v>94575</v>
      </c>
      <c r="P128" s="412">
        <f>VLOOKUP(O128,Plan1!$A:$G,5,FALSE)</f>
        <v>716.99</v>
      </c>
      <c r="Q128" s="417">
        <f t="shared" si="55"/>
        <v>0.45981372224014194</v>
      </c>
      <c r="R128" s="423">
        <f t="shared" si="56"/>
        <v>6.4090019043221646E-4</v>
      </c>
    </row>
    <row r="129" spans="1:18" s="42" customFormat="1" ht="25.5">
      <c r="A129" s="166" t="s">
        <v>6180</v>
      </c>
      <c r="B129" s="171" t="s">
        <v>5796</v>
      </c>
      <c r="C129" s="171" t="s">
        <v>5797</v>
      </c>
      <c r="D129" s="95" t="s">
        <v>75</v>
      </c>
      <c r="E129" s="95" t="s">
        <v>76</v>
      </c>
      <c r="F129" s="174">
        <v>16.96</v>
      </c>
      <c r="G129" s="115">
        <f>VLOOKUP($B129,'03_COMPOSIÇÕES'!$A:$G,6,FALSE)</f>
        <v>571.08671024726004</v>
      </c>
      <c r="H129" s="115">
        <f>VLOOKUP($B129,'03_COMPOSIÇÕES'!$A:$G,7,FALSE)</f>
        <v>36.987652458139998</v>
      </c>
      <c r="I129" s="161">
        <f t="shared" si="93"/>
        <v>9685.6306057935308</v>
      </c>
      <c r="J129" s="161">
        <f t="shared" si="94"/>
        <v>627.31058569005438</v>
      </c>
      <c r="K129" s="161">
        <f>$I129*(1+BDI_MAT)</f>
        <v>11798.066640917099</v>
      </c>
      <c r="L129" s="161">
        <f>$J129*(1+BDI_MDO)</f>
        <v>781.12714130125573</v>
      </c>
      <c r="M129" s="161">
        <f t="shared" si="95"/>
        <v>12579.193782218355</v>
      </c>
      <c r="O129" s="416" t="s">
        <v>13380</v>
      </c>
      <c r="P129" s="412" t="e">
        <f>VLOOKUP(O129,Plan1!$A:$G,5,FALSE)</f>
        <v>#N/A</v>
      </c>
      <c r="Q129" s="417" t="e">
        <f t="shared" si="55"/>
        <v>#N/A</v>
      </c>
      <c r="R129" s="423" t="e">
        <f t="shared" si="56"/>
        <v>#N/A</v>
      </c>
    </row>
    <row r="130" spans="1:18" s="42" customFormat="1">
      <c r="A130" s="166"/>
      <c r="B130" s="171"/>
      <c r="C130" s="172"/>
      <c r="D130" s="165"/>
      <c r="E130" s="165"/>
      <c r="F130" s="174"/>
      <c r="G130" s="115"/>
      <c r="H130" s="115"/>
      <c r="I130" s="161"/>
      <c r="J130" s="161"/>
      <c r="K130" s="161"/>
      <c r="L130" s="161"/>
      <c r="M130" s="161"/>
      <c r="O130" s="416"/>
      <c r="P130" s="412" t="e">
        <f>VLOOKUP(O130,Plan1!$A:$G,5,FALSE)</f>
        <v>#N/A</v>
      </c>
      <c r="Q130" s="417" t="e">
        <f t="shared" si="55"/>
        <v>#N/A</v>
      </c>
      <c r="R130" s="423" t="e">
        <f t="shared" si="56"/>
        <v>#N/A</v>
      </c>
    </row>
    <row r="131" spans="1:18" s="42" customFormat="1">
      <c r="A131" s="166" t="s">
        <v>5798</v>
      </c>
      <c r="B131" s="185"/>
      <c r="C131" s="170" t="s">
        <v>5799</v>
      </c>
      <c r="D131" s="69"/>
      <c r="E131" s="69"/>
      <c r="F131" s="174"/>
      <c r="G131" s="115"/>
      <c r="H131" s="115"/>
      <c r="I131" s="161">
        <f>SUBTOTAL(9,I132)</f>
        <v>7902.6076585259989</v>
      </c>
      <c r="J131" s="161">
        <f t="shared" ref="J131:M131" si="96">SUBTOTAL(9,J132)</f>
        <v>1254.7026017999999</v>
      </c>
      <c r="K131" s="161">
        <f t="shared" si="96"/>
        <v>9626.1663888505191</v>
      </c>
      <c r="L131" s="161">
        <f t="shared" si="96"/>
        <v>1562.3556797613601</v>
      </c>
      <c r="M131" s="161">
        <f t="shared" si="96"/>
        <v>11188.522068611879</v>
      </c>
      <c r="O131" s="418"/>
      <c r="P131" s="412" t="e">
        <f>VLOOKUP(O131,Plan1!$A:$G,5,FALSE)</f>
        <v>#N/A</v>
      </c>
      <c r="Q131" s="417" t="e">
        <f t="shared" si="55"/>
        <v>#N/A</v>
      </c>
      <c r="R131" s="423" t="e">
        <f t="shared" si="56"/>
        <v>#N/A</v>
      </c>
    </row>
    <row r="132" spans="1:18" s="42" customFormat="1" ht="25.5">
      <c r="A132" s="166" t="s">
        <v>6181</v>
      </c>
      <c r="B132" s="171" t="s">
        <v>5800</v>
      </c>
      <c r="C132" s="171" t="s">
        <v>5801</v>
      </c>
      <c r="D132" s="95" t="s">
        <v>75</v>
      </c>
      <c r="E132" s="95" t="s">
        <v>78</v>
      </c>
      <c r="F132" s="174">
        <v>39.799999999999997</v>
      </c>
      <c r="G132" s="115">
        <f>VLOOKUP($B132,'03_COMPOSIÇÕES'!$A:$G,6,FALSE)</f>
        <v>198.55798136999999</v>
      </c>
      <c r="H132" s="115">
        <f>VLOOKUP($B132,'03_COMPOSIÇÕES'!$A:$G,7,FALSE)</f>
        <v>31.525191</v>
      </c>
      <c r="I132" s="161">
        <f t="shared" ref="I132" si="97">$F132*$G132</f>
        <v>7902.6076585259989</v>
      </c>
      <c r="J132" s="161">
        <f t="shared" ref="J132" si="98">$F132*$H132</f>
        <v>1254.7026017999999</v>
      </c>
      <c r="K132" s="161">
        <f>$I132*(1+BDI_MAT)</f>
        <v>9626.1663888505191</v>
      </c>
      <c r="L132" s="161">
        <f>$J132*(1+BDI_MDO)</f>
        <v>1562.3556797613601</v>
      </c>
      <c r="M132" s="161">
        <f t="shared" ref="M132" si="99">SUM(K132:L132)</f>
        <v>11188.522068611879</v>
      </c>
      <c r="O132" s="416" t="s">
        <v>13381</v>
      </c>
      <c r="P132" s="412" t="e">
        <f>VLOOKUP(O132,Plan1!$A:$G,5,FALSE)</f>
        <v>#N/A</v>
      </c>
      <c r="Q132" s="417" t="e">
        <f t="shared" si="55"/>
        <v>#N/A</v>
      </c>
      <c r="R132" s="423" t="e">
        <f t="shared" si="56"/>
        <v>#N/A</v>
      </c>
    </row>
    <row r="133" spans="1:18" s="42" customFormat="1">
      <c r="A133" s="166"/>
      <c r="B133" s="171"/>
      <c r="C133" s="172"/>
      <c r="D133" s="165"/>
      <c r="E133" s="165"/>
      <c r="F133" s="174"/>
      <c r="G133" s="115"/>
      <c r="H133" s="115"/>
      <c r="I133" s="161"/>
      <c r="J133" s="161"/>
      <c r="K133" s="161"/>
      <c r="L133" s="161"/>
      <c r="M133" s="161"/>
      <c r="O133" s="416"/>
      <c r="P133" s="412" t="e">
        <f>VLOOKUP(O133,Plan1!$A:$G,5,FALSE)</f>
        <v>#N/A</v>
      </c>
      <c r="Q133" s="417" t="e">
        <f t="shared" si="55"/>
        <v>#N/A</v>
      </c>
      <c r="R133" s="423" t="e">
        <f t="shared" si="56"/>
        <v>#N/A</v>
      </c>
    </row>
    <row r="134" spans="1:18" s="42" customFormat="1">
      <c r="A134" s="168" t="s">
        <v>5802</v>
      </c>
      <c r="B134" s="185"/>
      <c r="C134" s="170" t="s">
        <v>5803</v>
      </c>
      <c r="D134" s="69"/>
      <c r="E134" s="69"/>
      <c r="F134" s="174"/>
      <c r="G134" s="116"/>
      <c r="H134" s="117"/>
      <c r="I134" s="161">
        <f>SUBTOTAL(9,I135:I137)</f>
        <v>10200.858011619101</v>
      </c>
      <c r="J134" s="161">
        <f t="shared" ref="J134:M134" si="100">SUBTOTAL(9,J135:J137)</f>
        <v>1022.9333716000001</v>
      </c>
      <c r="K134" s="161">
        <f t="shared" si="100"/>
        <v>12425.665143953223</v>
      </c>
      <c r="L134" s="161">
        <f t="shared" si="100"/>
        <v>1273.7566343163201</v>
      </c>
      <c r="M134" s="161">
        <f t="shared" si="100"/>
        <v>13699.421778269545</v>
      </c>
      <c r="O134" s="418"/>
      <c r="P134" s="412" t="e">
        <f>VLOOKUP(O134,Plan1!$A:$G,5,FALSE)</f>
        <v>#N/A</v>
      </c>
      <c r="Q134" s="417" t="e">
        <f t="shared" si="55"/>
        <v>#N/A</v>
      </c>
      <c r="R134" s="423" t="e">
        <f t="shared" si="56"/>
        <v>#N/A</v>
      </c>
    </row>
    <row r="135" spans="1:18" s="42" customFormat="1" ht="25.5">
      <c r="A135" s="168" t="s">
        <v>6182</v>
      </c>
      <c r="B135" s="171" t="s">
        <v>5804</v>
      </c>
      <c r="C135" s="171" t="s">
        <v>5805</v>
      </c>
      <c r="D135" s="95" t="s">
        <v>75</v>
      </c>
      <c r="E135" s="95" t="s">
        <v>76</v>
      </c>
      <c r="F135" s="174">
        <v>3</v>
      </c>
      <c r="G135" s="115">
        <f>VLOOKUP($B135,'03_COMPOSIÇÕES'!$A:$G,6,FALSE)</f>
        <v>259.98398509600003</v>
      </c>
      <c r="H135" s="115">
        <f>VLOOKUP($B135,'03_COMPOSIÇÕES'!$A:$G,7,FALSE)</f>
        <v>26.597582800000001</v>
      </c>
      <c r="I135" s="161">
        <f t="shared" ref="I135:I137" si="101">$F135*$G135</f>
        <v>779.95195528800014</v>
      </c>
      <c r="J135" s="161">
        <f t="shared" ref="J135:J137" si="102">$F135*$H135</f>
        <v>79.792748400000008</v>
      </c>
      <c r="K135" s="161">
        <f>$I135*(1+BDI_MAT)</f>
        <v>950.05947673631294</v>
      </c>
      <c r="L135" s="161">
        <f>$J135*(1+BDI_MDO)</f>
        <v>99.357930307680022</v>
      </c>
      <c r="M135" s="161">
        <f t="shared" ref="M135:M137" si="103">SUM(K135:L135)</f>
        <v>1049.4174070439931</v>
      </c>
      <c r="O135" s="416">
        <v>85005</v>
      </c>
      <c r="P135" s="412">
        <f>VLOOKUP(O135,Plan1!$A:$G,5,FALSE)</f>
        <v>286.33999999999997</v>
      </c>
      <c r="Q135" s="417">
        <f t="shared" si="55"/>
        <v>0.24156789600004913</v>
      </c>
      <c r="R135" s="423">
        <f t="shared" si="56"/>
        <v>8.4292893563801602E-4</v>
      </c>
    </row>
    <row r="136" spans="1:18" s="42" customFormat="1" ht="25.5">
      <c r="A136" s="168" t="s">
        <v>6183</v>
      </c>
      <c r="B136" s="171" t="s">
        <v>5806</v>
      </c>
      <c r="C136" s="171" t="s">
        <v>5807</v>
      </c>
      <c r="D136" s="95" t="s">
        <v>75</v>
      </c>
      <c r="E136" s="95" t="s">
        <v>76</v>
      </c>
      <c r="F136" s="174">
        <v>20.02</v>
      </c>
      <c r="G136" s="115">
        <f>VLOOKUP($B136,'03_COMPOSIÇÕES'!$A:$G,6,FALSE)</f>
        <v>433.53107205499998</v>
      </c>
      <c r="H136" s="115">
        <f>VLOOKUP($B136,'03_COMPOSIÇÕES'!$A:$G,7,FALSE)</f>
        <v>46.528660000000002</v>
      </c>
      <c r="I136" s="161">
        <f t="shared" si="101"/>
        <v>8679.2920625410989</v>
      </c>
      <c r="J136" s="161">
        <f t="shared" si="102"/>
        <v>931.50377320000007</v>
      </c>
      <c r="K136" s="161">
        <f>$I136*(1+BDI_MAT)</f>
        <v>10572.245661381312</v>
      </c>
      <c r="L136" s="161">
        <f>$J136*(1+BDI_MDO)</f>
        <v>1159.9084983886401</v>
      </c>
      <c r="M136" s="161">
        <f t="shared" si="103"/>
        <v>11732.154159769952</v>
      </c>
      <c r="O136" s="416" t="s">
        <v>5806</v>
      </c>
      <c r="P136" s="412" t="e">
        <f>VLOOKUP(O136,Plan1!$A:$G,5,FALSE)</f>
        <v>#N/A</v>
      </c>
      <c r="Q136" s="417" t="e">
        <f t="shared" si="55"/>
        <v>#N/A</v>
      </c>
      <c r="R136" s="423" t="e">
        <f t="shared" si="56"/>
        <v>#N/A</v>
      </c>
    </row>
    <row r="137" spans="1:18" s="42" customFormat="1" ht="25.5">
      <c r="A137" s="168" t="s">
        <v>6184</v>
      </c>
      <c r="B137" s="171" t="s">
        <v>5808</v>
      </c>
      <c r="C137" s="171" t="s">
        <v>5809</v>
      </c>
      <c r="D137" s="95" t="s">
        <v>75</v>
      </c>
      <c r="E137" s="95" t="s">
        <v>2</v>
      </c>
      <c r="F137" s="174">
        <v>1</v>
      </c>
      <c r="G137" s="115">
        <f>VLOOKUP($B137,'03_COMPOSIÇÕES'!$A:$G,6,FALSE)</f>
        <v>741.61399379000011</v>
      </c>
      <c r="H137" s="115">
        <f>VLOOKUP($B137,'03_COMPOSIÇÕES'!$A:$G,7,FALSE)</f>
        <v>11.636850000000001</v>
      </c>
      <c r="I137" s="161">
        <f t="shared" si="101"/>
        <v>741.61399379000011</v>
      </c>
      <c r="J137" s="161">
        <f t="shared" si="102"/>
        <v>11.636850000000001</v>
      </c>
      <c r="K137" s="161">
        <f>$I137*(1+BDI_MAT)</f>
        <v>903.36000583559905</v>
      </c>
      <c r="L137" s="161">
        <f>$J137*(1+BDI_MDO)</f>
        <v>14.490205620000001</v>
      </c>
      <c r="M137" s="161">
        <f t="shared" si="103"/>
        <v>917.85021145559904</v>
      </c>
      <c r="O137" s="416" t="s">
        <v>5808</v>
      </c>
      <c r="P137" s="412" t="e">
        <f>VLOOKUP(O137,Plan1!$A:$G,5,FALSE)</f>
        <v>#N/A</v>
      </c>
      <c r="Q137" s="417" t="e">
        <f t="shared" ref="Q137:Q200" si="104">G137+H137-P137</f>
        <v>#N/A</v>
      </c>
      <c r="R137" s="423" t="e">
        <f t="shared" ref="R137:R200" si="105">Q137/(G137+H137)</f>
        <v>#N/A</v>
      </c>
    </row>
    <row r="138" spans="1:18" s="42" customFormat="1">
      <c r="A138" s="166"/>
      <c r="B138" s="171"/>
      <c r="C138" s="172"/>
      <c r="D138" s="165"/>
      <c r="E138" s="165"/>
      <c r="F138" s="174"/>
      <c r="G138" s="115"/>
      <c r="H138" s="115"/>
      <c r="I138" s="161"/>
      <c r="J138" s="161"/>
      <c r="K138" s="161"/>
      <c r="L138" s="161"/>
      <c r="M138" s="161"/>
      <c r="O138" s="416"/>
      <c r="P138" s="412" t="e">
        <f>VLOOKUP(O138,Plan1!$A:$G,5,FALSE)</f>
        <v>#N/A</v>
      </c>
      <c r="Q138" s="417" t="e">
        <f t="shared" si="104"/>
        <v>#N/A</v>
      </c>
      <c r="R138" s="423" t="e">
        <f t="shared" si="105"/>
        <v>#N/A</v>
      </c>
    </row>
    <row r="139" spans="1:18" s="42" customFormat="1">
      <c r="A139" s="166" t="s">
        <v>5810</v>
      </c>
      <c r="B139" s="185"/>
      <c r="C139" s="170" t="s">
        <v>5811</v>
      </c>
      <c r="D139" s="69"/>
      <c r="E139" s="69"/>
      <c r="F139" s="174"/>
      <c r="G139" s="161"/>
      <c r="H139" s="161"/>
      <c r="I139" s="161">
        <f>SUBTOTAL(9,I140:I153)</f>
        <v>3097.0481547823201</v>
      </c>
      <c r="J139" s="161">
        <f t="shared" ref="J139:M139" si="106">SUBTOTAL(9,J140:J153)</f>
        <v>733.2770485489001</v>
      </c>
      <c r="K139" s="161">
        <f t="shared" si="106"/>
        <v>3772.5143573403434</v>
      </c>
      <c r="L139" s="161">
        <f t="shared" si="106"/>
        <v>913.07658085309049</v>
      </c>
      <c r="M139" s="161">
        <f t="shared" si="106"/>
        <v>4685.5909381934334</v>
      </c>
      <c r="O139" s="418"/>
      <c r="P139" s="412" t="e">
        <f>VLOOKUP(O139,Plan1!$A:$G,5,FALSE)</f>
        <v>#N/A</v>
      </c>
      <c r="Q139" s="417" t="e">
        <f t="shared" si="104"/>
        <v>#N/A</v>
      </c>
      <c r="R139" s="423" t="e">
        <f t="shared" si="105"/>
        <v>#N/A</v>
      </c>
    </row>
    <row r="140" spans="1:18" s="42" customFormat="1">
      <c r="A140" s="166" t="s">
        <v>6185</v>
      </c>
      <c r="B140" s="171" t="s">
        <v>5812</v>
      </c>
      <c r="C140" s="171" t="s">
        <v>5813</v>
      </c>
      <c r="D140" s="95" t="s">
        <v>75</v>
      </c>
      <c r="E140" s="95" t="s">
        <v>78</v>
      </c>
      <c r="F140" s="174">
        <v>12</v>
      </c>
      <c r="G140" s="115">
        <f>VLOOKUP($B140,'03_COMPOSIÇÕES'!$A:$G,6,FALSE)</f>
        <v>7.5603983853999992</v>
      </c>
      <c r="H140" s="115">
        <f>VLOOKUP($B140,'03_COMPOSIÇÕES'!$A:$G,7,FALSE)</f>
        <v>3.12820768</v>
      </c>
      <c r="I140" s="161">
        <f t="shared" ref="I140:I153" si="107">$F140*$G140</f>
        <v>90.72478062479999</v>
      </c>
      <c r="J140" s="161">
        <f t="shared" ref="J140:J153" si="108">$F140*$H140</f>
        <v>37.538492160000004</v>
      </c>
      <c r="K140" s="161">
        <f t="shared" ref="K140:K153" si="109">$I140*(1+BDI_MAT)</f>
        <v>110.51185527906887</v>
      </c>
      <c r="L140" s="161">
        <f t="shared" ref="L140:L153" si="110">$J140*(1+BDI_MDO)</f>
        <v>46.742930437632012</v>
      </c>
      <c r="M140" s="161">
        <f t="shared" ref="M140:M153" si="111">SUM(K140:L140)</f>
        <v>157.25478571670089</v>
      </c>
      <c r="O140" s="416">
        <v>72251</v>
      </c>
      <c r="P140" s="412">
        <f>VLOOKUP(O140,Plan1!$A:$G,5,FALSE)</f>
        <v>10.64</v>
      </c>
      <c r="Q140" s="417">
        <f t="shared" si="104"/>
        <v>4.8606065399997789E-2</v>
      </c>
      <c r="R140" s="423">
        <f t="shared" si="105"/>
        <v>4.5474653198549521E-3</v>
      </c>
    </row>
    <row r="141" spans="1:18" s="42" customFormat="1" ht="25.5">
      <c r="A141" s="166" t="s">
        <v>6186</v>
      </c>
      <c r="B141" s="171" t="s">
        <v>5814</v>
      </c>
      <c r="C141" s="171" t="s">
        <v>5815</v>
      </c>
      <c r="D141" s="95" t="s">
        <v>75</v>
      </c>
      <c r="E141" s="95" t="s">
        <v>2</v>
      </c>
      <c r="F141" s="174">
        <v>15</v>
      </c>
      <c r="G141" s="115">
        <f>VLOOKUP($B141,'03_COMPOSIÇÕES'!$A:$G,6,FALSE)</f>
        <v>4.9559962740000012</v>
      </c>
      <c r="H141" s="115">
        <f>VLOOKUP($B141,'03_COMPOSIÇÕES'!$A:$G,7,FALSE)</f>
        <v>7.2189408000000004</v>
      </c>
      <c r="I141" s="161">
        <f t="shared" si="107"/>
        <v>74.339944110000019</v>
      </c>
      <c r="J141" s="161">
        <f t="shared" si="108"/>
        <v>108.28411200000001</v>
      </c>
      <c r="K141" s="161">
        <f t="shared" si="109"/>
        <v>90.553485920391026</v>
      </c>
      <c r="L141" s="161">
        <f t="shared" si="110"/>
        <v>134.83537626240002</v>
      </c>
      <c r="M141" s="161">
        <f t="shared" si="111"/>
        <v>225.38886218279106</v>
      </c>
      <c r="O141" s="416">
        <v>72260</v>
      </c>
      <c r="P141" s="412">
        <f>VLOOKUP(O141,Plan1!$A:$G,5,FALSE)</f>
        <v>12.11</v>
      </c>
      <c r="Q141" s="417">
        <f t="shared" si="104"/>
        <v>6.4937074000003037E-2</v>
      </c>
      <c r="R141" s="423">
        <f t="shared" si="105"/>
        <v>5.333668141799139E-3</v>
      </c>
    </row>
    <row r="142" spans="1:18" s="42" customFormat="1">
      <c r="A142" s="166" t="s">
        <v>6187</v>
      </c>
      <c r="B142" s="171" t="s">
        <v>5816</v>
      </c>
      <c r="C142" s="171" t="s">
        <v>5817</v>
      </c>
      <c r="D142" s="95" t="s">
        <v>75</v>
      </c>
      <c r="E142" s="95" t="s">
        <v>2</v>
      </c>
      <c r="F142" s="174">
        <v>1</v>
      </c>
      <c r="G142" s="115">
        <f>VLOOKUP($B142,'03_COMPOSIÇÕES'!$A:$G,6,FALSE)</f>
        <v>70.140908471429995</v>
      </c>
      <c r="H142" s="115">
        <f>VLOOKUP($B142,'03_COMPOSIÇÕES'!$A:$G,7,FALSE)</f>
        <v>60.050661108900002</v>
      </c>
      <c r="I142" s="161">
        <f t="shared" si="107"/>
        <v>70.140908471429995</v>
      </c>
      <c r="J142" s="161">
        <f t="shared" si="108"/>
        <v>60.050661108900002</v>
      </c>
      <c r="K142" s="161">
        <f t="shared" si="109"/>
        <v>85.438640609048875</v>
      </c>
      <c r="L142" s="161">
        <f t="shared" si="110"/>
        <v>74.775083212802286</v>
      </c>
      <c r="M142" s="161">
        <f t="shared" si="111"/>
        <v>160.21372382185115</v>
      </c>
      <c r="O142" s="416">
        <v>83446</v>
      </c>
      <c r="P142" s="412">
        <f>VLOOKUP(O142,Plan1!$A:$G,5,FALSE)</f>
        <v>129.53</v>
      </c>
      <c r="Q142" s="417">
        <f t="shared" si="104"/>
        <v>0.66156958032999569</v>
      </c>
      <c r="R142" s="423">
        <f t="shared" si="105"/>
        <v>5.0815085989250487E-3</v>
      </c>
    </row>
    <row r="143" spans="1:18" s="42" customFormat="1" ht="25.5">
      <c r="A143" s="166" t="s">
        <v>6188</v>
      </c>
      <c r="B143" s="171" t="s">
        <v>5818</v>
      </c>
      <c r="C143" s="171" t="s">
        <v>5819</v>
      </c>
      <c r="D143" s="95" t="s">
        <v>75</v>
      </c>
      <c r="E143" s="95" t="s">
        <v>78</v>
      </c>
      <c r="F143" s="174">
        <v>1.5</v>
      </c>
      <c r="G143" s="115">
        <f>VLOOKUP($B143,'03_COMPOSIÇÕES'!$A:$G,6,FALSE)</f>
        <v>6.2765498002199998</v>
      </c>
      <c r="H143" s="115">
        <f>VLOOKUP($B143,'03_COMPOSIÇÕES'!$A:$G,7,FALSE)</f>
        <v>0.216568224</v>
      </c>
      <c r="I143" s="161">
        <f t="shared" si="107"/>
        <v>9.4148247003299996</v>
      </c>
      <c r="J143" s="161">
        <f t="shared" si="108"/>
        <v>0.32485233600000002</v>
      </c>
      <c r="K143" s="161">
        <f t="shared" si="109"/>
        <v>11.468197967471973</v>
      </c>
      <c r="L143" s="161">
        <f t="shared" si="110"/>
        <v>0.40450612878720005</v>
      </c>
      <c r="M143" s="161">
        <f t="shared" si="111"/>
        <v>11.872704096259174</v>
      </c>
      <c r="O143" s="416">
        <v>92980</v>
      </c>
      <c r="P143" s="412">
        <f>VLOOKUP(O143,Plan1!$A:$G,5,FALSE)</f>
        <v>6.47</v>
      </c>
      <c r="Q143" s="417">
        <f t="shared" si="104"/>
        <v>2.3118024220000422E-2</v>
      </c>
      <c r="R143" s="423">
        <f t="shared" si="105"/>
        <v>3.5603887275370331E-3</v>
      </c>
    </row>
    <row r="144" spans="1:18" s="42" customFormat="1" ht="25.5">
      <c r="A144" s="166" t="s">
        <v>6189</v>
      </c>
      <c r="B144" s="171" t="s">
        <v>5820</v>
      </c>
      <c r="C144" s="171" t="s">
        <v>5821</v>
      </c>
      <c r="D144" s="95" t="s">
        <v>75</v>
      </c>
      <c r="E144" s="95" t="s">
        <v>78</v>
      </c>
      <c r="F144" s="174">
        <v>200</v>
      </c>
      <c r="G144" s="115">
        <f>VLOOKUP($B144,'03_COMPOSIÇÕES'!$A:$G,6,FALSE)</f>
        <v>9.6052992691599997</v>
      </c>
      <c r="H144" s="115">
        <f>VLOOKUP($B144,'03_COMPOSIÇÕES'!$A:$G,7,FALSE)</f>
        <v>0.31282076800000003</v>
      </c>
      <c r="I144" s="161">
        <f t="shared" si="107"/>
        <v>1921.059853832</v>
      </c>
      <c r="J144" s="161">
        <f t="shared" si="108"/>
        <v>62.564153600000004</v>
      </c>
      <c r="K144" s="161">
        <f t="shared" si="109"/>
        <v>2340.0430079527591</v>
      </c>
      <c r="L144" s="161">
        <f t="shared" si="110"/>
        <v>77.904884062720015</v>
      </c>
      <c r="M144" s="161">
        <f t="shared" si="111"/>
        <v>2417.9478920154793</v>
      </c>
      <c r="O144" s="416">
        <v>92982</v>
      </c>
      <c r="P144" s="412">
        <f>VLOOKUP(O144,Plan1!$A:$G,5,FALSE)</f>
        <v>9.89</v>
      </c>
      <c r="Q144" s="417">
        <f t="shared" si="104"/>
        <v>2.8120037159999001E-2</v>
      </c>
      <c r="R144" s="423">
        <f t="shared" si="105"/>
        <v>2.8352184743320593E-3</v>
      </c>
    </row>
    <row r="145" spans="1:18" s="42" customFormat="1" ht="25.5">
      <c r="A145" s="166" t="s">
        <v>6190</v>
      </c>
      <c r="B145" s="171" t="s">
        <v>5822</v>
      </c>
      <c r="C145" s="171" t="s">
        <v>5823</v>
      </c>
      <c r="D145" s="95" t="s">
        <v>75</v>
      </c>
      <c r="E145" s="95" t="s">
        <v>2</v>
      </c>
      <c r="F145" s="174">
        <v>4</v>
      </c>
      <c r="G145" s="115">
        <f>VLOOKUP($B145,'03_COMPOSIÇÕES'!$A:$G,6,FALSE)</f>
        <v>9.5093198801399943</v>
      </c>
      <c r="H145" s="115">
        <f>VLOOKUP($B145,'03_COMPOSIÇÕES'!$A:$G,7,FALSE)</f>
        <v>1.5881669759999997</v>
      </c>
      <c r="I145" s="161">
        <f t="shared" si="107"/>
        <v>38.037279520559977</v>
      </c>
      <c r="J145" s="161">
        <f t="shared" si="108"/>
        <v>6.3526679039999987</v>
      </c>
      <c r="K145" s="161">
        <f t="shared" si="109"/>
        <v>46.333210183994105</v>
      </c>
      <c r="L145" s="161">
        <f t="shared" si="110"/>
        <v>7.9103420740607993</v>
      </c>
      <c r="M145" s="161">
        <f t="shared" si="111"/>
        <v>54.243552258054905</v>
      </c>
      <c r="O145" s="416">
        <v>93655</v>
      </c>
      <c r="P145" s="412">
        <f>VLOOKUP(O145,Plan1!$A:$G,5,FALSE)</f>
        <v>11.07</v>
      </c>
      <c r="Q145" s="417">
        <f t="shared" si="104"/>
        <v>2.7486856139994131E-2</v>
      </c>
      <c r="R145" s="423">
        <f t="shared" si="105"/>
        <v>2.476854128895522E-3</v>
      </c>
    </row>
    <row r="146" spans="1:18" s="42" customFormat="1">
      <c r="A146" s="166" t="s">
        <v>6191</v>
      </c>
      <c r="B146" s="171" t="s">
        <v>5824</v>
      </c>
      <c r="C146" s="171" t="s">
        <v>5825</v>
      </c>
      <c r="D146" s="95" t="s">
        <v>75</v>
      </c>
      <c r="E146" s="95" t="s">
        <v>78</v>
      </c>
      <c r="F146" s="174">
        <v>4</v>
      </c>
      <c r="G146" s="115">
        <f>VLOOKUP($B146,'03_COMPOSIÇÕES'!$A:$G,6,FALSE)</f>
        <v>12.4181886978</v>
      </c>
      <c r="H146" s="115">
        <f>VLOOKUP($B146,'03_COMPOSIÇÕES'!$A:$G,7,FALSE)</f>
        <v>21.897453759999998</v>
      </c>
      <c r="I146" s="161">
        <f t="shared" si="107"/>
        <v>49.672754791199999</v>
      </c>
      <c r="J146" s="161">
        <f t="shared" si="108"/>
        <v>87.589815039999991</v>
      </c>
      <c r="K146" s="161">
        <f t="shared" si="109"/>
        <v>60.506382611160717</v>
      </c>
      <c r="L146" s="161">
        <f t="shared" si="110"/>
        <v>109.06683768780799</v>
      </c>
      <c r="M146" s="161">
        <f t="shared" si="111"/>
        <v>169.57322029896869</v>
      </c>
      <c r="O146" s="416" t="s">
        <v>5824</v>
      </c>
      <c r="P146" s="412" t="e">
        <f>VLOOKUP(O146,Plan1!$A:$G,5,FALSE)</f>
        <v>#N/A</v>
      </c>
      <c r="Q146" s="417" t="e">
        <f t="shared" si="104"/>
        <v>#N/A</v>
      </c>
      <c r="R146" s="423" t="e">
        <f t="shared" si="105"/>
        <v>#N/A</v>
      </c>
    </row>
    <row r="147" spans="1:18" s="42" customFormat="1">
      <c r="A147" s="166" t="s">
        <v>6192</v>
      </c>
      <c r="B147" s="171" t="s">
        <v>5826</v>
      </c>
      <c r="C147" s="171" t="s">
        <v>5827</v>
      </c>
      <c r="D147" s="95" t="s">
        <v>75</v>
      </c>
      <c r="E147" s="95" t="s">
        <v>78</v>
      </c>
      <c r="F147" s="174">
        <v>1</v>
      </c>
      <c r="G147" s="115">
        <f>VLOOKUP($B147,'03_COMPOSIÇÕES'!$A:$G,6,FALSE)</f>
        <v>38.063391678599999</v>
      </c>
      <c r="H147" s="115">
        <f>VLOOKUP($B147,'03_COMPOSIÇÕES'!$A:$G,7,FALSE)</f>
        <v>16.122301119999999</v>
      </c>
      <c r="I147" s="161">
        <f t="shared" si="107"/>
        <v>38.063391678599999</v>
      </c>
      <c r="J147" s="161">
        <f t="shared" si="108"/>
        <v>16.122301119999999</v>
      </c>
      <c r="K147" s="161">
        <f t="shared" si="109"/>
        <v>46.365017403702659</v>
      </c>
      <c r="L147" s="161">
        <f t="shared" si="110"/>
        <v>20.075489354624001</v>
      </c>
      <c r="M147" s="161">
        <f t="shared" si="111"/>
        <v>66.440506758326663</v>
      </c>
      <c r="O147" s="416" t="s">
        <v>5826</v>
      </c>
      <c r="P147" s="412" t="e">
        <f>VLOOKUP(O147,Plan1!$A:$G,5,FALSE)</f>
        <v>#N/A</v>
      </c>
      <c r="Q147" s="417" t="e">
        <f t="shared" si="104"/>
        <v>#N/A</v>
      </c>
      <c r="R147" s="423" t="e">
        <f t="shared" si="105"/>
        <v>#N/A</v>
      </c>
    </row>
    <row r="148" spans="1:18" s="42" customFormat="1">
      <c r="A148" s="166" t="s">
        <v>6193</v>
      </c>
      <c r="B148" s="171" t="s">
        <v>5828</v>
      </c>
      <c r="C148" s="171" t="s">
        <v>5829</v>
      </c>
      <c r="D148" s="95" t="s">
        <v>75</v>
      </c>
      <c r="E148" s="95" t="s">
        <v>2</v>
      </c>
      <c r="F148" s="174">
        <v>1</v>
      </c>
      <c r="G148" s="115">
        <f>VLOOKUP($B148,'03_COMPOSIÇÕES'!$A:$G,6,FALSE)</f>
        <v>7.1925983854000002</v>
      </c>
      <c r="H148" s="115">
        <f>VLOOKUP($B148,'03_COMPOSIÇÕES'!$A:$G,7,FALSE)</f>
        <v>3.12820768</v>
      </c>
      <c r="I148" s="161">
        <f t="shared" si="107"/>
        <v>7.1925983854000002</v>
      </c>
      <c r="J148" s="161">
        <f t="shared" si="108"/>
        <v>3.12820768</v>
      </c>
      <c r="K148" s="161">
        <f t="shared" si="109"/>
        <v>8.76130409325574</v>
      </c>
      <c r="L148" s="161">
        <f t="shared" si="110"/>
        <v>3.8952442031360004</v>
      </c>
      <c r="M148" s="161">
        <f t="shared" si="111"/>
        <v>12.65654829639174</v>
      </c>
      <c r="O148" s="416" t="s">
        <v>5828</v>
      </c>
      <c r="P148" s="412" t="e">
        <f>VLOOKUP(O148,Plan1!$A:$G,5,FALSE)</f>
        <v>#N/A</v>
      </c>
      <c r="Q148" s="417" t="e">
        <f t="shared" si="104"/>
        <v>#N/A</v>
      </c>
      <c r="R148" s="423" t="e">
        <f t="shared" si="105"/>
        <v>#N/A</v>
      </c>
    </row>
    <row r="149" spans="1:18" s="42" customFormat="1">
      <c r="A149" s="166" t="s">
        <v>6194</v>
      </c>
      <c r="B149" s="171" t="s">
        <v>5830</v>
      </c>
      <c r="C149" s="171" t="s">
        <v>5831</v>
      </c>
      <c r="D149" s="95" t="s">
        <v>75</v>
      </c>
      <c r="E149" s="95" t="s">
        <v>2</v>
      </c>
      <c r="F149" s="174">
        <v>2</v>
      </c>
      <c r="G149" s="115">
        <f>VLOOKUP($B149,'03_COMPOSIÇÕES'!$A:$G,6,FALSE)</f>
        <v>104.217988822</v>
      </c>
      <c r="H149" s="115">
        <f>VLOOKUP($B149,'03_COMPOSIÇÕES'!$A:$G,7,FALSE)</f>
        <v>21.656822399999999</v>
      </c>
      <c r="I149" s="161">
        <f t="shared" si="107"/>
        <v>208.43597764399999</v>
      </c>
      <c r="J149" s="161">
        <f t="shared" si="108"/>
        <v>43.313644799999999</v>
      </c>
      <c r="K149" s="161">
        <f t="shared" si="109"/>
        <v>253.89586436815637</v>
      </c>
      <c r="L149" s="161">
        <f t="shared" si="110"/>
        <v>53.934150504960002</v>
      </c>
      <c r="M149" s="161">
        <f t="shared" si="111"/>
        <v>307.8300148731164</v>
      </c>
      <c r="O149" s="416" t="s">
        <v>13382</v>
      </c>
      <c r="P149" s="412" t="e">
        <f>VLOOKUP(O149,Plan1!$A:$G,5,FALSE)</f>
        <v>#N/A</v>
      </c>
      <c r="Q149" s="417" t="e">
        <f t="shared" si="104"/>
        <v>#N/A</v>
      </c>
      <c r="R149" s="423" t="e">
        <f t="shared" si="105"/>
        <v>#N/A</v>
      </c>
    </row>
    <row r="150" spans="1:18" s="42" customFormat="1">
      <c r="A150" s="166" t="s">
        <v>6195</v>
      </c>
      <c r="B150" s="171" t="s">
        <v>5832</v>
      </c>
      <c r="C150" s="171" t="s">
        <v>5833</v>
      </c>
      <c r="D150" s="95" t="s">
        <v>75</v>
      </c>
      <c r="E150" s="95" t="s">
        <v>2</v>
      </c>
      <c r="F150" s="174">
        <v>4</v>
      </c>
      <c r="G150" s="115">
        <f>VLOOKUP($B150,'03_COMPOSIÇÕES'!$A:$G,6,FALSE)</f>
        <v>55.419987579999997</v>
      </c>
      <c r="H150" s="115">
        <f>VLOOKUP($B150,'03_COMPOSIÇÕES'!$A:$G,7,FALSE)</f>
        <v>24.063136</v>
      </c>
      <c r="I150" s="161">
        <f t="shared" si="107"/>
        <v>221.67995031999999</v>
      </c>
      <c r="J150" s="161">
        <f t="shared" si="108"/>
        <v>96.252544</v>
      </c>
      <c r="K150" s="161">
        <f t="shared" si="109"/>
        <v>270.02834748479199</v>
      </c>
      <c r="L150" s="161">
        <f t="shared" si="110"/>
        <v>119.85366778880001</v>
      </c>
      <c r="M150" s="161">
        <f t="shared" si="111"/>
        <v>389.882015273592</v>
      </c>
      <c r="O150" s="416" t="s">
        <v>5832</v>
      </c>
      <c r="P150" s="412" t="e">
        <f>VLOOKUP(O150,Plan1!$A:$G,5,FALSE)</f>
        <v>#N/A</v>
      </c>
      <c r="Q150" s="417" t="e">
        <f t="shared" si="104"/>
        <v>#N/A</v>
      </c>
      <c r="R150" s="423" t="e">
        <f t="shared" si="105"/>
        <v>#N/A</v>
      </c>
    </row>
    <row r="151" spans="1:18" s="42" customFormat="1" ht="25.5">
      <c r="A151" s="166" t="s">
        <v>6196</v>
      </c>
      <c r="B151" s="171" t="s">
        <v>5834</v>
      </c>
      <c r="C151" s="171" t="s">
        <v>5835</v>
      </c>
      <c r="D151" s="95" t="s">
        <v>75</v>
      </c>
      <c r="E151" s="95" t="s">
        <v>78</v>
      </c>
      <c r="F151" s="174">
        <v>5</v>
      </c>
      <c r="G151" s="115">
        <f>VLOOKUP($B151,'03_COMPOSIÇÕES'!$A:$G,6,FALSE)</f>
        <v>34.325990063999996</v>
      </c>
      <c r="H151" s="115">
        <f>VLOOKUP($B151,'03_COMPOSIÇÕES'!$A:$G,7,FALSE)</f>
        <v>19.250508799999999</v>
      </c>
      <c r="I151" s="161">
        <f t="shared" si="107"/>
        <v>171.62995031999998</v>
      </c>
      <c r="J151" s="161">
        <f t="shared" si="108"/>
        <v>96.252544</v>
      </c>
      <c r="K151" s="161">
        <f t="shared" si="109"/>
        <v>209.06244248479197</v>
      </c>
      <c r="L151" s="161">
        <f t="shared" si="110"/>
        <v>119.85366778880001</v>
      </c>
      <c r="M151" s="161">
        <f t="shared" si="111"/>
        <v>328.91611027359198</v>
      </c>
      <c r="O151" s="416" t="s">
        <v>13383</v>
      </c>
      <c r="P151" s="412" t="e">
        <f>VLOOKUP(O151,Plan1!$A:$G,5,FALSE)</f>
        <v>#N/A</v>
      </c>
      <c r="Q151" s="417" t="e">
        <f t="shared" si="104"/>
        <v>#N/A</v>
      </c>
      <c r="R151" s="423" t="e">
        <f t="shared" si="105"/>
        <v>#N/A</v>
      </c>
    </row>
    <row r="152" spans="1:18" s="42" customFormat="1">
      <c r="A152" s="166" t="s">
        <v>6197</v>
      </c>
      <c r="B152" s="171" t="s">
        <v>5836</v>
      </c>
      <c r="C152" s="171" t="s">
        <v>5837</v>
      </c>
      <c r="D152" s="95" t="s">
        <v>75</v>
      </c>
      <c r="E152" s="95" t="s">
        <v>78</v>
      </c>
      <c r="F152" s="174">
        <v>3</v>
      </c>
      <c r="G152" s="115">
        <f>VLOOKUP($B152,'03_COMPOSIÇÕES'!$A:$G,6,FALSE)</f>
        <v>26.567995031999999</v>
      </c>
      <c r="H152" s="115">
        <f>VLOOKUP($B152,'03_COMPOSIÇÕES'!$A:$G,7,FALSE)</f>
        <v>9.6252543999999993</v>
      </c>
      <c r="I152" s="161">
        <f t="shared" si="107"/>
        <v>79.703985095999997</v>
      </c>
      <c r="J152" s="161">
        <f t="shared" si="108"/>
        <v>28.875763199999998</v>
      </c>
      <c r="K152" s="161">
        <f t="shared" si="109"/>
        <v>97.087424245437589</v>
      </c>
      <c r="L152" s="161">
        <f t="shared" si="110"/>
        <v>35.956100336639999</v>
      </c>
      <c r="M152" s="161">
        <f t="shared" si="111"/>
        <v>133.04352458207759</v>
      </c>
      <c r="O152" s="416" t="s">
        <v>5836</v>
      </c>
      <c r="P152" s="412" t="e">
        <f>VLOOKUP(O152,Plan1!$A:$G,5,FALSE)</f>
        <v>#N/A</v>
      </c>
      <c r="Q152" s="417" t="e">
        <f t="shared" si="104"/>
        <v>#N/A</v>
      </c>
      <c r="R152" s="423" t="e">
        <f t="shared" si="105"/>
        <v>#N/A</v>
      </c>
    </row>
    <row r="153" spans="1:18" s="42" customFormat="1">
      <c r="A153" s="166" t="s">
        <v>6198</v>
      </c>
      <c r="B153" s="171" t="s">
        <v>5838</v>
      </c>
      <c r="C153" s="171" t="s">
        <v>5839</v>
      </c>
      <c r="D153" s="95" t="s">
        <v>75</v>
      </c>
      <c r="E153" s="95" t="s">
        <v>2</v>
      </c>
      <c r="F153" s="174">
        <v>12</v>
      </c>
      <c r="G153" s="115">
        <f>VLOOKUP($B153,'03_COMPOSIÇÕES'!$A:$G,6,FALSE)</f>
        <v>9.7459962739999995</v>
      </c>
      <c r="H153" s="115">
        <f>VLOOKUP($B153,'03_COMPOSIÇÕES'!$A:$G,7,FALSE)</f>
        <v>7.2189408000000004</v>
      </c>
      <c r="I153" s="161">
        <f t="shared" si="107"/>
        <v>116.95195528799999</v>
      </c>
      <c r="J153" s="161">
        <f t="shared" si="108"/>
        <v>86.627289600000012</v>
      </c>
      <c r="K153" s="161">
        <f t="shared" si="109"/>
        <v>142.4591767363128</v>
      </c>
      <c r="L153" s="161">
        <f t="shared" si="110"/>
        <v>107.86830100992002</v>
      </c>
      <c r="M153" s="161">
        <f t="shared" si="111"/>
        <v>250.32747774623283</v>
      </c>
      <c r="O153" s="416" t="s">
        <v>5838</v>
      </c>
      <c r="P153" s="412" t="e">
        <f>VLOOKUP(O153,Plan1!$A:$G,5,FALSE)</f>
        <v>#N/A</v>
      </c>
      <c r="Q153" s="417" t="e">
        <f t="shared" si="104"/>
        <v>#N/A</v>
      </c>
      <c r="R153" s="423" t="e">
        <f t="shared" si="105"/>
        <v>#N/A</v>
      </c>
    </row>
    <row r="154" spans="1:18" s="42" customFormat="1">
      <c r="A154" s="166"/>
      <c r="B154" s="171"/>
      <c r="C154" s="172"/>
      <c r="D154" s="165"/>
      <c r="E154" s="165"/>
      <c r="F154" s="174"/>
      <c r="G154" s="115"/>
      <c r="H154" s="115"/>
      <c r="I154" s="161"/>
      <c r="J154" s="161"/>
      <c r="K154" s="161"/>
      <c r="L154" s="161"/>
      <c r="M154" s="161"/>
      <c r="O154" s="416"/>
      <c r="P154" s="412" t="e">
        <f>VLOOKUP(O154,Plan1!$A:$G,5,FALSE)</f>
        <v>#N/A</v>
      </c>
      <c r="Q154" s="417" t="e">
        <f t="shared" si="104"/>
        <v>#N/A</v>
      </c>
      <c r="R154" s="423" t="e">
        <f t="shared" si="105"/>
        <v>#N/A</v>
      </c>
    </row>
    <row r="155" spans="1:18" s="42" customFormat="1">
      <c r="A155" s="166" t="s">
        <v>5840</v>
      </c>
      <c r="B155" s="185"/>
      <c r="C155" s="170" t="s">
        <v>5841</v>
      </c>
      <c r="D155" s="69"/>
      <c r="E155" s="69"/>
      <c r="F155" s="174"/>
      <c r="G155" s="161"/>
      <c r="H155" s="161"/>
      <c r="I155" s="161">
        <f>SUBTOTAL(9,I156:I166)</f>
        <v>1742.197629474</v>
      </c>
      <c r="J155" s="161">
        <f t="shared" ref="J155:M155" si="112">SUBTOTAL(9,J156:J166)</f>
        <v>1657.4254363495997</v>
      </c>
      <c r="K155" s="161">
        <f t="shared" si="112"/>
        <v>2122.1709324622793</v>
      </c>
      <c r="L155" s="161">
        <f t="shared" si="112"/>
        <v>2063.826153342522</v>
      </c>
      <c r="M155" s="161">
        <f t="shared" si="112"/>
        <v>4185.9970858048</v>
      </c>
      <c r="O155" s="418"/>
      <c r="P155" s="412" t="e">
        <f>VLOOKUP(O155,Plan1!$A:$G,5,FALSE)</f>
        <v>#N/A</v>
      </c>
      <c r="Q155" s="417" t="e">
        <f t="shared" si="104"/>
        <v>#N/A</v>
      </c>
      <c r="R155" s="423" t="e">
        <f t="shared" si="105"/>
        <v>#N/A</v>
      </c>
    </row>
    <row r="156" spans="1:18" s="42" customFormat="1" ht="38.25">
      <c r="A156" s="166" t="s">
        <v>6199</v>
      </c>
      <c r="B156" s="171" t="s">
        <v>5842</v>
      </c>
      <c r="C156" s="171" t="s">
        <v>5843</v>
      </c>
      <c r="D156" s="95" t="s">
        <v>75</v>
      </c>
      <c r="E156" s="95" t="s">
        <v>78</v>
      </c>
      <c r="F156" s="174">
        <v>168</v>
      </c>
      <c r="G156" s="115">
        <f>VLOOKUP($B156,'03_COMPOSIÇÕES'!$A:$G,6,FALSE)</f>
        <v>3.2984272632600002</v>
      </c>
      <c r="H156" s="115">
        <f>VLOOKUP($B156,'03_COMPOSIÇÕES'!$A:$G,7,FALSE)</f>
        <v>3.9463543039999998</v>
      </c>
      <c r="I156" s="161">
        <f t="shared" ref="I156:I166" si="113">$F156*$G156</f>
        <v>554.13578022768002</v>
      </c>
      <c r="J156" s="161">
        <f t="shared" ref="J156:J166" si="114">$F156*$H156</f>
        <v>662.98752307199993</v>
      </c>
      <c r="K156" s="161">
        <f t="shared" ref="K156:K166" si="115">$I156*(1+BDI_MAT)</f>
        <v>674.99279389533706</v>
      </c>
      <c r="L156" s="161">
        <f t="shared" ref="L156:L166" si="116">$J156*(1+BDI_MDO)</f>
        <v>825.55206372925431</v>
      </c>
      <c r="M156" s="161">
        <f t="shared" ref="M156:M166" si="117">SUM(K156:L156)</f>
        <v>1500.5448576245913</v>
      </c>
      <c r="O156" s="416">
        <v>91856</v>
      </c>
      <c r="P156" s="412">
        <f>VLOOKUP(O156,Plan1!$A:$G,5,FALSE)</f>
        <v>7.2</v>
      </c>
      <c r="Q156" s="417">
        <f t="shared" si="104"/>
        <v>4.4781567260000266E-2</v>
      </c>
      <c r="R156" s="423">
        <f t="shared" si="105"/>
        <v>6.1812170379812841E-3</v>
      </c>
    </row>
    <row r="157" spans="1:18" s="42" customFormat="1">
      <c r="A157" s="166" t="s">
        <v>6200</v>
      </c>
      <c r="B157" s="171" t="s">
        <v>5844</v>
      </c>
      <c r="C157" s="171" t="s">
        <v>5845</v>
      </c>
      <c r="D157" s="95" t="s">
        <v>75</v>
      </c>
      <c r="E157" s="95" t="s">
        <v>2</v>
      </c>
      <c r="F157" s="174">
        <v>316</v>
      </c>
      <c r="G157" s="115">
        <f>VLOOKUP($B157,'03_COMPOSIÇÕES'!$A:$G,6,FALSE)</f>
        <v>9.8120625339999989E-2</v>
      </c>
      <c r="H157" s="115">
        <f>VLOOKUP($B157,'03_COMPOSIÇÕES'!$A:$G,7,FALSE)</f>
        <v>0.14437881599999999</v>
      </c>
      <c r="I157" s="161">
        <f t="shared" si="113"/>
        <v>31.006117607439997</v>
      </c>
      <c r="J157" s="161">
        <f t="shared" si="114"/>
        <v>45.623705856000001</v>
      </c>
      <c r="K157" s="161">
        <f t="shared" si="115"/>
        <v>37.768551857622661</v>
      </c>
      <c r="L157" s="161">
        <f t="shared" si="116"/>
        <v>56.810638531891207</v>
      </c>
      <c r="M157" s="161">
        <f t="shared" si="117"/>
        <v>94.579190389513869</v>
      </c>
      <c r="O157" s="416" t="s">
        <v>13384</v>
      </c>
      <c r="P157" s="412" t="e">
        <f>VLOOKUP(O157,Plan1!$A:$G,5,FALSE)</f>
        <v>#N/A</v>
      </c>
      <c r="Q157" s="417" t="e">
        <f t="shared" si="104"/>
        <v>#N/A</v>
      </c>
      <c r="R157" s="423" t="e">
        <f t="shared" si="105"/>
        <v>#N/A</v>
      </c>
    </row>
    <row r="158" spans="1:18" s="42" customFormat="1">
      <c r="A158" s="166" t="s">
        <v>6201</v>
      </c>
      <c r="B158" s="171" t="s">
        <v>5846</v>
      </c>
      <c r="C158" s="171" t="s">
        <v>5847</v>
      </c>
      <c r="D158" s="95" t="s">
        <v>75</v>
      </c>
      <c r="E158" s="95" t="s">
        <v>2</v>
      </c>
      <c r="F158" s="174">
        <v>2</v>
      </c>
      <c r="G158" s="115">
        <f>VLOOKUP($B158,'03_COMPOSIÇÕES'!$A:$G,6,FALSE)</f>
        <v>15.485996273999998</v>
      </c>
      <c r="H158" s="115">
        <f>VLOOKUP($B158,'03_COMPOSIÇÕES'!$A:$G,7,FALSE)</f>
        <v>7.2189408000000004</v>
      </c>
      <c r="I158" s="161">
        <f t="shared" si="113"/>
        <v>30.971992547999996</v>
      </c>
      <c r="J158" s="161">
        <f t="shared" si="114"/>
        <v>14.437881600000001</v>
      </c>
      <c r="K158" s="161">
        <f t="shared" si="115"/>
        <v>37.726984122718797</v>
      </c>
      <c r="L158" s="161">
        <f t="shared" si="116"/>
        <v>17.978050168320003</v>
      </c>
      <c r="M158" s="161">
        <f t="shared" si="117"/>
        <v>55.7050342910388</v>
      </c>
      <c r="O158" s="416" t="s">
        <v>13385</v>
      </c>
      <c r="P158" s="412" t="e">
        <f>VLOOKUP(O158,Plan1!$A:$G,5,FALSE)</f>
        <v>#N/A</v>
      </c>
      <c r="Q158" s="417" t="e">
        <f t="shared" si="104"/>
        <v>#N/A</v>
      </c>
      <c r="R158" s="423" t="e">
        <f t="shared" si="105"/>
        <v>#N/A</v>
      </c>
    </row>
    <row r="159" spans="1:18" s="42" customFormat="1" ht="25.5">
      <c r="A159" s="166" t="s">
        <v>6202</v>
      </c>
      <c r="B159" s="171" t="s">
        <v>5848</v>
      </c>
      <c r="C159" s="171" t="s">
        <v>5849</v>
      </c>
      <c r="D159" s="95" t="s">
        <v>75</v>
      </c>
      <c r="E159" s="95" t="s">
        <v>2</v>
      </c>
      <c r="F159" s="174">
        <v>1</v>
      </c>
      <c r="G159" s="115">
        <f>VLOOKUP($B159,'03_COMPOSIÇÕES'!$A:$G,6,FALSE)</f>
        <v>13.551663561666667</v>
      </c>
      <c r="H159" s="115">
        <f>VLOOKUP($B159,'03_COMPOSIÇÕES'!$A:$G,7,FALSE)</f>
        <v>6.015784</v>
      </c>
      <c r="I159" s="161">
        <f t="shared" si="113"/>
        <v>13.551663561666667</v>
      </c>
      <c r="J159" s="161">
        <f t="shared" si="114"/>
        <v>6.015784</v>
      </c>
      <c r="K159" s="161">
        <f t="shared" si="115"/>
        <v>16.507281384466165</v>
      </c>
      <c r="L159" s="161">
        <f t="shared" si="116"/>
        <v>7.4908542368000006</v>
      </c>
      <c r="M159" s="161">
        <f t="shared" si="117"/>
        <v>23.998135621266165</v>
      </c>
      <c r="O159" s="416" t="s">
        <v>13386</v>
      </c>
      <c r="P159" s="412" t="e">
        <f>VLOOKUP(O159,Plan1!$A:$G,5,FALSE)</f>
        <v>#N/A</v>
      </c>
      <c r="Q159" s="417" t="e">
        <f t="shared" si="104"/>
        <v>#N/A</v>
      </c>
      <c r="R159" s="423" t="e">
        <f t="shared" si="105"/>
        <v>#N/A</v>
      </c>
    </row>
    <row r="160" spans="1:18" s="42" customFormat="1" ht="25.5">
      <c r="A160" s="166" t="s">
        <v>6203</v>
      </c>
      <c r="B160" s="171" t="s">
        <v>5850</v>
      </c>
      <c r="C160" s="171" t="s">
        <v>5851</v>
      </c>
      <c r="D160" s="95" t="s">
        <v>75</v>
      </c>
      <c r="E160" s="95" t="s">
        <v>78</v>
      </c>
      <c r="F160" s="174">
        <v>15</v>
      </c>
      <c r="G160" s="115">
        <f>VLOOKUP($B160,'03_COMPOSIÇÕES'!$A:$G,6,FALSE)</f>
        <v>44.519188076799999</v>
      </c>
      <c r="H160" s="115">
        <f>VLOOKUP($B160,'03_COMPOSIÇÕES'!$A:$G,7,FALSE)</f>
        <v>23.10061056</v>
      </c>
      <c r="I160" s="161">
        <f t="shared" si="113"/>
        <v>667.78782115199999</v>
      </c>
      <c r="J160" s="161">
        <f t="shared" si="114"/>
        <v>346.50915839999999</v>
      </c>
      <c r="K160" s="161">
        <f t="shared" si="115"/>
        <v>813.4323449452512</v>
      </c>
      <c r="L160" s="161">
        <f t="shared" si="116"/>
        <v>431.47320403968001</v>
      </c>
      <c r="M160" s="161">
        <f t="shared" si="117"/>
        <v>1244.9055489849311</v>
      </c>
      <c r="O160" s="416" t="s">
        <v>5850</v>
      </c>
      <c r="P160" s="412" t="e">
        <f>VLOOKUP(O160,Plan1!$A:$G,5,FALSE)</f>
        <v>#N/A</v>
      </c>
      <c r="Q160" s="417" t="e">
        <f t="shared" si="104"/>
        <v>#N/A</v>
      </c>
      <c r="R160" s="423" t="e">
        <f t="shared" si="105"/>
        <v>#N/A</v>
      </c>
    </row>
    <row r="161" spans="1:18" s="42" customFormat="1" ht="25.5">
      <c r="A161" s="166" t="s">
        <v>6204</v>
      </c>
      <c r="B161" s="171" t="s">
        <v>5852</v>
      </c>
      <c r="C161" s="171" t="s">
        <v>5853</v>
      </c>
      <c r="D161" s="95" t="s">
        <v>75</v>
      </c>
      <c r="E161" s="95" t="s">
        <v>2</v>
      </c>
      <c r="F161" s="174">
        <v>170</v>
      </c>
      <c r="G161" s="115">
        <f>VLOOKUP($B161,'03_COMPOSIÇÕES'!$A:$G,6,FALSE)</f>
        <v>0.35029981369999996</v>
      </c>
      <c r="H161" s="115">
        <f>VLOOKUP($B161,'03_COMPOSIÇÕES'!$A:$G,7,FALSE)</f>
        <v>0.41255504999999998</v>
      </c>
      <c r="I161" s="161">
        <f t="shared" si="113"/>
        <v>59.550968328999993</v>
      </c>
      <c r="J161" s="161">
        <f t="shared" si="114"/>
        <v>70.13435849999999</v>
      </c>
      <c r="K161" s="161">
        <f t="shared" si="115"/>
        <v>72.539034521554882</v>
      </c>
      <c r="L161" s="161">
        <f t="shared" si="116"/>
        <v>87.331303204199997</v>
      </c>
      <c r="M161" s="161">
        <f t="shared" si="117"/>
        <v>159.87033772575489</v>
      </c>
      <c r="O161" s="416" t="s">
        <v>5852</v>
      </c>
      <c r="P161" s="412" t="e">
        <f>VLOOKUP(O161,Plan1!$A:$G,5,FALSE)</f>
        <v>#N/A</v>
      </c>
      <c r="Q161" s="417" t="e">
        <f t="shared" si="104"/>
        <v>#N/A</v>
      </c>
      <c r="R161" s="423" t="e">
        <f t="shared" si="105"/>
        <v>#N/A</v>
      </c>
    </row>
    <row r="162" spans="1:18" s="42" customFormat="1">
      <c r="A162" s="166" t="s">
        <v>6205</v>
      </c>
      <c r="B162" s="171" t="s">
        <v>5854</v>
      </c>
      <c r="C162" s="171" t="s">
        <v>5855</v>
      </c>
      <c r="D162" s="95" t="s">
        <v>75</v>
      </c>
      <c r="E162" s="95" t="s">
        <v>2</v>
      </c>
      <c r="F162" s="174">
        <v>316</v>
      </c>
      <c r="G162" s="115">
        <f>VLOOKUP($B162,'03_COMPOSIÇÕES'!$A:$G,6,FALSE)</f>
        <v>0.12293224978</v>
      </c>
      <c r="H162" s="115">
        <f>VLOOKUP($B162,'03_COMPOSIÇÕES'!$A:$G,7,FALSE)</f>
        <v>0.1588166976</v>
      </c>
      <c r="I162" s="161">
        <f t="shared" si="113"/>
        <v>38.846590930479998</v>
      </c>
      <c r="J162" s="161">
        <f t="shared" si="114"/>
        <v>50.186076441600001</v>
      </c>
      <c r="K162" s="161">
        <f t="shared" si="115"/>
        <v>47.319032412417684</v>
      </c>
      <c r="L162" s="161">
        <f t="shared" si="116"/>
        <v>62.491702385080323</v>
      </c>
      <c r="M162" s="161">
        <f t="shared" si="117"/>
        <v>109.81073479749801</v>
      </c>
      <c r="O162" s="416" t="s">
        <v>5854</v>
      </c>
      <c r="P162" s="412" t="e">
        <f>VLOOKUP(O162,Plan1!$A:$G,5,FALSE)</f>
        <v>#N/A</v>
      </c>
      <c r="Q162" s="417" t="e">
        <f t="shared" si="104"/>
        <v>#N/A</v>
      </c>
      <c r="R162" s="423" t="e">
        <f t="shared" si="105"/>
        <v>#N/A</v>
      </c>
    </row>
    <row r="163" spans="1:18" s="42" customFormat="1">
      <c r="A163" s="166" t="s">
        <v>6206</v>
      </c>
      <c r="B163" s="171" t="s">
        <v>5856</v>
      </c>
      <c r="C163" s="171" t="s">
        <v>5857</v>
      </c>
      <c r="D163" s="95" t="s">
        <v>75</v>
      </c>
      <c r="E163" s="95" t="s">
        <v>2</v>
      </c>
      <c r="F163" s="174">
        <v>5</v>
      </c>
      <c r="G163" s="115">
        <f>VLOOKUP($B163,'03_COMPOSIÇÕES'!$A:$G,6,FALSE)</f>
        <v>3.3877306009333337</v>
      </c>
      <c r="H163" s="115">
        <f>VLOOKUP($B163,'03_COMPOSIÇÕES'!$A:$G,7,FALSE)</f>
        <v>5.2938899199999998</v>
      </c>
      <c r="I163" s="161">
        <f t="shared" si="113"/>
        <v>16.938653004666669</v>
      </c>
      <c r="J163" s="161">
        <f t="shared" si="114"/>
        <v>26.469449599999997</v>
      </c>
      <c r="K163" s="161">
        <f t="shared" si="115"/>
        <v>20.632973224984468</v>
      </c>
      <c r="L163" s="161">
        <f t="shared" si="116"/>
        <v>32.959758641919997</v>
      </c>
      <c r="M163" s="161">
        <f t="shared" si="117"/>
        <v>53.592731866904465</v>
      </c>
      <c r="O163" s="416" t="s">
        <v>5856</v>
      </c>
      <c r="P163" s="412" t="e">
        <f>VLOOKUP(O163,Plan1!$A:$G,5,FALSE)</f>
        <v>#N/A</v>
      </c>
      <c r="Q163" s="417" t="e">
        <f t="shared" si="104"/>
        <v>#N/A</v>
      </c>
      <c r="R163" s="423" t="e">
        <f t="shared" si="105"/>
        <v>#N/A</v>
      </c>
    </row>
    <row r="164" spans="1:18" s="42" customFormat="1">
      <c r="A164" s="166" t="s">
        <v>6207</v>
      </c>
      <c r="B164" s="171" t="s">
        <v>5858</v>
      </c>
      <c r="C164" s="171" t="s">
        <v>5859</v>
      </c>
      <c r="D164" s="95" t="s">
        <v>75</v>
      </c>
      <c r="E164" s="95" t="s">
        <v>2</v>
      </c>
      <c r="F164" s="174">
        <v>30</v>
      </c>
      <c r="G164" s="115">
        <f>VLOOKUP($B164,'03_COMPOSIÇÕES'!$A:$G,6,FALSE)</f>
        <v>3.4516635616666669</v>
      </c>
      <c r="H164" s="115">
        <f>VLOOKUP($B164,'03_COMPOSIÇÕES'!$A:$G,7,FALSE)</f>
        <v>6.015784</v>
      </c>
      <c r="I164" s="161">
        <f t="shared" si="113"/>
        <v>103.54990685000001</v>
      </c>
      <c r="J164" s="161">
        <f t="shared" si="114"/>
        <v>180.47352000000001</v>
      </c>
      <c r="K164" s="161">
        <f t="shared" si="115"/>
        <v>126.13414153398502</v>
      </c>
      <c r="L164" s="161">
        <f t="shared" si="116"/>
        <v>224.72562710400001</v>
      </c>
      <c r="M164" s="161">
        <f t="shared" si="117"/>
        <v>350.85976863798504</v>
      </c>
      <c r="O164" s="416" t="s">
        <v>5858</v>
      </c>
      <c r="P164" s="412" t="e">
        <f>VLOOKUP(O164,Plan1!$A:$G,5,FALSE)</f>
        <v>#N/A</v>
      </c>
      <c r="Q164" s="417" t="e">
        <f t="shared" si="104"/>
        <v>#N/A</v>
      </c>
      <c r="R164" s="423" t="e">
        <f t="shared" si="105"/>
        <v>#N/A</v>
      </c>
    </row>
    <row r="165" spans="1:18" s="42" customFormat="1" ht="25.5">
      <c r="A165" s="166" t="s">
        <v>6208</v>
      </c>
      <c r="B165" s="171" t="s">
        <v>5860</v>
      </c>
      <c r="C165" s="171" t="s">
        <v>5861</v>
      </c>
      <c r="D165" s="95" t="s">
        <v>75</v>
      </c>
      <c r="E165" s="95" t="s">
        <v>2</v>
      </c>
      <c r="F165" s="174">
        <v>1</v>
      </c>
      <c r="G165" s="115">
        <f>VLOOKUP($B165,'03_COMPOSIÇÕES'!$A:$G,6,FALSE)</f>
        <v>20.111863437466667</v>
      </c>
      <c r="H165" s="115">
        <f>VLOOKUP($B165,'03_COMPOSIÇÕES'!$A:$G,7,FALSE)</f>
        <v>6.2564153600000001</v>
      </c>
      <c r="I165" s="161">
        <f t="shared" si="113"/>
        <v>20.111863437466667</v>
      </c>
      <c r="J165" s="161">
        <f t="shared" si="114"/>
        <v>6.2564153600000001</v>
      </c>
      <c r="K165" s="161">
        <f t="shared" si="115"/>
        <v>24.498260853178145</v>
      </c>
      <c r="L165" s="161">
        <f t="shared" si="116"/>
        <v>7.7904884062720008</v>
      </c>
      <c r="M165" s="161">
        <f t="shared" si="117"/>
        <v>32.288749259450142</v>
      </c>
      <c r="O165" s="416" t="s">
        <v>5860</v>
      </c>
      <c r="P165" s="412" t="e">
        <f>VLOOKUP(O165,Plan1!$A:$G,5,FALSE)</f>
        <v>#N/A</v>
      </c>
      <c r="Q165" s="417" t="e">
        <f t="shared" si="104"/>
        <v>#N/A</v>
      </c>
      <c r="R165" s="423" t="e">
        <f t="shared" si="105"/>
        <v>#N/A</v>
      </c>
    </row>
    <row r="166" spans="1:18" s="42" customFormat="1">
      <c r="A166" s="166" t="s">
        <v>6209</v>
      </c>
      <c r="B166" s="171" t="s">
        <v>5862</v>
      </c>
      <c r="C166" s="171" t="s">
        <v>5863</v>
      </c>
      <c r="D166" s="95" t="s">
        <v>75</v>
      </c>
      <c r="E166" s="95" t="s">
        <v>78</v>
      </c>
      <c r="F166" s="174">
        <v>43</v>
      </c>
      <c r="G166" s="115">
        <f>VLOOKUP($B166,'03_COMPOSIÇÕES'!$A:$G,6,FALSE)</f>
        <v>4.7847970191999991</v>
      </c>
      <c r="H166" s="115">
        <f>VLOOKUP($B166,'03_COMPOSIÇÕES'!$A:$G,7,FALSE)</f>
        <v>5.7751526399999999</v>
      </c>
      <c r="I166" s="161">
        <f t="shared" si="113"/>
        <v>205.74627182559996</v>
      </c>
      <c r="J166" s="161">
        <f t="shared" si="114"/>
        <v>248.33156352</v>
      </c>
      <c r="K166" s="161">
        <f t="shared" si="115"/>
        <v>250.61953371076331</v>
      </c>
      <c r="L166" s="161">
        <f t="shared" si="116"/>
        <v>309.222462895104</v>
      </c>
      <c r="M166" s="161">
        <f t="shared" si="117"/>
        <v>559.84199660586728</v>
      </c>
      <c r="O166" s="416" t="s">
        <v>5862</v>
      </c>
      <c r="P166" s="412" t="e">
        <f>VLOOKUP(O166,Plan1!$A:$G,5,FALSE)</f>
        <v>#N/A</v>
      </c>
      <c r="Q166" s="417" t="e">
        <f t="shared" si="104"/>
        <v>#N/A</v>
      </c>
      <c r="R166" s="423" t="e">
        <f t="shared" si="105"/>
        <v>#N/A</v>
      </c>
    </row>
    <row r="167" spans="1:18" s="42" customFormat="1">
      <c r="A167" s="166"/>
      <c r="B167" s="171"/>
      <c r="C167" s="172"/>
      <c r="D167" s="165"/>
      <c r="E167" s="165"/>
      <c r="F167" s="174"/>
      <c r="G167" s="115"/>
      <c r="H167" s="115"/>
      <c r="I167" s="161"/>
      <c r="J167" s="161"/>
      <c r="K167" s="161"/>
      <c r="L167" s="161"/>
      <c r="M167" s="161"/>
      <c r="O167" s="416"/>
      <c r="P167" s="412" t="e">
        <f>VLOOKUP(O167,Plan1!$A:$G,5,FALSE)</f>
        <v>#N/A</v>
      </c>
      <c r="Q167" s="417" t="e">
        <f t="shared" si="104"/>
        <v>#N/A</v>
      </c>
      <c r="R167" s="423" t="e">
        <f t="shared" si="105"/>
        <v>#N/A</v>
      </c>
    </row>
    <row r="168" spans="1:18" s="42" customFormat="1">
      <c r="A168" s="166" t="s">
        <v>5864</v>
      </c>
      <c r="B168" s="185"/>
      <c r="C168" s="170" t="s">
        <v>5865</v>
      </c>
      <c r="D168" s="69"/>
      <c r="E168" s="69"/>
      <c r="F168" s="174"/>
      <c r="G168" s="115"/>
      <c r="H168" s="115"/>
      <c r="I168" s="161">
        <f>SUBTOTAL(9,I169:I179)</f>
        <v>2567.7800605596535</v>
      </c>
      <c r="J168" s="161">
        <f t="shared" ref="J168:M168" si="118">SUBTOTAL(9,J169:J179)</f>
        <v>2625.9185340776003</v>
      </c>
      <c r="K168" s="161">
        <f t="shared" si="118"/>
        <v>3127.8128917677136</v>
      </c>
      <c r="L168" s="161">
        <f t="shared" si="118"/>
        <v>3269.7937586334274</v>
      </c>
      <c r="M168" s="161">
        <f t="shared" si="118"/>
        <v>6397.6066504011424</v>
      </c>
      <c r="O168" s="418"/>
      <c r="P168" s="412" t="e">
        <f>VLOOKUP(O168,Plan1!$A:$G,5,FALSE)</f>
        <v>#N/A</v>
      </c>
      <c r="Q168" s="417" t="e">
        <f t="shared" si="104"/>
        <v>#N/A</v>
      </c>
      <c r="R168" s="423" t="e">
        <f t="shared" si="105"/>
        <v>#N/A</v>
      </c>
    </row>
    <row r="169" spans="1:18" s="42" customFormat="1" ht="38.25">
      <c r="A169" s="166" t="s">
        <v>6210</v>
      </c>
      <c r="B169" s="171" t="s">
        <v>5842</v>
      </c>
      <c r="C169" s="171" t="s">
        <v>5843</v>
      </c>
      <c r="D169" s="95" t="s">
        <v>75</v>
      </c>
      <c r="E169" s="95" t="s">
        <v>78</v>
      </c>
      <c r="F169" s="174">
        <v>400</v>
      </c>
      <c r="G169" s="115">
        <f>VLOOKUP($B169,'03_COMPOSIÇÕES'!$A:$G,6,FALSE)</f>
        <v>3.2984272632600002</v>
      </c>
      <c r="H169" s="115">
        <f>VLOOKUP($B169,'03_COMPOSIÇÕES'!$A:$G,7,FALSE)</f>
        <v>3.9463543039999998</v>
      </c>
      <c r="I169" s="161">
        <f t="shared" ref="I169:I179" si="119">$F169*$G169</f>
        <v>1319.3709053040002</v>
      </c>
      <c r="J169" s="161">
        <f t="shared" ref="J169:J179" si="120">$F169*$H169</f>
        <v>1578.5417215999998</v>
      </c>
      <c r="K169" s="161">
        <f t="shared" ref="K169:K179" si="121">$I169*(1+BDI_MAT)</f>
        <v>1607.1256997508026</v>
      </c>
      <c r="L169" s="161">
        <f t="shared" ref="L169:L179" si="122">$J169*(1+BDI_MDO)</f>
        <v>1965.60015173632</v>
      </c>
      <c r="M169" s="161">
        <f t="shared" ref="M169:M179" si="123">SUM(K169:L169)</f>
        <v>3572.7258514871228</v>
      </c>
      <c r="O169" s="416">
        <v>91856</v>
      </c>
      <c r="P169" s="412">
        <f>VLOOKUP(O169,Plan1!$A:$G,5,FALSE)</f>
        <v>7.2</v>
      </c>
      <c r="Q169" s="417">
        <f t="shared" si="104"/>
        <v>4.4781567260000266E-2</v>
      </c>
      <c r="R169" s="423">
        <f t="shared" si="105"/>
        <v>6.1812170379812841E-3</v>
      </c>
    </row>
    <row r="170" spans="1:18" s="42" customFormat="1">
      <c r="A170" s="166" t="s">
        <v>6211</v>
      </c>
      <c r="B170" s="171" t="s">
        <v>5844</v>
      </c>
      <c r="C170" s="171" t="s">
        <v>5845</v>
      </c>
      <c r="D170" s="95" t="s">
        <v>75</v>
      </c>
      <c r="E170" s="95" t="s">
        <v>2</v>
      </c>
      <c r="F170" s="174">
        <v>316</v>
      </c>
      <c r="G170" s="115">
        <f>VLOOKUP($B170,'03_COMPOSIÇÕES'!$A:$G,6,FALSE)</f>
        <v>9.8120625339999989E-2</v>
      </c>
      <c r="H170" s="115">
        <f>VLOOKUP($B170,'03_COMPOSIÇÕES'!$A:$G,7,FALSE)</f>
        <v>0.14437881599999999</v>
      </c>
      <c r="I170" s="161">
        <f t="shared" si="119"/>
        <v>31.006117607439997</v>
      </c>
      <c r="J170" s="161">
        <f t="shared" si="120"/>
        <v>45.623705856000001</v>
      </c>
      <c r="K170" s="161">
        <f t="shared" si="121"/>
        <v>37.768551857622661</v>
      </c>
      <c r="L170" s="161">
        <f t="shared" si="122"/>
        <v>56.810638531891207</v>
      </c>
      <c r="M170" s="161">
        <f t="shared" si="123"/>
        <v>94.579190389513869</v>
      </c>
      <c r="O170" s="416" t="s">
        <v>13384</v>
      </c>
      <c r="P170" s="412" t="e">
        <f>VLOOKUP(O170,Plan1!$A:$G,5,FALSE)</f>
        <v>#N/A</v>
      </c>
      <c r="Q170" s="417" t="e">
        <f t="shared" si="104"/>
        <v>#N/A</v>
      </c>
      <c r="R170" s="423" t="e">
        <f t="shared" si="105"/>
        <v>#N/A</v>
      </c>
    </row>
    <row r="171" spans="1:18" s="42" customFormat="1">
      <c r="A171" s="166" t="s">
        <v>6212</v>
      </c>
      <c r="B171" s="171" t="s">
        <v>5866</v>
      </c>
      <c r="C171" s="171" t="s">
        <v>5867</v>
      </c>
      <c r="D171" s="95" t="s">
        <v>75</v>
      </c>
      <c r="E171" s="95" t="s">
        <v>2</v>
      </c>
      <c r="F171" s="174">
        <v>2</v>
      </c>
      <c r="G171" s="115">
        <f>VLOOKUP($B171,'03_COMPOSIÇÕES'!$A:$G,6,FALSE)</f>
        <v>16.959329607333334</v>
      </c>
      <c r="H171" s="115">
        <f>VLOOKUP($B171,'03_COMPOSIÇÕES'!$A:$G,7,FALSE)</f>
        <v>7.2189408000000004</v>
      </c>
      <c r="I171" s="161">
        <f t="shared" si="119"/>
        <v>33.918659214666668</v>
      </c>
      <c r="J171" s="161">
        <f t="shared" si="120"/>
        <v>14.437881600000001</v>
      </c>
      <c r="K171" s="161">
        <f t="shared" si="121"/>
        <v>41.31631878938547</v>
      </c>
      <c r="L171" s="161">
        <f t="shared" si="122"/>
        <v>17.978050168320003</v>
      </c>
      <c r="M171" s="161">
        <f t="shared" si="123"/>
        <v>59.294368957705473</v>
      </c>
      <c r="O171" s="416" t="s">
        <v>13387</v>
      </c>
      <c r="P171" s="412" t="e">
        <f>VLOOKUP(O171,Plan1!$A:$G,5,FALSE)</f>
        <v>#N/A</v>
      </c>
      <c r="Q171" s="417" t="e">
        <f t="shared" si="104"/>
        <v>#N/A</v>
      </c>
      <c r="R171" s="423" t="e">
        <f t="shared" si="105"/>
        <v>#N/A</v>
      </c>
    </row>
    <row r="172" spans="1:18" s="42" customFormat="1" ht="25.5">
      <c r="A172" s="166" t="s">
        <v>6213</v>
      </c>
      <c r="B172" s="171" t="s">
        <v>5868</v>
      </c>
      <c r="C172" s="171" t="s">
        <v>5869</v>
      </c>
      <c r="D172" s="95" t="s">
        <v>75</v>
      </c>
      <c r="E172" s="95" t="s">
        <v>2</v>
      </c>
      <c r="F172" s="174">
        <v>1</v>
      </c>
      <c r="G172" s="115">
        <f>VLOOKUP($B172,'03_COMPOSIÇÕES'!$A:$G,6,FALSE)</f>
        <v>11.451663561666667</v>
      </c>
      <c r="H172" s="115">
        <f>VLOOKUP($B172,'03_COMPOSIÇÕES'!$A:$G,7,FALSE)</f>
        <v>6.015784</v>
      </c>
      <c r="I172" s="161">
        <f t="shared" si="119"/>
        <v>11.451663561666667</v>
      </c>
      <c r="J172" s="161">
        <f t="shared" si="120"/>
        <v>6.015784</v>
      </c>
      <c r="K172" s="161">
        <f t="shared" si="121"/>
        <v>13.949271384466167</v>
      </c>
      <c r="L172" s="161">
        <f t="shared" si="122"/>
        <v>7.4908542368000006</v>
      </c>
      <c r="M172" s="161">
        <f t="shared" si="123"/>
        <v>21.440125621266169</v>
      </c>
      <c r="O172" s="416" t="s">
        <v>13388</v>
      </c>
      <c r="P172" s="412" t="e">
        <f>VLOOKUP(O172,Plan1!$A:$G,5,FALSE)</f>
        <v>#N/A</v>
      </c>
      <c r="Q172" s="417" t="e">
        <f t="shared" si="104"/>
        <v>#N/A</v>
      </c>
      <c r="R172" s="423" t="e">
        <f t="shared" si="105"/>
        <v>#N/A</v>
      </c>
    </row>
    <row r="173" spans="1:18" s="42" customFormat="1" ht="25.5">
      <c r="A173" s="166" t="s">
        <v>6214</v>
      </c>
      <c r="B173" s="171" t="s">
        <v>5850</v>
      </c>
      <c r="C173" s="171" t="s">
        <v>5851</v>
      </c>
      <c r="D173" s="95" t="s">
        <v>75</v>
      </c>
      <c r="E173" s="95" t="s">
        <v>78</v>
      </c>
      <c r="F173" s="174">
        <v>15</v>
      </c>
      <c r="G173" s="115">
        <f>VLOOKUP($B173,'03_COMPOSIÇÕES'!$A:$G,6,FALSE)</f>
        <v>44.519188076799999</v>
      </c>
      <c r="H173" s="115">
        <f>VLOOKUP($B173,'03_COMPOSIÇÕES'!$A:$G,7,FALSE)</f>
        <v>23.10061056</v>
      </c>
      <c r="I173" s="161">
        <f t="shared" si="119"/>
        <v>667.78782115199999</v>
      </c>
      <c r="J173" s="161">
        <f t="shared" si="120"/>
        <v>346.50915839999999</v>
      </c>
      <c r="K173" s="161">
        <f t="shared" si="121"/>
        <v>813.4323449452512</v>
      </c>
      <c r="L173" s="161">
        <f t="shared" si="122"/>
        <v>431.47320403968001</v>
      </c>
      <c r="M173" s="161">
        <f t="shared" si="123"/>
        <v>1244.9055489849311</v>
      </c>
      <c r="O173" s="416" t="s">
        <v>5850</v>
      </c>
      <c r="P173" s="412" t="e">
        <f>VLOOKUP(O173,Plan1!$A:$G,5,FALSE)</f>
        <v>#N/A</v>
      </c>
      <c r="Q173" s="417" t="e">
        <f t="shared" si="104"/>
        <v>#N/A</v>
      </c>
      <c r="R173" s="423" t="e">
        <f t="shared" si="105"/>
        <v>#N/A</v>
      </c>
    </row>
    <row r="174" spans="1:18" s="42" customFormat="1" ht="25.5">
      <c r="A174" s="166" t="s">
        <v>6215</v>
      </c>
      <c r="B174" s="171" t="s">
        <v>5852</v>
      </c>
      <c r="C174" s="171" t="s">
        <v>5853</v>
      </c>
      <c r="D174" s="95" t="s">
        <v>75</v>
      </c>
      <c r="E174" s="95" t="s">
        <v>2</v>
      </c>
      <c r="F174" s="174">
        <v>170</v>
      </c>
      <c r="G174" s="115">
        <f>VLOOKUP($B174,'03_COMPOSIÇÕES'!$A:$G,6,FALSE)</f>
        <v>0.35029981369999996</v>
      </c>
      <c r="H174" s="115">
        <f>VLOOKUP($B174,'03_COMPOSIÇÕES'!$A:$G,7,FALSE)</f>
        <v>0.41255504999999998</v>
      </c>
      <c r="I174" s="161">
        <f t="shared" si="119"/>
        <v>59.550968328999993</v>
      </c>
      <c r="J174" s="161">
        <f t="shared" si="120"/>
        <v>70.13435849999999</v>
      </c>
      <c r="K174" s="161">
        <f t="shared" si="121"/>
        <v>72.539034521554882</v>
      </c>
      <c r="L174" s="161">
        <f t="shared" si="122"/>
        <v>87.331303204199997</v>
      </c>
      <c r="M174" s="161">
        <f t="shared" si="123"/>
        <v>159.87033772575489</v>
      </c>
      <c r="O174" s="416" t="s">
        <v>5852</v>
      </c>
      <c r="P174" s="412" t="e">
        <f>VLOOKUP(O174,Plan1!$A:$G,5,FALSE)</f>
        <v>#N/A</v>
      </c>
      <c r="Q174" s="417" t="e">
        <f t="shared" si="104"/>
        <v>#N/A</v>
      </c>
      <c r="R174" s="423" t="e">
        <f t="shared" si="105"/>
        <v>#N/A</v>
      </c>
    </row>
    <row r="175" spans="1:18" s="42" customFormat="1">
      <c r="A175" s="166" t="s">
        <v>6216</v>
      </c>
      <c r="B175" s="171" t="s">
        <v>5854</v>
      </c>
      <c r="C175" s="171" t="s">
        <v>5855</v>
      </c>
      <c r="D175" s="95" t="s">
        <v>75</v>
      </c>
      <c r="E175" s="95" t="s">
        <v>2</v>
      </c>
      <c r="F175" s="174">
        <v>316</v>
      </c>
      <c r="G175" s="115">
        <f>VLOOKUP($B175,'03_COMPOSIÇÕES'!$A:$G,6,FALSE)</f>
        <v>0.12293224978</v>
      </c>
      <c r="H175" s="115">
        <f>VLOOKUP($B175,'03_COMPOSIÇÕES'!$A:$G,7,FALSE)</f>
        <v>0.1588166976</v>
      </c>
      <c r="I175" s="161">
        <f t="shared" si="119"/>
        <v>38.846590930479998</v>
      </c>
      <c r="J175" s="161">
        <f t="shared" si="120"/>
        <v>50.186076441600001</v>
      </c>
      <c r="K175" s="161">
        <f t="shared" si="121"/>
        <v>47.319032412417684</v>
      </c>
      <c r="L175" s="161">
        <f t="shared" si="122"/>
        <v>62.491702385080323</v>
      </c>
      <c r="M175" s="161">
        <f t="shared" si="123"/>
        <v>109.81073479749801</v>
      </c>
      <c r="O175" s="416" t="s">
        <v>5854</v>
      </c>
      <c r="P175" s="412" t="e">
        <f>VLOOKUP(O175,Plan1!$A:$G,5,FALSE)</f>
        <v>#N/A</v>
      </c>
      <c r="Q175" s="417" t="e">
        <f t="shared" si="104"/>
        <v>#N/A</v>
      </c>
      <c r="R175" s="423" t="e">
        <f t="shared" si="105"/>
        <v>#N/A</v>
      </c>
    </row>
    <row r="176" spans="1:18" s="42" customFormat="1">
      <c r="A176" s="166" t="s">
        <v>6217</v>
      </c>
      <c r="B176" s="171" t="s">
        <v>5856</v>
      </c>
      <c r="C176" s="171" t="s">
        <v>5857</v>
      </c>
      <c r="D176" s="95" t="s">
        <v>75</v>
      </c>
      <c r="E176" s="95" t="s">
        <v>2</v>
      </c>
      <c r="F176" s="174">
        <v>15</v>
      </c>
      <c r="G176" s="115">
        <f>VLOOKUP($B176,'03_COMPOSIÇÕES'!$A:$G,6,FALSE)</f>
        <v>3.3877306009333337</v>
      </c>
      <c r="H176" s="115">
        <f>VLOOKUP($B176,'03_COMPOSIÇÕES'!$A:$G,7,FALSE)</f>
        <v>5.2938899199999998</v>
      </c>
      <c r="I176" s="161">
        <f t="shared" si="119"/>
        <v>50.815959014000008</v>
      </c>
      <c r="J176" s="161">
        <f t="shared" si="120"/>
        <v>79.408348799999999</v>
      </c>
      <c r="K176" s="161">
        <f t="shared" si="121"/>
        <v>61.898919674953405</v>
      </c>
      <c r="L176" s="161">
        <f t="shared" si="122"/>
        <v>98.879275925759998</v>
      </c>
      <c r="M176" s="161">
        <f t="shared" si="123"/>
        <v>160.77819560071339</v>
      </c>
      <c r="O176" s="416" t="s">
        <v>5856</v>
      </c>
      <c r="P176" s="412" t="e">
        <f>VLOOKUP(O176,Plan1!$A:$G,5,FALSE)</f>
        <v>#N/A</v>
      </c>
      <c r="Q176" s="417" t="e">
        <f t="shared" si="104"/>
        <v>#N/A</v>
      </c>
      <c r="R176" s="423" t="e">
        <f t="shared" si="105"/>
        <v>#N/A</v>
      </c>
    </row>
    <row r="177" spans="1:18" s="42" customFormat="1">
      <c r="A177" s="166" t="s">
        <v>6218</v>
      </c>
      <c r="B177" s="171" t="s">
        <v>5870</v>
      </c>
      <c r="C177" s="171" t="s">
        <v>5871</v>
      </c>
      <c r="D177" s="95" t="s">
        <v>75</v>
      </c>
      <c r="E177" s="95" t="s">
        <v>2</v>
      </c>
      <c r="F177" s="174">
        <v>30</v>
      </c>
      <c r="G177" s="115">
        <f>VLOOKUP($B177,'03_COMPOSIÇÕES'!$A:$G,6,FALSE)</f>
        <v>4.1816635616666673</v>
      </c>
      <c r="H177" s="115">
        <f>VLOOKUP($B177,'03_COMPOSIÇÕES'!$A:$G,7,FALSE)</f>
        <v>6.015784</v>
      </c>
      <c r="I177" s="161">
        <f t="shared" si="119"/>
        <v>125.44990685000002</v>
      </c>
      <c r="J177" s="161">
        <f t="shared" si="120"/>
        <v>180.47352000000001</v>
      </c>
      <c r="K177" s="161">
        <f t="shared" si="121"/>
        <v>152.81053153398503</v>
      </c>
      <c r="L177" s="161">
        <f t="shared" si="122"/>
        <v>224.72562710400001</v>
      </c>
      <c r="M177" s="161">
        <f t="shared" si="123"/>
        <v>377.53615863798507</v>
      </c>
      <c r="O177" s="416" t="s">
        <v>5870</v>
      </c>
      <c r="P177" s="412" t="e">
        <f>VLOOKUP(O177,Plan1!$A:$G,5,FALSE)</f>
        <v>#N/A</v>
      </c>
      <c r="Q177" s="417" t="e">
        <f t="shared" si="104"/>
        <v>#N/A</v>
      </c>
      <c r="R177" s="423" t="e">
        <f t="shared" si="105"/>
        <v>#N/A</v>
      </c>
    </row>
    <row r="178" spans="1:18" s="42" customFormat="1" ht="25.5">
      <c r="A178" s="166" t="s">
        <v>6219</v>
      </c>
      <c r="B178" s="171" t="s">
        <v>5872</v>
      </c>
      <c r="C178" s="171" t="s">
        <v>5873</v>
      </c>
      <c r="D178" s="95" t="s">
        <v>75</v>
      </c>
      <c r="E178" s="95" t="s">
        <v>2</v>
      </c>
      <c r="F178" s="174">
        <v>1</v>
      </c>
      <c r="G178" s="115">
        <f>VLOOKUP($B178,'03_COMPOSIÇÕES'!$A:$G,6,FALSE)</f>
        <v>23.8351967708</v>
      </c>
      <c r="H178" s="115">
        <f>VLOOKUP($B178,'03_COMPOSIÇÕES'!$A:$G,7,FALSE)</f>
        <v>6.2564153600000001</v>
      </c>
      <c r="I178" s="161">
        <f t="shared" si="119"/>
        <v>23.8351967708</v>
      </c>
      <c r="J178" s="161">
        <f t="shared" si="120"/>
        <v>6.2564153600000001</v>
      </c>
      <c r="K178" s="161">
        <f t="shared" si="121"/>
        <v>29.033653186511479</v>
      </c>
      <c r="L178" s="161">
        <f t="shared" si="122"/>
        <v>7.7904884062720008</v>
      </c>
      <c r="M178" s="161">
        <f t="shared" si="123"/>
        <v>36.824141592783477</v>
      </c>
      <c r="O178" s="416" t="s">
        <v>5872</v>
      </c>
      <c r="P178" s="412" t="e">
        <f>VLOOKUP(O178,Plan1!$A:$G,5,FALSE)</f>
        <v>#N/A</v>
      </c>
      <c r="Q178" s="417" t="e">
        <f t="shared" si="104"/>
        <v>#N/A</v>
      </c>
      <c r="R178" s="423" t="e">
        <f t="shared" si="105"/>
        <v>#N/A</v>
      </c>
    </row>
    <row r="179" spans="1:18" s="42" customFormat="1">
      <c r="A179" s="166" t="s">
        <v>6220</v>
      </c>
      <c r="B179" s="171" t="s">
        <v>5862</v>
      </c>
      <c r="C179" s="171" t="s">
        <v>5863</v>
      </c>
      <c r="D179" s="95" t="s">
        <v>75</v>
      </c>
      <c r="E179" s="95" t="s">
        <v>78</v>
      </c>
      <c r="F179" s="174">
        <v>43</v>
      </c>
      <c r="G179" s="115">
        <f>VLOOKUP($B179,'03_COMPOSIÇÕES'!$A:$G,6,FALSE)</f>
        <v>4.7847970191999991</v>
      </c>
      <c r="H179" s="115">
        <f>VLOOKUP($B179,'03_COMPOSIÇÕES'!$A:$G,7,FALSE)</f>
        <v>5.7751526399999999</v>
      </c>
      <c r="I179" s="161">
        <f t="shared" si="119"/>
        <v>205.74627182559996</v>
      </c>
      <c r="J179" s="161">
        <f t="shared" si="120"/>
        <v>248.33156352</v>
      </c>
      <c r="K179" s="161">
        <f t="shared" si="121"/>
        <v>250.61953371076331</v>
      </c>
      <c r="L179" s="161">
        <f t="shared" si="122"/>
        <v>309.222462895104</v>
      </c>
      <c r="M179" s="161">
        <f t="shared" si="123"/>
        <v>559.84199660586728</v>
      </c>
      <c r="O179" s="416" t="s">
        <v>5862</v>
      </c>
      <c r="P179" s="412" t="e">
        <f>VLOOKUP(O179,Plan1!$A:$G,5,FALSE)</f>
        <v>#N/A</v>
      </c>
      <c r="Q179" s="417" t="e">
        <f t="shared" si="104"/>
        <v>#N/A</v>
      </c>
      <c r="R179" s="423" t="e">
        <f t="shared" si="105"/>
        <v>#N/A</v>
      </c>
    </row>
    <row r="180" spans="1:18" s="42" customFormat="1">
      <c r="A180" s="168"/>
      <c r="B180" s="171"/>
      <c r="C180" s="172"/>
      <c r="D180" s="165"/>
      <c r="E180" s="165"/>
      <c r="F180" s="174"/>
      <c r="G180" s="115"/>
      <c r="H180" s="115"/>
      <c r="I180" s="161"/>
      <c r="J180" s="161"/>
      <c r="K180" s="161"/>
      <c r="L180" s="161"/>
      <c r="M180" s="161"/>
      <c r="O180" s="416"/>
      <c r="P180" s="412" t="e">
        <f>VLOOKUP(O180,Plan1!$A:$G,5,FALSE)</f>
        <v>#N/A</v>
      </c>
      <c r="Q180" s="417" t="e">
        <f t="shared" si="104"/>
        <v>#N/A</v>
      </c>
      <c r="R180" s="423" t="e">
        <f t="shared" si="105"/>
        <v>#N/A</v>
      </c>
    </row>
    <row r="181" spans="1:18" s="42" customFormat="1">
      <c r="A181" s="166" t="s">
        <v>5874</v>
      </c>
      <c r="B181" s="185"/>
      <c r="C181" s="170" t="s">
        <v>5875</v>
      </c>
      <c r="D181" s="69"/>
      <c r="E181" s="69"/>
      <c r="F181" s="174"/>
      <c r="G181" s="161"/>
      <c r="H181" s="161"/>
      <c r="I181" s="161">
        <f>SUBTOTAL(9,I182:I192)</f>
        <v>2366.7504243542335</v>
      </c>
      <c r="J181" s="161">
        <f t="shared" ref="J181:M181" si="124">SUBTOTAL(9,J182:J192)</f>
        <v>1371.1738151479999</v>
      </c>
      <c r="K181" s="161">
        <f t="shared" si="124"/>
        <v>2882.938691905892</v>
      </c>
      <c r="L181" s="161">
        <f t="shared" si="124"/>
        <v>1707.3856346222897</v>
      </c>
      <c r="M181" s="161">
        <f t="shared" si="124"/>
        <v>4590.3243265281808</v>
      </c>
      <c r="O181" s="418"/>
      <c r="P181" s="412" t="e">
        <f>VLOOKUP(O181,Plan1!$A:$G,5,FALSE)</f>
        <v>#N/A</v>
      </c>
      <c r="Q181" s="417" t="e">
        <f t="shared" si="104"/>
        <v>#N/A</v>
      </c>
      <c r="R181" s="423" t="e">
        <f t="shared" si="105"/>
        <v>#N/A</v>
      </c>
    </row>
    <row r="182" spans="1:18" s="42" customFormat="1" ht="38.25">
      <c r="A182" s="166" t="s">
        <v>6221</v>
      </c>
      <c r="B182" s="171" t="s">
        <v>5842</v>
      </c>
      <c r="C182" s="171" t="s">
        <v>5843</v>
      </c>
      <c r="D182" s="95" t="s">
        <v>75</v>
      </c>
      <c r="E182" s="95" t="s">
        <v>78</v>
      </c>
      <c r="F182" s="174">
        <v>81</v>
      </c>
      <c r="G182" s="115">
        <f>VLOOKUP($B182,'03_COMPOSIÇÕES'!$A:$G,6,FALSE)</f>
        <v>3.2984272632600002</v>
      </c>
      <c r="H182" s="115">
        <f>VLOOKUP($B182,'03_COMPOSIÇÕES'!$A:$G,7,FALSE)</f>
        <v>3.9463543039999998</v>
      </c>
      <c r="I182" s="161">
        <f t="shared" ref="I182:I192" si="125">$F182*$G182</f>
        <v>267.17260832406004</v>
      </c>
      <c r="J182" s="161">
        <f t="shared" ref="J182:J192" si="126">$F182*$H182</f>
        <v>319.65469862399999</v>
      </c>
      <c r="K182" s="161">
        <f t="shared" ref="K182:K192" si="127">$I182*(1+BDI_MAT)</f>
        <v>325.4429541995375</v>
      </c>
      <c r="L182" s="161">
        <f t="shared" ref="L182:L192" si="128">$J182*(1+BDI_MDO)</f>
        <v>398.03403072660484</v>
      </c>
      <c r="M182" s="161">
        <f t="shared" ref="M182:M192" si="129">SUM(K182:L182)</f>
        <v>723.47698492614234</v>
      </c>
      <c r="O182" s="416">
        <v>91856</v>
      </c>
      <c r="P182" s="412">
        <f>VLOOKUP(O182,Plan1!$A:$G,5,FALSE)</f>
        <v>7.2</v>
      </c>
      <c r="Q182" s="417">
        <f t="shared" si="104"/>
        <v>4.4781567260000266E-2</v>
      </c>
      <c r="R182" s="423">
        <f t="shared" si="105"/>
        <v>6.1812170379812841E-3</v>
      </c>
    </row>
    <row r="183" spans="1:18" s="42" customFormat="1">
      <c r="A183" s="166" t="s">
        <v>6222</v>
      </c>
      <c r="B183" s="171" t="s">
        <v>5844</v>
      </c>
      <c r="C183" s="171" t="s">
        <v>5845</v>
      </c>
      <c r="D183" s="95" t="s">
        <v>75</v>
      </c>
      <c r="E183" s="95" t="s">
        <v>2</v>
      </c>
      <c r="F183" s="174">
        <v>336</v>
      </c>
      <c r="G183" s="115">
        <f>VLOOKUP($B183,'03_COMPOSIÇÕES'!$A:$G,6,FALSE)</f>
        <v>9.8120625339999989E-2</v>
      </c>
      <c r="H183" s="115">
        <f>VLOOKUP($B183,'03_COMPOSIÇÕES'!$A:$G,7,FALSE)</f>
        <v>0.14437881599999999</v>
      </c>
      <c r="I183" s="161">
        <f t="shared" si="125"/>
        <v>32.968530114239996</v>
      </c>
      <c r="J183" s="161">
        <f t="shared" si="126"/>
        <v>48.511282175999995</v>
      </c>
      <c r="K183" s="161">
        <f t="shared" si="127"/>
        <v>40.158966532155738</v>
      </c>
      <c r="L183" s="161">
        <f t="shared" si="128"/>
        <v>60.406248565555195</v>
      </c>
      <c r="M183" s="161">
        <f t="shared" si="129"/>
        <v>100.56521509771093</v>
      </c>
      <c r="O183" s="416" t="s">
        <v>13384</v>
      </c>
      <c r="P183" s="412" t="e">
        <f>VLOOKUP(O183,Plan1!$A:$G,5,FALSE)</f>
        <v>#N/A</v>
      </c>
      <c r="Q183" s="417" t="e">
        <f t="shared" si="104"/>
        <v>#N/A</v>
      </c>
      <c r="R183" s="423" t="e">
        <f t="shared" si="105"/>
        <v>#N/A</v>
      </c>
    </row>
    <row r="184" spans="1:18" s="42" customFormat="1">
      <c r="A184" s="166" t="s">
        <v>6223</v>
      </c>
      <c r="B184" s="171" t="s">
        <v>5876</v>
      </c>
      <c r="C184" s="171" t="s">
        <v>5877</v>
      </c>
      <c r="D184" s="95" t="s">
        <v>75</v>
      </c>
      <c r="E184" s="95" t="s">
        <v>2</v>
      </c>
      <c r="F184" s="174">
        <v>30</v>
      </c>
      <c r="G184" s="115">
        <f>VLOOKUP($B184,'03_COMPOSIÇÕES'!$A:$G,6,FALSE)</f>
        <v>1.0102998136999999</v>
      </c>
      <c r="H184" s="115">
        <f>VLOOKUP($B184,'03_COMPOSIÇÕES'!$A:$G,7,FALSE)</f>
        <v>0.41255504999999998</v>
      </c>
      <c r="I184" s="161">
        <f t="shared" si="125"/>
        <v>30.308994410999997</v>
      </c>
      <c r="J184" s="161">
        <f t="shared" si="126"/>
        <v>12.376651499999999</v>
      </c>
      <c r="K184" s="161">
        <f t="shared" si="127"/>
        <v>36.919386092039097</v>
      </c>
      <c r="L184" s="161">
        <f t="shared" si="128"/>
        <v>15.411406447800001</v>
      </c>
      <c r="M184" s="161">
        <f t="shared" si="129"/>
        <v>52.330792539839095</v>
      </c>
      <c r="O184" s="416" t="s">
        <v>13389</v>
      </c>
      <c r="P184" s="412" t="e">
        <f>VLOOKUP(O184,Plan1!$A:$G,5,FALSE)</f>
        <v>#N/A</v>
      </c>
      <c r="Q184" s="417" t="e">
        <f t="shared" si="104"/>
        <v>#N/A</v>
      </c>
      <c r="R184" s="423" t="e">
        <f t="shared" si="105"/>
        <v>#N/A</v>
      </c>
    </row>
    <row r="185" spans="1:18" s="42" customFormat="1">
      <c r="A185" s="166" t="s">
        <v>6224</v>
      </c>
      <c r="B185" s="171" t="s">
        <v>5878</v>
      </c>
      <c r="C185" s="171" t="s">
        <v>5879</v>
      </c>
      <c r="D185" s="95" t="s">
        <v>75</v>
      </c>
      <c r="E185" s="95" t="s">
        <v>2</v>
      </c>
      <c r="F185" s="174">
        <v>2</v>
      </c>
      <c r="G185" s="115">
        <f>VLOOKUP($B185,'03_COMPOSIÇÕES'!$A:$G,6,FALSE)</f>
        <v>21.115996273999997</v>
      </c>
      <c r="H185" s="115">
        <f>VLOOKUP($B185,'03_COMPOSIÇÕES'!$A:$G,7,FALSE)</f>
        <v>7.2189408000000004</v>
      </c>
      <c r="I185" s="161">
        <f t="shared" si="125"/>
        <v>42.231992547999994</v>
      </c>
      <c r="J185" s="161">
        <f t="shared" si="126"/>
        <v>14.437881600000001</v>
      </c>
      <c r="K185" s="161">
        <f t="shared" si="127"/>
        <v>51.44279012271879</v>
      </c>
      <c r="L185" s="161">
        <f t="shared" si="128"/>
        <v>17.978050168320003</v>
      </c>
      <c r="M185" s="161">
        <f t="shared" si="129"/>
        <v>69.420840291038786</v>
      </c>
      <c r="O185" s="416" t="s">
        <v>13390</v>
      </c>
      <c r="P185" s="412" t="e">
        <f>VLOOKUP(O185,Plan1!$A:$G,5,FALSE)</f>
        <v>#N/A</v>
      </c>
      <c r="Q185" s="417" t="e">
        <f t="shared" si="104"/>
        <v>#N/A</v>
      </c>
      <c r="R185" s="423" t="e">
        <f t="shared" si="105"/>
        <v>#N/A</v>
      </c>
    </row>
    <row r="186" spans="1:18" s="42" customFormat="1" ht="25.5">
      <c r="A186" s="166" t="s">
        <v>6225</v>
      </c>
      <c r="B186" s="171" t="s">
        <v>5880</v>
      </c>
      <c r="C186" s="171" t="s">
        <v>5881</v>
      </c>
      <c r="D186" s="95" t="s">
        <v>75</v>
      </c>
      <c r="E186" s="95" t="s">
        <v>2</v>
      </c>
      <c r="F186" s="174">
        <v>1</v>
      </c>
      <c r="G186" s="115">
        <f>VLOOKUP($B186,'03_COMPOSIÇÕES'!$A:$G,6,FALSE)</f>
        <v>19.288330228333333</v>
      </c>
      <c r="H186" s="115">
        <f>VLOOKUP($B186,'03_COMPOSIÇÕES'!$A:$G,7,FALSE)</f>
        <v>6.015784</v>
      </c>
      <c r="I186" s="161">
        <f t="shared" si="125"/>
        <v>19.288330228333333</v>
      </c>
      <c r="J186" s="161">
        <f t="shared" si="126"/>
        <v>6.015784</v>
      </c>
      <c r="K186" s="161">
        <f t="shared" si="127"/>
        <v>23.495115051132831</v>
      </c>
      <c r="L186" s="161">
        <f t="shared" si="128"/>
        <v>7.4908542368000006</v>
      </c>
      <c r="M186" s="161">
        <f t="shared" si="129"/>
        <v>30.985969287932832</v>
      </c>
      <c r="O186" s="416" t="s">
        <v>13391</v>
      </c>
      <c r="P186" s="412" t="e">
        <f>VLOOKUP(O186,Plan1!$A:$G,5,FALSE)</f>
        <v>#N/A</v>
      </c>
      <c r="Q186" s="417" t="e">
        <f t="shared" si="104"/>
        <v>#N/A</v>
      </c>
      <c r="R186" s="423" t="e">
        <f t="shared" si="105"/>
        <v>#N/A</v>
      </c>
    </row>
    <row r="187" spans="1:18" s="42" customFormat="1" ht="25.5">
      <c r="A187" s="166" t="s">
        <v>6226</v>
      </c>
      <c r="B187" s="171" t="s">
        <v>5882</v>
      </c>
      <c r="C187" s="171" t="s">
        <v>5883</v>
      </c>
      <c r="D187" s="95" t="s">
        <v>75</v>
      </c>
      <c r="E187" s="95" t="s">
        <v>78</v>
      </c>
      <c r="F187" s="174">
        <v>18</v>
      </c>
      <c r="G187" s="115">
        <f>VLOOKUP($B187,'03_COMPOSIÇÕES'!$A:$G,6,FALSE)</f>
        <v>84.922521410133342</v>
      </c>
      <c r="H187" s="115">
        <f>VLOOKUP($B187,'03_COMPOSIÇÕES'!$A:$G,7,FALSE)</f>
        <v>23.10061056</v>
      </c>
      <c r="I187" s="161">
        <f t="shared" si="125"/>
        <v>1528.6053853824001</v>
      </c>
      <c r="J187" s="161">
        <f t="shared" si="126"/>
        <v>415.81099008000001</v>
      </c>
      <c r="K187" s="161">
        <f t="shared" si="127"/>
        <v>1861.9942199343016</v>
      </c>
      <c r="L187" s="161">
        <f t="shared" si="128"/>
        <v>517.76784484761606</v>
      </c>
      <c r="M187" s="161">
        <f t="shared" si="129"/>
        <v>2379.7620647819176</v>
      </c>
      <c r="O187" s="416" t="s">
        <v>5882</v>
      </c>
      <c r="P187" s="412" t="e">
        <f>VLOOKUP(O187,Plan1!$A:$G,5,FALSE)</f>
        <v>#N/A</v>
      </c>
      <c r="Q187" s="417" t="e">
        <f t="shared" si="104"/>
        <v>#N/A</v>
      </c>
      <c r="R187" s="423" t="e">
        <f t="shared" si="105"/>
        <v>#N/A</v>
      </c>
    </row>
    <row r="188" spans="1:18" s="42" customFormat="1" ht="25.5">
      <c r="A188" s="166" t="s">
        <v>6227</v>
      </c>
      <c r="B188" s="171" t="s">
        <v>5884</v>
      </c>
      <c r="C188" s="171" t="s">
        <v>5885</v>
      </c>
      <c r="D188" s="95" t="s">
        <v>75</v>
      </c>
      <c r="E188" s="95" t="s">
        <v>2</v>
      </c>
      <c r="F188" s="174">
        <v>170</v>
      </c>
      <c r="G188" s="115">
        <f>VLOOKUP($B188,'03_COMPOSIÇÕES'!$A:$G,6,FALSE)</f>
        <v>0.24293224978</v>
      </c>
      <c r="H188" s="115">
        <f>VLOOKUP($B188,'03_COMPOSIÇÕES'!$A:$G,7,FALSE)</f>
        <v>0.1588166976</v>
      </c>
      <c r="I188" s="161">
        <f t="shared" si="125"/>
        <v>41.298482462599999</v>
      </c>
      <c r="J188" s="161">
        <f t="shared" si="126"/>
        <v>26.998838591999998</v>
      </c>
      <c r="K188" s="161">
        <f t="shared" si="127"/>
        <v>50.305681487693057</v>
      </c>
      <c r="L188" s="161">
        <f t="shared" si="128"/>
        <v>33.618953814758399</v>
      </c>
      <c r="M188" s="161">
        <f t="shared" si="129"/>
        <v>83.924635302451463</v>
      </c>
      <c r="O188" s="416" t="s">
        <v>5884</v>
      </c>
      <c r="P188" s="412" t="e">
        <f>VLOOKUP(O188,Plan1!$A:$G,5,FALSE)</f>
        <v>#N/A</v>
      </c>
      <c r="Q188" s="417" t="e">
        <f t="shared" si="104"/>
        <v>#N/A</v>
      </c>
      <c r="R188" s="423" t="e">
        <f t="shared" si="105"/>
        <v>#N/A</v>
      </c>
    </row>
    <row r="189" spans="1:18" s="42" customFormat="1">
      <c r="A189" s="166" t="s">
        <v>6228</v>
      </c>
      <c r="B189" s="171" t="s">
        <v>5854</v>
      </c>
      <c r="C189" s="171" t="s">
        <v>5855</v>
      </c>
      <c r="D189" s="95" t="s">
        <v>75</v>
      </c>
      <c r="E189" s="95" t="s">
        <v>2</v>
      </c>
      <c r="F189" s="174">
        <v>160</v>
      </c>
      <c r="G189" s="115">
        <f>VLOOKUP($B189,'03_COMPOSIÇÕES'!$A:$G,6,FALSE)</f>
        <v>0.12293224978</v>
      </c>
      <c r="H189" s="115">
        <f>VLOOKUP($B189,'03_COMPOSIÇÕES'!$A:$G,7,FALSE)</f>
        <v>0.1588166976</v>
      </c>
      <c r="I189" s="161">
        <f t="shared" si="125"/>
        <v>19.669159964800002</v>
      </c>
      <c r="J189" s="161">
        <f t="shared" si="126"/>
        <v>25.410671616000002</v>
      </c>
      <c r="K189" s="161">
        <f t="shared" si="127"/>
        <v>23.959003753122882</v>
      </c>
      <c r="L189" s="161">
        <f t="shared" si="128"/>
        <v>31.641368296243204</v>
      </c>
      <c r="M189" s="161">
        <f t="shared" si="129"/>
        <v>55.600372049366086</v>
      </c>
      <c r="O189" s="416" t="s">
        <v>5854</v>
      </c>
      <c r="P189" s="412" t="e">
        <f>VLOOKUP(O189,Plan1!$A:$G,5,FALSE)</f>
        <v>#N/A</v>
      </c>
      <c r="Q189" s="417" t="e">
        <f t="shared" si="104"/>
        <v>#N/A</v>
      </c>
      <c r="R189" s="423" t="e">
        <f t="shared" si="105"/>
        <v>#N/A</v>
      </c>
    </row>
    <row r="190" spans="1:18" s="42" customFormat="1">
      <c r="A190" s="166" t="s">
        <v>6229</v>
      </c>
      <c r="B190" s="171" t="s">
        <v>5856</v>
      </c>
      <c r="C190" s="171" t="s">
        <v>5857</v>
      </c>
      <c r="D190" s="95" t="s">
        <v>75</v>
      </c>
      <c r="E190" s="95" t="s">
        <v>2</v>
      </c>
      <c r="F190" s="174">
        <v>5</v>
      </c>
      <c r="G190" s="115">
        <f>VLOOKUP($B190,'03_COMPOSIÇÕES'!$A:$G,6,FALSE)</f>
        <v>3.3877306009333337</v>
      </c>
      <c r="H190" s="115">
        <f>VLOOKUP($B190,'03_COMPOSIÇÕES'!$A:$G,7,FALSE)</f>
        <v>5.2938899199999998</v>
      </c>
      <c r="I190" s="161">
        <f t="shared" si="125"/>
        <v>16.938653004666669</v>
      </c>
      <c r="J190" s="161">
        <f t="shared" si="126"/>
        <v>26.469449599999997</v>
      </c>
      <c r="K190" s="161">
        <f t="shared" si="127"/>
        <v>20.632973224984468</v>
      </c>
      <c r="L190" s="161">
        <f t="shared" si="128"/>
        <v>32.959758641919997</v>
      </c>
      <c r="M190" s="161">
        <f t="shared" si="129"/>
        <v>53.592731866904465</v>
      </c>
      <c r="O190" s="416" t="s">
        <v>5856</v>
      </c>
      <c r="P190" s="412" t="e">
        <f>VLOOKUP(O190,Plan1!$A:$G,5,FALSE)</f>
        <v>#N/A</v>
      </c>
      <c r="Q190" s="417" t="e">
        <f t="shared" si="104"/>
        <v>#N/A</v>
      </c>
      <c r="R190" s="423" t="e">
        <f t="shared" si="105"/>
        <v>#N/A</v>
      </c>
    </row>
    <row r="191" spans="1:18" s="42" customFormat="1">
      <c r="A191" s="166" t="s">
        <v>6230</v>
      </c>
      <c r="B191" s="171" t="s">
        <v>5886</v>
      </c>
      <c r="C191" s="171" t="s">
        <v>5887</v>
      </c>
      <c r="D191" s="95" t="s">
        <v>75</v>
      </c>
      <c r="E191" s="95" t="s">
        <v>2</v>
      </c>
      <c r="F191" s="174">
        <v>32</v>
      </c>
      <c r="G191" s="115">
        <f>VLOOKUP($B191,'03_COMPOSIÇÕES'!$A:$G,6,FALSE)</f>
        <v>4.1816635616666673</v>
      </c>
      <c r="H191" s="115">
        <f>VLOOKUP($B191,'03_COMPOSIÇÕES'!$A:$G,7,FALSE)</f>
        <v>6.015784</v>
      </c>
      <c r="I191" s="161">
        <f t="shared" si="125"/>
        <v>133.81323397333335</v>
      </c>
      <c r="J191" s="161">
        <f t="shared" si="126"/>
        <v>192.505088</v>
      </c>
      <c r="K191" s="161">
        <f t="shared" si="127"/>
        <v>162.99790030291734</v>
      </c>
      <c r="L191" s="161">
        <f t="shared" si="128"/>
        <v>239.70733557760002</v>
      </c>
      <c r="M191" s="161">
        <f t="shared" si="129"/>
        <v>402.70523588051736</v>
      </c>
      <c r="O191" s="416" t="s">
        <v>5886</v>
      </c>
      <c r="P191" s="412" t="e">
        <f>VLOOKUP(O191,Plan1!$A:$G,5,FALSE)</f>
        <v>#N/A</v>
      </c>
      <c r="Q191" s="417" t="e">
        <f t="shared" si="104"/>
        <v>#N/A</v>
      </c>
      <c r="R191" s="423" t="e">
        <f t="shared" si="105"/>
        <v>#N/A</v>
      </c>
    </row>
    <row r="192" spans="1:18" s="42" customFormat="1">
      <c r="A192" s="166" t="s">
        <v>6231</v>
      </c>
      <c r="B192" s="171" t="s">
        <v>5862</v>
      </c>
      <c r="C192" s="171" t="s">
        <v>5863</v>
      </c>
      <c r="D192" s="95" t="s">
        <v>75</v>
      </c>
      <c r="E192" s="95" t="s">
        <v>78</v>
      </c>
      <c r="F192" s="174">
        <v>49</v>
      </c>
      <c r="G192" s="115">
        <f>VLOOKUP($B192,'03_COMPOSIÇÕES'!$A:$G,6,FALSE)</f>
        <v>4.7847970191999991</v>
      </c>
      <c r="H192" s="115">
        <f>VLOOKUP($B192,'03_COMPOSIÇÕES'!$A:$G,7,FALSE)</f>
        <v>5.7751526399999999</v>
      </c>
      <c r="I192" s="161">
        <f t="shared" si="125"/>
        <v>234.45505394079996</v>
      </c>
      <c r="J192" s="161">
        <f t="shared" si="126"/>
        <v>282.98247936000001</v>
      </c>
      <c r="K192" s="161">
        <f t="shared" si="127"/>
        <v>285.58970120528841</v>
      </c>
      <c r="L192" s="161">
        <f t="shared" si="128"/>
        <v>352.36978329907203</v>
      </c>
      <c r="M192" s="161">
        <f t="shared" si="129"/>
        <v>637.95948450436049</v>
      </c>
      <c r="O192" s="416" t="s">
        <v>5862</v>
      </c>
      <c r="P192" s="412" t="e">
        <f>VLOOKUP(O192,Plan1!$A:$G,5,FALSE)</f>
        <v>#N/A</v>
      </c>
      <c r="Q192" s="417" t="e">
        <f t="shared" si="104"/>
        <v>#N/A</v>
      </c>
      <c r="R192" s="423" t="e">
        <f t="shared" si="105"/>
        <v>#N/A</v>
      </c>
    </row>
    <row r="193" spans="1:18" s="42" customFormat="1">
      <c r="A193" s="166"/>
      <c r="B193" s="171"/>
      <c r="C193" s="172"/>
      <c r="D193" s="165"/>
      <c r="E193" s="165"/>
      <c r="F193" s="174"/>
      <c r="G193" s="115"/>
      <c r="H193" s="115"/>
      <c r="I193" s="161"/>
      <c r="J193" s="161"/>
      <c r="K193" s="161"/>
      <c r="L193" s="161"/>
      <c r="M193" s="161"/>
      <c r="O193" s="416"/>
      <c r="P193" s="412" t="e">
        <f>VLOOKUP(O193,Plan1!$A:$G,5,FALSE)</f>
        <v>#N/A</v>
      </c>
      <c r="Q193" s="417" t="e">
        <f t="shared" si="104"/>
        <v>#N/A</v>
      </c>
      <c r="R193" s="423" t="e">
        <f t="shared" si="105"/>
        <v>#N/A</v>
      </c>
    </row>
    <row r="194" spans="1:18" s="42" customFormat="1">
      <c r="A194" s="166" t="s">
        <v>5888</v>
      </c>
      <c r="B194" s="185"/>
      <c r="C194" s="170" t="s">
        <v>5889</v>
      </c>
      <c r="D194" s="69"/>
      <c r="E194" s="69"/>
      <c r="F194" s="174"/>
      <c r="G194" s="116"/>
      <c r="H194" s="117"/>
      <c r="I194" s="161">
        <f>SUBTOTAL(9,I195:I212)</f>
        <v>2510.6853291068064</v>
      </c>
      <c r="J194" s="161">
        <f t="shared" ref="J194:M194" si="130">SUBTOTAL(9,J195:J212)</f>
        <v>1124.9517021666602</v>
      </c>
      <c r="K194" s="161">
        <f t="shared" si="130"/>
        <v>3058.2657993850012</v>
      </c>
      <c r="L194" s="161">
        <f t="shared" si="130"/>
        <v>1400.7898595379249</v>
      </c>
      <c r="M194" s="161">
        <f t="shared" si="130"/>
        <v>4459.0556589229263</v>
      </c>
      <c r="O194" s="418"/>
      <c r="P194" s="412" t="e">
        <f>VLOOKUP(O194,Plan1!$A:$G,5,FALSE)</f>
        <v>#N/A</v>
      </c>
      <c r="Q194" s="417" t="e">
        <f t="shared" si="104"/>
        <v>#N/A</v>
      </c>
      <c r="R194" s="423" t="e">
        <f t="shared" si="105"/>
        <v>#N/A</v>
      </c>
    </row>
    <row r="195" spans="1:18" s="42" customFormat="1" ht="38.25">
      <c r="A195" s="166" t="s">
        <v>6232</v>
      </c>
      <c r="B195" s="171" t="s">
        <v>5890</v>
      </c>
      <c r="C195" s="171" t="s">
        <v>5891</v>
      </c>
      <c r="D195" s="95" t="s">
        <v>75</v>
      </c>
      <c r="E195" s="95" t="s">
        <v>2</v>
      </c>
      <c r="F195" s="174">
        <v>1</v>
      </c>
      <c r="G195" s="115">
        <f>VLOOKUP($B195,'03_COMPOSIÇÕES'!$A:$G,6,FALSE)</f>
        <v>265.56996895000003</v>
      </c>
      <c r="H195" s="115">
        <f>VLOOKUP($B195,'03_COMPOSIÇÕES'!$A:$G,7,FALSE)</f>
        <v>60.15784</v>
      </c>
      <c r="I195" s="161">
        <f t="shared" ref="I195:I212" si="131">$F195*$G195</f>
        <v>265.56996895000003</v>
      </c>
      <c r="J195" s="161">
        <f t="shared" ref="J195:J212" si="132">$F195*$H195</f>
        <v>60.15784</v>
      </c>
      <c r="K195" s="161">
        <f t="shared" ref="K195:K212" si="133">$I195*(1+BDI_MAT)</f>
        <v>323.49077917799502</v>
      </c>
      <c r="L195" s="161">
        <f t="shared" ref="L195:L212" si="134">$J195*(1+BDI_MDO)</f>
        <v>74.908542367999999</v>
      </c>
      <c r="M195" s="161">
        <f t="shared" ref="M195:M212" si="135">SUM(K195:L195)</f>
        <v>398.39932154599501</v>
      </c>
      <c r="O195" s="416" t="s">
        <v>9549</v>
      </c>
      <c r="P195" s="412">
        <f>VLOOKUP(O195,Plan1!$A:$G,5,FALSE)</f>
        <v>325.26</v>
      </c>
      <c r="Q195" s="417">
        <f t="shared" si="104"/>
        <v>0.4678089500000624</v>
      </c>
      <c r="R195" s="423">
        <f t="shared" si="105"/>
        <v>1.436195919249474E-3</v>
      </c>
    </row>
    <row r="196" spans="1:18" s="42" customFormat="1" ht="25.5">
      <c r="A196" s="166" t="s">
        <v>6233</v>
      </c>
      <c r="B196" s="171" t="s">
        <v>5892</v>
      </c>
      <c r="C196" s="171" t="s">
        <v>5893</v>
      </c>
      <c r="D196" s="95" t="s">
        <v>75</v>
      </c>
      <c r="E196" s="95" t="s">
        <v>78</v>
      </c>
      <c r="F196" s="174">
        <v>622</v>
      </c>
      <c r="G196" s="115">
        <f>VLOOKUP($B196,'03_COMPOSIÇÕES'!$A:$G,6,FALSE)</f>
        <v>1.8045896274000002</v>
      </c>
      <c r="H196" s="115">
        <f>VLOOKUP($B196,'03_COMPOSIÇÕES'!$A:$G,7,FALSE)</f>
        <v>0.72189407999999999</v>
      </c>
      <c r="I196" s="161">
        <f t="shared" si="131"/>
        <v>1122.4547482428002</v>
      </c>
      <c r="J196" s="161">
        <f t="shared" si="132"/>
        <v>449.01811776</v>
      </c>
      <c r="K196" s="161">
        <f t="shared" si="133"/>
        <v>1367.2621288345549</v>
      </c>
      <c r="L196" s="161">
        <f t="shared" si="134"/>
        <v>559.11736023475203</v>
      </c>
      <c r="M196" s="161">
        <f t="shared" si="135"/>
        <v>1926.3794890693071</v>
      </c>
      <c r="O196" s="416">
        <v>91926</v>
      </c>
      <c r="P196" s="412">
        <f>VLOOKUP(O196,Plan1!$A:$G,5,FALSE)</f>
        <v>2.5</v>
      </c>
      <c r="Q196" s="417">
        <f t="shared" si="104"/>
        <v>2.6483707400000167E-2</v>
      </c>
      <c r="R196" s="423">
        <f t="shared" si="105"/>
        <v>1.0482437437625317E-2</v>
      </c>
    </row>
    <row r="197" spans="1:18" s="42" customFormat="1" ht="25.5">
      <c r="A197" s="166" t="s">
        <v>6234</v>
      </c>
      <c r="B197" s="171" t="s">
        <v>5894</v>
      </c>
      <c r="C197" s="171" t="s">
        <v>5895</v>
      </c>
      <c r="D197" s="95" t="s">
        <v>75</v>
      </c>
      <c r="E197" s="95" t="s">
        <v>78</v>
      </c>
      <c r="F197" s="174">
        <v>30</v>
      </c>
      <c r="G197" s="115">
        <f>VLOOKUP($B197,'03_COMPOSIÇÕES'!$A:$G,6,FALSE)</f>
        <v>7.7983297047799995</v>
      </c>
      <c r="H197" s="115">
        <f>VLOOKUP($B197,'03_COMPOSIÇÕES'!$A:$G,7,FALSE)</f>
        <v>1.8528614720000001</v>
      </c>
      <c r="I197" s="161">
        <f t="shared" si="131"/>
        <v>233.94989114339998</v>
      </c>
      <c r="J197" s="161">
        <f t="shared" si="132"/>
        <v>55.585844160000001</v>
      </c>
      <c r="K197" s="161">
        <f t="shared" si="133"/>
        <v>284.97436240177552</v>
      </c>
      <c r="L197" s="161">
        <f t="shared" si="134"/>
        <v>69.21549314803201</v>
      </c>
      <c r="M197" s="161">
        <f t="shared" si="135"/>
        <v>354.18985554980753</v>
      </c>
      <c r="O197" s="416">
        <v>91933</v>
      </c>
      <c r="P197" s="412">
        <f>VLOOKUP(O197,Plan1!$A:$G,5,FALSE)</f>
        <v>9.6199999999999992</v>
      </c>
      <c r="Q197" s="417">
        <f t="shared" si="104"/>
        <v>3.1191176780000163E-2</v>
      </c>
      <c r="R197" s="423">
        <f t="shared" si="105"/>
        <v>3.2318473656437001E-3</v>
      </c>
    </row>
    <row r="198" spans="1:18" s="42" customFormat="1" ht="25.5">
      <c r="A198" s="166" t="s">
        <v>6235</v>
      </c>
      <c r="B198" s="171" t="s">
        <v>5896</v>
      </c>
      <c r="C198" s="171" t="s">
        <v>5897</v>
      </c>
      <c r="D198" s="95" t="s">
        <v>75</v>
      </c>
      <c r="E198" s="95" t="s">
        <v>2</v>
      </c>
      <c r="F198" s="174">
        <v>2</v>
      </c>
      <c r="G198" s="115">
        <f>VLOOKUP($B198,'03_COMPOSIÇÕES'!$A:$G,6,FALSE)</f>
        <v>5.7400818034499999</v>
      </c>
      <c r="H198" s="115">
        <f>VLOOKUP($B198,'03_COMPOSIÇÕES'!$A:$G,7,FALSE)</f>
        <v>12.552187266189998</v>
      </c>
      <c r="I198" s="161">
        <f t="shared" si="131"/>
        <v>11.4801636069</v>
      </c>
      <c r="J198" s="161">
        <f t="shared" si="132"/>
        <v>25.104374532379996</v>
      </c>
      <c r="K198" s="161">
        <f t="shared" si="133"/>
        <v>13.983987289564888</v>
      </c>
      <c r="L198" s="161">
        <f t="shared" si="134"/>
        <v>31.259967167719573</v>
      </c>
      <c r="M198" s="161">
        <f t="shared" si="135"/>
        <v>45.24395445728446</v>
      </c>
      <c r="O198" s="416">
        <v>91939</v>
      </c>
      <c r="P198" s="412">
        <f>VLOOKUP(O198,Plan1!$A:$G,5,FALSE)</f>
        <v>18.190000000000001</v>
      </c>
      <c r="Q198" s="417">
        <f t="shared" si="104"/>
        <v>0.10226906963999838</v>
      </c>
      <c r="R198" s="423">
        <f t="shared" si="105"/>
        <v>5.590835628464276E-3</v>
      </c>
    </row>
    <row r="199" spans="1:18" s="42" customFormat="1" ht="25.5">
      <c r="A199" s="166" t="s">
        <v>6236</v>
      </c>
      <c r="B199" s="171" t="s">
        <v>5898</v>
      </c>
      <c r="C199" s="171" t="s">
        <v>5899</v>
      </c>
      <c r="D199" s="95" t="s">
        <v>75</v>
      </c>
      <c r="E199" s="95" t="s">
        <v>2</v>
      </c>
      <c r="F199" s="174">
        <v>12</v>
      </c>
      <c r="G199" s="115">
        <f>VLOOKUP($B199,'03_COMPOSIÇÕES'!$A:$G,6,FALSE)</f>
        <v>2.7406075194300001</v>
      </c>
      <c r="H199" s="115">
        <f>VLOOKUP($B199,'03_COMPOSIÇÕES'!$A:$G,7,FALSE)</f>
        <v>3.5525744021900003</v>
      </c>
      <c r="I199" s="161">
        <f t="shared" si="131"/>
        <v>32.887290233160002</v>
      </c>
      <c r="J199" s="161">
        <f t="shared" si="132"/>
        <v>42.630892826280004</v>
      </c>
      <c r="K199" s="161">
        <f t="shared" si="133"/>
        <v>40.060008233012198</v>
      </c>
      <c r="L199" s="161">
        <f t="shared" si="134"/>
        <v>53.083987747283864</v>
      </c>
      <c r="M199" s="161">
        <f t="shared" si="135"/>
        <v>93.143995980296069</v>
      </c>
      <c r="O199" s="416">
        <v>91941</v>
      </c>
      <c r="P199" s="412">
        <f>VLOOKUP(O199,Plan1!$A:$G,5,FALSE)</f>
        <v>6.26</v>
      </c>
      <c r="Q199" s="417">
        <f t="shared" si="104"/>
        <v>3.3181921620000665E-2</v>
      </c>
      <c r="R199" s="423">
        <f t="shared" si="105"/>
        <v>5.2726779605727532E-3</v>
      </c>
    </row>
    <row r="200" spans="1:18" s="42" customFormat="1" ht="25.5">
      <c r="A200" s="166" t="s">
        <v>6237</v>
      </c>
      <c r="B200" s="171" t="s">
        <v>5900</v>
      </c>
      <c r="C200" s="171" t="s">
        <v>5901</v>
      </c>
      <c r="D200" s="95" t="s">
        <v>75</v>
      </c>
      <c r="E200" s="95" t="s">
        <v>2</v>
      </c>
      <c r="F200" s="174">
        <v>2</v>
      </c>
      <c r="G200" s="115">
        <f>VLOOKUP($B200,'03_COMPOSIÇÕES'!$A:$G,6,FALSE)</f>
        <v>12.455153419570001</v>
      </c>
      <c r="H200" s="115">
        <f>VLOOKUP($B200,'03_COMPOSIÇÕES'!$A:$G,7,FALSE)</f>
        <v>13.640542996000001</v>
      </c>
      <c r="I200" s="161">
        <f t="shared" si="131"/>
        <v>24.910306839140002</v>
      </c>
      <c r="J200" s="161">
        <f t="shared" si="132"/>
        <v>27.281085992000001</v>
      </c>
      <c r="K200" s="161">
        <f t="shared" si="133"/>
        <v>30.343244760756434</v>
      </c>
      <c r="L200" s="161">
        <f t="shared" si="134"/>
        <v>33.970408277238406</v>
      </c>
      <c r="M200" s="161">
        <f t="shared" si="135"/>
        <v>64.31365303799484</v>
      </c>
      <c r="O200" s="416">
        <v>91992</v>
      </c>
      <c r="P200" s="412">
        <f>VLOOKUP(O200,Plan1!$A:$G,5,FALSE)</f>
        <v>25.98</v>
      </c>
      <c r="Q200" s="417">
        <f t="shared" si="104"/>
        <v>0.1156964155700031</v>
      </c>
      <c r="R200" s="423">
        <f t="shared" si="105"/>
        <v>4.4335438965703482E-3</v>
      </c>
    </row>
    <row r="201" spans="1:18" s="42" customFormat="1" ht="25.5">
      <c r="A201" s="166" t="s">
        <v>6238</v>
      </c>
      <c r="B201" s="171" t="s">
        <v>5902</v>
      </c>
      <c r="C201" s="171" t="s">
        <v>5903</v>
      </c>
      <c r="D201" s="95" t="s">
        <v>75</v>
      </c>
      <c r="E201" s="95" t="s">
        <v>2</v>
      </c>
      <c r="F201" s="174">
        <v>24</v>
      </c>
      <c r="G201" s="115">
        <f>VLOOKUP($B201,'03_COMPOSIÇÕES'!$A:$G,6,FALSE)</f>
        <v>6.9846985008699995</v>
      </c>
      <c r="H201" s="115">
        <f>VLOOKUP($B201,'03_COMPOSIÇÕES'!$A:$G,7,FALSE)</f>
        <v>5.6548369599999999</v>
      </c>
      <c r="I201" s="161">
        <f t="shared" si="131"/>
        <v>167.63276402087999</v>
      </c>
      <c r="J201" s="161">
        <f t="shared" si="132"/>
        <v>135.71608703999999</v>
      </c>
      <c r="K201" s="161">
        <f t="shared" si="133"/>
        <v>204.1934698538339</v>
      </c>
      <c r="L201" s="161">
        <f t="shared" si="134"/>
        <v>168.99367158220801</v>
      </c>
      <c r="M201" s="161">
        <f t="shared" si="135"/>
        <v>373.18714143604188</v>
      </c>
      <c r="O201" s="416">
        <v>91998</v>
      </c>
      <c r="P201" s="412">
        <f>VLOOKUP(O201,Plan1!$A:$G,5,FALSE)</f>
        <v>12.59</v>
      </c>
      <c r="Q201" s="417">
        <f t="shared" ref="Q201:Q264" si="136">G201+H201-P201</f>
        <v>4.9535460870000492E-2</v>
      </c>
      <c r="R201" s="423">
        <f t="shared" ref="R201:R264" si="137">Q201/(G201+H201)</f>
        <v>3.9190887215241757E-3</v>
      </c>
    </row>
    <row r="202" spans="1:18" s="42" customFormat="1" ht="25.5">
      <c r="A202" s="166" t="s">
        <v>6239</v>
      </c>
      <c r="B202" s="171" t="s">
        <v>5904</v>
      </c>
      <c r="C202" s="171" t="s">
        <v>5905</v>
      </c>
      <c r="D202" s="95" t="s">
        <v>75</v>
      </c>
      <c r="E202" s="95" t="s">
        <v>2</v>
      </c>
      <c r="F202" s="174">
        <v>12</v>
      </c>
      <c r="G202" s="115">
        <f>VLOOKUP($B202,'03_COMPOSIÇÕES'!$A:$G,6,FALSE)</f>
        <v>16.857413666380001</v>
      </c>
      <c r="H202" s="115">
        <f>VLOOKUP($B202,'03_COMPOSIÇÕES'!$A:$G,7,FALSE)</f>
        <v>11.547050164</v>
      </c>
      <c r="I202" s="161">
        <f t="shared" si="131"/>
        <v>202.28896399656003</v>
      </c>
      <c r="J202" s="161">
        <f t="shared" si="132"/>
        <v>138.56460196800001</v>
      </c>
      <c r="K202" s="161">
        <f t="shared" si="133"/>
        <v>246.40818704420977</v>
      </c>
      <c r="L202" s="161">
        <f t="shared" si="134"/>
        <v>172.54064237055363</v>
      </c>
      <c r="M202" s="161">
        <f t="shared" si="135"/>
        <v>418.9488294147634</v>
      </c>
      <c r="O202" s="416">
        <v>92008</v>
      </c>
      <c r="P202" s="412">
        <f>VLOOKUP(O202,Plan1!$A:$G,5,FALSE)</f>
        <v>28.31</v>
      </c>
      <c r="Q202" s="417">
        <f t="shared" si="136"/>
        <v>9.4463830380004055E-2</v>
      </c>
      <c r="R202" s="423">
        <f t="shared" si="137"/>
        <v>3.325668491547805E-3</v>
      </c>
    </row>
    <row r="203" spans="1:18" s="42" customFormat="1" ht="25.5">
      <c r="A203" s="166" t="s">
        <v>6240</v>
      </c>
      <c r="B203" s="171" t="s">
        <v>5822</v>
      </c>
      <c r="C203" s="171" t="s">
        <v>5823</v>
      </c>
      <c r="D203" s="95" t="s">
        <v>75</v>
      </c>
      <c r="E203" s="95" t="s">
        <v>2</v>
      </c>
      <c r="F203" s="174">
        <v>6</v>
      </c>
      <c r="G203" s="115">
        <f>VLOOKUP($B203,'03_COMPOSIÇÕES'!$A:$G,6,FALSE)</f>
        <v>9.5093198801399943</v>
      </c>
      <c r="H203" s="115">
        <f>VLOOKUP($B203,'03_COMPOSIÇÕES'!$A:$G,7,FALSE)</f>
        <v>1.5881669759999997</v>
      </c>
      <c r="I203" s="161">
        <f t="shared" si="131"/>
        <v>57.055919280839966</v>
      </c>
      <c r="J203" s="161">
        <f t="shared" si="132"/>
        <v>9.5290018559999972</v>
      </c>
      <c r="K203" s="161">
        <f t="shared" si="133"/>
        <v>69.499815275991153</v>
      </c>
      <c r="L203" s="161">
        <f t="shared" si="134"/>
        <v>11.865513111091197</v>
      </c>
      <c r="M203" s="161">
        <f t="shared" si="135"/>
        <v>81.365328387082343</v>
      </c>
      <c r="O203" s="416">
        <v>93655</v>
      </c>
      <c r="P203" s="412">
        <f>VLOOKUP(O203,Plan1!$A:$G,5,FALSE)</f>
        <v>11.07</v>
      </c>
      <c r="Q203" s="417">
        <f t="shared" si="136"/>
        <v>2.7486856139994131E-2</v>
      </c>
      <c r="R203" s="423">
        <f t="shared" si="137"/>
        <v>2.476854128895522E-3</v>
      </c>
    </row>
    <row r="204" spans="1:18" s="42" customFormat="1" ht="25.5">
      <c r="A204" s="166" t="s">
        <v>6241</v>
      </c>
      <c r="B204" s="171" t="s">
        <v>5906</v>
      </c>
      <c r="C204" s="171" t="s">
        <v>5907</v>
      </c>
      <c r="D204" s="95" t="s">
        <v>75</v>
      </c>
      <c r="E204" s="95" t="s">
        <v>2</v>
      </c>
      <c r="F204" s="174">
        <v>3</v>
      </c>
      <c r="G204" s="115">
        <f>VLOOKUP($B204,'03_COMPOSIÇÕES'!$A:$G,6,FALSE)</f>
        <v>14.875777564619998</v>
      </c>
      <c r="H204" s="115">
        <f>VLOOKUP($B204,'03_COMPOSIÇÕES'!$A:$G,7,FALSE)</f>
        <v>4.5479327039999999</v>
      </c>
      <c r="I204" s="161">
        <f t="shared" si="131"/>
        <v>44.627332693859998</v>
      </c>
      <c r="J204" s="161">
        <f t="shared" si="132"/>
        <v>13.643798111999999</v>
      </c>
      <c r="K204" s="161">
        <f t="shared" si="133"/>
        <v>54.360553954390859</v>
      </c>
      <c r="L204" s="161">
        <f t="shared" si="134"/>
        <v>16.9892574090624</v>
      </c>
      <c r="M204" s="161">
        <f t="shared" si="135"/>
        <v>71.349811363453256</v>
      </c>
      <c r="O204" s="416">
        <v>93659</v>
      </c>
      <c r="P204" s="412">
        <f>VLOOKUP(O204,Plan1!$A:$G,5,FALSE)</f>
        <v>19.37</v>
      </c>
      <c r="Q204" s="417">
        <f t="shared" si="136"/>
        <v>5.3710268619997947E-2</v>
      </c>
      <c r="R204" s="423">
        <f t="shared" si="137"/>
        <v>2.7651909896313498E-3</v>
      </c>
    </row>
    <row r="205" spans="1:18" s="42" customFormat="1">
      <c r="A205" s="166" t="s">
        <v>6242</v>
      </c>
      <c r="B205" s="171" t="s">
        <v>5826</v>
      </c>
      <c r="C205" s="171" t="s">
        <v>5827</v>
      </c>
      <c r="D205" s="95" t="s">
        <v>75</v>
      </c>
      <c r="E205" s="95" t="s">
        <v>78</v>
      </c>
      <c r="F205" s="174">
        <v>1</v>
      </c>
      <c r="G205" s="115">
        <f>VLOOKUP($B205,'03_COMPOSIÇÕES'!$A:$G,6,FALSE)</f>
        <v>38.063391678599999</v>
      </c>
      <c r="H205" s="115">
        <f>VLOOKUP($B205,'03_COMPOSIÇÕES'!$A:$G,7,FALSE)</f>
        <v>16.122301119999999</v>
      </c>
      <c r="I205" s="161">
        <f t="shared" si="131"/>
        <v>38.063391678599999</v>
      </c>
      <c r="J205" s="161">
        <f t="shared" si="132"/>
        <v>16.122301119999999</v>
      </c>
      <c r="K205" s="161">
        <f t="shared" si="133"/>
        <v>46.365017403702659</v>
      </c>
      <c r="L205" s="161">
        <f t="shared" si="134"/>
        <v>20.075489354624001</v>
      </c>
      <c r="M205" s="161">
        <f t="shared" si="135"/>
        <v>66.440506758326663</v>
      </c>
      <c r="O205" s="416" t="s">
        <v>5826</v>
      </c>
      <c r="P205" s="412" t="e">
        <f>VLOOKUP(O205,Plan1!$A:$G,5,FALSE)</f>
        <v>#N/A</v>
      </c>
      <c r="Q205" s="417" t="e">
        <f t="shared" si="136"/>
        <v>#N/A</v>
      </c>
      <c r="R205" s="423" t="e">
        <f t="shared" si="137"/>
        <v>#N/A</v>
      </c>
    </row>
    <row r="206" spans="1:18" s="42" customFormat="1">
      <c r="A206" s="166" t="s">
        <v>6243</v>
      </c>
      <c r="B206" s="171" t="s">
        <v>5908</v>
      </c>
      <c r="C206" s="171" t="s">
        <v>5909</v>
      </c>
      <c r="D206" s="95" t="s">
        <v>75</v>
      </c>
      <c r="E206" s="95" t="s">
        <v>2</v>
      </c>
      <c r="F206" s="174">
        <v>1</v>
      </c>
      <c r="G206" s="115">
        <f>VLOOKUP($B206,'03_COMPOSIÇÕES'!$A:$G,6,FALSE)</f>
        <v>28.848330228333335</v>
      </c>
      <c r="H206" s="115">
        <f>VLOOKUP($B206,'03_COMPOSIÇÕES'!$A:$G,7,FALSE)</f>
        <v>6.015784</v>
      </c>
      <c r="I206" s="161">
        <f t="shared" si="131"/>
        <v>28.848330228333335</v>
      </c>
      <c r="J206" s="161">
        <f t="shared" si="132"/>
        <v>6.015784</v>
      </c>
      <c r="K206" s="161">
        <f t="shared" si="133"/>
        <v>35.140151051132833</v>
      </c>
      <c r="L206" s="161">
        <f t="shared" si="134"/>
        <v>7.4908542368000006</v>
      </c>
      <c r="M206" s="161">
        <f t="shared" si="135"/>
        <v>42.631005287932837</v>
      </c>
      <c r="O206" s="416" t="s">
        <v>5908</v>
      </c>
      <c r="P206" s="412" t="e">
        <f>VLOOKUP(O206,Plan1!$A:$G,5,FALSE)</f>
        <v>#N/A</v>
      </c>
      <c r="Q206" s="417" t="e">
        <f t="shared" si="136"/>
        <v>#N/A</v>
      </c>
      <c r="R206" s="423" t="e">
        <f t="shared" si="137"/>
        <v>#N/A</v>
      </c>
    </row>
    <row r="207" spans="1:18" s="42" customFormat="1">
      <c r="A207" s="166" t="s">
        <v>6244</v>
      </c>
      <c r="B207" s="171" t="s">
        <v>5910</v>
      </c>
      <c r="C207" s="171" t="s">
        <v>5911</v>
      </c>
      <c r="D207" s="95" t="s">
        <v>75</v>
      </c>
      <c r="E207" s="95" t="s">
        <v>78</v>
      </c>
      <c r="F207" s="174">
        <v>2</v>
      </c>
      <c r="G207" s="115">
        <f>VLOOKUP($B207,'03_COMPOSIÇÕES'!$A:$G,6,FALSE)</f>
        <v>61.588065797266665</v>
      </c>
      <c r="H207" s="115">
        <f>VLOOKUP($B207,'03_COMPOSIÇÕES'!$A:$G,7,FALSE)</f>
        <v>1.6844195200000001</v>
      </c>
      <c r="I207" s="161">
        <f t="shared" si="131"/>
        <v>123.17613159453333</v>
      </c>
      <c r="J207" s="161">
        <f t="shared" si="132"/>
        <v>3.3688390400000001</v>
      </c>
      <c r="K207" s="161">
        <f t="shared" si="133"/>
        <v>150.04084589530103</v>
      </c>
      <c r="L207" s="161">
        <f t="shared" si="134"/>
        <v>4.1948783726080006</v>
      </c>
      <c r="M207" s="161">
        <f t="shared" si="135"/>
        <v>154.23572426790903</v>
      </c>
      <c r="O207" s="416" t="s">
        <v>5910</v>
      </c>
      <c r="P207" s="412" t="e">
        <f>VLOOKUP(O207,Plan1!$A:$G,5,FALSE)</f>
        <v>#N/A</v>
      </c>
      <c r="Q207" s="417" t="e">
        <f t="shared" si="136"/>
        <v>#N/A</v>
      </c>
      <c r="R207" s="423" t="e">
        <f t="shared" si="137"/>
        <v>#N/A</v>
      </c>
    </row>
    <row r="208" spans="1:18" s="42" customFormat="1">
      <c r="A208" s="166" t="s">
        <v>6245</v>
      </c>
      <c r="B208" s="171" t="s">
        <v>5912</v>
      </c>
      <c r="C208" s="171" t="s">
        <v>5913</v>
      </c>
      <c r="D208" s="95" t="s">
        <v>75</v>
      </c>
      <c r="E208" s="95" t="s">
        <v>2</v>
      </c>
      <c r="F208" s="174">
        <v>4</v>
      </c>
      <c r="G208" s="115">
        <f>VLOOKUP($B208,'03_COMPOSIÇÕES'!$A:$G,6,FALSE)</f>
        <v>11.045996274</v>
      </c>
      <c r="H208" s="115">
        <f>VLOOKUP($B208,'03_COMPOSIÇÕES'!$A:$G,7,FALSE)</f>
        <v>7.2189408000000004</v>
      </c>
      <c r="I208" s="161">
        <f t="shared" si="131"/>
        <v>44.183985096000001</v>
      </c>
      <c r="J208" s="161">
        <f t="shared" si="132"/>
        <v>28.875763200000002</v>
      </c>
      <c r="K208" s="161">
        <f t="shared" si="133"/>
        <v>53.820512245437598</v>
      </c>
      <c r="L208" s="161">
        <f t="shared" si="134"/>
        <v>35.956100336640006</v>
      </c>
      <c r="M208" s="161">
        <f t="shared" si="135"/>
        <v>89.776612582077604</v>
      </c>
      <c r="O208" s="416" t="s">
        <v>5912</v>
      </c>
      <c r="P208" s="412" t="e">
        <f>VLOOKUP(O208,Plan1!$A:$G,5,FALSE)</f>
        <v>#N/A</v>
      </c>
      <c r="Q208" s="417" t="e">
        <f t="shared" si="136"/>
        <v>#N/A</v>
      </c>
      <c r="R208" s="423" t="e">
        <f t="shared" si="137"/>
        <v>#N/A</v>
      </c>
    </row>
    <row r="209" spans="1:18" s="42" customFormat="1">
      <c r="A209" s="166" t="s">
        <v>6246</v>
      </c>
      <c r="B209" s="171" t="s">
        <v>5914</v>
      </c>
      <c r="C209" s="171" t="s">
        <v>5915</v>
      </c>
      <c r="D209" s="95" t="s">
        <v>75</v>
      </c>
      <c r="E209" s="95" t="s">
        <v>2</v>
      </c>
      <c r="F209" s="174">
        <v>12</v>
      </c>
      <c r="G209" s="115">
        <f>VLOOKUP($B209,'03_COMPOSIÇÕES'!$A:$G,6,FALSE)</f>
        <v>0.65909962739999994</v>
      </c>
      <c r="H209" s="115">
        <f>VLOOKUP($B209,'03_COMPOSIÇÕES'!$A:$G,7,FALSE)</f>
        <v>0.72189407999999999</v>
      </c>
      <c r="I209" s="161">
        <f t="shared" si="131"/>
        <v>7.9091955287999998</v>
      </c>
      <c r="J209" s="161">
        <f t="shared" si="132"/>
        <v>8.662728959999999</v>
      </c>
      <c r="K209" s="161">
        <f t="shared" si="133"/>
        <v>9.6341910736312801</v>
      </c>
      <c r="L209" s="161">
        <f t="shared" si="134"/>
        <v>10.786830100991999</v>
      </c>
      <c r="M209" s="161">
        <f t="shared" si="135"/>
        <v>20.421021174623277</v>
      </c>
      <c r="O209" s="416" t="s">
        <v>5914</v>
      </c>
      <c r="P209" s="412" t="e">
        <f>VLOOKUP(O209,Plan1!$A:$G,5,FALSE)</f>
        <v>#N/A</v>
      </c>
      <c r="Q209" s="417" t="e">
        <f t="shared" si="136"/>
        <v>#N/A</v>
      </c>
      <c r="R209" s="423" t="e">
        <f t="shared" si="137"/>
        <v>#N/A</v>
      </c>
    </row>
    <row r="210" spans="1:18" s="42" customFormat="1">
      <c r="A210" s="166" t="s">
        <v>6247</v>
      </c>
      <c r="B210" s="171" t="s">
        <v>5916</v>
      </c>
      <c r="C210" s="171" t="s">
        <v>5917</v>
      </c>
      <c r="D210" s="95" t="s">
        <v>75</v>
      </c>
      <c r="E210" s="95" t="s">
        <v>2</v>
      </c>
      <c r="F210" s="174">
        <v>9</v>
      </c>
      <c r="G210" s="115">
        <f>VLOOKUP($B210,'03_COMPOSIÇÕES'!$A:$G,6,FALSE)</f>
        <v>6.8876660456666672</v>
      </c>
      <c r="H210" s="115">
        <f>VLOOKUP($B210,'03_COMPOSIÇÕES'!$A:$G,7,FALSE)</f>
        <v>1.2031567999999999</v>
      </c>
      <c r="I210" s="161">
        <f t="shared" si="131"/>
        <v>61.988994411000007</v>
      </c>
      <c r="J210" s="161">
        <f t="shared" si="132"/>
        <v>10.8284112</v>
      </c>
      <c r="K210" s="161">
        <f t="shared" si="133"/>
        <v>75.508794092039111</v>
      </c>
      <c r="L210" s="161">
        <f t="shared" si="134"/>
        <v>13.48353762624</v>
      </c>
      <c r="M210" s="161">
        <f t="shared" si="135"/>
        <v>88.992331718279104</v>
      </c>
      <c r="O210" s="416" t="s">
        <v>5916</v>
      </c>
      <c r="P210" s="412" t="e">
        <f>VLOOKUP(O210,Plan1!$A:$G,5,FALSE)</f>
        <v>#N/A</v>
      </c>
      <c r="Q210" s="417" t="e">
        <f t="shared" si="136"/>
        <v>#N/A</v>
      </c>
      <c r="R210" s="423" t="e">
        <f t="shared" si="137"/>
        <v>#N/A</v>
      </c>
    </row>
    <row r="211" spans="1:18" s="42" customFormat="1">
      <c r="A211" s="166" t="s">
        <v>6248</v>
      </c>
      <c r="B211" s="171" t="s">
        <v>5918</v>
      </c>
      <c r="C211" s="171" t="s">
        <v>5919</v>
      </c>
      <c r="D211" s="95" t="s">
        <v>75</v>
      </c>
      <c r="E211" s="95" t="s">
        <v>2</v>
      </c>
      <c r="F211" s="174">
        <v>12</v>
      </c>
      <c r="G211" s="115">
        <f>VLOOKUP($B211,'03_COMPOSIÇÕES'!$A:$G,6,FALSE)</f>
        <v>2.6459962739999998</v>
      </c>
      <c r="H211" s="115">
        <f>VLOOKUP($B211,'03_COMPOSIÇÕES'!$A:$G,7,FALSE)</f>
        <v>7.2189408000000004</v>
      </c>
      <c r="I211" s="161">
        <f t="shared" si="131"/>
        <v>31.751955287999998</v>
      </c>
      <c r="J211" s="161">
        <f t="shared" si="132"/>
        <v>86.627289600000012</v>
      </c>
      <c r="K211" s="161">
        <f t="shared" si="133"/>
        <v>38.6770567363128</v>
      </c>
      <c r="L211" s="161">
        <f t="shared" si="134"/>
        <v>107.86830100992002</v>
      </c>
      <c r="M211" s="161">
        <f t="shared" si="135"/>
        <v>146.54535774623281</v>
      </c>
      <c r="O211" s="416" t="s">
        <v>5918</v>
      </c>
      <c r="P211" s="412" t="e">
        <f>VLOOKUP(O211,Plan1!$A:$G,5,FALSE)</f>
        <v>#N/A</v>
      </c>
      <c r="Q211" s="417" t="e">
        <f t="shared" si="136"/>
        <v>#N/A</v>
      </c>
      <c r="R211" s="423" t="e">
        <f t="shared" si="137"/>
        <v>#N/A</v>
      </c>
    </row>
    <row r="212" spans="1:18" s="42" customFormat="1">
      <c r="A212" s="166" t="s">
        <v>6249</v>
      </c>
      <c r="B212" s="171" t="s">
        <v>5920</v>
      </c>
      <c r="C212" s="171" t="s">
        <v>5921</v>
      </c>
      <c r="D212" s="95" t="s">
        <v>75</v>
      </c>
      <c r="E212" s="95" t="s">
        <v>78</v>
      </c>
      <c r="F212" s="174">
        <v>1</v>
      </c>
      <c r="G212" s="115">
        <f>VLOOKUP($B212,'03_COMPOSIÇÕES'!$A:$G,6,FALSE)</f>
        <v>11.905996274</v>
      </c>
      <c r="H212" s="115">
        <f>VLOOKUP($B212,'03_COMPOSIÇÕES'!$A:$G,7,FALSE)</f>
        <v>7.2189408000000004</v>
      </c>
      <c r="I212" s="161">
        <f t="shared" si="131"/>
        <v>11.905996274</v>
      </c>
      <c r="J212" s="161">
        <f t="shared" si="132"/>
        <v>7.2189408000000004</v>
      </c>
      <c r="K212" s="161">
        <f t="shared" si="133"/>
        <v>14.502694061359399</v>
      </c>
      <c r="L212" s="161">
        <f t="shared" si="134"/>
        <v>8.9890250841600015</v>
      </c>
      <c r="M212" s="161">
        <f t="shared" si="135"/>
        <v>23.491719145519401</v>
      </c>
      <c r="O212" s="416" t="s">
        <v>5920</v>
      </c>
      <c r="P212" s="412" t="e">
        <f>VLOOKUP(O212,Plan1!$A:$G,5,FALSE)</f>
        <v>#N/A</v>
      </c>
      <c r="Q212" s="417" t="e">
        <f t="shared" si="136"/>
        <v>#N/A</v>
      </c>
      <c r="R212" s="423" t="e">
        <f t="shared" si="137"/>
        <v>#N/A</v>
      </c>
    </row>
    <row r="213" spans="1:18" s="42" customFormat="1">
      <c r="A213" s="166"/>
      <c r="B213" s="171"/>
      <c r="C213" s="172"/>
      <c r="D213" s="165"/>
      <c r="E213" s="165"/>
      <c r="F213" s="174"/>
      <c r="G213" s="115"/>
      <c r="H213" s="115"/>
      <c r="I213" s="161"/>
      <c r="J213" s="161"/>
      <c r="K213" s="161"/>
      <c r="L213" s="161"/>
      <c r="M213" s="161"/>
      <c r="O213" s="416"/>
      <c r="P213" s="412" t="e">
        <f>VLOOKUP(O213,Plan1!$A:$G,5,FALSE)</f>
        <v>#N/A</v>
      </c>
      <c r="Q213" s="417" t="e">
        <f t="shared" si="136"/>
        <v>#N/A</v>
      </c>
      <c r="R213" s="423" t="e">
        <f t="shared" si="137"/>
        <v>#N/A</v>
      </c>
    </row>
    <row r="214" spans="1:18" s="42" customFormat="1">
      <c r="A214" s="166" t="s">
        <v>5922</v>
      </c>
      <c r="B214" s="185"/>
      <c r="C214" s="170" t="s">
        <v>5923</v>
      </c>
      <c r="D214" s="69"/>
      <c r="E214" s="69"/>
      <c r="F214" s="174"/>
      <c r="G214" s="115"/>
      <c r="H214" s="115"/>
      <c r="I214" s="161">
        <f>SUBTOTAL(9,I215:I254)</f>
        <v>19194.767164588622</v>
      </c>
      <c r="J214" s="161">
        <f t="shared" ref="J214:M214" si="138">SUBTOTAL(9,J215:J254)</f>
        <v>7912.6152716734478</v>
      </c>
      <c r="K214" s="161">
        <f t="shared" si="138"/>
        <v>23381.145883185396</v>
      </c>
      <c r="L214" s="161">
        <f t="shared" si="138"/>
        <v>9852.7885362877787</v>
      </c>
      <c r="M214" s="161">
        <f t="shared" si="138"/>
        <v>33233.934419473182</v>
      </c>
      <c r="O214" s="418"/>
      <c r="P214" s="412" t="e">
        <f>VLOOKUP(O214,Plan1!$A:$G,5,FALSE)</f>
        <v>#N/A</v>
      </c>
      <c r="Q214" s="417" t="e">
        <f t="shared" si="136"/>
        <v>#N/A</v>
      </c>
      <c r="R214" s="423" t="e">
        <f t="shared" si="137"/>
        <v>#N/A</v>
      </c>
    </row>
    <row r="215" spans="1:18" s="42" customFormat="1" ht="25.5">
      <c r="A215" s="166" t="s">
        <v>6250</v>
      </c>
      <c r="B215" s="171" t="s">
        <v>5924</v>
      </c>
      <c r="C215" s="171" t="s">
        <v>5925</v>
      </c>
      <c r="D215" s="95" t="s">
        <v>75</v>
      </c>
      <c r="E215" s="95" t="s">
        <v>2</v>
      </c>
      <c r="F215" s="174">
        <v>30</v>
      </c>
      <c r="G215" s="115">
        <f>VLOOKUP($B215,'03_COMPOSIÇÕES'!$A:$G,6,FALSE)</f>
        <v>4.9959962740000003</v>
      </c>
      <c r="H215" s="115">
        <f>VLOOKUP($B215,'03_COMPOSIÇÕES'!$A:$G,7,FALSE)</f>
        <v>7.2189408000000004</v>
      </c>
      <c r="I215" s="161">
        <f t="shared" ref="I215:I254" si="139">$F215*$G215</f>
        <v>149.87988822</v>
      </c>
      <c r="J215" s="161">
        <f t="shared" ref="J215:J254" si="140">$F215*$H215</f>
        <v>216.56822400000001</v>
      </c>
      <c r="K215" s="161">
        <f t="shared" ref="K215:K254" si="141">$I215*(1+BDI_MAT)</f>
        <v>182.56869184078198</v>
      </c>
      <c r="L215" s="161">
        <f t="shared" ref="L215:L254" si="142">$J215*(1+BDI_MDO)</f>
        <v>269.67075252480004</v>
      </c>
      <c r="M215" s="161">
        <f t="shared" ref="M215:M254" si="143">SUM(K215:L215)</f>
        <v>452.23944436558202</v>
      </c>
      <c r="O215" s="416">
        <v>72259</v>
      </c>
      <c r="P215" s="412">
        <f>VLOOKUP(O215,Plan1!$A:$G,5,FALSE)</f>
        <v>12.15</v>
      </c>
      <c r="Q215" s="417">
        <f t="shared" si="136"/>
        <v>6.493707400000126E-2</v>
      </c>
      <c r="R215" s="423">
        <f t="shared" si="137"/>
        <v>5.3162020898349536E-3</v>
      </c>
    </row>
    <row r="216" spans="1:18" s="42" customFormat="1" ht="38.25">
      <c r="A216" s="166" t="s">
        <v>6251</v>
      </c>
      <c r="B216" s="171" t="s">
        <v>5926</v>
      </c>
      <c r="C216" s="171" t="s">
        <v>5927</v>
      </c>
      <c r="D216" s="95" t="s">
        <v>75</v>
      </c>
      <c r="E216" s="95" t="s">
        <v>2</v>
      </c>
      <c r="F216" s="174">
        <v>2</v>
      </c>
      <c r="G216" s="115">
        <f>VLOOKUP($B216,'03_COMPOSIÇÕES'!$A:$G,6,FALSE)</f>
        <v>645.04995653000014</v>
      </c>
      <c r="H216" s="115">
        <f>VLOOKUP($B216,'03_COMPOSIÇÕES'!$A:$G,7,FALSE)</f>
        <v>84.220976000000007</v>
      </c>
      <c r="I216" s="161">
        <f t="shared" si="139"/>
        <v>1290.0999130600003</v>
      </c>
      <c r="J216" s="161">
        <f t="shared" si="140"/>
        <v>168.44195200000001</v>
      </c>
      <c r="K216" s="161">
        <f t="shared" si="141"/>
        <v>1571.4707040983862</v>
      </c>
      <c r="L216" s="161">
        <f t="shared" si="142"/>
        <v>209.74391863040003</v>
      </c>
      <c r="M216" s="161">
        <f t="shared" si="143"/>
        <v>1781.2146227287863</v>
      </c>
      <c r="O216" s="416" t="s">
        <v>9552</v>
      </c>
      <c r="P216" s="412">
        <f>VLOOKUP(O216,Plan1!$A:$G,5,FALSE)</f>
        <v>728.62</v>
      </c>
      <c r="Q216" s="417">
        <f t="shared" si="136"/>
        <v>0.65093253000020468</v>
      </c>
      <c r="R216" s="423">
        <f t="shared" si="137"/>
        <v>8.9257983688171628E-4</v>
      </c>
    </row>
    <row r="217" spans="1:18" s="42" customFormat="1" ht="38.25">
      <c r="A217" s="166" t="s">
        <v>6252</v>
      </c>
      <c r="B217" s="171" t="s">
        <v>5928</v>
      </c>
      <c r="C217" s="171" t="s">
        <v>5929</v>
      </c>
      <c r="D217" s="95" t="s">
        <v>75</v>
      </c>
      <c r="E217" s="95" t="s">
        <v>2</v>
      </c>
      <c r="F217" s="174">
        <v>1</v>
      </c>
      <c r="G217" s="115">
        <f>VLOOKUP($B217,'03_COMPOSIÇÕES'!$A:$G,6,FALSE)</f>
        <v>512.84995032000018</v>
      </c>
      <c r="H217" s="115">
        <f>VLOOKUP($B217,'03_COMPOSIÇÕES'!$A:$G,7,FALSE)</f>
        <v>96.252544</v>
      </c>
      <c r="I217" s="161">
        <f t="shared" si="139"/>
        <v>512.84995032000018</v>
      </c>
      <c r="J217" s="161">
        <f t="shared" si="140"/>
        <v>96.252544</v>
      </c>
      <c r="K217" s="161">
        <f t="shared" si="141"/>
        <v>624.70252448479221</v>
      </c>
      <c r="L217" s="161">
        <f t="shared" si="142"/>
        <v>119.85366778880001</v>
      </c>
      <c r="M217" s="161">
        <f t="shared" si="143"/>
        <v>744.55619227359216</v>
      </c>
      <c r="O217" s="416" t="s">
        <v>9553</v>
      </c>
      <c r="P217" s="412">
        <f>VLOOKUP(O217,Plan1!$A:$G,5,FALSE)</f>
        <v>608.37</v>
      </c>
      <c r="Q217" s="417">
        <f t="shared" si="136"/>
        <v>0.73249432000022807</v>
      </c>
      <c r="R217" s="423">
        <f t="shared" si="137"/>
        <v>1.2025797412272658E-3</v>
      </c>
    </row>
    <row r="218" spans="1:18" s="328" customFormat="1" ht="25.5">
      <c r="A218" s="166" t="s">
        <v>6253</v>
      </c>
      <c r="B218" s="326" t="s">
        <v>5892</v>
      </c>
      <c r="C218" s="326" t="s">
        <v>5893</v>
      </c>
      <c r="D218" s="327" t="s">
        <v>75</v>
      </c>
      <c r="E218" s="327" t="s">
        <v>78</v>
      </c>
      <c r="F218" s="174">
        <v>2100</v>
      </c>
      <c r="G218" s="115">
        <f>VLOOKUP($B218,'03_COMPOSIÇÕES'!$A:$G,6,FALSE)</f>
        <v>1.8045896274000002</v>
      </c>
      <c r="H218" s="115">
        <f>VLOOKUP($B218,'03_COMPOSIÇÕES'!$A:$G,7,FALSE)</f>
        <v>0.72189407999999999</v>
      </c>
      <c r="I218" s="161">
        <f t="shared" si="139"/>
        <v>3789.6382175400004</v>
      </c>
      <c r="J218" s="161">
        <f t="shared" si="140"/>
        <v>1515.977568</v>
      </c>
      <c r="K218" s="161">
        <f t="shared" si="141"/>
        <v>4616.1583127854747</v>
      </c>
      <c r="L218" s="161">
        <f t="shared" si="142"/>
        <v>1887.6952676736003</v>
      </c>
      <c r="M218" s="161">
        <f t="shared" si="143"/>
        <v>6503.8535804590747</v>
      </c>
      <c r="O218" s="421">
        <v>91926</v>
      </c>
      <c r="P218" s="412">
        <f>VLOOKUP(O218,Plan1!$A:$G,5,FALSE)</f>
        <v>2.5</v>
      </c>
      <c r="Q218" s="417">
        <f t="shared" si="136"/>
        <v>2.6483707400000167E-2</v>
      </c>
      <c r="R218" s="423">
        <f t="shared" si="137"/>
        <v>1.0482437437625317E-2</v>
      </c>
    </row>
    <row r="219" spans="1:18" s="42" customFormat="1" ht="25.5">
      <c r="A219" s="166" t="s">
        <v>6254</v>
      </c>
      <c r="B219" s="171" t="s">
        <v>5930</v>
      </c>
      <c r="C219" s="171" t="s">
        <v>5931</v>
      </c>
      <c r="D219" s="95" t="s">
        <v>75</v>
      </c>
      <c r="E219" s="95" t="s">
        <v>78</v>
      </c>
      <c r="F219" s="174">
        <v>1300</v>
      </c>
      <c r="G219" s="115">
        <f>VLOOKUP($B219,'03_COMPOSIÇÕES'!$A:$G,6,FALSE)</f>
        <v>3.0866895031999997</v>
      </c>
      <c r="H219" s="115">
        <f>VLOOKUP($B219,'03_COMPOSIÇÕES'!$A:$G,7,FALSE)</f>
        <v>0.96252543999999984</v>
      </c>
      <c r="I219" s="161">
        <f t="shared" si="139"/>
        <v>4012.6963541599994</v>
      </c>
      <c r="J219" s="161">
        <f t="shared" si="140"/>
        <v>1251.2830719999997</v>
      </c>
      <c r="K219" s="161">
        <f t="shared" si="141"/>
        <v>4887.8654290022951</v>
      </c>
      <c r="L219" s="161">
        <f t="shared" si="142"/>
        <v>1558.0976812543997</v>
      </c>
      <c r="M219" s="161">
        <f t="shared" si="143"/>
        <v>6445.9631102566946</v>
      </c>
      <c r="O219" s="416">
        <v>91928</v>
      </c>
      <c r="P219" s="412">
        <f>VLOOKUP(O219,Plan1!$A:$G,5,FALSE)</f>
        <v>4.01</v>
      </c>
      <c r="Q219" s="417">
        <f t="shared" si="136"/>
        <v>3.9214943199999297E-2</v>
      </c>
      <c r="R219" s="423">
        <f t="shared" si="137"/>
        <v>9.6845792950197539E-3</v>
      </c>
    </row>
    <row r="220" spans="1:18" s="42" customFormat="1" ht="25.5">
      <c r="A220" s="166" t="s">
        <v>6255</v>
      </c>
      <c r="B220" s="171" t="s">
        <v>5932</v>
      </c>
      <c r="C220" s="171" t="s">
        <v>5933</v>
      </c>
      <c r="D220" s="95" t="s">
        <v>75</v>
      </c>
      <c r="E220" s="95" t="s">
        <v>2</v>
      </c>
      <c r="F220" s="174">
        <v>73</v>
      </c>
      <c r="G220" s="115">
        <f>VLOOKUP($B220,'03_COMPOSIÇÕES'!$A:$G,6,FALSE)</f>
        <v>3.4768576545600003</v>
      </c>
      <c r="H220" s="115">
        <f>VLOOKUP($B220,'03_COMPOSIÇÕES'!$A:$G,7,FALSE)</f>
        <v>3.441028448</v>
      </c>
      <c r="I220" s="161">
        <f t="shared" si="139"/>
        <v>253.81060878288002</v>
      </c>
      <c r="J220" s="161">
        <f t="shared" si="140"/>
        <v>251.195076704</v>
      </c>
      <c r="K220" s="161">
        <f t="shared" si="141"/>
        <v>309.16670255842615</v>
      </c>
      <c r="L220" s="161">
        <f t="shared" si="142"/>
        <v>312.78810951182083</v>
      </c>
      <c r="M220" s="161">
        <f t="shared" si="143"/>
        <v>621.95481207024704</v>
      </c>
      <c r="O220" s="416">
        <v>91937</v>
      </c>
      <c r="P220" s="412">
        <f>VLOOKUP(O220,Plan1!$A:$G,5,FALSE)</f>
        <v>6.88</v>
      </c>
      <c r="Q220" s="417">
        <f t="shared" si="136"/>
        <v>3.7886102560000801E-2</v>
      </c>
      <c r="R220" s="423">
        <f t="shared" si="137"/>
        <v>5.4765432674557689E-3</v>
      </c>
    </row>
    <row r="221" spans="1:18" s="42" customFormat="1" ht="25.5">
      <c r="A221" s="166" t="s">
        <v>6256</v>
      </c>
      <c r="B221" s="171" t="s">
        <v>5896</v>
      </c>
      <c r="C221" s="171" t="s">
        <v>5897</v>
      </c>
      <c r="D221" s="95" t="s">
        <v>75</v>
      </c>
      <c r="E221" s="95" t="s">
        <v>2</v>
      </c>
      <c r="F221" s="174">
        <v>17</v>
      </c>
      <c r="G221" s="115">
        <f>VLOOKUP($B221,'03_COMPOSIÇÕES'!$A:$G,6,FALSE)</f>
        <v>5.7400818034499999</v>
      </c>
      <c r="H221" s="115">
        <f>VLOOKUP($B221,'03_COMPOSIÇÕES'!$A:$G,7,FALSE)</f>
        <v>12.552187266189998</v>
      </c>
      <c r="I221" s="161">
        <f t="shared" si="139"/>
        <v>97.581390658649994</v>
      </c>
      <c r="J221" s="161">
        <f t="shared" si="140"/>
        <v>213.38718352522997</v>
      </c>
      <c r="K221" s="161">
        <f t="shared" si="141"/>
        <v>118.86389196130155</v>
      </c>
      <c r="L221" s="161">
        <f t="shared" si="142"/>
        <v>265.70972092561635</v>
      </c>
      <c r="M221" s="161">
        <f t="shared" si="143"/>
        <v>384.57361288691789</v>
      </c>
      <c r="O221" s="416">
        <v>91939</v>
      </c>
      <c r="P221" s="412">
        <f>VLOOKUP(O221,Plan1!$A:$G,5,FALSE)</f>
        <v>18.190000000000001</v>
      </c>
      <c r="Q221" s="417">
        <f t="shared" si="136"/>
        <v>0.10226906963999838</v>
      </c>
      <c r="R221" s="423">
        <f t="shared" si="137"/>
        <v>5.590835628464276E-3</v>
      </c>
    </row>
    <row r="222" spans="1:18" s="42" customFormat="1" ht="25.5">
      <c r="A222" s="166" t="s">
        <v>6257</v>
      </c>
      <c r="B222" s="171" t="s">
        <v>5934</v>
      </c>
      <c r="C222" s="171" t="s">
        <v>5935</v>
      </c>
      <c r="D222" s="95" t="s">
        <v>75</v>
      </c>
      <c r="E222" s="95" t="s">
        <v>2</v>
      </c>
      <c r="F222" s="174">
        <v>28</v>
      </c>
      <c r="G222" s="115">
        <f>VLOOKUP($B222,'03_COMPOSIÇÕES'!$A:$G,6,FALSE)</f>
        <v>3.55864593081</v>
      </c>
      <c r="H222" s="115">
        <f>VLOOKUP($B222,'03_COMPOSIÇÕES'!$A:$G,7,FALSE)</f>
        <v>6.0070142741900003</v>
      </c>
      <c r="I222" s="161">
        <f t="shared" si="139"/>
        <v>99.642086062679994</v>
      </c>
      <c r="J222" s="161">
        <f t="shared" si="140"/>
        <v>168.19639967732002</v>
      </c>
      <c r="K222" s="161">
        <f t="shared" si="141"/>
        <v>121.3740250329505</v>
      </c>
      <c r="L222" s="161">
        <f t="shared" si="142"/>
        <v>209.4381568781989</v>
      </c>
      <c r="M222" s="161">
        <f t="shared" si="143"/>
        <v>330.81218191114942</v>
      </c>
      <c r="O222" s="416">
        <v>91940</v>
      </c>
      <c r="P222" s="412">
        <f>VLOOKUP(O222,Plan1!$A:$G,5,FALSE)</f>
        <v>9.51</v>
      </c>
      <c r="Q222" s="417">
        <f t="shared" si="136"/>
        <v>5.5660205000000573E-2</v>
      </c>
      <c r="R222" s="423">
        <f t="shared" si="137"/>
        <v>5.8187520575847772E-3</v>
      </c>
    </row>
    <row r="223" spans="1:18" s="42" customFormat="1" ht="25.5">
      <c r="A223" s="166" t="s">
        <v>6258</v>
      </c>
      <c r="B223" s="171" t="s">
        <v>5898</v>
      </c>
      <c r="C223" s="171" t="s">
        <v>5899</v>
      </c>
      <c r="D223" s="95" t="s">
        <v>75</v>
      </c>
      <c r="E223" s="95" t="s">
        <v>2</v>
      </c>
      <c r="F223" s="174">
        <v>30</v>
      </c>
      <c r="G223" s="115">
        <f>VLOOKUP($B223,'03_COMPOSIÇÕES'!$A:$G,6,FALSE)</f>
        <v>2.7406075194300001</v>
      </c>
      <c r="H223" s="115">
        <f>VLOOKUP($B223,'03_COMPOSIÇÕES'!$A:$G,7,FALSE)</f>
        <v>3.5525744021900003</v>
      </c>
      <c r="I223" s="161">
        <f t="shared" si="139"/>
        <v>82.218225582900004</v>
      </c>
      <c r="J223" s="161">
        <f t="shared" si="140"/>
        <v>106.5772320657</v>
      </c>
      <c r="K223" s="161">
        <f t="shared" si="141"/>
        <v>100.15002058253049</v>
      </c>
      <c r="L223" s="161">
        <f t="shared" si="142"/>
        <v>132.70996936820964</v>
      </c>
      <c r="M223" s="161">
        <f t="shared" si="143"/>
        <v>232.85998995074013</v>
      </c>
      <c r="O223" s="416">
        <v>91941</v>
      </c>
      <c r="P223" s="412">
        <f>VLOOKUP(O223,Plan1!$A:$G,5,FALSE)</f>
        <v>6.26</v>
      </c>
      <c r="Q223" s="417">
        <f t="shared" si="136"/>
        <v>3.3181921620000665E-2</v>
      </c>
      <c r="R223" s="423">
        <f t="shared" si="137"/>
        <v>5.2726779605727532E-3</v>
      </c>
    </row>
    <row r="224" spans="1:18" s="42" customFormat="1" ht="25.5">
      <c r="A224" s="166" t="s">
        <v>6259</v>
      </c>
      <c r="B224" s="171" t="s">
        <v>5936</v>
      </c>
      <c r="C224" s="171" t="s">
        <v>5937</v>
      </c>
      <c r="D224" s="95" t="s">
        <v>75</v>
      </c>
      <c r="E224" s="95" t="s">
        <v>2</v>
      </c>
      <c r="F224" s="174">
        <v>15</v>
      </c>
      <c r="G224" s="115">
        <f>VLOOKUP($B224,'03_COMPOSIÇÕES'!$A:$G,6,FALSE)</f>
        <v>9.6617380636800014</v>
      </c>
      <c r="H224" s="115">
        <f>VLOOKUP($B224,'03_COMPOSIÇÕES'!$A:$G,7,FALSE)</f>
        <v>7.1194331399999999</v>
      </c>
      <c r="I224" s="161">
        <f t="shared" si="139"/>
        <v>144.92607095520003</v>
      </c>
      <c r="J224" s="161">
        <f t="shared" si="140"/>
        <v>106.7914971</v>
      </c>
      <c r="K224" s="161">
        <f t="shared" si="141"/>
        <v>176.53444703052915</v>
      </c>
      <c r="L224" s="161">
        <f t="shared" si="142"/>
        <v>132.97677218892002</v>
      </c>
      <c r="M224" s="161">
        <f t="shared" si="143"/>
        <v>309.51121921944917</v>
      </c>
      <c r="O224" s="416">
        <v>91953</v>
      </c>
      <c r="P224" s="412">
        <f>VLOOKUP(O224,Plan1!$A:$G,5,FALSE)</f>
        <v>16.72</v>
      </c>
      <c r="Q224" s="417">
        <f t="shared" si="136"/>
        <v>6.1171203680004282E-2</v>
      </c>
      <c r="R224" s="423">
        <f t="shared" si="137"/>
        <v>3.6452285086388861E-3</v>
      </c>
    </row>
    <row r="225" spans="1:18" s="42" customFormat="1" ht="25.5">
      <c r="A225" s="166" t="s">
        <v>6260</v>
      </c>
      <c r="B225" s="171" t="s">
        <v>5938</v>
      </c>
      <c r="C225" s="171" t="s">
        <v>5939</v>
      </c>
      <c r="D225" s="95" t="s">
        <v>75</v>
      </c>
      <c r="E225" s="95" t="s">
        <v>2</v>
      </c>
      <c r="F225" s="174">
        <v>2</v>
      </c>
      <c r="G225" s="115">
        <f>VLOOKUP($B225,'03_COMPOSIÇÕES'!$A:$G,6,FALSE)</f>
        <v>11.68739618817</v>
      </c>
      <c r="H225" s="115">
        <f>VLOOKUP($B225,'03_COMPOSIÇÕES'!$A:$G,7,FALSE)</f>
        <v>9.1166734279999986</v>
      </c>
      <c r="I225" s="161">
        <f t="shared" si="139"/>
        <v>23.37479237634</v>
      </c>
      <c r="J225" s="161">
        <f t="shared" si="140"/>
        <v>18.233346855999997</v>
      </c>
      <c r="K225" s="161">
        <f t="shared" si="141"/>
        <v>28.472834593619755</v>
      </c>
      <c r="L225" s="161">
        <f t="shared" si="142"/>
        <v>22.704163505091199</v>
      </c>
      <c r="M225" s="161">
        <f t="shared" si="143"/>
        <v>51.176998098710953</v>
      </c>
      <c r="O225" s="416">
        <v>91955</v>
      </c>
      <c r="P225" s="412">
        <f>VLOOKUP(O225,Plan1!$A:$G,5,FALSE)</f>
        <v>20.73</v>
      </c>
      <c r="Q225" s="417">
        <f t="shared" si="136"/>
        <v>7.4069616169996522E-2</v>
      </c>
      <c r="R225" s="423">
        <f t="shared" si="137"/>
        <v>3.5603426414428929E-3</v>
      </c>
    </row>
    <row r="226" spans="1:18" s="328" customFormat="1" ht="25.5">
      <c r="A226" s="166" t="s">
        <v>6261</v>
      </c>
      <c r="B226" s="326" t="s">
        <v>5940</v>
      </c>
      <c r="C226" s="326" t="s">
        <v>5941</v>
      </c>
      <c r="D226" s="327" t="s">
        <v>75</v>
      </c>
      <c r="E226" s="327" t="s">
        <v>2</v>
      </c>
      <c r="F226" s="174">
        <v>6</v>
      </c>
      <c r="G226" s="115">
        <f>VLOOKUP($B226,'03_COMPOSIÇÕES'!$A:$G,6,FALSE)</f>
        <v>19.508334180949998</v>
      </c>
      <c r="H226" s="115">
        <f>VLOOKUP($B226,'03_COMPOSIÇÕES'!$A:$G,7,FALSE)</f>
        <v>15.060268019999999</v>
      </c>
      <c r="I226" s="161">
        <f t="shared" si="139"/>
        <v>117.05000508569998</v>
      </c>
      <c r="J226" s="161">
        <f t="shared" si="140"/>
        <v>90.36160812</v>
      </c>
      <c r="K226" s="161">
        <f t="shared" si="141"/>
        <v>142.57861119489115</v>
      </c>
      <c r="L226" s="161">
        <f t="shared" si="142"/>
        <v>112.51827443102401</v>
      </c>
      <c r="M226" s="161">
        <f t="shared" si="143"/>
        <v>255.09688562591515</v>
      </c>
      <c r="O226" s="421">
        <v>91961</v>
      </c>
      <c r="P226" s="412">
        <f>VLOOKUP(O226,Plan1!$A:$G,5,FALSE)</f>
        <v>34.44</v>
      </c>
      <c r="Q226" s="417">
        <f t="shared" si="136"/>
        <v>0.12860220094999875</v>
      </c>
      <c r="R226" s="423">
        <f t="shared" si="137"/>
        <v>3.7202025179503663E-3</v>
      </c>
    </row>
    <row r="227" spans="1:18" s="42" customFormat="1" ht="25.5">
      <c r="A227" s="166" t="s">
        <v>6262</v>
      </c>
      <c r="B227" s="171" t="s">
        <v>5942</v>
      </c>
      <c r="C227" s="171" t="s">
        <v>5943</v>
      </c>
      <c r="D227" s="95" t="s">
        <v>75</v>
      </c>
      <c r="E227" s="95" t="s">
        <v>2</v>
      </c>
      <c r="F227" s="174">
        <v>1</v>
      </c>
      <c r="G227" s="115">
        <f>VLOOKUP($B227,'03_COMPOSIÇÕES'!$A:$G,6,FALSE)</f>
        <v>21.268334180949996</v>
      </c>
      <c r="H227" s="115">
        <f>VLOOKUP($B227,'03_COMPOSIÇÕES'!$A:$G,7,FALSE)</f>
        <v>15.060268019999999</v>
      </c>
      <c r="I227" s="161">
        <f t="shared" si="139"/>
        <v>21.268334180949996</v>
      </c>
      <c r="J227" s="161">
        <f t="shared" si="140"/>
        <v>15.060268019999999</v>
      </c>
      <c r="K227" s="161">
        <f t="shared" si="141"/>
        <v>25.90695786581519</v>
      </c>
      <c r="L227" s="161">
        <f t="shared" si="142"/>
        <v>18.753045738503999</v>
      </c>
      <c r="M227" s="161">
        <f t="shared" si="143"/>
        <v>44.660003604319186</v>
      </c>
      <c r="O227" s="416">
        <v>91967</v>
      </c>
      <c r="P227" s="412">
        <f>VLOOKUP(O227,Plan1!$A:$G,5,FALSE)</f>
        <v>36.200000000000003</v>
      </c>
      <c r="Q227" s="417">
        <f t="shared" si="136"/>
        <v>0.12860220094999164</v>
      </c>
      <c r="R227" s="423">
        <f t="shared" si="137"/>
        <v>3.5399710739938322E-3</v>
      </c>
    </row>
    <row r="228" spans="1:18" s="42" customFormat="1" ht="25.5">
      <c r="A228" s="166" t="s">
        <v>6263</v>
      </c>
      <c r="B228" s="171" t="s">
        <v>5944</v>
      </c>
      <c r="C228" s="171" t="s">
        <v>5945</v>
      </c>
      <c r="D228" s="95" t="s">
        <v>75</v>
      </c>
      <c r="E228" s="95" t="s">
        <v>2</v>
      </c>
      <c r="F228" s="174">
        <v>11</v>
      </c>
      <c r="G228" s="115">
        <f>VLOOKUP($B228,'03_COMPOSIÇÕES'!$A:$G,6,FALSE)</f>
        <v>13.885153419570003</v>
      </c>
      <c r="H228" s="115">
        <f>VLOOKUP($B228,'03_COMPOSIÇÕES'!$A:$G,7,FALSE)</f>
        <v>13.640542996000001</v>
      </c>
      <c r="I228" s="161">
        <f t="shared" si="139"/>
        <v>152.73668761527003</v>
      </c>
      <c r="J228" s="161">
        <f t="shared" si="140"/>
        <v>150.04597295600001</v>
      </c>
      <c r="K228" s="161">
        <f t="shared" si="141"/>
        <v>186.04855918416041</v>
      </c>
      <c r="L228" s="161">
        <f t="shared" si="142"/>
        <v>186.83724552481124</v>
      </c>
      <c r="M228" s="161">
        <f t="shared" si="143"/>
        <v>372.88580470897165</v>
      </c>
      <c r="O228" s="416">
        <v>91993</v>
      </c>
      <c r="P228" s="412">
        <f>VLOOKUP(O228,Plan1!$A:$G,5,FALSE)</f>
        <v>27.41</v>
      </c>
      <c r="Q228" s="417">
        <f t="shared" si="136"/>
        <v>0.1156964155700031</v>
      </c>
      <c r="R228" s="423">
        <f t="shared" si="137"/>
        <v>4.2032148369026924E-3</v>
      </c>
    </row>
    <row r="229" spans="1:18" s="42" customFormat="1" ht="25.5">
      <c r="A229" s="166" t="s">
        <v>6264</v>
      </c>
      <c r="B229" s="171" t="s">
        <v>5902</v>
      </c>
      <c r="C229" s="171" t="s">
        <v>5903</v>
      </c>
      <c r="D229" s="95" t="s">
        <v>75</v>
      </c>
      <c r="E229" s="95" t="s">
        <v>2</v>
      </c>
      <c r="F229" s="174">
        <v>33</v>
      </c>
      <c r="G229" s="115">
        <f>VLOOKUP($B229,'03_COMPOSIÇÕES'!$A:$G,6,FALSE)</f>
        <v>6.9846985008699995</v>
      </c>
      <c r="H229" s="115">
        <f>VLOOKUP($B229,'03_COMPOSIÇÕES'!$A:$G,7,FALSE)</f>
        <v>5.6548369599999999</v>
      </c>
      <c r="I229" s="161">
        <f t="shared" si="139"/>
        <v>230.49505052870998</v>
      </c>
      <c r="J229" s="161">
        <f t="shared" si="140"/>
        <v>186.60961968000001</v>
      </c>
      <c r="K229" s="161">
        <f t="shared" si="141"/>
        <v>280.76602104902162</v>
      </c>
      <c r="L229" s="161">
        <f t="shared" si="142"/>
        <v>232.36629842553603</v>
      </c>
      <c r="M229" s="161">
        <f t="shared" si="143"/>
        <v>513.13231947455768</v>
      </c>
      <c r="O229" s="416">
        <v>91998</v>
      </c>
      <c r="P229" s="412">
        <f>VLOOKUP(O229,Plan1!$A:$G,5,FALSE)</f>
        <v>12.59</v>
      </c>
      <c r="Q229" s="417">
        <f t="shared" si="136"/>
        <v>4.9535460870000492E-2</v>
      </c>
      <c r="R229" s="423">
        <f t="shared" si="137"/>
        <v>3.9190887215241757E-3</v>
      </c>
    </row>
    <row r="230" spans="1:18" s="42" customFormat="1" ht="25.5">
      <c r="A230" s="166" t="s">
        <v>6265</v>
      </c>
      <c r="B230" s="171" t="s">
        <v>5946</v>
      </c>
      <c r="C230" s="171" t="s">
        <v>5947</v>
      </c>
      <c r="D230" s="95" t="s">
        <v>75</v>
      </c>
      <c r="E230" s="95" t="s">
        <v>2</v>
      </c>
      <c r="F230" s="174">
        <v>6</v>
      </c>
      <c r="G230" s="115">
        <f>VLOOKUP($B230,'03_COMPOSIÇÕES'!$A:$G,6,FALSE)</f>
        <v>18.028334180949994</v>
      </c>
      <c r="H230" s="115">
        <f>VLOOKUP($B230,'03_COMPOSIÇÕES'!$A:$G,7,FALSE)</f>
        <v>15.060268019999999</v>
      </c>
      <c r="I230" s="161">
        <f t="shared" si="139"/>
        <v>108.17000508569996</v>
      </c>
      <c r="J230" s="161">
        <f t="shared" si="140"/>
        <v>90.36160812</v>
      </c>
      <c r="K230" s="161">
        <f t="shared" si="141"/>
        <v>131.76188319489111</v>
      </c>
      <c r="L230" s="161">
        <f t="shared" si="142"/>
        <v>112.51827443102401</v>
      </c>
      <c r="M230" s="161">
        <f t="shared" si="143"/>
        <v>244.28015762591514</v>
      </c>
      <c r="O230" s="416">
        <v>92004</v>
      </c>
      <c r="P230" s="412">
        <f>VLOOKUP(O230,Plan1!$A:$G,5,FALSE)</f>
        <v>32.96</v>
      </c>
      <c r="Q230" s="417">
        <f t="shared" si="136"/>
        <v>0.12860220094999164</v>
      </c>
      <c r="R230" s="423">
        <f t="shared" si="137"/>
        <v>3.88660119786805E-3</v>
      </c>
    </row>
    <row r="231" spans="1:18" s="42" customFormat="1" ht="25.5">
      <c r="A231" s="166" t="s">
        <v>6266</v>
      </c>
      <c r="B231" s="171" t="s">
        <v>5904</v>
      </c>
      <c r="C231" s="171" t="s">
        <v>5905</v>
      </c>
      <c r="D231" s="95" t="s">
        <v>75</v>
      </c>
      <c r="E231" s="95" t="s">
        <v>2</v>
      </c>
      <c r="F231" s="174">
        <v>30</v>
      </c>
      <c r="G231" s="115">
        <f>VLOOKUP($B231,'03_COMPOSIÇÕES'!$A:$G,6,FALSE)</f>
        <v>16.857413666380001</v>
      </c>
      <c r="H231" s="115">
        <f>VLOOKUP($B231,'03_COMPOSIÇÕES'!$A:$G,7,FALSE)</f>
        <v>11.547050164</v>
      </c>
      <c r="I231" s="161">
        <f t="shared" si="139"/>
        <v>505.72240999140001</v>
      </c>
      <c r="J231" s="161">
        <f t="shared" si="140"/>
        <v>346.41150491999997</v>
      </c>
      <c r="K231" s="161">
        <f t="shared" si="141"/>
        <v>616.02046761052429</v>
      </c>
      <c r="L231" s="161">
        <f t="shared" si="142"/>
        <v>431.35160592638397</v>
      </c>
      <c r="M231" s="161">
        <f t="shared" si="143"/>
        <v>1047.3720735369084</v>
      </c>
      <c r="O231" s="416">
        <v>92008</v>
      </c>
      <c r="P231" s="412">
        <f>VLOOKUP(O231,Plan1!$A:$G,5,FALSE)</f>
        <v>28.31</v>
      </c>
      <c r="Q231" s="417">
        <f t="shared" si="136"/>
        <v>9.4463830380004055E-2</v>
      </c>
      <c r="R231" s="423">
        <f t="shared" si="137"/>
        <v>3.325668491547805E-3</v>
      </c>
    </row>
    <row r="232" spans="1:18" s="42" customFormat="1" ht="25.5">
      <c r="A232" s="166" t="s">
        <v>6267</v>
      </c>
      <c r="B232" s="171" t="s">
        <v>5948</v>
      </c>
      <c r="C232" s="171" t="s">
        <v>5949</v>
      </c>
      <c r="D232" s="95" t="s">
        <v>75</v>
      </c>
      <c r="E232" s="95" t="s">
        <v>2</v>
      </c>
      <c r="F232" s="174">
        <v>7</v>
      </c>
      <c r="G232" s="115">
        <f>VLOOKUP($B232,'03_COMPOSIÇÕES'!$A:$G,6,FALSE)</f>
        <v>16.742671884289997</v>
      </c>
      <c r="H232" s="115">
        <f>VLOOKUP($B232,'03_COMPOSIÇÕES'!$A:$G,7,FALSE)</f>
        <v>13.063027732000002</v>
      </c>
      <c r="I232" s="161">
        <f t="shared" si="139"/>
        <v>117.19870319002999</v>
      </c>
      <c r="J232" s="161">
        <f t="shared" si="140"/>
        <v>91.44119412400002</v>
      </c>
      <c r="K232" s="161">
        <f t="shared" si="141"/>
        <v>142.75974035577553</v>
      </c>
      <c r="L232" s="161">
        <f t="shared" si="142"/>
        <v>113.86257492320483</v>
      </c>
      <c r="M232" s="161">
        <f t="shared" si="143"/>
        <v>256.62231527898035</v>
      </c>
      <c r="O232" s="416">
        <v>92023</v>
      </c>
      <c r="P232" s="412">
        <f>VLOOKUP(O232,Plan1!$A:$G,5,FALSE)</f>
        <v>29.7</v>
      </c>
      <c r="Q232" s="417">
        <f t="shared" si="136"/>
        <v>0.10569961628999991</v>
      </c>
      <c r="R232" s="423">
        <f t="shared" si="137"/>
        <v>3.546288718290339E-3</v>
      </c>
    </row>
    <row r="233" spans="1:18" s="42" customFormat="1" ht="25.5">
      <c r="A233" s="166" t="s">
        <v>6268</v>
      </c>
      <c r="B233" s="171" t="s">
        <v>5818</v>
      </c>
      <c r="C233" s="171" t="s">
        <v>5819</v>
      </c>
      <c r="D233" s="188" t="s">
        <v>75</v>
      </c>
      <c r="E233" s="188" t="s">
        <v>78</v>
      </c>
      <c r="F233" s="174">
        <v>64</v>
      </c>
      <c r="G233" s="115">
        <f>VLOOKUP($B233,'03_COMPOSIÇÕES'!$A:$G,6,FALSE)</f>
        <v>6.2765498002199998</v>
      </c>
      <c r="H233" s="115">
        <f>VLOOKUP($B233,'03_COMPOSIÇÕES'!$A:$G,7,FALSE)</f>
        <v>0.216568224</v>
      </c>
      <c r="I233" s="161">
        <f t="shared" si="139"/>
        <v>401.69918721407998</v>
      </c>
      <c r="J233" s="161">
        <f t="shared" si="140"/>
        <v>13.860366336</v>
      </c>
      <c r="K233" s="161">
        <f t="shared" si="141"/>
        <v>489.30977994547084</v>
      </c>
      <c r="L233" s="161">
        <f t="shared" si="142"/>
        <v>17.258928161587203</v>
      </c>
      <c r="M233" s="161">
        <f t="shared" ref="M233" si="144">SUM(K233:L233)</f>
        <v>506.56870810705806</v>
      </c>
      <c r="O233" s="416">
        <v>92980</v>
      </c>
      <c r="P233" s="412">
        <f>VLOOKUP(O233,Plan1!$A:$G,5,FALSE)</f>
        <v>6.47</v>
      </c>
      <c r="Q233" s="417">
        <f t="shared" si="136"/>
        <v>2.3118024220000422E-2</v>
      </c>
      <c r="R233" s="423">
        <f t="shared" si="137"/>
        <v>3.5603887275370331E-3</v>
      </c>
    </row>
    <row r="234" spans="1:18" s="42" customFormat="1" ht="25.5">
      <c r="A234" s="166" t="s">
        <v>6269</v>
      </c>
      <c r="B234" s="171" t="s">
        <v>5822</v>
      </c>
      <c r="C234" s="171" t="s">
        <v>5823</v>
      </c>
      <c r="D234" s="95" t="s">
        <v>75</v>
      </c>
      <c r="E234" s="95" t="s">
        <v>2</v>
      </c>
      <c r="F234" s="174">
        <v>21</v>
      </c>
      <c r="G234" s="115">
        <f>VLOOKUP($B234,'03_COMPOSIÇÕES'!$A:$G,6,FALSE)</f>
        <v>9.5093198801399943</v>
      </c>
      <c r="H234" s="115">
        <f>VLOOKUP($B234,'03_COMPOSIÇÕES'!$A:$G,7,FALSE)</f>
        <v>1.5881669759999997</v>
      </c>
      <c r="I234" s="161">
        <f t="shared" si="139"/>
        <v>199.69571748293987</v>
      </c>
      <c r="J234" s="161">
        <f t="shared" si="140"/>
        <v>33.351506495999992</v>
      </c>
      <c r="K234" s="161">
        <f t="shared" si="141"/>
        <v>243.24935346596905</v>
      </c>
      <c r="L234" s="161">
        <f t="shared" si="142"/>
        <v>41.529295888819192</v>
      </c>
      <c r="M234" s="161">
        <f t="shared" si="143"/>
        <v>284.77864935478823</v>
      </c>
      <c r="O234" s="416">
        <v>93655</v>
      </c>
      <c r="P234" s="412">
        <f>VLOOKUP(O234,Plan1!$A:$G,5,FALSE)</f>
        <v>11.07</v>
      </c>
      <c r="Q234" s="417">
        <f t="shared" si="136"/>
        <v>2.7486856139994131E-2</v>
      </c>
      <c r="R234" s="423">
        <f t="shared" si="137"/>
        <v>2.476854128895522E-3</v>
      </c>
    </row>
    <row r="235" spans="1:18" s="42" customFormat="1" ht="25.5">
      <c r="A235" s="166" t="s">
        <v>6270</v>
      </c>
      <c r="B235" s="171" t="s">
        <v>5950</v>
      </c>
      <c r="C235" s="171" t="s">
        <v>5951</v>
      </c>
      <c r="D235" s="95" t="s">
        <v>75</v>
      </c>
      <c r="E235" s="95" t="s">
        <v>2</v>
      </c>
      <c r="F235" s="174">
        <v>15</v>
      </c>
      <c r="G235" s="115">
        <f>VLOOKUP($B235,'03_COMPOSIÇÕES'!$A:$G,6,FALSE)</f>
        <v>9.5093198801399943</v>
      </c>
      <c r="H235" s="115">
        <f>VLOOKUP($B235,'03_COMPOSIÇÕES'!$A:$G,7,FALSE)</f>
        <v>1.5881669759999997</v>
      </c>
      <c r="I235" s="161">
        <f t="shared" si="139"/>
        <v>142.63979820209991</v>
      </c>
      <c r="J235" s="161">
        <f t="shared" si="140"/>
        <v>23.822504639999995</v>
      </c>
      <c r="K235" s="161">
        <f t="shared" si="141"/>
        <v>173.7495381899779</v>
      </c>
      <c r="L235" s="161">
        <f t="shared" si="142"/>
        <v>29.663782777727995</v>
      </c>
      <c r="M235" s="161">
        <f t="shared" si="143"/>
        <v>203.41332096770589</v>
      </c>
      <c r="O235" s="416">
        <v>93656</v>
      </c>
      <c r="P235" s="412">
        <f>VLOOKUP(O235,Plan1!$A:$G,5,FALSE)</f>
        <v>11.07</v>
      </c>
      <c r="Q235" s="417">
        <f t="shared" si="136"/>
        <v>2.7486856139994131E-2</v>
      </c>
      <c r="R235" s="423">
        <f t="shared" si="137"/>
        <v>2.476854128895522E-3</v>
      </c>
    </row>
    <row r="236" spans="1:18" s="42" customFormat="1" ht="25.5">
      <c r="A236" s="166" t="s">
        <v>6271</v>
      </c>
      <c r="B236" s="171" t="s">
        <v>5952</v>
      </c>
      <c r="C236" s="171" t="s">
        <v>5953</v>
      </c>
      <c r="D236" s="95" t="s">
        <v>75</v>
      </c>
      <c r="E236" s="95" t="s">
        <v>2</v>
      </c>
      <c r="F236" s="174">
        <v>2</v>
      </c>
      <c r="G236" s="115">
        <f>VLOOKUP($B236,'03_COMPOSIÇÕES'!$A:$G,6,FALSE)</f>
        <v>64.456115657340021</v>
      </c>
      <c r="H236" s="115">
        <f>VLOOKUP($B236,'03_COMPOSIÇÕES'!$A:$G,7,FALSE)</f>
        <v>9.769633215999999</v>
      </c>
      <c r="I236" s="161">
        <f t="shared" si="139"/>
        <v>128.91223131468004</v>
      </c>
      <c r="J236" s="161">
        <f t="shared" si="140"/>
        <v>19.539266431999998</v>
      </c>
      <c r="K236" s="161">
        <f t="shared" si="141"/>
        <v>157.02798896441175</v>
      </c>
      <c r="L236" s="161">
        <f t="shared" si="142"/>
        <v>24.330294561126401</v>
      </c>
      <c r="M236" s="161">
        <f t="shared" si="143"/>
        <v>181.35828352553816</v>
      </c>
      <c r="O236" s="416">
        <v>93672</v>
      </c>
      <c r="P236" s="412">
        <f>VLOOKUP(O236,Plan1!$A:$G,5,FALSE)</f>
        <v>74.14</v>
      </c>
      <c r="Q236" s="417">
        <f t="shared" si="136"/>
        <v>8.5748873340023124E-2</v>
      </c>
      <c r="R236" s="423">
        <f t="shared" si="137"/>
        <v>1.1552443005505588E-3</v>
      </c>
    </row>
    <row r="237" spans="1:18" s="42" customFormat="1" ht="25.5">
      <c r="A237" s="166" t="s">
        <v>6272</v>
      </c>
      <c r="B237" s="171" t="s">
        <v>5954</v>
      </c>
      <c r="C237" s="171" t="s">
        <v>5955</v>
      </c>
      <c r="D237" s="95" t="s">
        <v>75</v>
      </c>
      <c r="E237" s="95" t="s">
        <v>2</v>
      </c>
      <c r="F237" s="174">
        <v>2</v>
      </c>
      <c r="G237" s="115">
        <f>VLOOKUP($B237,'03_COMPOSIÇÕES'!$A:$G,6,FALSE)</f>
        <v>66.205354078940033</v>
      </c>
      <c r="H237" s="115">
        <f>VLOOKUP($B237,'03_COMPOSIÇÕES'!$A:$G,7,FALSE)</f>
        <v>13.667861247999999</v>
      </c>
      <c r="I237" s="161">
        <f t="shared" si="139"/>
        <v>132.41070815788007</v>
      </c>
      <c r="J237" s="161">
        <f t="shared" si="140"/>
        <v>27.335722495999999</v>
      </c>
      <c r="K237" s="161">
        <f t="shared" si="141"/>
        <v>161.28948360711371</v>
      </c>
      <c r="L237" s="161">
        <f t="shared" si="142"/>
        <v>34.038441652019202</v>
      </c>
      <c r="M237" s="161">
        <f t="shared" si="143"/>
        <v>195.32792525913291</v>
      </c>
      <c r="O237" s="416">
        <v>93673</v>
      </c>
      <c r="P237" s="412">
        <f>VLOOKUP(O237,Plan1!$A:$G,5,FALSE)</f>
        <v>79.760000000000005</v>
      </c>
      <c r="Q237" s="417">
        <f t="shared" si="136"/>
        <v>0.11321532694002201</v>
      </c>
      <c r="R237" s="423">
        <f t="shared" si="137"/>
        <v>1.4174379543455814E-3</v>
      </c>
    </row>
    <row r="238" spans="1:18" s="42" customFormat="1" ht="25.5">
      <c r="A238" s="166" t="s">
        <v>6273</v>
      </c>
      <c r="B238" s="171" t="s">
        <v>5956</v>
      </c>
      <c r="C238" s="171" t="s">
        <v>5957</v>
      </c>
      <c r="D238" s="95" t="s">
        <v>75</v>
      </c>
      <c r="E238" s="95" t="s">
        <v>2</v>
      </c>
      <c r="F238" s="174">
        <v>4</v>
      </c>
      <c r="G238" s="115">
        <f>VLOOKUP($B238,'03_COMPOSIÇÕES'!$A:$G,6,FALSE)</f>
        <v>40.755869365149998</v>
      </c>
      <c r="H238" s="115">
        <f>VLOOKUP($B238,'03_COMPOSIÇÕES'!$A:$G,7,FALSE)</f>
        <v>8.501222671299999</v>
      </c>
      <c r="I238" s="161">
        <f t="shared" si="139"/>
        <v>163.02347746059999</v>
      </c>
      <c r="J238" s="161">
        <f t="shared" si="140"/>
        <v>34.004890685199996</v>
      </c>
      <c r="K238" s="161">
        <f t="shared" si="141"/>
        <v>198.57889789475684</v>
      </c>
      <c r="L238" s="161">
        <f t="shared" si="142"/>
        <v>42.342889881211036</v>
      </c>
      <c r="M238" s="161">
        <f t="shared" si="143"/>
        <v>240.92178777596786</v>
      </c>
      <c r="O238" s="416">
        <v>97585</v>
      </c>
      <c r="P238" s="412">
        <f>VLOOKUP(O238,Plan1!$A:$G,5,FALSE)</f>
        <v>49.19</v>
      </c>
      <c r="Q238" s="417">
        <f t="shared" si="136"/>
        <v>6.7092036449999171E-2</v>
      </c>
      <c r="R238" s="423">
        <f t="shared" si="137"/>
        <v>1.36207871143411E-3</v>
      </c>
    </row>
    <row r="239" spans="1:18" s="42" customFormat="1">
      <c r="A239" s="166" t="s">
        <v>6274</v>
      </c>
      <c r="B239" s="171" t="s">
        <v>5826</v>
      </c>
      <c r="C239" s="171" t="s">
        <v>5827</v>
      </c>
      <c r="D239" s="95" t="s">
        <v>75</v>
      </c>
      <c r="E239" s="95" t="s">
        <v>78</v>
      </c>
      <c r="F239" s="174">
        <v>2</v>
      </c>
      <c r="G239" s="115">
        <f>VLOOKUP($B239,'03_COMPOSIÇÕES'!$A:$G,6,FALSE)</f>
        <v>38.063391678599999</v>
      </c>
      <c r="H239" s="115">
        <f>VLOOKUP($B239,'03_COMPOSIÇÕES'!$A:$G,7,FALSE)</f>
        <v>16.122301119999999</v>
      </c>
      <c r="I239" s="161">
        <f t="shared" si="139"/>
        <v>76.126783357199997</v>
      </c>
      <c r="J239" s="161">
        <f t="shared" si="140"/>
        <v>32.244602239999999</v>
      </c>
      <c r="K239" s="161">
        <f t="shared" si="141"/>
        <v>92.730034807405318</v>
      </c>
      <c r="L239" s="161">
        <f t="shared" si="142"/>
        <v>40.150978709248001</v>
      </c>
      <c r="M239" s="161">
        <f t="shared" si="143"/>
        <v>132.88101351665333</v>
      </c>
      <c r="O239" s="416" t="s">
        <v>5826</v>
      </c>
      <c r="P239" s="412" t="e">
        <f>VLOOKUP(O239,Plan1!$A:$G,5,FALSE)</f>
        <v>#N/A</v>
      </c>
      <c r="Q239" s="417" t="e">
        <f t="shared" si="136"/>
        <v>#N/A</v>
      </c>
      <c r="R239" s="423" t="e">
        <f t="shared" si="137"/>
        <v>#N/A</v>
      </c>
    </row>
    <row r="240" spans="1:18" s="42" customFormat="1">
      <c r="A240" s="166" t="s">
        <v>6275</v>
      </c>
      <c r="B240" s="171" t="s">
        <v>5908</v>
      </c>
      <c r="C240" s="171" t="s">
        <v>5909</v>
      </c>
      <c r="D240" s="95" t="s">
        <v>75</v>
      </c>
      <c r="E240" s="95" t="s">
        <v>2</v>
      </c>
      <c r="F240" s="174">
        <v>4</v>
      </c>
      <c r="G240" s="115">
        <f>VLOOKUP($B240,'03_COMPOSIÇÕES'!$A:$G,6,FALSE)</f>
        <v>28.848330228333335</v>
      </c>
      <c r="H240" s="115">
        <f>VLOOKUP($B240,'03_COMPOSIÇÕES'!$A:$G,7,FALSE)</f>
        <v>6.015784</v>
      </c>
      <c r="I240" s="161">
        <f t="shared" si="139"/>
        <v>115.39332091333334</v>
      </c>
      <c r="J240" s="161">
        <f t="shared" si="140"/>
        <v>24.063136</v>
      </c>
      <c r="K240" s="161">
        <f t="shared" si="141"/>
        <v>140.56060420453133</v>
      </c>
      <c r="L240" s="161">
        <f t="shared" si="142"/>
        <v>29.963416947200002</v>
      </c>
      <c r="M240" s="161">
        <f t="shared" si="143"/>
        <v>170.52402115173135</v>
      </c>
      <c r="O240" s="416" t="s">
        <v>5908</v>
      </c>
      <c r="P240" s="412" t="e">
        <f>VLOOKUP(O240,Plan1!$A:$G,5,FALSE)</f>
        <v>#N/A</v>
      </c>
      <c r="Q240" s="417" t="e">
        <f t="shared" si="136"/>
        <v>#N/A</v>
      </c>
      <c r="R240" s="423" t="e">
        <f t="shared" si="137"/>
        <v>#N/A</v>
      </c>
    </row>
    <row r="241" spans="1:18" s="42" customFormat="1">
      <c r="A241" s="166" t="s">
        <v>6276</v>
      </c>
      <c r="B241" s="171" t="s">
        <v>5958</v>
      </c>
      <c r="C241" s="171" t="s">
        <v>5959</v>
      </c>
      <c r="D241" s="95" t="s">
        <v>75</v>
      </c>
      <c r="E241" s="95" t="s">
        <v>78</v>
      </c>
      <c r="F241" s="174">
        <v>120</v>
      </c>
      <c r="G241" s="115">
        <f>VLOOKUP($B241,'03_COMPOSIÇÕES'!$A:$G,6,FALSE)</f>
        <v>4.7927982611999997</v>
      </c>
      <c r="H241" s="115">
        <f>VLOOKUP($B241,'03_COMPOSIÇÕES'!$A:$G,7,FALSE)</f>
        <v>3.3688390400000001</v>
      </c>
      <c r="I241" s="161">
        <f t="shared" si="139"/>
        <v>575.13579134399993</v>
      </c>
      <c r="J241" s="161">
        <f t="shared" si="140"/>
        <v>404.26068480000004</v>
      </c>
      <c r="K241" s="161">
        <f t="shared" si="141"/>
        <v>700.57290743612634</v>
      </c>
      <c r="L241" s="161">
        <f t="shared" si="142"/>
        <v>503.38540471296005</v>
      </c>
      <c r="M241" s="161">
        <f t="shared" si="143"/>
        <v>1203.9583121490864</v>
      </c>
      <c r="O241" s="416" t="s">
        <v>5958</v>
      </c>
      <c r="P241" s="412" t="e">
        <f>VLOOKUP(O241,Plan1!$A:$G,5,FALSE)</f>
        <v>#N/A</v>
      </c>
      <c r="Q241" s="417" t="e">
        <f t="shared" si="136"/>
        <v>#N/A</v>
      </c>
      <c r="R241" s="423" t="e">
        <f t="shared" si="137"/>
        <v>#N/A</v>
      </c>
    </row>
    <row r="242" spans="1:18" s="42" customFormat="1">
      <c r="A242" s="166" t="s">
        <v>6277</v>
      </c>
      <c r="B242" s="171" t="s">
        <v>5910</v>
      </c>
      <c r="C242" s="171" t="s">
        <v>5911</v>
      </c>
      <c r="D242" s="95" t="s">
        <v>75</v>
      </c>
      <c r="E242" s="95" t="s">
        <v>78</v>
      </c>
      <c r="F242" s="174">
        <v>3</v>
      </c>
      <c r="G242" s="115">
        <f>VLOOKUP($B242,'03_COMPOSIÇÕES'!$A:$G,6,FALSE)</f>
        <v>61.588065797266665</v>
      </c>
      <c r="H242" s="115">
        <f>VLOOKUP($B242,'03_COMPOSIÇÕES'!$A:$G,7,FALSE)</f>
        <v>1.6844195200000001</v>
      </c>
      <c r="I242" s="161">
        <f t="shared" si="139"/>
        <v>184.7641973918</v>
      </c>
      <c r="J242" s="161">
        <f t="shared" si="140"/>
        <v>5.0532585599999997</v>
      </c>
      <c r="K242" s="161">
        <f t="shared" si="141"/>
        <v>225.06126884295156</v>
      </c>
      <c r="L242" s="161">
        <f t="shared" si="142"/>
        <v>6.292317558912</v>
      </c>
      <c r="M242" s="161">
        <f t="shared" si="143"/>
        <v>231.35358640186357</v>
      </c>
      <c r="O242" s="416" t="s">
        <v>5910</v>
      </c>
      <c r="P242" s="412" t="e">
        <f>VLOOKUP(O242,Plan1!$A:$G,5,FALSE)</f>
        <v>#N/A</v>
      </c>
      <c r="Q242" s="417" t="e">
        <f t="shared" si="136"/>
        <v>#N/A</v>
      </c>
      <c r="R242" s="423" t="e">
        <f t="shared" si="137"/>
        <v>#N/A</v>
      </c>
    </row>
    <row r="243" spans="1:18" s="42" customFormat="1" ht="25.5">
      <c r="A243" s="166" t="s">
        <v>6278</v>
      </c>
      <c r="B243" s="171" t="s">
        <v>5960</v>
      </c>
      <c r="C243" s="171" t="s">
        <v>5961</v>
      </c>
      <c r="D243" s="95" t="s">
        <v>75</v>
      </c>
      <c r="E243" s="95" t="s">
        <v>2</v>
      </c>
      <c r="F243" s="174">
        <v>4</v>
      </c>
      <c r="G243" s="115">
        <f>VLOOKUP($B243,'03_COMPOSIÇÕES'!$A:$G,6,FALSE)</f>
        <v>84.441992548000002</v>
      </c>
      <c r="H243" s="115">
        <f>VLOOKUP($B243,'03_COMPOSIÇÕES'!$A:$G,7,FALSE)</f>
        <v>14.437881600000001</v>
      </c>
      <c r="I243" s="161">
        <f t="shared" si="139"/>
        <v>337.76797019200001</v>
      </c>
      <c r="J243" s="161">
        <f t="shared" si="140"/>
        <v>57.751526400000003</v>
      </c>
      <c r="K243" s="161">
        <f t="shared" si="141"/>
        <v>411.4351644908752</v>
      </c>
      <c r="L243" s="161">
        <f t="shared" si="142"/>
        <v>71.912200673280012</v>
      </c>
      <c r="M243" s="161">
        <f t="shared" si="143"/>
        <v>483.34736516415524</v>
      </c>
      <c r="O243" s="416" t="s">
        <v>13392</v>
      </c>
      <c r="P243" s="412" t="e">
        <f>VLOOKUP(O243,Plan1!$A:$G,5,FALSE)</f>
        <v>#N/A</v>
      </c>
      <c r="Q243" s="417" t="e">
        <f t="shared" si="136"/>
        <v>#N/A</v>
      </c>
      <c r="R243" s="423" t="e">
        <f t="shared" si="137"/>
        <v>#N/A</v>
      </c>
    </row>
    <row r="244" spans="1:18" s="42" customFormat="1">
      <c r="A244" s="166" t="s">
        <v>6279</v>
      </c>
      <c r="B244" s="171" t="s">
        <v>5912</v>
      </c>
      <c r="C244" s="171" t="s">
        <v>5913</v>
      </c>
      <c r="D244" s="95" t="s">
        <v>75</v>
      </c>
      <c r="E244" s="95" t="s">
        <v>2</v>
      </c>
      <c r="F244" s="174">
        <v>8</v>
      </c>
      <c r="G244" s="115">
        <f>VLOOKUP($B244,'03_COMPOSIÇÕES'!$A:$G,6,FALSE)</f>
        <v>11.045996274</v>
      </c>
      <c r="H244" s="115">
        <f>VLOOKUP($B244,'03_COMPOSIÇÕES'!$A:$G,7,FALSE)</f>
        <v>7.2189408000000004</v>
      </c>
      <c r="I244" s="161">
        <f t="shared" si="139"/>
        <v>88.367970192000001</v>
      </c>
      <c r="J244" s="161">
        <f t="shared" si="140"/>
        <v>57.751526400000003</v>
      </c>
      <c r="K244" s="161">
        <f t="shared" si="141"/>
        <v>107.6410244908752</v>
      </c>
      <c r="L244" s="161">
        <f t="shared" si="142"/>
        <v>71.912200673280012</v>
      </c>
      <c r="M244" s="161">
        <f t="shared" si="143"/>
        <v>179.55322516415521</v>
      </c>
      <c r="O244" s="416" t="s">
        <v>5912</v>
      </c>
      <c r="P244" s="412" t="e">
        <f>VLOOKUP(O244,Plan1!$A:$G,5,FALSE)</f>
        <v>#N/A</v>
      </c>
      <c r="Q244" s="417" t="e">
        <f t="shared" si="136"/>
        <v>#N/A</v>
      </c>
      <c r="R244" s="423" t="e">
        <f t="shared" si="137"/>
        <v>#N/A</v>
      </c>
    </row>
    <row r="245" spans="1:18" s="42" customFormat="1">
      <c r="A245" s="166" t="s">
        <v>6280</v>
      </c>
      <c r="B245" s="171" t="s">
        <v>5962</v>
      </c>
      <c r="C245" s="171" t="s">
        <v>5963</v>
      </c>
      <c r="D245" s="95" t="s">
        <v>75</v>
      </c>
      <c r="E245" s="95" t="s">
        <v>2</v>
      </c>
      <c r="F245" s="174">
        <v>80</v>
      </c>
      <c r="G245" s="115">
        <f>VLOOKUP($B245,'03_COMPOSIÇÕES'!$A:$G,6,FALSE)</f>
        <v>45.400328986333335</v>
      </c>
      <c r="H245" s="115">
        <f>VLOOKUP($B245,'03_COMPOSIÇÕES'!$A:$G,7,FALSE)</f>
        <v>8.422097599999999</v>
      </c>
      <c r="I245" s="161">
        <f t="shared" si="139"/>
        <v>3632.0263189066668</v>
      </c>
      <c r="J245" s="161">
        <f t="shared" si="140"/>
        <v>673.76780799999995</v>
      </c>
      <c r="K245" s="161">
        <f t="shared" si="141"/>
        <v>4424.171259060211</v>
      </c>
      <c r="L245" s="161">
        <f t="shared" si="142"/>
        <v>838.97567452160001</v>
      </c>
      <c r="M245" s="161">
        <f t="shared" si="143"/>
        <v>5263.146933581811</v>
      </c>
      <c r="O245" s="416" t="s">
        <v>13393</v>
      </c>
      <c r="P245" s="412" t="e">
        <f>VLOOKUP(O245,Plan1!$A:$G,5,FALSE)</f>
        <v>#N/A</v>
      </c>
      <c r="Q245" s="417" t="e">
        <f t="shared" si="136"/>
        <v>#N/A</v>
      </c>
      <c r="R245" s="423" t="e">
        <f t="shared" si="137"/>
        <v>#N/A</v>
      </c>
    </row>
    <row r="246" spans="1:18" s="42" customFormat="1">
      <c r="A246" s="166" t="s">
        <v>6281</v>
      </c>
      <c r="B246" s="171" t="s">
        <v>5914</v>
      </c>
      <c r="C246" s="171" t="s">
        <v>5915</v>
      </c>
      <c r="D246" s="95" t="s">
        <v>75</v>
      </c>
      <c r="E246" s="95" t="s">
        <v>2</v>
      </c>
      <c r="F246" s="174">
        <v>160</v>
      </c>
      <c r="G246" s="115">
        <f>VLOOKUP($B246,'03_COMPOSIÇÕES'!$A:$G,6,FALSE)</f>
        <v>0.65909962739999994</v>
      </c>
      <c r="H246" s="115">
        <f>VLOOKUP($B246,'03_COMPOSIÇÕES'!$A:$G,7,FALSE)</f>
        <v>0.72189407999999999</v>
      </c>
      <c r="I246" s="161">
        <f t="shared" si="139"/>
        <v>105.45594038399999</v>
      </c>
      <c r="J246" s="161">
        <f t="shared" si="140"/>
        <v>115.50305280000001</v>
      </c>
      <c r="K246" s="161">
        <f t="shared" si="141"/>
        <v>128.45588098175037</v>
      </c>
      <c r="L246" s="161">
        <f t="shared" si="142"/>
        <v>143.82440134656002</v>
      </c>
      <c r="M246" s="161">
        <f t="shared" si="143"/>
        <v>272.28028232831036</v>
      </c>
      <c r="O246" s="416" t="s">
        <v>5914</v>
      </c>
      <c r="P246" s="412" t="e">
        <f>VLOOKUP(O246,Plan1!$A:$G,5,FALSE)</f>
        <v>#N/A</v>
      </c>
      <c r="Q246" s="417" t="e">
        <f t="shared" si="136"/>
        <v>#N/A</v>
      </c>
      <c r="R246" s="423" t="e">
        <f t="shared" si="137"/>
        <v>#N/A</v>
      </c>
    </row>
    <row r="247" spans="1:18" s="42" customFormat="1">
      <c r="A247" s="166" t="s">
        <v>6282</v>
      </c>
      <c r="B247" s="171" t="s">
        <v>5964</v>
      </c>
      <c r="C247" s="171" t="s">
        <v>5965</v>
      </c>
      <c r="D247" s="95" t="s">
        <v>75</v>
      </c>
      <c r="E247" s="95" t="s">
        <v>2</v>
      </c>
      <c r="F247" s="174">
        <v>10</v>
      </c>
      <c r="G247" s="115">
        <f>VLOOKUP($B247,'03_COMPOSIÇÕES'!$A:$G,6,FALSE)</f>
        <v>5.4173308493333341</v>
      </c>
      <c r="H247" s="115">
        <f>VLOOKUP($B247,'03_COMPOSIÇÕES'!$A:$G,7,FALSE)</f>
        <v>4.8126271999999997</v>
      </c>
      <c r="I247" s="161">
        <f t="shared" si="139"/>
        <v>54.173308493333337</v>
      </c>
      <c r="J247" s="161">
        <f t="shared" si="140"/>
        <v>48.126272</v>
      </c>
      <c r="K247" s="161">
        <f t="shared" si="141"/>
        <v>65.988507075729331</v>
      </c>
      <c r="L247" s="161">
        <f t="shared" si="142"/>
        <v>59.926833894400005</v>
      </c>
      <c r="M247" s="161">
        <f t="shared" si="143"/>
        <v>125.91534097012934</v>
      </c>
      <c r="O247" s="416" t="s">
        <v>5964</v>
      </c>
      <c r="P247" s="412" t="e">
        <f>VLOOKUP(O247,Plan1!$A:$G,5,FALSE)</f>
        <v>#N/A</v>
      </c>
      <c r="Q247" s="417" t="e">
        <f t="shared" si="136"/>
        <v>#N/A</v>
      </c>
      <c r="R247" s="423" t="e">
        <f t="shared" si="137"/>
        <v>#N/A</v>
      </c>
    </row>
    <row r="248" spans="1:18" s="42" customFormat="1">
      <c r="A248" s="166" t="s">
        <v>6283</v>
      </c>
      <c r="B248" s="171" t="s">
        <v>5966</v>
      </c>
      <c r="C248" s="171" t="s">
        <v>5967</v>
      </c>
      <c r="D248" s="95" t="s">
        <v>75</v>
      </c>
      <c r="E248" s="95" t="s">
        <v>2</v>
      </c>
      <c r="F248" s="174">
        <v>3</v>
      </c>
      <c r="G248" s="115">
        <f>VLOOKUP($B248,'03_COMPOSIÇÕES'!$A:$G,6,FALSE)</f>
        <v>57.281528241133337</v>
      </c>
      <c r="H248" s="115">
        <f>VLOOKUP($B248,'03_COMPOSIÇÕES'!$A:$G,7,FALSE)</f>
        <v>9.8658857600000012</v>
      </c>
      <c r="I248" s="161">
        <f t="shared" si="139"/>
        <v>171.8445847234</v>
      </c>
      <c r="J248" s="161">
        <f t="shared" si="140"/>
        <v>29.597657280000004</v>
      </c>
      <c r="K248" s="161">
        <f t="shared" si="141"/>
        <v>209.32388865157353</v>
      </c>
      <c r="L248" s="161">
        <f t="shared" si="142"/>
        <v>36.855002845056006</v>
      </c>
      <c r="M248" s="161">
        <f t="shared" si="143"/>
        <v>246.17889149662955</v>
      </c>
      <c r="O248" s="416" t="s">
        <v>5966</v>
      </c>
      <c r="P248" s="412" t="e">
        <f>VLOOKUP(O248,Plan1!$A:$G,5,FALSE)</f>
        <v>#N/A</v>
      </c>
      <c r="Q248" s="417" t="e">
        <f t="shared" si="136"/>
        <v>#N/A</v>
      </c>
      <c r="R248" s="423" t="e">
        <f t="shared" si="137"/>
        <v>#N/A</v>
      </c>
    </row>
    <row r="249" spans="1:18" s="42" customFormat="1">
      <c r="A249" s="166" t="s">
        <v>6284</v>
      </c>
      <c r="B249" s="171" t="s">
        <v>5968</v>
      </c>
      <c r="C249" s="171" t="s">
        <v>5969</v>
      </c>
      <c r="D249" s="95" t="s">
        <v>75</v>
      </c>
      <c r="E249" s="95" t="s">
        <v>2</v>
      </c>
      <c r="F249" s="174">
        <v>3</v>
      </c>
      <c r="G249" s="115">
        <f>VLOOKUP($B249,'03_COMPOSIÇÕES'!$A:$G,6,FALSE)</f>
        <v>99.238194907800008</v>
      </c>
      <c r="H249" s="115">
        <f>VLOOKUP($B249,'03_COMPOSIÇÕES'!$A:$G,7,FALSE)</f>
        <v>9.8658857600000012</v>
      </c>
      <c r="I249" s="161">
        <f t="shared" si="139"/>
        <v>297.71458472340004</v>
      </c>
      <c r="J249" s="161">
        <f t="shared" si="140"/>
        <v>29.597657280000004</v>
      </c>
      <c r="K249" s="161">
        <f t="shared" si="141"/>
        <v>362.64613565157356</v>
      </c>
      <c r="L249" s="161">
        <f t="shared" si="142"/>
        <v>36.855002845056006</v>
      </c>
      <c r="M249" s="161">
        <f t="shared" si="143"/>
        <v>399.50113849662955</v>
      </c>
      <c r="O249" s="416" t="s">
        <v>5968</v>
      </c>
      <c r="P249" s="412" t="e">
        <f>VLOOKUP(O249,Plan1!$A:$G,5,FALSE)</f>
        <v>#N/A</v>
      </c>
      <c r="Q249" s="417" t="e">
        <f t="shared" si="136"/>
        <v>#N/A</v>
      </c>
      <c r="R249" s="423" t="e">
        <f t="shared" si="137"/>
        <v>#N/A</v>
      </c>
    </row>
    <row r="250" spans="1:18" s="42" customFormat="1">
      <c r="A250" s="166" t="s">
        <v>6285</v>
      </c>
      <c r="B250" s="171" t="s">
        <v>5970</v>
      </c>
      <c r="C250" s="171" t="s">
        <v>5971</v>
      </c>
      <c r="D250" s="95" t="s">
        <v>75</v>
      </c>
      <c r="E250" s="95" t="s">
        <v>2</v>
      </c>
      <c r="F250" s="174">
        <v>3</v>
      </c>
      <c r="G250" s="115">
        <f>VLOOKUP($B250,'03_COMPOSIÇÕES'!$A:$G,6,FALSE)</f>
        <v>48.877730600933326</v>
      </c>
      <c r="H250" s="115">
        <f>VLOOKUP($B250,'03_COMPOSIÇÕES'!$A:$G,7,FALSE)</f>
        <v>5.2938899199999998</v>
      </c>
      <c r="I250" s="161">
        <f t="shared" si="139"/>
        <v>146.63319180279998</v>
      </c>
      <c r="J250" s="161">
        <f t="shared" si="140"/>
        <v>15.881669759999999</v>
      </c>
      <c r="K250" s="161">
        <f t="shared" si="141"/>
        <v>178.61389093499065</v>
      </c>
      <c r="L250" s="161">
        <f t="shared" si="142"/>
        <v>19.775855185152</v>
      </c>
      <c r="M250" s="161">
        <f t="shared" si="143"/>
        <v>198.38974612014266</v>
      </c>
      <c r="O250" s="416" t="s">
        <v>5970</v>
      </c>
      <c r="P250" s="412" t="e">
        <f>VLOOKUP(O250,Plan1!$A:$G,5,FALSE)</f>
        <v>#N/A</v>
      </c>
      <c r="Q250" s="417" t="e">
        <f t="shared" si="136"/>
        <v>#N/A</v>
      </c>
      <c r="R250" s="423" t="e">
        <f t="shared" si="137"/>
        <v>#N/A</v>
      </c>
    </row>
    <row r="251" spans="1:18" s="42" customFormat="1">
      <c r="A251" s="166" t="s">
        <v>6286</v>
      </c>
      <c r="B251" s="171" t="s">
        <v>5916</v>
      </c>
      <c r="C251" s="171" t="s">
        <v>5917</v>
      </c>
      <c r="D251" s="95" t="s">
        <v>75</v>
      </c>
      <c r="E251" s="95" t="s">
        <v>2</v>
      </c>
      <c r="F251" s="174">
        <v>12</v>
      </c>
      <c r="G251" s="115">
        <f>VLOOKUP($B251,'03_COMPOSIÇÕES'!$A:$G,6,FALSE)</f>
        <v>6.8876660456666672</v>
      </c>
      <c r="H251" s="115">
        <f>VLOOKUP($B251,'03_COMPOSIÇÕES'!$A:$G,7,FALSE)</f>
        <v>1.2031567999999999</v>
      </c>
      <c r="I251" s="161">
        <f t="shared" si="139"/>
        <v>82.65199254800001</v>
      </c>
      <c r="J251" s="161">
        <f t="shared" si="140"/>
        <v>14.437881599999999</v>
      </c>
      <c r="K251" s="161">
        <f t="shared" si="141"/>
        <v>100.6783921227188</v>
      </c>
      <c r="L251" s="161">
        <f t="shared" si="142"/>
        <v>17.978050168319999</v>
      </c>
      <c r="M251" s="161">
        <f t="shared" si="143"/>
        <v>118.6564422910388</v>
      </c>
      <c r="O251" s="416" t="s">
        <v>5916</v>
      </c>
      <c r="P251" s="412" t="e">
        <f>VLOOKUP(O251,Plan1!$A:$G,5,FALSE)</f>
        <v>#N/A</v>
      </c>
      <c r="Q251" s="417" t="e">
        <f t="shared" si="136"/>
        <v>#N/A</v>
      </c>
      <c r="R251" s="423" t="e">
        <f t="shared" si="137"/>
        <v>#N/A</v>
      </c>
    </row>
    <row r="252" spans="1:18" s="42" customFormat="1">
      <c r="A252" s="166" t="s">
        <v>6287</v>
      </c>
      <c r="B252" s="171" t="s">
        <v>5918</v>
      </c>
      <c r="C252" s="171" t="s">
        <v>5919</v>
      </c>
      <c r="D252" s="95" t="s">
        <v>75</v>
      </c>
      <c r="E252" s="95" t="s">
        <v>2</v>
      </c>
      <c r="F252" s="174">
        <v>100</v>
      </c>
      <c r="G252" s="115">
        <f>VLOOKUP($B252,'03_COMPOSIÇÕES'!$A:$G,6,FALSE)</f>
        <v>2.6459962739999998</v>
      </c>
      <c r="H252" s="115">
        <f>VLOOKUP($B252,'03_COMPOSIÇÕES'!$A:$G,7,FALSE)</f>
        <v>7.2189408000000004</v>
      </c>
      <c r="I252" s="161">
        <f t="shared" si="139"/>
        <v>264.59962739999997</v>
      </c>
      <c r="J252" s="161">
        <f t="shared" si="140"/>
        <v>721.89408000000003</v>
      </c>
      <c r="K252" s="161">
        <f t="shared" si="141"/>
        <v>322.30880613593996</v>
      </c>
      <c r="L252" s="161">
        <f t="shared" si="142"/>
        <v>898.90250841600005</v>
      </c>
      <c r="M252" s="161">
        <f t="shared" si="143"/>
        <v>1221.2113145519399</v>
      </c>
      <c r="O252" s="416" t="s">
        <v>5918</v>
      </c>
      <c r="P252" s="412" t="e">
        <f>VLOOKUP(O252,Plan1!$A:$G,5,FALSE)</f>
        <v>#N/A</v>
      </c>
      <c r="Q252" s="417" t="e">
        <f t="shared" si="136"/>
        <v>#N/A</v>
      </c>
      <c r="R252" s="423" t="e">
        <f t="shared" si="137"/>
        <v>#N/A</v>
      </c>
    </row>
    <row r="253" spans="1:18" s="42" customFormat="1">
      <c r="A253" s="166" t="s">
        <v>6288</v>
      </c>
      <c r="B253" s="171" t="s">
        <v>5972</v>
      </c>
      <c r="C253" s="171" t="s">
        <v>5973</v>
      </c>
      <c r="D253" s="95" t="s">
        <v>75</v>
      </c>
      <c r="E253" s="95" t="s">
        <v>2</v>
      </c>
      <c r="F253" s="174">
        <v>60</v>
      </c>
      <c r="G253" s="115">
        <f>VLOOKUP($B253,'03_COMPOSIÇÕES'!$A:$G,6,FALSE)</f>
        <v>2.6759962739999996</v>
      </c>
      <c r="H253" s="115">
        <f>VLOOKUP($B253,'03_COMPOSIÇÕES'!$A:$G,7,FALSE)</f>
        <v>7.2189408000000004</v>
      </c>
      <c r="I253" s="161">
        <f t="shared" si="139"/>
        <v>160.55977643999998</v>
      </c>
      <c r="J253" s="161">
        <f t="shared" si="140"/>
        <v>433.13644800000003</v>
      </c>
      <c r="K253" s="161">
        <f t="shared" si="141"/>
        <v>195.57786368156397</v>
      </c>
      <c r="L253" s="161">
        <f t="shared" si="142"/>
        <v>539.34150504960007</v>
      </c>
      <c r="M253" s="161">
        <f t="shared" si="143"/>
        <v>734.91936873116401</v>
      </c>
      <c r="O253" s="416" t="s">
        <v>5972</v>
      </c>
      <c r="P253" s="412" t="e">
        <f>VLOOKUP(O253,Plan1!$A:$G,5,FALSE)</f>
        <v>#N/A</v>
      </c>
      <c r="Q253" s="417" t="e">
        <f t="shared" si="136"/>
        <v>#N/A</v>
      </c>
      <c r="R253" s="423" t="e">
        <f t="shared" si="137"/>
        <v>#N/A</v>
      </c>
    </row>
    <row r="254" spans="1:18" s="42" customFormat="1">
      <c r="A254" s="166" t="s">
        <v>6504</v>
      </c>
      <c r="B254" s="171" t="s">
        <v>5920</v>
      </c>
      <c r="C254" s="171" t="s">
        <v>5921</v>
      </c>
      <c r="D254" s="95" t="s">
        <v>75</v>
      </c>
      <c r="E254" s="95" t="s">
        <v>78</v>
      </c>
      <c r="F254" s="174">
        <v>2</v>
      </c>
      <c r="G254" s="115">
        <f>VLOOKUP($B254,'03_COMPOSIÇÕES'!$A:$G,6,FALSE)</f>
        <v>11.905996274</v>
      </c>
      <c r="H254" s="115">
        <f>VLOOKUP($B254,'03_COMPOSIÇÕES'!$A:$G,7,FALSE)</f>
        <v>7.2189408000000004</v>
      </c>
      <c r="I254" s="161">
        <f t="shared" si="139"/>
        <v>23.811992547999999</v>
      </c>
      <c r="J254" s="161">
        <f t="shared" si="140"/>
        <v>14.437881600000001</v>
      </c>
      <c r="K254" s="161">
        <f t="shared" si="141"/>
        <v>29.005388122718799</v>
      </c>
      <c r="L254" s="161">
        <f t="shared" si="142"/>
        <v>17.978050168320003</v>
      </c>
      <c r="M254" s="161">
        <f t="shared" si="143"/>
        <v>46.983438291038802</v>
      </c>
      <c r="O254" s="416" t="s">
        <v>5920</v>
      </c>
      <c r="P254" s="412" t="e">
        <f>VLOOKUP(O254,Plan1!$A:$G,5,FALSE)</f>
        <v>#N/A</v>
      </c>
      <c r="Q254" s="417" t="e">
        <f t="shared" si="136"/>
        <v>#N/A</v>
      </c>
      <c r="R254" s="423" t="e">
        <f t="shared" si="137"/>
        <v>#N/A</v>
      </c>
    </row>
    <row r="255" spans="1:18" s="42" customFormat="1">
      <c r="A255" s="166"/>
      <c r="B255" s="171"/>
      <c r="C255" s="172"/>
      <c r="D255" s="165"/>
      <c r="E255" s="165"/>
      <c r="F255" s="174"/>
      <c r="G255" s="115"/>
      <c r="H255" s="115"/>
      <c r="I255" s="161"/>
      <c r="J255" s="161"/>
      <c r="K255" s="161"/>
      <c r="L255" s="161"/>
      <c r="M255" s="161"/>
      <c r="O255" s="416"/>
      <c r="P255" s="412" t="e">
        <f>VLOOKUP(O255,Plan1!$A:$G,5,FALSE)</f>
        <v>#N/A</v>
      </c>
      <c r="Q255" s="417" t="e">
        <f t="shared" si="136"/>
        <v>#N/A</v>
      </c>
      <c r="R255" s="423" t="e">
        <f t="shared" si="137"/>
        <v>#N/A</v>
      </c>
    </row>
    <row r="256" spans="1:18" s="42" customFormat="1">
      <c r="A256" s="166" t="s">
        <v>5974</v>
      </c>
      <c r="B256" s="185"/>
      <c r="C256" s="170" t="s">
        <v>5975</v>
      </c>
      <c r="D256" s="69"/>
      <c r="E256" s="69"/>
      <c r="F256" s="174"/>
      <c r="G256" s="115"/>
      <c r="H256" s="115"/>
      <c r="I256" s="161">
        <f>SUBTOTAL(9,I257:I271)</f>
        <v>5892.9548114077552</v>
      </c>
      <c r="J256" s="161">
        <f t="shared" ref="J256:M256" si="145">SUBTOTAL(9,J257:J271)</f>
        <v>2891.1372996599703</v>
      </c>
      <c r="K256" s="161">
        <f t="shared" si="145"/>
        <v>7178.2082557757867</v>
      </c>
      <c r="L256" s="161">
        <f t="shared" si="145"/>
        <v>3600.0441655365953</v>
      </c>
      <c r="M256" s="161">
        <f t="shared" si="145"/>
        <v>10778.25242131238</v>
      </c>
      <c r="O256" s="418"/>
      <c r="P256" s="412" t="e">
        <f>VLOOKUP(O256,Plan1!$A:$G,5,FALSE)</f>
        <v>#N/A</v>
      </c>
      <c r="Q256" s="417" t="e">
        <f t="shared" si="136"/>
        <v>#N/A</v>
      </c>
      <c r="R256" s="423" t="e">
        <f t="shared" si="137"/>
        <v>#N/A</v>
      </c>
    </row>
    <row r="257" spans="1:18" s="42" customFormat="1" ht="25.5">
      <c r="A257" s="166" t="s">
        <v>6289</v>
      </c>
      <c r="B257" s="171" t="s">
        <v>5896</v>
      </c>
      <c r="C257" s="171" t="s">
        <v>5897</v>
      </c>
      <c r="D257" s="95" t="s">
        <v>75</v>
      </c>
      <c r="E257" s="95" t="s">
        <v>2</v>
      </c>
      <c r="F257" s="174">
        <v>10</v>
      </c>
      <c r="G257" s="115">
        <f>VLOOKUP($B257,'03_COMPOSIÇÕES'!$A:$G,6,FALSE)</f>
        <v>5.7400818034499999</v>
      </c>
      <c r="H257" s="115">
        <f>VLOOKUP($B257,'03_COMPOSIÇÕES'!$A:$G,7,FALSE)</f>
        <v>12.552187266189998</v>
      </c>
      <c r="I257" s="161">
        <f t="shared" ref="I257:I271" si="146">$F257*$G257</f>
        <v>57.400818034499999</v>
      </c>
      <c r="J257" s="161">
        <f t="shared" ref="J257:J271" si="147">$F257*$H257</f>
        <v>125.52187266189998</v>
      </c>
      <c r="K257" s="161">
        <f t="shared" ref="K257:K271" si="148">$I257*(1+BDI_MAT)</f>
        <v>69.919936447824441</v>
      </c>
      <c r="L257" s="161">
        <f t="shared" ref="L257:L271" si="149">$J257*(1+BDI_MDO)</f>
        <v>156.29983583859786</v>
      </c>
      <c r="M257" s="161">
        <f t="shared" ref="M257:M271" si="150">SUM(K257:L257)</f>
        <v>226.21977228642231</v>
      </c>
      <c r="O257" s="416">
        <v>91939</v>
      </c>
      <c r="P257" s="412">
        <f>VLOOKUP(O257,Plan1!$A:$G,5,FALSE)</f>
        <v>18.190000000000001</v>
      </c>
      <c r="Q257" s="417">
        <f t="shared" si="136"/>
        <v>0.10226906963999838</v>
      </c>
      <c r="R257" s="423">
        <f t="shared" si="137"/>
        <v>5.590835628464276E-3</v>
      </c>
    </row>
    <row r="258" spans="1:18" s="42" customFormat="1" ht="25.5">
      <c r="A258" s="166" t="s">
        <v>6290</v>
      </c>
      <c r="B258" s="171" t="s">
        <v>5898</v>
      </c>
      <c r="C258" s="171" t="s">
        <v>5899</v>
      </c>
      <c r="D258" s="95" t="s">
        <v>75</v>
      </c>
      <c r="E258" s="95" t="s">
        <v>2</v>
      </c>
      <c r="F258" s="174">
        <v>13</v>
      </c>
      <c r="G258" s="115">
        <f>VLOOKUP($B258,'03_COMPOSIÇÕES'!$A:$G,6,FALSE)</f>
        <v>2.7406075194300001</v>
      </c>
      <c r="H258" s="115">
        <f>VLOOKUP($B258,'03_COMPOSIÇÕES'!$A:$G,7,FALSE)</f>
        <v>3.5525744021900003</v>
      </c>
      <c r="I258" s="161">
        <f t="shared" si="146"/>
        <v>35.627897752590002</v>
      </c>
      <c r="J258" s="161">
        <f t="shared" si="147"/>
        <v>46.183467228470008</v>
      </c>
      <c r="K258" s="161">
        <f t="shared" si="148"/>
        <v>43.398342252429877</v>
      </c>
      <c r="L258" s="161">
        <f t="shared" si="149"/>
        <v>57.507653392890859</v>
      </c>
      <c r="M258" s="161">
        <f t="shared" si="150"/>
        <v>100.90599564532073</v>
      </c>
      <c r="O258" s="416">
        <v>91941</v>
      </c>
      <c r="P258" s="412">
        <f>VLOOKUP(O258,Plan1!$A:$G,5,FALSE)</f>
        <v>6.26</v>
      </c>
      <c r="Q258" s="417">
        <f t="shared" si="136"/>
        <v>3.3181921620000665E-2</v>
      </c>
      <c r="R258" s="423">
        <f t="shared" si="137"/>
        <v>5.2726779605727532E-3</v>
      </c>
    </row>
    <row r="259" spans="1:18" s="42" customFormat="1" ht="25.5">
      <c r="A259" s="166" t="s">
        <v>6291</v>
      </c>
      <c r="B259" s="171" t="s">
        <v>5976</v>
      </c>
      <c r="C259" s="171" t="s">
        <v>5977</v>
      </c>
      <c r="D259" s="95" t="s">
        <v>75</v>
      </c>
      <c r="E259" s="95" t="s">
        <v>2</v>
      </c>
      <c r="F259" s="174">
        <v>2</v>
      </c>
      <c r="G259" s="115">
        <f>VLOOKUP($B259,'03_COMPOSIÇÕES'!$A:$G,6,FALSE)</f>
        <v>325.24992548</v>
      </c>
      <c r="H259" s="115">
        <f>VLOOKUP($B259,'03_COMPOSIÇÕES'!$A:$G,7,FALSE)</f>
        <v>147.81934999999999</v>
      </c>
      <c r="I259" s="161">
        <f t="shared" si="146"/>
        <v>650.49985096</v>
      </c>
      <c r="J259" s="161">
        <f t="shared" si="147"/>
        <v>295.63869999999997</v>
      </c>
      <c r="K259" s="161">
        <f t="shared" si="148"/>
        <v>792.37386845437595</v>
      </c>
      <c r="L259" s="161">
        <f t="shared" si="149"/>
        <v>368.12930924</v>
      </c>
      <c r="M259" s="161">
        <f t="shared" si="150"/>
        <v>1160.5031776943761</v>
      </c>
      <c r="O259" s="416" t="s">
        <v>5976</v>
      </c>
      <c r="P259" s="412" t="e">
        <f>VLOOKUP(O259,Plan1!$A:$G,5,FALSE)</f>
        <v>#N/A</v>
      </c>
      <c r="Q259" s="417" t="e">
        <f t="shared" si="136"/>
        <v>#N/A</v>
      </c>
      <c r="R259" s="423" t="e">
        <f t="shared" si="137"/>
        <v>#N/A</v>
      </c>
    </row>
    <row r="260" spans="1:18" s="42" customFormat="1">
      <c r="A260" s="166" t="s">
        <v>6292</v>
      </c>
      <c r="B260" s="171" t="s">
        <v>5978</v>
      </c>
      <c r="C260" s="171" t="s">
        <v>5979</v>
      </c>
      <c r="D260" s="95" t="s">
        <v>75</v>
      </c>
      <c r="E260" s="95" t="s">
        <v>5980</v>
      </c>
      <c r="F260" s="174">
        <v>1</v>
      </c>
      <c r="G260" s="115">
        <f>VLOOKUP($B260,'03_COMPOSIÇÕES'!$A:$G,6,FALSE)</f>
        <v>59.55999379</v>
      </c>
      <c r="H260" s="115">
        <f>VLOOKUP($B260,'03_COMPOSIÇÕES'!$A:$G,7,FALSE)</f>
        <v>11.6875146</v>
      </c>
      <c r="I260" s="161">
        <f t="shared" si="146"/>
        <v>59.55999379</v>
      </c>
      <c r="J260" s="161">
        <f t="shared" si="147"/>
        <v>11.6875146</v>
      </c>
      <c r="K260" s="161">
        <f t="shared" si="148"/>
        <v>72.550028435599003</v>
      </c>
      <c r="L260" s="161">
        <f t="shared" si="149"/>
        <v>14.553293179920001</v>
      </c>
      <c r="M260" s="161">
        <f t="shared" si="150"/>
        <v>87.103321615519008</v>
      </c>
      <c r="O260" s="416" t="s">
        <v>5978</v>
      </c>
      <c r="P260" s="412" t="e">
        <f>VLOOKUP(O260,Plan1!$A:$G,5,FALSE)</f>
        <v>#N/A</v>
      </c>
      <c r="Q260" s="417" t="e">
        <f t="shared" si="136"/>
        <v>#N/A</v>
      </c>
      <c r="R260" s="423" t="e">
        <f t="shared" si="137"/>
        <v>#N/A</v>
      </c>
    </row>
    <row r="261" spans="1:18" s="42" customFormat="1">
      <c r="A261" s="166" t="s">
        <v>6293</v>
      </c>
      <c r="B261" s="171" t="s">
        <v>5981</v>
      </c>
      <c r="C261" s="171" t="s">
        <v>5982</v>
      </c>
      <c r="D261" s="95" t="s">
        <v>75</v>
      </c>
      <c r="E261" s="95" t="s">
        <v>5715</v>
      </c>
      <c r="F261" s="174">
        <v>1186.48</v>
      </c>
      <c r="G261" s="115">
        <f>VLOOKUP($B261,'03_COMPOSIÇÕES'!$A:$G,6,FALSE)</f>
        <v>2.0013013867199998</v>
      </c>
      <c r="H261" s="115">
        <f>VLOOKUP($B261,'03_COMPOSIÇÕES'!$A:$G,7,FALSE)</f>
        <v>1.56410384</v>
      </c>
      <c r="I261" s="161">
        <f t="shared" si="146"/>
        <v>2374.5040693155456</v>
      </c>
      <c r="J261" s="161">
        <f t="shared" si="147"/>
        <v>1855.7779240832001</v>
      </c>
      <c r="K261" s="161">
        <f t="shared" si="148"/>
        <v>2892.3834068332662</v>
      </c>
      <c r="L261" s="161">
        <f t="shared" si="149"/>
        <v>2310.8146710684009</v>
      </c>
      <c r="M261" s="161">
        <f t="shared" si="150"/>
        <v>5203.1980779016667</v>
      </c>
      <c r="O261" s="416" t="s">
        <v>13394</v>
      </c>
      <c r="P261" s="412" t="e">
        <f>VLOOKUP(O261,Plan1!$A:$G,5,FALSE)</f>
        <v>#N/A</v>
      </c>
      <c r="Q261" s="417" t="e">
        <f t="shared" si="136"/>
        <v>#N/A</v>
      </c>
      <c r="R261" s="423" t="e">
        <f t="shared" si="137"/>
        <v>#N/A</v>
      </c>
    </row>
    <row r="262" spans="1:18" s="42" customFormat="1">
      <c r="A262" s="166" t="s">
        <v>6294</v>
      </c>
      <c r="B262" s="171" t="s">
        <v>5983</v>
      </c>
      <c r="C262" s="171" t="s">
        <v>5984</v>
      </c>
      <c r="D262" s="95" t="s">
        <v>75</v>
      </c>
      <c r="E262" s="95" t="s">
        <v>2</v>
      </c>
      <c r="F262" s="174">
        <v>13</v>
      </c>
      <c r="G262" s="115">
        <f>VLOOKUP($B262,'03_COMPOSIÇÕES'!$A:$G,6,FALSE)</f>
        <v>2.7705996273999998</v>
      </c>
      <c r="H262" s="115">
        <f>VLOOKUP($B262,'03_COMPOSIÇÕES'!$A:$G,7,FALSE)</f>
        <v>0.72189407999999999</v>
      </c>
      <c r="I262" s="161">
        <f t="shared" si="146"/>
        <v>36.017795156199995</v>
      </c>
      <c r="J262" s="161">
        <f t="shared" si="147"/>
        <v>9.3846230399999992</v>
      </c>
      <c r="K262" s="161">
        <f t="shared" si="148"/>
        <v>43.873276279767211</v>
      </c>
      <c r="L262" s="161">
        <f t="shared" si="149"/>
        <v>11.685732609407999</v>
      </c>
      <c r="M262" s="161">
        <f t="shared" si="150"/>
        <v>55.55900888917521</v>
      </c>
      <c r="O262" s="416" t="s">
        <v>5983</v>
      </c>
      <c r="P262" s="412" t="e">
        <f>VLOOKUP(O262,Plan1!$A:$G,5,FALSE)</f>
        <v>#N/A</v>
      </c>
      <c r="Q262" s="417" t="e">
        <f t="shared" si="136"/>
        <v>#N/A</v>
      </c>
      <c r="R262" s="423" t="e">
        <f t="shared" si="137"/>
        <v>#N/A</v>
      </c>
    </row>
    <row r="263" spans="1:18" s="42" customFormat="1">
      <c r="A263" s="166" t="s">
        <v>6295</v>
      </c>
      <c r="B263" s="171" t="s">
        <v>5985</v>
      </c>
      <c r="C263" s="171" t="s">
        <v>5986</v>
      </c>
      <c r="D263" s="95" t="s">
        <v>75</v>
      </c>
      <c r="E263" s="95" t="s">
        <v>2</v>
      </c>
      <c r="F263" s="174">
        <v>11</v>
      </c>
      <c r="G263" s="115">
        <f>VLOOKUP($B263,'03_COMPOSIÇÕES'!$A:$G,6,FALSE)</f>
        <v>2.7705996273999998</v>
      </c>
      <c r="H263" s="115">
        <f>VLOOKUP($B263,'03_COMPOSIÇÕES'!$A:$G,7,FALSE)</f>
        <v>0.72189407999999999</v>
      </c>
      <c r="I263" s="161">
        <f t="shared" si="146"/>
        <v>30.476595901399996</v>
      </c>
      <c r="J263" s="161">
        <f t="shared" si="147"/>
        <v>7.9408348799999997</v>
      </c>
      <c r="K263" s="161">
        <f t="shared" si="148"/>
        <v>37.123541467495336</v>
      </c>
      <c r="L263" s="161">
        <f t="shared" si="149"/>
        <v>9.8879275925760002</v>
      </c>
      <c r="M263" s="161">
        <f t="shared" si="150"/>
        <v>47.011469060071335</v>
      </c>
      <c r="O263" s="416" t="s">
        <v>5985</v>
      </c>
      <c r="P263" s="412" t="e">
        <f>VLOOKUP(O263,Plan1!$A:$G,5,FALSE)</f>
        <v>#N/A</v>
      </c>
      <c r="Q263" s="417" t="e">
        <f t="shared" si="136"/>
        <v>#N/A</v>
      </c>
      <c r="R263" s="423" t="e">
        <f t="shared" si="137"/>
        <v>#N/A</v>
      </c>
    </row>
    <row r="264" spans="1:18" s="42" customFormat="1">
      <c r="A264" s="166" t="s">
        <v>6296</v>
      </c>
      <c r="B264" s="171" t="s">
        <v>5987</v>
      </c>
      <c r="C264" s="171" t="s">
        <v>5988</v>
      </c>
      <c r="D264" s="95" t="s">
        <v>75</v>
      </c>
      <c r="E264" s="95" t="s">
        <v>2</v>
      </c>
      <c r="F264" s="174">
        <v>3</v>
      </c>
      <c r="G264" s="115">
        <f>VLOOKUP($B264,'03_COMPOSIÇÕES'!$A:$G,6,FALSE)</f>
        <v>23.651992547999999</v>
      </c>
      <c r="H264" s="115">
        <f>VLOOKUP($B264,'03_COMPOSIÇÕES'!$A:$G,7,FALSE)</f>
        <v>14.093828200000001</v>
      </c>
      <c r="I264" s="161">
        <f t="shared" si="146"/>
        <v>70.955977644000001</v>
      </c>
      <c r="J264" s="161">
        <f t="shared" si="147"/>
        <v>42.281484599999999</v>
      </c>
      <c r="K264" s="161">
        <f t="shared" si="148"/>
        <v>86.431476368156396</v>
      </c>
      <c r="L264" s="161">
        <f t="shared" si="149"/>
        <v>52.648904623920004</v>
      </c>
      <c r="M264" s="161">
        <f t="shared" si="150"/>
        <v>139.08038099207641</v>
      </c>
      <c r="O264" s="416" t="s">
        <v>13395</v>
      </c>
      <c r="P264" s="412" t="e">
        <f>VLOOKUP(O264,Plan1!$A:$G,5,FALSE)</f>
        <v>#N/A</v>
      </c>
      <c r="Q264" s="417" t="e">
        <f t="shared" si="136"/>
        <v>#N/A</v>
      </c>
      <c r="R264" s="423" t="e">
        <f t="shared" si="137"/>
        <v>#N/A</v>
      </c>
    </row>
    <row r="265" spans="1:18" s="42" customFormat="1">
      <c r="A265" s="166" t="s">
        <v>6297</v>
      </c>
      <c r="B265" s="171" t="s">
        <v>5989</v>
      </c>
      <c r="C265" s="171" t="s">
        <v>5990</v>
      </c>
      <c r="D265" s="95" t="s">
        <v>75</v>
      </c>
      <c r="E265" s="95" t="s">
        <v>2</v>
      </c>
      <c r="F265" s="174">
        <v>64</v>
      </c>
      <c r="G265" s="115">
        <f>VLOOKUP($B265,'03_COMPOSIÇÕES'!$A:$G,6,FALSE)</f>
        <v>0.51293224978000007</v>
      </c>
      <c r="H265" s="115">
        <f>VLOOKUP($B265,'03_COMPOSIÇÕES'!$A:$G,7,FALSE)</f>
        <v>0.1588166976</v>
      </c>
      <c r="I265" s="161">
        <f t="shared" si="146"/>
        <v>32.827663985920005</v>
      </c>
      <c r="J265" s="161">
        <f t="shared" si="147"/>
        <v>10.1642686464</v>
      </c>
      <c r="K265" s="161">
        <f t="shared" si="148"/>
        <v>39.987377501249156</v>
      </c>
      <c r="L265" s="161">
        <f t="shared" si="149"/>
        <v>12.656547318497282</v>
      </c>
      <c r="M265" s="161">
        <f t="shared" si="150"/>
        <v>52.643924819746438</v>
      </c>
      <c r="O265" s="416" t="s">
        <v>5989</v>
      </c>
      <c r="P265" s="412" t="e">
        <f>VLOOKUP(O265,Plan1!$A:$G,5,FALSE)</f>
        <v>#N/A</v>
      </c>
      <c r="Q265" s="417" t="e">
        <f t="shared" ref="Q265:Q328" si="151">G265+H265-P265</f>
        <v>#N/A</v>
      </c>
      <c r="R265" s="423" t="e">
        <f t="shared" ref="R265:R328" si="152">Q265/(G265+H265)</f>
        <v>#N/A</v>
      </c>
    </row>
    <row r="266" spans="1:18" s="42" customFormat="1">
      <c r="A266" s="166" t="s">
        <v>6298</v>
      </c>
      <c r="B266" s="171" t="s">
        <v>5991</v>
      </c>
      <c r="C266" s="171" t="s">
        <v>5992</v>
      </c>
      <c r="D266" s="95" t="s">
        <v>75</v>
      </c>
      <c r="E266" s="95" t="s">
        <v>78</v>
      </c>
      <c r="F266" s="174">
        <v>10</v>
      </c>
      <c r="G266" s="115">
        <f>VLOOKUP($B266,'03_COMPOSIÇÕES'!$A:$G,6,FALSE)</f>
        <v>15.6825983854</v>
      </c>
      <c r="H266" s="115">
        <f>VLOOKUP($B266,'03_COMPOSIÇÕES'!$A:$G,7,FALSE)</f>
        <v>3.12820768</v>
      </c>
      <c r="I266" s="161">
        <f t="shared" si="146"/>
        <v>156.82598385400001</v>
      </c>
      <c r="J266" s="161">
        <f t="shared" si="147"/>
        <v>31.282076799999999</v>
      </c>
      <c r="K266" s="161">
        <f t="shared" si="148"/>
        <v>191.02973093255741</v>
      </c>
      <c r="L266" s="161">
        <f t="shared" si="149"/>
        <v>38.95244203136</v>
      </c>
      <c r="M266" s="161">
        <f t="shared" si="150"/>
        <v>229.98217296391741</v>
      </c>
      <c r="O266" s="416" t="s">
        <v>5991</v>
      </c>
      <c r="P266" s="412" t="e">
        <f>VLOOKUP(O266,Plan1!$A:$G,5,FALSE)</f>
        <v>#N/A</v>
      </c>
      <c r="Q266" s="417" t="e">
        <f t="shared" si="151"/>
        <v>#N/A</v>
      </c>
      <c r="R266" s="423" t="e">
        <f t="shared" si="152"/>
        <v>#N/A</v>
      </c>
    </row>
    <row r="267" spans="1:18" s="42" customFormat="1">
      <c r="A267" s="166" t="s">
        <v>6299</v>
      </c>
      <c r="B267" s="171" t="s">
        <v>5993</v>
      </c>
      <c r="C267" s="171" t="s">
        <v>5994</v>
      </c>
      <c r="D267" s="95" t="s">
        <v>75</v>
      </c>
      <c r="E267" s="95" t="s">
        <v>78</v>
      </c>
      <c r="F267" s="174">
        <v>15</v>
      </c>
      <c r="G267" s="115">
        <f>VLOOKUP($B267,'03_COMPOSIÇÕES'!$A:$G,6,FALSE)</f>
        <v>17.832598385400001</v>
      </c>
      <c r="H267" s="115">
        <f>VLOOKUP($B267,'03_COMPOSIÇÕES'!$A:$G,7,FALSE)</f>
        <v>3.12820768</v>
      </c>
      <c r="I267" s="161">
        <f t="shared" si="146"/>
        <v>267.48897578100002</v>
      </c>
      <c r="J267" s="161">
        <f t="shared" si="147"/>
        <v>46.923115199999998</v>
      </c>
      <c r="K267" s="161">
        <f t="shared" si="148"/>
        <v>325.82832139883612</v>
      </c>
      <c r="L267" s="161">
        <f t="shared" si="149"/>
        <v>58.428663047040004</v>
      </c>
      <c r="M267" s="161">
        <f t="shared" si="150"/>
        <v>384.25698444587613</v>
      </c>
      <c r="O267" s="416" t="s">
        <v>5993</v>
      </c>
      <c r="P267" s="412" t="e">
        <f>VLOOKUP(O267,Plan1!$A:$G,5,FALSE)</f>
        <v>#N/A</v>
      </c>
      <c r="Q267" s="417" t="e">
        <f t="shared" si="151"/>
        <v>#N/A</v>
      </c>
      <c r="R267" s="423" t="e">
        <f t="shared" si="152"/>
        <v>#N/A</v>
      </c>
    </row>
    <row r="268" spans="1:18" s="42" customFormat="1">
      <c r="A268" s="166" t="s">
        <v>6300</v>
      </c>
      <c r="B268" s="171" t="s">
        <v>5995</v>
      </c>
      <c r="C268" s="171" t="s">
        <v>5996</v>
      </c>
      <c r="D268" s="95" t="s">
        <v>75</v>
      </c>
      <c r="E268" s="95" t="s">
        <v>2</v>
      </c>
      <c r="F268" s="174">
        <v>33</v>
      </c>
      <c r="G268" s="115">
        <f>VLOOKUP($B268,'03_COMPOSIÇÕES'!$A:$G,6,FALSE)</f>
        <v>20.252598385400002</v>
      </c>
      <c r="H268" s="115">
        <f>VLOOKUP($B268,'03_COMPOSIÇÕES'!$A:$G,7,FALSE)</f>
        <v>3.12820768</v>
      </c>
      <c r="I268" s="161">
        <f t="shared" si="146"/>
        <v>668.33574671820008</v>
      </c>
      <c r="J268" s="161">
        <f t="shared" si="147"/>
        <v>103.23085344</v>
      </c>
      <c r="K268" s="161">
        <f t="shared" si="148"/>
        <v>814.09977307743952</v>
      </c>
      <c r="L268" s="161">
        <f t="shared" si="149"/>
        <v>128.54305870348801</v>
      </c>
      <c r="M268" s="161">
        <f t="shared" si="150"/>
        <v>942.64283178092751</v>
      </c>
      <c r="O268" s="416" t="s">
        <v>5995</v>
      </c>
      <c r="P268" s="412" t="e">
        <f>VLOOKUP(O268,Plan1!$A:$G,5,FALSE)</f>
        <v>#N/A</v>
      </c>
      <c r="Q268" s="417" t="e">
        <f t="shared" si="151"/>
        <v>#N/A</v>
      </c>
      <c r="R268" s="423" t="e">
        <f t="shared" si="152"/>
        <v>#N/A</v>
      </c>
    </row>
    <row r="269" spans="1:18" s="42" customFormat="1">
      <c r="A269" s="166" t="s">
        <v>6301</v>
      </c>
      <c r="B269" s="171" t="s">
        <v>5997</v>
      </c>
      <c r="C269" s="171" t="s">
        <v>5998</v>
      </c>
      <c r="D269" s="95" t="s">
        <v>75</v>
      </c>
      <c r="E269" s="95" t="s">
        <v>2</v>
      </c>
      <c r="F269" s="174">
        <v>1</v>
      </c>
      <c r="G269" s="115">
        <f>VLOOKUP($B269,'03_COMPOSIÇÕES'!$A:$G,6,FALSE)</f>
        <v>749.32999999999993</v>
      </c>
      <c r="H269" s="115">
        <f>VLOOKUP($B269,'03_COMPOSIÇÕES'!$A:$G,7,FALSE)</f>
        <v>0</v>
      </c>
      <c r="I269" s="161">
        <f t="shared" si="146"/>
        <v>749.32999999999993</v>
      </c>
      <c r="J269" s="161">
        <f t="shared" si="147"/>
        <v>0</v>
      </c>
      <c r="K269" s="161">
        <f t="shared" si="148"/>
        <v>912.75887299999988</v>
      </c>
      <c r="L269" s="161">
        <f t="shared" si="149"/>
        <v>0</v>
      </c>
      <c r="M269" s="161">
        <f t="shared" si="150"/>
        <v>912.75887299999988</v>
      </c>
      <c r="O269" s="416" t="s">
        <v>5997</v>
      </c>
      <c r="P269" s="412" t="e">
        <f>VLOOKUP(O269,Plan1!$A:$G,5,FALSE)</f>
        <v>#N/A</v>
      </c>
      <c r="Q269" s="417" t="e">
        <f t="shared" si="151"/>
        <v>#N/A</v>
      </c>
      <c r="R269" s="423" t="e">
        <f t="shared" si="152"/>
        <v>#N/A</v>
      </c>
    </row>
    <row r="270" spans="1:18" s="42" customFormat="1">
      <c r="A270" s="166" t="s">
        <v>6302</v>
      </c>
      <c r="B270" s="171" t="s">
        <v>5999</v>
      </c>
      <c r="C270" s="171" t="s">
        <v>6000</v>
      </c>
      <c r="D270" s="95" t="s">
        <v>75</v>
      </c>
      <c r="E270" s="95" t="s">
        <v>2</v>
      </c>
      <c r="F270" s="174">
        <v>1</v>
      </c>
      <c r="G270" s="115">
        <f>VLOOKUP($B270,'03_COMPOSIÇÕES'!$A:$G,6,FALSE)</f>
        <v>44.611998757999999</v>
      </c>
      <c r="H270" s="115">
        <f>VLOOKUP($B270,'03_COMPOSIÇÕES'!$A:$G,7,FALSE)</f>
        <v>2.4063135999999998</v>
      </c>
      <c r="I270" s="161">
        <f t="shared" si="146"/>
        <v>44.611998757999999</v>
      </c>
      <c r="J270" s="161">
        <f t="shared" si="147"/>
        <v>2.4063135999999998</v>
      </c>
      <c r="K270" s="161">
        <f t="shared" si="148"/>
        <v>54.341875687119796</v>
      </c>
      <c r="L270" s="161">
        <f t="shared" si="149"/>
        <v>2.9963416947199999</v>
      </c>
      <c r="M270" s="161">
        <f t="shared" si="150"/>
        <v>57.338217381839797</v>
      </c>
      <c r="O270" s="416" t="s">
        <v>13396</v>
      </c>
      <c r="P270" s="412" t="e">
        <f>VLOOKUP(O270,Plan1!$A:$G,5,FALSE)</f>
        <v>#N/A</v>
      </c>
      <c r="Q270" s="417" t="e">
        <f t="shared" si="151"/>
        <v>#N/A</v>
      </c>
      <c r="R270" s="423" t="e">
        <f t="shared" si="152"/>
        <v>#N/A</v>
      </c>
    </row>
    <row r="271" spans="1:18" s="42" customFormat="1">
      <c r="A271" s="166" t="s">
        <v>6303</v>
      </c>
      <c r="B271" s="171" t="s">
        <v>6001</v>
      </c>
      <c r="C271" s="171" t="s">
        <v>6002</v>
      </c>
      <c r="D271" s="95" t="s">
        <v>75</v>
      </c>
      <c r="E271" s="95" t="s">
        <v>2</v>
      </c>
      <c r="F271" s="174">
        <v>34</v>
      </c>
      <c r="G271" s="115">
        <f>VLOOKUP($B271,'03_COMPOSIÇÕES'!$A:$G,6,FALSE)</f>
        <v>19.3673954046</v>
      </c>
      <c r="H271" s="115">
        <f>VLOOKUP($B271,'03_COMPOSIÇÕES'!$A:$G,7,FALSE)</f>
        <v>8.9033603199999991</v>
      </c>
      <c r="I271" s="161">
        <f t="shared" si="146"/>
        <v>658.49144375640003</v>
      </c>
      <c r="J271" s="161">
        <f t="shared" si="147"/>
        <v>302.71425087999995</v>
      </c>
      <c r="K271" s="161">
        <f t="shared" si="148"/>
        <v>802.10842763967082</v>
      </c>
      <c r="L271" s="161">
        <f t="shared" si="149"/>
        <v>376.93978519577598</v>
      </c>
      <c r="M271" s="161">
        <f t="shared" si="150"/>
        <v>1179.0482128354467</v>
      </c>
      <c r="O271" s="416" t="s">
        <v>6001</v>
      </c>
      <c r="P271" s="412" t="e">
        <f>VLOOKUP(O271,Plan1!$A:$G,5,FALSE)</f>
        <v>#N/A</v>
      </c>
      <c r="Q271" s="417" t="e">
        <f t="shared" si="151"/>
        <v>#N/A</v>
      </c>
      <c r="R271" s="423" t="e">
        <f t="shared" si="152"/>
        <v>#N/A</v>
      </c>
    </row>
    <row r="272" spans="1:18" s="42" customFormat="1">
      <c r="A272" s="166"/>
      <c r="B272" s="171"/>
      <c r="C272" s="172"/>
      <c r="D272" s="165"/>
      <c r="E272" s="165"/>
      <c r="F272" s="174"/>
      <c r="G272" s="115"/>
      <c r="H272" s="115"/>
      <c r="I272" s="161"/>
      <c r="J272" s="161"/>
      <c r="K272" s="161"/>
      <c r="L272" s="161"/>
      <c r="M272" s="161"/>
      <c r="O272" s="416"/>
      <c r="P272" s="412" t="e">
        <f>VLOOKUP(O272,Plan1!$A:$G,5,FALSE)</f>
        <v>#N/A</v>
      </c>
      <c r="Q272" s="417" t="e">
        <f t="shared" si="151"/>
        <v>#N/A</v>
      </c>
      <c r="R272" s="423" t="e">
        <f t="shared" si="152"/>
        <v>#N/A</v>
      </c>
    </row>
    <row r="273" spans="1:18" s="42" customFormat="1">
      <c r="A273" s="166" t="s">
        <v>6003</v>
      </c>
      <c r="B273" s="185"/>
      <c r="C273" s="170" t="s">
        <v>6004</v>
      </c>
      <c r="D273" s="69"/>
      <c r="E273" s="69"/>
      <c r="F273" s="174"/>
      <c r="G273" s="161"/>
      <c r="H273" s="161"/>
      <c r="I273" s="161">
        <f>SUBTOTAL(9,I274:I277)</f>
        <v>362.50441998374663</v>
      </c>
      <c r="J273" s="161">
        <f t="shared" ref="J273:M273" si="153">SUBTOTAL(9,J274:J277)</f>
        <v>194.84959559999999</v>
      </c>
      <c r="K273" s="161">
        <f t="shared" si="153"/>
        <v>441.56663398220172</v>
      </c>
      <c r="L273" s="161">
        <f t="shared" si="153"/>
        <v>242.62671644112004</v>
      </c>
      <c r="M273" s="161">
        <f t="shared" si="153"/>
        <v>684.1933504233217</v>
      </c>
      <c r="O273" s="418"/>
      <c r="P273" s="412" t="e">
        <f>VLOOKUP(O273,Plan1!$A:$G,5,FALSE)</f>
        <v>#N/A</v>
      </c>
      <c r="Q273" s="417" t="e">
        <f t="shared" si="151"/>
        <v>#N/A</v>
      </c>
      <c r="R273" s="423" t="e">
        <f t="shared" si="152"/>
        <v>#N/A</v>
      </c>
    </row>
    <row r="274" spans="1:18" s="42" customFormat="1">
      <c r="A274" s="166" t="s">
        <v>6304</v>
      </c>
      <c r="B274" s="171" t="s">
        <v>6005</v>
      </c>
      <c r="C274" s="171" t="s">
        <v>6006</v>
      </c>
      <c r="D274" s="95" t="s">
        <v>75</v>
      </c>
      <c r="E274" s="95" t="s">
        <v>78</v>
      </c>
      <c r="F274" s="174">
        <v>60</v>
      </c>
      <c r="G274" s="115">
        <f>VLOOKUP($B274,'03_COMPOSIÇÕES'!$A:$G,6,FALSE)</f>
        <v>2.7514990684999998</v>
      </c>
      <c r="H274" s="115">
        <f>VLOOKUP($B274,'03_COMPOSIÇÕES'!$A:$G,7,FALSE)</f>
        <v>2.0627752500000001</v>
      </c>
      <c r="I274" s="161">
        <f t="shared" ref="I274:I277" si="154">$F274*$G274</f>
        <v>165.08994410999998</v>
      </c>
      <c r="J274" s="161">
        <f t="shared" ref="J274:J277" si="155">$F274*$H274</f>
        <v>123.766515</v>
      </c>
      <c r="K274" s="161">
        <f>$I274*(1+BDI_MAT)</f>
        <v>201.09606092039095</v>
      </c>
      <c r="L274" s="161">
        <f>$J274*(1+BDI_MDO)</f>
        <v>154.11406447800002</v>
      </c>
      <c r="M274" s="161">
        <f t="shared" ref="M274:M277" si="156">SUM(K274:L274)</f>
        <v>355.21012539839097</v>
      </c>
      <c r="O274" s="416" t="s">
        <v>6005</v>
      </c>
      <c r="P274" s="412" t="e">
        <f>VLOOKUP(O274,Plan1!$A:$G,5,FALSE)</f>
        <v>#N/A</v>
      </c>
      <c r="Q274" s="417" t="e">
        <f t="shared" si="151"/>
        <v>#N/A</v>
      </c>
      <c r="R274" s="423" t="e">
        <f t="shared" si="152"/>
        <v>#N/A</v>
      </c>
    </row>
    <row r="275" spans="1:18" s="42" customFormat="1">
      <c r="A275" s="166" t="s">
        <v>6305</v>
      </c>
      <c r="B275" s="171" t="s">
        <v>6007</v>
      </c>
      <c r="C275" s="171" t="s">
        <v>6008</v>
      </c>
      <c r="D275" s="95" t="s">
        <v>75</v>
      </c>
      <c r="E275" s="95" t="s">
        <v>78</v>
      </c>
      <c r="F275" s="174">
        <v>25</v>
      </c>
      <c r="G275" s="115">
        <f>VLOOKUP($B275,'03_COMPOSIÇÕES'!$A:$G,6,FALSE)</f>
        <v>6.421998758</v>
      </c>
      <c r="H275" s="115">
        <f>VLOOKUP($B275,'03_COMPOSIÇÕES'!$A:$G,7,FALSE)</f>
        <v>2.7503670000000002</v>
      </c>
      <c r="I275" s="161">
        <f t="shared" si="154"/>
        <v>160.54996894999999</v>
      </c>
      <c r="J275" s="161">
        <f t="shared" si="155"/>
        <v>68.759174999999999</v>
      </c>
      <c r="K275" s="161">
        <f>$I275*(1+BDI_MAT)</f>
        <v>195.56591717799498</v>
      </c>
      <c r="L275" s="161">
        <f>$J275*(1+BDI_MDO)</f>
        <v>85.618924710000002</v>
      </c>
      <c r="M275" s="161">
        <f t="shared" si="156"/>
        <v>281.18484188799499</v>
      </c>
      <c r="O275" s="416" t="s">
        <v>6007</v>
      </c>
      <c r="P275" s="412" t="e">
        <f>VLOOKUP(O275,Plan1!$A:$G,5,FALSE)</f>
        <v>#N/A</v>
      </c>
      <c r="Q275" s="417" t="e">
        <f t="shared" si="151"/>
        <v>#N/A</v>
      </c>
      <c r="R275" s="423" t="e">
        <f t="shared" si="152"/>
        <v>#N/A</v>
      </c>
    </row>
    <row r="276" spans="1:18" s="42" customFormat="1" ht="25.5">
      <c r="A276" s="166" t="s">
        <v>6306</v>
      </c>
      <c r="B276" s="171" t="s">
        <v>6009</v>
      </c>
      <c r="C276" s="171" t="s">
        <v>6010</v>
      </c>
      <c r="D276" s="95" t="s">
        <v>75</v>
      </c>
      <c r="E276" s="95" t="s">
        <v>2</v>
      </c>
      <c r="F276" s="174">
        <v>4</v>
      </c>
      <c r="G276" s="115">
        <f>VLOOKUP($B276,'03_COMPOSIÇÕES'!$A:$G,6,FALSE)</f>
        <v>8.2308269172366657</v>
      </c>
      <c r="H276" s="115">
        <f>VLOOKUP($B276,'03_COMPOSIÇÕES'!$A:$G,7,FALSE)</f>
        <v>0.22002935999999998</v>
      </c>
      <c r="I276" s="161">
        <f t="shared" si="154"/>
        <v>32.923307668946663</v>
      </c>
      <c r="J276" s="161">
        <f t="shared" si="155"/>
        <v>0.88011743999999992</v>
      </c>
      <c r="K276" s="161">
        <f>$I276*(1+BDI_MAT)</f>
        <v>40.103881071543931</v>
      </c>
      <c r="L276" s="161">
        <f>$J276*(1+BDI_MDO)</f>
        <v>1.0959222362879999</v>
      </c>
      <c r="M276" s="161">
        <f t="shared" si="156"/>
        <v>41.199803307831928</v>
      </c>
      <c r="O276" s="416" t="s">
        <v>6009</v>
      </c>
      <c r="P276" s="412" t="e">
        <f>VLOOKUP(O276,Plan1!$A:$G,5,FALSE)</f>
        <v>#N/A</v>
      </c>
      <c r="Q276" s="417" t="e">
        <f t="shared" si="151"/>
        <v>#N/A</v>
      </c>
      <c r="R276" s="423" t="e">
        <f t="shared" si="152"/>
        <v>#N/A</v>
      </c>
    </row>
    <row r="277" spans="1:18" s="42" customFormat="1">
      <c r="A277" s="166" t="s">
        <v>6307</v>
      </c>
      <c r="B277" s="171" t="s">
        <v>6011</v>
      </c>
      <c r="C277" s="171" t="s">
        <v>6012</v>
      </c>
      <c r="D277" s="95" t="s">
        <v>75</v>
      </c>
      <c r="E277" s="95" t="s">
        <v>2</v>
      </c>
      <c r="F277" s="174">
        <v>2</v>
      </c>
      <c r="G277" s="115">
        <f>VLOOKUP($B277,'03_COMPOSIÇÕES'!$A:$G,6,FALSE)</f>
        <v>1.9705996273999999</v>
      </c>
      <c r="H277" s="115">
        <f>VLOOKUP($B277,'03_COMPOSIÇÕES'!$A:$G,7,FALSE)</f>
        <v>0.72189407999999999</v>
      </c>
      <c r="I277" s="161">
        <f t="shared" si="154"/>
        <v>3.9411992547999999</v>
      </c>
      <c r="J277" s="161">
        <f t="shared" si="155"/>
        <v>1.44378816</v>
      </c>
      <c r="K277" s="161">
        <f>$I277*(1+BDI_MAT)</f>
        <v>4.8007748122718796</v>
      </c>
      <c r="L277" s="161">
        <f>$J277*(1+BDI_MDO)</f>
        <v>1.7978050168320001</v>
      </c>
      <c r="M277" s="161">
        <f t="shared" si="156"/>
        <v>6.5985798291038797</v>
      </c>
      <c r="O277" s="416" t="s">
        <v>6011</v>
      </c>
      <c r="P277" s="412" t="e">
        <f>VLOOKUP(O277,Plan1!$A:$G,5,FALSE)</f>
        <v>#N/A</v>
      </c>
      <c r="Q277" s="417" t="e">
        <f t="shared" si="151"/>
        <v>#N/A</v>
      </c>
      <c r="R277" s="423" t="e">
        <f t="shared" si="152"/>
        <v>#N/A</v>
      </c>
    </row>
    <row r="278" spans="1:18" s="42" customFormat="1">
      <c r="A278" s="166"/>
      <c r="B278" s="171"/>
      <c r="C278" s="172"/>
      <c r="D278" s="165"/>
      <c r="E278" s="165"/>
      <c r="F278" s="174"/>
      <c r="G278" s="115"/>
      <c r="H278" s="115"/>
      <c r="I278" s="161"/>
      <c r="J278" s="161"/>
      <c r="K278" s="161"/>
      <c r="L278" s="161"/>
      <c r="M278" s="161"/>
      <c r="O278" s="416"/>
      <c r="P278" s="412" t="e">
        <f>VLOOKUP(O278,Plan1!$A:$G,5,FALSE)</f>
        <v>#N/A</v>
      </c>
      <c r="Q278" s="417" t="e">
        <f t="shared" si="151"/>
        <v>#N/A</v>
      </c>
      <c r="R278" s="423" t="e">
        <f t="shared" si="152"/>
        <v>#N/A</v>
      </c>
    </row>
    <row r="279" spans="1:18" s="42" customFormat="1">
      <c r="A279" s="166" t="s">
        <v>6013</v>
      </c>
      <c r="B279" s="185"/>
      <c r="C279" s="170" t="s">
        <v>6014</v>
      </c>
      <c r="D279" s="69"/>
      <c r="E279" s="69"/>
      <c r="F279" s="174"/>
      <c r="G279" s="161"/>
      <c r="H279" s="161"/>
      <c r="I279" s="161">
        <f>SUBTOTAL(9,I280)</f>
        <v>1982.09</v>
      </c>
      <c r="J279" s="161">
        <f t="shared" ref="J279:M279" si="157">SUBTOTAL(9,J280)</f>
        <v>0</v>
      </c>
      <c r="K279" s="161">
        <f t="shared" si="157"/>
        <v>2414.3838289999999</v>
      </c>
      <c r="L279" s="161">
        <f t="shared" si="157"/>
        <v>0</v>
      </c>
      <c r="M279" s="161">
        <f t="shared" si="157"/>
        <v>2414.3838289999999</v>
      </c>
      <c r="O279" s="418"/>
      <c r="P279" s="412" t="e">
        <f>VLOOKUP(O279,Plan1!$A:$G,5,FALSE)</f>
        <v>#N/A</v>
      </c>
      <c r="Q279" s="417" t="e">
        <f t="shared" si="151"/>
        <v>#N/A</v>
      </c>
      <c r="R279" s="423" t="e">
        <f t="shared" si="152"/>
        <v>#N/A</v>
      </c>
    </row>
    <row r="280" spans="1:18" s="42" customFormat="1">
      <c r="A280" s="166" t="s">
        <v>6308</v>
      </c>
      <c r="B280" s="171" t="s">
        <v>6015</v>
      </c>
      <c r="C280" s="171" t="s">
        <v>6016</v>
      </c>
      <c r="D280" s="95" t="s">
        <v>75</v>
      </c>
      <c r="E280" s="95" t="s">
        <v>2</v>
      </c>
      <c r="F280" s="174">
        <v>33</v>
      </c>
      <c r="G280" s="115">
        <f>VLOOKUP($B280,'03_COMPOSIÇÕES'!$A:$G,6,FALSE)</f>
        <v>60.063333333333333</v>
      </c>
      <c r="H280" s="115">
        <f>VLOOKUP($B280,'03_COMPOSIÇÕES'!$A:$G,7,FALSE)</f>
        <v>0</v>
      </c>
      <c r="I280" s="161">
        <f t="shared" ref="I280" si="158">$F280*$G280</f>
        <v>1982.09</v>
      </c>
      <c r="J280" s="161">
        <f t="shared" ref="J280" si="159">$F280*$H280</f>
        <v>0</v>
      </c>
      <c r="K280" s="161">
        <f>$I280*(1+BDI_MAT)</f>
        <v>2414.3838289999999</v>
      </c>
      <c r="L280" s="161">
        <f>$J280*(1+BDI_MDO)</f>
        <v>0</v>
      </c>
      <c r="M280" s="161">
        <f t="shared" ref="M280" si="160">SUM(K280:L280)</f>
        <v>2414.3838289999999</v>
      </c>
      <c r="O280" s="416" t="s">
        <v>6015</v>
      </c>
      <c r="P280" s="412" t="e">
        <f>VLOOKUP(O280,Plan1!$A:$G,5,FALSE)</f>
        <v>#N/A</v>
      </c>
      <c r="Q280" s="417" t="e">
        <f t="shared" si="151"/>
        <v>#N/A</v>
      </c>
      <c r="R280" s="423" t="e">
        <f t="shared" si="152"/>
        <v>#N/A</v>
      </c>
    </row>
    <row r="281" spans="1:18" s="42" customFormat="1">
      <c r="A281" s="166"/>
      <c r="B281" s="171"/>
      <c r="C281" s="172"/>
      <c r="D281" s="165"/>
      <c r="E281" s="165"/>
      <c r="F281" s="174"/>
      <c r="G281" s="115"/>
      <c r="H281" s="115"/>
      <c r="I281" s="161"/>
      <c r="J281" s="161"/>
      <c r="K281" s="161"/>
      <c r="L281" s="161"/>
      <c r="M281" s="161"/>
      <c r="O281" s="416"/>
      <c r="P281" s="412" t="e">
        <f>VLOOKUP(O281,Plan1!$A:$G,5,FALSE)</f>
        <v>#N/A</v>
      </c>
      <c r="Q281" s="417" t="e">
        <f t="shared" si="151"/>
        <v>#N/A</v>
      </c>
      <c r="R281" s="423" t="e">
        <f t="shared" si="152"/>
        <v>#N/A</v>
      </c>
    </row>
    <row r="282" spans="1:18" s="42" customFormat="1">
      <c r="A282" s="166" t="s">
        <v>6017</v>
      </c>
      <c r="B282" s="185"/>
      <c r="C282" s="170" t="s">
        <v>6018</v>
      </c>
      <c r="D282" s="69"/>
      <c r="E282" s="69"/>
      <c r="F282" s="174"/>
      <c r="G282" s="115"/>
      <c r="H282" s="115"/>
      <c r="I282" s="161">
        <f>SUBTOTAL(9,I283:I294)</f>
        <v>2500.2577525984043</v>
      </c>
      <c r="J282" s="161">
        <f t="shared" ref="J282:M282" si="161">SUBTOTAL(9,J283:J294)</f>
        <v>2364.45553800876</v>
      </c>
      <c r="K282" s="161">
        <f t="shared" si="161"/>
        <v>3045.5639684401167</v>
      </c>
      <c r="L282" s="161">
        <f t="shared" si="161"/>
        <v>2944.2200359285084</v>
      </c>
      <c r="M282" s="161">
        <f t="shared" si="161"/>
        <v>5989.7840043686265</v>
      </c>
      <c r="O282" s="418"/>
      <c r="P282" s="412" t="e">
        <f>VLOOKUP(O282,Plan1!$A:$G,5,FALSE)</f>
        <v>#N/A</v>
      </c>
      <c r="Q282" s="417" t="e">
        <f t="shared" si="151"/>
        <v>#N/A</v>
      </c>
      <c r="R282" s="423" t="e">
        <f t="shared" si="152"/>
        <v>#N/A</v>
      </c>
    </row>
    <row r="283" spans="1:18" s="42" customFormat="1" ht="25.5">
      <c r="A283" s="166" t="s">
        <v>6309</v>
      </c>
      <c r="B283" s="171" t="s">
        <v>6019</v>
      </c>
      <c r="C283" s="171" t="s">
        <v>6020</v>
      </c>
      <c r="D283" s="95" t="s">
        <v>75</v>
      </c>
      <c r="E283" s="95" t="s">
        <v>2</v>
      </c>
      <c r="F283" s="174">
        <v>1</v>
      </c>
      <c r="G283" s="115">
        <f>VLOOKUP($B283,'03_COMPOSIÇÕES'!$A:$G,6,FALSE)</f>
        <v>63.015975159999989</v>
      </c>
      <c r="H283" s="115">
        <f>VLOOKUP($B283,'03_COMPOSIÇÕES'!$A:$G,7,FALSE)</f>
        <v>43.706564</v>
      </c>
      <c r="I283" s="161">
        <f t="shared" ref="I283:I294" si="162">$F283*$G283</f>
        <v>63.015975159999989</v>
      </c>
      <c r="J283" s="161">
        <f t="shared" ref="J283:J294" si="163">$F283*$H283</f>
        <v>43.706564</v>
      </c>
      <c r="K283" s="161">
        <f t="shared" ref="K283:K294" si="164">$I283*(1+BDI_MAT)</f>
        <v>76.759759342395981</v>
      </c>
      <c r="L283" s="161">
        <f t="shared" ref="L283:L294" si="165">$J283*(1+BDI_MDO)</f>
        <v>54.423413492800002</v>
      </c>
      <c r="M283" s="161">
        <f t="shared" ref="M283:M294" si="166">SUM(K283:L283)</f>
        <v>131.18317283519599</v>
      </c>
      <c r="O283" s="416" t="s">
        <v>11101</v>
      </c>
      <c r="P283" s="412">
        <f>VLOOKUP(O283,Plan1!$A:$G,5,FALSE)</f>
        <v>106.33</v>
      </c>
      <c r="Q283" s="417">
        <f t="shared" si="151"/>
        <v>0.39253915999999833</v>
      </c>
      <c r="R283" s="423">
        <f t="shared" si="152"/>
        <v>3.6781280045398643E-3</v>
      </c>
    </row>
    <row r="284" spans="1:18" s="42" customFormat="1" ht="51">
      <c r="A284" s="166" t="s">
        <v>6310</v>
      </c>
      <c r="B284" s="171" t="s">
        <v>6021</v>
      </c>
      <c r="C284" s="171" t="s">
        <v>6022</v>
      </c>
      <c r="D284" s="95" t="s">
        <v>75</v>
      </c>
      <c r="E284" s="95" t="s">
        <v>2</v>
      </c>
      <c r="F284" s="174">
        <v>5</v>
      </c>
      <c r="G284" s="115">
        <f>VLOOKUP($B284,'03_COMPOSIÇÕES'!$A:$G,6,FALSE)</f>
        <v>74.114005515130003</v>
      </c>
      <c r="H284" s="115">
        <f>VLOOKUP($B284,'03_COMPOSIÇÕES'!$A:$G,7,FALSE)</f>
        <v>53.169470472619999</v>
      </c>
      <c r="I284" s="161">
        <f t="shared" si="162"/>
        <v>370.57002757564999</v>
      </c>
      <c r="J284" s="161">
        <f t="shared" si="163"/>
        <v>265.84735236310001</v>
      </c>
      <c r="K284" s="161">
        <f t="shared" si="164"/>
        <v>451.39135058989922</v>
      </c>
      <c r="L284" s="161">
        <f t="shared" si="165"/>
        <v>331.03312316253215</v>
      </c>
      <c r="M284" s="161">
        <f t="shared" si="166"/>
        <v>782.42447375243137</v>
      </c>
      <c r="O284" s="416" t="s">
        <v>11102</v>
      </c>
      <c r="P284" s="412">
        <f>VLOOKUP(O284,Plan1!$A:$G,5,FALSE)</f>
        <v>126.71</v>
      </c>
      <c r="Q284" s="417">
        <f t="shared" si="151"/>
        <v>0.57347598775000108</v>
      </c>
      <c r="R284" s="423">
        <f t="shared" si="152"/>
        <v>4.5055022523520141E-3</v>
      </c>
    </row>
    <row r="285" spans="1:18" s="42" customFormat="1" ht="38.25">
      <c r="A285" s="166" t="s">
        <v>6311</v>
      </c>
      <c r="B285" s="171" t="s">
        <v>6023</v>
      </c>
      <c r="C285" s="171" t="s">
        <v>6024</v>
      </c>
      <c r="D285" s="95" t="s">
        <v>75</v>
      </c>
      <c r="E285" s="95" t="s">
        <v>2</v>
      </c>
      <c r="F285" s="174">
        <v>6</v>
      </c>
      <c r="G285" s="115">
        <f>VLOOKUP($B285,'03_COMPOSIÇÕES'!$A:$G,6,FALSE)</f>
        <v>14.032522894999998</v>
      </c>
      <c r="H285" s="115">
        <f>VLOOKUP($B285,'03_COMPOSIÇÕES'!$A:$G,7,FALSE)</f>
        <v>5.9246799999999995</v>
      </c>
      <c r="I285" s="161">
        <f t="shared" si="162"/>
        <v>84.195137369999983</v>
      </c>
      <c r="J285" s="161">
        <f t="shared" si="163"/>
        <v>35.548079999999999</v>
      </c>
      <c r="K285" s="161">
        <f t="shared" si="164"/>
        <v>102.55809683039698</v>
      </c>
      <c r="L285" s="161">
        <f t="shared" si="165"/>
        <v>44.264469216000002</v>
      </c>
      <c r="M285" s="161">
        <f t="shared" si="166"/>
        <v>146.82256604639699</v>
      </c>
      <c r="O285" s="416">
        <v>89707</v>
      </c>
      <c r="P285" s="412">
        <f>VLOOKUP(O285,Plan1!$A:$G,5,FALSE)</f>
        <v>19.87</v>
      </c>
      <c r="Q285" s="417">
        <f t="shared" si="151"/>
        <v>8.7202894999997227E-2</v>
      </c>
      <c r="R285" s="423">
        <f t="shared" si="152"/>
        <v>4.3694948364655208E-3</v>
      </c>
    </row>
    <row r="286" spans="1:18" s="42" customFormat="1" ht="38.25">
      <c r="A286" s="166" t="s">
        <v>6312</v>
      </c>
      <c r="B286" s="171" t="s">
        <v>6025</v>
      </c>
      <c r="C286" s="171" t="s">
        <v>6026</v>
      </c>
      <c r="D286" s="95" t="s">
        <v>75</v>
      </c>
      <c r="E286" s="95" t="s">
        <v>78</v>
      </c>
      <c r="F286" s="174">
        <v>6.16</v>
      </c>
      <c r="G286" s="115">
        <f>VLOOKUP($B286,'03_COMPOSIÇÕES'!$A:$G,6,FALSE)</f>
        <v>6.0614962739999996</v>
      </c>
      <c r="H286" s="115">
        <f>VLOOKUP($B286,'03_COMPOSIÇÕES'!$A:$G,7,FALSE)</f>
        <v>7.109615999999999</v>
      </c>
      <c r="I286" s="161">
        <f t="shared" si="162"/>
        <v>37.338817047839996</v>
      </c>
      <c r="J286" s="161">
        <f t="shared" si="163"/>
        <v>43.795234559999997</v>
      </c>
      <c r="K286" s="161">
        <f t="shared" si="164"/>
        <v>45.4824130459739</v>
      </c>
      <c r="L286" s="161">
        <f t="shared" si="165"/>
        <v>54.533826074112</v>
      </c>
      <c r="M286" s="161">
        <f t="shared" si="166"/>
        <v>100.0162391200859</v>
      </c>
      <c r="O286" s="416">
        <v>89711</v>
      </c>
      <c r="P286" s="412">
        <f>VLOOKUP(O286,Plan1!$A:$G,5,FALSE)</f>
        <v>13.09</v>
      </c>
      <c r="Q286" s="417">
        <f t="shared" si="151"/>
        <v>8.1112273999998763E-2</v>
      </c>
      <c r="R286" s="423">
        <f t="shared" si="152"/>
        <v>6.1583465627360707E-3</v>
      </c>
    </row>
    <row r="287" spans="1:18" s="42" customFormat="1" ht="38.25">
      <c r="A287" s="166" t="s">
        <v>6313</v>
      </c>
      <c r="B287" s="171" t="s">
        <v>6027</v>
      </c>
      <c r="C287" s="171" t="s">
        <v>6028</v>
      </c>
      <c r="D287" s="95" t="s">
        <v>75</v>
      </c>
      <c r="E287" s="95" t="s">
        <v>78</v>
      </c>
      <c r="F287" s="174">
        <v>15.05</v>
      </c>
      <c r="G287" s="115">
        <f>VLOOKUP($B287,'03_COMPOSIÇÕES'!$A:$G,6,FALSE)</f>
        <v>10.619621280400001</v>
      </c>
      <c r="H287" s="115">
        <f>VLOOKUP($B287,'03_COMPOSIÇÕES'!$A:$G,7,FALSE)</f>
        <v>9.0055136000000005</v>
      </c>
      <c r="I287" s="161">
        <f t="shared" si="162"/>
        <v>159.82530027002002</v>
      </c>
      <c r="J287" s="161">
        <f t="shared" si="163"/>
        <v>135.53297968000001</v>
      </c>
      <c r="K287" s="161">
        <f t="shared" si="164"/>
        <v>194.68319825891137</v>
      </c>
      <c r="L287" s="161">
        <f t="shared" si="165"/>
        <v>168.76566629753603</v>
      </c>
      <c r="M287" s="161">
        <f t="shared" si="166"/>
        <v>363.4488645564474</v>
      </c>
      <c r="O287" s="416">
        <v>89712</v>
      </c>
      <c r="P287" s="412">
        <f>VLOOKUP(O287,Plan1!$A:$G,5,FALSE)</f>
        <v>19.52</v>
      </c>
      <c r="Q287" s="417">
        <f t="shared" si="151"/>
        <v>0.10513488040000141</v>
      </c>
      <c r="R287" s="423">
        <f t="shared" si="152"/>
        <v>5.3571545388460809E-3</v>
      </c>
    </row>
    <row r="288" spans="1:18" s="42" customFormat="1" ht="38.25">
      <c r="A288" s="166" t="s">
        <v>6314</v>
      </c>
      <c r="B288" s="171" t="s">
        <v>6029</v>
      </c>
      <c r="C288" s="171" t="s">
        <v>6030</v>
      </c>
      <c r="D288" s="95" t="s">
        <v>75</v>
      </c>
      <c r="E288" s="95" t="s">
        <v>78</v>
      </c>
      <c r="F288" s="174">
        <v>67.84</v>
      </c>
      <c r="G288" s="115">
        <f>VLOOKUP($B288,'03_COMPOSIÇÕES'!$A:$G,6,FALSE)</f>
        <v>20.339801809200004</v>
      </c>
      <c r="H288" s="115">
        <f>VLOOKUP($B288,'03_COMPOSIÇÕES'!$A:$G,7,FALSE)</f>
        <v>17.537052800000001</v>
      </c>
      <c r="I288" s="161">
        <f t="shared" si="162"/>
        <v>1379.8521547361283</v>
      </c>
      <c r="J288" s="161">
        <f t="shared" si="163"/>
        <v>1189.7136619520002</v>
      </c>
      <c r="K288" s="161">
        <f t="shared" si="164"/>
        <v>1680.7979096840779</v>
      </c>
      <c r="L288" s="161">
        <f t="shared" si="165"/>
        <v>1481.4314518626306</v>
      </c>
      <c r="M288" s="161">
        <f t="shared" si="166"/>
        <v>3162.2293615467088</v>
      </c>
      <c r="O288" s="416">
        <v>89714</v>
      </c>
      <c r="P288" s="412">
        <f>VLOOKUP(O288,Plan1!$A:$G,5,FALSE)</f>
        <v>37.72</v>
      </c>
      <c r="Q288" s="417">
        <f t="shared" si="151"/>
        <v>0.15685460920001049</v>
      </c>
      <c r="R288" s="423">
        <f t="shared" si="152"/>
        <v>4.1411730413832108E-3</v>
      </c>
    </row>
    <row r="289" spans="1:18" s="42" customFormat="1" ht="38.25">
      <c r="A289" s="166" t="s">
        <v>6315</v>
      </c>
      <c r="B289" s="171" t="s">
        <v>6031</v>
      </c>
      <c r="C289" s="171" t="s">
        <v>6032</v>
      </c>
      <c r="D289" s="95" t="s">
        <v>75</v>
      </c>
      <c r="E289" s="95" t="s">
        <v>2</v>
      </c>
      <c r="F289" s="174">
        <v>7</v>
      </c>
      <c r="G289" s="115">
        <f>VLOOKUP($B289,'03_COMPOSIÇÕES'!$A:$G,6,FALSE)</f>
        <v>3.099731757999999</v>
      </c>
      <c r="H289" s="115">
        <f>VLOOKUP($B289,'03_COMPOSIÇÕES'!$A:$G,7,FALSE)</f>
        <v>2.369872</v>
      </c>
      <c r="I289" s="161">
        <f t="shared" si="162"/>
        <v>21.698122305999995</v>
      </c>
      <c r="J289" s="161">
        <f t="shared" si="163"/>
        <v>16.589103999999999</v>
      </c>
      <c r="K289" s="161">
        <f t="shared" si="164"/>
        <v>26.430482780938593</v>
      </c>
      <c r="L289" s="161">
        <f t="shared" si="165"/>
        <v>20.656752300800001</v>
      </c>
      <c r="M289" s="161">
        <f t="shared" si="166"/>
        <v>47.087235081738598</v>
      </c>
      <c r="O289" s="416">
        <v>89724</v>
      </c>
      <c r="P289" s="412">
        <f>VLOOKUP(O289,Plan1!$A:$G,5,FALSE)</f>
        <v>5.41</v>
      </c>
      <c r="Q289" s="417">
        <f t="shared" si="151"/>
        <v>5.9603757999998841E-2</v>
      </c>
      <c r="R289" s="423">
        <f t="shared" si="152"/>
        <v>1.0897271655706444E-2</v>
      </c>
    </row>
    <row r="290" spans="1:18" s="42" customFormat="1" ht="38.25">
      <c r="A290" s="166" t="s">
        <v>6316</v>
      </c>
      <c r="B290" s="171" t="s">
        <v>6033</v>
      </c>
      <c r="C290" s="171" t="s">
        <v>6034</v>
      </c>
      <c r="D290" s="95" t="s">
        <v>75</v>
      </c>
      <c r="E290" s="95" t="s">
        <v>2</v>
      </c>
      <c r="F290" s="174">
        <v>7</v>
      </c>
      <c r="G290" s="115">
        <f>VLOOKUP($B290,'03_COMPOSIÇÕES'!$A:$G,6,FALSE)</f>
        <v>3.7597317579999987</v>
      </c>
      <c r="H290" s="115">
        <f>VLOOKUP($B290,'03_COMPOSIÇÕES'!$A:$G,7,FALSE)</f>
        <v>2.369872</v>
      </c>
      <c r="I290" s="161">
        <f t="shared" si="162"/>
        <v>26.318122305999992</v>
      </c>
      <c r="J290" s="161">
        <f t="shared" si="163"/>
        <v>16.589103999999999</v>
      </c>
      <c r="K290" s="161">
        <f t="shared" si="164"/>
        <v>32.058104780938592</v>
      </c>
      <c r="L290" s="161">
        <f t="shared" si="165"/>
        <v>20.656752300800001</v>
      </c>
      <c r="M290" s="161">
        <f t="shared" si="166"/>
        <v>52.714857081738593</v>
      </c>
      <c r="O290" s="416">
        <v>89726</v>
      </c>
      <c r="P290" s="412">
        <f>VLOOKUP(O290,Plan1!$A:$G,5,FALSE)</f>
        <v>6.07</v>
      </c>
      <c r="Q290" s="417">
        <f t="shared" si="151"/>
        <v>5.9603757999997953E-2</v>
      </c>
      <c r="R290" s="423">
        <f t="shared" si="152"/>
        <v>9.7239169697073222E-3</v>
      </c>
    </row>
    <row r="291" spans="1:18" s="42" customFormat="1" ht="38.25">
      <c r="A291" s="166" t="s">
        <v>6317</v>
      </c>
      <c r="B291" s="171" t="s">
        <v>6035</v>
      </c>
      <c r="C291" s="171" t="s">
        <v>6036</v>
      </c>
      <c r="D291" s="95" t="s">
        <v>75</v>
      </c>
      <c r="E291" s="95" t="s">
        <v>2</v>
      </c>
      <c r="F291" s="174">
        <v>5</v>
      </c>
      <c r="G291" s="115">
        <f>VLOOKUP($B291,'03_COMPOSIÇÕES'!$A:$G,6,FALSE)</f>
        <v>10.172236895000005</v>
      </c>
      <c r="H291" s="115">
        <f>VLOOKUP($B291,'03_COMPOSIÇÕES'!$A:$G,7,FALSE)</f>
        <v>5.9246799999999995</v>
      </c>
      <c r="I291" s="161">
        <f t="shared" si="162"/>
        <v>50.861184475000023</v>
      </c>
      <c r="J291" s="161">
        <f t="shared" si="163"/>
        <v>29.623399999999997</v>
      </c>
      <c r="K291" s="161">
        <f t="shared" si="164"/>
        <v>61.954008808997528</v>
      </c>
      <c r="L291" s="161">
        <f t="shared" si="165"/>
        <v>36.887057679999998</v>
      </c>
      <c r="M291" s="161">
        <f t="shared" si="166"/>
        <v>98.841066488997527</v>
      </c>
      <c r="O291" s="416">
        <v>89744</v>
      </c>
      <c r="P291" s="412">
        <f>VLOOKUP(O291,Plan1!$A:$G,5,FALSE)</f>
        <v>16.03</v>
      </c>
      <c r="Q291" s="417">
        <f t="shared" si="151"/>
        <v>6.6916895000002086E-2</v>
      </c>
      <c r="R291" s="423">
        <f t="shared" si="152"/>
        <v>4.1571249597982148E-3</v>
      </c>
    </row>
    <row r="292" spans="1:18" s="42" customFormat="1" ht="38.25">
      <c r="A292" s="166" t="s">
        <v>6318</v>
      </c>
      <c r="B292" s="171" t="s">
        <v>6037</v>
      </c>
      <c r="C292" s="171" t="s">
        <v>6038</v>
      </c>
      <c r="D292" s="95" t="s">
        <v>75</v>
      </c>
      <c r="E292" s="95" t="s">
        <v>2</v>
      </c>
      <c r="F292" s="174">
        <v>5</v>
      </c>
      <c r="G292" s="115">
        <f>VLOOKUP($B292,'03_COMPOSIÇÕES'!$A:$G,6,FALSE)</f>
        <v>10.222236895000002</v>
      </c>
      <c r="H292" s="115">
        <f>VLOOKUP($B292,'03_COMPOSIÇÕES'!$A:$G,7,FALSE)</f>
        <v>5.9246799999999995</v>
      </c>
      <c r="I292" s="161">
        <f t="shared" si="162"/>
        <v>51.111184475000009</v>
      </c>
      <c r="J292" s="161">
        <f t="shared" si="163"/>
        <v>29.623399999999997</v>
      </c>
      <c r="K292" s="161">
        <f t="shared" si="164"/>
        <v>62.258533808997505</v>
      </c>
      <c r="L292" s="161">
        <f t="shared" si="165"/>
        <v>36.887057679999998</v>
      </c>
      <c r="M292" s="161">
        <f t="shared" si="166"/>
        <v>99.145591488997496</v>
      </c>
      <c r="O292" s="416">
        <v>89746</v>
      </c>
      <c r="P292" s="412">
        <f>VLOOKUP(O292,Plan1!$A:$G,5,FALSE)</f>
        <v>16.079999999999998</v>
      </c>
      <c r="Q292" s="417">
        <f t="shared" si="151"/>
        <v>6.6916895000002086E-2</v>
      </c>
      <c r="R292" s="423">
        <f t="shared" si="152"/>
        <v>4.1442521464096554E-3</v>
      </c>
    </row>
    <row r="293" spans="1:18" s="42" customFormat="1">
      <c r="A293" s="166" t="s">
        <v>6319</v>
      </c>
      <c r="B293" s="171" t="s">
        <v>6039</v>
      </c>
      <c r="C293" s="171" t="s">
        <v>6040</v>
      </c>
      <c r="D293" s="95" t="s">
        <v>75</v>
      </c>
      <c r="E293" s="95" t="s">
        <v>93</v>
      </c>
      <c r="F293" s="174">
        <v>10.8</v>
      </c>
      <c r="G293" s="115">
        <f>VLOOKUP($B293,'03_COMPOSIÇÕES'!$A:$G,6,FALSE)</f>
        <v>15.863535783170001</v>
      </c>
      <c r="H293" s="115">
        <f>VLOOKUP($B293,'03_COMPOSIÇÕES'!$A:$G,7,FALSE)</f>
        <v>32.873200892</v>
      </c>
      <c r="I293" s="161">
        <f t="shared" si="162"/>
        <v>171.32618645823601</v>
      </c>
      <c r="J293" s="161">
        <f t="shared" si="163"/>
        <v>355.03056963360001</v>
      </c>
      <c r="K293" s="161">
        <f t="shared" si="164"/>
        <v>208.69242772477727</v>
      </c>
      <c r="L293" s="161">
        <f t="shared" si="165"/>
        <v>442.08406530775875</v>
      </c>
      <c r="M293" s="161">
        <f t="shared" si="166"/>
        <v>650.776493032536</v>
      </c>
      <c r="O293" s="416">
        <v>93358</v>
      </c>
      <c r="P293" s="412">
        <f>VLOOKUP(O293,Plan1!$A:$G,5,FALSE)</f>
        <v>48.34</v>
      </c>
      <c r="Q293" s="417">
        <f t="shared" si="151"/>
        <v>0.396736675169997</v>
      </c>
      <c r="R293" s="423">
        <f t="shared" si="152"/>
        <v>8.1404029534074898E-3</v>
      </c>
    </row>
    <row r="294" spans="1:18" s="42" customFormat="1" ht="25.5">
      <c r="A294" s="166" t="s">
        <v>6320</v>
      </c>
      <c r="B294" s="171" t="s">
        <v>6041</v>
      </c>
      <c r="C294" s="171" t="s">
        <v>6042</v>
      </c>
      <c r="D294" s="95" t="s">
        <v>75</v>
      </c>
      <c r="E294" s="95" t="s">
        <v>93</v>
      </c>
      <c r="F294" s="174">
        <v>12.42</v>
      </c>
      <c r="G294" s="115">
        <f>VLOOKUP($B294,'03_COMPOSIÇÕES'!$A:$G,6,FALSE)</f>
        <v>6.7750032543100023</v>
      </c>
      <c r="H294" s="115">
        <f>VLOOKUP($B294,'03_COMPOSIÇÕES'!$A:$G,7,FALSE)</f>
        <v>16.333018342999999</v>
      </c>
      <c r="I294" s="161">
        <f t="shared" si="162"/>
        <v>84.145540418530231</v>
      </c>
      <c r="J294" s="161">
        <f t="shared" si="163"/>
        <v>202.85608782006</v>
      </c>
      <c r="K294" s="161">
        <f t="shared" si="164"/>
        <v>102.49768278381167</v>
      </c>
      <c r="L294" s="161">
        <f t="shared" si="165"/>
        <v>252.59640055353873</v>
      </c>
      <c r="M294" s="161">
        <f t="shared" si="166"/>
        <v>355.09408333735041</v>
      </c>
      <c r="O294" s="416">
        <v>93382</v>
      </c>
      <c r="P294" s="412">
        <f>VLOOKUP(O294,Plan1!$A:$G,5,FALSE)</f>
        <v>22.98</v>
      </c>
      <c r="Q294" s="417">
        <f t="shared" si="151"/>
        <v>0.12802159730999918</v>
      </c>
      <c r="R294" s="423">
        <f t="shared" si="152"/>
        <v>5.5401366478254523E-3</v>
      </c>
    </row>
    <row r="295" spans="1:18" s="42" customFormat="1">
      <c r="A295" s="166"/>
      <c r="B295" s="171"/>
      <c r="C295" s="172"/>
      <c r="D295" s="165"/>
      <c r="E295" s="165"/>
      <c r="F295" s="174"/>
      <c r="G295" s="115"/>
      <c r="H295" s="115"/>
      <c r="I295" s="161"/>
      <c r="J295" s="161"/>
      <c r="K295" s="161"/>
      <c r="L295" s="161"/>
      <c r="M295" s="161"/>
      <c r="O295" s="416"/>
      <c r="P295" s="412" t="e">
        <f>VLOOKUP(O295,Plan1!$A:$G,5,FALSE)</f>
        <v>#N/A</v>
      </c>
      <c r="Q295" s="417" t="e">
        <f t="shared" si="151"/>
        <v>#N/A</v>
      </c>
      <c r="R295" s="423" t="e">
        <f t="shared" si="152"/>
        <v>#N/A</v>
      </c>
    </row>
    <row r="296" spans="1:18" s="42" customFormat="1">
      <c r="A296" s="166" t="s">
        <v>6043</v>
      </c>
      <c r="B296" s="185"/>
      <c r="C296" s="170" t="s">
        <v>6044</v>
      </c>
      <c r="D296" s="69"/>
      <c r="E296" s="69"/>
      <c r="F296" s="174"/>
      <c r="G296" s="161"/>
      <c r="H296" s="161"/>
      <c r="I296" s="161">
        <f>SUBTOTAL(9,I297:I303)</f>
        <v>9336.1878917705853</v>
      </c>
      <c r="J296" s="161">
        <f t="shared" ref="J296:M296" si="167">SUBTOTAL(9,J297:J303)</f>
        <v>1235.0168547407998</v>
      </c>
      <c r="K296" s="161">
        <f t="shared" si="167"/>
        <v>11372.410470965749</v>
      </c>
      <c r="L296" s="161">
        <f t="shared" si="167"/>
        <v>1537.8429875232441</v>
      </c>
      <c r="M296" s="161">
        <f t="shared" si="167"/>
        <v>12910.253458488995</v>
      </c>
      <c r="O296" s="418"/>
      <c r="P296" s="412" t="e">
        <f>VLOOKUP(O296,Plan1!$A:$G,5,FALSE)</f>
        <v>#N/A</v>
      </c>
      <c r="Q296" s="417" t="e">
        <f t="shared" si="151"/>
        <v>#N/A</v>
      </c>
      <c r="R296" s="423" t="e">
        <f t="shared" si="152"/>
        <v>#N/A</v>
      </c>
    </row>
    <row r="297" spans="1:18" s="42" customFormat="1" ht="25.5">
      <c r="A297" s="166" t="s">
        <v>6321</v>
      </c>
      <c r="B297" s="171" t="s">
        <v>6045</v>
      </c>
      <c r="C297" s="171" t="s">
        <v>6046</v>
      </c>
      <c r="D297" s="95" t="s">
        <v>75</v>
      </c>
      <c r="E297" s="95" t="s">
        <v>2</v>
      </c>
      <c r="F297" s="174">
        <v>7</v>
      </c>
      <c r="G297" s="115">
        <f>VLOOKUP($B297,'03_COMPOSIÇÕES'!$A:$G,6,FALSE)</f>
        <v>20.689197516</v>
      </c>
      <c r="H297" s="115">
        <f>VLOOKUP($B297,'03_COMPOSIÇÕES'!$A:$G,7,FALSE)</f>
        <v>4.739744</v>
      </c>
      <c r="I297" s="161">
        <f t="shared" ref="I297:I303" si="168">$F297*$G297</f>
        <v>144.82438261199999</v>
      </c>
      <c r="J297" s="161">
        <f t="shared" ref="J297:J303" si="169">$F297*$H297</f>
        <v>33.178207999999998</v>
      </c>
      <c r="K297" s="161">
        <f t="shared" ref="K297:K303" si="170">$I297*(1+BDI_MAT)</f>
        <v>176.41058045967719</v>
      </c>
      <c r="L297" s="161">
        <f t="shared" ref="L297:L303" si="171">$J297*(1+BDI_MDO)</f>
        <v>41.313504601600002</v>
      </c>
      <c r="M297" s="161">
        <f t="shared" ref="M297:M303" si="172">SUM(K297:L297)</f>
        <v>217.72408506127721</v>
      </c>
      <c r="O297" s="416">
        <v>89353</v>
      </c>
      <c r="P297" s="412">
        <f>VLOOKUP(O297,Plan1!$A:$G,5,FALSE)</f>
        <v>25.38</v>
      </c>
      <c r="Q297" s="417">
        <f t="shared" si="151"/>
        <v>4.8941516000002849E-2</v>
      </c>
      <c r="R297" s="423">
        <f t="shared" si="152"/>
        <v>1.9246383483641515E-3</v>
      </c>
    </row>
    <row r="298" spans="1:18" s="42" customFormat="1" ht="25.5">
      <c r="A298" s="166" t="s">
        <v>6322</v>
      </c>
      <c r="B298" s="171" t="s">
        <v>6047</v>
      </c>
      <c r="C298" s="171" t="s">
        <v>6048</v>
      </c>
      <c r="D298" s="95" t="s">
        <v>75</v>
      </c>
      <c r="E298" s="95" t="s">
        <v>78</v>
      </c>
      <c r="F298" s="174">
        <v>23.21</v>
      </c>
      <c r="G298" s="115">
        <f>VLOOKUP($B298,'03_COMPOSIÇÕES'!$A:$G,6,FALSE)</f>
        <v>6.5243153290200002</v>
      </c>
      <c r="H298" s="115">
        <f>VLOOKUP($B298,'03_COMPOSIÇÕES'!$A:$G,7,FALSE)</f>
        <v>8.7448276799999984</v>
      </c>
      <c r="I298" s="161">
        <f t="shared" si="168"/>
        <v>151.42935878655422</v>
      </c>
      <c r="J298" s="161">
        <f t="shared" si="169"/>
        <v>202.96745045279997</v>
      </c>
      <c r="K298" s="161">
        <f t="shared" si="170"/>
        <v>184.45610193790168</v>
      </c>
      <c r="L298" s="161">
        <f t="shared" si="171"/>
        <v>252.73506930382652</v>
      </c>
      <c r="M298" s="161">
        <f t="shared" si="172"/>
        <v>437.19117124172817</v>
      </c>
      <c r="O298" s="416">
        <v>89356</v>
      </c>
      <c r="P298" s="412">
        <f>VLOOKUP(O298,Plan1!$A:$G,5,FALSE)</f>
        <v>15.18</v>
      </c>
      <c r="Q298" s="417">
        <f t="shared" si="151"/>
        <v>8.9143009019998942E-2</v>
      </c>
      <c r="R298" s="423">
        <f t="shared" si="152"/>
        <v>5.838114749946291E-3</v>
      </c>
    </row>
    <row r="299" spans="1:18" s="42" customFormat="1" ht="25.5">
      <c r="A299" s="166" t="s">
        <v>6323</v>
      </c>
      <c r="B299" s="171" t="s">
        <v>6049</v>
      </c>
      <c r="C299" s="171" t="s">
        <v>6050</v>
      </c>
      <c r="D299" s="95" t="s">
        <v>75</v>
      </c>
      <c r="E299" s="95" t="s">
        <v>78</v>
      </c>
      <c r="F299" s="174">
        <v>28.81</v>
      </c>
      <c r="G299" s="115">
        <f>VLOOKUP($B299,'03_COMPOSIÇÕES'!$A:$G,6,FALSE)</f>
        <v>11.0101145352</v>
      </c>
      <c r="H299" s="115">
        <f>VLOOKUP($B299,'03_COMPOSIÇÕES'!$A:$G,7,FALSE)</f>
        <v>10.427436799999999</v>
      </c>
      <c r="I299" s="161">
        <f t="shared" si="168"/>
        <v>317.20139975911195</v>
      </c>
      <c r="J299" s="161">
        <f t="shared" si="169"/>
        <v>300.41445420799994</v>
      </c>
      <c r="K299" s="161">
        <f t="shared" si="170"/>
        <v>386.38302504657423</v>
      </c>
      <c r="L299" s="161">
        <f t="shared" si="171"/>
        <v>374.07607837980157</v>
      </c>
      <c r="M299" s="161">
        <f t="shared" si="172"/>
        <v>760.4591034263758</v>
      </c>
      <c r="O299" s="416">
        <v>89357</v>
      </c>
      <c r="P299" s="412">
        <f>VLOOKUP(O299,Plan1!$A:$G,5,FALSE)</f>
        <v>21.34</v>
      </c>
      <c r="Q299" s="417">
        <f t="shared" si="151"/>
        <v>9.755133519999859E-2</v>
      </c>
      <c r="R299" s="423">
        <f t="shared" si="152"/>
        <v>4.5504887043615562E-3</v>
      </c>
    </row>
    <row r="300" spans="1:18" s="42" customFormat="1" ht="38.25">
      <c r="A300" s="166" t="s">
        <v>6324</v>
      </c>
      <c r="B300" s="171" t="s">
        <v>6051</v>
      </c>
      <c r="C300" s="171" t="s">
        <v>6052</v>
      </c>
      <c r="D300" s="95" t="s">
        <v>75</v>
      </c>
      <c r="E300" s="95" t="s">
        <v>2</v>
      </c>
      <c r="F300" s="174">
        <v>2</v>
      </c>
      <c r="G300" s="115">
        <f>VLOOKUP($B300,'03_COMPOSIÇÕES'!$A:$G,6,FALSE)</f>
        <v>6.6716881369999994</v>
      </c>
      <c r="H300" s="115">
        <f>VLOOKUP($B300,'03_COMPOSIÇÕES'!$A:$G,7,FALSE)</f>
        <v>3.5548079999999995</v>
      </c>
      <c r="I300" s="161">
        <f t="shared" si="168"/>
        <v>13.343376273999999</v>
      </c>
      <c r="J300" s="161">
        <f t="shared" si="169"/>
        <v>7.109615999999999</v>
      </c>
      <c r="K300" s="161">
        <f t="shared" si="170"/>
        <v>16.253566639359398</v>
      </c>
      <c r="L300" s="161">
        <f t="shared" si="171"/>
        <v>8.8528938431999986</v>
      </c>
      <c r="M300" s="161">
        <f t="shared" si="172"/>
        <v>25.106460482559399</v>
      </c>
      <c r="O300" s="416">
        <v>89366</v>
      </c>
      <c r="P300" s="412">
        <f>VLOOKUP(O300,Plan1!$A:$G,5,FALSE)</f>
        <v>10.17</v>
      </c>
      <c r="Q300" s="417">
        <f t="shared" si="151"/>
        <v>5.6496136999998114E-2</v>
      </c>
      <c r="R300" s="423">
        <f t="shared" si="152"/>
        <v>5.524486221198689E-3</v>
      </c>
    </row>
    <row r="301" spans="1:18" s="42" customFormat="1" ht="25.5">
      <c r="A301" s="166" t="s">
        <v>6325</v>
      </c>
      <c r="B301" s="171" t="s">
        <v>6053</v>
      </c>
      <c r="C301" s="171" t="s">
        <v>6054</v>
      </c>
      <c r="D301" s="95" t="s">
        <v>75</v>
      </c>
      <c r="E301" s="95" t="s">
        <v>2</v>
      </c>
      <c r="F301" s="174">
        <v>2</v>
      </c>
      <c r="G301" s="115">
        <f>VLOOKUP($B301,'03_COMPOSIÇÕES'!$A:$G,6,FALSE)</f>
        <v>2.9394485239599999</v>
      </c>
      <c r="H301" s="115">
        <f>VLOOKUP($B301,'03_COMPOSIÇÕES'!$A:$G,7,FALSE)</f>
        <v>1.7300065600000001</v>
      </c>
      <c r="I301" s="161">
        <f t="shared" si="168"/>
        <v>5.8788970479199998</v>
      </c>
      <c r="J301" s="161">
        <f t="shared" si="169"/>
        <v>3.4600131200000002</v>
      </c>
      <c r="K301" s="161">
        <f t="shared" si="170"/>
        <v>7.1610844940713516</v>
      </c>
      <c r="L301" s="161">
        <f t="shared" si="171"/>
        <v>4.3084083370240007</v>
      </c>
      <c r="M301" s="161">
        <f t="shared" si="172"/>
        <v>11.469492831095351</v>
      </c>
      <c r="O301" s="416">
        <v>89492</v>
      </c>
      <c r="P301" s="412">
        <f>VLOOKUP(O301,Plan1!$A:$G,5,FALSE)</f>
        <v>4.6399999999999997</v>
      </c>
      <c r="Q301" s="417">
        <f t="shared" si="151"/>
        <v>2.9455083960000294E-2</v>
      </c>
      <c r="R301" s="423">
        <f t="shared" si="152"/>
        <v>6.3080345415851991E-3</v>
      </c>
    </row>
    <row r="302" spans="1:18" s="42" customFormat="1" ht="38.25">
      <c r="A302" s="166" t="s">
        <v>6326</v>
      </c>
      <c r="B302" s="171" t="s">
        <v>6055</v>
      </c>
      <c r="C302" s="171" t="s">
        <v>6056</v>
      </c>
      <c r="D302" s="95" t="s">
        <v>75</v>
      </c>
      <c r="E302" s="95" t="s">
        <v>2</v>
      </c>
      <c r="F302" s="174">
        <v>17</v>
      </c>
      <c r="G302" s="115">
        <f>VLOOKUP($B302,'03_COMPOSIÇÕES'!$A:$G,6,FALSE)</f>
        <v>5.9316881370000001</v>
      </c>
      <c r="H302" s="115">
        <f>VLOOKUP($B302,'03_COMPOSIÇÕES'!$A:$G,7,FALSE)</f>
        <v>3.5548079999999995</v>
      </c>
      <c r="I302" s="161">
        <f t="shared" si="168"/>
        <v>100.838698329</v>
      </c>
      <c r="J302" s="161">
        <f t="shared" si="169"/>
        <v>60.431735999999994</v>
      </c>
      <c r="K302" s="161">
        <f t="shared" si="170"/>
        <v>122.8316184345549</v>
      </c>
      <c r="L302" s="161">
        <f t="shared" si="171"/>
        <v>75.249597667199993</v>
      </c>
      <c r="M302" s="161">
        <f t="shared" si="172"/>
        <v>198.08121610175488</v>
      </c>
      <c r="O302" s="416">
        <v>90373</v>
      </c>
      <c r="P302" s="412">
        <f>VLOOKUP(O302,Plan1!$A:$G,5,FALSE)</f>
        <v>9.43</v>
      </c>
      <c r="Q302" s="417">
        <f t="shared" si="151"/>
        <v>5.6496136999999891E-2</v>
      </c>
      <c r="R302" s="423">
        <f t="shared" si="152"/>
        <v>5.9554271866141479E-3</v>
      </c>
    </row>
    <row r="303" spans="1:18" s="42" customFormat="1" ht="25.5">
      <c r="A303" s="166" t="s">
        <v>6327</v>
      </c>
      <c r="B303" s="171" t="s">
        <v>6057</v>
      </c>
      <c r="C303" s="171" t="s">
        <v>6058</v>
      </c>
      <c r="D303" s="95" t="s">
        <v>75</v>
      </c>
      <c r="E303" s="95" t="s">
        <v>2</v>
      </c>
      <c r="F303" s="174">
        <v>1</v>
      </c>
      <c r="G303" s="115">
        <f>VLOOKUP($B303,'03_COMPOSIÇÕES'!$A:$G,6,FALSE)</f>
        <v>8602.6717789619997</v>
      </c>
      <c r="H303" s="115">
        <f>VLOOKUP($B303,'03_COMPOSIÇÕES'!$A:$G,7,FALSE)</f>
        <v>627.45537695999997</v>
      </c>
      <c r="I303" s="161">
        <f t="shared" si="168"/>
        <v>8602.6717789619997</v>
      </c>
      <c r="J303" s="161">
        <f t="shared" si="169"/>
        <v>627.45537695999997</v>
      </c>
      <c r="K303" s="161">
        <f t="shared" si="170"/>
        <v>10478.914493953611</v>
      </c>
      <c r="L303" s="161">
        <f t="shared" si="171"/>
        <v>781.30743539059199</v>
      </c>
      <c r="M303" s="161">
        <f t="shared" si="172"/>
        <v>11260.221929344203</v>
      </c>
      <c r="O303" s="416" t="s">
        <v>6057</v>
      </c>
      <c r="P303" s="412" t="e">
        <f>VLOOKUP(O303,Plan1!$A:$G,5,FALSE)</f>
        <v>#N/A</v>
      </c>
      <c r="Q303" s="417" t="e">
        <f t="shared" si="151"/>
        <v>#N/A</v>
      </c>
      <c r="R303" s="423" t="e">
        <f t="shared" si="152"/>
        <v>#N/A</v>
      </c>
    </row>
    <row r="304" spans="1:18" s="42" customFormat="1">
      <c r="A304" s="166"/>
      <c r="B304" s="171"/>
      <c r="C304" s="172"/>
      <c r="D304" s="165"/>
      <c r="E304" s="165"/>
      <c r="F304" s="174"/>
      <c r="G304" s="115"/>
      <c r="H304" s="115"/>
      <c r="I304" s="161"/>
      <c r="J304" s="161"/>
      <c r="K304" s="161"/>
      <c r="L304" s="161"/>
      <c r="M304" s="161"/>
      <c r="O304" s="416"/>
      <c r="P304" s="412" t="e">
        <f>VLOOKUP(O304,Plan1!$A:$G,5,FALSE)</f>
        <v>#N/A</v>
      </c>
      <c r="Q304" s="417" t="e">
        <f t="shared" si="151"/>
        <v>#N/A</v>
      </c>
      <c r="R304" s="423" t="e">
        <f t="shared" si="152"/>
        <v>#N/A</v>
      </c>
    </row>
    <row r="305" spans="1:18" s="42" customFormat="1">
      <c r="A305" s="166" t="s">
        <v>6059</v>
      </c>
      <c r="B305" s="185"/>
      <c r="C305" s="170" t="s">
        <v>6060</v>
      </c>
      <c r="D305" s="69"/>
      <c r="E305" s="69"/>
      <c r="F305" s="174"/>
      <c r="G305" s="115"/>
      <c r="H305" s="115"/>
      <c r="I305" s="161">
        <f>SUBTOTAL(9,I306:I308)</f>
        <v>1900.0170725292003</v>
      </c>
      <c r="J305" s="161">
        <f t="shared" ref="J305:M305" si="173">SUBTOTAL(9,J306:J308)</f>
        <v>692.65279180000005</v>
      </c>
      <c r="K305" s="161">
        <f t="shared" si="173"/>
        <v>2314.4107960478186</v>
      </c>
      <c r="L305" s="161">
        <f t="shared" si="173"/>
        <v>862.49125634936013</v>
      </c>
      <c r="M305" s="161">
        <f t="shared" si="173"/>
        <v>3176.902052397179</v>
      </c>
      <c r="O305" s="418"/>
      <c r="P305" s="412" t="e">
        <f>VLOOKUP(O305,Plan1!$A:$G,5,FALSE)</f>
        <v>#N/A</v>
      </c>
      <c r="Q305" s="417" t="e">
        <f t="shared" si="151"/>
        <v>#N/A</v>
      </c>
      <c r="R305" s="423" t="e">
        <f t="shared" si="152"/>
        <v>#N/A</v>
      </c>
    </row>
    <row r="306" spans="1:18" s="42" customFormat="1" ht="25.5">
      <c r="A306" s="166" t="s">
        <v>6328</v>
      </c>
      <c r="B306" s="171" t="s">
        <v>6061</v>
      </c>
      <c r="C306" s="171" t="s">
        <v>6062</v>
      </c>
      <c r="D306" s="95" t="s">
        <v>75</v>
      </c>
      <c r="E306" s="95" t="s">
        <v>78</v>
      </c>
      <c r="F306" s="174">
        <v>68</v>
      </c>
      <c r="G306" s="115">
        <f>VLOOKUP($B306,'03_COMPOSIÇÕES'!$A:$G,6,FALSE)</f>
        <v>11.727227130600001</v>
      </c>
      <c r="H306" s="115">
        <f>VLOOKUP($B306,'03_COMPOSIÇÕES'!$A:$G,7,FALSE)</f>
        <v>1.6589103999999999</v>
      </c>
      <c r="I306" s="161">
        <f t="shared" ref="I306:I308" si="174">$F306*$G306</f>
        <v>797.45144488080007</v>
      </c>
      <c r="J306" s="161">
        <f t="shared" ref="J306:J308" si="175">$F306*$H306</f>
        <v>112.80590719999999</v>
      </c>
      <c r="K306" s="161">
        <f>$I306*(1+BDI_MAT)</f>
        <v>971.37560500930249</v>
      </c>
      <c r="L306" s="161">
        <f>$J306*(1+BDI_MDO)</f>
        <v>140.46591564543999</v>
      </c>
      <c r="M306" s="161">
        <f t="shared" ref="M306:M308" si="176">SUM(K306:L306)</f>
        <v>1111.8415206547425</v>
      </c>
      <c r="O306" s="416">
        <v>89576</v>
      </c>
      <c r="P306" s="412">
        <f>VLOOKUP(O306,Plan1!$A:$G,5,FALSE)</f>
        <v>13.35</v>
      </c>
      <c r="Q306" s="417">
        <f t="shared" si="151"/>
        <v>3.6137530600001355E-2</v>
      </c>
      <c r="R306" s="423">
        <f t="shared" si="152"/>
        <v>2.6996234363641397E-3</v>
      </c>
    </row>
    <row r="307" spans="1:18" s="42" customFormat="1" ht="38.25">
      <c r="A307" s="166" t="s">
        <v>6329</v>
      </c>
      <c r="B307" s="171" t="s">
        <v>6063</v>
      </c>
      <c r="C307" s="171" t="s">
        <v>6064</v>
      </c>
      <c r="D307" s="95" t="s">
        <v>75</v>
      </c>
      <c r="E307" s="95" t="s">
        <v>2</v>
      </c>
      <c r="F307" s="174">
        <v>12</v>
      </c>
      <c r="G307" s="115">
        <f>VLOOKUP($B307,'03_COMPOSIÇÕES'!$A:$G,6,FALSE)</f>
        <v>13.849399254800003</v>
      </c>
      <c r="H307" s="115">
        <f>VLOOKUP($B307,'03_COMPOSIÇÕES'!$A:$G,7,FALSE)</f>
        <v>1.4219232000000002</v>
      </c>
      <c r="I307" s="161">
        <f t="shared" si="174"/>
        <v>166.19279105760003</v>
      </c>
      <c r="J307" s="161">
        <f t="shared" si="175"/>
        <v>17.063078400000002</v>
      </c>
      <c r="K307" s="161">
        <f>$I307*(1+BDI_MAT)</f>
        <v>202.43943878726259</v>
      </c>
      <c r="L307" s="161">
        <f>$J307*(1+BDI_MDO)</f>
        <v>21.246945223680004</v>
      </c>
      <c r="M307" s="161">
        <f t="shared" si="176"/>
        <v>223.68638401094259</v>
      </c>
      <c r="O307" s="416">
        <v>89581</v>
      </c>
      <c r="P307" s="412">
        <f>VLOOKUP(O307,Plan1!$A:$G,5,FALSE)</f>
        <v>15.24</v>
      </c>
      <c r="Q307" s="417">
        <f t="shared" si="151"/>
        <v>3.1322454800003285E-2</v>
      </c>
      <c r="R307" s="423">
        <f t="shared" si="152"/>
        <v>2.0510636778649236E-3</v>
      </c>
    </row>
    <row r="308" spans="1:18" s="42" customFormat="1" ht="25.5">
      <c r="A308" s="166" t="s">
        <v>6330</v>
      </c>
      <c r="B308" s="171" t="s">
        <v>6065</v>
      </c>
      <c r="C308" s="171" t="s">
        <v>6066</v>
      </c>
      <c r="D308" s="95" t="s">
        <v>75</v>
      </c>
      <c r="E308" s="95" t="s">
        <v>2</v>
      </c>
      <c r="F308" s="174">
        <v>4</v>
      </c>
      <c r="G308" s="115">
        <f>VLOOKUP($B308,'03_COMPOSIÇÕES'!$A:$G,6,FALSE)</f>
        <v>234.09320914770004</v>
      </c>
      <c r="H308" s="115">
        <f>VLOOKUP($B308,'03_COMPOSIÇÕES'!$A:$G,7,FALSE)</f>
        <v>140.69595155000002</v>
      </c>
      <c r="I308" s="161">
        <f t="shared" si="174"/>
        <v>936.37283659080015</v>
      </c>
      <c r="J308" s="161">
        <f t="shared" si="175"/>
        <v>562.78380620000007</v>
      </c>
      <c r="K308" s="161">
        <f>$I308*(1+BDI_MAT)</f>
        <v>1140.5957522512535</v>
      </c>
      <c r="L308" s="161">
        <f>$J308*(1+BDI_MDO)</f>
        <v>700.77839548024019</v>
      </c>
      <c r="M308" s="161">
        <f t="shared" si="176"/>
        <v>1841.3741477314938</v>
      </c>
      <c r="O308" s="416" t="s">
        <v>6065</v>
      </c>
      <c r="P308" s="412" t="e">
        <f>VLOOKUP(O308,Plan1!$A:$G,5,FALSE)</f>
        <v>#N/A</v>
      </c>
      <c r="Q308" s="417" t="e">
        <f t="shared" si="151"/>
        <v>#N/A</v>
      </c>
      <c r="R308" s="423" t="e">
        <f t="shared" si="152"/>
        <v>#N/A</v>
      </c>
    </row>
    <row r="309" spans="1:18" s="42" customFormat="1">
      <c r="A309" s="166"/>
      <c r="B309" s="171"/>
      <c r="C309" s="172"/>
      <c r="D309" s="165"/>
      <c r="E309" s="165"/>
      <c r="F309" s="174"/>
      <c r="G309" s="115"/>
      <c r="H309" s="115"/>
      <c r="I309" s="161"/>
      <c r="J309" s="161"/>
      <c r="K309" s="161"/>
      <c r="L309" s="161"/>
      <c r="M309" s="161"/>
      <c r="O309" s="416"/>
      <c r="P309" s="412" t="e">
        <f>VLOOKUP(O309,Plan1!$A:$G,5,FALSE)</f>
        <v>#N/A</v>
      </c>
      <c r="Q309" s="417" t="e">
        <f t="shared" si="151"/>
        <v>#N/A</v>
      </c>
      <c r="R309" s="423" t="e">
        <f t="shared" si="152"/>
        <v>#N/A</v>
      </c>
    </row>
    <row r="310" spans="1:18" s="42" customFormat="1">
      <c r="A310" s="166" t="s">
        <v>6067</v>
      </c>
      <c r="B310" s="185"/>
      <c r="C310" s="170" t="s">
        <v>6068</v>
      </c>
      <c r="D310" s="69"/>
      <c r="E310" s="69"/>
      <c r="F310" s="174"/>
      <c r="G310" s="161"/>
      <c r="H310" s="161"/>
      <c r="I310" s="161">
        <f>SUBTOTAL(9,I311:I324)</f>
        <v>5315.4585706172493</v>
      </c>
      <c r="J310" s="161">
        <f t="shared" ref="J310:M310" si="177">SUBTOTAL(9,J311:J324)</f>
        <v>510.93329303100006</v>
      </c>
      <c r="K310" s="161">
        <f t="shared" si="177"/>
        <v>6474.7600848688744</v>
      </c>
      <c r="L310" s="161">
        <f t="shared" si="177"/>
        <v>636.21413648220141</v>
      </c>
      <c r="M310" s="161">
        <f t="shared" si="177"/>
        <v>7110.9742213510735</v>
      </c>
      <c r="O310" s="418"/>
      <c r="P310" s="412" t="e">
        <f>VLOOKUP(O310,Plan1!$A:$G,5,FALSE)</f>
        <v>#N/A</v>
      </c>
      <c r="Q310" s="417" t="e">
        <f t="shared" si="151"/>
        <v>#N/A</v>
      </c>
      <c r="R310" s="423" t="e">
        <f t="shared" si="152"/>
        <v>#N/A</v>
      </c>
    </row>
    <row r="311" spans="1:18" s="42" customFormat="1" ht="25.5">
      <c r="A311" s="166" t="s">
        <v>6331</v>
      </c>
      <c r="B311" s="171" t="s">
        <v>6069</v>
      </c>
      <c r="C311" s="171" t="s">
        <v>6070</v>
      </c>
      <c r="D311" s="95" t="s">
        <v>75</v>
      </c>
      <c r="E311" s="95" t="s">
        <v>2</v>
      </c>
      <c r="F311" s="174">
        <v>2</v>
      </c>
      <c r="G311" s="115">
        <f>VLOOKUP($B311,'03_COMPOSIÇÕES'!$A:$G,6,FALSE)</f>
        <v>136.73429037450003</v>
      </c>
      <c r="H311" s="115">
        <f>VLOOKUP($B311,'03_COMPOSIÇÕES'!$A:$G,7,FALSE)</f>
        <v>18.38992305</v>
      </c>
      <c r="I311" s="161">
        <f t="shared" ref="I311:I324" si="178">$F311*$G311</f>
        <v>273.46858074900007</v>
      </c>
      <c r="J311" s="161">
        <f t="shared" ref="J311:J324" si="179">$F311*$H311</f>
        <v>36.7798461</v>
      </c>
      <c r="K311" s="161">
        <f t="shared" ref="K311:K324" si="180">$I311*(1+BDI_MAT)</f>
        <v>333.11207821035697</v>
      </c>
      <c r="L311" s="161">
        <f t="shared" ref="L311:L324" si="181">$J311*(1+BDI_MDO)</f>
        <v>45.798264363720001</v>
      </c>
      <c r="M311" s="161">
        <f t="shared" ref="M311:M324" si="182">SUM(K311:L311)</f>
        <v>378.91034257407699</v>
      </c>
      <c r="O311" s="416">
        <v>40729</v>
      </c>
      <c r="P311" s="412">
        <f>VLOOKUP(O311,Plan1!$A:$G,5,FALSE)</f>
        <v>154.96</v>
      </c>
      <c r="Q311" s="417">
        <f t="shared" si="151"/>
        <v>0.1642134245000193</v>
      </c>
      <c r="R311" s="423">
        <f t="shared" si="152"/>
        <v>1.0585931162831845E-3</v>
      </c>
    </row>
    <row r="312" spans="1:18" s="42" customFormat="1" ht="38.25">
      <c r="A312" s="166" t="s">
        <v>6332</v>
      </c>
      <c r="B312" s="171" t="s">
        <v>6071</v>
      </c>
      <c r="C312" s="171" t="s">
        <v>6072</v>
      </c>
      <c r="D312" s="95" t="s">
        <v>75</v>
      </c>
      <c r="E312" s="95" t="s">
        <v>2</v>
      </c>
      <c r="F312" s="174">
        <v>1</v>
      </c>
      <c r="G312" s="115">
        <f>VLOOKUP($B312,'03_COMPOSIÇÕES'!$A:$G,6,FALSE)</f>
        <v>405.83516744299999</v>
      </c>
      <c r="H312" s="115">
        <f>VLOOKUP($B312,'03_COMPOSIÇÕES'!$A:$G,7,FALSE)</f>
        <v>20.564159539999999</v>
      </c>
      <c r="I312" s="161">
        <f t="shared" si="178"/>
        <v>405.83516744299999</v>
      </c>
      <c r="J312" s="161">
        <f t="shared" si="179"/>
        <v>20.564159539999999</v>
      </c>
      <c r="K312" s="161">
        <f t="shared" si="180"/>
        <v>494.34781746231829</v>
      </c>
      <c r="L312" s="161">
        <f t="shared" si="181"/>
        <v>25.606491459208002</v>
      </c>
      <c r="M312" s="161">
        <f t="shared" si="182"/>
        <v>519.95430892152626</v>
      </c>
      <c r="O312" s="416">
        <v>86924</v>
      </c>
      <c r="P312" s="412">
        <f>VLOOKUP(O312,Plan1!$A:$G,5,FALSE)</f>
        <v>426.17</v>
      </c>
      <c r="Q312" s="417">
        <f t="shared" si="151"/>
        <v>0.22932698299996446</v>
      </c>
      <c r="R312" s="423">
        <f t="shared" si="152"/>
        <v>5.3782210357266214E-4</v>
      </c>
    </row>
    <row r="313" spans="1:18" s="42" customFormat="1" ht="38.25">
      <c r="A313" s="166" t="s">
        <v>6333</v>
      </c>
      <c r="B313" s="171" t="s">
        <v>6073</v>
      </c>
      <c r="C313" s="171" t="s">
        <v>6074</v>
      </c>
      <c r="D313" s="95" t="s">
        <v>75</v>
      </c>
      <c r="E313" s="95" t="s">
        <v>2</v>
      </c>
      <c r="F313" s="174">
        <v>3</v>
      </c>
      <c r="G313" s="115">
        <f>VLOOKUP($B313,'03_COMPOSIÇÕES'!$A:$G,6,FALSE)</f>
        <v>359.14969018180005</v>
      </c>
      <c r="H313" s="115">
        <f>VLOOKUP($B313,'03_COMPOSIÇÕES'!$A:$G,7,FALSE)</f>
        <v>16.66728118</v>
      </c>
      <c r="I313" s="161">
        <f t="shared" si="178"/>
        <v>1077.4490705454002</v>
      </c>
      <c r="J313" s="161">
        <f t="shared" si="179"/>
        <v>50.001843539999996</v>
      </c>
      <c r="K313" s="161">
        <f t="shared" si="180"/>
        <v>1312.4407128313519</v>
      </c>
      <c r="L313" s="161">
        <f t="shared" si="181"/>
        <v>62.262295576008</v>
      </c>
      <c r="M313" s="161">
        <f t="shared" si="182"/>
        <v>1374.7030084073599</v>
      </c>
      <c r="O313" s="416">
        <v>86931</v>
      </c>
      <c r="P313" s="412">
        <f>VLOOKUP(O313,Plan1!$A:$G,5,FALSE)</f>
        <v>375.64</v>
      </c>
      <c r="Q313" s="417">
        <f t="shared" si="151"/>
        <v>0.17697136180004236</v>
      </c>
      <c r="R313" s="423">
        <f t="shared" si="152"/>
        <v>4.7089773822287428E-4</v>
      </c>
    </row>
    <row r="314" spans="1:18" s="42" customFormat="1" ht="51">
      <c r="A314" s="166" t="s">
        <v>6334</v>
      </c>
      <c r="B314" s="171" t="s">
        <v>6075</v>
      </c>
      <c r="C314" s="171" t="s">
        <v>6076</v>
      </c>
      <c r="D314" s="95" t="s">
        <v>75</v>
      </c>
      <c r="E314" s="95" t="s">
        <v>2</v>
      </c>
      <c r="F314" s="174">
        <v>5</v>
      </c>
      <c r="G314" s="115">
        <f>VLOOKUP($B314,'03_COMPOSIÇÕES'!$A:$G,6,FALSE)</f>
        <v>359.58348593720007</v>
      </c>
      <c r="H314" s="115">
        <f>VLOOKUP($B314,'03_COMPOSIÇÕES'!$A:$G,7,FALSE)</f>
        <v>53.665660020000004</v>
      </c>
      <c r="I314" s="161">
        <f t="shared" si="178"/>
        <v>1797.9174296860003</v>
      </c>
      <c r="J314" s="161">
        <f t="shared" si="179"/>
        <v>268.32830010000004</v>
      </c>
      <c r="K314" s="161">
        <f t="shared" si="180"/>
        <v>2190.0432211005168</v>
      </c>
      <c r="L314" s="161">
        <f t="shared" si="181"/>
        <v>334.12239928452004</v>
      </c>
      <c r="M314" s="161">
        <f t="shared" si="182"/>
        <v>2524.1656203850371</v>
      </c>
      <c r="O314" s="416">
        <v>93396</v>
      </c>
      <c r="P314" s="412">
        <f>VLOOKUP(O314,Plan1!$A:$G,5,FALSE)</f>
        <v>412.67</v>
      </c>
      <c r="Q314" s="417">
        <f t="shared" si="151"/>
        <v>0.57914595720006901</v>
      </c>
      <c r="R314" s="423">
        <f t="shared" si="152"/>
        <v>1.4014450189814807E-3</v>
      </c>
    </row>
    <row r="315" spans="1:18" s="42" customFormat="1" ht="63.75">
      <c r="A315" s="166" t="s">
        <v>6335</v>
      </c>
      <c r="B315" s="171" t="s">
        <v>6077</v>
      </c>
      <c r="C315" s="171" t="s">
        <v>6078</v>
      </c>
      <c r="D315" s="95" t="s">
        <v>75</v>
      </c>
      <c r="E315" s="95" t="s">
        <v>2</v>
      </c>
      <c r="F315" s="174">
        <v>1</v>
      </c>
      <c r="G315" s="115">
        <f>VLOOKUP($B315,'03_COMPOSIÇÕES'!$A:$G,6,FALSE)</f>
        <v>593.53773946409967</v>
      </c>
      <c r="H315" s="115">
        <f>VLOOKUP($B315,'03_COMPOSIÇÕES'!$A:$G,7,FALSE)</f>
        <v>42.862987750000002</v>
      </c>
      <c r="I315" s="161">
        <f t="shared" si="178"/>
        <v>593.53773946409967</v>
      </c>
      <c r="J315" s="161">
        <f t="shared" si="179"/>
        <v>42.862987750000002</v>
      </c>
      <c r="K315" s="161">
        <f t="shared" si="180"/>
        <v>722.9883204412198</v>
      </c>
      <c r="L315" s="161">
        <f t="shared" si="181"/>
        <v>53.372992346300009</v>
      </c>
      <c r="M315" s="161">
        <f t="shared" si="182"/>
        <v>776.36131278751986</v>
      </c>
      <c r="O315" s="416">
        <v>93441</v>
      </c>
      <c r="P315" s="412">
        <f>VLOOKUP(O315,Plan1!$A:$G,5,FALSE)</f>
        <v>635.91999999999996</v>
      </c>
      <c r="Q315" s="417">
        <f t="shared" si="151"/>
        <v>0.48072721409971564</v>
      </c>
      <c r="R315" s="423">
        <f t="shared" si="152"/>
        <v>7.553844512468448E-4</v>
      </c>
    </row>
    <row r="316" spans="1:18" s="42" customFormat="1" ht="25.5">
      <c r="A316" s="166" t="s">
        <v>6336</v>
      </c>
      <c r="B316" s="171" t="s">
        <v>6079</v>
      </c>
      <c r="C316" s="171" t="s">
        <v>6080</v>
      </c>
      <c r="D316" s="95" t="s">
        <v>75</v>
      </c>
      <c r="E316" s="95" t="s">
        <v>2</v>
      </c>
      <c r="F316" s="174">
        <v>1</v>
      </c>
      <c r="G316" s="115">
        <f>VLOOKUP($B316,'03_COMPOSIÇÕES'!$A:$G,6,FALSE)</f>
        <v>50.511495342500005</v>
      </c>
      <c r="H316" s="115">
        <f>VLOOKUP($B316,'03_COMPOSIÇÕES'!$A:$G,7,FALSE)</f>
        <v>8.6812378500000005</v>
      </c>
      <c r="I316" s="161">
        <f t="shared" si="178"/>
        <v>50.511495342500005</v>
      </c>
      <c r="J316" s="161">
        <f t="shared" si="179"/>
        <v>8.6812378500000005</v>
      </c>
      <c r="K316" s="161">
        <f t="shared" si="180"/>
        <v>61.528052476699251</v>
      </c>
      <c r="L316" s="161">
        <f t="shared" si="181"/>
        <v>10.809877370820001</v>
      </c>
      <c r="M316" s="161">
        <f t="shared" si="182"/>
        <v>72.337929847519248</v>
      </c>
      <c r="O316" s="416">
        <v>9535</v>
      </c>
      <c r="P316" s="412">
        <f>VLOOKUP(O316,Plan1!$A:$G,5,FALSE)</f>
        <v>59.11</v>
      </c>
      <c r="Q316" s="417">
        <f t="shared" si="151"/>
        <v>8.2733192500008101E-2</v>
      </c>
      <c r="R316" s="423">
        <f t="shared" si="152"/>
        <v>1.3976917104157438E-3</v>
      </c>
    </row>
    <row r="317" spans="1:18" s="42" customFormat="1" ht="25.5">
      <c r="A317" s="166" t="s">
        <v>6337</v>
      </c>
      <c r="B317" s="171" t="s">
        <v>6081</v>
      </c>
      <c r="C317" s="171" t="s">
        <v>6082</v>
      </c>
      <c r="D317" s="95" t="s">
        <v>75</v>
      </c>
      <c r="E317" s="95" t="s">
        <v>2</v>
      </c>
      <c r="F317" s="174">
        <v>2</v>
      </c>
      <c r="G317" s="115">
        <f>VLOOKUP($B317,'03_COMPOSIÇÕES'!$A:$G,6,FALSE)</f>
        <v>156.70834142380005</v>
      </c>
      <c r="H317" s="115">
        <f>VLOOKUP($B317,'03_COMPOSIÇÕES'!$A:$G,7,FALSE)</f>
        <v>14.220259579999999</v>
      </c>
      <c r="I317" s="161">
        <f t="shared" si="178"/>
        <v>313.4166828476001</v>
      </c>
      <c r="J317" s="161">
        <f t="shared" si="179"/>
        <v>28.440519159999997</v>
      </c>
      <c r="K317" s="161">
        <f t="shared" si="180"/>
        <v>381.77286137666169</v>
      </c>
      <c r="L317" s="161">
        <f t="shared" si="181"/>
        <v>35.414134458032002</v>
      </c>
      <c r="M317" s="161">
        <f t="shared" si="182"/>
        <v>417.18699583469368</v>
      </c>
      <c r="O317" s="416">
        <v>95469</v>
      </c>
      <c r="P317" s="412">
        <f>VLOOKUP(O317,Plan1!$A:$G,5,FALSE)</f>
        <v>170.79</v>
      </c>
      <c r="Q317" s="417">
        <f t="shared" si="151"/>
        <v>0.13860100380006202</v>
      </c>
      <c r="R317" s="423">
        <f t="shared" si="152"/>
        <v>8.1087075531016987E-4</v>
      </c>
    </row>
    <row r="318" spans="1:18" s="42" customFormat="1" ht="25.5">
      <c r="A318" s="166" t="s">
        <v>6338</v>
      </c>
      <c r="B318" s="171" t="s">
        <v>6083</v>
      </c>
      <c r="C318" s="171" t="s">
        <v>6084</v>
      </c>
      <c r="D318" s="95" t="s">
        <v>75</v>
      </c>
      <c r="E318" s="95" t="s">
        <v>2</v>
      </c>
      <c r="F318" s="174">
        <v>3</v>
      </c>
      <c r="G318" s="115">
        <f>VLOOKUP($B318,'03_COMPOSIÇÕES'!$A:$G,6,FALSE)</f>
        <v>13.16104722585</v>
      </c>
      <c r="H318" s="115">
        <f>VLOOKUP($B318,'03_COMPOSIÇÕES'!$A:$G,7,FALSE)</f>
        <v>2.4259352990000003</v>
      </c>
      <c r="I318" s="161">
        <f t="shared" si="178"/>
        <v>39.483141677550002</v>
      </c>
      <c r="J318" s="161">
        <f t="shared" si="179"/>
        <v>7.2778058970000004</v>
      </c>
      <c r="K318" s="161">
        <f t="shared" si="180"/>
        <v>48.094414877423652</v>
      </c>
      <c r="L318" s="161">
        <f t="shared" si="181"/>
        <v>9.0623239029444012</v>
      </c>
      <c r="M318" s="161">
        <f t="shared" si="182"/>
        <v>57.156738780368052</v>
      </c>
      <c r="O318" s="416">
        <v>95542</v>
      </c>
      <c r="P318" s="412">
        <f>VLOOKUP(O318,Plan1!$A:$G,5,FALSE)</f>
        <v>15.56</v>
      </c>
      <c r="Q318" s="417">
        <f t="shared" si="151"/>
        <v>2.6982524850000189E-2</v>
      </c>
      <c r="R318" s="423">
        <f t="shared" si="152"/>
        <v>1.7310935459754647E-3</v>
      </c>
    </row>
    <row r="319" spans="1:18" s="42" customFormat="1" ht="25.5">
      <c r="A319" s="166" t="s">
        <v>6339</v>
      </c>
      <c r="B319" s="171" t="s">
        <v>6085</v>
      </c>
      <c r="C319" s="171" t="s">
        <v>6086</v>
      </c>
      <c r="D319" s="95" t="s">
        <v>75</v>
      </c>
      <c r="E319" s="95" t="s">
        <v>2</v>
      </c>
      <c r="F319" s="174">
        <v>3</v>
      </c>
      <c r="G319" s="115">
        <f>VLOOKUP($B319,'03_COMPOSIÇÕES'!$A:$G,6,FALSE)</f>
        <v>17.001047225850005</v>
      </c>
      <c r="H319" s="115">
        <f>VLOOKUP($B319,'03_COMPOSIÇÕES'!$A:$G,7,FALSE)</f>
        <v>2.4259352990000003</v>
      </c>
      <c r="I319" s="161">
        <f t="shared" si="178"/>
        <v>51.003141677550019</v>
      </c>
      <c r="J319" s="161">
        <f t="shared" si="179"/>
        <v>7.2778058970000004</v>
      </c>
      <c r="K319" s="161">
        <f t="shared" si="180"/>
        <v>62.126926877423678</v>
      </c>
      <c r="L319" s="161">
        <f t="shared" si="181"/>
        <v>9.0623239029444012</v>
      </c>
      <c r="M319" s="161">
        <f t="shared" si="182"/>
        <v>71.189250780368084</v>
      </c>
      <c r="O319" s="416">
        <v>95544</v>
      </c>
      <c r="P319" s="412">
        <f>VLOOKUP(O319,Plan1!$A:$G,5,FALSE)</f>
        <v>19.399999999999999</v>
      </c>
      <c r="Q319" s="417">
        <f t="shared" si="151"/>
        <v>2.6982524850005518E-2</v>
      </c>
      <c r="R319" s="423">
        <f t="shared" si="152"/>
        <v>1.3889200144948321E-3</v>
      </c>
    </row>
    <row r="320" spans="1:18" s="42" customFormat="1" ht="25.5">
      <c r="A320" s="166" t="s">
        <v>6340</v>
      </c>
      <c r="B320" s="171" t="s">
        <v>6087</v>
      </c>
      <c r="C320" s="171" t="s">
        <v>6088</v>
      </c>
      <c r="D320" s="95" t="s">
        <v>75</v>
      </c>
      <c r="E320" s="95" t="s">
        <v>2</v>
      </c>
      <c r="F320" s="174">
        <v>3</v>
      </c>
      <c r="G320" s="115">
        <f>VLOOKUP($B320,'03_COMPOSIÇÕES'!$A:$G,6,FALSE)</f>
        <v>16.591047225850009</v>
      </c>
      <c r="H320" s="115">
        <f>VLOOKUP($B320,'03_COMPOSIÇÕES'!$A:$G,7,FALSE)</f>
        <v>2.4259352990000003</v>
      </c>
      <c r="I320" s="161">
        <f t="shared" si="178"/>
        <v>49.773141677550029</v>
      </c>
      <c r="J320" s="161">
        <f t="shared" si="179"/>
        <v>7.2778058970000004</v>
      </c>
      <c r="K320" s="161">
        <f t="shared" si="180"/>
        <v>60.628663877423691</v>
      </c>
      <c r="L320" s="161">
        <f t="shared" si="181"/>
        <v>9.0623239029444012</v>
      </c>
      <c r="M320" s="161">
        <f t="shared" si="182"/>
        <v>69.69098778036809</v>
      </c>
      <c r="O320" s="416">
        <v>95545</v>
      </c>
      <c r="P320" s="412">
        <f>VLOOKUP(O320,Plan1!$A:$G,5,FALSE)</f>
        <v>18.989999999999998</v>
      </c>
      <c r="Q320" s="417">
        <f t="shared" si="151"/>
        <v>2.6982524850009071E-2</v>
      </c>
      <c r="R320" s="423">
        <f t="shared" si="152"/>
        <v>1.4188646813315558E-3</v>
      </c>
    </row>
    <row r="321" spans="1:18" s="42" customFormat="1" ht="25.5">
      <c r="A321" s="166" t="s">
        <v>6341</v>
      </c>
      <c r="B321" s="171" t="s">
        <v>6089</v>
      </c>
      <c r="C321" s="171" t="s">
        <v>6090</v>
      </c>
      <c r="D321" s="95" t="s">
        <v>75</v>
      </c>
      <c r="E321" s="95" t="s">
        <v>2</v>
      </c>
      <c r="F321" s="174">
        <v>5</v>
      </c>
      <c r="G321" s="115">
        <f>VLOOKUP($B321,'03_COMPOSIÇÕES'!$A:$G,6,FALSE)</f>
        <v>23.801998758</v>
      </c>
      <c r="H321" s="115">
        <f>VLOOKUP($B321,'03_COMPOSIÇÕES'!$A:$G,7,FALSE)</f>
        <v>1.6619413999999999</v>
      </c>
      <c r="I321" s="161">
        <f t="shared" si="178"/>
        <v>119.00999379</v>
      </c>
      <c r="J321" s="161">
        <f t="shared" si="179"/>
        <v>8.3097069999999995</v>
      </c>
      <c r="K321" s="161">
        <f t="shared" si="180"/>
        <v>144.96607343559899</v>
      </c>
      <c r="L321" s="161">
        <f t="shared" si="181"/>
        <v>10.3472471564</v>
      </c>
      <c r="M321" s="161">
        <f t="shared" si="182"/>
        <v>155.31332059199897</v>
      </c>
      <c r="O321" s="416" t="s">
        <v>6089</v>
      </c>
      <c r="P321" s="412" t="e">
        <f>VLOOKUP(O321,Plan1!$A:$G,5,FALSE)</f>
        <v>#N/A</v>
      </c>
      <c r="Q321" s="417" t="e">
        <f t="shared" si="151"/>
        <v>#N/A</v>
      </c>
      <c r="R321" s="423" t="e">
        <f t="shared" si="152"/>
        <v>#N/A</v>
      </c>
    </row>
    <row r="322" spans="1:18" s="42" customFormat="1" ht="25.5">
      <c r="A322" s="166" t="s">
        <v>6342</v>
      </c>
      <c r="B322" s="171" t="s">
        <v>6091</v>
      </c>
      <c r="C322" s="171" t="s">
        <v>6092</v>
      </c>
      <c r="D322" s="95" t="s">
        <v>75</v>
      </c>
      <c r="E322" s="95" t="s">
        <v>2</v>
      </c>
      <c r="F322" s="174">
        <v>5</v>
      </c>
      <c r="G322" s="115">
        <f>VLOOKUP($B322,'03_COMPOSIÇÕES'!$A:$G,6,FALSE)</f>
        <v>66.024998137000026</v>
      </c>
      <c r="H322" s="115">
        <f>VLOOKUP($B322,'03_COMPOSIÇÕES'!$A:$G,7,FALSE)</f>
        <v>3.6967017399999995</v>
      </c>
      <c r="I322" s="161">
        <f t="shared" si="178"/>
        <v>330.12499068500011</v>
      </c>
      <c r="J322" s="161">
        <f t="shared" si="179"/>
        <v>18.483508699999998</v>
      </c>
      <c r="K322" s="161">
        <f t="shared" si="180"/>
        <v>402.12525115339861</v>
      </c>
      <c r="L322" s="161">
        <f t="shared" si="181"/>
        <v>23.015665033239998</v>
      </c>
      <c r="M322" s="161">
        <f t="shared" si="182"/>
        <v>425.14091618663861</v>
      </c>
      <c r="O322" s="416" t="s">
        <v>13397</v>
      </c>
      <c r="P322" s="412" t="e">
        <f>VLOOKUP(O322,Plan1!$A:$G,5,FALSE)</f>
        <v>#N/A</v>
      </c>
      <c r="Q322" s="417" t="e">
        <f t="shared" si="151"/>
        <v>#N/A</v>
      </c>
      <c r="R322" s="423" t="e">
        <f t="shared" si="152"/>
        <v>#N/A</v>
      </c>
    </row>
    <row r="323" spans="1:18" s="42" customFormat="1" ht="25.5">
      <c r="A323" s="166" t="s">
        <v>6343</v>
      </c>
      <c r="B323" s="171" t="s">
        <v>6093</v>
      </c>
      <c r="C323" s="171" t="s">
        <v>6094</v>
      </c>
      <c r="D323" s="95" t="s">
        <v>75</v>
      </c>
      <c r="E323" s="95" t="s">
        <v>2</v>
      </c>
      <c r="F323" s="174">
        <v>2</v>
      </c>
      <c r="G323" s="115">
        <f>VLOOKUP($B323,'03_COMPOSIÇÕES'!$A:$G,6,FALSE)</f>
        <v>52.421998758000001</v>
      </c>
      <c r="H323" s="115">
        <f>VLOOKUP($B323,'03_COMPOSIÇÕES'!$A:$G,7,FALSE)</f>
        <v>1.6619413999999999</v>
      </c>
      <c r="I323" s="161">
        <f t="shared" si="178"/>
        <v>104.843997516</v>
      </c>
      <c r="J323" s="161">
        <f t="shared" si="179"/>
        <v>3.3238827999999998</v>
      </c>
      <c r="K323" s="161">
        <f t="shared" si="180"/>
        <v>127.7104733742396</v>
      </c>
      <c r="L323" s="161">
        <f t="shared" si="181"/>
        <v>4.1388988625599996</v>
      </c>
      <c r="M323" s="161">
        <f t="shared" si="182"/>
        <v>131.84937223679961</v>
      </c>
      <c r="O323" s="416" t="s">
        <v>6093</v>
      </c>
      <c r="P323" s="412" t="e">
        <f>VLOOKUP(O323,Plan1!$A:$G,5,FALSE)</f>
        <v>#N/A</v>
      </c>
      <c r="Q323" s="417" t="e">
        <f t="shared" si="151"/>
        <v>#N/A</v>
      </c>
      <c r="R323" s="423" t="e">
        <f t="shared" si="152"/>
        <v>#N/A</v>
      </c>
    </row>
    <row r="324" spans="1:18" s="42" customFormat="1" ht="25.5">
      <c r="A324" s="166" t="s">
        <v>6344</v>
      </c>
      <c r="B324" s="171" t="s">
        <v>6095</v>
      </c>
      <c r="C324" s="171" t="s">
        <v>6096</v>
      </c>
      <c r="D324" s="95" t="s">
        <v>75</v>
      </c>
      <c r="E324" s="95" t="s">
        <v>2</v>
      </c>
      <c r="F324" s="174">
        <v>2</v>
      </c>
      <c r="G324" s="115">
        <f>VLOOKUP($B324,'03_COMPOSIÇÕES'!$A:$G,6,FALSE)</f>
        <v>54.541998758000005</v>
      </c>
      <c r="H324" s="115">
        <f>VLOOKUP($B324,'03_COMPOSIÇÕES'!$A:$G,7,FALSE)</f>
        <v>1.6619413999999999</v>
      </c>
      <c r="I324" s="161">
        <f t="shared" si="178"/>
        <v>109.08399751600001</v>
      </c>
      <c r="J324" s="161">
        <f t="shared" si="179"/>
        <v>3.3238827999999998</v>
      </c>
      <c r="K324" s="161">
        <f t="shared" si="180"/>
        <v>132.87521737423961</v>
      </c>
      <c r="L324" s="161">
        <f t="shared" si="181"/>
        <v>4.1388988625599996</v>
      </c>
      <c r="M324" s="161">
        <f t="shared" si="182"/>
        <v>137.01411623679962</v>
      </c>
      <c r="O324" s="416" t="s">
        <v>6095</v>
      </c>
      <c r="P324" s="412" t="e">
        <f>VLOOKUP(O324,Plan1!$A:$G,5,FALSE)</f>
        <v>#N/A</v>
      </c>
      <c r="Q324" s="417" t="e">
        <f t="shared" si="151"/>
        <v>#N/A</v>
      </c>
      <c r="R324" s="423" t="e">
        <f t="shared" si="152"/>
        <v>#N/A</v>
      </c>
    </row>
    <row r="325" spans="1:18" s="42" customFormat="1">
      <c r="A325" s="166"/>
      <c r="B325" s="171"/>
      <c r="C325" s="172"/>
      <c r="D325" s="165"/>
      <c r="E325" s="165"/>
      <c r="F325" s="174"/>
      <c r="G325" s="115"/>
      <c r="H325" s="115"/>
      <c r="I325" s="161"/>
      <c r="J325" s="161"/>
      <c r="K325" s="161"/>
      <c r="L325" s="161"/>
      <c r="M325" s="161"/>
      <c r="O325" s="416"/>
      <c r="P325" s="412" t="e">
        <f>VLOOKUP(O325,Plan1!$A:$G,5,FALSE)</f>
        <v>#N/A</v>
      </c>
      <c r="Q325" s="417" t="e">
        <f t="shared" si="151"/>
        <v>#N/A</v>
      </c>
      <c r="R325" s="423" t="e">
        <f t="shared" si="152"/>
        <v>#N/A</v>
      </c>
    </row>
    <row r="326" spans="1:18" s="42" customFormat="1">
      <c r="A326" s="166" t="s">
        <v>6097</v>
      </c>
      <c r="B326" s="185"/>
      <c r="C326" s="170" t="s">
        <v>6098</v>
      </c>
      <c r="D326" s="69"/>
      <c r="E326" s="69"/>
      <c r="F326" s="174"/>
      <c r="G326" s="161"/>
      <c r="H326" s="161"/>
      <c r="I326" s="161">
        <f>SUBTOTAL(9,I327:I334)</f>
        <v>2742.6579624567003</v>
      </c>
      <c r="J326" s="161">
        <f t="shared" ref="J326:M326" si="183">SUBTOTAL(9,J327:J334)</f>
        <v>626.50374041178009</v>
      </c>
      <c r="K326" s="161">
        <f t="shared" si="183"/>
        <v>3340.8316640685066</v>
      </c>
      <c r="L326" s="161">
        <f t="shared" si="183"/>
        <v>780.12245756074833</v>
      </c>
      <c r="M326" s="161">
        <f t="shared" si="183"/>
        <v>4120.9541216292546</v>
      </c>
      <c r="O326" s="418"/>
      <c r="P326" s="412" t="e">
        <f>VLOOKUP(O326,Plan1!$A:$G,5,FALSE)</f>
        <v>#N/A</v>
      </c>
      <c r="Q326" s="417" t="e">
        <f t="shared" si="151"/>
        <v>#N/A</v>
      </c>
      <c r="R326" s="423" t="e">
        <f t="shared" si="152"/>
        <v>#N/A</v>
      </c>
    </row>
    <row r="327" spans="1:18" s="42" customFormat="1" ht="25.5">
      <c r="A327" s="166" t="s">
        <v>6345</v>
      </c>
      <c r="B327" s="171" t="s">
        <v>5900</v>
      </c>
      <c r="C327" s="171" t="s">
        <v>5901</v>
      </c>
      <c r="D327" s="95" t="s">
        <v>75</v>
      </c>
      <c r="E327" s="95" t="s">
        <v>2</v>
      </c>
      <c r="F327" s="174">
        <v>6</v>
      </c>
      <c r="G327" s="115">
        <f>VLOOKUP($B327,'03_COMPOSIÇÕES'!$A:$G,6,FALSE)</f>
        <v>12.455153419570001</v>
      </c>
      <c r="H327" s="115">
        <f>VLOOKUP($B327,'03_COMPOSIÇÕES'!$A:$G,7,FALSE)</f>
        <v>13.640542996000001</v>
      </c>
      <c r="I327" s="161">
        <f t="shared" ref="I327:I334" si="184">$F327*$G327</f>
        <v>74.730920517420003</v>
      </c>
      <c r="J327" s="161">
        <f t="shared" ref="J327:J334" si="185">$F327*$H327</f>
        <v>81.843257976000004</v>
      </c>
      <c r="K327" s="161">
        <f t="shared" ref="K327:K334" si="186">$I327*(1+BDI_MAT)</f>
        <v>91.029734282269303</v>
      </c>
      <c r="L327" s="161">
        <f t="shared" ref="L327:L334" si="187">$J327*(1+BDI_MDO)</f>
        <v>101.91122483171522</v>
      </c>
      <c r="M327" s="161">
        <f t="shared" ref="M327:M334" si="188">SUM(K327:L327)</f>
        <v>192.94095911398452</v>
      </c>
      <c r="O327" s="416">
        <v>91992</v>
      </c>
      <c r="P327" s="412">
        <f>VLOOKUP(O327,Plan1!$A:$G,5,FALSE)</f>
        <v>25.98</v>
      </c>
      <c r="Q327" s="417">
        <f t="shared" si="151"/>
        <v>0.1156964155700031</v>
      </c>
      <c r="R327" s="423">
        <f t="shared" si="152"/>
        <v>4.4335438965703482E-3</v>
      </c>
    </row>
    <row r="328" spans="1:18" s="42" customFormat="1">
      <c r="A328" s="166" t="s">
        <v>6346</v>
      </c>
      <c r="B328" s="171" t="s">
        <v>6099</v>
      </c>
      <c r="C328" s="171" t="s">
        <v>6100</v>
      </c>
      <c r="D328" s="95" t="s">
        <v>75</v>
      </c>
      <c r="E328" s="95" t="s">
        <v>2</v>
      </c>
      <c r="F328" s="174">
        <v>6</v>
      </c>
      <c r="G328" s="115">
        <f>VLOOKUP($B328,'03_COMPOSIÇÕES'!$A:$G,6,FALSE)</f>
        <v>27.079741653799999</v>
      </c>
      <c r="H328" s="115">
        <f>VLOOKUP($B328,'03_COMPOSIÇÕES'!$A:$G,7,FALSE)</f>
        <v>3.2397396973000001</v>
      </c>
      <c r="I328" s="161">
        <f t="shared" si="184"/>
        <v>162.4784499228</v>
      </c>
      <c r="J328" s="161">
        <f t="shared" si="185"/>
        <v>19.438438183800002</v>
      </c>
      <c r="K328" s="161">
        <f t="shared" si="186"/>
        <v>197.91499985096266</v>
      </c>
      <c r="L328" s="161">
        <f t="shared" si="187"/>
        <v>24.204743226467766</v>
      </c>
      <c r="M328" s="161">
        <f t="shared" si="188"/>
        <v>222.11974307743043</v>
      </c>
      <c r="O328" s="416">
        <v>97599</v>
      </c>
      <c r="P328" s="412">
        <f>VLOOKUP(O328,Plan1!$A:$G,5,FALSE)</f>
        <v>30.29</v>
      </c>
      <c r="Q328" s="417">
        <f t="shared" si="151"/>
        <v>2.9481351099999387E-2</v>
      </c>
      <c r="R328" s="423">
        <f t="shared" si="152"/>
        <v>9.7235670883037044E-4</v>
      </c>
    </row>
    <row r="329" spans="1:18" s="42" customFormat="1" ht="63.75">
      <c r="A329" s="166" t="s">
        <v>6347</v>
      </c>
      <c r="B329" s="171" t="s">
        <v>6101</v>
      </c>
      <c r="C329" s="171" t="s">
        <v>6102</v>
      </c>
      <c r="D329" s="95" t="s">
        <v>75</v>
      </c>
      <c r="E329" s="95" t="s">
        <v>2</v>
      </c>
      <c r="F329" s="174">
        <v>1</v>
      </c>
      <c r="G329" s="115">
        <f>VLOOKUP($B329,'03_COMPOSIÇÕES'!$A:$G,6,FALSE)</f>
        <v>1079.2087553374802</v>
      </c>
      <c r="H329" s="115">
        <f>VLOOKUP($B329,'03_COMPOSIÇÕES'!$A:$G,7,FALSE)</f>
        <v>441.29400355198004</v>
      </c>
      <c r="I329" s="161">
        <f t="shared" si="184"/>
        <v>1079.2087553374802</v>
      </c>
      <c r="J329" s="161">
        <f t="shared" si="185"/>
        <v>441.29400355198004</v>
      </c>
      <c r="K329" s="161">
        <f t="shared" si="186"/>
        <v>1314.5841848765845</v>
      </c>
      <c r="L329" s="161">
        <f t="shared" si="187"/>
        <v>549.49929322292553</v>
      </c>
      <c r="M329" s="161">
        <f t="shared" si="188"/>
        <v>1864.0834780995101</v>
      </c>
      <c r="O329" s="416" t="s">
        <v>6101</v>
      </c>
      <c r="P329" s="412" t="e">
        <f>VLOOKUP(O329,Plan1!$A:$G,5,FALSE)</f>
        <v>#N/A</v>
      </c>
      <c r="Q329" s="417" t="e">
        <f t="shared" ref="Q329:Q356" si="189">G329+H329-P329</f>
        <v>#N/A</v>
      </c>
      <c r="R329" s="423" t="e">
        <f t="shared" ref="R329:R356" si="190">Q329/(G329+H329)</f>
        <v>#N/A</v>
      </c>
    </row>
    <row r="330" spans="1:18" s="42" customFormat="1" ht="25.5">
      <c r="A330" s="166" t="s">
        <v>6348</v>
      </c>
      <c r="B330" s="171" t="s">
        <v>6103</v>
      </c>
      <c r="C330" s="171" t="s">
        <v>6104</v>
      </c>
      <c r="D330" s="95" t="s">
        <v>75</v>
      </c>
      <c r="E330" s="95" t="s">
        <v>2</v>
      </c>
      <c r="F330" s="174">
        <v>5</v>
      </c>
      <c r="G330" s="115">
        <f>VLOOKUP($B330,'03_COMPOSIÇÕES'!$A:$G,6,FALSE)</f>
        <v>13.133195777199999</v>
      </c>
      <c r="H330" s="115">
        <f>VLOOKUP($B330,'03_COMPOSIÇÕES'!$A:$G,7,FALSE)</f>
        <v>5.6506007600000006</v>
      </c>
      <c r="I330" s="161">
        <f t="shared" si="184"/>
        <v>65.665978885999991</v>
      </c>
      <c r="J330" s="161">
        <f t="shared" si="185"/>
        <v>28.253003800000002</v>
      </c>
      <c r="K330" s="161">
        <f t="shared" si="186"/>
        <v>79.987728881036588</v>
      </c>
      <c r="L330" s="161">
        <f t="shared" si="187"/>
        <v>35.180640331760003</v>
      </c>
      <c r="M330" s="161">
        <f t="shared" si="188"/>
        <v>115.16836921279659</v>
      </c>
      <c r="O330" s="416" t="s">
        <v>6103</v>
      </c>
      <c r="P330" s="412" t="e">
        <f>VLOOKUP(O330,Plan1!$A:$G,5,FALSE)</f>
        <v>#N/A</v>
      </c>
      <c r="Q330" s="417" t="e">
        <f t="shared" si="189"/>
        <v>#N/A</v>
      </c>
      <c r="R330" s="423" t="e">
        <f t="shared" si="190"/>
        <v>#N/A</v>
      </c>
    </row>
    <row r="331" spans="1:18" s="42" customFormat="1" ht="51">
      <c r="A331" s="166" t="s">
        <v>6349</v>
      </c>
      <c r="B331" s="171" t="s">
        <v>6105</v>
      </c>
      <c r="C331" s="171" t="s">
        <v>6106</v>
      </c>
      <c r="D331" s="95" t="s">
        <v>75</v>
      </c>
      <c r="E331" s="95" t="s">
        <v>2</v>
      </c>
      <c r="F331" s="174">
        <v>7</v>
      </c>
      <c r="G331" s="115">
        <f>VLOOKUP($B331,'03_COMPOSIÇÕES'!$A:$G,6,FALSE)</f>
        <v>25.091998757999999</v>
      </c>
      <c r="H331" s="115">
        <f>VLOOKUP($B331,'03_COMPOSIÇÕES'!$A:$G,7,FALSE)</f>
        <v>1.6619413999999999</v>
      </c>
      <c r="I331" s="161">
        <f t="shared" si="184"/>
        <v>175.643991306</v>
      </c>
      <c r="J331" s="161">
        <f t="shared" si="185"/>
        <v>11.633589799999999</v>
      </c>
      <c r="K331" s="161">
        <f t="shared" si="186"/>
        <v>213.95194580983861</v>
      </c>
      <c r="L331" s="161">
        <f t="shared" si="187"/>
        <v>14.48614601896</v>
      </c>
      <c r="M331" s="161">
        <f t="shared" si="188"/>
        <v>228.4380918287986</v>
      </c>
      <c r="O331" s="416" t="s">
        <v>6105</v>
      </c>
      <c r="P331" s="412" t="e">
        <f>VLOOKUP(O331,Plan1!$A:$G,5,FALSE)</f>
        <v>#N/A</v>
      </c>
      <c r="Q331" s="417" t="e">
        <f t="shared" si="189"/>
        <v>#N/A</v>
      </c>
      <c r="R331" s="423" t="e">
        <f t="shared" si="190"/>
        <v>#N/A</v>
      </c>
    </row>
    <row r="332" spans="1:18" s="42" customFormat="1" ht="51">
      <c r="A332" s="166" t="s">
        <v>6350</v>
      </c>
      <c r="B332" s="171" t="s">
        <v>6107</v>
      </c>
      <c r="C332" s="171" t="s">
        <v>6108</v>
      </c>
      <c r="D332" s="95" t="s">
        <v>75</v>
      </c>
      <c r="E332" s="95" t="s">
        <v>2</v>
      </c>
      <c r="F332" s="174">
        <v>19</v>
      </c>
      <c r="G332" s="115">
        <f>VLOOKUP($B332,'03_COMPOSIÇÕES'!$A:$G,6,FALSE)</f>
        <v>39.951998758000002</v>
      </c>
      <c r="H332" s="115">
        <f>VLOOKUP($B332,'03_COMPOSIÇÕES'!$A:$G,7,FALSE)</f>
        <v>1.6619413999999999</v>
      </c>
      <c r="I332" s="161">
        <f t="shared" si="184"/>
        <v>759.08797640200009</v>
      </c>
      <c r="J332" s="161">
        <f t="shared" si="185"/>
        <v>31.576886599999998</v>
      </c>
      <c r="K332" s="161">
        <f t="shared" si="186"/>
        <v>924.64506405527629</v>
      </c>
      <c r="L332" s="161">
        <f t="shared" si="187"/>
        <v>39.319539194320001</v>
      </c>
      <c r="M332" s="161">
        <f t="shared" si="188"/>
        <v>963.96460324959628</v>
      </c>
      <c r="O332" s="416" t="s">
        <v>6107</v>
      </c>
      <c r="P332" s="412" t="e">
        <f>VLOOKUP(O332,Plan1!$A:$G,5,FALSE)</f>
        <v>#N/A</v>
      </c>
      <c r="Q332" s="417" t="e">
        <f t="shared" si="189"/>
        <v>#N/A</v>
      </c>
      <c r="R332" s="423" t="e">
        <f t="shared" si="190"/>
        <v>#N/A</v>
      </c>
    </row>
    <row r="333" spans="1:18" s="42" customFormat="1" ht="51">
      <c r="A333" s="166" t="s">
        <v>6351</v>
      </c>
      <c r="B333" s="171" t="s">
        <v>6109</v>
      </c>
      <c r="C333" s="171" t="s">
        <v>6110</v>
      </c>
      <c r="D333" s="95" t="s">
        <v>75</v>
      </c>
      <c r="E333" s="95" t="s">
        <v>2</v>
      </c>
      <c r="F333" s="174">
        <v>6</v>
      </c>
      <c r="G333" s="115">
        <f>VLOOKUP($B333,'03_COMPOSIÇÕES'!$A:$G,6,FALSE)</f>
        <v>42.141998758000007</v>
      </c>
      <c r="H333" s="115">
        <f>VLOOKUP($B333,'03_COMPOSIÇÕES'!$A:$G,7,FALSE)</f>
        <v>1.6619413999999999</v>
      </c>
      <c r="I333" s="161">
        <f t="shared" si="184"/>
        <v>252.85199254800006</v>
      </c>
      <c r="J333" s="161">
        <f t="shared" si="185"/>
        <v>9.9716483999999994</v>
      </c>
      <c r="K333" s="161">
        <f t="shared" si="186"/>
        <v>307.99901212271885</v>
      </c>
      <c r="L333" s="161">
        <f t="shared" si="187"/>
        <v>12.416696587680001</v>
      </c>
      <c r="M333" s="161">
        <f t="shared" si="188"/>
        <v>320.41570871039886</v>
      </c>
      <c r="O333" s="416" t="s">
        <v>6109</v>
      </c>
      <c r="P333" s="412" t="e">
        <f>VLOOKUP(O333,Plan1!$A:$G,5,FALSE)</f>
        <v>#N/A</v>
      </c>
      <c r="Q333" s="417" t="e">
        <f t="shared" si="189"/>
        <v>#N/A</v>
      </c>
      <c r="R333" s="423" t="e">
        <f t="shared" si="190"/>
        <v>#N/A</v>
      </c>
    </row>
    <row r="334" spans="1:18" s="42" customFormat="1" ht="51">
      <c r="A334" s="166" t="s">
        <v>6352</v>
      </c>
      <c r="B334" s="171" t="s">
        <v>6111</v>
      </c>
      <c r="C334" s="171" t="s">
        <v>6112</v>
      </c>
      <c r="D334" s="95" t="s">
        <v>75</v>
      </c>
      <c r="E334" s="95" t="s">
        <v>2</v>
      </c>
      <c r="F334" s="174">
        <v>1</v>
      </c>
      <c r="G334" s="115">
        <f>VLOOKUP($B334,'03_COMPOSIÇÕES'!$A:$G,6,FALSE)</f>
        <v>172.98989753699999</v>
      </c>
      <c r="H334" s="115">
        <f>VLOOKUP($B334,'03_COMPOSIÇÕES'!$A:$G,7,FALSE)</f>
        <v>2.4929121000000003</v>
      </c>
      <c r="I334" s="161">
        <f t="shared" si="184"/>
        <v>172.98989753699999</v>
      </c>
      <c r="J334" s="161">
        <f t="shared" si="185"/>
        <v>2.4929121000000003</v>
      </c>
      <c r="K334" s="161">
        <f t="shared" si="186"/>
        <v>210.71899418981968</v>
      </c>
      <c r="L334" s="161">
        <f t="shared" si="187"/>
        <v>3.1041741469200006</v>
      </c>
      <c r="M334" s="161">
        <f t="shared" si="188"/>
        <v>213.82316833673968</v>
      </c>
      <c r="O334" s="416" t="s">
        <v>6111</v>
      </c>
      <c r="P334" s="412" t="e">
        <f>VLOOKUP(O334,Plan1!$A:$G,5,FALSE)</f>
        <v>#N/A</v>
      </c>
      <c r="Q334" s="417" t="e">
        <f t="shared" si="189"/>
        <v>#N/A</v>
      </c>
      <c r="R334" s="423" t="e">
        <f t="shared" si="190"/>
        <v>#N/A</v>
      </c>
    </row>
    <row r="335" spans="1:18" s="42" customFormat="1">
      <c r="A335" s="166"/>
      <c r="B335" s="171"/>
      <c r="C335" s="172"/>
      <c r="D335" s="165"/>
      <c r="E335" s="165"/>
      <c r="F335" s="174"/>
      <c r="G335" s="115"/>
      <c r="H335" s="115"/>
      <c r="I335" s="161"/>
      <c r="J335" s="161"/>
      <c r="K335" s="161"/>
      <c r="L335" s="161"/>
      <c r="M335" s="161"/>
      <c r="O335" s="416"/>
      <c r="P335" s="412" t="e">
        <f>VLOOKUP(O335,Plan1!$A:$G,5,FALSE)</f>
        <v>#N/A</v>
      </c>
      <c r="Q335" s="417" t="e">
        <f t="shared" si="189"/>
        <v>#N/A</v>
      </c>
      <c r="R335" s="423" t="e">
        <f t="shared" si="190"/>
        <v>#N/A</v>
      </c>
    </row>
    <row r="336" spans="1:18" s="42" customFormat="1">
      <c r="A336" s="166" t="s">
        <v>6113</v>
      </c>
      <c r="B336" s="185"/>
      <c r="C336" s="170" t="s">
        <v>6114</v>
      </c>
      <c r="D336" s="69"/>
      <c r="E336" s="69"/>
      <c r="F336" s="174"/>
      <c r="G336" s="115"/>
      <c r="H336" s="115"/>
      <c r="I336" s="161">
        <f>SUBTOTAL(9,I337:I342)</f>
        <v>8935.4280779573892</v>
      </c>
      <c r="J336" s="161">
        <f t="shared" ref="J336:M336" si="191">SUBTOTAL(9,J337:J342)</f>
        <v>884.28683677799984</v>
      </c>
      <c r="K336" s="161">
        <f t="shared" si="191"/>
        <v>10884.244941759895</v>
      </c>
      <c r="L336" s="161">
        <f t="shared" si="191"/>
        <v>1101.1139691559656</v>
      </c>
      <c r="M336" s="161">
        <f t="shared" si="191"/>
        <v>11985.35891091586</v>
      </c>
      <c r="O336" s="418"/>
      <c r="P336" s="412" t="e">
        <f>VLOOKUP(O336,Plan1!$A:$G,5,FALSE)</f>
        <v>#N/A</v>
      </c>
      <c r="Q336" s="417" t="e">
        <f t="shared" si="189"/>
        <v>#N/A</v>
      </c>
      <c r="R336" s="423" t="e">
        <f t="shared" si="190"/>
        <v>#N/A</v>
      </c>
    </row>
    <row r="337" spans="1:18" s="42" customFormat="1" ht="25.5">
      <c r="A337" s="166" t="s">
        <v>6353</v>
      </c>
      <c r="B337" s="171" t="s">
        <v>6115</v>
      </c>
      <c r="C337" s="171" t="s">
        <v>6116</v>
      </c>
      <c r="D337" s="95" t="s">
        <v>75</v>
      </c>
      <c r="E337" s="95" t="s">
        <v>2</v>
      </c>
      <c r="F337" s="174">
        <v>19</v>
      </c>
      <c r="G337" s="115">
        <f>VLOOKUP($B337,'03_COMPOSIÇÕES'!$A:$G,6,FALSE)</f>
        <v>45.994996895</v>
      </c>
      <c r="H337" s="115">
        <f>VLOOKUP($B337,'03_COMPOSIÇÕES'!$A:$G,7,FALSE)</f>
        <v>4.4812920000000007</v>
      </c>
      <c r="I337" s="161">
        <f t="shared" ref="I337:I342" si="192">$F337*$G337</f>
        <v>873.90494100499996</v>
      </c>
      <c r="J337" s="161">
        <f t="shared" ref="J337:J342" si="193">$F337*$H337</f>
        <v>85.144548000000015</v>
      </c>
      <c r="K337" s="161">
        <f t="shared" ref="K337:K342" si="194">$I337*(1+BDI_MAT)</f>
        <v>1064.5036086381904</v>
      </c>
      <c r="L337" s="161">
        <f t="shared" ref="L337:L342" si="195">$J337*(1+BDI_MDO)</f>
        <v>106.02199116960003</v>
      </c>
      <c r="M337" s="161">
        <f t="shared" ref="M337:M342" si="196">SUM(K337:L337)</f>
        <v>1170.5255998077905</v>
      </c>
      <c r="O337" s="416" t="s">
        <v>6115</v>
      </c>
      <c r="P337" s="412" t="e">
        <f>VLOOKUP(O337,Plan1!$A:$G,5,FALSE)</f>
        <v>#N/A</v>
      </c>
      <c r="Q337" s="417" t="e">
        <f t="shared" si="189"/>
        <v>#N/A</v>
      </c>
      <c r="R337" s="423" t="e">
        <f t="shared" si="190"/>
        <v>#N/A</v>
      </c>
    </row>
    <row r="338" spans="1:18" s="42" customFormat="1">
      <c r="A338" s="166" t="s">
        <v>6354</v>
      </c>
      <c r="B338" s="171" t="s">
        <v>6117</v>
      </c>
      <c r="C338" s="171" t="s">
        <v>6118</v>
      </c>
      <c r="D338" s="95" t="s">
        <v>75</v>
      </c>
      <c r="E338" s="95" t="s">
        <v>2</v>
      </c>
      <c r="F338" s="174">
        <v>53</v>
      </c>
      <c r="G338" s="115">
        <f>VLOOKUP($B338,'03_COMPOSIÇÕES'!$A:$G,6,FALSE)</f>
        <v>58.949993790000015</v>
      </c>
      <c r="H338" s="115">
        <f>VLOOKUP($B338,'03_COMPOSIÇÕES'!$A:$G,7,FALSE)</f>
        <v>10.943995999999999</v>
      </c>
      <c r="I338" s="161">
        <f t="shared" si="192"/>
        <v>3124.3496708700009</v>
      </c>
      <c r="J338" s="161">
        <f t="shared" si="193"/>
        <v>580.03178799999989</v>
      </c>
      <c r="K338" s="161">
        <f t="shared" si="194"/>
        <v>3805.7703340867479</v>
      </c>
      <c r="L338" s="161">
        <f t="shared" si="195"/>
        <v>722.25558241759995</v>
      </c>
      <c r="M338" s="161">
        <f t="shared" si="196"/>
        <v>4528.0259165043481</v>
      </c>
      <c r="O338" s="416" t="s">
        <v>6117</v>
      </c>
      <c r="P338" s="412" t="e">
        <f>VLOOKUP(O338,Plan1!$A:$G,5,FALSE)</f>
        <v>#N/A</v>
      </c>
      <c r="Q338" s="417" t="e">
        <f t="shared" si="189"/>
        <v>#N/A</v>
      </c>
      <c r="R338" s="423" t="e">
        <f t="shared" si="190"/>
        <v>#N/A</v>
      </c>
    </row>
    <row r="339" spans="1:18" s="42" customFormat="1" ht="25.5">
      <c r="A339" s="166" t="s">
        <v>6355</v>
      </c>
      <c r="B339" s="171" t="s">
        <v>6119</v>
      </c>
      <c r="C339" s="171" t="s">
        <v>6120</v>
      </c>
      <c r="D339" s="95" t="s">
        <v>75</v>
      </c>
      <c r="E339" s="95" t="s">
        <v>2</v>
      </c>
      <c r="F339" s="174">
        <v>2</v>
      </c>
      <c r="G339" s="115">
        <f>VLOOKUP($B339,'03_COMPOSIÇÕES'!$A:$G,6,FALSE)</f>
        <v>59.004996894999998</v>
      </c>
      <c r="H339" s="115">
        <f>VLOOKUP($B339,'03_COMPOSIÇÕES'!$A:$G,7,FALSE)</f>
        <v>4.1548534999999998</v>
      </c>
      <c r="I339" s="161">
        <f t="shared" si="192"/>
        <v>118.00999379</v>
      </c>
      <c r="J339" s="161">
        <f t="shared" si="193"/>
        <v>8.3097069999999995</v>
      </c>
      <c r="K339" s="161">
        <f t="shared" si="194"/>
        <v>143.74797343559899</v>
      </c>
      <c r="L339" s="161">
        <f t="shared" si="195"/>
        <v>10.3472471564</v>
      </c>
      <c r="M339" s="161">
        <f t="shared" si="196"/>
        <v>154.09522059199898</v>
      </c>
      <c r="O339" s="416" t="s">
        <v>6119</v>
      </c>
      <c r="P339" s="412" t="e">
        <f>VLOOKUP(O339,Plan1!$A:$G,5,FALSE)</f>
        <v>#N/A</v>
      </c>
      <c r="Q339" s="417" t="e">
        <f t="shared" si="189"/>
        <v>#N/A</v>
      </c>
      <c r="R339" s="423" t="e">
        <f t="shared" si="190"/>
        <v>#N/A</v>
      </c>
    </row>
    <row r="340" spans="1:18" s="42" customFormat="1" ht="25.5">
      <c r="A340" s="166" t="s">
        <v>6356</v>
      </c>
      <c r="B340" s="171" t="s">
        <v>6121</v>
      </c>
      <c r="C340" s="171" t="s">
        <v>6122</v>
      </c>
      <c r="D340" s="95" t="s">
        <v>75</v>
      </c>
      <c r="E340" s="95" t="s">
        <v>2</v>
      </c>
      <c r="F340" s="174">
        <v>1</v>
      </c>
      <c r="G340" s="115">
        <f>VLOOKUP($B340,'03_COMPOSIÇÕES'!$A:$G,6,FALSE)</f>
        <v>230.35769439101995</v>
      </c>
      <c r="H340" s="115">
        <f>VLOOKUP($B340,'03_COMPOSIÇÕES'!$A:$G,7,FALSE)</f>
        <v>16.0003338484</v>
      </c>
      <c r="I340" s="161">
        <f t="shared" si="192"/>
        <v>230.35769439101995</v>
      </c>
      <c r="J340" s="161">
        <f t="shared" si="193"/>
        <v>16.0003338484</v>
      </c>
      <c r="K340" s="161">
        <f t="shared" si="194"/>
        <v>280.59870753770139</v>
      </c>
      <c r="L340" s="161">
        <f t="shared" si="195"/>
        <v>19.923615708027683</v>
      </c>
      <c r="M340" s="161">
        <f t="shared" si="196"/>
        <v>300.52232324572907</v>
      </c>
      <c r="O340" s="416" t="s">
        <v>6121</v>
      </c>
      <c r="P340" s="412" t="e">
        <f>VLOOKUP(O340,Plan1!$A:$G,5,FALSE)</f>
        <v>#N/A</v>
      </c>
      <c r="Q340" s="417" t="e">
        <f t="shared" si="189"/>
        <v>#N/A</v>
      </c>
      <c r="R340" s="423" t="e">
        <f t="shared" si="190"/>
        <v>#N/A</v>
      </c>
    </row>
    <row r="341" spans="1:18" s="42" customFormat="1" ht="25.5">
      <c r="A341" s="166" t="s">
        <v>6357</v>
      </c>
      <c r="B341" s="171" t="s">
        <v>6123</v>
      </c>
      <c r="C341" s="171" t="s">
        <v>6124</v>
      </c>
      <c r="D341" s="95" t="s">
        <v>75</v>
      </c>
      <c r="E341" s="95" t="s">
        <v>78</v>
      </c>
      <c r="F341" s="174">
        <v>22</v>
      </c>
      <c r="G341" s="115">
        <f>VLOOKUP($B341,'03_COMPOSIÇÕES'!$A:$G,6,FALSE)</f>
        <v>29.240150562783334</v>
      </c>
      <c r="H341" s="115">
        <f>VLOOKUP($B341,'03_COMPOSIÇÕES'!$A:$G,7,FALSE)</f>
        <v>4.7299299767999994</v>
      </c>
      <c r="I341" s="161">
        <f t="shared" si="192"/>
        <v>643.28331238123337</v>
      </c>
      <c r="J341" s="161">
        <f t="shared" si="193"/>
        <v>104.05845948959998</v>
      </c>
      <c r="K341" s="161">
        <f t="shared" si="194"/>
        <v>783.5834028115803</v>
      </c>
      <c r="L341" s="161">
        <f t="shared" si="195"/>
        <v>129.5735937564499</v>
      </c>
      <c r="M341" s="161">
        <f t="shared" si="196"/>
        <v>913.15699656803019</v>
      </c>
      <c r="O341" s="416" t="s">
        <v>6123</v>
      </c>
      <c r="P341" s="412" t="e">
        <f>VLOOKUP(O341,Plan1!$A:$G,5,FALSE)</f>
        <v>#N/A</v>
      </c>
      <c r="Q341" s="417" t="e">
        <f t="shared" si="189"/>
        <v>#N/A</v>
      </c>
      <c r="R341" s="423" t="e">
        <f t="shared" si="190"/>
        <v>#N/A</v>
      </c>
    </row>
    <row r="342" spans="1:18" s="42" customFormat="1" ht="76.5">
      <c r="A342" s="166" t="s">
        <v>6358</v>
      </c>
      <c r="B342" s="171" t="s">
        <v>6125</v>
      </c>
      <c r="C342" s="171" t="s">
        <v>6126</v>
      </c>
      <c r="D342" s="95" t="s">
        <v>75</v>
      </c>
      <c r="E342" s="95" t="s">
        <v>78</v>
      </c>
      <c r="F342" s="174">
        <v>52</v>
      </c>
      <c r="G342" s="115">
        <f>VLOOKUP($B342,'03_COMPOSIÇÕES'!$A:$G,6,FALSE)</f>
        <v>75.875432029233338</v>
      </c>
      <c r="H342" s="115">
        <f>VLOOKUP($B342,'03_COMPOSIÇÕES'!$A:$G,7,FALSE)</f>
        <v>1.7450384700000001</v>
      </c>
      <c r="I342" s="161">
        <f t="shared" si="192"/>
        <v>3945.5224655201337</v>
      </c>
      <c r="J342" s="161">
        <f t="shared" si="193"/>
        <v>90.742000440000012</v>
      </c>
      <c r="K342" s="161">
        <f t="shared" si="194"/>
        <v>4806.0409152500742</v>
      </c>
      <c r="L342" s="161">
        <f t="shared" si="195"/>
        <v>112.99193894788802</v>
      </c>
      <c r="M342" s="161">
        <f t="shared" si="196"/>
        <v>4919.0328541979625</v>
      </c>
      <c r="O342" s="416" t="s">
        <v>6125</v>
      </c>
      <c r="P342" s="412" t="e">
        <f>VLOOKUP(O342,Plan1!$A:$G,5,FALSE)</f>
        <v>#N/A</v>
      </c>
      <c r="Q342" s="417" t="e">
        <f t="shared" si="189"/>
        <v>#N/A</v>
      </c>
      <c r="R342" s="423" t="e">
        <f t="shared" si="190"/>
        <v>#N/A</v>
      </c>
    </row>
    <row r="343" spans="1:18" s="42" customFormat="1">
      <c r="A343" s="166"/>
      <c r="B343" s="171"/>
      <c r="C343" s="172"/>
      <c r="D343" s="165"/>
      <c r="E343" s="165"/>
      <c r="F343" s="174"/>
      <c r="G343" s="115"/>
      <c r="H343" s="115"/>
      <c r="I343" s="161"/>
      <c r="J343" s="161"/>
      <c r="K343" s="161"/>
      <c r="L343" s="161"/>
      <c r="M343" s="161"/>
      <c r="O343" s="416"/>
      <c r="P343" s="412" t="e">
        <f>VLOOKUP(O343,Plan1!$A:$G,5,FALSE)</f>
        <v>#N/A</v>
      </c>
      <c r="Q343" s="417" t="e">
        <f t="shared" si="189"/>
        <v>#N/A</v>
      </c>
      <c r="R343" s="423" t="e">
        <f t="shared" si="190"/>
        <v>#N/A</v>
      </c>
    </row>
    <row r="344" spans="1:18" s="42" customFormat="1">
      <c r="A344" s="166" t="s">
        <v>6127</v>
      </c>
      <c r="B344" s="185"/>
      <c r="C344" s="170" t="s">
        <v>6128</v>
      </c>
      <c r="D344" s="69"/>
      <c r="E344" s="69"/>
      <c r="F344" s="174"/>
      <c r="G344" s="115"/>
      <c r="H344" s="115"/>
      <c r="I344" s="161">
        <f>SUBTOTAL(9,I345:I346)</f>
        <v>2329.0437205500002</v>
      </c>
      <c r="J344" s="161">
        <f t="shared" ref="J344:M344" si="197">SUBTOTAL(9,J345:J346)</f>
        <v>526.71450600000003</v>
      </c>
      <c r="K344" s="161">
        <f t="shared" si="197"/>
        <v>2837.0081560019548</v>
      </c>
      <c r="L344" s="161">
        <f t="shared" si="197"/>
        <v>655.8649028712</v>
      </c>
      <c r="M344" s="161">
        <f t="shared" si="197"/>
        <v>3492.8730588731551</v>
      </c>
      <c r="O344" s="418"/>
      <c r="P344" s="412" t="e">
        <f>VLOOKUP(O344,Plan1!$A:$G,5,FALSE)</f>
        <v>#N/A</v>
      </c>
      <c r="Q344" s="417" t="e">
        <f t="shared" si="189"/>
        <v>#N/A</v>
      </c>
      <c r="R344" s="423" t="e">
        <f t="shared" si="190"/>
        <v>#N/A</v>
      </c>
    </row>
    <row r="345" spans="1:18" s="42" customFormat="1" ht="51">
      <c r="A345" s="166" t="s">
        <v>6359</v>
      </c>
      <c r="B345" s="171" t="s">
        <v>6129</v>
      </c>
      <c r="C345" s="171" t="s">
        <v>6130</v>
      </c>
      <c r="D345" s="95" t="s">
        <v>75</v>
      </c>
      <c r="E345" s="95" t="s">
        <v>2</v>
      </c>
      <c r="F345" s="174">
        <v>6</v>
      </c>
      <c r="G345" s="115">
        <f>VLOOKUP($B345,'03_COMPOSIÇÕES'!$A:$G,6,FALSE)</f>
        <v>376.14397205500001</v>
      </c>
      <c r="H345" s="115">
        <f>VLOOKUP($B345,'03_COMPOSIÇÕES'!$A:$G,7,FALSE)</f>
        <v>52.68</v>
      </c>
      <c r="I345" s="161">
        <f t="shared" ref="I345:I346" si="198">$F345*$G345</f>
        <v>2256.8638323300002</v>
      </c>
      <c r="J345" s="161">
        <f t="shared" ref="J345:J346" si="199">$F345*$H345</f>
        <v>316.08</v>
      </c>
      <c r="K345" s="161">
        <f>$I345*(1+BDI_MAT)</f>
        <v>2749.0858341611729</v>
      </c>
      <c r="L345" s="161">
        <f>$J345*(1+BDI_MDO)</f>
        <v>393.58281599999998</v>
      </c>
      <c r="M345" s="161">
        <f t="shared" ref="M345:M346" si="200">SUM(K345:L345)</f>
        <v>3142.668650161173</v>
      </c>
      <c r="O345" s="416" t="s">
        <v>6129</v>
      </c>
      <c r="P345" s="412" t="e">
        <f>VLOOKUP(O345,Plan1!$A:$G,5,FALSE)</f>
        <v>#N/A</v>
      </c>
      <c r="Q345" s="417" t="e">
        <f t="shared" si="189"/>
        <v>#N/A</v>
      </c>
      <c r="R345" s="423" t="e">
        <f t="shared" si="190"/>
        <v>#N/A</v>
      </c>
    </row>
    <row r="346" spans="1:18" s="42" customFormat="1" ht="25.5">
      <c r="A346" s="166" t="s">
        <v>6360</v>
      </c>
      <c r="B346" s="171" t="s">
        <v>6131</v>
      </c>
      <c r="C346" s="171" t="s">
        <v>6132</v>
      </c>
      <c r="D346" s="95" t="s">
        <v>75</v>
      </c>
      <c r="E346" s="95" t="s">
        <v>2</v>
      </c>
      <c r="F346" s="174">
        <v>6</v>
      </c>
      <c r="G346" s="115">
        <f>VLOOKUP($B346,'03_COMPOSIÇÕES'!$A:$G,6,FALSE)</f>
        <v>12.029981369999998</v>
      </c>
      <c r="H346" s="115">
        <f>VLOOKUP($B346,'03_COMPOSIÇÕES'!$A:$G,7,FALSE)</f>
        <v>35.105750999999998</v>
      </c>
      <c r="I346" s="161">
        <f t="shared" si="198"/>
        <v>72.179888219999981</v>
      </c>
      <c r="J346" s="161">
        <f t="shared" si="199"/>
        <v>210.63450599999999</v>
      </c>
      <c r="K346" s="161">
        <f>$I346*(1+BDI_MAT)</f>
        <v>87.922321840781976</v>
      </c>
      <c r="L346" s="161">
        <f>$J346*(1+BDI_MDO)</f>
        <v>262.28208687120002</v>
      </c>
      <c r="M346" s="161">
        <f t="shared" si="200"/>
        <v>350.20440871198201</v>
      </c>
      <c r="O346" s="416" t="s">
        <v>6131</v>
      </c>
      <c r="P346" s="412" t="e">
        <f>VLOOKUP(O346,Plan1!$A:$G,5,FALSE)</f>
        <v>#N/A</v>
      </c>
      <c r="Q346" s="417" t="e">
        <f t="shared" si="189"/>
        <v>#N/A</v>
      </c>
      <c r="R346" s="423" t="e">
        <f t="shared" si="190"/>
        <v>#N/A</v>
      </c>
    </row>
    <row r="347" spans="1:18" s="42" customFormat="1">
      <c r="A347" s="166"/>
      <c r="B347" s="171"/>
      <c r="C347" s="172"/>
      <c r="D347" s="165"/>
      <c r="E347" s="165"/>
      <c r="F347" s="174"/>
      <c r="G347" s="115"/>
      <c r="H347" s="115"/>
      <c r="I347" s="161"/>
      <c r="J347" s="161"/>
      <c r="K347" s="161"/>
      <c r="L347" s="161"/>
      <c r="M347" s="161"/>
      <c r="O347" s="416"/>
      <c r="P347" s="412" t="e">
        <f>VLOOKUP(O347,Plan1!$A:$G,5,FALSE)</f>
        <v>#N/A</v>
      </c>
      <c r="Q347" s="417" t="e">
        <f t="shared" si="189"/>
        <v>#N/A</v>
      </c>
      <c r="R347" s="423" t="e">
        <f t="shared" si="190"/>
        <v>#N/A</v>
      </c>
    </row>
    <row r="348" spans="1:18" s="42" customFormat="1">
      <c r="A348" s="166" t="s">
        <v>6133</v>
      </c>
      <c r="B348" s="185"/>
      <c r="C348" s="170" t="s">
        <v>6134</v>
      </c>
      <c r="D348" s="69"/>
      <c r="E348" s="69"/>
      <c r="F348" s="174"/>
      <c r="G348" s="161"/>
      <c r="H348" s="161"/>
      <c r="I348" s="161">
        <f>SUBTOTAL(9,I349)</f>
        <v>925.35505880943992</v>
      </c>
      <c r="J348" s="161">
        <f t="shared" ref="J348:M348" si="201">SUBTOTAL(9,J349)</f>
        <v>209.86644414400001</v>
      </c>
      <c r="K348" s="161">
        <f t="shared" si="201"/>
        <v>1127.1749971357788</v>
      </c>
      <c r="L348" s="161">
        <f t="shared" si="201"/>
        <v>261.32569624810884</v>
      </c>
      <c r="M348" s="161">
        <f t="shared" si="201"/>
        <v>1388.5006933838877</v>
      </c>
      <c r="O348" s="418"/>
      <c r="P348" s="412" t="e">
        <f>VLOOKUP(O348,Plan1!$A:$G,5,FALSE)</f>
        <v>#N/A</v>
      </c>
      <c r="Q348" s="417" t="e">
        <f t="shared" si="189"/>
        <v>#N/A</v>
      </c>
      <c r="R348" s="423" t="e">
        <f t="shared" si="190"/>
        <v>#N/A</v>
      </c>
    </row>
    <row r="349" spans="1:18" s="42" customFormat="1">
      <c r="A349" s="166" t="s">
        <v>6361</v>
      </c>
      <c r="B349" s="171" t="s">
        <v>6135</v>
      </c>
      <c r="C349" s="171" t="s">
        <v>6136</v>
      </c>
      <c r="D349" s="95" t="s">
        <v>75</v>
      </c>
      <c r="E349" s="95" t="s">
        <v>76</v>
      </c>
      <c r="F349" s="174">
        <v>113.68</v>
      </c>
      <c r="G349" s="115">
        <f>VLOOKUP($B349,'03_COMPOSIÇÕES'!$A:$G,6,FALSE)</f>
        <v>8.1399987579999991</v>
      </c>
      <c r="H349" s="115">
        <f>VLOOKUP($B349,'03_COMPOSIÇÕES'!$A:$G,7,FALSE)</f>
        <v>1.8461158</v>
      </c>
      <c r="I349" s="161">
        <f t="shared" ref="I349" si="202">$F349*$G349</f>
        <v>925.35505880943992</v>
      </c>
      <c r="J349" s="161">
        <f t="shared" ref="J349" si="203">$F349*$H349</f>
        <v>209.86644414400001</v>
      </c>
      <c r="K349" s="161">
        <f>$I349*(1+BDI_MAT)</f>
        <v>1127.1749971357788</v>
      </c>
      <c r="L349" s="161">
        <f>$J349*(1+BDI_MDO)</f>
        <v>261.32569624810884</v>
      </c>
      <c r="M349" s="161">
        <f t="shared" ref="M349" si="204">SUM(K349:L349)</f>
        <v>1388.5006933838877</v>
      </c>
      <c r="O349" s="416" t="s">
        <v>13143</v>
      </c>
      <c r="P349" s="412">
        <f>VLOOKUP(O349,Plan1!$A:$G,5,FALSE)</f>
        <v>9.94</v>
      </c>
      <c r="Q349" s="417">
        <f t="shared" si="189"/>
        <v>4.6114557999999306E-2</v>
      </c>
      <c r="R349" s="423">
        <f t="shared" si="190"/>
        <v>4.6178679137078762E-3</v>
      </c>
    </row>
    <row r="350" spans="1:18" s="42" customFormat="1">
      <c r="A350" s="166"/>
      <c r="B350" s="171"/>
      <c r="C350" s="172"/>
      <c r="D350" s="165"/>
      <c r="E350" s="165"/>
      <c r="F350" s="174"/>
      <c r="G350" s="115"/>
      <c r="H350" s="115"/>
      <c r="I350" s="161"/>
      <c r="J350" s="161"/>
      <c r="K350" s="161"/>
      <c r="L350" s="161"/>
      <c r="M350" s="161"/>
      <c r="O350" s="416"/>
      <c r="P350" s="412" t="e">
        <f>VLOOKUP(O350,Plan1!$A:$G,5,FALSE)</f>
        <v>#N/A</v>
      </c>
      <c r="Q350" s="417" t="e">
        <f t="shared" si="189"/>
        <v>#N/A</v>
      </c>
      <c r="R350" s="423" t="e">
        <f t="shared" si="190"/>
        <v>#N/A</v>
      </c>
    </row>
    <row r="351" spans="1:18" s="42" customFormat="1">
      <c r="A351" s="166" t="s">
        <v>6137</v>
      </c>
      <c r="B351" s="185"/>
      <c r="C351" s="170" t="s">
        <v>6138</v>
      </c>
      <c r="D351" s="69"/>
      <c r="E351" s="69"/>
      <c r="F351" s="174"/>
      <c r="G351" s="115"/>
      <c r="H351" s="115"/>
      <c r="I351" s="161">
        <f>SUBTOTAL(9,I352:I356)</f>
        <v>1500.6843526937</v>
      </c>
      <c r="J351" s="161">
        <f t="shared" ref="J351:M351" si="205">SUBTOTAL(9,J352:J356)</f>
        <v>2073.8680602099998</v>
      </c>
      <c r="K351" s="161">
        <f t="shared" si="205"/>
        <v>1827.9836100161961</v>
      </c>
      <c r="L351" s="161">
        <f t="shared" si="205"/>
        <v>2582.3805085734925</v>
      </c>
      <c r="M351" s="161">
        <f t="shared" si="205"/>
        <v>4410.3641185896877</v>
      </c>
      <c r="O351" s="418"/>
      <c r="P351" s="412" t="e">
        <f>VLOOKUP(O351,Plan1!$A:$G,5,FALSE)</f>
        <v>#N/A</v>
      </c>
      <c r="Q351" s="417" t="e">
        <f t="shared" si="189"/>
        <v>#N/A</v>
      </c>
      <c r="R351" s="423" t="e">
        <f t="shared" si="190"/>
        <v>#N/A</v>
      </c>
    </row>
    <row r="352" spans="1:18" s="42" customFormat="1">
      <c r="A352" s="166" t="s">
        <v>6362</v>
      </c>
      <c r="B352" s="171" t="s">
        <v>5271</v>
      </c>
      <c r="C352" s="171" t="s">
        <v>5272</v>
      </c>
      <c r="D352" s="95" t="s">
        <v>75</v>
      </c>
      <c r="E352" s="95" t="s">
        <v>76</v>
      </c>
      <c r="F352" s="174">
        <v>477</v>
      </c>
      <c r="G352" s="115">
        <f>VLOOKUP($B352,'03_COMPOSIÇÕES'!$A:$G,6,FALSE)</f>
        <v>0.74339913060000007</v>
      </c>
      <c r="H352" s="115">
        <f>VLOOKUP($B352,'03_COMPOSIÇÕES'!$A:$G,7,FALSE)</f>
        <v>1.1633589799999999</v>
      </c>
      <c r="I352" s="161">
        <f t="shared" ref="I352:I356" si="206">$F352*$G352</f>
        <v>354.60138529620002</v>
      </c>
      <c r="J352" s="161">
        <f t="shared" ref="J352:J356" si="207">$F352*$H352</f>
        <v>554.92223345999992</v>
      </c>
      <c r="K352" s="161">
        <f>$I352*(1+BDI_MAT)</f>
        <v>431.93994742930124</v>
      </c>
      <c r="L352" s="161">
        <f>$J352*(1+BDI_MDO)</f>
        <v>690.98916510439199</v>
      </c>
      <c r="M352" s="161">
        <f t="shared" ref="M352:M356" si="208">SUM(K352:L352)</f>
        <v>1122.9291125336931</v>
      </c>
      <c r="O352" s="416">
        <v>9537</v>
      </c>
      <c r="P352" s="412">
        <f>VLOOKUP(O352,Plan1!$A:$G,5,FALSE)</f>
        <v>1.89</v>
      </c>
      <c r="Q352" s="417">
        <f t="shared" si="189"/>
        <v>1.6758110600000098E-2</v>
      </c>
      <c r="R352" s="423">
        <f t="shared" si="190"/>
        <v>8.7887973345118324E-3</v>
      </c>
    </row>
    <row r="353" spans="1:18" s="42" customFormat="1" ht="25.5">
      <c r="A353" s="166" t="s">
        <v>6363</v>
      </c>
      <c r="B353" s="171" t="s">
        <v>5273</v>
      </c>
      <c r="C353" s="171" t="s">
        <v>5274</v>
      </c>
      <c r="D353" s="95" t="s">
        <v>75</v>
      </c>
      <c r="E353" s="95" t="s">
        <v>76</v>
      </c>
      <c r="F353" s="174">
        <v>477</v>
      </c>
      <c r="G353" s="115">
        <f>VLOOKUP($B353,'03_COMPOSIÇÕES'!$A:$G,6,FALSE)</f>
        <v>5.6500000000000002E-2</v>
      </c>
      <c r="H353" s="115">
        <f>VLOOKUP($B353,'03_COMPOSIÇÕES'!$A:$G,7,FALSE)</f>
        <v>2.5257000000000001</v>
      </c>
      <c r="I353" s="161">
        <f t="shared" si="206"/>
        <v>26.950500000000002</v>
      </c>
      <c r="J353" s="161">
        <f t="shared" si="207"/>
        <v>1204.7589</v>
      </c>
      <c r="K353" s="161">
        <f>$I353*(1+BDI_MAT)</f>
        <v>32.828404050000003</v>
      </c>
      <c r="L353" s="161">
        <f>$J353*(1+BDI_MDO)</f>
        <v>1500.1657822800003</v>
      </c>
      <c r="M353" s="161">
        <f t="shared" si="208"/>
        <v>1532.9941863300003</v>
      </c>
      <c r="O353" s="416" t="s">
        <v>13398</v>
      </c>
      <c r="P353" s="412" t="e">
        <f>VLOOKUP(O353,Plan1!$A:$G,5,FALSE)</f>
        <v>#N/A</v>
      </c>
      <c r="Q353" s="417" t="e">
        <f t="shared" si="189"/>
        <v>#N/A</v>
      </c>
      <c r="R353" s="423" t="e">
        <f t="shared" si="190"/>
        <v>#N/A</v>
      </c>
    </row>
    <row r="354" spans="1:18" s="42" customFormat="1">
      <c r="A354" s="166" t="s">
        <v>6364</v>
      </c>
      <c r="B354" s="171" t="s">
        <v>6500</v>
      </c>
      <c r="C354" s="171" t="s">
        <v>6503</v>
      </c>
      <c r="D354" s="182" t="s">
        <v>75</v>
      </c>
      <c r="E354" s="182" t="s">
        <v>2</v>
      </c>
      <c r="F354" s="174">
        <v>1</v>
      </c>
      <c r="G354" s="115">
        <f>VLOOKUP($B354,'03_COMPOSIÇÕES'!$A:$G,6,FALSE)</f>
        <v>54.599999999999994</v>
      </c>
      <c r="H354" s="115">
        <f>VLOOKUP($B354,'03_COMPOSIÇÕES'!$A:$G,7,FALSE)</f>
        <v>247.20942000000002</v>
      </c>
      <c r="I354" s="161">
        <f t="shared" si="206"/>
        <v>54.599999999999994</v>
      </c>
      <c r="J354" s="161">
        <f t="shared" si="207"/>
        <v>247.20942000000002</v>
      </c>
      <c r="K354" s="161">
        <f>$I354*(1+BDI_MAT)</f>
        <v>66.508259999999993</v>
      </c>
      <c r="L354" s="161">
        <f>$J354*(1+BDI_MDO)</f>
        <v>307.82516978400002</v>
      </c>
      <c r="M354" s="161">
        <f t="shared" ref="M354" si="209">SUM(K354:L354)</f>
        <v>374.33342978400003</v>
      </c>
      <c r="O354" s="416" t="s">
        <v>6500</v>
      </c>
      <c r="P354" s="412" t="e">
        <f>VLOOKUP(O354,Plan1!$A:$G,5,FALSE)</f>
        <v>#N/A</v>
      </c>
      <c r="Q354" s="417" t="e">
        <f t="shared" si="189"/>
        <v>#N/A</v>
      </c>
      <c r="R354" s="423" t="e">
        <f t="shared" si="190"/>
        <v>#N/A</v>
      </c>
    </row>
    <row r="355" spans="1:18" s="42" customFormat="1">
      <c r="A355" s="166" t="s">
        <v>6502</v>
      </c>
      <c r="B355" s="171" t="s">
        <v>6752</v>
      </c>
      <c r="C355" s="171" t="s">
        <v>6753</v>
      </c>
      <c r="D355" s="357" t="s">
        <v>75</v>
      </c>
      <c r="E355" s="357" t="s">
        <v>2</v>
      </c>
      <c r="F355" s="174">
        <v>1</v>
      </c>
      <c r="G355" s="115">
        <f>VLOOKUP($B355,'03_COMPOSIÇÕES'!$A:$G,6,FALSE)</f>
        <v>460.04996894999999</v>
      </c>
      <c r="H355" s="115">
        <f>VLOOKUP($B355,'03_COMPOSIÇÕES'!$A:$G,7,FALSE)</f>
        <v>63.582935499999998</v>
      </c>
      <c r="I355" s="161">
        <f t="shared" si="206"/>
        <v>460.04996894999999</v>
      </c>
      <c r="J355" s="161">
        <f t="shared" si="207"/>
        <v>63.582935499999998</v>
      </c>
      <c r="K355" s="161">
        <f>$I355*(1+BDI_MAT)</f>
        <v>560.38686717799499</v>
      </c>
      <c r="L355" s="161">
        <f>$J355*(1+BDI_MDO)</f>
        <v>79.173471284599998</v>
      </c>
      <c r="M355" s="161">
        <f t="shared" ref="M355" si="210">SUM(K355:L355)</f>
        <v>639.56033846259493</v>
      </c>
      <c r="O355" s="416" t="s">
        <v>6752</v>
      </c>
      <c r="P355" s="412" t="e">
        <f>VLOOKUP(O355,Plan1!$A:$G,5,FALSE)</f>
        <v>#N/A</v>
      </c>
      <c r="Q355" s="417" t="e">
        <f t="shared" si="189"/>
        <v>#N/A</v>
      </c>
      <c r="R355" s="423" t="e">
        <f t="shared" si="190"/>
        <v>#N/A</v>
      </c>
    </row>
    <row r="356" spans="1:18" s="42" customFormat="1">
      <c r="A356" s="166" t="s">
        <v>6751</v>
      </c>
      <c r="B356" s="171" t="s">
        <v>6139</v>
      </c>
      <c r="C356" s="171" t="s">
        <v>6140</v>
      </c>
      <c r="D356" s="95" t="s">
        <v>75</v>
      </c>
      <c r="E356" s="95" t="s">
        <v>2</v>
      </c>
      <c r="F356" s="174">
        <v>1</v>
      </c>
      <c r="G356" s="115">
        <f>VLOOKUP($B356,'03_COMPOSIÇÕES'!$A:$G,6,FALSE)</f>
        <v>604.48249844750001</v>
      </c>
      <c r="H356" s="115">
        <f>VLOOKUP($B356,'03_COMPOSIÇÕES'!$A:$G,7,FALSE)</f>
        <v>3.3945712499999994</v>
      </c>
      <c r="I356" s="161">
        <f t="shared" si="206"/>
        <v>604.48249844750001</v>
      </c>
      <c r="J356" s="161">
        <f t="shared" si="207"/>
        <v>3.3945712499999994</v>
      </c>
      <c r="K356" s="161">
        <f>$I356*(1+BDI_MAT)</f>
        <v>736.32013135889974</v>
      </c>
      <c r="L356" s="161">
        <f>$J356*(1+BDI_MDO)</f>
        <v>4.2269201204999991</v>
      </c>
      <c r="M356" s="161">
        <f t="shared" si="208"/>
        <v>740.54705147939978</v>
      </c>
      <c r="O356" s="416" t="s">
        <v>13399</v>
      </c>
      <c r="P356" s="412" t="e">
        <f>VLOOKUP(O356,Plan1!$A:$G,5,FALSE)</f>
        <v>#N/A</v>
      </c>
      <c r="Q356" s="417" t="e">
        <f t="shared" si="189"/>
        <v>#N/A</v>
      </c>
      <c r="R356" s="423" t="e">
        <f t="shared" si="190"/>
        <v>#N/A</v>
      </c>
    </row>
    <row r="357" spans="1:18" s="42" customFormat="1">
      <c r="A357" s="168"/>
      <c r="B357" s="169"/>
      <c r="C357" s="169"/>
      <c r="D357" s="111"/>
      <c r="E357" s="111"/>
      <c r="F357" s="112"/>
      <c r="G357" s="116"/>
      <c r="H357" s="117"/>
      <c r="I357" s="161"/>
      <c r="J357" s="161"/>
      <c r="K357" s="161"/>
      <c r="L357" s="161"/>
      <c r="M357" s="161"/>
      <c r="O357" s="415"/>
      <c r="P357" s="412"/>
    </row>
    <row r="358" spans="1:18" s="33" customFormat="1">
      <c r="A358" s="447" t="s">
        <v>81</v>
      </c>
      <c r="B358" s="448"/>
      <c r="C358" s="448"/>
      <c r="D358" s="448"/>
      <c r="E358" s="448"/>
      <c r="F358" s="448"/>
      <c r="G358" s="448"/>
      <c r="H358" s="449" t="s">
        <v>80</v>
      </c>
      <c r="I358" s="321">
        <f>SUBTOTAL(9,I7:I356)</f>
        <v>300999.62844383356</v>
      </c>
      <c r="J358" s="321">
        <f t="shared" ref="J358:M358" si="211">SUBTOTAL(9,J7:J356)</f>
        <v>157236.80606059087</v>
      </c>
      <c r="K358" s="164">
        <f t="shared" si="211"/>
        <v>366647.64740743366</v>
      </c>
      <c r="L358" s="164">
        <f t="shared" si="211"/>
        <v>195791.27090664746</v>
      </c>
      <c r="M358" s="164">
        <f t="shared" si="211"/>
        <v>562438.91831408162</v>
      </c>
      <c r="P358" s="408"/>
    </row>
    <row r="359" spans="1:18" s="33" customFormat="1">
      <c r="A359" s="447" t="s">
        <v>24</v>
      </c>
      <c r="B359" s="448"/>
      <c r="C359" s="448"/>
      <c r="D359" s="448"/>
      <c r="E359" s="448"/>
      <c r="F359" s="448"/>
      <c r="G359" s="448"/>
      <c r="H359" s="449"/>
      <c r="I359" s="428">
        <f>I358+J358</f>
        <v>458236.43450442445</v>
      </c>
      <c r="J359" s="429"/>
      <c r="K359" s="164"/>
      <c r="L359" s="164"/>
      <c r="M359" s="164"/>
      <c r="P359" s="408"/>
    </row>
    <row r="360" spans="1:18" s="33" customFormat="1">
      <c r="A360" s="447" t="s">
        <v>25</v>
      </c>
      <c r="B360" s="448"/>
      <c r="C360" s="448"/>
      <c r="D360" s="448"/>
      <c r="E360" s="448"/>
      <c r="F360" s="448"/>
      <c r="G360" s="448"/>
      <c r="H360" s="449"/>
      <c r="I360" s="34">
        <v>0.21809999999999999</v>
      </c>
      <c r="J360" s="34">
        <v>0.2452</v>
      </c>
      <c r="K360" s="164"/>
      <c r="L360" s="164"/>
      <c r="M360" s="164"/>
      <c r="P360" s="408"/>
    </row>
    <row r="361" spans="1:18" s="33" customFormat="1">
      <c r="A361" s="447" t="s">
        <v>26</v>
      </c>
      <c r="B361" s="448"/>
      <c r="C361" s="448"/>
      <c r="D361" s="448"/>
      <c r="E361" s="448"/>
      <c r="F361" s="448"/>
      <c r="G361" s="448"/>
      <c r="H361" s="449"/>
      <c r="I361" s="321">
        <f>I358*I360</f>
        <v>65648.018963600101</v>
      </c>
      <c r="J361" s="321">
        <f>J358*J360</f>
        <v>38554.464846056879</v>
      </c>
      <c r="K361" s="164"/>
      <c r="L361" s="164"/>
      <c r="M361" s="164"/>
      <c r="P361" s="408"/>
    </row>
    <row r="362" spans="1:18" s="33" customFormat="1">
      <c r="A362" s="447" t="s">
        <v>27</v>
      </c>
      <c r="B362" s="448"/>
      <c r="C362" s="448"/>
      <c r="D362" s="448"/>
      <c r="E362" s="448"/>
      <c r="F362" s="448"/>
      <c r="G362" s="448"/>
      <c r="H362" s="449"/>
      <c r="I362" s="322">
        <f>I361+I358</f>
        <v>366647.64740743366</v>
      </c>
      <c r="J362" s="322">
        <f>J361+J358</f>
        <v>195791.27090664775</v>
      </c>
      <c r="K362" s="164"/>
      <c r="L362" s="164"/>
      <c r="M362" s="164"/>
      <c r="P362" s="408"/>
    </row>
    <row r="363" spans="1:18" s="33" customFormat="1">
      <c r="A363" s="447" t="s">
        <v>11</v>
      </c>
      <c r="B363" s="448"/>
      <c r="C363" s="448"/>
      <c r="D363" s="448"/>
      <c r="E363" s="448"/>
      <c r="F363" s="448"/>
      <c r="G363" s="448"/>
      <c r="H363" s="449"/>
      <c r="I363" s="451">
        <f>I362+J362</f>
        <v>562438.91831408138</v>
      </c>
      <c r="J363" s="452"/>
      <c r="K363" s="164"/>
      <c r="L363" s="164"/>
      <c r="M363" s="164"/>
      <c r="P363" s="408"/>
    </row>
    <row r="364" spans="1:18" s="45" customFormat="1" ht="14.25">
      <c r="A364" s="43"/>
      <c r="B364" s="186"/>
      <c r="C364" s="24"/>
      <c r="D364" s="44"/>
      <c r="E364" s="44"/>
      <c r="F364" s="118"/>
      <c r="G364" s="118"/>
      <c r="H364" s="118"/>
      <c r="I364" s="118"/>
      <c r="J364" s="118"/>
      <c r="K364" s="38"/>
      <c r="L364" s="38"/>
      <c r="M364" s="38"/>
      <c r="O364" s="419"/>
      <c r="P364" s="405"/>
    </row>
    <row r="365" spans="1:18" s="45" customFormat="1" ht="14.25">
      <c r="A365" s="43"/>
      <c r="B365" s="186"/>
      <c r="C365" s="24"/>
      <c r="D365" s="44"/>
      <c r="E365" s="44"/>
      <c r="F365" s="118"/>
      <c r="G365" s="118"/>
      <c r="H365" s="118"/>
      <c r="I365" s="118"/>
      <c r="J365" s="118"/>
      <c r="K365" s="48">
        <f>I363/I362-1</f>
        <v>0.53400389254121294</v>
      </c>
      <c r="L365" s="38" t="s">
        <v>73</v>
      </c>
      <c r="M365" s="38"/>
      <c r="O365" s="419"/>
      <c r="P365" s="405"/>
    </row>
    <row r="366" spans="1:18" s="45" customFormat="1" ht="14.25">
      <c r="A366" s="43"/>
      <c r="B366" s="186"/>
      <c r="C366" s="24"/>
      <c r="D366" s="44"/>
      <c r="E366" s="44"/>
      <c r="F366" s="118"/>
      <c r="G366" s="118"/>
      <c r="H366" s="118"/>
      <c r="I366" s="118"/>
      <c r="J366" s="118"/>
      <c r="K366" s="38"/>
      <c r="L366" s="38"/>
      <c r="M366" s="38"/>
      <c r="O366" s="419"/>
      <c r="P366" s="405"/>
    </row>
    <row r="367" spans="1:18" s="45" customFormat="1" ht="14.25">
      <c r="A367" s="43"/>
      <c r="B367" s="186"/>
      <c r="C367" s="24"/>
      <c r="D367" s="44"/>
      <c r="E367" s="44"/>
      <c r="F367" s="118"/>
      <c r="G367" s="118"/>
      <c r="H367" s="118"/>
      <c r="I367" s="118"/>
      <c r="J367" s="118"/>
      <c r="K367" s="38"/>
      <c r="L367" s="38"/>
      <c r="M367" s="38"/>
      <c r="O367" s="419"/>
      <c r="P367" s="405"/>
    </row>
    <row r="368" spans="1:18" s="45" customFormat="1" ht="14.25">
      <c r="A368" s="43"/>
      <c r="B368" s="186"/>
      <c r="C368" s="24"/>
      <c r="D368" s="44"/>
      <c r="E368" s="44"/>
      <c r="F368" s="118"/>
      <c r="G368" s="118"/>
      <c r="H368" s="118"/>
      <c r="I368" s="118"/>
      <c r="J368" s="118"/>
      <c r="K368" s="38"/>
      <c r="L368" s="38"/>
      <c r="M368" s="38"/>
      <c r="O368" s="419"/>
      <c r="P368" s="405"/>
    </row>
    <row r="369" spans="1:16" s="45" customFormat="1" ht="14.25">
      <c r="A369" s="43"/>
      <c r="B369" s="186"/>
      <c r="C369" s="24"/>
      <c r="D369" s="44"/>
      <c r="E369" s="44"/>
      <c r="F369" s="118"/>
      <c r="G369" s="118"/>
      <c r="H369" s="118"/>
      <c r="I369" s="118"/>
      <c r="J369" s="118"/>
      <c r="K369" s="38"/>
      <c r="L369" s="38"/>
      <c r="M369" s="38"/>
      <c r="O369" s="419"/>
      <c r="P369" s="405"/>
    </row>
    <row r="370" spans="1:16" s="45" customFormat="1" ht="14.25">
      <c r="A370" s="43"/>
      <c r="B370" s="186"/>
      <c r="C370" s="24"/>
      <c r="D370" s="44"/>
      <c r="E370" s="44"/>
      <c r="F370" s="118"/>
      <c r="G370" s="118"/>
      <c r="H370" s="118"/>
      <c r="I370" s="118"/>
      <c r="J370" s="118"/>
      <c r="K370" s="38"/>
      <c r="L370" s="38"/>
      <c r="M370" s="38"/>
      <c r="O370" s="419"/>
      <c r="P370" s="405"/>
    </row>
    <row r="371" spans="1:16" s="45" customFormat="1" ht="14.25">
      <c r="A371" s="43"/>
      <c r="B371" s="186"/>
      <c r="C371" s="24"/>
      <c r="D371" s="44"/>
      <c r="E371" s="44"/>
      <c r="F371" s="118"/>
      <c r="G371" s="118"/>
      <c r="H371" s="118"/>
      <c r="I371" s="118"/>
      <c r="J371" s="118"/>
      <c r="K371" s="38"/>
      <c r="L371" s="38"/>
      <c r="M371" s="38"/>
      <c r="O371" s="419"/>
      <c r="P371" s="405"/>
    </row>
    <row r="372" spans="1:16" s="45" customFormat="1" ht="14.25">
      <c r="A372" s="43"/>
      <c r="B372" s="186"/>
      <c r="C372" s="24"/>
      <c r="D372" s="44"/>
      <c r="E372" s="44"/>
      <c r="F372" s="118"/>
      <c r="G372" s="118"/>
      <c r="H372" s="118"/>
      <c r="I372" s="118"/>
      <c r="J372" s="118"/>
      <c r="K372" s="38"/>
      <c r="L372" s="38"/>
      <c r="M372" s="38"/>
      <c r="O372" s="419"/>
      <c r="P372" s="405"/>
    </row>
    <row r="373" spans="1:16" s="45" customFormat="1" ht="14.25">
      <c r="A373" s="43"/>
      <c r="B373" s="186"/>
      <c r="C373" s="24"/>
      <c r="D373" s="44"/>
      <c r="E373" s="44"/>
      <c r="F373" s="118"/>
      <c r="G373" s="118"/>
      <c r="H373" s="118"/>
      <c r="I373" s="118"/>
      <c r="J373" s="118"/>
      <c r="K373" s="38"/>
      <c r="L373" s="38"/>
      <c r="M373" s="38"/>
      <c r="O373" s="419"/>
      <c r="P373" s="405"/>
    </row>
    <row r="374" spans="1:16" s="45" customFormat="1" ht="14.25">
      <c r="A374" s="43"/>
      <c r="B374" s="186"/>
      <c r="C374" s="24"/>
      <c r="D374" s="44"/>
      <c r="E374" s="44"/>
      <c r="F374" s="118"/>
      <c r="G374" s="118"/>
      <c r="H374" s="118"/>
      <c r="I374" s="118"/>
      <c r="J374" s="118"/>
      <c r="K374" s="38"/>
      <c r="L374" s="38"/>
      <c r="M374" s="38"/>
      <c r="O374" s="419"/>
      <c r="P374" s="405"/>
    </row>
    <row r="389" spans="6:6">
      <c r="F389" s="119">
        <f>E390*F390</f>
        <v>0</v>
      </c>
    </row>
  </sheetData>
  <autoFilter ref="P7:Q356"/>
  <mergeCells count="22">
    <mergeCell ref="O4:O5"/>
    <mergeCell ref="M4:M5"/>
    <mergeCell ref="I363:J363"/>
    <mergeCell ref="A361:H361"/>
    <mergeCell ref="A363:H363"/>
    <mergeCell ref="I4:J4"/>
    <mergeCell ref="K4:L4"/>
    <mergeCell ref="A4:A5"/>
    <mergeCell ref="B4:B5"/>
    <mergeCell ref="C4:C5"/>
    <mergeCell ref="D4:D5"/>
    <mergeCell ref="E4:E5"/>
    <mergeCell ref="F4:F5"/>
    <mergeCell ref="A362:H362"/>
    <mergeCell ref="A360:H360"/>
    <mergeCell ref="A359:H359"/>
    <mergeCell ref="I359:J359"/>
    <mergeCell ref="G4:H4"/>
    <mergeCell ref="A1:C3"/>
    <mergeCell ref="D1:J1"/>
    <mergeCell ref="D2:I3"/>
    <mergeCell ref="A358:H358"/>
  </mergeCells>
  <conditionalFormatting sqref="B354 D354:M354 B353:M353 A353:A354 A356:N357 A9:M352 N9:N354 A7:N8 P357:XFD357 P7:XFD8 S9:XFD354 S356:XFD356 P9:Q356">
    <cfRule type="expression" dxfId="282" priority="38">
      <formula>IF(AND($A7&lt;&gt;"",$B7=""),TRUE,FALSE)</formula>
    </cfRule>
  </conditionalFormatting>
  <conditionalFormatting sqref="C354">
    <cfRule type="expression" dxfId="281" priority="8">
      <formula>IF(AND($A354&lt;&gt;"",$B354=""),TRUE,FALSE)</formula>
    </cfRule>
  </conditionalFormatting>
  <conditionalFormatting sqref="A355:B355 D355:N355 S355:XFD355">
    <cfRule type="expression" dxfId="280" priority="5">
      <formula>IF(AND($A355&lt;&gt;"",$B355=""),TRUE,FALSE)</formula>
    </cfRule>
  </conditionalFormatting>
  <conditionalFormatting sqref="C355">
    <cfRule type="expression" dxfId="279" priority="4">
      <formula>IF(AND($A355&lt;&gt;"",$B355=""),TRUE,FALSE)</formula>
    </cfRule>
  </conditionalFormatting>
  <conditionalFormatting sqref="O356:O357 O7:O354">
    <cfRule type="expression" dxfId="278" priority="3">
      <formula>IF(AND($A7&lt;&gt;"",$B7=""),TRUE,FALSE)</formula>
    </cfRule>
  </conditionalFormatting>
  <conditionalFormatting sqref="O355">
    <cfRule type="expression" dxfId="277" priority="2">
      <formula>IF(AND($A355&lt;&gt;"",$B355=""),TRUE,FALSE)</formula>
    </cfRule>
  </conditionalFormatting>
  <conditionalFormatting sqref="R9:R356">
    <cfRule type="expression" dxfId="276" priority="1">
      <formula>IF(AND($A9&lt;&gt;"",$B9=""),TRUE,FALSE)</formula>
    </cfRule>
  </conditionalFormatting>
  <printOptions horizontalCentered="1"/>
  <pageMargins left="0.23622047244094491" right="0.23622047244094491" top="0.74803149606299213" bottom="0.74803149606299213" header="0.31496062992125984" footer="0.31496062992125984"/>
  <pageSetup paperSize="9" scale="70" fitToHeight="0" orientation="landscape" r:id="rId1"/>
  <rowBreaks count="1" manualBreakCount="1">
    <brk id="332" max="9" man="1"/>
  </rowBreaks>
  <ignoredErrors>
    <ignoredError sqref="A6:M6" numberStoredAsText="1"/>
  </ignoredErrors>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2">
    <tabColor theme="3" tint="0.39997558519241921"/>
    <pageSetUpPr fitToPage="1"/>
  </sheetPr>
  <dimension ref="A2:N163"/>
  <sheetViews>
    <sheetView view="pageBreakPreview" zoomScale="70" zoomScaleNormal="70" zoomScaleSheetLayoutView="70" zoomScalePageLayoutView="55" workbookViewId="0">
      <selection activeCell="N26" sqref="N26"/>
    </sheetView>
  </sheetViews>
  <sheetFormatPr defaultColWidth="8.7109375" defaultRowHeight="14.25"/>
  <cols>
    <col min="1" max="1" width="2.5703125" style="22" customWidth="1"/>
    <col min="2" max="2" width="8.7109375" style="180" customWidth="1"/>
    <col min="3" max="3" width="89.5703125" style="22" customWidth="1"/>
    <col min="4" max="4" width="17.85546875" style="22" customWidth="1"/>
    <col min="5" max="5" width="15.85546875" style="22" customWidth="1"/>
    <col min="6" max="6" width="6.85546875" style="22" customWidth="1"/>
    <col min="7" max="10" width="24.7109375" style="22" customWidth="1"/>
    <col min="11" max="11" width="12" style="22" bestFit="1" customWidth="1"/>
    <col min="12" max="13" width="25.5703125" style="28" customWidth="1"/>
    <col min="14" max="14" width="15.85546875" style="22" bestFit="1" customWidth="1"/>
    <col min="15" max="15" width="14.42578125" style="22" bestFit="1" customWidth="1"/>
    <col min="16" max="16384" width="8.7109375" style="22"/>
  </cols>
  <sheetData>
    <row r="2" spans="1:14" customFormat="1" ht="15.75">
      <c r="B2" s="464" t="s">
        <v>30</v>
      </c>
      <c r="C2" s="464"/>
      <c r="D2" s="464"/>
      <c r="E2" s="464"/>
      <c r="F2" s="464"/>
      <c r="G2" s="462" t="s">
        <v>31</v>
      </c>
      <c r="H2" s="463"/>
      <c r="I2" s="462"/>
      <c r="J2" s="462"/>
      <c r="K2" s="50"/>
    </row>
    <row r="3" spans="1:14" customFormat="1" ht="15" customHeight="1">
      <c r="B3" s="464"/>
      <c r="C3" s="464"/>
      <c r="D3" s="464"/>
      <c r="E3" s="464"/>
      <c r="F3" s="464"/>
      <c r="G3" s="471" t="str">
        <f>'01_SINTETICO'!D2</f>
        <v>OBRA: REFORMA GERAL DO POSTO AVANÇADO DE IPORÁ-GOIÁS</v>
      </c>
      <c r="H3" s="472"/>
      <c r="I3" s="473"/>
      <c r="J3" s="46">
        <f>'CAPA-DADOS'!E13</f>
        <v>43292</v>
      </c>
      <c r="L3" t="s">
        <v>88</v>
      </c>
      <c r="M3" s="64"/>
      <c r="N3" s="64"/>
    </row>
    <row r="4" spans="1:14" customFormat="1" ht="33" customHeight="1">
      <c r="B4" s="464"/>
      <c r="C4" s="464"/>
      <c r="D4" s="464"/>
      <c r="E4" s="464"/>
      <c r="F4" s="464"/>
      <c r="G4" s="474"/>
      <c r="H4" s="475"/>
      <c r="I4" s="476"/>
      <c r="J4" s="99" t="str">
        <f>'01_SINTETICO'!J3</f>
        <v>SINAPI-MAR/2018</v>
      </c>
      <c r="L4" t="s">
        <v>5223</v>
      </c>
    </row>
    <row r="5" spans="1:14" s="5" customFormat="1" ht="15">
      <c r="B5" s="6"/>
      <c r="C5" s="6"/>
      <c r="D5" s="7"/>
      <c r="E5" s="7"/>
      <c r="F5" s="8"/>
      <c r="G5" s="10"/>
      <c r="H5" s="10"/>
      <c r="I5" s="10"/>
      <c r="J5" s="10"/>
      <c r="K5" s="10"/>
      <c r="L5" s="11"/>
      <c r="M5" s="12"/>
    </row>
    <row r="6" spans="1:14" s="4" customFormat="1" ht="15">
      <c r="B6" s="467" t="s">
        <v>3</v>
      </c>
      <c r="C6" s="457" t="s">
        <v>90</v>
      </c>
      <c r="D6" s="458"/>
      <c r="E6" s="458"/>
      <c r="F6" s="459"/>
      <c r="G6" s="467" t="s">
        <v>5224</v>
      </c>
      <c r="H6" s="470"/>
      <c r="I6" s="467"/>
      <c r="J6" s="467"/>
      <c r="K6" s="35"/>
      <c r="L6" s="25"/>
      <c r="M6" s="17"/>
    </row>
    <row r="7" spans="1:14" s="4" customFormat="1" ht="15">
      <c r="A7" s="71"/>
      <c r="B7" s="468"/>
      <c r="C7" s="460"/>
      <c r="D7" s="461"/>
      <c r="E7" s="461"/>
      <c r="F7" s="461"/>
      <c r="G7" s="72" t="s">
        <v>33</v>
      </c>
      <c r="H7" s="100" t="s">
        <v>211</v>
      </c>
      <c r="I7" s="160" t="s">
        <v>212</v>
      </c>
      <c r="J7" s="72" t="s">
        <v>5608</v>
      </c>
      <c r="K7" s="73"/>
      <c r="L7" s="74"/>
      <c r="M7" s="75"/>
      <c r="N7" s="71"/>
    </row>
    <row r="8" spans="1:14" s="4" customFormat="1" ht="15">
      <c r="A8" s="71"/>
      <c r="B8" s="469"/>
      <c r="C8" s="460"/>
      <c r="D8" s="461"/>
      <c r="E8" s="461"/>
      <c r="F8" s="461"/>
      <c r="G8" s="76" t="s">
        <v>213</v>
      </c>
      <c r="H8" s="76" t="s">
        <v>214</v>
      </c>
      <c r="I8" s="76">
        <v>90</v>
      </c>
      <c r="J8" s="76" t="s">
        <v>6497</v>
      </c>
      <c r="K8" s="77"/>
      <c r="L8" s="456" t="s">
        <v>40</v>
      </c>
      <c r="M8" s="456"/>
      <c r="N8" s="71"/>
    </row>
    <row r="9" spans="1:14" s="5" customFormat="1" ht="15">
      <c r="A9" s="78"/>
      <c r="B9" s="181"/>
      <c r="C9" s="79"/>
      <c r="D9" s="80"/>
      <c r="E9" s="80"/>
      <c r="F9" s="81"/>
      <c r="G9" s="109"/>
      <c r="H9" s="109"/>
      <c r="I9" s="109"/>
      <c r="J9" s="109"/>
      <c r="K9" s="82"/>
      <c r="L9" s="83"/>
      <c r="M9" s="84"/>
      <c r="N9" s="78"/>
    </row>
    <row r="10" spans="1:14" s="87" customFormat="1" ht="15">
      <c r="B10" s="562" t="s">
        <v>5621</v>
      </c>
      <c r="C10" s="91" t="str">
        <f>VLOOKUP($B10,'01_SINTETICO'!A:M,3,FALSE)</f>
        <v>ADMINISTRAÇÃO LOCAL</v>
      </c>
      <c r="D10" s="15">
        <f>VLOOKUP($B10,'01_SINTETICO'!A:M,13,FALSE)</f>
        <v>70130.844993270191</v>
      </c>
      <c r="E10" s="16">
        <f>D10/$D$86</f>
        <v>0.12469059787592292</v>
      </c>
      <c r="F10" s="563" t="s">
        <v>32</v>
      </c>
      <c r="G10" s="192">
        <f>(G13+G15+G17+G19+G21+G23+G25+G27+G29+G31+G33+G35+G37+G39+G41+G43+G45+G47+G49+G51+G53+G55+G57+G59+G61+G63+G65+G67+G69+G71+G73+G75+G77+G79+G81+G83+G85)/($D$86-$D$10)</f>
        <v>0.19021185374271052</v>
      </c>
      <c r="H10" s="192">
        <f>(H13+H15+H17+H19+H21+H23+H25+H27+H29+H31+H33+H35+H37+H39+H41+H43+H45+H47+H49+H51+H53+H55+H57+H59+H61+H63+H65+H67+H69+H71+H73+H75+H77+H79+H81+H83+H85)/($D$86-$D$10)</f>
        <v>0.23389104228841542</v>
      </c>
      <c r="I10" s="192">
        <f>(I13+I15+I17+I19+I21+I23+I25+I27+I29+I31+I33+I35+I37+I39+I41+I43+I45+I47+I49+I51+I53+I55+I57+I59+I61+I63+I65+I67+I69+I71+I73+I75+I77+I79+I81+I83+I85)/($D$86-$D$10)</f>
        <v>0.37092912942279554</v>
      </c>
      <c r="J10" s="192">
        <f>(J13+J15+J17+J19+J21+J23+J25+J27+J29+J31+J33+J35+J37+J39+J41+J43+J45+J47+J49+J51+J53+J55+J57+J59+J61+J63+J65+J67+J69+J71+J73+J75+J77+J79+J81+J83+J85)/($D$86-$D$10)</f>
        <v>0.20496797454607862</v>
      </c>
      <c r="K10" s="42"/>
      <c r="L10" s="19">
        <f t="shared" ref="L10:L41" si="0">SUM(G10:J10)</f>
        <v>1</v>
      </c>
      <c r="M10" s="20" t="b">
        <f>L10=1</f>
        <v>1</v>
      </c>
    </row>
    <row r="11" spans="1:14" s="87" customFormat="1" ht="15">
      <c r="B11" s="564"/>
      <c r="C11" s="90" t="s">
        <v>79</v>
      </c>
      <c r="D11" s="14"/>
      <c r="E11" s="14"/>
      <c r="F11" s="565" t="s">
        <v>34</v>
      </c>
      <c r="G11" s="191">
        <f t="shared" ref="G11:J11" si="1">G10*$D10</f>
        <v>13339.718030712613</v>
      </c>
      <c r="H11" s="191">
        <f t="shared" si="1"/>
        <v>16402.976432043266</v>
      </c>
      <c r="I11" s="191">
        <f t="shared" ref="I11" si="2">I10*$D10</f>
        <v>26013.57327903873</v>
      </c>
      <c r="J11" s="191">
        <f t="shared" si="1"/>
        <v>14374.57725147559</v>
      </c>
      <c r="K11" s="42"/>
      <c r="L11" s="11">
        <f t="shared" si="0"/>
        <v>70130.844993270206</v>
      </c>
      <c r="M11" s="89" t="b">
        <f>L11-D10&lt;0.00001</f>
        <v>1</v>
      </c>
    </row>
    <row r="12" spans="1:14" s="87" customFormat="1" ht="15">
      <c r="B12" s="562" t="s">
        <v>5239</v>
      </c>
      <c r="C12" s="92" t="str">
        <f>VLOOKUP($B12,'01_SINTETICO'!A:M,3,FALSE)</f>
        <v>IMPLANTAÇÃO, OPERAÇÃO E MANUTENÇÃO DE CANTEIRO DE OBRAS</v>
      </c>
      <c r="D12" s="15">
        <f>VLOOKUP($B12,'01_SINTETICO'!A:M,13,FALSE)</f>
        <v>3137.5292990668895</v>
      </c>
      <c r="E12" s="16">
        <f>D12/$D$86</f>
        <v>5.5784356254572091E-3</v>
      </c>
      <c r="F12" s="563" t="s">
        <v>32</v>
      </c>
      <c r="G12" s="189">
        <v>1</v>
      </c>
      <c r="H12" s="190"/>
      <c r="I12" s="190"/>
      <c r="J12" s="190"/>
      <c r="K12" s="42"/>
      <c r="L12" s="19">
        <f t="shared" si="0"/>
        <v>1</v>
      </c>
      <c r="M12" s="20" t="b">
        <f>L12=1</f>
        <v>1</v>
      </c>
    </row>
    <row r="13" spans="1:14" s="87" customFormat="1" ht="15">
      <c r="B13" s="564"/>
      <c r="C13" s="90"/>
      <c r="D13" s="14"/>
      <c r="E13" s="14"/>
      <c r="F13" s="565" t="s">
        <v>34</v>
      </c>
      <c r="G13" s="191">
        <f>G12*$D12</f>
        <v>3137.5292990668895</v>
      </c>
      <c r="H13" s="191">
        <f>H12*$D12</f>
        <v>0</v>
      </c>
      <c r="I13" s="191"/>
      <c r="J13" s="191">
        <f>J12*$D12</f>
        <v>0</v>
      </c>
      <c r="K13" s="42"/>
      <c r="L13" s="11">
        <f t="shared" si="0"/>
        <v>3137.5292990668895</v>
      </c>
      <c r="M13" s="89" t="b">
        <f>L13=D12</f>
        <v>1</v>
      </c>
    </row>
    <row r="14" spans="1:14" s="87" customFormat="1" ht="15">
      <c r="B14" s="562" t="s">
        <v>5242</v>
      </c>
      <c r="C14" s="92" t="str">
        <f>VLOOKUP($B14,'01_SINTETICO'!A:M,3,FALSE)</f>
        <v>DEMOLIÇÕES E RETIRADAS</v>
      </c>
      <c r="D14" s="15">
        <f>VLOOKUP($B14,'01_SINTETICO'!A:M,13,FALSE)</f>
        <v>16052.109489803328</v>
      </c>
      <c r="E14" s="16">
        <f>D14/$D$86</f>
        <v>2.8540182706274578E-2</v>
      </c>
      <c r="F14" s="563" t="s">
        <v>32</v>
      </c>
      <c r="G14" s="189">
        <v>1</v>
      </c>
      <c r="H14" s="190"/>
      <c r="I14" s="190"/>
      <c r="J14" s="190"/>
      <c r="K14" s="42"/>
      <c r="L14" s="19">
        <f t="shared" si="0"/>
        <v>1</v>
      </c>
      <c r="M14" s="20" t="b">
        <f>L14=1</f>
        <v>1</v>
      </c>
    </row>
    <row r="15" spans="1:14" s="87" customFormat="1" ht="15">
      <c r="B15" s="564"/>
      <c r="C15" s="90"/>
      <c r="D15" s="14"/>
      <c r="E15" s="14"/>
      <c r="F15" s="565" t="s">
        <v>34</v>
      </c>
      <c r="G15" s="191">
        <f>G14*$D14</f>
        <v>16052.109489803328</v>
      </c>
      <c r="H15" s="191"/>
      <c r="I15" s="191"/>
      <c r="J15" s="191">
        <f>J14*$D14</f>
        <v>0</v>
      </c>
      <c r="K15" s="42"/>
      <c r="L15" s="11">
        <f t="shared" si="0"/>
        <v>16052.109489803328</v>
      </c>
      <c r="M15" s="89" t="b">
        <f>L15=D14</f>
        <v>1</v>
      </c>
    </row>
    <row r="16" spans="1:14" s="87" customFormat="1" ht="15">
      <c r="B16" s="562" t="s">
        <v>5245</v>
      </c>
      <c r="C16" s="92" t="str">
        <f>VLOOKUP($B16,'01_SINTETICO'!A:M,3,FALSE)</f>
        <v>CARGA E TRANSPORTE DE ENTULHOS</v>
      </c>
      <c r="D16" s="15">
        <f>VLOOKUP($B16,'01_SINTETICO'!A:M,13,FALSE)</f>
        <v>2440.7272511318024</v>
      </c>
      <c r="E16" s="16">
        <f>D16/$D$86</f>
        <v>4.3395418980747566E-3</v>
      </c>
      <c r="F16" s="563" t="s">
        <v>32</v>
      </c>
      <c r="G16" s="189">
        <v>0.6</v>
      </c>
      <c r="H16" s="189">
        <v>0.2</v>
      </c>
      <c r="I16" s="189">
        <v>0.1</v>
      </c>
      <c r="J16" s="189">
        <v>0.1</v>
      </c>
      <c r="K16" s="42"/>
      <c r="L16" s="19">
        <f t="shared" si="0"/>
        <v>1</v>
      </c>
      <c r="M16" s="20" t="b">
        <f>L16=1</f>
        <v>1</v>
      </c>
    </row>
    <row r="17" spans="2:13" s="87" customFormat="1" ht="15">
      <c r="B17" s="564"/>
      <c r="C17" s="90"/>
      <c r="D17" s="14"/>
      <c r="E17" s="14"/>
      <c r="F17" s="565" t="s">
        <v>34</v>
      </c>
      <c r="G17" s="191">
        <f>G16*$D16</f>
        <v>1464.4363506790814</v>
      </c>
      <c r="H17" s="191">
        <f>H16*$D16</f>
        <v>488.14545022636048</v>
      </c>
      <c r="I17" s="191">
        <f t="shared" ref="I17:J17" si="3">I16*$D16</f>
        <v>244.07272511318024</v>
      </c>
      <c r="J17" s="191">
        <f t="shared" si="3"/>
        <v>244.07272511318024</v>
      </c>
      <c r="K17" s="42"/>
      <c r="L17" s="11">
        <f t="shared" si="0"/>
        <v>2440.7272511318024</v>
      </c>
      <c r="M17" s="89" t="b">
        <f>L17=D16</f>
        <v>1</v>
      </c>
    </row>
    <row r="18" spans="2:13" s="87" customFormat="1" ht="15">
      <c r="B18" s="562" t="s">
        <v>5247</v>
      </c>
      <c r="C18" s="92" t="str">
        <f>VLOOKUP($B18,'01_SINTETICO'!A:M,3,FALSE)</f>
        <v>MOVIMENTO DE TERRA</v>
      </c>
      <c r="D18" s="15">
        <f>VLOOKUP($B18,'01_SINTETICO'!A:M,13,FALSE)</f>
        <v>2011.7179303211476</v>
      </c>
      <c r="E18" s="16">
        <f>D18/$D$86</f>
        <v>3.5767758325673839E-3</v>
      </c>
      <c r="F18" s="563" t="s">
        <v>32</v>
      </c>
      <c r="G18" s="189">
        <v>1</v>
      </c>
      <c r="H18" s="190"/>
      <c r="I18" s="190"/>
      <c r="J18" s="190"/>
      <c r="K18" s="42"/>
      <c r="L18" s="19">
        <f t="shared" si="0"/>
        <v>1</v>
      </c>
      <c r="M18" s="20" t="b">
        <f>L18=1</f>
        <v>1</v>
      </c>
    </row>
    <row r="19" spans="2:13" s="87" customFormat="1" ht="15">
      <c r="B19" s="564"/>
      <c r="C19" s="90"/>
      <c r="D19" s="14"/>
      <c r="E19" s="14"/>
      <c r="F19" s="565" t="s">
        <v>34</v>
      </c>
      <c r="G19" s="191">
        <f>G18*$D18</f>
        <v>2011.7179303211476</v>
      </c>
      <c r="H19" s="191">
        <f>H18*$D18</f>
        <v>0</v>
      </c>
      <c r="I19" s="191"/>
      <c r="J19" s="191">
        <f>J18*$D18</f>
        <v>0</v>
      </c>
      <c r="K19" s="42"/>
      <c r="L19" s="11">
        <f t="shared" si="0"/>
        <v>2011.7179303211476</v>
      </c>
      <c r="M19" s="89" t="b">
        <f>L19=D18</f>
        <v>1</v>
      </c>
    </row>
    <row r="20" spans="2:13" s="87" customFormat="1" ht="15">
      <c r="B20" s="562" t="s">
        <v>5253</v>
      </c>
      <c r="C20" s="92" t="str">
        <f>VLOOKUP($B20,'01_SINTETICO'!A:M,3,FALSE)</f>
        <v>FUNDAÇÕES</v>
      </c>
      <c r="D20" s="15">
        <f>VLOOKUP($B20,'01_SINTETICO'!A:M,13,FALSE)</f>
        <v>1553.4897309141841</v>
      </c>
      <c r="E20" s="16">
        <f>D20/$D$86</f>
        <v>2.7620594527327362E-3</v>
      </c>
      <c r="F20" s="563" t="s">
        <v>32</v>
      </c>
      <c r="G20" s="189">
        <v>1</v>
      </c>
      <c r="H20" s="190"/>
      <c r="I20" s="190"/>
      <c r="J20" s="190"/>
      <c r="K20" s="42"/>
      <c r="L20" s="19">
        <f t="shared" si="0"/>
        <v>1</v>
      </c>
      <c r="M20" s="20" t="b">
        <f>L20=1</f>
        <v>1</v>
      </c>
    </row>
    <row r="21" spans="2:13" s="87" customFormat="1" ht="15">
      <c r="B21" s="564"/>
      <c r="C21" s="90"/>
      <c r="D21" s="14"/>
      <c r="E21" s="14"/>
      <c r="F21" s="565" t="s">
        <v>34</v>
      </c>
      <c r="G21" s="191">
        <f>G20*$D20</f>
        <v>1553.4897309141841</v>
      </c>
      <c r="H21" s="191">
        <f>H20*$D20</f>
        <v>0</v>
      </c>
      <c r="I21" s="191"/>
      <c r="J21" s="191">
        <f>J20*$D20</f>
        <v>0</v>
      </c>
      <c r="K21" s="42"/>
      <c r="L21" s="11">
        <f t="shared" si="0"/>
        <v>1553.4897309141841</v>
      </c>
      <c r="M21" s="89" t="b">
        <f>L21=D20</f>
        <v>1</v>
      </c>
    </row>
    <row r="22" spans="2:13" s="87" customFormat="1" ht="15">
      <c r="B22" s="562" t="s">
        <v>5255</v>
      </c>
      <c r="C22" s="92" t="str">
        <f>VLOOKUP($B22,'01_SINTETICO'!A:M,3,FALSE)</f>
        <v>ALVENARIA</v>
      </c>
      <c r="D22" s="15">
        <f>VLOOKUP($B22,'01_SINTETICO'!A:M,13,FALSE)</f>
        <v>10704.518126986015</v>
      </c>
      <c r="E22" s="16">
        <f>D22/$D$86</f>
        <v>1.9032321161332428E-2</v>
      </c>
      <c r="F22" s="563" t="s">
        <v>32</v>
      </c>
      <c r="G22" s="189">
        <v>0.9</v>
      </c>
      <c r="H22" s="189">
        <v>0.1</v>
      </c>
      <c r="I22" s="190"/>
      <c r="J22" s="190"/>
      <c r="K22" s="42"/>
      <c r="L22" s="19">
        <f t="shared" si="0"/>
        <v>1</v>
      </c>
      <c r="M22" s="20" t="b">
        <f>L22=1</f>
        <v>1</v>
      </c>
    </row>
    <row r="23" spans="2:13" s="87" customFormat="1" ht="15">
      <c r="B23" s="564"/>
      <c r="C23" s="90"/>
      <c r="D23" s="14"/>
      <c r="E23" s="14"/>
      <c r="F23" s="565" t="s">
        <v>34</v>
      </c>
      <c r="G23" s="191">
        <f>G22*$D22</f>
        <v>9634.0663142874146</v>
      </c>
      <c r="H23" s="191">
        <f t="shared" ref="H23" si="4">H22*$D22</f>
        <v>1070.4518126986015</v>
      </c>
      <c r="I23" s="191"/>
      <c r="J23" s="191">
        <f>J22*$D22</f>
        <v>0</v>
      </c>
      <c r="K23" s="42"/>
      <c r="L23" s="11">
        <f t="shared" si="0"/>
        <v>10704.518126986017</v>
      </c>
      <c r="M23" s="89" t="b">
        <f>L23=D22</f>
        <v>1</v>
      </c>
    </row>
    <row r="24" spans="2:13" s="87" customFormat="1" ht="15">
      <c r="B24" s="562" t="s">
        <v>5256</v>
      </c>
      <c r="C24" s="92" t="str">
        <f>VLOOKUP($B24,'01_SINTETICO'!A:M,3,FALSE)</f>
        <v>DIVISÓRIAS</v>
      </c>
      <c r="D24" s="15">
        <f>VLOOKUP($B24,'01_SINTETICO'!A:M,13,FALSE)</f>
        <v>899.58287397361642</v>
      </c>
      <c r="E24" s="16">
        <f>D24/$D$86</f>
        <v>1.5994321244165121E-3</v>
      </c>
      <c r="F24" s="563" t="s">
        <v>32</v>
      </c>
      <c r="G24" s="190"/>
      <c r="H24" s="190"/>
      <c r="I24" s="190"/>
      <c r="J24" s="189">
        <v>1</v>
      </c>
      <c r="K24" s="42"/>
      <c r="L24" s="19">
        <f t="shared" si="0"/>
        <v>1</v>
      </c>
      <c r="M24" s="20" t="b">
        <f>L24=1</f>
        <v>1</v>
      </c>
    </row>
    <row r="25" spans="2:13" s="87" customFormat="1" ht="15">
      <c r="B25" s="564"/>
      <c r="C25" s="90"/>
      <c r="D25" s="14"/>
      <c r="E25" s="14"/>
      <c r="F25" s="565" t="s">
        <v>34</v>
      </c>
      <c r="G25" s="191">
        <f>G24*$D24</f>
        <v>0</v>
      </c>
      <c r="H25" s="191">
        <f>H24*$D24</f>
        <v>0</v>
      </c>
      <c r="I25" s="191">
        <f t="shared" ref="I25:J25" si="5">I24*$D24</f>
        <v>0</v>
      </c>
      <c r="J25" s="191">
        <f t="shared" si="5"/>
        <v>899.58287397361642</v>
      </c>
      <c r="K25" s="42"/>
      <c r="L25" s="11">
        <f t="shared" si="0"/>
        <v>899.58287397361642</v>
      </c>
      <c r="M25" s="89" t="b">
        <f>L25=D24</f>
        <v>1</v>
      </c>
    </row>
    <row r="26" spans="2:13" s="87" customFormat="1" ht="15">
      <c r="B26" s="562" t="s">
        <v>5257</v>
      </c>
      <c r="C26" s="92" t="str">
        <f>VLOOKUP($B26,'01_SINTETICO'!A:M,3,FALSE)</f>
        <v>REVESTIMENTOS</v>
      </c>
      <c r="D26" s="15">
        <f>VLOOKUP($B26,'01_SINTETICO'!A:M,13,FALSE)</f>
        <v>57050.787949204969</v>
      </c>
      <c r="E26" s="16">
        <f>D26/$D$86</f>
        <v>0.10143463777402797</v>
      </c>
      <c r="F26" s="563" t="s">
        <v>32</v>
      </c>
      <c r="G26" s="189">
        <v>0.38869999999999999</v>
      </c>
      <c r="H26" s="189">
        <v>0.1782</v>
      </c>
      <c r="I26" s="189">
        <v>0.43309999999999998</v>
      </c>
      <c r="J26" s="190"/>
      <c r="K26" s="42"/>
      <c r="L26" s="19">
        <f t="shared" si="0"/>
        <v>1</v>
      </c>
      <c r="M26" s="20" t="b">
        <f>L26=1</f>
        <v>1</v>
      </c>
    </row>
    <row r="27" spans="2:13" s="87" customFormat="1" ht="15">
      <c r="B27" s="564"/>
      <c r="C27" s="90"/>
      <c r="D27" s="14"/>
      <c r="E27" s="14"/>
      <c r="F27" s="565" t="s">
        <v>34</v>
      </c>
      <c r="G27" s="191">
        <f>G26*$D26</f>
        <v>22175.641275855971</v>
      </c>
      <c r="H27" s="191">
        <f>H26*$D26</f>
        <v>10166.450412548325</v>
      </c>
      <c r="I27" s="191">
        <f>I26*$D26</f>
        <v>24708.696260800672</v>
      </c>
      <c r="J27" s="191">
        <f>J26*$D26</f>
        <v>0</v>
      </c>
      <c r="K27" s="42"/>
      <c r="L27" s="11">
        <f t="shared" si="0"/>
        <v>57050.787949204969</v>
      </c>
      <c r="M27" s="89" t="b">
        <f>L27=D26</f>
        <v>1</v>
      </c>
    </row>
    <row r="28" spans="2:13" s="87" customFormat="1" ht="15">
      <c r="B28" s="562" t="s">
        <v>5260</v>
      </c>
      <c r="C28" s="92" t="str">
        <f>VLOOKUP($B28,'01_SINTETICO'!A:M,3,FALSE)</f>
        <v>PAVIMENTAÇÃO</v>
      </c>
      <c r="D28" s="15">
        <f>VLOOKUP($B28,'01_SINTETICO'!A:M,13,FALSE)</f>
        <v>72411.230498859732</v>
      </c>
      <c r="E28" s="16">
        <f>D28/$D$86</f>
        <v>0.12874505682486093</v>
      </c>
      <c r="F28" s="563" t="s">
        <v>32</v>
      </c>
      <c r="G28" s="189">
        <v>0.26840000000000003</v>
      </c>
      <c r="H28" s="189">
        <v>0.4708</v>
      </c>
      <c r="I28" s="190"/>
      <c r="J28" s="189">
        <v>0.26079999999999998</v>
      </c>
      <c r="K28" s="42"/>
      <c r="L28" s="19">
        <f t="shared" si="0"/>
        <v>1</v>
      </c>
      <c r="M28" s="20" t="b">
        <f t="shared" ref="M28" si="6">L28=1</f>
        <v>1</v>
      </c>
    </row>
    <row r="29" spans="2:13" s="87" customFormat="1" ht="15">
      <c r="B29" s="564"/>
      <c r="C29" s="90"/>
      <c r="D29" s="14"/>
      <c r="E29" s="14"/>
      <c r="F29" s="565" t="s">
        <v>34</v>
      </c>
      <c r="G29" s="191">
        <f>G28*$D28</f>
        <v>19435.174265893955</v>
      </c>
      <c r="H29" s="191">
        <f t="shared" ref="H29:I29" si="7">H28*$D28</f>
        <v>34091.207318863162</v>
      </c>
      <c r="I29" s="191">
        <f t="shared" si="7"/>
        <v>0</v>
      </c>
      <c r="J29" s="191">
        <f t="shared" ref="J29" si="8">J28*$D28</f>
        <v>18884.848914102615</v>
      </c>
      <c r="K29" s="42"/>
      <c r="L29" s="11">
        <f t="shared" si="0"/>
        <v>72411.230498859732</v>
      </c>
      <c r="M29" s="89" t="b">
        <f>L29=D28</f>
        <v>1</v>
      </c>
    </row>
    <row r="30" spans="2:13" s="87" customFormat="1" ht="15">
      <c r="B30" s="562" t="s">
        <v>5716</v>
      </c>
      <c r="C30" s="92" t="str">
        <f>VLOOKUP($B30,'01_SINTETICO'!A:M,3,FALSE)</f>
        <v>PINTURA</v>
      </c>
      <c r="D30" s="15">
        <f>VLOOKUP($B30,'01_SINTETICO'!A:M,13,FALSE)</f>
        <v>49125.541901464239</v>
      </c>
      <c r="E30" s="16">
        <f>D30/$D$86</f>
        <v>8.7343781345570359E-2</v>
      </c>
      <c r="F30" s="563" t="s">
        <v>32</v>
      </c>
      <c r="G30" s="190"/>
      <c r="H30" s="190"/>
      <c r="I30" s="189">
        <v>0.8</v>
      </c>
      <c r="J30" s="189">
        <v>0.2</v>
      </c>
      <c r="K30" s="42"/>
      <c r="L30" s="19">
        <f t="shared" si="0"/>
        <v>1</v>
      </c>
      <c r="M30" s="20" t="b">
        <f t="shared" ref="M30" si="9">L30=1</f>
        <v>1</v>
      </c>
    </row>
    <row r="31" spans="2:13" s="87" customFormat="1" ht="15">
      <c r="B31" s="564"/>
      <c r="C31" s="90"/>
      <c r="D31" s="14"/>
      <c r="E31" s="14"/>
      <c r="F31" s="565" t="s">
        <v>34</v>
      </c>
      <c r="G31" s="191">
        <f t="shared" ref="G31:H35" si="10">G30*$D30</f>
        <v>0</v>
      </c>
      <c r="H31" s="191">
        <f t="shared" si="10"/>
        <v>0</v>
      </c>
      <c r="I31" s="191">
        <f t="shared" ref="I31" si="11">I30*$D30</f>
        <v>39300.433521171391</v>
      </c>
      <c r="J31" s="191">
        <f t="shared" ref="J31:J33" si="12">J30*$D30</f>
        <v>9825.1083802928479</v>
      </c>
      <c r="K31" s="42"/>
      <c r="L31" s="11">
        <f t="shared" si="0"/>
        <v>49125.541901464239</v>
      </c>
      <c r="M31" s="89" t="b">
        <f>L31=D30</f>
        <v>1</v>
      </c>
    </row>
    <row r="32" spans="2:13" s="87" customFormat="1" ht="15">
      <c r="B32" s="562" t="s">
        <v>5263</v>
      </c>
      <c r="C32" s="92" t="str">
        <f>VLOOKUP($B32,'01_SINTETICO'!A:M,3,FALSE)</f>
        <v>FORROS</v>
      </c>
      <c r="D32" s="15">
        <f>VLOOKUP($B32,'01_SINTETICO'!A:M,13,FALSE)</f>
        <v>13154.158820163339</v>
      </c>
      <c r="E32" s="16">
        <f>D32/$D$86</f>
        <v>2.3387710899510854E-2</v>
      </c>
      <c r="F32" s="563" t="s">
        <v>32</v>
      </c>
      <c r="G32" s="190"/>
      <c r="H32" s="189">
        <v>0.3</v>
      </c>
      <c r="I32" s="189">
        <v>0.7</v>
      </c>
      <c r="J32" s="190"/>
      <c r="K32" s="42"/>
      <c r="L32" s="19">
        <f t="shared" si="0"/>
        <v>1</v>
      </c>
      <c r="M32" s="20" t="b">
        <f t="shared" ref="M32" si="13">L32=1</f>
        <v>1</v>
      </c>
    </row>
    <row r="33" spans="2:13" s="87" customFormat="1" ht="15">
      <c r="B33" s="564"/>
      <c r="C33" s="90"/>
      <c r="D33" s="14"/>
      <c r="E33" s="14"/>
      <c r="F33" s="565" t="s">
        <v>34</v>
      </c>
      <c r="G33" s="191">
        <f t="shared" si="10"/>
        <v>0</v>
      </c>
      <c r="H33" s="191">
        <f t="shared" ref="H33:I35" si="14">H32*$D32</f>
        <v>3946.2476460490016</v>
      </c>
      <c r="I33" s="191">
        <f t="shared" ref="I33" si="15">I32*$D32</f>
        <v>9207.911174114337</v>
      </c>
      <c r="J33" s="191">
        <f t="shared" si="12"/>
        <v>0</v>
      </c>
      <c r="K33" s="42"/>
      <c r="L33" s="11">
        <f t="shared" si="0"/>
        <v>13154.158820163339</v>
      </c>
      <c r="M33" s="89" t="b">
        <f>L33=D32</f>
        <v>1</v>
      </c>
    </row>
    <row r="34" spans="2:13" s="87" customFormat="1" ht="15">
      <c r="B34" s="562" t="s">
        <v>5264</v>
      </c>
      <c r="C34" s="92" t="str">
        <f>VLOOKUP($B34,'01_SINTETICO'!A:M,3,FALSE)</f>
        <v>IMPERMEABILIZAÇÃO</v>
      </c>
      <c r="D34" s="15">
        <f>VLOOKUP($B34,'01_SINTETICO'!A:M,13,FALSE)</f>
        <v>2644.9725942337218</v>
      </c>
      <c r="E34" s="16">
        <f>D34/$D$86</f>
        <v>4.7026841637525085E-3</v>
      </c>
      <c r="F34" s="563" t="s">
        <v>32</v>
      </c>
      <c r="G34" s="189">
        <v>1</v>
      </c>
      <c r="H34" s="190"/>
      <c r="I34" s="190"/>
      <c r="J34" s="190"/>
      <c r="K34" s="42"/>
      <c r="L34" s="19">
        <f t="shared" si="0"/>
        <v>1</v>
      </c>
      <c r="M34" s="20" t="b">
        <f t="shared" ref="M34" si="16">L34=1</f>
        <v>1</v>
      </c>
    </row>
    <row r="35" spans="2:13" s="87" customFormat="1" ht="15">
      <c r="B35" s="564"/>
      <c r="C35" s="90"/>
      <c r="D35" s="14"/>
      <c r="E35" s="14"/>
      <c r="F35" s="565" t="s">
        <v>34</v>
      </c>
      <c r="G35" s="191">
        <f t="shared" si="10"/>
        <v>2644.9725942337218</v>
      </c>
      <c r="H35" s="191">
        <f t="shared" si="14"/>
        <v>0</v>
      </c>
      <c r="I35" s="191">
        <f t="shared" si="14"/>
        <v>0</v>
      </c>
      <c r="J35" s="191">
        <f t="shared" ref="J35" si="17">J34*$D34</f>
        <v>0</v>
      </c>
      <c r="K35" s="42"/>
      <c r="L35" s="11">
        <f t="shared" si="0"/>
        <v>2644.9725942337218</v>
      </c>
      <c r="M35" s="89" t="b">
        <f>L35=D34</f>
        <v>1</v>
      </c>
    </row>
    <row r="36" spans="2:13" s="87" customFormat="1" ht="15">
      <c r="B36" s="562" t="s">
        <v>5268</v>
      </c>
      <c r="C36" s="92" t="str">
        <f>VLOOKUP($B36,'01_SINTETICO'!A:M,3,FALSE)</f>
        <v>COBERTURAS</v>
      </c>
      <c r="D36" s="15">
        <f>VLOOKUP($B36,'01_SINTETICO'!A:M,13,FALSE)</f>
        <v>62804.149222732041</v>
      </c>
      <c r="E36" s="16">
        <f>D36/$D$86</f>
        <v>0.11166394639081584</v>
      </c>
      <c r="F36" s="563" t="s">
        <v>32</v>
      </c>
      <c r="G36" s="190"/>
      <c r="H36" s="189">
        <v>0.3276</v>
      </c>
      <c r="I36" s="189">
        <v>0.6724</v>
      </c>
      <c r="J36" s="190"/>
      <c r="K36" s="42"/>
      <c r="L36" s="19">
        <f t="shared" si="0"/>
        <v>1</v>
      </c>
      <c r="M36" s="20" t="b">
        <f t="shared" ref="M36" si="18">L36=1</f>
        <v>1</v>
      </c>
    </row>
    <row r="37" spans="2:13" s="87" customFormat="1" ht="15">
      <c r="B37" s="564"/>
      <c r="C37" s="90"/>
      <c r="D37" s="14"/>
      <c r="E37" s="14"/>
      <c r="F37" s="565" t="s">
        <v>34</v>
      </c>
      <c r="G37" s="191">
        <f t="shared" ref="G37:J37" si="19">G36*$D36</f>
        <v>0</v>
      </c>
      <c r="H37" s="191">
        <f t="shared" si="19"/>
        <v>20574.639285367019</v>
      </c>
      <c r="I37" s="191">
        <f t="shared" ref="I37" si="20">I36*$D36</f>
        <v>42229.509937365023</v>
      </c>
      <c r="J37" s="191">
        <f t="shared" si="19"/>
        <v>0</v>
      </c>
      <c r="K37" s="42"/>
      <c r="L37" s="11">
        <f t="shared" si="0"/>
        <v>62804.149222732041</v>
      </c>
      <c r="M37" s="89" t="b">
        <f>L37=D36</f>
        <v>1</v>
      </c>
    </row>
    <row r="38" spans="2:13" s="87" customFormat="1" ht="15">
      <c r="B38" s="562" t="s">
        <v>5269</v>
      </c>
      <c r="C38" s="92" t="str">
        <f>VLOOKUP($B38,'01_SINTETICO'!A:M,3,FALSE)</f>
        <v>ESQUADRIAS DE MADEIRA</v>
      </c>
      <c r="D38" s="15">
        <f>VLOOKUP($B38,'01_SINTETICO'!A:M,13,FALSE)</f>
        <v>12544.980158533133</v>
      </c>
      <c r="E38" s="16">
        <f>D38/$D$86</f>
        <v>2.2304608998496914E-2</v>
      </c>
      <c r="F38" s="563" t="s">
        <v>32</v>
      </c>
      <c r="G38" s="190"/>
      <c r="H38" s="190"/>
      <c r="I38" s="189">
        <v>1</v>
      </c>
      <c r="J38" s="190"/>
      <c r="K38" s="42"/>
      <c r="L38" s="19">
        <f t="shared" si="0"/>
        <v>1</v>
      </c>
      <c r="M38" s="20" t="b">
        <f t="shared" ref="M38" si="21">L38=1</f>
        <v>1</v>
      </c>
    </row>
    <row r="39" spans="2:13" s="87" customFormat="1" ht="15">
      <c r="B39" s="564"/>
      <c r="C39" s="90"/>
      <c r="D39" s="14"/>
      <c r="E39" s="14"/>
      <c r="F39" s="565" t="s">
        <v>34</v>
      </c>
      <c r="G39" s="191">
        <f t="shared" ref="G39" si="22">G38*$D38</f>
        <v>0</v>
      </c>
      <c r="H39" s="191">
        <f t="shared" ref="H39" si="23">H38*$D38</f>
        <v>0</v>
      </c>
      <c r="I39" s="191">
        <f t="shared" ref="I39:I41" si="24">I38*$D38</f>
        <v>12544.980158533133</v>
      </c>
      <c r="J39" s="191">
        <f t="shared" ref="J39" si="25">J38*$D38</f>
        <v>0</v>
      </c>
      <c r="K39" s="42"/>
      <c r="L39" s="11">
        <f t="shared" si="0"/>
        <v>12544.980158533133</v>
      </c>
      <c r="M39" s="89" t="b">
        <f>L39=D38</f>
        <v>1</v>
      </c>
    </row>
    <row r="40" spans="2:13" s="87" customFormat="1" ht="15">
      <c r="B40" s="562" t="s">
        <v>5270</v>
      </c>
      <c r="C40" s="92" t="str">
        <f>VLOOKUP($B40,'01_SINTETICO'!A:M,3,FALSE)</f>
        <v>FERRAGENS</v>
      </c>
      <c r="D40" s="15">
        <f>VLOOKUP($B40,'01_SINTETICO'!A:M,13,FALSE)</f>
        <v>1871.878449295165</v>
      </c>
      <c r="E40" s="16">
        <f>D40/$D$86</f>
        <v>3.3281453120387662E-3</v>
      </c>
      <c r="F40" s="563" t="s">
        <v>32</v>
      </c>
      <c r="G40" s="190"/>
      <c r="H40" s="190"/>
      <c r="I40" s="189">
        <v>1</v>
      </c>
      <c r="J40" s="190"/>
      <c r="K40" s="42"/>
      <c r="L40" s="19">
        <f t="shared" si="0"/>
        <v>1</v>
      </c>
      <c r="M40" s="20" t="b">
        <f t="shared" ref="M40" si="26">L40=1</f>
        <v>1</v>
      </c>
    </row>
    <row r="41" spans="2:13" s="87" customFormat="1" ht="15">
      <c r="B41" s="564"/>
      <c r="C41" s="90"/>
      <c r="D41" s="14"/>
      <c r="E41" s="14"/>
      <c r="F41" s="565" t="s">
        <v>34</v>
      </c>
      <c r="G41" s="191">
        <f t="shared" ref="G41" si="27">G40*$D40</f>
        <v>0</v>
      </c>
      <c r="H41" s="191">
        <f t="shared" ref="H41" si="28">H40*$D40</f>
        <v>0</v>
      </c>
      <c r="I41" s="191">
        <f t="shared" si="24"/>
        <v>1871.878449295165</v>
      </c>
      <c r="J41" s="191">
        <f t="shared" ref="J41" si="29">J40*$D40</f>
        <v>0</v>
      </c>
      <c r="K41" s="42"/>
      <c r="L41" s="11">
        <f t="shared" si="0"/>
        <v>1871.878449295165</v>
      </c>
      <c r="M41" s="89" t="b">
        <f>L41=D40</f>
        <v>1</v>
      </c>
    </row>
    <row r="42" spans="2:13" s="87" customFormat="1" ht="15">
      <c r="B42" s="562" t="s">
        <v>5784</v>
      </c>
      <c r="C42" s="92" t="str">
        <f>VLOOKUP($B42,'01_SINTETICO'!A:M,3,FALSE)</f>
        <v>ESQUADRIAS METÁLICAS</v>
      </c>
      <c r="D42" s="15">
        <f>VLOOKUP($B42,'01_SINTETICO'!A:M,13,FALSE)</f>
        <v>16111.571987586884</v>
      </c>
      <c r="E42" s="16">
        <f>D42/$D$86</f>
        <v>2.8645905293825585E-2</v>
      </c>
      <c r="F42" s="563" t="s">
        <v>32</v>
      </c>
      <c r="G42" s="190"/>
      <c r="H42" s="190"/>
      <c r="I42" s="189">
        <v>0.5</v>
      </c>
      <c r="J42" s="189">
        <v>0.5</v>
      </c>
      <c r="K42" s="42"/>
      <c r="L42" s="19">
        <f t="shared" ref="L42:L73" si="30">SUM(G42:J42)</f>
        <v>1</v>
      </c>
      <c r="M42" s="20" t="b">
        <f t="shared" ref="M42" si="31">L42=1</f>
        <v>1</v>
      </c>
    </row>
    <row r="43" spans="2:13" s="87" customFormat="1" ht="15">
      <c r="B43" s="564"/>
      <c r="C43" s="90"/>
      <c r="D43" s="14"/>
      <c r="E43" s="14"/>
      <c r="F43" s="565" t="s">
        <v>34</v>
      </c>
      <c r="G43" s="191">
        <f t="shared" ref="G43:J43" si="32">G42*$D42</f>
        <v>0</v>
      </c>
      <c r="H43" s="191">
        <f t="shared" si="32"/>
        <v>0</v>
      </c>
      <c r="I43" s="191">
        <f t="shared" si="32"/>
        <v>8055.7859937934418</v>
      </c>
      <c r="J43" s="191">
        <f t="shared" si="32"/>
        <v>8055.7859937934418</v>
      </c>
      <c r="K43" s="42"/>
      <c r="L43" s="11">
        <f t="shared" si="30"/>
        <v>16111.571987586884</v>
      </c>
      <c r="M43" s="89" t="b">
        <f>L43=D42</f>
        <v>1</v>
      </c>
    </row>
    <row r="44" spans="2:13" s="87" customFormat="1" ht="15">
      <c r="B44" s="562" t="s">
        <v>5792</v>
      </c>
      <c r="C44" s="92" t="str">
        <f>VLOOKUP($B44,'01_SINTETICO'!A:M,3,FALSE)</f>
        <v>ESQUADRIAS DE ALUMÍNIO</v>
      </c>
      <c r="D44" s="15">
        <f>VLOOKUP($B44,'01_SINTETICO'!A:M,13,FALSE)</f>
        <v>16885.879869602628</v>
      </c>
      <c r="E44" s="16">
        <f>D44/$D$86</f>
        <v>3.0022602134678531E-2</v>
      </c>
      <c r="F44" s="563" t="s">
        <v>32</v>
      </c>
      <c r="G44" s="190"/>
      <c r="H44" s="190"/>
      <c r="I44" s="189">
        <v>1</v>
      </c>
      <c r="J44" s="189"/>
      <c r="K44" s="42"/>
      <c r="L44" s="19">
        <f t="shared" si="30"/>
        <v>1</v>
      </c>
      <c r="M44" s="20" t="b">
        <f t="shared" ref="M44" si="33">L44=1</f>
        <v>1</v>
      </c>
    </row>
    <row r="45" spans="2:13" s="87" customFormat="1" ht="15">
      <c r="B45" s="564"/>
      <c r="C45" s="90"/>
      <c r="D45" s="14"/>
      <c r="E45" s="14"/>
      <c r="F45" s="565" t="s">
        <v>34</v>
      </c>
      <c r="G45" s="191">
        <f t="shared" ref="G45:J45" si="34">G44*$D44</f>
        <v>0</v>
      </c>
      <c r="H45" s="191">
        <f t="shared" si="34"/>
        <v>0</v>
      </c>
      <c r="I45" s="191">
        <f t="shared" si="34"/>
        <v>16885.879869602628</v>
      </c>
      <c r="J45" s="191">
        <f t="shared" si="34"/>
        <v>0</v>
      </c>
      <c r="K45" s="42"/>
      <c r="L45" s="11">
        <f t="shared" si="30"/>
        <v>16885.879869602628</v>
      </c>
      <c r="M45" s="89" t="b">
        <f>L45=D44</f>
        <v>1</v>
      </c>
    </row>
    <row r="46" spans="2:13" s="87" customFormat="1" ht="15">
      <c r="B46" s="562" t="s">
        <v>5798</v>
      </c>
      <c r="C46" s="92" t="str">
        <f>VLOOKUP($B46,'01_SINTETICO'!A:M,3,FALSE)</f>
        <v>CORRIMÃOS E GUARDA-CORPO</v>
      </c>
      <c r="D46" s="15">
        <f>VLOOKUP($B46,'01_SINTETICO'!A:M,13,FALSE)</f>
        <v>11188.522068611879</v>
      </c>
      <c r="E46" s="16">
        <f>D46/$D$86</f>
        <v>1.9892866059392954E-2</v>
      </c>
      <c r="F46" s="563" t="s">
        <v>32</v>
      </c>
      <c r="G46" s="190"/>
      <c r="H46" s="190"/>
      <c r="I46" s="189">
        <v>0.8</v>
      </c>
      <c r="J46" s="189">
        <v>0.2</v>
      </c>
      <c r="K46" s="42"/>
      <c r="L46" s="19">
        <f t="shared" si="30"/>
        <v>1</v>
      </c>
      <c r="M46" s="20" t="b">
        <f t="shared" ref="M46" si="35">L46=1</f>
        <v>1</v>
      </c>
    </row>
    <row r="47" spans="2:13" s="87" customFormat="1" ht="15">
      <c r="B47" s="564"/>
      <c r="C47" s="90"/>
      <c r="D47" s="14"/>
      <c r="E47" s="14"/>
      <c r="F47" s="565" t="s">
        <v>34</v>
      </c>
      <c r="G47" s="191">
        <f t="shared" ref="G47:J47" si="36">G46*$D46</f>
        <v>0</v>
      </c>
      <c r="H47" s="191">
        <f t="shared" si="36"/>
        <v>0</v>
      </c>
      <c r="I47" s="191">
        <f t="shared" si="36"/>
        <v>8950.8176548895044</v>
      </c>
      <c r="J47" s="191">
        <f t="shared" si="36"/>
        <v>2237.7044137223761</v>
      </c>
      <c r="K47" s="42"/>
      <c r="L47" s="11">
        <f t="shared" si="30"/>
        <v>11188.522068611881</v>
      </c>
      <c r="M47" s="89" t="b">
        <f>L47=D46</f>
        <v>1</v>
      </c>
    </row>
    <row r="48" spans="2:13" s="87" customFormat="1" ht="15">
      <c r="B48" s="562" t="s">
        <v>5802</v>
      </c>
      <c r="C48" s="92" t="str">
        <f>VLOOKUP($B48,'01_SINTETICO'!A:M,3,FALSE)</f>
        <v>VIDROS</v>
      </c>
      <c r="D48" s="15">
        <f>VLOOKUP($B48,'01_SINTETICO'!A:M,13,FALSE)</f>
        <v>13699.421778269545</v>
      </c>
      <c r="E48" s="16">
        <f>D48/$D$86</f>
        <v>2.4357172542991429E-2</v>
      </c>
      <c r="F48" s="563" t="s">
        <v>32</v>
      </c>
      <c r="G48" s="190"/>
      <c r="H48" s="190"/>
      <c r="I48" s="189">
        <v>7.6600000000000001E-2</v>
      </c>
      <c r="J48" s="189">
        <v>0.9234</v>
      </c>
      <c r="K48" s="42"/>
      <c r="L48" s="19">
        <f t="shared" si="30"/>
        <v>1</v>
      </c>
      <c r="M48" s="20" t="b">
        <f t="shared" ref="M48" si="37">L48=1</f>
        <v>1</v>
      </c>
    </row>
    <row r="49" spans="2:13" s="87" customFormat="1" ht="15">
      <c r="B49" s="564"/>
      <c r="C49" s="90"/>
      <c r="D49" s="14"/>
      <c r="E49" s="14"/>
      <c r="F49" s="565" t="s">
        <v>34</v>
      </c>
      <c r="G49" s="191">
        <f t="shared" ref="G49:J49" si="38">G48*$D48</f>
        <v>0</v>
      </c>
      <c r="H49" s="191">
        <f t="shared" si="38"/>
        <v>0</v>
      </c>
      <c r="I49" s="191">
        <f t="shared" si="38"/>
        <v>1049.3757082154473</v>
      </c>
      <c r="J49" s="191">
        <f t="shared" si="38"/>
        <v>12650.046070054097</v>
      </c>
      <c r="K49" s="42"/>
      <c r="L49" s="11">
        <f t="shared" si="30"/>
        <v>13699.421778269545</v>
      </c>
      <c r="M49" s="89" t="b">
        <f>L49=D48</f>
        <v>1</v>
      </c>
    </row>
    <row r="50" spans="2:13" s="87" customFormat="1" ht="15">
      <c r="B50" s="562" t="s">
        <v>5810</v>
      </c>
      <c r="C50" s="92" t="str">
        <f>VLOOKUP($B50,'01_SINTETICO'!A:M,3,FALSE)</f>
        <v>ENTRADA DE ENERGIA</v>
      </c>
      <c r="D50" s="15">
        <f>VLOOKUP($B50,'01_SINTETICO'!A:M,13,FALSE)</f>
        <v>4685.5909381934334</v>
      </c>
      <c r="E50" s="16">
        <f>D50/$D$86</f>
        <v>8.3308440892364954E-3</v>
      </c>
      <c r="F50" s="563" t="s">
        <v>32</v>
      </c>
      <c r="G50" s="190"/>
      <c r="H50" s="189">
        <v>1</v>
      </c>
      <c r="I50" s="190"/>
      <c r="J50" s="190"/>
      <c r="K50" s="42"/>
      <c r="L50" s="19">
        <f t="shared" si="30"/>
        <v>1</v>
      </c>
      <c r="M50" s="20" t="b">
        <f t="shared" ref="M50" si="39">L50=1</f>
        <v>1</v>
      </c>
    </row>
    <row r="51" spans="2:13" s="87" customFormat="1" ht="15">
      <c r="B51" s="564"/>
      <c r="C51" s="90"/>
      <c r="D51" s="14"/>
      <c r="E51" s="14"/>
      <c r="F51" s="565" t="s">
        <v>34</v>
      </c>
      <c r="G51" s="191">
        <f t="shared" ref="G51:H51" si="40">G50*$D50</f>
        <v>0</v>
      </c>
      <c r="H51" s="191">
        <f t="shared" si="40"/>
        <v>4685.5909381934334</v>
      </c>
      <c r="I51" s="191"/>
      <c r="J51" s="191">
        <f t="shared" ref="J51" si="41">J50*$D50</f>
        <v>0</v>
      </c>
      <c r="K51" s="42"/>
      <c r="L51" s="11">
        <f t="shared" si="30"/>
        <v>4685.5909381934334</v>
      </c>
      <c r="M51" s="89" t="b">
        <f>L51=D50</f>
        <v>1</v>
      </c>
    </row>
    <row r="52" spans="2:13" s="87" customFormat="1" ht="15">
      <c r="B52" s="562" t="s">
        <v>5840</v>
      </c>
      <c r="C52" s="92" t="str">
        <f>VLOOKUP($B52,'01_SINTETICO'!A:M,3,FALSE)</f>
        <v>IINFRAESTRUTURA REDE ESTABILIZADA (ELETROCALHAS, ELETRODUTOS E ACESSÓRIOS)</v>
      </c>
      <c r="D52" s="15">
        <f>VLOOKUP($B52,'01_SINTETICO'!A:M,13,FALSE)</f>
        <v>4185.9970858048</v>
      </c>
      <c r="E52" s="16">
        <f>D52/$D$86</f>
        <v>7.4425807843318962E-3</v>
      </c>
      <c r="F52" s="563" t="s">
        <v>32</v>
      </c>
      <c r="G52" s="189">
        <v>1</v>
      </c>
      <c r="H52" s="190"/>
      <c r="I52" s="190"/>
      <c r="J52" s="190"/>
      <c r="K52" s="42"/>
      <c r="L52" s="19">
        <f t="shared" si="30"/>
        <v>1</v>
      </c>
      <c r="M52" s="20" t="b">
        <f>L52=1</f>
        <v>1</v>
      </c>
    </row>
    <row r="53" spans="2:13" s="87" customFormat="1" ht="15">
      <c r="B53" s="564"/>
      <c r="C53" s="90"/>
      <c r="D53" s="14"/>
      <c r="E53" s="14"/>
      <c r="F53" s="565" t="s">
        <v>34</v>
      </c>
      <c r="G53" s="191">
        <f>G52*$D52</f>
        <v>4185.9970858048</v>
      </c>
      <c r="H53" s="191">
        <f t="shared" ref="H53" si="42">H52*$D52</f>
        <v>0</v>
      </c>
      <c r="I53" s="191"/>
      <c r="J53" s="191">
        <f>J52*$D52</f>
        <v>0</v>
      </c>
      <c r="K53" s="42"/>
      <c r="L53" s="11">
        <f t="shared" si="30"/>
        <v>4185.9970858048</v>
      </c>
      <c r="M53" s="89" t="b">
        <f>L53=D52</f>
        <v>1</v>
      </c>
    </row>
    <row r="54" spans="2:13" s="87" customFormat="1" ht="15">
      <c r="B54" s="562" t="s">
        <v>5864</v>
      </c>
      <c r="C54" s="92" t="str">
        <f>VLOOKUP($B54,'01_SINTETICO'!A:M,3,FALSE)</f>
        <v>IINFRAESTRUTURA REDE COMUM – AR CONDIC./TOMADAS COMUNS/ILUMINAÇÃO (ELETROCALHAS, ELETRODUTOS E ACESSÓRIOS)</v>
      </c>
      <c r="D54" s="15">
        <f>VLOOKUP($B54,'01_SINTETICO'!A:M,13,FALSE)</f>
        <v>6397.6066504011424</v>
      </c>
      <c r="E54" s="16">
        <f>D54/$D$86</f>
        <v>1.1374758115206638E-2</v>
      </c>
      <c r="F54" s="563" t="s">
        <v>32</v>
      </c>
      <c r="G54" s="189">
        <v>1</v>
      </c>
      <c r="H54" s="190"/>
      <c r="I54" s="190"/>
      <c r="J54" s="190"/>
      <c r="K54" s="42"/>
      <c r="L54" s="19">
        <f t="shared" si="30"/>
        <v>1</v>
      </c>
      <c r="M54" s="20" t="b">
        <f>L54=1</f>
        <v>1</v>
      </c>
    </row>
    <row r="55" spans="2:13" s="87" customFormat="1" ht="15">
      <c r="B55" s="564"/>
      <c r="C55" s="90"/>
      <c r="D55" s="14"/>
      <c r="E55" s="14"/>
      <c r="F55" s="565" t="s">
        <v>34</v>
      </c>
      <c r="G55" s="191">
        <f>G54*$D54</f>
        <v>6397.6066504011424</v>
      </c>
      <c r="H55" s="191">
        <f>H54*$D54</f>
        <v>0</v>
      </c>
      <c r="I55" s="191">
        <f t="shared" ref="I55:J55" si="43">I54*$D54</f>
        <v>0</v>
      </c>
      <c r="J55" s="191">
        <f t="shared" si="43"/>
        <v>0</v>
      </c>
      <c r="K55" s="42"/>
      <c r="L55" s="11">
        <f t="shared" si="30"/>
        <v>6397.6066504011424</v>
      </c>
      <c r="M55" s="89" t="b">
        <f>L55=D54</f>
        <v>1</v>
      </c>
    </row>
    <row r="56" spans="2:13" s="87" customFormat="1" ht="15">
      <c r="B56" s="562" t="s">
        <v>5874</v>
      </c>
      <c r="C56" s="92" t="str">
        <f>VLOOKUP($B56,'01_SINTETICO'!A:M,3,FALSE)</f>
        <v>IINFRAESTRUTURA REDE ESTRUTURADA (ELETROCALHAS, ELETRODUTOS E ACESSÓRIOS)</v>
      </c>
      <c r="D56" s="15">
        <f>VLOOKUP($B56,'01_SINTETICO'!A:M,13,FALSE)</f>
        <v>4590.3243265281808</v>
      </c>
      <c r="E56" s="16">
        <f>D56/$D$86</f>
        <v>8.1614628309999281E-3</v>
      </c>
      <c r="F56" s="563" t="s">
        <v>32</v>
      </c>
      <c r="G56" s="189">
        <v>1</v>
      </c>
      <c r="H56" s="190"/>
      <c r="I56" s="190"/>
      <c r="J56" s="190"/>
      <c r="K56" s="42"/>
      <c r="L56" s="19">
        <f t="shared" si="30"/>
        <v>1</v>
      </c>
      <c r="M56" s="20" t="b">
        <f>L56=1</f>
        <v>1</v>
      </c>
    </row>
    <row r="57" spans="2:13" s="87" customFormat="1" ht="15">
      <c r="B57" s="564"/>
      <c r="C57" s="90"/>
      <c r="D57" s="14"/>
      <c r="E57" s="14"/>
      <c r="F57" s="565" t="s">
        <v>34</v>
      </c>
      <c r="G57" s="191">
        <f>G56*$D56</f>
        <v>4590.3243265281808</v>
      </c>
      <c r="H57" s="191">
        <f>H56*$D56</f>
        <v>0</v>
      </c>
      <c r="I57" s="191"/>
      <c r="J57" s="191">
        <f t="shared" ref="J57" si="44">J56*$D56</f>
        <v>0</v>
      </c>
      <c r="K57" s="42"/>
      <c r="L57" s="11">
        <f t="shared" si="30"/>
        <v>4590.3243265281808</v>
      </c>
      <c r="M57" s="89" t="b">
        <f>L57=D56</f>
        <v>1</v>
      </c>
    </row>
    <row r="58" spans="2:13" s="87" customFormat="1" ht="15">
      <c r="B58" s="562" t="s">
        <v>5888</v>
      </c>
      <c r="C58" s="92" t="str">
        <f>VLOOKUP($B58,'01_SINTETICO'!A:M,3,FALSE)</f>
        <v>REDE ESTABILIZADA</v>
      </c>
      <c r="D58" s="15">
        <f>VLOOKUP($B58,'01_SINTETICO'!A:M,13,FALSE)</f>
        <v>4459.0556589229263</v>
      </c>
      <c r="E58" s="16">
        <f>D58/$D$86</f>
        <v>7.9280709668687367E-3</v>
      </c>
      <c r="F58" s="563" t="s">
        <v>32</v>
      </c>
      <c r="G58" s="190"/>
      <c r="H58" s="189">
        <v>0.34</v>
      </c>
      <c r="I58" s="189">
        <v>0.33</v>
      </c>
      <c r="J58" s="189">
        <v>0.33</v>
      </c>
      <c r="K58" s="42"/>
      <c r="L58" s="19">
        <f t="shared" si="30"/>
        <v>1</v>
      </c>
      <c r="M58" s="20" t="b">
        <f t="shared" ref="M58" si="45">L58=1</f>
        <v>1</v>
      </c>
    </row>
    <row r="59" spans="2:13" s="87" customFormat="1" ht="15">
      <c r="B59" s="564"/>
      <c r="C59" s="90"/>
      <c r="D59" s="14"/>
      <c r="E59" s="14"/>
      <c r="F59" s="565" t="s">
        <v>34</v>
      </c>
      <c r="G59" s="191">
        <f>G58*$D58</f>
        <v>0</v>
      </c>
      <c r="H59" s="191">
        <f t="shared" ref="H59:J59" si="46">H58*$D58</f>
        <v>1516.0789240337951</v>
      </c>
      <c r="I59" s="191">
        <f t="shared" si="46"/>
        <v>1471.4883674445657</v>
      </c>
      <c r="J59" s="191">
        <f t="shared" si="46"/>
        <v>1471.4883674445657</v>
      </c>
      <c r="K59" s="42"/>
      <c r="L59" s="11">
        <f t="shared" si="30"/>
        <v>4459.0556589229263</v>
      </c>
      <c r="M59" s="89" t="b">
        <f>L59=D58</f>
        <v>1</v>
      </c>
    </row>
    <row r="60" spans="2:13" s="87" customFormat="1" ht="15">
      <c r="B60" s="562" t="s">
        <v>5922</v>
      </c>
      <c r="C60" s="92" t="str">
        <f>VLOOKUP($B60,'01_SINTETICO'!A:M,3,FALSE)</f>
        <v>REDE COMUM (ILUMINAÇÃO/TOMADAS/AR CONDICIONADO)</v>
      </c>
      <c r="D60" s="15">
        <f>VLOOKUP($B60,'01_SINTETICO'!A:M,13,FALSE)</f>
        <v>33233.934419473182</v>
      </c>
      <c r="E60" s="16">
        <f>D60/$D$86</f>
        <v>5.9088966530076482E-2</v>
      </c>
      <c r="F60" s="563" t="s">
        <v>32</v>
      </c>
      <c r="G60" s="190"/>
      <c r="H60" s="189">
        <v>0.34</v>
      </c>
      <c r="I60" s="189">
        <v>0.33</v>
      </c>
      <c r="J60" s="189">
        <v>0.33</v>
      </c>
      <c r="K60" s="42"/>
      <c r="L60" s="19">
        <f t="shared" si="30"/>
        <v>1</v>
      </c>
      <c r="M60" s="20" t="b">
        <f t="shared" ref="M60" si="47">L60=1</f>
        <v>1</v>
      </c>
    </row>
    <row r="61" spans="2:13" s="87" customFormat="1" ht="15">
      <c r="B61" s="564"/>
      <c r="C61" s="90"/>
      <c r="D61" s="14"/>
      <c r="E61" s="14"/>
      <c r="F61" s="565" t="s">
        <v>34</v>
      </c>
      <c r="G61" s="191">
        <f t="shared" ref="G61:J63" si="48">G60*$D60</f>
        <v>0</v>
      </c>
      <c r="H61" s="191">
        <f t="shared" si="48"/>
        <v>11299.537702620883</v>
      </c>
      <c r="I61" s="191">
        <f t="shared" si="48"/>
        <v>10967.198358426151</v>
      </c>
      <c r="J61" s="191">
        <f t="shared" si="48"/>
        <v>10967.198358426151</v>
      </c>
      <c r="K61" s="42"/>
      <c r="L61" s="11">
        <f t="shared" si="30"/>
        <v>33233.934419473182</v>
      </c>
      <c r="M61" s="89" t="b">
        <f>L61=D60</f>
        <v>1</v>
      </c>
    </row>
    <row r="62" spans="2:13" s="87" customFormat="1" ht="15">
      <c r="B62" s="562" t="s">
        <v>5974</v>
      </c>
      <c r="C62" s="92" t="str">
        <f>VLOOKUP($B62,'01_SINTETICO'!A:M,3,FALSE)</f>
        <v>REDE ESTRUTURADA</v>
      </c>
      <c r="D62" s="15">
        <f>VLOOKUP($B62,'01_SINTETICO'!A:M,13,FALSE)</f>
        <v>10778.25242131238</v>
      </c>
      <c r="E62" s="16">
        <f>D62/$D$86</f>
        <v>1.9163418587071358E-2</v>
      </c>
      <c r="F62" s="563" t="s">
        <v>32</v>
      </c>
      <c r="G62" s="190"/>
      <c r="H62" s="189">
        <v>0.34</v>
      </c>
      <c r="I62" s="189">
        <v>0.33</v>
      </c>
      <c r="J62" s="189">
        <v>0.33</v>
      </c>
      <c r="K62" s="42"/>
      <c r="L62" s="19">
        <f t="shared" si="30"/>
        <v>1</v>
      </c>
      <c r="M62" s="20" t="b">
        <f t="shared" ref="M62" si="49">L62=1</f>
        <v>1</v>
      </c>
    </row>
    <row r="63" spans="2:13" s="87" customFormat="1" ht="15">
      <c r="B63" s="564"/>
      <c r="C63" s="90"/>
      <c r="D63" s="14"/>
      <c r="E63" s="14"/>
      <c r="F63" s="565" t="s">
        <v>34</v>
      </c>
      <c r="G63" s="191">
        <f t="shared" ref="G63:I63" si="50">G62*$D62</f>
        <v>0</v>
      </c>
      <c r="H63" s="191">
        <f t="shared" si="50"/>
        <v>3664.6058232462092</v>
      </c>
      <c r="I63" s="191">
        <f t="shared" si="50"/>
        <v>3556.8232990330853</v>
      </c>
      <c r="J63" s="191">
        <f t="shared" si="48"/>
        <v>3556.8232990330853</v>
      </c>
      <c r="K63" s="42"/>
      <c r="L63" s="11">
        <f t="shared" si="30"/>
        <v>10778.25242131238</v>
      </c>
      <c r="M63" s="89" t="b">
        <f>L63=D62</f>
        <v>1</v>
      </c>
    </row>
    <row r="64" spans="2:13" s="87" customFormat="1" ht="15">
      <c r="B64" s="562" t="s">
        <v>6003</v>
      </c>
      <c r="C64" s="92" t="str">
        <f>VLOOKUP($B64,'01_SINTETICO'!A:M,3,FALSE)</f>
        <v>INSTALAÇÕES DE SONORIZAÇÃO</v>
      </c>
      <c r="D64" s="15">
        <f>VLOOKUP($B64,'01_SINTETICO'!A:M,13,FALSE)</f>
        <v>684.1933504233217</v>
      </c>
      <c r="E64" s="16">
        <f>D64/$D$86</f>
        <v>1.2164758307874584E-3</v>
      </c>
      <c r="F64" s="563" t="s">
        <v>32</v>
      </c>
      <c r="G64" s="190"/>
      <c r="H64" s="190"/>
      <c r="I64" s="190"/>
      <c r="J64" s="189">
        <v>1</v>
      </c>
      <c r="K64" s="42"/>
      <c r="L64" s="19">
        <f t="shared" si="30"/>
        <v>1</v>
      </c>
      <c r="M64" s="20" t="b">
        <f t="shared" ref="M64" si="51">L64=1</f>
        <v>1</v>
      </c>
    </row>
    <row r="65" spans="2:13" s="87" customFormat="1" ht="15">
      <c r="B65" s="564"/>
      <c r="C65" s="90"/>
      <c r="D65" s="14"/>
      <c r="E65" s="14"/>
      <c r="F65" s="565" t="s">
        <v>34</v>
      </c>
      <c r="G65" s="191">
        <f t="shared" ref="G65:J65" si="52">G64*$D64</f>
        <v>0</v>
      </c>
      <c r="H65" s="191">
        <f t="shared" si="52"/>
        <v>0</v>
      </c>
      <c r="I65" s="191">
        <f t="shared" si="52"/>
        <v>0</v>
      </c>
      <c r="J65" s="191">
        <f t="shared" si="52"/>
        <v>684.1933504233217</v>
      </c>
      <c r="K65" s="42"/>
      <c r="L65" s="11">
        <f t="shared" si="30"/>
        <v>684.1933504233217</v>
      </c>
      <c r="M65" s="89" t="b">
        <f>L65=D64</f>
        <v>1</v>
      </c>
    </row>
    <row r="66" spans="2:13" s="87" customFormat="1" ht="15">
      <c r="B66" s="562" t="s">
        <v>6013</v>
      </c>
      <c r="C66" s="92" t="str">
        <f>VLOOKUP($B66,'01_SINTETICO'!A:M,3,FALSE)</f>
        <v>SERVIÇOS DIVERSOS</v>
      </c>
      <c r="D66" s="15">
        <f>VLOOKUP($B66,'01_SINTETICO'!A:M,13,FALSE)</f>
        <v>2414.3838289999999</v>
      </c>
      <c r="E66" s="16">
        <f>D66/$D$86</f>
        <v>4.2927040615132915E-3</v>
      </c>
      <c r="F66" s="563" t="s">
        <v>32</v>
      </c>
      <c r="G66" s="190"/>
      <c r="H66" s="190"/>
      <c r="I66" s="190"/>
      <c r="J66" s="189">
        <v>1</v>
      </c>
      <c r="K66" s="42"/>
      <c r="L66" s="19">
        <f t="shared" si="30"/>
        <v>1</v>
      </c>
      <c r="M66" s="20" t="b">
        <f t="shared" ref="M66" si="53">L66=1</f>
        <v>1</v>
      </c>
    </row>
    <row r="67" spans="2:13" s="87" customFormat="1" ht="15">
      <c r="B67" s="564"/>
      <c r="C67" s="90"/>
      <c r="D67" s="14"/>
      <c r="E67" s="14"/>
      <c r="F67" s="565" t="s">
        <v>34</v>
      </c>
      <c r="G67" s="191">
        <f t="shared" ref="G67:J67" si="54">G66*$D66</f>
        <v>0</v>
      </c>
      <c r="H67" s="191">
        <f t="shared" si="54"/>
        <v>0</v>
      </c>
      <c r="I67" s="191">
        <f t="shared" si="54"/>
        <v>0</v>
      </c>
      <c r="J67" s="191">
        <f t="shared" si="54"/>
        <v>2414.3838289999999</v>
      </c>
      <c r="K67" s="42"/>
      <c r="L67" s="11">
        <f t="shared" si="30"/>
        <v>2414.3838289999999</v>
      </c>
      <c r="M67" s="89" t="b">
        <f>L67=D66</f>
        <v>1</v>
      </c>
    </row>
    <row r="68" spans="2:13" s="87" customFormat="1" ht="15">
      <c r="B68" s="562" t="s">
        <v>6017</v>
      </c>
      <c r="C68" s="92" t="str">
        <f>VLOOKUP($B68,'01_SINTETICO'!A:M,3,FALSE)</f>
        <v>INSTALAÇÕES HIDROSANITÁRIAS: ESGOTO</v>
      </c>
      <c r="D68" s="15">
        <f>VLOOKUP($B68,'01_SINTETICO'!A:M,13,FALSE)</f>
        <v>5989.7840043686265</v>
      </c>
      <c r="E68" s="16">
        <f>D68/$D$86</f>
        <v>1.0649661339800396E-2</v>
      </c>
      <c r="F68" s="563" t="s">
        <v>32</v>
      </c>
      <c r="G68" s="190"/>
      <c r="H68" s="189">
        <v>1</v>
      </c>
      <c r="I68" s="190"/>
      <c r="J68" s="190"/>
      <c r="K68" s="42"/>
      <c r="L68" s="19">
        <f t="shared" si="30"/>
        <v>1</v>
      </c>
      <c r="M68" s="20" t="b">
        <f t="shared" ref="M68" si="55">L68=1</f>
        <v>1</v>
      </c>
    </row>
    <row r="69" spans="2:13" s="87" customFormat="1" ht="15">
      <c r="B69" s="564"/>
      <c r="C69" s="90"/>
      <c r="D69" s="14"/>
      <c r="E69" s="14"/>
      <c r="F69" s="565" t="s">
        <v>34</v>
      </c>
      <c r="G69" s="191">
        <f t="shared" ref="G69:J69" si="56">G68*$D68</f>
        <v>0</v>
      </c>
      <c r="H69" s="191">
        <f t="shared" si="56"/>
        <v>5989.7840043686265</v>
      </c>
      <c r="I69" s="191">
        <f t="shared" si="56"/>
        <v>0</v>
      </c>
      <c r="J69" s="191">
        <f t="shared" si="56"/>
        <v>0</v>
      </c>
      <c r="K69" s="42"/>
      <c r="L69" s="11">
        <f t="shared" si="30"/>
        <v>5989.7840043686265</v>
      </c>
      <c r="M69" s="89" t="b">
        <f>L69=D68</f>
        <v>1</v>
      </c>
    </row>
    <row r="70" spans="2:13" s="87" customFormat="1" ht="15">
      <c r="B70" s="562" t="s">
        <v>6043</v>
      </c>
      <c r="C70" s="92" t="str">
        <f>VLOOKUP($B70,'01_SINTETICO'!A:M,3,FALSE)</f>
        <v>INSTALAÇÕES HIDROSANITÁRIAS: ÁGUA FRIA</v>
      </c>
      <c r="D70" s="15">
        <f>VLOOKUP($B70,'01_SINTETICO'!A:M,13,FALSE)</f>
        <v>12910.253458488995</v>
      </c>
      <c r="E70" s="16">
        <f>D70/$D$86</f>
        <v>2.295405427701849E-2</v>
      </c>
      <c r="F70" s="563" t="s">
        <v>32</v>
      </c>
      <c r="G70" s="190"/>
      <c r="H70" s="189">
        <v>1</v>
      </c>
      <c r="I70" s="190"/>
      <c r="J70" s="190"/>
      <c r="K70" s="42"/>
      <c r="L70" s="19">
        <f t="shared" si="30"/>
        <v>1</v>
      </c>
      <c r="M70" s="20" t="b">
        <f t="shared" ref="M70" si="57">L70=1</f>
        <v>1</v>
      </c>
    </row>
    <row r="71" spans="2:13" s="87" customFormat="1" ht="15">
      <c r="B71" s="564"/>
      <c r="C71" s="90"/>
      <c r="D71" s="14"/>
      <c r="E71" s="14"/>
      <c r="F71" s="565" t="s">
        <v>34</v>
      </c>
      <c r="G71" s="191">
        <f t="shared" ref="G71:H71" si="58">G70*$D70</f>
        <v>0</v>
      </c>
      <c r="H71" s="191">
        <f t="shared" si="58"/>
        <v>12910.253458488995</v>
      </c>
      <c r="I71" s="191"/>
      <c r="J71" s="191">
        <f t="shared" ref="J71" si="59">J70*$D70</f>
        <v>0</v>
      </c>
      <c r="K71" s="42"/>
      <c r="L71" s="11">
        <f t="shared" si="30"/>
        <v>12910.253458488995</v>
      </c>
      <c r="M71" s="89" t="b">
        <f>L71=D70</f>
        <v>1</v>
      </c>
    </row>
    <row r="72" spans="2:13" s="87" customFormat="1" ht="15">
      <c r="B72" s="562" t="s">
        <v>6059</v>
      </c>
      <c r="C72" s="92" t="str">
        <f>VLOOKUP($B72,'01_SINTETICO'!A:M,3,FALSE)</f>
        <v>INSTALAÇÕES HIDROSANITÁRIAS: ÁGUA PLUVIAL</v>
      </c>
      <c r="D72" s="15">
        <f>VLOOKUP($B72,'01_SINTETICO'!A:M,13,FALSE)</f>
        <v>3176.902052397179</v>
      </c>
      <c r="E72" s="16">
        <f>D72/$D$86</f>
        <v>5.6484392330459409E-3</v>
      </c>
      <c r="F72" s="563" t="s">
        <v>32</v>
      </c>
      <c r="G72" s="190"/>
      <c r="H72" s="189">
        <v>1</v>
      </c>
      <c r="I72" s="190"/>
      <c r="J72" s="190"/>
      <c r="K72" s="42"/>
      <c r="L72" s="19">
        <f t="shared" si="30"/>
        <v>1</v>
      </c>
      <c r="M72" s="20" t="b">
        <f t="shared" ref="M72" si="60">L72=1</f>
        <v>1</v>
      </c>
    </row>
    <row r="73" spans="2:13" s="87" customFormat="1" ht="15">
      <c r="B73" s="564"/>
      <c r="C73" s="90"/>
      <c r="D73" s="14"/>
      <c r="E73" s="14"/>
      <c r="F73" s="565" t="s">
        <v>34</v>
      </c>
      <c r="G73" s="191">
        <f t="shared" ref="G73:J73" si="61">G72*$D72</f>
        <v>0</v>
      </c>
      <c r="H73" s="191">
        <f t="shared" si="61"/>
        <v>3176.902052397179</v>
      </c>
      <c r="I73" s="191">
        <f t="shared" si="61"/>
        <v>0</v>
      </c>
      <c r="J73" s="191">
        <f t="shared" si="61"/>
        <v>0</v>
      </c>
      <c r="K73" s="42"/>
      <c r="L73" s="11">
        <f t="shared" si="30"/>
        <v>3176.902052397179</v>
      </c>
      <c r="M73" s="89" t="b">
        <f>L73=D72</f>
        <v>1</v>
      </c>
    </row>
    <row r="74" spans="2:13" s="87" customFormat="1" ht="15">
      <c r="B74" s="562" t="s">
        <v>6067</v>
      </c>
      <c r="C74" s="92" t="str">
        <f>VLOOKUP($B74,'01_SINTETICO'!A:M,3,FALSE)</f>
        <v>LOUÇAS E METAIS</v>
      </c>
      <c r="D74" s="15">
        <f>VLOOKUP($B74,'01_SINTETICO'!A:M,13,FALSE)</f>
        <v>7110.9742213510735</v>
      </c>
      <c r="E74" s="16">
        <f>D74/$D$86</f>
        <v>1.2643104859575361E-2</v>
      </c>
      <c r="F74" s="563" t="s">
        <v>32</v>
      </c>
      <c r="G74" s="190"/>
      <c r="H74" s="190"/>
      <c r="I74" s="190"/>
      <c r="J74" s="189">
        <v>1</v>
      </c>
      <c r="K74" s="42"/>
      <c r="L74" s="19">
        <f t="shared" ref="L74:L87" si="62">SUM(G74:J74)</f>
        <v>1</v>
      </c>
      <c r="M74" s="20" t="b">
        <f t="shared" ref="M74" si="63">L74=1</f>
        <v>1</v>
      </c>
    </row>
    <row r="75" spans="2:13" s="87" customFormat="1" ht="15">
      <c r="B75" s="564"/>
      <c r="C75" s="90"/>
      <c r="D75" s="14"/>
      <c r="E75" s="14"/>
      <c r="F75" s="565" t="s">
        <v>34</v>
      </c>
      <c r="G75" s="191">
        <f t="shared" ref="G75:J75" si="64">G74*$D74</f>
        <v>0</v>
      </c>
      <c r="H75" s="191">
        <f t="shared" si="64"/>
        <v>0</v>
      </c>
      <c r="I75" s="191">
        <f t="shared" si="64"/>
        <v>0</v>
      </c>
      <c r="J75" s="191">
        <f t="shared" si="64"/>
        <v>7110.9742213510735</v>
      </c>
      <c r="K75" s="42"/>
      <c r="L75" s="11">
        <f t="shared" si="62"/>
        <v>7110.9742213510735</v>
      </c>
      <c r="M75" s="89" t="b">
        <f>L75=D74</f>
        <v>1</v>
      </c>
    </row>
    <row r="76" spans="2:13" s="87" customFormat="1" ht="15">
      <c r="B76" s="562" t="s">
        <v>6097</v>
      </c>
      <c r="C76" s="92" t="str">
        <f>VLOOKUP($B76,'01_SINTETICO'!A:M,3,FALSE)</f>
        <v>EQUIPAMENTOS E SINALIZAÇÃO DE PREVENÇÃO E COMBATE A INCÊNDIO</v>
      </c>
      <c r="D76" s="15">
        <f>VLOOKUP($B76,'01_SINTETICO'!A:M,13,FALSE)</f>
        <v>4120.9541216292546</v>
      </c>
      <c r="E76" s="16">
        <f>D76/$D$86</f>
        <v>7.3269362902230739E-3</v>
      </c>
      <c r="F76" s="563" t="s">
        <v>32</v>
      </c>
      <c r="G76" s="190"/>
      <c r="H76" s="190"/>
      <c r="I76" s="190"/>
      <c r="J76" s="189">
        <v>1</v>
      </c>
      <c r="K76" s="42"/>
      <c r="L76" s="19">
        <f t="shared" si="62"/>
        <v>1</v>
      </c>
      <c r="M76" s="20" t="b">
        <f t="shared" ref="M76" si="65">L76=1</f>
        <v>1</v>
      </c>
    </row>
    <row r="77" spans="2:13" s="87" customFormat="1" ht="15">
      <c r="B77" s="564"/>
      <c r="C77" s="90"/>
      <c r="D77" s="14"/>
      <c r="E77" s="14"/>
      <c r="F77" s="565" t="s">
        <v>34</v>
      </c>
      <c r="G77" s="191">
        <f t="shared" ref="G77:J77" si="66">G76*$D76</f>
        <v>0</v>
      </c>
      <c r="H77" s="191">
        <f t="shared" si="66"/>
        <v>0</v>
      </c>
      <c r="I77" s="191">
        <f t="shared" si="66"/>
        <v>0</v>
      </c>
      <c r="J77" s="191">
        <f t="shared" si="66"/>
        <v>4120.9541216292546</v>
      </c>
      <c r="K77" s="42"/>
      <c r="L77" s="11">
        <f t="shared" si="62"/>
        <v>4120.9541216292546</v>
      </c>
      <c r="M77" s="89" t="b">
        <f>L77=D76</f>
        <v>1</v>
      </c>
    </row>
    <row r="78" spans="2:13" s="87" customFormat="1" ht="15">
      <c r="B78" s="562" t="s">
        <v>6113</v>
      </c>
      <c r="C78" s="92" t="str">
        <f>VLOOKUP($B78,'01_SINTETICO'!A:M,3,FALSE)</f>
        <v>ACESSIBILIDADE E COMUNICAÇÃO VISUAL</v>
      </c>
      <c r="D78" s="15">
        <f>VLOOKUP($B78,'01_SINTETICO'!A:M,13,FALSE)</f>
        <v>11985.35891091586</v>
      </c>
      <c r="E78" s="16">
        <f>D78/$D$86</f>
        <v>2.1309618734852383E-2</v>
      </c>
      <c r="F78" s="563" t="s">
        <v>32</v>
      </c>
      <c r="G78" s="190"/>
      <c r="H78" s="190"/>
      <c r="I78" s="190"/>
      <c r="J78" s="189">
        <v>1</v>
      </c>
      <c r="K78" s="42"/>
      <c r="L78" s="19">
        <f t="shared" si="62"/>
        <v>1</v>
      </c>
      <c r="M78" s="20" t="b">
        <f t="shared" ref="M78" si="67">L78=1</f>
        <v>1</v>
      </c>
    </row>
    <row r="79" spans="2:13" s="87" customFormat="1" ht="15">
      <c r="B79" s="564"/>
      <c r="C79" s="90"/>
      <c r="D79" s="14"/>
      <c r="E79" s="14"/>
      <c r="F79" s="565" t="s">
        <v>34</v>
      </c>
      <c r="G79" s="191">
        <f t="shared" ref="G79:J79" si="68">G78*$D78</f>
        <v>0</v>
      </c>
      <c r="H79" s="191">
        <f t="shared" si="68"/>
        <v>0</v>
      </c>
      <c r="I79" s="191">
        <f t="shared" si="68"/>
        <v>0</v>
      </c>
      <c r="J79" s="191">
        <f t="shared" si="68"/>
        <v>11985.35891091586</v>
      </c>
      <c r="K79" s="42"/>
      <c r="L79" s="11">
        <f t="shared" si="62"/>
        <v>11985.35891091586</v>
      </c>
      <c r="M79" s="89" t="b">
        <f>L79=D78</f>
        <v>1</v>
      </c>
    </row>
    <row r="80" spans="2:13" s="87" customFormat="1" ht="15">
      <c r="B80" s="562" t="s">
        <v>6127</v>
      </c>
      <c r="C80" s="92" t="str">
        <f>VLOOKUP($B80,'01_SINTETICO'!A:M,3,FALSE)</f>
        <v>INSTALAÇÕES DE AR CONDICIONADO</v>
      </c>
      <c r="D80" s="15">
        <f>VLOOKUP($B80,'01_SINTETICO'!A:M,13,FALSE)</f>
        <v>3492.8730588731551</v>
      </c>
      <c r="E80" s="16">
        <f>D80/$D$86</f>
        <v>6.2102264710683442E-3</v>
      </c>
      <c r="F80" s="563" t="s">
        <v>32</v>
      </c>
      <c r="G80" s="189">
        <v>0.10299999999999999</v>
      </c>
      <c r="H80" s="189">
        <v>0.44850000000000001</v>
      </c>
      <c r="I80" s="189">
        <v>0.44850000000000001</v>
      </c>
      <c r="J80" s="190"/>
      <c r="K80" s="42"/>
      <c r="L80" s="19">
        <f t="shared" si="62"/>
        <v>1</v>
      </c>
      <c r="M80" s="20" t="b">
        <f t="shared" ref="M80" si="69">L80=1</f>
        <v>1</v>
      </c>
    </row>
    <row r="81" spans="1:14" s="87" customFormat="1" ht="15">
      <c r="B81" s="564"/>
      <c r="C81" s="90"/>
      <c r="D81" s="14"/>
      <c r="E81" s="14"/>
      <c r="F81" s="565" t="s">
        <v>34</v>
      </c>
      <c r="G81" s="191">
        <f t="shared" ref="G81:J81" si="70">G80*$D80</f>
        <v>359.76592506393496</v>
      </c>
      <c r="H81" s="191">
        <f t="shared" si="70"/>
        <v>1566.5535669046101</v>
      </c>
      <c r="I81" s="191">
        <f t="shared" si="70"/>
        <v>1566.5535669046101</v>
      </c>
      <c r="J81" s="191">
        <f t="shared" si="70"/>
        <v>0</v>
      </c>
      <c r="K81" s="42"/>
      <c r="L81" s="11">
        <f t="shared" si="62"/>
        <v>3492.8730588731551</v>
      </c>
      <c r="M81" s="89" t="b">
        <f>L81=D80</f>
        <v>1</v>
      </c>
    </row>
    <row r="82" spans="1:14" s="87" customFormat="1" ht="15">
      <c r="B82" s="562" t="s">
        <v>6133</v>
      </c>
      <c r="C82" s="92" t="str">
        <f>VLOOKUP($B82,'01_SINTETICO'!A:M,3,FALSE)</f>
        <v>PAISAGISMO</v>
      </c>
      <c r="D82" s="15">
        <f>VLOOKUP($B82,'01_SINTETICO'!A:M,13,FALSE)</f>
        <v>1388.5006933838877</v>
      </c>
      <c r="E82" s="16">
        <f>D82/$D$86</f>
        <v>2.4687137539236045E-3</v>
      </c>
      <c r="F82" s="563" t="s">
        <v>32</v>
      </c>
      <c r="G82" s="190"/>
      <c r="H82" s="190"/>
      <c r="I82" s="190"/>
      <c r="J82" s="189">
        <v>1</v>
      </c>
      <c r="K82" s="42"/>
      <c r="L82" s="19">
        <f t="shared" si="62"/>
        <v>1</v>
      </c>
      <c r="M82" s="20" t="b">
        <f t="shared" ref="M82" si="71">L82=1</f>
        <v>1</v>
      </c>
    </row>
    <row r="83" spans="1:14" s="87" customFormat="1" ht="15">
      <c r="B83" s="564"/>
      <c r="C83" s="90"/>
      <c r="D83" s="14"/>
      <c r="E83" s="14"/>
      <c r="F83" s="565" t="s">
        <v>34</v>
      </c>
      <c r="G83" s="191">
        <f t="shared" ref="G83:J83" si="72">G82*$D82</f>
        <v>0</v>
      </c>
      <c r="H83" s="191">
        <f t="shared" si="72"/>
        <v>0</v>
      </c>
      <c r="I83" s="191">
        <f t="shared" si="72"/>
        <v>0</v>
      </c>
      <c r="J83" s="191">
        <f t="shared" si="72"/>
        <v>1388.5006933838877</v>
      </c>
      <c r="K83" s="42"/>
      <c r="L83" s="11">
        <f t="shared" si="62"/>
        <v>1388.5006933838877</v>
      </c>
      <c r="M83" s="89" t="b">
        <f>L83=D82</f>
        <v>1</v>
      </c>
    </row>
    <row r="84" spans="1:14" s="87" customFormat="1" ht="15">
      <c r="B84" s="562" t="s">
        <v>6137</v>
      </c>
      <c r="C84" s="92" t="str">
        <f>VLOOKUP($B84,'01_SINTETICO'!A:M,3,FALSE)</f>
        <v>SERVIÇOS FINAIS</v>
      </c>
      <c r="D84" s="15">
        <f>VLOOKUP($B84,'01_SINTETICO'!A:M,13,FALSE)</f>
        <v>4410.3641185896877</v>
      </c>
      <c r="E84" s="16">
        <f>D84/$D$86</f>
        <v>7.8414988276590391E-3</v>
      </c>
      <c r="F84" s="563" t="s">
        <v>32</v>
      </c>
      <c r="G84" s="190"/>
      <c r="H84" s="190"/>
      <c r="I84" s="190"/>
      <c r="J84" s="189">
        <v>1</v>
      </c>
      <c r="K84" s="42"/>
      <c r="L84" s="19">
        <f t="shared" si="62"/>
        <v>1</v>
      </c>
      <c r="M84" s="20" t="b">
        <f t="shared" ref="M84" si="73">L84=1</f>
        <v>1</v>
      </c>
    </row>
    <row r="85" spans="1:14" s="87" customFormat="1" ht="15">
      <c r="B85" s="564"/>
      <c r="C85" s="90"/>
      <c r="D85" s="14"/>
      <c r="E85" s="14"/>
      <c r="F85" s="565" t="s">
        <v>34</v>
      </c>
      <c r="G85" s="191">
        <f t="shared" ref="G85:J85" si="74">G84*$D84</f>
        <v>0</v>
      </c>
      <c r="H85" s="191">
        <f t="shared" si="74"/>
        <v>0</v>
      </c>
      <c r="I85" s="191">
        <f t="shared" si="74"/>
        <v>0</v>
      </c>
      <c r="J85" s="191">
        <f t="shared" si="74"/>
        <v>4410.3641185896877</v>
      </c>
      <c r="K85" s="42"/>
      <c r="L85" s="11">
        <f t="shared" si="62"/>
        <v>4410.3641185896877</v>
      </c>
      <c r="M85" s="89" t="b">
        <f>L85=D84</f>
        <v>1</v>
      </c>
    </row>
    <row r="86" spans="1:14" s="87" customFormat="1" ht="15">
      <c r="B86" s="465" t="s">
        <v>324</v>
      </c>
      <c r="C86" s="466"/>
      <c r="D86" s="106">
        <f>SUM(D10:D85)</f>
        <v>562438.9183140815</v>
      </c>
      <c r="E86" s="107">
        <f>SUBTOTAL(9,E10:E41)</f>
        <v>0.67302991838585258</v>
      </c>
      <c r="F86" s="153" t="s">
        <v>32</v>
      </c>
      <c r="G86" s="162">
        <f t="shared" ref="G86:J86" si="75">G87/$D$86</f>
        <v>0.19021185374271049</v>
      </c>
      <c r="H86" s="162">
        <f t="shared" si="75"/>
        <v>0.23389104228841542</v>
      </c>
      <c r="I86" s="162">
        <f t="shared" si="75"/>
        <v>0.3709291294227956</v>
      </c>
      <c r="J86" s="162">
        <f t="shared" si="75"/>
        <v>0.20496797454607862</v>
      </c>
      <c r="K86" s="42"/>
      <c r="L86" s="158">
        <f t="shared" si="62"/>
        <v>1.0000000000000002</v>
      </c>
      <c r="M86" s="89" t="b">
        <f>L86=1</f>
        <v>1</v>
      </c>
    </row>
    <row r="87" spans="1:14" s="87" customFormat="1" ht="15">
      <c r="B87" s="101"/>
      <c r="C87" s="102"/>
      <c r="D87" s="103"/>
      <c r="E87" s="108"/>
      <c r="F87" s="154" t="s">
        <v>34</v>
      </c>
      <c r="G87" s="163">
        <f>G11+G13+G15+G17+G19+G21+G23+G25+G27+G29+G31+G33+G35+G37+G39+G41+G43+G45+G47+G49+G51+G53+G55+G57+G59+G61+G63+G65+G67+G69+G71+G73+G75+G77+G79+G81+G83+G85</f>
        <v>106982.54926956637</v>
      </c>
      <c r="H87" s="163">
        <f t="shared" ref="H87:J87" si="76">H11+H13+H15+H17+H19+H21+H23+H25+H27+H29+H31+H33+H35+H37+H39+H41+H43+H45+H47+H49+H51+H53+H55+H57+H59+H61+H63+H65+H67+H69+H71+H73+H75+H77+H79+H81+H83+H85</f>
        <v>131549.42482804946</v>
      </c>
      <c r="I87" s="163">
        <f t="shared" si="76"/>
        <v>208624.97832374109</v>
      </c>
      <c r="J87" s="163">
        <f t="shared" si="76"/>
        <v>115281.96589272465</v>
      </c>
      <c r="K87" s="9"/>
      <c r="L87" s="159">
        <f t="shared" si="62"/>
        <v>562438.91831408162</v>
      </c>
      <c r="M87" s="13" t="b">
        <f>L87=D86</f>
        <v>1</v>
      </c>
    </row>
    <row r="88" spans="1:14" s="155" customFormat="1" ht="15">
      <c r="B88" s="88"/>
      <c r="C88" s="88"/>
      <c r="D88" s="11"/>
      <c r="E88" s="11"/>
      <c r="F88" s="105"/>
      <c r="G88" s="21"/>
      <c r="H88" s="21"/>
      <c r="I88" s="21"/>
      <c r="J88" s="21"/>
      <c r="K88" s="36"/>
      <c r="L88" s="11"/>
      <c r="M88" s="89"/>
      <c r="N88" s="94"/>
    </row>
    <row r="89" spans="1:14" s="93" customFormat="1" ht="15">
      <c r="B89" s="465" t="s">
        <v>323</v>
      </c>
      <c r="C89" s="466"/>
      <c r="D89" s="106"/>
      <c r="E89" s="107"/>
      <c r="F89" s="153" t="s">
        <v>322</v>
      </c>
      <c r="G89" s="162">
        <f>G86</f>
        <v>0.19021185374271049</v>
      </c>
      <c r="H89" s="162">
        <f t="shared" ref="H89:H90" si="77">H86+G89</f>
        <v>0.42410289603112594</v>
      </c>
      <c r="I89" s="162">
        <f t="shared" ref="I89:I90" si="78">I86+H89</f>
        <v>0.7950320254539216</v>
      </c>
      <c r="J89" s="162">
        <f t="shared" ref="J89:J90" si="79">J86+I89</f>
        <v>1.0000000000000002</v>
      </c>
      <c r="K89" s="21"/>
      <c r="L89" s="21"/>
      <c r="M89" s="13"/>
      <c r="N89" s="94"/>
    </row>
    <row r="90" spans="1:14" s="104" customFormat="1" ht="15">
      <c r="B90" s="101"/>
      <c r="C90" s="102"/>
      <c r="D90" s="103"/>
      <c r="E90" s="108"/>
      <c r="F90" s="154" t="s">
        <v>34</v>
      </c>
      <c r="G90" s="163">
        <f>G87</f>
        <v>106982.54926956637</v>
      </c>
      <c r="H90" s="163">
        <f t="shared" si="77"/>
        <v>238531.97409761584</v>
      </c>
      <c r="I90" s="163">
        <f t="shared" si="78"/>
        <v>447156.95242135692</v>
      </c>
      <c r="J90" s="163">
        <f t="shared" si="79"/>
        <v>562438.91831408162</v>
      </c>
      <c r="K90" s="21"/>
      <c r="L90" s="21"/>
      <c r="M90" s="13"/>
      <c r="N90" s="94"/>
    </row>
    <row r="91" spans="1:14" customFormat="1" ht="15">
      <c r="B91" s="183"/>
    </row>
    <row r="92" spans="1:14">
      <c r="A92" s="85"/>
      <c r="B92" s="179"/>
      <c r="C92" s="85"/>
      <c r="D92" s="85"/>
      <c r="E92" s="85"/>
      <c r="F92" s="85"/>
      <c r="G92" s="85"/>
      <c r="H92" s="85"/>
      <c r="I92" s="85"/>
      <c r="J92" s="85"/>
      <c r="K92" s="85"/>
      <c r="L92" s="86"/>
      <c r="M92" s="86"/>
      <c r="N92" s="85"/>
    </row>
    <row r="93" spans="1:14">
      <c r="A93" s="85"/>
      <c r="B93" s="179"/>
      <c r="C93" s="85"/>
      <c r="D93" s="85"/>
      <c r="E93" s="85"/>
      <c r="F93" s="85"/>
      <c r="G93" s="85"/>
      <c r="H93" s="85"/>
      <c r="I93" s="85"/>
      <c r="J93" s="85"/>
      <c r="K93" s="85"/>
      <c r="L93" s="86"/>
      <c r="M93" s="86"/>
      <c r="N93" s="85"/>
    </row>
    <row r="94" spans="1:14">
      <c r="A94" s="85"/>
      <c r="B94" s="179"/>
      <c r="C94" s="85"/>
      <c r="D94" s="85"/>
      <c r="E94" s="85"/>
      <c r="F94" s="85"/>
      <c r="G94" s="85"/>
      <c r="H94" s="85"/>
      <c r="I94" s="85"/>
      <c r="J94" s="85"/>
      <c r="K94" s="85"/>
      <c r="L94" s="86"/>
      <c r="M94" s="86"/>
      <c r="N94" s="85"/>
    </row>
    <row r="95" spans="1:14">
      <c r="A95" s="85"/>
      <c r="B95" s="179"/>
      <c r="C95" s="85"/>
      <c r="D95" s="85"/>
      <c r="E95" s="85"/>
      <c r="F95" s="85"/>
      <c r="G95" s="85"/>
      <c r="H95" s="85"/>
      <c r="I95" s="85"/>
      <c r="J95" s="85"/>
      <c r="K95" s="85"/>
      <c r="L95" s="86"/>
      <c r="M95" s="86"/>
      <c r="N95" s="85"/>
    </row>
    <row r="96" spans="1:14">
      <c r="A96" s="85"/>
      <c r="B96" s="179"/>
      <c r="C96" s="85"/>
      <c r="D96" s="85"/>
      <c r="E96" s="85"/>
      <c r="F96" s="85"/>
      <c r="G96" s="85"/>
      <c r="H96" s="85"/>
      <c r="I96" s="85"/>
      <c r="J96" s="85"/>
      <c r="K96" s="85"/>
      <c r="L96" s="86"/>
      <c r="M96" s="86"/>
      <c r="N96" s="85"/>
    </row>
    <row r="97" spans="1:14">
      <c r="A97" s="85"/>
      <c r="B97" s="179"/>
      <c r="C97" s="85"/>
      <c r="D97" s="85"/>
      <c r="E97" s="85"/>
      <c r="F97" s="85"/>
      <c r="G97" s="85"/>
      <c r="H97" s="85"/>
      <c r="I97" s="85"/>
      <c r="J97" s="85"/>
      <c r="K97" s="85"/>
      <c r="L97" s="86"/>
      <c r="M97" s="86"/>
      <c r="N97" s="85"/>
    </row>
    <row r="98" spans="1:14">
      <c r="A98" s="85"/>
      <c r="B98" s="179"/>
      <c r="C98" s="85"/>
      <c r="D98" s="85"/>
      <c r="E98" s="85"/>
      <c r="F98" s="85"/>
      <c r="G98" s="85"/>
      <c r="H98" s="85"/>
      <c r="I98" s="85"/>
      <c r="J98" s="85"/>
      <c r="K98" s="85"/>
      <c r="L98" s="86"/>
      <c r="M98" s="86"/>
      <c r="N98" s="85"/>
    </row>
    <row r="99" spans="1:14">
      <c r="A99" s="85"/>
      <c r="B99" s="179"/>
      <c r="C99" s="85"/>
      <c r="D99" s="85"/>
      <c r="E99" s="85"/>
      <c r="F99" s="85"/>
      <c r="G99" s="85"/>
      <c r="H99" s="85"/>
      <c r="I99" s="85"/>
      <c r="J99" s="85"/>
      <c r="K99" s="85"/>
      <c r="L99" s="86"/>
      <c r="M99" s="86"/>
      <c r="N99" s="85"/>
    </row>
    <row r="100" spans="1:14">
      <c r="A100" s="85"/>
      <c r="B100" s="179"/>
      <c r="C100" s="85"/>
      <c r="D100" s="85"/>
      <c r="E100" s="85"/>
      <c r="F100" s="85"/>
      <c r="G100" s="85"/>
      <c r="H100" s="85"/>
      <c r="I100" s="85"/>
      <c r="J100" s="85"/>
      <c r="K100" s="85"/>
      <c r="L100" s="86"/>
      <c r="M100" s="86"/>
      <c r="N100" s="85"/>
    </row>
    <row r="101" spans="1:14">
      <c r="A101" s="85"/>
      <c r="B101" s="179"/>
      <c r="C101" s="85"/>
      <c r="D101" s="85"/>
      <c r="E101" s="85"/>
      <c r="F101" s="85"/>
      <c r="G101" s="85"/>
      <c r="H101" s="85"/>
      <c r="I101" s="85"/>
      <c r="J101" s="85"/>
      <c r="K101" s="85"/>
      <c r="L101" s="86"/>
      <c r="M101" s="86"/>
      <c r="N101" s="85"/>
    </row>
    <row r="102" spans="1:14">
      <c r="A102" s="85"/>
      <c r="B102" s="179"/>
      <c r="C102" s="85"/>
      <c r="D102" s="85"/>
      <c r="E102" s="85"/>
      <c r="F102" s="85"/>
      <c r="G102" s="85"/>
      <c r="H102" s="85"/>
      <c r="I102" s="85"/>
      <c r="J102" s="85"/>
      <c r="K102" s="85"/>
      <c r="L102" s="86"/>
      <c r="M102" s="86"/>
      <c r="N102" s="85"/>
    </row>
    <row r="103" spans="1:14">
      <c r="A103" s="85"/>
      <c r="B103" s="179"/>
      <c r="C103" s="85"/>
      <c r="D103" s="85"/>
      <c r="E103" s="85"/>
      <c r="F103" s="85"/>
      <c r="G103" s="85"/>
      <c r="H103" s="85"/>
      <c r="I103" s="85"/>
      <c r="J103" s="85"/>
      <c r="K103" s="85"/>
      <c r="L103" s="86"/>
      <c r="M103" s="86"/>
      <c r="N103" s="85"/>
    </row>
    <row r="104" spans="1:14">
      <c r="A104" s="85"/>
      <c r="B104" s="179"/>
      <c r="C104" s="85"/>
      <c r="D104" s="85"/>
      <c r="E104" s="85"/>
      <c r="F104" s="85"/>
      <c r="G104" s="85"/>
      <c r="H104" s="85"/>
      <c r="I104" s="85"/>
      <c r="J104" s="85"/>
      <c r="K104" s="85"/>
      <c r="L104" s="86"/>
      <c r="M104" s="86"/>
      <c r="N104" s="85"/>
    </row>
    <row r="105" spans="1:14">
      <c r="A105" s="85"/>
      <c r="B105" s="179"/>
      <c r="C105" s="85"/>
      <c r="D105" s="85"/>
      <c r="E105" s="85"/>
      <c r="F105" s="85"/>
      <c r="G105" s="85"/>
      <c r="H105" s="85"/>
      <c r="I105" s="85"/>
      <c r="J105" s="85"/>
      <c r="K105" s="85"/>
      <c r="L105" s="86"/>
      <c r="M105" s="86"/>
      <c r="N105" s="85"/>
    </row>
    <row r="106" spans="1:14">
      <c r="A106" s="85"/>
      <c r="B106" s="179"/>
      <c r="C106" s="85"/>
      <c r="D106" s="85"/>
      <c r="E106" s="85"/>
      <c r="F106" s="85"/>
      <c r="G106" s="85"/>
      <c r="H106" s="85"/>
      <c r="I106" s="85"/>
      <c r="J106" s="85"/>
      <c r="K106" s="85"/>
      <c r="L106" s="86"/>
      <c r="M106" s="86"/>
      <c r="N106" s="85"/>
    </row>
    <row r="107" spans="1:14">
      <c r="A107" s="85"/>
      <c r="B107" s="179"/>
      <c r="C107" s="85"/>
      <c r="D107" s="85"/>
      <c r="E107" s="85"/>
      <c r="F107" s="85"/>
      <c r="G107" s="85"/>
      <c r="H107" s="85"/>
      <c r="I107" s="85"/>
      <c r="J107" s="85"/>
      <c r="K107" s="85"/>
      <c r="L107" s="86"/>
      <c r="M107" s="86"/>
      <c r="N107" s="85"/>
    </row>
    <row r="108" spans="1:14">
      <c r="A108" s="85"/>
      <c r="B108" s="179"/>
      <c r="C108" s="85"/>
      <c r="D108" s="85"/>
      <c r="E108" s="85"/>
      <c r="F108" s="85"/>
      <c r="G108" s="85"/>
      <c r="H108" s="85"/>
      <c r="I108" s="85"/>
      <c r="J108" s="85"/>
      <c r="K108" s="85"/>
      <c r="L108" s="86"/>
      <c r="M108" s="86"/>
      <c r="N108" s="85"/>
    </row>
    <row r="109" spans="1:14">
      <c r="A109" s="85"/>
      <c r="B109" s="179"/>
      <c r="C109" s="85"/>
      <c r="D109" s="85"/>
      <c r="E109" s="85"/>
      <c r="F109" s="85"/>
      <c r="G109" s="85"/>
      <c r="H109" s="85"/>
      <c r="I109" s="85"/>
      <c r="J109" s="85"/>
      <c r="K109" s="85"/>
      <c r="L109" s="86"/>
      <c r="M109" s="86"/>
      <c r="N109" s="85"/>
    </row>
    <row r="110" spans="1:14">
      <c r="A110" s="85"/>
      <c r="B110" s="179"/>
      <c r="C110" s="85"/>
      <c r="D110" s="85"/>
      <c r="E110" s="85"/>
      <c r="F110" s="85"/>
      <c r="G110" s="85"/>
      <c r="H110" s="85"/>
      <c r="I110" s="85"/>
      <c r="J110" s="85"/>
      <c r="K110" s="85"/>
      <c r="L110" s="86"/>
      <c r="M110" s="86"/>
      <c r="N110" s="85"/>
    </row>
    <row r="111" spans="1:14">
      <c r="A111" s="85"/>
      <c r="B111" s="179"/>
      <c r="C111" s="85"/>
      <c r="D111" s="85"/>
      <c r="E111" s="85"/>
      <c r="F111" s="85"/>
      <c r="G111" s="85"/>
      <c r="H111" s="85"/>
      <c r="I111" s="85"/>
      <c r="J111" s="85"/>
      <c r="K111" s="85"/>
      <c r="L111" s="86"/>
      <c r="M111" s="86"/>
      <c r="N111" s="85"/>
    </row>
    <row r="112" spans="1:14">
      <c r="A112" s="85"/>
      <c r="B112" s="179"/>
      <c r="C112" s="85"/>
      <c r="D112" s="85"/>
      <c r="E112" s="85"/>
      <c r="F112" s="85"/>
      <c r="G112" s="85"/>
      <c r="H112" s="85"/>
      <c r="I112" s="85"/>
      <c r="J112" s="85"/>
      <c r="K112" s="85"/>
      <c r="L112" s="86"/>
      <c r="M112" s="86"/>
      <c r="N112" s="85"/>
    </row>
    <row r="113" spans="1:14">
      <c r="A113" s="85"/>
      <c r="B113" s="179"/>
      <c r="C113" s="85"/>
      <c r="D113" s="85"/>
      <c r="E113" s="85"/>
      <c r="F113" s="85"/>
      <c r="G113" s="85"/>
      <c r="H113" s="85"/>
      <c r="I113" s="85"/>
      <c r="J113" s="85"/>
      <c r="K113" s="85"/>
      <c r="L113" s="86"/>
      <c r="M113" s="86"/>
      <c r="N113" s="85"/>
    </row>
    <row r="114" spans="1:14">
      <c r="A114" s="85"/>
      <c r="B114" s="179"/>
      <c r="C114" s="85"/>
      <c r="D114" s="85"/>
      <c r="E114" s="85"/>
      <c r="F114" s="85"/>
      <c r="G114" s="85"/>
      <c r="H114" s="85"/>
      <c r="I114" s="85"/>
      <c r="J114" s="85"/>
      <c r="K114" s="85"/>
      <c r="L114" s="86"/>
      <c r="M114" s="86"/>
      <c r="N114" s="85"/>
    </row>
    <row r="115" spans="1:14">
      <c r="A115" s="85"/>
      <c r="B115" s="179"/>
      <c r="C115" s="85"/>
      <c r="D115" s="85"/>
      <c r="E115" s="85"/>
      <c r="F115" s="85"/>
      <c r="G115" s="85"/>
      <c r="H115" s="85"/>
      <c r="I115" s="85"/>
      <c r="J115" s="85"/>
      <c r="K115" s="85"/>
      <c r="L115" s="86"/>
      <c r="M115" s="86"/>
      <c r="N115" s="85"/>
    </row>
    <row r="116" spans="1:14">
      <c r="A116" s="85"/>
      <c r="B116" s="179"/>
      <c r="C116" s="85"/>
      <c r="D116" s="85"/>
      <c r="E116" s="85"/>
      <c r="F116" s="85"/>
      <c r="G116" s="85"/>
      <c r="H116" s="85"/>
      <c r="I116" s="85"/>
      <c r="J116" s="85"/>
      <c r="K116" s="85"/>
      <c r="L116" s="86"/>
      <c r="M116" s="86"/>
      <c r="N116" s="85"/>
    </row>
    <row r="117" spans="1:14">
      <c r="A117" s="85"/>
      <c r="B117" s="179"/>
      <c r="C117" s="85"/>
      <c r="D117" s="85"/>
      <c r="E117" s="85"/>
      <c r="F117" s="85"/>
      <c r="G117" s="85"/>
      <c r="H117" s="85"/>
      <c r="I117" s="85"/>
      <c r="J117" s="85"/>
      <c r="K117" s="85"/>
      <c r="L117" s="86"/>
      <c r="M117" s="86"/>
      <c r="N117" s="85"/>
    </row>
    <row r="118" spans="1:14">
      <c r="A118" s="85"/>
      <c r="B118" s="179"/>
      <c r="C118" s="85"/>
      <c r="D118" s="85"/>
      <c r="E118" s="85"/>
      <c r="F118" s="85"/>
      <c r="G118" s="85"/>
      <c r="H118" s="85"/>
      <c r="I118" s="85"/>
      <c r="J118" s="85"/>
      <c r="K118" s="85"/>
      <c r="L118" s="86"/>
      <c r="M118" s="86"/>
      <c r="N118" s="85"/>
    </row>
    <row r="119" spans="1:14">
      <c r="A119" s="85"/>
      <c r="B119" s="179"/>
      <c r="C119" s="85"/>
      <c r="D119" s="85"/>
      <c r="E119" s="85"/>
      <c r="F119" s="85"/>
      <c r="G119" s="85"/>
      <c r="H119" s="85"/>
      <c r="I119" s="85"/>
      <c r="J119" s="85"/>
      <c r="K119" s="85"/>
      <c r="L119" s="86"/>
      <c r="M119" s="86"/>
      <c r="N119" s="85"/>
    </row>
    <row r="120" spans="1:14">
      <c r="A120" s="85"/>
      <c r="B120" s="179"/>
      <c r="C120" s="85"/>
      <c r="D120" s="85"/>
      <c r="E120" s="85"/>
      <c r="F120" s="85"/>
      <c r="G120" s="85"/>
      <c r="H120" s="85"/>
      <c r="I120" s="85"/>
      <c r="J120" s="85"/>
      <c r="K120" s="85"/>
      <c r="L120" s="86"/>
      <c r="M120" s="86"/>
      <c r="N120" s="85"/>
    </row>
    <row r="121" spans="1:14">
      <c r="A121" s="85"/>
      <c r="B121" s="179"/>
      <c r="C121" s="85"/>
      <c r="D121" s="85"/>
      <c r="E121" s="85"/>
      <c r="F121" s="85"/>
      <c r="G121" s="85"/>
      <c r="H121" s="85"/>
      <c r="I121" s="85"/>
      <c r="J121" s="85"/>
      <c r="K121" s="85"/>
      <c r="L121" s="86"/>
      <c r="M121" s="86"/>
      <c r="N121" s="85"/>
    </row>
    <row r="122" spans="1:14">
      <c r="A122" s="85"/>
      <c r="B122" s="179"/>
      <c r="C122" s="85"/>
      <c r="D122" s="85"/>
      <c r="E122" s="85"/>
      <c r="F122" s="85"/>
      <c r="G122" s="85"/>
      <c r="H122" s="85"/>
      <c r="I122" s="85"/>
      <c r="J122" s="85"/>
      <c r="K122" s="85"/>
      <c r="L122" s="86"/>
      <c r="M122" s="86"/>
      <c r="N122" s="85"/>
    </row>
    <row r="123" spans="1:14">
      <c r="A123" s="85"/>
      <c r="B123" s="179"/>
      <c r="C123" s="85"/>
      <c r="D123" s="85"/>
      <c r="E123" s="85"/>
      <c r="F123" s="85"/>
      <c r="G123" s="85"/>
      <c r="H123" s="85"/>
      <c r="I123" s="85"/>
      <c r="J123" s="85"/>
      <c r="K123" s="85"/>
      <c r="L123" s="86"/>
      <c r="M123" s="86"/>
      <c r="N123" s="85"/>
    </row>
    <row r="124" spans="1:14">
      <c r="A124" s="85"/>
      <c r="B124" s="179"/>
      <c r="C124" s="85"/>
      <c r="D124" s="85"/>
      <c r="E124" s="85"/>
      <c r="F124" s="85"/>
      <c r="G124" s="85"/>
      <c r="H124" s="85"/>
      <c r="I124" s="85"/>
      <c r="J124" s="85"/>
      <c r="K124" s="85"/>
      <c r="L124" s="86"/>
      <c r="M124" s="86"/>
      <c r="N124" s="85"/>
    </row>
    <row r="125" spans="1:14">
      <c r="A125" s="85"/>
      <c r="B125" s="179"/>
      <c r="C125" s="85"/>
      <c r="D125" s="85"/>
      <c r="E125" s="85"/>
      <c r="F125" s="85"/>
      <c r="G125" s="85"/>
      <c r="H125" s="85"/>
      <c r="I125" s="85"/>
      <c r="J125" s="85"/>
      <c r="K125" s="85"/>
      <c r="L125" s="86"/>
      <c r="M125" s="86"/>
      <c r="N125" s="85"/>
    </row>
    <row r="126" spans="1:14">
      <c r="A126" s="85"/>
      <c r="B126" s="179"/>
      <c r="C126" s="85"/>
      <c r="D126" s="85"/>
      <c r="E126" s="85"/>
      <c r="F126" s="85"/>
      <c r="G126" s="85"/>
      <c r="H126" s="85"/>
      <c r="I126" s="85"/>
      <c r="J126" s="85"/>
      <c r="K126" s="85"/>
      <c r="L126" s="86"/>
      <c r="M126" s="86"/>
      <c r="N126" s="85"/>
    </row>
    <row r="127" spans="1:14">
      <c r="A127" s="85"/>
      <c r="B127" s="179"/>
      <c r="C127" s="85"/>
      <c r="D127" s="85"/>
      <c r="E127" s="85"/>
      <c r="F127" s="85"/>
      <c r="G127" s="85"/>
      <c r="H127" s="85"/>
      <c r="I127" s="85"/>
      <c r="J127" s="85"/>
      <c r="K127" s="85"/>
      <c r="L127" s="86"/>
      <c r="M127" s="86"/>
      <c r="N127" s="85"/>
    </row>
    <row r="128" spans="1:14">
      <c r="A128" s="85"/>
      <c r="B128" s="179"/>
      <c r="C128" s="85"/>
      <c r="D128" s="85"/>
      <c r="E128" s="85"/>
      <c r="F128" s="85"/>
      <c r="G128" s="85"/>
      <c r="H128" s="85"/>
      <c r="I128" s="85"/>
      <c r="J128" s="85"/>
      <c r="K128" s="85"/>
      <c r="L128" s="86"/>
      <c r="M128" s="86"/>
      <c r="N128" s="85"/>
    </row>
    <row r="129" spans="1:14">
      <c r="A129" s="85"/>
      <c r="B129" s="179"/>
      <c r="C129" s="85"/>
      <c r="D129" s="85"/>
      <c r="E129" s="85"/>
      <c r="F129" s="85"/>
      <c r="G129" s="85"/>
      <c r="H129" s="85"/>
      <c r="I129" s="85"/>
      <c r="J129" s="85"/>
      <c r="K129" s="85"/>
      <c r="L129" s="86"/>
      <c r="M129" s="86"/>
      <c r="N129" s="85"/>
    </row>
    <row r="130" spans="1:14">
      <c r="A130" s="85"/>
      <c r="B130" s="179"/>
      <c r="C130" s="85"/>
      <c r="D130" s="85"/>
      <c r="E130" s="85"/>
      <c r="F130" s="85"/>
      <c r="G130" s="85"/>
      <c r="H130" s="85"/>
      <c r="I130" s="85"/>
      <c r="J130" s="85"/>
      <c r="K130" s="85"/>
      <c r="L130" s="86"/>
      <c r="M130" s="86"/>
      <c r="N130" s="85"/>
    </row>
    <row r="131" spans="1:14">
      <c r="A131" s="85"/>
      <c r="B131" s="179"/>
      <c r="C131" s="85"/>
      <c r="D131" s="85"/>
      <c r="E131" s="85"/>
      <c r="F131" s="85"/>
      <c r="G131" s="85"/>
      <c r="H131" s="85"/>
      <c r="I131" s="85"/>
      <c r="J131" s="85"/>
      <c r="K131" s="85"/>
      <c r="L131" s="86"/>
      <c r="M131" s="86"/>
      <c r="N131" s="85"/>
    </row>
    <row r="132" spans="1:14">
      <c r="A132" s="85"/>
      <c r="B132" s="179"/>
      <c r="C132" s="85"/>
      <c r="D132" s="85"/>
      <c r="E132" s="85"/>
      <c r="F132" s="85"/>
      <c r="G132" s="85"/>
      <c r="H132" s="85"/>
      <c r="I132" s="85"/>
      <c r="J132" s="85"/>
      <c r="K132" s="85"/>
      <c r="L132" s="86"/>
      <c r="M132" s="86"/>
      <c r="N132" s="85"/>
    </row>
    <row r="133" spans="1:14">
      <c r="A133" s="85"/>
      <c r="B133" s="179"/>
      <c r="C133" s="85"/>
      <c r="D133" s="85"/>
      <c r="E133" s="85"/>
      <c r="F133" s="85"/>
      <c r="G133" s="85"/>
      <c r="H133" s="85"/>
      <c r="I133" s="85"/>
      <c r="J133" s="85"/>
      <c r="K133" s="85"/>
      <c r="L133" s="86"/>
      <c r="M133" s="86"/>
      <c r="N133" s="85"/>
    </row>
    <row r="134" spans="1:14">
      <c r="A134" s="85"/>
      <c r="B134" s="179"/>
      <c r="C134" s="85"/>
      <c r="D134" s="85"/>
      <c r="E134" s="85"/>
      <c r="F134" s="85"/>
      <c r="G134" s="85"/>
      <c r="H134" s="85"/>
      <c r="I134" s="85"/>
      <c r="J134" s="85"/>
      <c r="K134" s="85"/>
      <c r="L134" s="86"/>
      <c r="M134" s="86"/>
      <c r="N134" s="85"/>
    </row>
    <row r="135" spans="1:14">
      <c r="A135" s="85"/>
      <c r="B135" s="179"/>
      <c r="C135" s="85"/>
      <c r="D135" s="85"/>
      <c r="E135" s="85"/>
      <c r="F135" s="85"/>
      <c r="G135" s="85"/>
      <c r="H135" s="85"/>
      <c r="I135" s="85"/>
      <c r="J135" s="85"/>
      <c r="K135" s="85"/>
      <c r="L135" s="86"/>
      <c r="M135" s="86"/>
      <c r="N135" s="85"/>
    </row>
    <row r="136" spans="1:14">
      <c r="A136" s="85"/>
      <c r="B136" s="179"/>
      <c r="C136" s="85"/>
      <c r="D136" s="85"/>
      <c r="E136" s="85"/>
      <c r="F136" s="85"/>
      <c r="G136" s="85"/>
      <c r="H136" s="85"/>
      <c r="I136" s="85"/>
      <c r="J136" s="85"/>
      <c r="K136" s="85"/>
      <c r="L136" s="86"/>
      <c r="M136" s="86"/>
      <c r="N136" s="85"/>
    </row>
    <row r="137" spans="1:14">
      <c r="A137" s="85"/>
      <c r="B137" s="179"/>
      <c r="C137" s="85"/>
      <c r="D137" s="85"/>
      <c r="E137" s="85"/>
      <c r="F137" s="85"/>
      <c r="G137" s="85"/>
      <c r="H137" s="85"/>
      <c r="I137" s="85"/>
      <c r="J137" s="85"/>
      <c r="K137" s="85"/>
      <c r="L137" s="86"/>
      <c r="M137" s="86"/>
      <c r="N137" s="85"/>
    </row>
    <row r="138" spans="1:14">
      <c r="A138" s="85"/>
      <c r="B138" s="179"/>
      <c r="C138" s="85"/>
      <c r="D138" s="85"/>
      <c r="E138" s="85"/>
      <c r="F138" s="85"/>
      <c r="G138" s="85"/>
      <c r="H138" s="85"/>
      <c r="I138" s="85"/>
      <c r="J138" s="85"/>
      <c r="K138" s="85"/>
      <c r="L138" s="86"/>
      <c r="M138" s="86"/>
      <c r="N138" s="85"/>
    </row>
    <row r="139" spans="1:14">
      <c r="A139" s="85"/>
      <c r="B139" s="179"/>
      <c r="C139" s="85"/>
      <c r="D139" s="85"/>
      <c r="E139" s="85"/>
      <c r="F139" s="85"/>
      <c r="G139" s="85"/>
      <c r="H139" s="85"/>
      <c r="I139" s="85"/>
      <c r="J139" s="85"/>
      <c r="K139" s="85"/>
      <c r="L139" s="86"/>
      <c r="M139" s="86"/>
      <c r="N139" s="85"/>
    </row>
    <row r="140" spans="1:14">
      <c r="A140" s="85"/>
      <c r="B140" s="179"/>
      <c r="C140" s="85"/>
      <c r="D140" s="85"/>
      <c r="E140" s="85"/>
      <c r="F140" s="85"/>
      <c r="G140" s="85"/>
      <c r="H140" s="85"/>
      <c r="I140" s="85"/>
      <c r="J140" s="85"/>
      <c r="K140" s="85"/>
      <c r="L140" s="86"/>
      <c r="M140" s="86"/>
      <c r="N140" s="85"/>
    </row>
    <row r="141" spans="1:14">
      <c r="A141" s="85"/>
      <c r="B141" s="179"/>
      <c r="C141" s="85"/>
      <c r="D141" s="85"/>
      <c r="E141" s="85"/>
      <c r="F141" s="85"/>
      <c r="G141" s="85"/>
      <c r="H141" s="85"/>
      <c r="I141" s="85"/>
      <c r="J141" s="85"/>
      <c r="K141" s="85"/>
      <c r="L141" s="86"/>
      <c r="M141" s="86"/>
      <c r="N141" s="85"/>
    </row>
    <row r="142" spans="1:14">
      <c r="A142" s="85"/>
      <c r="B142" s="179"/>
      <c r="C142" s="85"/>
      <c r="D142" s="85"/>
      <c r="E142" s="85"/>
      <c r="F142" s="85"/>
      <c r="G142" s="85"/>
      <c r="H142" s="85"/>
      <c r="I142" s="85"/>
      <c r="J142" s="85"/>
      <c r="K142" s="85"/>
      <c r="L142" s="86"/>
      <c r="M142" s="86"/>
      <c r="N142" s="85"/>
    </row>
    <row r="143" spans="1:14">
      <c r="A143" s="85"/>
      <c r="B143" s="179"/>
      <c r="C143" s="85"/>
      <c r="D143" s="85"/>
      <c r="E143" s="85"/>
      <c r="F143" s="85"/>
      <c r="G143" s="85"/>
      <c r="H143" s="85"/>
      <c r="I143" s="85"/>
      <c r="J143" s="85"/>
      <c r="K143" s="85"/>
      <c r="L143" s="86"/>
      <c r="M143" s="86"/>
      <c r="N143" s="85"/>
    </row>
    <row r="144" spans="1:14">
      <c r="A144" s="85"/>
      <c r="B144" s="179"/>
      <c r="C144" s="85"/>
      <c r="D144" s="85"/>
      <c r="E144" s="85"/>
      <c r="F144" s="85"/>
      <c r="G144" s="85"/>
      <c r="H144" s="85"/>
      <c r="I144" s="85"/>
      <c r="J144" s="85"/>
      <c r="K144" s="85"/>
      <c r="L144" s="86"/>
      <c r="M144" s="86"/>
      <c r="N144" s="85"/>
    </row>
    <row r="145" spans="1:14">
      <c r="A145" s="85"/>
      <c r="B145" s="179"/>
      <c r="C145" s="85"/>
      <c r="D145" s="85"/>
      <c r="E145" s="85"/>
      <c r="F145" s="85"/>
      <c r="G145" s="85"/>
      <c r="H145" s="85"/>
      <c r="I145" s="85"/>
      <c r="J145" s="85"/>
      <c r="K145" s="85"/>
      <c r="L145" s="86"/>
      <c r="M145" s="86"/>
      <c r="N145" s="85"/>
    </row>
    <row r="146" spans="1:14">
      <c r="A146" s="85"/>
      <c r="B146" s="179"/>
      <c r="C146" s="85"/>
      <c r="D146" s="85"/>
      <c r="E146" s="85"/>
      <c r="F146" s="85"/>
      <c r="G146" s="85"/>
      <c r="H146" s="85"/>
      <c r="I146" s="85"/>
      <c r="J146" s="85"/>
      <c r="K146" s="85"/>
      <c r="L146" s="86"/>
      <c r="M146" s="86"/>
      <c r="N146" s="85"/>
    </row>
    <row r="147" spans="1:14">
      <c r="A147" s="85"/>
      <c r="B147" s="179"/>
      <c r="C147" s="85"/>
      <c r="D147" s="85"/>
      <c r="E147" s="85"/>
      <c r="F147" s="85"/>
      <c r="G147" s="85"/>
      <c r="H147" s="85"/>
      <c r="I147" s="85"/>
      <c r="J147" s="85"/>
      <c r="K147" s="85"/>
      <c r="L147" s="86"/>
      <c r="M147" s="86"/>
      <c r="N147" s="85"/>
    </row>
    <row r="148" spans="1:14">
      <c r="A148" s="85"/>
      <c r="B148" s="179"/>
      <c r="C148" s="85"/>
      <c r="D148" s="85"/>
      <c r="E148" s="85"/>
      <c r="F148" s="85">
        <f>E149*F149</f>
        <v>0</v>
      </c>
      <c r="G148" s="85"/>
      <c r="H148" s="85"/>
      <c r="I148" s="85"/>
      <c r="J148" s="85"/>
      <c r="K148" s="85"/>
      <c r="L148" s="86"/>
      <c r="M148" s="86"/>
      <c r="N148" s="85"/>
    </row>
    <row r="149" spans="1:14">
      <c r="A149" s="85"/>
      <c r="B149" s="179"/>
      <c r="C149" s="85"/>
      <c r="D149" s="85"/>
      <c r="E149" s="85"/>
      <c r="F149" s="85"/>
      <c r="G149" s="85"/>
      <c r="H149" s="85"/>
      <c r="I149" s="85"/>
      <c r="J149" s="85"/>
      <c r="K149" s="85"/>
      <c r="L149" s="86"/>
      <c r="M149" s="86"/>
      <c r="N149" s="85"/>
    </row>
    <row r="150" spans="1:14">
      <c r="A150" s="85"/>
      <c r="B150" s="179"/>
      <c r="C150" s="85"/>
      <c r="D150" s="85"/>
      <c r="E150" s="85"/>
      <c r="F150" s="85"/>
      <c r="G150" s="85"/>
      <c r="H150" s="85"/>
      <c r="I150" s="85"/>
      <c r="J150" s="85"/>
      <c r="K150" s="85"/>
      <c r="L150" s="86"/>
      <c r="M150" s="86"/>
      <c r="N150" s="85"/>
    </row>
    <row r="151" spans="1:14">
      <c r="A151" s="85"/>
      <c r="B151" s="179"/>
      <c r="C151" s="85"/>
      <c r="D151" s="85"/>
      <c r="E151" s="85"/>
      <c r="F151" s="85"/>
      <c r="G151" s="85"/>
      <c r="H151" s="85"/>
      <c r="I151" s="85"/>
      <c r="J151" s="85"/>
      <c r="K151" s="85"/>
      <c r="L151" s="86"/>
      <c r="M151" s="86"/>
      <c r="N151" s="85"/>
    </row>
    <row r="152" spans="1:14">
      <c r="A152" s="85"/>
      <c r="B152" s="179"/>
      <c r="C152" s="85"/>
      <c r="D152" s="85"/>
      <c r="E152" s="85"/>
      <c r="F152" s="85"/>
      <c r="G152" s="85"/>
      <c r="H152" s="85"/>
      <c r="I152" s="85"/>
      <c r="J152" s="85"/>
      <c r="K152" s="85"/>
      <c r="L152" s="86"/>
      <c r="M152" s="86"/>
      <c r="N152" s="85"/>
    </row>
    <row r="153" spans="1:14">
      <c r="A153" s="85"/>
      <c r="B153" s="179"/>
      <c r="C153" s="85"/>
      <c r="D153" s="85"/>
      <c r="E153" s="85"/>
      <c r="F153" s="85"/>
      <c r="G153" s="85"/>
      <c r="H153" s="85"/>
      <c r="I153" s="85"/>
      <c r="J153" s="85"/>
      <c r="K153" s="85"/>
      <c r="L153" s="86"/>
      <c r="M153" s="86"/>
      <c r="N153" s="85"/>
    </row>
    <row r="154" spans="1:14">
      <c r="A154" s="85"/>
      <c r="B154" s="179"/>
      <c r="C154" s="85"/>
      <c r="D154" s="85"/>
      <c r="E154" s="85"/>
      <c r="F154" s="85"/>
      <c r="G154" s="85"/>
      <c r="H154" s="85"/>
      <c r="I154" s="85"/>
      <c r="J154" s="85"/>
      <c r="K154" s="85"/>
      <c r="L154" s="86"/>
      <c r="M154" s="86"/>
      <c r="N154" s="85"/>
    </row>
    <row r="155" spans="1:14">
      <c r="A155" s="85"/>
      <c r="B155" s="179"/>
      <c r="C155" s="85"/>
      <c r="D155" s="85"/>
      <c r="E155" s="85"/>
      <c r="F155" s="85"/>
      <c r="G155" s="85"/>
      <c r="H155" s="85"/>
      <c r="I155" s="85"/>
      <c r="J155" s="85"/>
      <c r="K155" s="85"/>
      <c r="L155" s="86"/>
      <c r="M155" s="86"/>
      <c r="N155" s="85"/>
    </row>
    <row r="156" spans="1:14">
      <c r="A156" s="85"/>
      <c r="B156" s="179"/>
      <c r="C156" s="85"/>
      <c r="D156" s="85"/>
      <c r="E156" s="85"/>
      <c r="F156" s="85"/>
      <c r="G156" s="85"/>
      <c r="H156" s="85"/>
      <c r="I156" s="85"/>
      <c r="J156" s="85"/>
      <c r="K156" s="85"/>
      <c r="L156" s="86"/>
      <c r="M156" s="86"/>
      <c r="N156" s="85"/>
    </row>
    <row r="157" spans="1:14">
      <c r="A157" s="85"/>
      <c r="B157" s="179"/>
      <c r="C157" s="85"/>
      <c r="D157" s="85"/>
      <c r="E157" s="85"/>
      <c r="F157" s="85"/>
      <c r="G157" s="85"/>
      <c r="H157" s="85"/>
      <c r="I157" s="85"/>
      <c r="J157" s="85"/>
      <c r="K157" s="85"/>
      <c r="L157" s="86"/>
      <c r="M157" s="86"/>
      <c r="N157" s="85"/>
    </row>
    <row r="158" spans="1:14">
      <c r="A158" s="85"/>
      <c r="B158" s="179"/>
      <c r="C158" s="85"/>
      <c r="D158" s="85"/>
      <c r="E158" s="85"/>
      <c r="F158" s="85"/>
      <c r="G158" s="85"/>
      <c r="H158" s="85"/>
      <c r="I158" s="85"/>
      <c r="J158" s="85"/>
      <c r="K158" s="85"/>
      <c r="L158" s="86"/>
      <c r="M158" s="86"/>
      <c r="N158" s="85"/>
    </row>
    <row r="159" spans="1:14">
      <c r="A159" s="85"/>
      <c r="B159" s="179"/>
      <c r="C159" s="85"/>
      <c r="D159" s="85"/>
      <c r="E159" s="85"/>
      <c r="F159" s="85"/>
      <c r="G159" s="85"/>
      <c r="H159" s="85"/>
      <c r="I159" s="85"/>
      <c r="J159" s="85"/>
      <c r="K159" s="85"/>
      <c r="L159" s="86"/>
      <c r="M159" s="86"/>
      <c r="N159" s="85"/>
    </row>
    <row r="160" spans="1:14">
      <c r="A160" s="85"/>
      <c r="B160" s="179"/>
      <c r="C160" s="85"/>
      <c r="D160" s="85"/>
      <c r="E160" s="85"/>
      <c r="F160" s="85"/>
      <c r="G160" s="85"/>
      <c r="H160" s="85"/>
      <c r="I160" s="85"/>
      <c r="J160" s="85"/>
      <c r="K160" s="85"/>
      <c r="L160" s="86"/>
      <c r="M160" s="86"/>
      <c r="N160" s="85"/>
    </row>
    <row r="161" spans="1:14">
      <c r="A161" s="85"/>
      <c r="B161" s="179"/>
      <c r="C161" s="85"/>
      <c r="D161" s="85"/>
      <c r="E161" s="85"/>
      <c r="F161" s="85"/>
      <c r="G161" s="85"/>
      <c r="H161" s="85"/>
      <c r="I161" s="85"/>
      <c r="J161" s="85"/>
      <c r="K161" s="85"/>
      <c r="L161" s="86"/>
      <c r="M161" s="86"/>
      <c r="N161" s="85"/>
    </row>
    <row r="162" spans="1:14">
      <c r="A162" s="85"/>
      <c r="K162" s="85"/>
      <c r="L162" s="86"/>
      <c r="M162" s="86"/>
      <c r="N162" s="85"/>
    </row>
    <row r="163" spans="1:14">
      <c r="A163" s="85"/>
      <c r="K163" s="85"/>
      <c r="L163" s="86"/>
      <c r="M163" s="86"/>
      <c r="N163" s="85"/>
    </row>
  </sheetData>
  <sheetProtection selectLockedCells="1" selectUnlockedCells="1"/>
  <mergeCells count="9">
    <mergeCell ref="L8:M8"/>
    <mergeCell ref="C6:F8"/>
    <mergeCell ref="G2:J2"/>
    <mergeCell ref="B2:F4"/>
    <mergeCell ref="B89:C89"/>
    <mergeCell ref="B86:C86"/>
    <mergeCell ref="B6:B8"/>
    <mergeCell ref="G6:J6"/>
    <mergeCell ref="G3:I4"/>
  </mergeCells>
  <conditionalFormatting sqref="G15:J15 I19 H41 I13:J13 I12 I57 H51:I51 H71:I71 G10:J11 I21 I23 I53 H17:J17 H81:J81">
    <cfRule type="expression" dxfId="275" priority="1720">
      <formula>G10=0</formula>
    </cfRule>
  </conditionalFormatting>
  <conditionalFormatting sqref="J21">
    <cfRule type="expression" dxfId="274" priority="1174">
      <formula>J21=0</formula>
    </cfRule>
  </conditionalFormatting>
  <conditionalFormatting sqref="G17">
    <cfRule type="expression" dxfId="273" priority="997">
      <formula>G17=0</formula>
    </cfRule>
  </conditionalFormatting>
  <conditionalFormatting sqref="J29 J37">
    <cfRule type="expression" dxfId="272" priority="832">
      <formula>J29=0</formula>
    </cfRule>
  </conditionalFormatting>
  <conditionalFormatting sqref="G37 G41">
    <cfRule type="expression" dxfId="271" priority="831">
      <formula>G37=0</formula>
    </cfRule>
  </conditionalFormatting>
  <conditionalFormatting sqref="G37 G41">
    <cfRule type="expression" dxfId="270" priority="827">
      <formula>G37=0</formula>
    </cfRule>
  </conditionalFormatting>
  <conditionalFormatting sqref="J19">
    <cfRule type="expression" dxfId="269" priority="752">
      <formula>J19=0</formula>
    </cfRule>
  </conditionalFormatting>
  <conditionalFormatting sqref="H33">
    <cfRule type="expression" dxfId="268" priority="664">
      <formula>H33=0</formula>
    </cfRule>
  </conditionalFormatting>
  <conditionalFormatting sqref="H27:J27">
    <cfRule type="expression" dxfId="267" priority="679">
      <formula>H27=0</formula>
    </cfRule>
  </conditionalFormatting>
  <conditionalFormatting sqref="H21">
    <cfRule type="expression" dxfId="266" priority="685">
      <formula>H21=0</formula>
    </cfRule>
  </conditionalFormatting>
  <conditionalFormatting sqref="J23">
    <cfRule type="expression" dxfId="265" priority="733">
      <formula>J23=0</formula>
    </cfRule>
  </conditionalFormatting>
  <conditionalFormatting sqref="H39">
    <cfRule type="expression" dxfId="264" priority="650">
      <formula>H39=0</formula>
    </cfRule>
  </conditionalFormatting>
  <conditionalFormatting sqref="I37">
    <cfRule type="expression" dxfId="263" priority="646">
      <formula>I37=0</formula>
    </cfRule>
  </conditionalFormatting>
  <conditionalFormatting sqref="H25">
    <cfRule type="expression" dxfId="262" priority="785">
      <formula>H25=0</formula>
    </cfRule>
  </conditionalFormatting>
  <conditionalFormatting sqref="J35">
    <cfRule type="expression" dxfId="261" priority="661">
      <formula>J35=0</formula>
    </cfRule>
  </conditionalFormatting>
  <conditionalFormatting sqref="H35">
    <cfRule type="expression" dxfId="260" priority="659">
      <formula>H35=0</formula>
    </cfRule>
  </conditionalFormatting>
  <conditionalFormatting sqref="H39">
    <cfRule type="expression" dxfId="259" priority="651">
      <formula>H39=0</formula>
    </cfRule>
  </conditionalFormatting>
  <conditionalFormatting sqref="H29">
    <cfRule type="expression" dxfId="258" priority="725">
      <formula>H29=0</formula>
    </cfRule>
  </conditionalFormatting>
  <conditionalFormatting sqref="H29">
    <cfRule type="expression" dxfId="257" priority="723">
      <formula>H29=0</formula>
    </cfRule>
  </conditionalFormatting>
  <conditionalFormatting sqref="G31">
    <cfRule type="expression" dxfId="256" priority="716">
      <formula>G31=0</formula>
    </cfRule>
  </conditionalFormatting>
  <conditionalFormatting sqref="J41">
    <cfRule type="expression" dxfId="255" priority="694">
      <formula>J41=0</formula>
    </cfRule>
  </conditionalFormatting>
  <conditionalFormatting sqref="G33">
    <cfRule type="expression" dxfId="254" priority="711">
      <formula>G33=0</formula>
    </cfRule>
  </conditionalFormatting>
  <conditionalFormatting sqref="G35">
    <cfRule type="expression" dxfId="253" priority="709">
      <formula>G35=0</formula>
    </cfRule>
  </conditionalFormatting>
  <conditionalFormatting sqref="I39">
    <cfRule type="expression" dxfId="252" priority="641">
      <formula>I39=0</formula>
    </cfRule>
  </conditionalFormatting>
  <conditionalFormatting sqref="J39">
    <cfRule type="expression" dxfId="251" priority="705">
      <formula>J39=0</formula>
    </cfRule>
  </conditionalFormatting>
  <conditionalFormatting sqref="G39">
    <cfRule type="expression" dxfId="250" priority="697">
      <formula>G39=0</formula>
    </cfRule>
  </conditionalFormatting>
  <conditionalFormatting sqref="G39">
    <cfRule type="expression" dxfId="249" priority="698">
      <formula>G39=0</formula>
    </cfRule>
  </conditionalFormatting>
  <conditionalFormatting sqref="J33">
    <cfRule type="expression" dxfId="248" priority="605">
      <formula>J33=0</formula>
    </cfRule>
  </conditionalFormatting>
  <conditionalFormatting sqref="J33">
    <cfRule type="expression" dxfId="247" priority="606">
      <formula>J33=0</formula>
    </cfRule>
  </conditionalFormatting>
  <conditionalFormatting sqref="J41">
    <cfRule type="expression" dxfId="246" priority="695">
      <formula>J41=0</formula>
    </cfRule>
  </conditionalFormatting>
  <conditionalFormatting sqref="H19">
    <cfRule type="expression" dxfId="245" priority="689">
      <formula>H19=0</formula>
    </cfRule>
  </conditionalFormatting>
  <conditionalFormatting sqref="G19">
    <cfRule type="expression" dxfId="244" priority="688">
      <formula>G19=0</formula>
    </cfRule>
  </conditionalFormatting>
  <conditionalFormatting sqref="H21">
    <cfRule type="expression" dxfId="243" priority="686">
      <formula>H21=0</formula>
    </cfRule>
  </conditionalFormatting>
  <conditionalFormatting sqref="G21">
    <cfRule type="expression" dxfId="242" priority="683">
      <formula>G21=0</formula>
    </cfRule>
  </conditionalFormatting>
  <conditionalFormatting sqref="G25">
    <cfRule type="expression" dxfId="241" priority="681">
      <formula>G25=0</formula>
    </cfRule>
  </conditionalFormatting>
  <conditionalFormatting sqref="G27">
    <cfRule type="expression" dxfId="240" priority="676">
      <formula>G27=0</formula>
    </cfRule>
  </conditionalFormatting>
  <conditionalFormatting sqref="G29">
    <cfRule type="expression" dxfId="239" priority="674">
      <formula>G29=0</formula>
    </cfRule>
  </conditionalFormatting>
  <conditionalFormatting sqref="H31">
    <cfRule type="expression" dxfId="238" priority="669">
      <formula>H31=0</formula>
    </cfRule>
  </conditionalFormatting>
  <conditionalFormatting sqref="J35">
    <cfRule type="expression" dxfId="237" priority="662">
      <formula>J35=0</formula>
    </cfRule>
  </conditionalFormatting>
  <conditionalFormatting sqref="I35">
    <cfRule type="expression" dxfId="236" priority="599">
      <formula>I35=0</formula>
    </cfRule>
  </conditionalFormatting>
  <conditionalFormatting sqref="I39">
    <cfRule type="expression" dxfId="235" priority="640">
      <formula>I39=0</formula>
    </cfRule>
  </conditionalFormatting>
  <conditionalFormatting sqref="I31">
    <cfRule type="expression" dxfId="234" priority="636">
      <formula>I31=0</formula>
    </cfRule>
  </conditionalFormatting>
  <conditionalFormatting sqref="I29">
    <cfRule type="expression" dxfId="233" priority="630">
      <formula>I29=0</formula>
    </cfRule>
  </conditionalFormatting>
  <conditionalFormatting sqref="I25">
    <cfRule type="expression" dxfId="232" priority="626">
      <formula>I25=0</formula>
    </cfRule>
  </conditionalFormatting>
  <conditionalFormatting sqref="J25">
    <cfRule type="expression" dxfId="231" priority="624">
      <formula>J25=0</formula>
    </cfRule>
  </conditionalFormatting>
  <conditionalFormatting sqref="I33">
    <cfRule type="expression" dxfId="230" priority="617">
      <formula>I33=0</formula>
    </cfRule>
  </conditionalFormatting>
  <conditionalFormatting sqref="J31">
    <cfRule type="expression" dxfId="229" priority="609">
      <formula>J31=0</formula>
    </cfRule>
  </conditionalFormatting>
  <conditionalFormatting sqref="J31">
    <cfRule type="expression" dxfId="228" priority="608">
      <formula>J31=0</formula>
    </cfRule>
  </conditionalFormatting>
  <conditionalFormatting sqref="H23">
    <cfRule type="expression" dxfId="227" priority="603">
      <formula>H23=0</formula>
    </cfRule>
  </conditionalFormatting>
  <conditionalFormatting sqref="G23">
    <cfRule type="expression" dxfId="226" priority="601">
      <formula>G23=0</formula>
    </cfRule>
  </conditionalFormatting>
  <conditionalFormatting sqref="H37">
    <cfRule type="expression" dxfId="225" priority="597">
      <formula>H37=0</formula>
    </cfRule>
  </conditionalFormatting>
  <conditionalFormatting sqref="G12:G13">
    <cfRule type="expression" dxfId="224" priority="590">
      <formula>G12=0</formula>
    </cfRule>
  </conditionalFormatting>
  <conditionalFormatting sqref="J12">
    <cfRule type="expression" dxfId="223" priority="587">
      <formula>J12=0</formula>
    </cfRule>
  </conditionalFormatting>
  <conditionalFormatting sqref="H12:H13">
    <cfRule type="expression" dxfId="222" priority="586">
      <formula>H12=0</formula>
    </cfRule>
  </conditionalFormatting>
  <conditionalFormatting sqref="J47">
    <cfRule type="expression" dxfId="221" priority="585">
      <formula>J47=0</formula>
    </cfRule>
  </conditionalFormatting>
  <conditionalFormatting sqref="G47 G51">
    <cfRule type="expression" dxfId="220" priority="584">
      <formula>G47=0</formula>
    </cfRule>
  </conditionalFormatting>
  <conditionalFormatting sqref="G47 G51">
    <cfRule type="expression" dxfId="219" priority="583">
      <formula>G47=0</formula>
    </cfRule>
  </conditionalFormatting>
  <conditionalFormatting sqref="H43">
    <cfRule type="expression" dxfId="218" priority="561">
      <formula>H43=0</formula>
    </cfRule>
  </conditionalFormatting>
  <conditionalFormatting sqref="H49">
    <cfRule type="expression" dxfId="217" priority="550">
      <formula>H49=0</formula>
    </cfRule>
  </conditionalFormatting>
  <conditionalFormatting sqref="I47">
    <cfRule type="expression" dxfId="216" priority="546">
      <formula>I47=0</formula>
    </cfRule>
  </conditionalFormatting>
  <conditionalFormatting sqref="J45">
    <cfRule type="expression" dxfId="215" priority="558">
      <formula>J45=0</formula>
    </cfRule>
  </conditionalFormatting>
  <conditionalFormatting sqref="H45">
    <cfRule type="expression" dxfId="214" priority="556">
      <formula>H45=0</formula>
    </cfRule>
  </conditionalFormatting>
  <conditionalFormatting sqref="H49">
    <cfRule type="expression" dxfId="213" priority="551">
      <formula>H49=0</formula>
    </cfRule>
  </conditionalFormatting>
  <conditionalFormatting sqref="J51">
    <cfRule type="expression" dxfId="212" priority="569">
      <formula>J51=0</formula>
    </cfRule>
  </conditionalFormatting>
  <conditionalFormatting sqref="G43">
    <cfRule type="expression" dxfId="211" priority="579">
      <formula>G43=0</formula>
    </cfRule>
  </conditionalFormatting>
  <conditionalFormatting sqref="G45">
    <cfRule type="expression" dxfId="210" priority="577">
      <formula>G45=0</formula>
    </cfRule>
  </conditionalFormatting>
  <conditionalFormatting sqref="I49">
    <cfRule type="expression" dxfId="209" priority="541">
      <formula>I49=0</formula>
    </cfRule>
  </conditionalFormatting>
  <conditionalFormatting sqref="J49">
    <cfRule type="expression" dxfId="208" priority="575">
      <formula>J49=0</formula>
    </cfRule>
  </conditionalFormatting>
  <conditionalFormatting sqref="G49">
    <cfRule type="expression" dxfId="207" priority="572">
      <formula>G49=0</formula>
    </cfRule>
  </conditionalFormatting>
  <conditionalFormatting sqref="G49">
    <cfRule type="expression" dxfId="206" priority="573">
      <formula>G49=0</formula>
    </cfRule>
  </conditionalFormatting>
  <conditionalFormatting sqref="J43">
    <cfRule type="expression" dxfId="205" priority="529">
      <formula>J43=0</formula>
    </cfRule>
  </conditionalFormatting>
  <conditionalFormatting sqref="J43">
    <cfRule type="expression" dxfId="204" priority="530">
      <formula>J43=0</formula>
    </cfRule>
  </conditionalFormatting>
  <conditionalFormatting sqref="J51">
    <cfRule type="expression" dxfId="203" priority="570">
      <formula>J51=0</formula>
    </cfRule>
  </conditionalFormatting>
  <conditionalFormatting sqref="J45">
    <cfRule type="expression" dxfId="202" priority="559">
      <formula>J45=0</formula>
    </cfRule>
  </conditionalFormatting>
  <conditionalFormatting sqref="I45">
    <cfRule type="expression" dxfId="201" priority="527">
      <formula>I45=0</formula>
    </cfRule>
  </conditionalFormatting>
  <conditionalFormatting sqref="I49">
    <cfRule type="expression" dxfId="200" priority="540">
      <formula>I49=0</formula>
    </cfRule>
  </conditionalFormatting>
  <conditionalFormatting sqref="I43">
    <cfRule type="expression" dxfId="199" priority="536">
      <formula>I43=0</formula>
    </cfRule>
  </conditionalFormatting>
  <conditionalFormatting sqref="H47">
    <cfRule type="expression" dxfId="198" priority="525">
      <formula>H47=0</formula>
    </cfRule>
  </conditionalFormatting>
  <conditionalFormatting sqref="J59 J67">
    <cfRule type="expression" dxfId="197" priority="518">
      <formula>J59=0</formula>
    </cfRule>
  </conditionalFormatting>
  <conditionalFormatting sqref="G67 G71">
    <cfRule type="expression" dxfId="196" priority="517">
      <formula>G67=0</formula>
    </cfRule>
  </conditionalFormatting>
  <conditionalFormatting sqref="G67 G71">
    <cfRule type="expression" dxfId="195" priority="516">
      <formula>G67=0</formula>
    </cfRule>
  </conditionalFormatting>
  <conditionalFormatting sqref="H63">
    <cfRule type="expression" dxfId="194" priority="463">
      <formula>H63=0</formula>
    </cfRule>
  </conditionalFormatting>
  <conditionalFormatting sqref="H57">
    <cfRule type="expression" dxfId="193" priority="478">
      <formula>H57=0</formula>
    </cfRule>
  </conditionalFormatting>
  <conditionalFormatting sqref="J53">
    <cfRule type="expression" dxfId="192" priority="505">
      <formula>J53=0</formula>
    </cfRule>
  </conditionalFormatting>
  <conditionalFormatting sqref="H69">
    <cfRule type="expression" dxfId="191" priority="452">
      <formula>H69=0</formula>
    </cfRule>
  </conditionalFormatting>
  <conditionalFormatting sqref="I67">
    <cfRule type="expression" dxfId="190" priority="448">
      <formula>I67=0</formula>
    </cfRule>
  </conditionalFormatting>
  <conditionalFormatting sqref="H55">
    <cfRule type="expression" dxfId="189" priority="512">
      <formula>H55=0</formula>
    </cfRule>
  </conditionalFormatting>
  <conditionalFormatting sqref="J65">
    <cfRule type="expression" dxfId="188" priority="460">
      <formula>J65=0</formula>
    </cfRule>
  </conditionalFormatting>
  <conditionalFormatting sqref="H65">
    <cfRule type="expression" dxfId="187" priority="458">
      <formula>H65=0</formula>
    </cfRule>
  </conditionalFormatting>
  <conditionalFormatting sqref="H69">
    <cfRule type="expression" dxfId="186" priority="453">
      <formula>H69=0</formula>
    </cfRule>
  </conditionalFormatting>
  <conditionalFormatting sqref="H59">
    <cfRule type="expression" dxfId="185" priority="503">
      <formula>H59=0</formula>
    </cfRule>
  </conditionalFormatting>
  <conditionalFormatting sqref="H59">
    <cfRule type="expression" dxfId="184" priority="501">
      <formula>H59=0</formula>
    </cfRule>
  </conditionalFormatting>
  <conditionalFormatting sqref="J57">
    <cfRule type="expression" dxfId="183" priority="499">
      <formula>J57=0</formula>
    </cfRule>
  </conditionalFormatting>
  <conditionalFormatting sqref="J57">
    <cfRule type="expression" dxfId="182" priority="500">
      <formula>J57=0</formula>
    </cfRule>
  </conditionalFormatting>
  <conditionalFormatting sqref="G61">
    <cfRule type="expression" dxfId="181" priority="497">
      <formula>G61=0</formula>
    </cfRule>
  </conditionalFormatting>
  <conditionalFormatting sqref="J71">
    <cfRule type="expression" dxfId="180" priority="485">
      <formula>J71=0</formula>
    </cfRule>
  </conditionalFormatting>
  <conditionalFormatting sqref="G63">
    <cfRule type="expression" dxfId="179" priority="495">
      <formula>G63=0</formula>
    </cfRule>
  </conditionalFormatting>
  <conditionalFormatting sqref="G65">
    <cfRule type="expression" dxfId="178" priority="493">
      <formula>G65=0</formula>
    </cfRule>
  </conditionalFormatting>
  <conditionalFormatting sqref="I69">
    <cfRule type="expression" dxfId="177" priority="443">
      <formula>I69=0</formula>
    </cfRule>
  </conditionalFormatting>
  <conditionalFormatting sqref="J69">
    <cfRule type="expression" dxfId="176" priority="491">
      <formula>J69=0</formula>
    </cfRule>
  </conditionalFormatting>
  <conditionalFormatting sqref="G69">
    <cfRule type="expression" dxfId="175" priority="488">
      <formula>G69=0</formula>
    </cfRule>
  </conditionalFormatting>
  <conditionalFormatting sqref="G69">
    <cfRule type="expression" dxfId="174" priority="489">
      <formula>G69=0</formula>
    </cfRule>
  </conditionalFormatting>
  <conditionalFormatting sqref="J63">
    <cfRule type="expression" dxfId="173" priority="409">
      <formula>J63=0</formula>
    </cfRule>
  </conditionalFormatting>
  <conditionalFormatting sqref="J63">
    <cfRule type="expression" dxfId="172" priority="410">
      <formula>J63=0</formula>
    </cfRule>
  </conditionalFormatting>
  <conditionalFormatting sqref="J71">
    <cfRule type="expression" dxfId="171" priority="486">
      <formula>J71=0</formula>
    </cfRule>
  </conditionalFormatting>
  <conditionalFormatting sqref="G55">
    <cfRule type="expression" dxfId="170" priority="480">
      <formula>G55=0</formula>
    </cfRule>
  </conditionalFormatting>
  <conditionalFormatting sqref="G57">
    <cfRule type="expression" dxfId="169" priority="475">
      <formula>G57=0</formula>
    </cfRule>
  </conditionalFormatting>
  <conditionalFormatting sqref="G59">
    <cfRule type="expression" dxfId="168" priority="473">
      <formula>G59=0</formula>
    </cfRule>
  </conditionalFormatting>
  <conditionalFormatting sqref="H61">
    <cfRule type="expression" dxfId="167" priority="468">
      <formula>H61=0</formula>
    </cfRule>
  </conditionalFormatting>
  <conditionalFormatting sqref="J65">
    <cfRule type="expression" dxfId="166" priority="461">
      <formula>J65=0</formula>
    </cfRule>
  </conditionalFormatting>
  <conditionalFormatting sqref="I65">
    <cfRule type="expression" dxfId="165" priority="403">
      <formula>I65=0</formula>
    </cfRule>
  </conditionalFormatting>
  <conditionalFormatting sqref="I69">
    <cfRule type="expression" dxfId="164" priority="442">
      <formula>I69=0</formula>
    </cfRule>
  </conditionalFormatting>
  <conditionalFormatting sqref="I61">
    <cfRule type="expression" dxfId="163" priority="438">
      <formula>I61=0</formula>
    </cfRule>
  </conditionalFormatting>
  <conditionalFormatting sqref="I59">
    <cfRule type="expression" dxfId="162" priority="432">
      <formula>I59=0</formula>
    </cfRule>
  </conditionalFormatting>
  <conditionalFormatting sqref="I55">
    <cfRule type="expression" dxfId="161" priority="428">
      <formula>I55=0</formula>
    </cfRule>
  </conditionalFormatting>
  <conditionalFormatting sqref="J55">
    <cfRule type="expression" dxfId="160" priority="426">
      <formula>J55=0</formula>
    </cfRule>
  </conditionalFormatting>
  <conditionalFormatting sqref="I63">
    <cfRule type="expression" dxfId="159" priority="419">
      <formula>I63=0</formula>
    </cfRule>
  </conditionalFormatting>
  <conditionalFormatting sqref="J61">
    <cfRule type="expression" dxfId="158" priority="413">
      <formula>J61=0</formula>
    </cfRule>
  </conditionalFormatting>
  <conditionalFormatting sqref="J61">
    <cfRule type="expression" dxfId="157" priority="412">
      <formula>J61=0</formula>
    </cfRule>
  </conditionalFormatting>
  <conditionalFormatting sqref="H53">
    <cfRule type="expression" dxfId="156" priority="407">
      <formula>H53=0</formula>
    </cfRule>
  </conditionalFormatting>
  <conditionalFormatting sqref="G53">
    <cfRule type="expression" dxfId="155" priority="405">
      <formula>G53=0</formula>
    </cfRule>
  </conditionalFormatting>
  <conditionalFormatting sqref="H67">
    <cfRule type="expression" dxfId="154" priority="401">
      <formula>H67=0</formula>
    </cfRule>
  </conditionalFormatting>
  <conditionalFormatting sqref="J77">
    <cfRule type="expression" dxfId="153" priority="396">
      <formula>J77=0</formula>
    </cfRule>
  </conditionalFormatting>
  <conditionalFormatting sqref="G77 G81">
    <cfRule type="expression" dxfId="152" priority="395">
      <formula>G77=0</formula>
    </cfRule>
  </conditionalFormatting>
  <conditionalFormatting sqref="G77 G81">
    <cfRule type="expression" dxfId="151" priority="394">
      <formula>G77=0</formula>
    </cfRule>
  </conditionalFormatting>
  <conditionalFormatting sqref="H73">
    <cfRule type="expression" dxfId="150" priority="372">
      <formula>H73=0</formula>
    </cfRule>
  </conditionalFormatting>
  <conditionalFormatting sqref="H79">
    <cfRule type="expression" dxfId="149" priority="361">
      <formula>H79=0</formula>
    </cfRule>
  </conditionalFormatting>
  <conditionalFormatting sqref="I77">
    <cfRule type="expression" dxfId="148" priority="357">
      <formula>I77=0</formula>
    </cfRule>
  </conditionalFormatting>
  <conditionalFormatting sqref="J75">
    <cfRule type="expression" dxfId="147" priority="369">
      <formula>J75=0</formula>
    </cfRule>
  </conditionalFormatting>
  <conditionalFormatting sqref="H75">
    <cfRule type="expression" dxfId="146" priority="367">
      <formula>H75=0</formula>
    </cfRule>
  </conditionalFormatting>
  <conditionalFormatting sqref="H79">
    <cfRule type="expression" dxfId="145" priority="362">
      <formula>H79=0</formula>
    </cfRule>
  </conditionalFormatting>
  <conditionalFormatting sqref="G73">
    <cfRule type="expression" dxfId="144" priority="390">
      <formula>G73=0</formula>
    </cfRule>
  </conditionalFormatting>
  <conditionalFormatting sqref="G75">
    <cfRule type="expression" dxfId="143" priority="388">
      <formula>G75=0</formula>
    </cfRule>
  </conditionalFormatting>
  <conditionalFormatting sqref="I79">
    <cfRule type="expression" dxfId="142" priority="352">
      <formula>I79=0</formula>
    </cfRule>
  </conditionalFormatting>
  <conditionalFormatting sqref="J79">
    <cfRule type="expression" dxfId="141" priority="386">
      <formula>J79=0</formula>
    </cfRule>
  </conditionalFormatting>
  <conditionalFormatting sqref="G79">
    <cfRule type="expression" dxfId="140" priority="383">
      <formula>G79=0</formula>
    </cfRule>
  </conditionalFormatting>
  <conditionalFormatting sqref="G79">
    <cfRule type="expression" dxfId="139" priority="384">
      <formula>G79=0</formula>
    </cfRule>
  </conditionalFormatting>
  <conditionalFormatting sqref="J73">
    <cfRule type="expression" dxfId="138" priority="340">
      <formula>J73=0</formula>
    </cfRule>
  </conditionalFormatting>
  <conditionalFormatting sqref="J73">
    <cfRule type="expression" dxfId="137" priority="341">
      <formula>J73=0</formula>
    </cfRule>
  </conditionalFormatting>
  <conditionalFormatting sqref="J75">
    <cfRule type="expression" dxfId="136" priority="370">
      <formula>J75=0</formula>
    </cfRule>
  </conditionalFormatting>
  <conditionalFormatting sqref="I75">
    <cfRule type="expression" dxfId="135" priority="338">
      <formula>I75=0</formula>
    </cfRule>
  </conditionalFormatting>
  <conditionalFormatting sqref="I79">
    <cfRule type="expression" dxfId="134" priority="351">
      <formula>I79=0</formula>
    </cfRule>
  </conditionalFormatting>
  <conditionalFormatting sqref="I73">
    <cfRule type="expression" dxfId="133" priority="347">
      <formula>I73=0</formula>
    </cfRule>
  </conditionalFormatting>
  <conditionalFormatting sqref="H77">
    <cfRule type="expression" dxfId="132" priority="336">
      <formula>H77=0</formula>
    </cfRule>
  </conditionalFormatting>
  <conditionalFormatting sqref="H83">
    <cfRule type="expression" dxfId="131" priority="307">
      <formula>H83=0</formula>
    </cfRule>
  </conditionalFormatting>
  <conditionalFormatting sqref="J85">
    <cfRule type="expression" dxfId="130" priority="304">
      <formula>J85=0</formula>
    </cfRule>
  </conditionalFormatting>
  <conditionalFormatting sqref="H85">
    <cfRule type="expression" dxfId="129" priority="302">
      <formula>H85=0</formula>
    </cfRule>
  </conditionalFormatting>
  <conditionalFormatting sqref="G83">
    <cfRule type="expression" dxfId="128" priority="325">
      <formula>G83=0</formula>
    </cfRule>
  </conditionalFormatting>
  <conditionalFormatting sqref="G85">
    <cfRule type="expression" dxfId="127" priority="323">
      <formula>G85=0</formula>
    </cfRule>
  </conditionalFormatting>
  <conditionalFormatting sqref="J83">
    <cfRule type="expression" dxfId="126" priority="275">
      <formula>J83=0</formula>
    </cfRule>
  </conditionalFormatting>
  <conditionalFormatting sqref="J83">
    <cfRule type="expression" dxfId="125" priority="276">
      <formula>J83=0</formula>
    </cfRule>
  </conditionalFormatting>
  <conditionalFormatting sqref="J85">
    <cfRule type="expression" dxfId="124" priority="305">
      <formula>J85=0</formula>
    </cfRule>
  </conditionalFormatting>
  <conditionalFormatting sqref="I85">
    <cfRule type="expression" dxfId="123" priority="273">
      <formula>I85=0</formula>
    </cfRule>
  </conditionalFormatting>
  <conditionalFormatting sqref="I83">
    <cfRule type="expression" dxfId="122" priority="282">
      <formula>I83=0</formula>
    </cfRule>
  </conditionalFormatting>
  <conditionalFormatting sqref="G14">
    <cfRule type="expression" dxfId="121" priority="200">
      <formula>G14=0</formula>
    </cfRule>
  </conditionalFormatting>
  <conditionalFormatting sqref="J42">
    <cfRule type="expression" dxfId="120" priority="143">
      <formula>J42=0</formula>
    </cfRule>
  </conditionalFormatting>
  <conditionalFormatting sqref="I16">
    <cfRule type="expression" dxfId="119" priority="197">
      <formula>I16=0</formula>
    </cfRule>
  </conditionalFormatting>
  <conditionalFormatting sqref="G16">
    <cfRule type="expression" dxfId="118" priority="196">
      <formula>G16=0</formula>
    </cfRule>
  </conditionalFormatting>
  <conditionalFormatting sqref="J16">
    <cfRule type="expression" dxfId="117" priority="195">
      <formula>J16=0</formula>
    </cfRule>
  </conditionalFormatting>
  <conditionalFormatting sqref="H16">
    <cfRule type="expression" dxfId="116" priority="194">
      <formula>H16=0</formula>
    </cfRule>
  </conditionalFormatting>
  <conditionalFormatting sqref="J44">
    <cfRule type="expression" dxfId="115" priority="139">
      <formula>J44=0</formula>
    </cfRule>
  </conditionalFormatting>
  <conditionalFormatting sqref="G18">
    <cfRule type="expression" dxfId="114" priority="192">
      <formula>G18=0</formula>
    </cfRule>
  </conditionalFormatting>
  <conditionalFormatting sqref="I46">
    <cfRule type="expression" dxfId="113" priority="137">
      <formula>I46=0</formula>
    </cfRule>
  </conditionalFormatting>
  <conditionalFormatting sqref="G20">
    <cfRule type="expression" dxfId="112" priority="188">
      <formula>G20=0</formula>
    </cfRule>
  </conditionalFormatting>
  <conditionalFormatting sqref="I48">
    <cfRule type="expression" dxfId="111" priority="133">
      <formula>I48=0</formula>
    </cfRule>
  </conditionalFormatting>
  <conditionalFormatting sqref="G22">
    <cfRule type="expression" dxfId="110" priority="184">
      <formula>G22=0</formula>
    </cfRule>
  </conditionalFormatting>
  <conditionalFormatting sqref="J48">
    <cfRule type="expression" dxfId="109" priority="131">
      <formula>J48=0</formula>
    </cfRule>
  </conditionalFormatting>
  <conditionalFormatting sqref="H22">
    <cfRule type="expression" dxfId="108" priority="182">
      <formula>H22=0</formula>
    </cfRule>
  </conditionalFormatting>
  <conditionalFormatting sqref="J24">
    <cfRule type="expression" dxfId="107" priority="179">
      <formula>J24=0</formula>
    </cfRule>
  </conditionalFormatting>
  <conditionalFormatting sqref="I26">
    <cfRule type="expression" dxfId="106" priority="177">
      <formula>I26=0</formula>
    </cfRule>
  </conditionalFormatting>
  <conditionalFormatting sqref="G26">
    <cfRule type="expression" dxfId="105" priority="176">
      <formula>G26=0</formula>
    </cfRule>
  </conditionalFormatting>
  <conditionalFormatting sqref="H26">
    <cfRule type="expression" dxfId="104" priority="174">
      <formula>H26=0</formula>
    </cfRule>
  </conditionalFormatting>
  <conditionalFormatting sqref="G52">
    <cfRule type="expression" dxfId="103" priority="124">
      <formula>G52=0</formula>
    </cfRule>
  </conditionalFormatting>
  <conditionalFormatting sqref="G28">
    <cfRule type="expression" dxfId="102" priority="172">
      <formula>G28=0</formula>
    </cfRule>
  </conditionalFormatting>
  <conditionalFormatting sqref="J28">
    <cfRule type="expression" dxfId="101" priority="171">
      <formula>J28=0</formula>
    </cfRule>
  </conditionalFormatting>
  <conditionalFormatting sqref="H28">
    <cfRule type="expression" dxfId="100" priority="170">
      <formula>H28=0</formula>
    </cfRule>
  </conditionalFormatting>
  <conditionalFormatting sqref="I30">
    <cfRule type="expression" dxfId="99" priority="169">
      <formula>I30=0</formula>
    </cfRule>
  </conditionalFormatting>
  <conditionalFormatting sqref="G54">
    <cfRule type="expression" dxfId="98" priority="120">
      <formula>G54=0</formula>
    </cfRule>
  </conditionalFormatting>
  <conditionalFormatting sqref="J30">
    <cfRule type="expression" dxfId="97" priority="167">
      <formula>J30=0</formula>
    </cfRule>
  </conditionalFormatting>
  <conditionalFormatting sqref="I32">
    <cfRule type="expression" dxfId="96" priority="165">
      <formula>I32=0</formula>
    </cfRule>
  </conditionalFormatting>
  <conditionalFormatting sqref="H32">
    <cfRule type="expression" dxfId="95" priority="162">
      <formula>H32=0</formula>
    </cfRule>
  </conditionalFormatting>
  <conditionalFormatting sqref="G56">
    <cfRule type="expression" dxfId="94" priority="116">
      <formula>G56=0</formula>
    </cfRule>
  </conditionalFormatting>
  <conditionalFormatting sqref="G34">
    <cfRule type="expression" dxfId="93" priority="160">
      <formula>G34=0</formula>
    </cfRule>
  </conditionalFormatting>
  <conditionalFormatting sqref="I58">
    <cfRule type="expression" dxfId="92" priority="113">
      <formula>I58=0</formula>
    </cfRule>
  </conditionalFormatting>
  <conditionalFormatting sqref="I36">
    <cfRule type="expression" dxfId="91" priority="157">
      <formula>I36=0</formula>
    </cfRule>
  </conditionalFormatting>
  <conditionalFormatting sqref="H36">
    <cfRule type="expression" dxfId="90" priority="154">
      <formula>H36=0</formula>
    </cfRule>
  </conditionalFormatting>
  <conditionalFormatting sqref="I38">
    <cfRule type="expression" dxfId="89" priority="153">
      <formula>I38=0</formula>
    </cfRule>
  </conditionalFormatting>
  <conditionalFormatting sqref="I60">
    <cfRule type="expression" dxfId="88" priority="109">
      <formula>I60=0</formula>
    </cfRule>
  </conditionalFormatting>
  <conditionalFormatting sqref="J58">
    <cfRule type="expression" dxfId="87" priority="111">
      <formula>J58=0</formula>
    </cfRule>
  </conditionalFormatting>
  <conditionalFormatting sqref="I40">
    <cfRule type="expression" dxfId="86" priority="149">
      <formula>I40=0</formula>
    </cfRule>
  </conditionalFormatting>
  <conditionalFormatting sqref="H60">
    <cfRule type="expression" dxfId="85" priority="106">
      <formula>H60=0</formula>
    </cfRule>
  </conditionalFormatting>
  <conditionalFormatting sqref="I42">
    <cfRule type="expression" dxfId="84" priority="145">
      <formula>I42=0</formula>
    </cfRule>
  </conditionalFormatting>
  <conditionalFormatting sqref="I44">
    <cfRule type="expression" dxfId="83" priority="141">
      <formula>I44=0</formula>
    </cfRule>
  </conditionalFormatting>
  <conditionalFormatting sqref="I62">
    <cfRule type="expression" dxfId="82" priority="105">
      <formula>I62=0</formula>
    </cfRule>
  </conditionalFormatting>
  <conditionalFormatting sqref="J62">
    <cfRule type="expression" dxfId="81" priority="103">
      <formula>J62=0</formula>
    </cfRule>
  </conditionalFormatting>
  <conditionalFormatting sqref="H62">
    <cfRule type="expression" dxfId="80" priority="102">
      <formula>H62=0</formula>
    </cfRule>
  </conditionalFormatting>
  <conditionalFormatting sqref="J46">
    <cfRule type="expression" dxfId="79" priority="135">
      <formula>J46=0</formula>
    </cfRule>
  </conditionalFormatting>
  <conditionalFormatting sqref="J64">
    <cfRule type="expression" dxfId="78" priority="99">
      <formula>J64=0</formula>
    </cfRule>
  </conditionalFormatting>
  <conditionalFormatting sqref="H50">
    <cfRule type="expression" dxfId="77" priority="126">
      <formula>H50=0</formula>
    </cfRule>
  </conditionalFormatting>
  <conditionalFormatting sqref="J66">
    <cfRule type="expression" dxfId="76" priority="95">
      <formula>J66=0</formula>
    </cfRule>
  </conditionalFormatting>
  <conditionalFormatting sqref="H68">
    <cfRule type="expression" dxfId="75" priority="90">
      <formula>H68=0</formula>
    </cfRule>
  </conditionalFormatting>
  <conditionalFormatting sqref="H70">
    <cfRule type="expression" dxfId="74" priority="86">
      <formula>H70=0</formula>
    </cfRule>
  </conditionalFormatting>
  <conditionalFormatting sqref="H58">
    <cfRule type="expression" dxfId="73" priority="110">
      <formula>H58=0</formula>
    </cfRule>
  </conditionalFormatting>
  <conditionalFormatting sqref="H72">
    <cfRule type="expression" dxfId="72" priority="82">
      <formula>H72=0</formula>
    </cfRule>
  </conditionalFormatting>
  <conditionalFormatting sqref="J60">
    <cfRule type="expression" dxfId="71" priority="107">
      <formula>J60=0</formula>
    </cfRule>
  </conditionalFormatting>
  <conditionalFormatting sqref="J74">
    <cfRule type="expression" dxfId="70" priority="79">
      <formula>J74=0</formula>
    </cfRule>
  </conditionalFormatting>
  <conditionalFormatting sqref="J78">
    <cfRule type="expression" dxfId="69" priority="71">
      <formula>J78=0</formula>
    </cfRule>
  </conditionalFormatting>
  <conditionalFormatting sqref="I80">
    <cfRule type="expression" dxfId="68" priority="69">
      <formula>I80=0</formula>
    </cfRule>
  </conditionalFormatting>
  <conditionalFormatting sqref="G80">
    <cfRule type="expression" dxfId="67" priority="68">
      <formula>G80=0</formula>
    </cfRule>
  </conditionalFormatting>
  <conditionalFormatting sqref="H80">
    <cfRule type="expression" dxfId="66" priority="66">
      <formula>H80=0</formula>
    </cfRule>
  </conditionalFormatting>
  <conditionalFormatting sqref="J82">
    <cfRule type="expression" dxfId="65" priority="63">
      <formula>J82=0</formula>
    </cfRule>
  </conditionalFormatting>
  <conditionalFormatting sqref="J76">
    <cfRule type="expression" dxfId="64" priority="75">
      <formula>J76=0</formula>
    </cfRule>
  </conditionalFormatting>
  <conditionalFormatting sqref="J84">
    <cfRule type="expression" dxfId="63" priority="59">
      <formula>J84=0</formula>
    </cfRule>
  </conditionalFormatting>
  <conditionalFormatting sqref="I41">
    <cfRule type="expression" dxfId="62" priority="56">
      <formula>I41=0</formula>
    </cfRule>
  </conditionalFormatting>
  <conditionalFormatting sqref="H18:J18">
    <cfRule type="expression" dxfId="61" priority="54">
      <formula>H18=0</formula>
    </cfRule>
  </conditionalFormatting>
  <conditionalFormatting sqref="I41">
    <cfRule type="expression" dxfId="60" priority="57">
      <formula>I41=0</formula>
    </cfRule>
  </conditionalFormatting>
  <conditionalFormatting sqref="H14:J14">
    <cfRule type="expression" dxfId="59" priority="55">
      <formula>H14=0</formula>
    </cfRule>
  </conditionalFormatting>
  <conditionalFormatting sqref="H20:J20">
    <cfRule type="expression" dxfId="58" priority="53">
      <formula>H20=0</formula>
    </cfRule>
  </conditionalFormatting>
  <conditionalFormatting sqref="I22:J22">
    <cfRule type="expression" dxfId="57" priority="52">
      <formula>I22=0</formula>
    </cfRule>
  </conditionalFormatting>
  <conditionalFormatting sqref="G24:I24">
    <cfRule type="expression" dxfId="56" priority="51">
      <formula>G24=0</formula>
    </cfRule>
  </conditionalFormatting>
  <conditionalFormatting sqref="J26">
    <cfRule type="expression" dxfId="55" priority="50">
      <formula>J26=0</formula>
    </cfRule>
  </conditionalFormatting>
  <conditionalFormatting sqref="I28">
    <cfRule type="expression" dxfId="54" priority="49">
      <formula>I28=0</formula>
    </cfRule>
  </conditionalFormatting>
  <conditionalFormatting sqref="G30:H30">
    <cfRule type="expression" dxfId="53" priority="48">
      <formula>G30=0</formula>
    </cfRule>
  </conditionalFormatting>
  <conditionalFormatting sqref="G32">
    <cfRule type="expression" dxfId="52" priority="47">
      <formula>G32=0</formula>
    </cfRule>
  </conditionalFormatting>
  <conditionalFormatting sqref="J32">
    <cfRule type="expression" dxfId="51" priority="46">
      <formula>J32=0</formula>
    </cfRule>
  </conditionalFormatting>
  <conditionalFormatting sqref="H34:J34">
    <cfRule type="expression" dxfId="50" priority="45">
      <formula>H34=0</formula>
    </cfRule>
  </conditionalFormatting>
  <conditionalFormatting sqref="G36">
    <cfRule type="expression" dxfId="49" priority="44">
      <formula>G36=0</formula>
    </cfRule>
  </conditionalFormatting>
  <conditionalFormatting sqref="J36">
    <cfRule type="expression" dxfId="48" priority="43">
      <formula>J36=0</formula>
    </cfRule>
  </conditionalFormatting>
  <conditionalFormatting sqref="J38">
    <cfRule type="expression" dxfId="47" priority="42">
      <formula>J38=0</formula>
    </cfRule>
  </conditionalFormatting>
  <conditionalFormatting sqref="J40">
    <cfRule type="expression" dxfId="46" priority="41">
      <formula>J40=0</formula>
    </cfRule>
  </conditionalFormatting>
  <conditionalFormatting sqref="H40">
    <cfRule type="expression" dxfId="45" priority="40">
      <formula>H40=0</formula>
    </cfRule>
  </conditionalFormatting>
  <conditionalFormatting sqref="H38">
    <cfRule type="expression" dxfId="44" priority="39">
      <formula>H38=0</formula>
    </cfRule>
  </conditionalFormatting>
  <conditionalFormatting sqref="G38">
    <cfRule type="expression" dxfId="43" priority="38">
      <formula>G38=0</formula>
    </cfRule>
  </conditionalFormatting>
  <conditionalFormatting sqref="G40">
    <cfRule type="expression" dxfId="42" priority="37">
      <formula>G40=0</formula>
    </cfRule>
  </conditionalFormatting>
  <conditionalFormatting sqref="G42:H42">
    <cfRule type="expression" dxfId="41" priority="36">
      <formula>G42=0</formula>
    </cfRule>
  </conditionalFormatting>
  <conditionalFormatting sqref="G44:H44">
    <cfRule type="expression" dxfId="40" priority="35">
      <formula>G44=0</formula>
    </cfRule>
  </conditionalFormatting>
  <conditionalFormatting sqref="G46:H46">
    <cfRule type="expression" dxfId="39" priority="34">
      <formula>G46=0</formula>
    </cfRule>
  </conditionalFormatting>
  <conditionalFormatting sqref="G48:H48">
    <cfRule type="expression" dxfId="38" priority="33">
      <formula>G48=0</formula>
    </cfRule>
  </conditionalFormatting>
  <conditionalFormatting sqref="G50">
    <cfRule type="expression" dxfId="37" priority="32">
      <formula>G50=0</formula>
    </cfRule>
  </conditionalFormatting>
  <conditionalFormatting sqref="I50:J50">
    <cfRule type="expression" dxfId="36" priority="31">
      <formula>I50=0</formula>
    </cfRule>
  </conditionalFormatting>
  <conditionalFormatting sqref="H52:J52">
    <cfRule type="expression" dxfId="35" priority="30">
      <formula>H52=0</formula>
    </cfRule>
  </conditionalFormatting>
  <conditionalFormatting sqref="H54:J54">
    <cfRule type="expression" dxfId="34" priority="29">
      <formula>H54=0</formula>
    </cfRule>
  </conditionalFormatting>
  <conditionalFormatting sqref="H56:J56">
    <cfRule type="expression" dxfId="33" priority="28">
      <formula>H56=0</formula>
    </cfRule>
  </conditionalFormatting>
  <conditionalFormatting sqref="G58">
    <cfRule type="expression" dxfId="32" priority="27">
      <formula>G58=0</formula>
    </cfRule>
  </conditionalFormatting>
  <conditionalFormatting sqref="G60">
    <cfRule type="expression" dxfId="31" priority="26">
      <formula>G60=0</formula>
    </cfRule>
  </conditionalFormatting>
  <conditionalFormatting sqref="G62">
    <cfRule type="expression" dxfId="30" priority="25">
      <formula>G62=0</formula>
    </cfRule>
  </conditionalFormatting>
  <conditionalFormatting sqref="G64:I64">
    <cfRule type="expression" dxfId="29" priority="24">
      <formula>G64=0</formula>
    </cfRule>
  </conditionalFormatting>
  <conditionalFormatting sqref="G66:I66">
    <cfRule type="expression" dxfId="28" priority="23">
      <formula>G66=0</formula>
    </cfRule>
  </conditionalFormatting>
  <conditionalFormatting sqref="G68">
    <cfRule type="expression" dxfId="27" priority="22">
      <formula>G68=0</formula>
    </cfRule>
  </conditionalFormatting>
  <conditionalFormatting sqref="I68:J68">
    <cfRule type="expression" dxfId="26" priority="21">
      <formula>I68=0</formula>
    </cfRule>
  </conditionalFormatting>
  <conditionalFormatting sqref="I70:J70">
    <cfRule type="expression" dxfId="25" priority="20">
      <formula>I70=0</formula>
    </cfRule>
  </conditionalFormatting>
  <conditionalFormatting sqref="G70">
    <cfRule type="expression" dxfId="24" priority="19">
      <formula>G70=0</formula>
    </cfRule>
  </conditionalFormatting>
  <conditionalFormatting sqref="G72">
    <cfRule type="expression" dxfId="23" priority="18">
      <formula>G72=0</formula>
    </cfRule>
  </conditionalFormatting>
  <conditionalFormatting sqref="I72:J72">
    <cfRule type="expression" dxfId="22" priority="17">
      <formula>I72=0</formula>
    </cfRule>
  </conditionalFormatting>
  <conditionalFormatting sqref="G74">
    <cfRule type="expression" dxfId="21" priority="16">
      <formula>G74=0</formula>
    </cfRule>
  </conditionalFormatting>
  <conditionalFormatting sqref="H74">
    <cfRule type="expression" dxfId="20" priority="15">
      <formula>H74=0</formula>
    </cfRule>
  </conditionalFormatting>
  <conditionalFormatting sqref="I74">
    <cfRule type="expression" dxfId="19" priority="14">
      <formula>I74=0</formula>
    </cfRule>
  </conditionalFormatting>
  <conditionalFormatting sqref="I76">
    <cfRule type="expression" dxfId="18" priority="13">
      <formula>I76=0</formula>
    </cfRule>
  </conditionalFormatting>
  <conditionalFormatting sqref="H76">
    <cfRule type="expression" dxfId="17" priority="12">
      <formula>H76=0</formula>
    </cfRule>
  </conditionalFormatting>
  <conditionalFormatting sqref="G76">
    <cfRule type="expression" dxfId="16" priority="11">
      <formula>G76=0</formula>
    </cfRule>
  </conditionalFormatting>
  <conditionalFormatting sqref="G78">
    <cfRule type="expression" dxfId="15" priority="10">
      <formula>G78=0</formula>
    </cfRule>
  </conditionalFormatting>
  <conditionalFormatting sqref="H78">
    <cfRule type="expression" dxfId="14" priority="9">
      <formula>H78=0</formula>
    </cfRule>
  </conditionalFormatting>
  <conditionalFormatting sqref="I78">
    <cfRule type="expression" dxfId="13" priority="8">
      <formula>I78=0</formula>
    </cfRule>
  </conditionalFormatting>
  <conditionalFormatting sqref="J80">
    <cfRule type="expression" dxfId="12" priority="7">
      <formula>J80=0</formula>
    </cfRule>
  </conditionalFormatting>
  <conditionalFormatting sqref="I82">
    <cfRule type="expression" dxfId="11" priority="6">
      <formula>I82=0</formula>
    </cfRule>
  </conditionalFormatting>
  <conditionalFormatting sqref="I84">
    <cfRule type="expression" dxfId="10" priority="5">
      <formula>I84=0</formula>
    </cfRule>
  </conditionalFormatting>
  <conditionalFormatting sqref="H84">
    <cfRule type="expression" dxfId="9" priority="4">
      <formula>H84=0</formula>
    </cfRule>
  </conditionalFormatting>
  <conditionalFormatting sqref="H82">
    <cfRule type="expression" dxfId="8" priority="3">
      <formula>H82=0</formula>
    </cfRule>
  </conditionalFormatting>
  <conditionalFormatting sqref="G82">
    <cfRule type="expression" dxfId="7" priority="2">
      <formula>G82=0</formula>
    </cfRule>
  </conditionalFormatting>
  <conditionalFormatting sqref="G84">
    <cfRule type="expression" dxfId="6" priority="1">
      <formula>G84=0</formula>
    </cfRule>
  </conditionalFormatting>
  <printOptions horizontalCentered="1" verticalCentered="1"/>
  <pageMargins left="0.39374999999999999" right="0.39374999999999999" top="0.39374999999999999" bottom="0.24" header="0.51180555555555551" footer="0.49"/>
  <pageSetup paperSize="9" scale="41" firstPageNumber="0" orientation="landscape" r:id="rId1"/>
  <headerFooter alignWithMargins="0"/>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6">
    <tabColor theme="3" tint="0.39997558519241921"/>
  </sheetPr>
  <dimension ref="A1:G8278"/>
  <sheetViews>
    <sheetView view="pageBreakPreview" zoomScale="85" zoomScaleNormal="100" zoomScaleSheetLayoutView="85" workbookViewId="0">
      <selection activeCell="G42" sqref="G42"/>
    </sheetView>
  </sheetViews>
  <sheetFormatPr defaultRowHeight="15"/>
  <cols>
    <col min="1" max="1" width="29" bestFit="1" customWidth="1"/>
    <col min="2" max="2" width="80.42578125" style="70" customWidth="1"/>
    <col min="5" max="5" width="13.7109375" bestFit="1" customWidth="1"/>
    <col min="6" max="6" width="22.28515625" customWidth="1"/>
    <col min="7" max="7" width="23" customWidth="1"/>
    <col min="8" max="8" width="12.5703125" bestFit="1" customWidth="1"/>
    <col min="11" max="11" width="12.5703125" bestFit="1" customWidth="1"/>
  </cols>
  <sheetData>
    <row r="1" spans="1:7">
      <c r="A1" s="477" t="s">
        <v>30</v>
      </c>
      <c r="B1" s="478"/>
      <c r="C1" s="483" t="s">
        <v>44</v>
      </c>
      <c r="D1" s="483"/>
      <c r="E1" s="483"/>
      <c r="F1" s="483"/>
      <c r="G1" s="483"/>
    </row>
    <row r="2" spans="1:7">
      <c r="A2" s="479"/>
      <c r="B2" s="480"/>
      <c r="C2" s="484" t="str">
        <f>'01_SINTETICO'!D2</f>
        <v>OBRA: REFORMA GERAL DO POSTO AVANÇADO DE IPORÁ-GOIÁS</v>
      </c>
      <c r="D2" s="484"/>
      <c r="E2" s="484"/>
      <c r="F2" s="484"/>
      <c r="G2" s="47">
        <f>'CAPA-DADOS'!E13</f>
        <v>43292</v>
      </c>
    </row>
    <row r="3" spans="1:7">
      <c r="A3" s="481"/>
      <c r="B3" s="482"/>
      <c r="C3" s="484"/>
      <c r="D3" s="484"/>
      <c r="E3" s="484"/>
      <c r="F3" s="484"/>
      <c r="G3" s="47" t="str">
        <f>'CAPA-DADOS'!E16</f>
        <v>SINAPI-MAR/2018</v>
      </c>
    </row>
    <row r="4" spans="1:7" ht="22.5">
      <c r="A4" s="39" t="s">
        <v>0</v>
      </c>
      <c r="B4" s="29" t="s">
        <v>37</v>
      </c>
      <c r="C4" s="29" t="s">
        <v>1</v>
      </c>
      <c r="D4" s="29" t="s">
        <v>38</v>
      </c>
      <c r="E4" s="30" t="s">
        <v>39</v>
      </c>
      <c r="F4" s="31" t="s">
        <v>42</v>
      </c>
      <c r="G4" s="31" t="s">
        <v>41</v>
      </c>
    </row>
    <row r="5" spans="1:7">
      <c r="A5" s="68" t="s">
        <v>5621</v>
      </c>
      <c r="B5" s="377" t="s">
        <v>395</v>
      </c>
      <c r="C5" s="69"/>
      <c r="D5" s="69"/>
      <c r="E5" s="69"/>
      <c r="F5" s="69"/>
      <c r="G5" s="69"/>
    </row>
    <row r="6" spans="1:7">
      <c r="A6" s="96"/>
      <c r="B6" s="110"/>
      <c r="C6" s="97"/>
      <c r="D6" s="97"/>
      <c r="E6" s="97"/>
      <c r="F6" s="97"/>
      <c r="G6" s="97"/>
    </row>
    <row r="7" spans="1:7">
      <c r="A7" s="359" t="s">
        <v>5622</v>
      </c>
      <c r="B7" s="358" t="s">
        <v>5623</v>
      </c>
      <c r="C7" s="360" t="s">
        <v>75</v>
      </c>
      <c r="D7" s="360" t="s">
        <v>77</v>
      </c>
      <c r="E7" s="361">
        <v>2</v>
      </c>
      <c r="F7" s="361">
        <f t="shared" ref="F7:G7" si="0">SUMPRODUCT($E8:$E17,F8:F17)</f>
        <v>81.12981856495</v>
      </c>
      <c r="G7" s="175">
        <f t="shared" si="0"/>
        <v>12343.220381000001</v>
      </c>
    </row>
    <row r="8" spans="1:7">
      <c r="A8" s="375">
        <v>12892</v>
      </c>
      <c r="B8" s="372" t="s">
        <v>328</v>
      </c>
      <c r="C8" s="374" t="s">
        <v>43</v>
      </c>
      <c r="D8" s="374" t="s">
        <v>98</v>
      </c>
      <c r="E8" s="375">
        <v>0.12949646000000001</v>
      </c>
      <c r="F8" s="268">
        <f>IF(C8="MAT.",VLOOKUP(A8,INSUMOS_AUX!A:F,6,FALSE),0)</f>
        <v>9</v>
      </c>
      <c r="G8" s="375">
        <f>IF(C8="M.O.",VLOOKUP(A8,INSUMOS_AUX!A:F,6,FALSE),0)</f>
        <v>0</v>
      </c>
    </row>
    <row r="9" spans="1:7">
      <c r="A9" s="375">
        <v>12893</v>
      </c>
      <c r="B9" s="372" t="s">
        <v>329</v>
      </c>
      <c r="C9" s="374" t="s">
        <v>43</v>
      </c>
      <c r="D9" s="374" t="s">
        <v>98</v>
      </c>
      <c r="E9" s="375">
        <v>1.5094705E-2</v>
      </c>
      <c r="F9" s="268">
        <f>IF(C9="MAT.",VLOOKUP(A9,INSUMOS_AUX!A:F,6,FALSE),0)</f>
        <v>48</v>
      </c>
      <c r="G9" s="375">
        <f>IF(C9="M.O.",VLOOKUP(A9,INSUMOS_AUX!A:F,6,FALSE),0)</f>
        <v>0</v>
      </c>
    </row>
    <row r="10" spans="1:7">
      <c r="A10" s="375">
        <v>36144</v>
      </c>
      <c r="B10" s="372" t="s">
        <v>4026</v>
      </c>
      <c r="C10" s="374" t="s">
        <v>43</v>
      </c>
      <c r="D10" s="374" t="s">
        <v>2</v>
      </c>
      <c r="E10" s="375">
        <v>1.0511574349999999</v>
      </c>
      <c r="F10" s="268">
        <f>IF(C10="MAT.",VLOOKUP(A10,INSUMOS_AUX!A:F,6,FALSE),0)</f>
        <v>1.1200000000000001</v>
      </c>
      <c r="G10" s="375">
        <f>IF(C10="M.O.",VLOOKUP(A10,INSUMOS_AUX!A:F,6,FALSE),0)</f>
        <v>0</v>
      </c>
    </row>
    <row r="11" spans="1:7">
      <c r="A11" s="375">
        <v>36146</v>
      </c>
      <c r="B11" s="372" t="s">
        <v>3883</v>
      </c>
      <c r="C11" s="374" t="s">
        <v>43</v>
      </c>
      <c r="D11" s="374" t="s">
        <v>2</v>
      </c>
      <c r="E11" s="375">
        <v>1.16945E-2</v>
      </c>
      <c r="F11" s="268">
        <f>IF(C11="MAT.",VLOOKUP(A11,INSUMOS_AUX!A:F,6,FALSE),0)</f>
        <v>170</v>
      </c>
      <c r="G11" s="375">
        <f>IF(C11="M.O.",VLOOKUP(A11,INSUMOS_AUX!A:F,6,FALSE),0)</f>
        <v>0</v>
      </c>
    </row>
    <row r="12" spans="1:7" ht="21">
      <c r="A12" s="375">
        <v>36149</v>
      </c>
      <c r="B12" s="372" t="s">
        <v>4647</v>
      </c>
      <c r="C12" s="374" t="s">
        <v>43</v>
      </c>
      <c r="D12" s="374" t="s">
        <v>2</v>
      </c>
      <c r="E12" s="375">
        <v>6.7888699999999998E-3</v>
      </c>
      <c r="F12" s="268">
        <f>IF(C12="MAT.",VLOOKUP(A12,INSUMOS_AUX!A:F,6,FALSE),0)</f>
        <v>117.5</v>
      </c>
      <c r="G12" s="375">
        <f>IF(C12="M.O.",VLOOKUP(A12,INSUMOS_AUX!A:F,6,FALSE),0)</f>
        <v>0</v>
      </c>
    </row>
    <row r="13" spans="1:7">
      <c r="A13" s="375">
        <v>36150</v>
      </c>
      <c r="B13" s="372" t="s">
        <v>780</v>
      </c>
      <c r="C13" s="374" t="s">
        <v>43</v>
      </c>
      <c r="D13" s="374" t="s">
        <v>2</v>
      </c>
      <c r="E13" s="375">
        <v>2.4954995000000001E-2</v>
      </c>
      <c r="F13" s="268">
        <f>IF(C13="MAT.",VLOOKUP(A13,INSUMOS_AUX!A:F,6,FALSE),0)</f>
        <v>29.7</v>
      </c>
      <c r="G13" s="375">
        <f>IF(C13="M.O.",VLOOKUP(A13,INSUMOS_AUX!A:F,6,FALSE),0)</f>
        <v>0</v>
      </c>
    </row>
    <row r="14" spans="1:7" ht="21">
      <c r="A14" s="375">
        <v>36153</v>
      </c>
      <c r="B14" s="372" t="s">
        <v>4184</v>
      </c>
      <c r="C14" s="374" t="s">
        <v>43</v>
      </c>
      <c r="D14" s="374" t="s">
        <v>2</v>
      </c>
      <c r="E14" s="375">
        <v>1.0135234999999999E-2</v>
      </c>
      <c r="F14" s="268">
        <f>IF(C14="MAT.",VLOOKUP(A14,INSUMOS_AUX!A:F,6,FALSE),0)</f>
        <v>133.75</v>
      </c>
      <c r="G14" s="375">
        <f>IF(C14="M.O.",VLOOKUP(A14,INSUMOS_AUX!A:F,6,FALSE),0)</f>
        <v>0</v>
      </c>
    </row>
    <row r="15" spans="1:7">
      <c r="A15" s="375">
        <v>40811</v>
      </c>
      <c r="B15" s="372" t="s">
        <v>112</v>
      </c>
      <c r="C15" s="374" t="s">
        <v>92</v>
      </c>
      <c r="D15" s="374" t="s">
        <v>77</v>
      </c>
      <c r="E15" s="375">
        <v>1.0091000000000001</v>
      </c>
      <c r="F15" s="268">
        <f>IF(C15="MAT.",VLOOKUP(A15,INSUMOS_AUX!A:F,6,FALSE),0)</f>
        <v>0</v>
      </c>
      <c r="G15" s="375">
        <f>IF(C15="M.O.",VLOOKUP(A15,INSUMOS_AUX!A:F,6,FALSE),0)</f>
        <v>12231.91</v>
      </c>
    </row>
    <row r="16" spans="1:7">
      <c r="A16" s="375">
        <v>40863</v>
      </c>
      <c r="B16" s="372" t="s">
        <v>2322</v>
      </c>
      <c r="C16" s="374" t="s">
        <v>43</v>
      </c>
      <c r="D16" s="374" t="s">
        <v>77</v>
      </c>
      <c r="E16" s="375">
        <v>1</v>
      </c>
      <c r="F16" s="268">
        <f>IF(C16="MAT.",VLOOKUP(A16,INSUMOS_AUX!A:F,6,FALSE),0)</f>
        <v>69.239999999999995</v>
      </c>
      <c r="G16" s="375">
        <f>IF(C16="M.O.",VLOOKUP(A16,INSUMOS_AUX!A:F,6,FALSE),0)</f>
        <v>0</v>
      </c>
    </row>
    <row r="17" spans="1:7">
      <c r="A17" s="375">
        <v>40864</v>
      </c>
      <c r="B17" s="372" t="s">
        <v>115</v>
      </c>
      <c r="C17" s="374" t="s">
        <v>43</v>
      </c>
      <c r="D17" s="374" t="s">
        <v>77</v>
      </c>
      <c r="E17" s="375">
        <v>1</v>
      </c>
      <c r="F17" s="268">
        <f>IF(C17="MAT.",VLOOKUP(A17,INSUMOS_AUX!A:F,6,FALSE),0)</f>
        <v>3.94</v>
      </c>
      <c r="G17" s="375">
        <f>IF(C17="M.O.",VLOOKUP(A17,INSUMOS_AUX!A:F,6,FALSE),0)</f>
        <v>0</v>
      </c>
    </row>
    <row r="18" spans="1:7">
      <c r="A18" s="96"/>
      <c r="B18" s="110"/>
      <c r="C18" s="97"/>
      <c r="D18" s="97"/>
      <c r="E18" s="97"/>
      <c r="F18" s="97"/>
      <c r="G18" s="97"/>
    </row>
    <row r="19" spans="1:7">
      <c r="A19" s="359" t="s">
        <v>5624</v>
      </c>
      <c r="B19" s="358" t="s">
        <v>5625</v>
      </c>
      <c r="C19" s="360" t="s">
        <v>75</v>
      </c>
      <c r="D19" s="360" t="s">
        <v>77</v>
      </c>
      <c r="E19" s="361">
        <v>4</v>
      </c>
      <c r="F19" s="361">
        <f t="shared" ref="F19:G19" si="1">SUMPRODUCT($E20:$E29,F20:F29)</f>
        <v>81.12981856495</v>
      </c>
      <c r="G19" s="175">
        <f t="shared" si="1"/>
        <v>7625.2663299999995</v>
      </c>
    </row>
    <row r="20" spans="1:7">
      <c r="A20" s="375">
        <v>12892</v>
      </c>
      <c r="B20" s="372" t="s">
        <v>328</v>
      </c>
      <c r="C20" s="374" t="s">
        <v>43</v>
      </c>
      <c r="D20" s="374" t="s">
        <v>98</v>
      </c>
      <c r="E20" s="375">
        <v>0.12949646000000001</v>
      </c>
      <c r="F20" s="268">
        <f>IF(C20="MAT.",VLOOKUP(A20,INSUMOS_AUX!A:F,6,FALSE),0)</f>
        <v>9</v>
      </c>
      <c r="G20" s="375">
        <f>IF(C20="M.O.",VLOOKUP(A20,INSUMOS_AUX!A:F,6,FALSE),0)</f>
        <v>0</v>
      </c>
    </row>
    <row r="21" spans="1:7">
      <c r="A21" s="375">
        <v>12893</v>
      </c>
      <c r="B21" s="372" t="s">
        <v>329</v>
      </c>
      <c r="C21" s="374" t="s">
        <v>43</v>
      </c>
      <c r="D21" s="374" t="s">
        <v>98</v>
      </c>
      <c r="E21" s="375">
        <v>1.5094705E-2</v>
      </c>
      <c r="F21" s="268">
        <f>IF(C21="MAT.",VLOOKUP(A21,INSUMOS_AUX!A:F,6,FALSE),0)</f>
        <v>48</v>
      </c>
      <c r="G21" s="375">
        <f>IF(C21="M.O.",VLOOKUP(A21,INSUMOS_AUX!A:F,6,FALSE),0)</f>
        <v>0</v>
      </c>
    </row>
    <row r="22" spans="1:7">
      <c r="A22" s="375">
        <v>36144</v>
      </c>
      <c r="B22" s="372" t="s">
        <v>4026</v>
      </c>
      <c r="C22" s="374" t="s">
        <v>43</v>
      </c>
      <c r="D22" s="374" t="s">
        <v>2</v>
      </c>
      <c r="E22" s="375">
        <v>1.0511574349999999</v>
      </c>
      <c r="F22" s="268">
        <f>IF(C22="MAT.",VLOOKUP(A22,INSUMOS_AUX!A:F,6,FALSE),0)</f>
        <v>1.1200000000000001</v>
      </c>
      <c r="G22" s="375">
        <f>IF(C22="M.O.",VLOOKUP(A22,INSUMOS_AUX!A:F,6,FALSE),0)</f>
        <v>0</v>
      </c>
    </row>
    <row r="23" spans="1:7">
      <c r="A23" s="375">
        <v>36146</v>
      </c>
      <c r="B23" s="372" t="s">
        <v>3883</v>
      </c>
      <c r="C23" s="374" t="s">
        <v>43</v>
      </c>
      <c r="D23" s="374" t="s">
        <v>2</v>
      </c>
      <c r="E23" s="375">
        <v>1.16945E-2</v>
      </c>
      <c r="F23" s="268">
        <f>IF(C23="MAT.",VLOOKUP(A23,INSUMOS_AUX!A:F,6,FALSE),0)</f>
        <v>170</v>
      </c>
      <c r="G23" s="375">
        <f>IF(C23="M.O.",VLOOKUP(A23,INSUMOS_AUX!A:F,6,FALSE),0)</f>
        <v>0</v>
      </c>
    </row>
    <row r="24" spans="1:7" ht="21">
      <c r="A24" s="375">
        <v>36149</v>
      </c>
      <c r="B24" s="372" t="s">
        <v>4647</v>
      </c>
      <c r="C24" s="374" t="s">
        <v>43</v>
      </c>
      <c r="D24" s="374" t="s">
        <v>2</v>
      </c>
      <c r="E24" s="375">
        <v>6.7888699999999998E-3</v>
      </c>
      <c r="F24" s="268">
        <f>IF(C24="MAT.",VLOOKUP(A24,INSUMOS_AUX!A:F,6,FALSE),0)</f>
        <v>117.5</v>
      </c>
      <c r="G24" s="375">
        <f>IF(C24="M.O.",VLOOKUP(A24,INSUMOS_AUX!A:F,6,FALSE),0)</f>
        <v>0</v>
      </c>
    </row>
    <row r="25" spans="1:7">
      <c r="A25" s="375">
        <v>36150</v>
      </c>
      <c r="B25" s="372" t="s">
        <v>780</v>
      </c>
      <c r="C25" s="374" t="s">
        <v>43</v>
      </c>
      <c r="D25" s="374" t="s">
        <v>2</v>
      </c>
      <c r="E25" s="375">
        <v>2.4954995000000001E-2</v>
      </c>
      <c r="F25" s="268">
        <f>IF(C25="MAT.",VLOOKUP(A25,INSUMOS_AUX!A:F,6,FALSE),0)</f>
        <v>29.7</v>
      </c>
      <c r="G25" s="375">
        <f>IF(C25="M.O.",VLOOKUP(A25,INSUMOS_AUX!A:F,6,FALSE),0)</f>
        <v>0</v>
      </c>
    </row>
    <row r="26" spans="1:7" ht="21">
      <c r="A26" s="375">
        <v>36153</v>
      </c>
      <c r="B26" s="372" t="s">
        <v>4184</v>
      </c>
      <c r="C26" s="374" t="s">
        <v>43</v>
      </c>
      <c r="D26" s="374" t="s">
        <v>2</v>
      </c>
      <c r="E26" s="375">
        <v>1.0135234999999999E-2</v>
      </c>
      <c r="F26" s="268">
        <f>IF(C26="MAT.",VLOOKUP(A26,INSUMOS_AUX!A:F,6,FALSE),0)</f>
        <v>133.75</v>
      </c>
      <c r="G26" s="375">
        <f>IF(C26="M.O.",VLOOKUP(A26,INSUMOS_AUX!A:F,6,FALSE),0)</f>
        <v>0</v>
      </c>
    </row>
    <row r="27" spans="1:7">
      <c r="A27" s="375">
        <v>40819</v>
      </c>
      <c r="B27" s="372" t="s">
        <v>116</v>
      </c>
      <c r="C27" s="374" t="s">
        <v>92</v>
      </c>
      <c r="D27" s="374" t="s">
        <v>77</v>
      </c>
      <c r="E27" s="375">
        <v>1.0129999999999999</v>
      </c>
      <c r="F27" s="268">
        <f>IF(C27="MAT.",VLOOKUP(A27,INSUMOS_AUX!A:F,6,FALSE),0)</f>
        <v>0</v>
      </c>
      <c r="G27" s="375">
        <f>IF(C27="M.O.",VLOOKUP(A27,INSUMOS_AUX!A:F,6,FALSE),0)</f>
        <v>7527.41</v>
      </c>
    </row>
    <row r="28" spans="1:7">
      <c r="A28" s="375">
        <v>40863</v>
      </c>
      <c r="B28" s="372" t="s">
        <v>2322</v>
      </c>
      <c r="C28" s="374" t="s">
        <v>43</v>
      </c>
      <c r="D28" s="374" t="s">
        <v>77</v>
      </c>
      <c r="E28" s="375">
        <v>1</v>
      </c>
      <c r="F28" s="268">
        <f>IF(C28="MAT.",VLOOKUP(A28,INSUMOS_AUX!A:F,6,FALSE),0)</f>
        <v>69.239999999999995</v>
      </c>
      <c r="G28" s="375">
        <f>IF(C28="M.O.",VLOOKUP(A28,INSUMOS_AUX!A:F,6,FALSE),0)</f>
        <v>0</v>
      </c>
    </row>
    <row r="29" spans="1:7">
      <c r="A29" s="375">
        <v>40864</v>
      </c>
      <c r="B29" s="372" t="s">
        <v>115</v>
      </c>
      <c r="C29" s="374" t="s">
        <v>43</v>
      </c>
      <c r="D29" s="374" t="s">
        <v>77</v>
      </c>
      <c r="E29" s="375">
        <v>1</v>
      </c>
      <c r="F29" s="268">
        <f>IF(C29="MAT.",VLOOKUP(A29,INSUMOS_AUX!A:F,6,FALSE),0)</f>
        <v>3.94</v>
      </c>
      <c r="G29" s="375">
        <f>IF(C29="M.O.",VLOOKUP(A29,INSUMOS_AUX!A:F,6,FALSE),0)</f>
        <v>0</v>
      </c>
    </row>
    <row r="30" spans="1:7">
      <c r="A30" s="96"/>
      <c r="B30" s="110"/>
      <c r="C30" s="97"/>
      <c r="D30" s="97"/>
      <c r="E30" s="97"/>
      <c r="F30" s="97"/>
      <c r="G30" s="97"/>
    </row>
    <row r="31" spans="1:7" ht="21">
      <c r="A31" s="359" t="s">
        <v>5238</v>
      </c>
      <c r="B31" s="358" t="s">
        <v>58</v>
      </c>
      <c r="C31" s="360" t="s">
        <v>75</v>
      </c>
      <c r="D31" s="360" t="s">
        <v>2</v>
      </c>
      <c r="E31" s="361">
        <v>4</v>
      </c>
      <c r="F31" s="361">
        <f t="shared" ref="F31:G31" si="2">SUMPRODUCT($E32:$E32,F32:F32)</f>
        <v>21</v>
      </c>
      <c r="G31" s="361">
        <f t="shared" si="2"/>
        <v>0</v>
      </c>
    </row>
    <row r="32" spans="1:7">
      <c r="A32" s="375" t="s">
        <v>66</v>
      </c>
      <c r="B32" s="372" t="s">
        <v>5604</v>
      </c>
      <c r="C32" s="374" t="s">
        <v>43</v>
      </c>
      <c r="D32" s="374" t="s">
        <v>2</v>
      </c>
      <c r="E32" s="375">
        <v>1</v>
      </c>
      <c r="F32" s="268">
        <f>IF(C32="MAT.",VLOOKUP(A32,INSUMOS_AUX!A:F,6,FALSE),0)</f>
        <v>21</v>
      </c>
      <c r="G32" s="375">
        <f>IF(C32="M.O.",VLOOKUP(A32,INSUMOS_AUX!A:F,6,FALSE),0)</f>
        <v>0</v>
      </c>
    </row>
    <row r="33" spans="1:7">
      <c r="A33" s="96"/>
      <c r="B33" s="110"/>
      <c r="C33" s="97"/>
      <c r="D33" s="97"/>
      <c r="E33" s="97"/>
      <c r="F33" s="97"/>
      <c r="G33" s="97"/>
    </row>
    <row r="34" spans="1:7">
      <c r="A34" s="359" t="s">
        <v>5626</v>
      </c>
      <c r="B34" s="358" t="s">
        <v>5627</v>
      </c>
      <c r="C34" s="360" t="s">
        <v>75</v>
      </c>
      <c r="D34" s="360" t="s">
        <v>2</v>
      </c>
      <c r="E34" s="361">
        <v>3</v>
      </c>
      <c r="F34" s="361">
        <f t="shared" ref="F34:G34" si="3">SUMPRODUCT($E35:$E35,F35:F35)</f>
        <v>195.96</v>
      </c>
      <c r="G34" s="361">
        <f t="shared" si="3"/>
        <v>0</v>
      </c>
    </row>
    <row r="35" spans="1:7" ht="21">
      <c r="A35" s="375" t="s">
        <v>6365</v>
      </c>
      <c r="B35" s="372" t="s">
        <v>6366</v>
      </c>
      <c r="C35" s="374" t="s">
        <v>43</v>
      </c>
      <c r="D35" s="374" t="s">
        <v>2</v>
      </c>
      <c r="E35" s="375">
        <v>1</v>
      </c>
      <c r="F35" s="268">
        <f>IF(C35="MAT.",VLOOKUP(A35,INSUMOS_AUX!A:F,6,FALSE),0)</f>
        <v>195.96</v>
      </c>
      <c r="G35" s="375">
        <f>IF(C35="M.O.",VLOOKUP(A35,INSUMOS_AUX!A:F,6,FALSE),0)</f>
        <v>0</v>
      </c>
    </row>
    <row r="36" spans="1:7">
      <c r="A36" s="96"/>
      <c r="B36" s="110"/>
      <c r="C36" s="97"/>
      <c r="D36" s="97"/>
      <c r="E36" s="97"/>
      <c r="F36" s="97"/>
      <c r="G36" s="97"/>
    </row>
    <row r="37" spans="1:7">
      <c r="A37" s="68" t="s">
        <v>5239</v>
      </c>
      <c r="B37" s="377" t="s">
        <v>5628</v>
      </c>
      <c r="C37" s="69"/>
      <c r="D37" s="69"/>
      <c r="E37" s="69"/>
      <c r="F37" s="69"/>
      <c r="G37" s="69"/>
    </row>
    <row r="38" spans="1:7">
      <c r="A38" s="96"/>
      <c r="B38" s="110"/>
      <c r="C38" s="97"/>
      <c r="D38" s="97"/>
      <c r="E38" s="97"/>
      <c r="F38" s="97"/>
      <c r="G38" s="97"/>
    </row>
    <row r="39" spans="1:7">
      <c r="A39" s="359" t="s">
        <v>5240</v>
      </c>
      <c r="B39" s="358" t="s">
        <v>5241</v>
      </c>
      <c r="C39" s="360" t="s">
        <v>75</v>
      </c>
      <c r="D39" s="360" t="s">
        <v>76</v>
      </c>
      <c r="E39" s="361">
        <v>2</v>
      </c>
      <c r="F39" s="361">
        <f t="shared" ref="F39:G39" si="4">SUMPRODUCT($E40:$E75,F40:F75)</f>
        <v>240.63159974058001</v>
      </c>
      <c r="G39" s="361">
        <f t="shared" si="4"/>
        <v>30.4522590905</v>
      </c>
    </row>
    <row r="40" spans="1:7">
      <c r="A40" s="375">
        <v>10</v>
      </c>
      <c r="B40" s="372" t="s">
        <v>332</v>
      </c>
      <c r="C40" s="374" t="s">
        <v>43</v>
      </c>
      <c r="D40" s="374" t="s">
        <v>2</v>
      </c>
      <c r="E40" s="375">
        <v>2.4248021000000002E-2</v>
      </c>
      <c r="F40" s="268">
        <f>IF(C40="MAT.",VLOOKUP(A40,INSUMOS_AUX!A:F,6,FALSE),0)</f>
        <v>6.13</v>
      </c>
      <c r="G40" s="375">
        <f>IF(C40="M.O.",VLOOKUP(A40,INSUMOS_AUX!A:F,6,FALSE),0)</f>
        <v>0</v>
      </c>
    </row>
    <row r="41" spans="1:7" ht="21">
      <c r="A41" s="375">
        <v>10535</v>
      </c>
      <c r="B41" s="372" t="s">
        <v>95</v>
      </c>
      <c r="C41" s="374" t="s">
        <v>43</v>
      </c>
      <c r="D41" s="374" t="s">
        <v>2</v>
      </c>
      <c r="E41" s="375">
        <v>1.6950000000000001E-6</v>
      </c>
      <c r="F41" s="268">
        <f>IF(C41="MAT.",VLOOKUP(A41,INSUMOS_AUX!A:F,6,FALSE),0)</f>
        <v>3000</v>
      </c>
      <c r="G41" s="375">
        <f>IF(C41="M.O.",VLOOKUP(A41,INSUMOS_AUX!A:F,6,FALSE),0)</f>
        <v>0</v>
      </c>
    </row>
    <row r="42" spans="1:7" ht="21">
      <c r="A42" s="375">
        <v>11359</v>
      </c>
      <c r="B42" s="372" t="s">
        <v>5603</v>
      </c>
      <c r="C42" s="374" t="s">
        <v>43</v>
      </c>
      <c r="D42" s="374" t="s">
        <v>2</v>
      </c>
      <c r="E42" s="375">
        <v>2.04759E-4</v>
      </c>
      <c r="F42" s="268">
        <f>IF(C42="MAT.",VLOOKUP(A42,INSUMOS_AUX!A:F,6,FALSE),0)</f>
        <v>604.45000000000005</v>
      </c>
      <c r="G42" s="375">
        <f>IF(C42="M.O.",VLOOKUP(A42,INSUMOS_AUX!A:F,6,FALSE),0)</f>
        <v>0</v>
      </c>
    </row>
    <row r="43" spans="1:7">
      <c r="A43" s="375">
        <v>1213</v>
      </c>
      <c r="B43" s="372" t="s">
        <v>96</v>
      </c>
      <c r="C43" s="374" t="s">
        <v>92</v>
      </c>
      <c r="D43" s="374" t="s">
        <v>97</v>
      </c>
      <c r="E43" s="375">
        <v>1.0093000000000001</v>
      </c>
      <c r="F43" s="268">
        <f>IF(C43="MAT.",VLOOKUP(A43,INSUMOS_AUX!A:F,6,FALSE),0)</f>
        <v>0</v>
      </c>
      <c r="G43" s="375">
        <f>IF(C43="M.O.",VLOOKUP(A43,INSUMOS_AUX!A:F,6,FALSE),0)</f>
        <v>13.35</v>
      </c>
    </row>
    <row r="44" spans="1:7">
      <c r="A44" s="375">
        <v>12815</v>
      </c>
      <c r="B44" s="372" t="s">
        <v>2406</v>
      </c>
      <c r="C44" s="374" t="s">
        <v>43</v>
      </c>
      <c r="D44" s="374" t="s">
        <v>2</v>
      </c>
      <c r="E44" s="375">
        <v>2.7429492999999999E-2</v>
      </c>
      <c r="F44" s="268">
        <f>IF(C44="MAT.",VLOOKUP(A44,INSUMOS_AUX!A:F,6,FALSE),0)</f>
        <v>5.65</v>
      </c>
      <c r="G44" s="375">
        <f>IF(C44="M.O.",VLOOKUP(A44,INSUMOS_AUX!A:F,6,FALSE),0)</f>
        <v>0</v>
      </c>
    </row>
    <row r="45" spans="1:7">
      <c r="A45" s="375">
        <v>12892</v>
      </c>
      <c r="B45" s="372" t="s">
        <v>328</v>
      </c>
      <c r="C45" s="374" t="s">
        <v>43</v>
      </c>
      <c r="D45" s="374" t="s">
        <v>98</v>
      </c>
      <c r="E45" s="375">
        <v>4.1753183999999999E-2</v>
      </c>
      <c r="F45" s="268">
        <f>IF(C45="MAT.",VLOOKUP(A45,INSUMOS_AUX!A:F,6,FALSE),0)</f>
        <v>9</v>
      </c>
      <c r="G45" s="375">
        <f>IF(C45="M.O.",VLOOKUP(A45,INSUMOS_AUX!A:F,6,FALSE),0)</f>
        <v>0</v>
      </c>
    </row>
    <row r="46" spans="1:7">
      <c r="A46" s="375">
        <v>12893</v>
      </c>
      <c r="B46" s="372" t="s">
        <v>329</v>
      </c>
      <c r="C46" s="374" t="s">
        <v>43</v>
      </c>
      <c r="D46" s="374" t="s">
        <v>98</v>
      </c>
      <c r="E46" s="375">
        <v>4.8670409999999999E-3</v>
      </c>
      <c r="F46" s="268">
        <f>IF(C46="MAT.",VLOOKUP(A46,INSUMOS_AUX!A:F,6,FALSE),0)</f>
        <v>48</v>
      </c>
      <c r="G46" s="375">
        <f>IF(C46="M.O.",VLOOKUP(A46,INSUMOS_AUX!A:F,6,FALSE),0)</f>
        <v>0</v>
      </c>
    </row>
    <row r="47" spans="1:7">
      <c r="A47" s="375">
        <v>1379</v>
      </c>
      <c r="B47" s="372" t="s">
        <v>335</v>
      </c>
      <c r="C47" s="374" t="s">
        <v>43</v>
      </c>
      <c r="D47" s="374" t="s">
        <v>94</v>
      </c>
      <c r="E47" s="375">
        <v>2.1221000000000001</v>
      </c>
      <c r="F47" s="268">
        <f>IF(C47="MAT.",VLOOKUP(A47,INSUMOS_AUX!A:F,6,FALSE),0)</f>
        <v>0.42</v>
      </c>
      <c r="G47" s="375">
        <f>IF(C47="M.O.",VLOOKUP(A47,INSUMOS_AUX!A:F,6,FALSE),0)</f>
        <v>0</v>
      </c>
    </row>
    <row r="48" spans="1:7">
      <c r="A48" s="375">
        <v>25966</v>
      </c>
      <c r="B48" s="372" t="s">
        <v>3980</v>
      </c>
      <c r="C48" s="374" t="s">
        <v>43</v>
      </c>
      <c r="D48" s="374" t="s">
        <v>113</v>
      </c>
      <c r="E48" s="375">
        <v>4.5715319999999997E-3</v>
      </c>
      <c r="F48" s="268">
        <f>IF(C48="MAT.",VLOOKUP(A48,INSUMOS_AUX!A:F,6,FALSE),0)</f>
        <v>13.63</v>
      </c>
      <c r="G48" s="375">
        <f>IF(C48="M.O.",VLOOKUP(A48,INSUMOS_AUX!A:F,6,FALSE),0)</f>
        <v>0</v>
      </c>
    </row>
    <row r="49" spans="1:7">
      <c r="A49" s="375">
        <v>2705</v>
      </c>
      <c r="B49" s="372" t="s">
        <v>99</v>
      </c>
      <c r="C49" s="374" t="s">
        <v>43</v>
      </c>
      <c r="D49" s="374" t="s">
        <v>100</v>
      </c>
      <c r="E49" s="375">
        <v>0.01</v>
      </c>
      <c r="F49" s="268">
        <f>IF(C49="MAT.",VLOOKUP(A49,INSUMOS_AUX!A:F,6,FALSE),0)</f>
        <v>0.46</v>
      </c>
      <c r="G49" s="375">
        <f>IF(C49="M.O.",VLOOKUP(A49,INSUMOS_AUX!A:F,6,FALSE),0)</f>
        <v>0</v>
      </c>
    </row>
    <row r="50" spans="1:7">
      <c r="A50" s="375">
        <v>2711</v>
      </c>
      <c r="B50" s="372" t="s">
        <v>334</v>
      </c>
      <c r="C50" s="374" t="s">
        <v>43</v>
      </c>
      <c r="D50" s="374" t="s">
        <v>2</v>
      </c>
      <c r="E50" s="375">
        <v>2.0100830000000002E-3</v>
      </c>
      <c r="F50" s="268">
        <f>IF(C50="MAT.",VLOOKUP(A50,INSUMOS_AUX!A:F,6,FALSE),0)</f>
        <v>100.24</v>
      </c>
      <c r="G50" s="375">
        <f>IF(C50="M.O.",VLOOKUP(A50,INSUMOS_AUX!A:F,6,FALSE),0)</f>
        <v>0</v>
      </c>
    </row>
    <row r="51" spans="1:7">
      <c r="A51" s="375">
        <v>36144</v>
      </c>
      <c r="B51" s="372" t="s">
        <v>4026</v>
      </c>
      <c r="C51" s="374" t="s">
        <v>43</v>
      </c>
      <c r="D51" s="374" t="s">
        <v>2</v>
      </c>
      <c r="E51" s="375">
        <v>0.33892108799999998</v>
      </c>
      <c r="F51" s="268">
        <f>IF(C51="MAT.",VLOOKUP(A51,INSUMOS_AUX!A:F,6,FALSE),0)</f>
        <v>1.1200000000000001</v>
      </c>
      <c r="G51" s="375">
        <f>IF(C51="M.O.",VLOOKUP(A51,INSUMOS_AUX!A:F,6,FALSE),0)</f>
        <v>0</v>
      </c>
    </row>
    <row r="52" spans="1:7">
      <c r="A52" s="375">
        <v>36146</v>
      </c>
      <c r="B52" s="372" t="s">
        <v>3883</v>
      </c>
      <c r="C52" s="374" t="s">
        <v>43</v>
      </c>
      <c r="D52" s="374" t="s">
        <v>2</v>
      </c>
      <c r="E52" s="375">
        <v>3.7705120000000002E-3</v>
      </c>
      <c r="F52" s="268">
        <f>IF(C52="MAT.",VLOOKUP(A52,INSUMOS_AUX!A:F,6,FALSE),0)</f>
        <v>170</v>
      </c>
      <c r="G52" s="375">
        <f>IF(C52="M.O.",VLOOKUP(A52,INSUMOS_AUX!A:F,6,FALSE),0)</f>
        <v>0</v>
      </c>
    </row>
    <row r="53" spans="1:7" ht="21">
      <c r="A53" s="375">
        <v>36149</v>
      </c>
      <c r="B53" s="372" t="s">
        <v>4647</v>
      </c>
      <c r="C53" s="374" t="s">
        <v>43</v>
      </c>
      <c r="D53" s="374" t="s">
        <v>2</v>
      </c>
      <c r="E53" s="375">
        <v>2.1887999999999999E-3</v>
      </c>
      <c r="F53" s="268">
        <f>IF(C53="MAT.",VLOOKUP(A53,INSUMOS_AUX!A:F,6,FALSE),0)</f>
        <v>117.5</v>
      </c>
      <c r="G53" s="375">
        <f>IF(C53="M.O.",VLOOKUP(A53,INSUMOS_AUX!A:F,6,FALSE),0)</f>
        <v>0</v>
      </c>
    </row>
    <row r="54" spans="1:7">
      <c r="A54" s="375">
        <v>36150</v>
      </c>
      <c r="B54" s="372" t="s">
        <v>780</v>
      </c>
      <c r="C54" s="374" t="s">
        <v>43</v>
      </c>
      <c r="D54" s="374" t="s">
        <v>2</v>
      </c>
      <c r="E54" s="375">
        <v>8.0447520000000005E-3</v>
      </c>
      <c r="F54" s="268">
        <f>IF(C54="MAT.",VLOOKUP(A54,INSUMOS_AUX!A:F,6,FALSE),0)</f>
        <v>29.7</v>
      </c>
      <c r="G54" s="375">
        <f>IF(C54="M.O.",VLOOKUP(A54,INSUMOS_AUX!A:F,6,FALSE),0)</f>
        <v>0</v>
      </c>
    </row>
    <row r="55" spans="1:7" ht="21">
      <c r="A55" s="375">
        <v>36153</v>
      </c>
      <c r="B55" s="372" t="s">
        <v>4184</v>
      </c>
      <c r="C55" s="374" t="s">
        <v>43</v>
      </c>
      <c r="D55" s="374" t="s">
        <v>2</v>
      </c>
      <c r="E55" s="375">
        <v>3.268001E-3</v>
      </c>
      <c r="F55" s="268">
        <f>IF(C55="MAT.",VLOOKUP(A55,INSUMOS_AUX!A:F,6,FALSE),0)</f>
        <v>133.75</v>
      </c>
      <c r="G55" s="375">
        <f>IF(C55="M.O.",VLOOKUP(A55,INSUMOS_AUX!A:F,6,FALSE),0)</f>
        <v>0</v>
      </c>
    </row>
    <row r="56" spans="1:7">
      <c r="A56" s="375">
        <v>370</v>
      </c>
      <c r="B56" s="372" t="s">
        <v>6367</v>
      </c>
      <c r="C56" s="374" t="s">
        <v>43</v>
      </c>
      <c r="D56" s="374" t="s">
        <v>93</v>
      </c>
      <c r="E56" s="375">
        <v>8.5900000000000004E-3</v>
      </c>
      <c r="F56" s="268">
        <f>IF(C56="MAT.",VLOOKUP(A56,INSUMOS_AUX!A:F,6,FALSE),0)</f>
        <v>77.5</v>
      </c>
      <c r="G56" s="375">
        <f>IF(C56="M.O.",VLOOKUP(A56,INSUMOS_AUX!A:F,6,FALSE),0)</f>
        <v>0</v>
      </c>
    </row>
    <row r="57" spans="1:7">
      <c r="A57" s="375">
        <v>37370</v>
      </c>
      <c r="B57" s="372" t="s">
        <v>104</v>
      </c>
      <c r="C57" s="374" t="s">
        <v>43</v>
      </c>
      <c r="D57" s="374" t="s">
        <v>97</v>
      </c>
      <c r="E57" s="375">
        <v>3.04</v>
      </c>
      <c r="F57" s="268">
        <f>IF(C57="MAT.",VLOOKUP(A57,INSUMOS_AUX!A:F,6,FALSE),0)</f>
        <v>1.7</v>
      </c>
      <c r="G57" s="375">
        <f>IF(C57="M.O.",VLOOKUP(A57,INSUMOS_AUX!A:F,6,FALSE),0)</f>
        <v>0</v>
      </c>
    </row>
    <row r="58" spans="1:7">
      <c r="A58" s="375">
        <v>37371</v>
      </c>
      <c r="B58" s="372" t="s">
        <v>105</v>
      </c>
      <c r="C58" s="374" t="s">
        <v>43</v>
      </c>
      <c r="D58" s="374" t="s">
        <v>97</v>
      </c>
      <c r="E58" s="375">
        <v>3.04</v>
      </c>
      <c r="F58" s="268">
        <f>IF(C58="MAT.",VLOOKUP(A58,INSUMOS_AUX!A:F,6,FALSE),0)</f>
        <v>0.64</v>
      </c>
      <c r="G58" s="375">
        <f>IF(C58="M.O.",VLOOKUP(A58,INSUMOS_AUX!A:F,6,FALSE),0)</f>
        <v>0</v>
      </c>
    </row>
    <row r="59" spans="1:7">
      <c r="A59" s="375">
        <v>37372</v>
      </c>
      <c r="B59" s="372" t="s">
        <v>106</v>
      </c>
      <c r="C59" s="374" t="s">
        <v>43</v>
      </c>
      <c r="D59" s="374" t="s">
        <v>97</v>
      </c>
      <c r="E59" s="375">
        <v>3.04</v>
      </c>
      <c r="F59" s="268">
        <f>IF(C59="MAT.",VLOOKUP(A59,INSUMOS_AUX!A:F,6,FALSE),0)</f>
        <v>0.37</v>
      </c>
      <c r="G59" s="375">
        <f>IF(C59="M.O.",VLOOKUP(A59,INSUMOS_AUX!A:F,6,FALSE),0)</f>
        <v>0</v>
      </c>
    </row>
    <row r="60" spans="1:7">
      <c r="A60" s="375">
        <v>37373</v>
      </c>
      <c r="B60" s="372" t="s">
        <v>107</v>
      </c>
      <c r="C60" s="374" t="s">
        <v>43</v>
      </c>
      <c r="D60" s="374" t="s">
        <v>97</v>
      </c>
      <c r="E60" s="375">
        <v>3.04</v>
      </c>
      <c r="F60" s="268">
        <f>IF(C60="MAT.",VLOOKUP(A60,INSUMOS_AUX!A:F,6,FALSE),0)</f>
        <v>0.02</v>
      </c>
      <c r="G60" s="375">
        <f>IF(C60="M.O.",VLOOKUP(A60,INSUMOS_AUX!A:F,6,FALSE),0)</f>
        <v>0</v>
      </c>
    </row>
    <row r="61" spans="1:7">
      <c r="A61" s="375">
        <v>37623</v>
      </c>
      <c r="B61" s="372" t="s">
        <v>6368</v>
      </c>
      <c r="C61" s="374" t="s">
        <v>92</v>
      </c>
      <c r="D61" s="374" t="s">
        <v>97</v>
      </c>
      <c r="E61" s="375">
        <v>1.5603850000000001E-2</v>
      </c>
      <c r="F61" s="268">
        <f>IF(C61="MAT.",VLOOKUP(A61,INSUMOS_AUX!A:F,6,FALSE),0)</f>
        <v>0</v>
      </c>
      <c r="G61" s="375">
        <f>IF(C61="M.O.",VLOOKUP(A61,INSUMOS_AUX!A:F,6,FALSE),0)</f>
        <v>9.94</v>
      </c>
    </row>
    <row r="62" spans="1:7">
      <c r="A62" s="375">
        <v>38382</v>
      </c>
      <c r="B62" s="372" t="s">
        <v>2915</v>
      </c>
      <c r="C62" s="374" t="s">
        <v>43</v>
      </c>
      <c r="D62" s="374" t="s">
        <v>2</v>
      </c>
      <c r="E62" s="375">
        <v>8.2568850000000003E-3</v>
      </c>
      <c r="F62" s="268">
        <f>IF(C62="MAT.",VLOOKUP(A62,INSUMOS_AUX!A:F,6,FALSE),0)</f>
        <v>7.37</v>
      </c>
      <c r="G62" s="375">
        <f>IF(C62="M.O.",VLOOKUP(A62,INSUMOS_AUX!A:F,6,FALSE),0)</f>
        <v>0</v>
      </c>
    </row>
    <row r="63" spans="1:7">
      <c r="A63" s="375">
        <v>38390</v>
      </c>
      <c r="B63" s="372" t="s">
        <v>4067</v>
      </c>
      <c r="C63" s="374" t="s">
        <v>43</v>
      </c>
      <c r="D63" s="374" t="s">
        <v>2</v>
      </c>
      <c r="E63" s="375">
        <v>4.5715319999999997E-3</v>
      </c>
      <c r="F63" s="268">
        <f>IF(C63="MAT.",VLOOKUP(A63,INSUMOS_AUX!A:F,6,FALSE),0)</f>
        <v>22.22</v>
      </c>
      <c r="G63" s="375">
        <f>IF(C63="M.O.",VLOOKUP(A63,INSUMOS_AUX!A:F,6,FALSE),0)</f>
        <v>0</v>
      </c>
    </row>
    <row r="64" spans="1:7">
      <c r="A64" s="375">
        <v>38393</v>
      </c>
      <c r="B64" s="372" t="s">
        <v>4066</v>
      </c>
      <c r="C64" s="374" t="s">
        <v>43</v>
      </c>
      <c r="D64" s="374" t="s">
        <v>2</v>
      </c>
      <c r="E64" s="375">
        <v>4.5715319999999997E-3</v>
      </c>
      <c r="F64" s="268">
        <f>IF(C64="MAT.",VLOOKUP(A64,INSUMOS_AUX!A:F,6,FALSE),0)</f>
        <v>10.02</v>
      </c>
      <c r="G64" s="375">
        <f>IF(C64="M.O.",VLOOKUP(A64,INSUMOS_AUX!A:F,6,FALSE),0)</f>
        <v>0</v>
      </c>
    </row>
    <row r="65" spans="1:7">
      <c r="A65" s="375">
        <v>38396</v>
      </c>
      <c r="B65" s="372" t="s">
        <v>4090</v>
      </c>
      <c r="C65" s="374" t="s">
        <v>43</v>
      </c>
      <c r="D65" s="374" t="s">
        <v>2</v>
      </c>
      <c r="E65" s="375">
        <v>1.6392800000000001E-4</v>
      </c>
      <c r="F65" s="268">
        <f>IF(C65="MAT.",VLOOKUP(A65,INSUMOS_AUX!A:F,6,FALSE),0)</f>
        <v>308.81</v>
      </c>
      <c r="G65" s="375">
        <f>IF(C65="M.O.",VLOOKUP(A65,INSUMOS_AUX!A:F,6,FALSE),0)</f>
        <v>0</v>
      </c>
    </row>
    <row r="66" spans="1:7">
      <c r="A66" s="375">
        <v>38399</v>
      </c>
      <c r="B66" s="372" t="s">
        <v>914</v>
      </c>
      <c r="C66" s="374" t="s">
        <v>43</v>
      </c>
      <c r="D66" s="374" t="s">
        <v>2</v>
      </c>
      <c r="E66" s="375">
        <v>8.1903499999999997E-4</v>
      </c>
      <c r="F66" s="268">
        <f>IF(C66="MAT.",VLOOKUP(A66,INSUMOS_AUX!A:F,6,FALSE),0)</f>
        <v>123.87</v>
      </c>
      <c r="G66" s="375">
        <f>IF(C66="M.O.",VLOOKUP(A66,INSUMOS_AUX!A:F,6,FALSE),0)</f>
        <v>0</v>
      </c>
    </row>
    <row r="67" spans="1:7" ht="21">
      <c r="A67" s="375">
        <v>38413</v>
      </c>
      <c r="B67" s="372" t="s">
        <v>2921</v>
      </c>
      <c r="C67" s="374" t="s">
        <v>43</v>
      </c>
      <c r="D67" s="374" t="s">
        <v>2</v>
      </c>
      <c r="E67" s="375">
        <v>1.3338E-4</v>
      </c>
      <c r="F67" s="268">
        <f>IF(C67="MAT.",VLOOKUP(A67,INSUMOS_AUX!A:F,6,FALSE),0)</f>
        <v>623.17999999999995</v>
      </c>
      <c r="G67" s="375">
        <f>IF(C67="M.O.",VLOOKUP(A67,INSUMOS_AUX!A:F,6,FALSE),0)</f>
        <v>0</v>
      </c>
    </row>
    <row r="68" spans="1:7">
      <c r="A68" s="375">
        <v>38476</v>
      </c>
      <c r="B68" s="372" t="s">
        <v>2266</v>
      </c>
      <c r="C68" s="374" t="s">
        <v>43</v>
      </c>
      <c r="D68" s="374" t="s">
        <v>2</v>
      </c>
      <c r="E68" s="375">
        <v>6.2213999999999998E-4</v>
      </c>
      <c r="F68" s="268">
        <f>IF(C68="MAT.",VLOOKUP(A68,INSUMOS_AUX!A:F,6,FALSE),0)</f>
        <v>186.63</v>
      </c>
      <c r="G68" s="375">
        <f>IF(C68="M.O.",VLOOKUP(A68,INSUMOS_AUX!A:F,6,FALSE),0)</f>
        <v>0</v>
      </c>
    </row>
    <row r="69" spans="1:7">
      <c r="A69" s="375">
        <v>38477</v>
      </c>
      <c r="B69" s="372" t="s">
        <v>2267</v>
      </c>
      <c r="C69" s="374" t="s">
        <v>43</v>
      </c>
      <c r="D69" s="374" t="s">
        <v>2</v>
      </c>
      <c r="E69" s="375">
        <v>1.3338E-4</v>
      </c>
      <c r="F69" s="268">
        <f>IF(C69="MAT.",VLOOKUP(A69,INSUMOS_AUX!A:F,6,FALSE),0)</f>
        <v>528.54</v>
      </c>
      <c r="G69" s="375">
        <f>IF(C69="M.O.",VLOOKUP(A69,INSUMOS_AUX!A:F,6,FALSE),0)</f>
        <v>0</v>
      </c>
    </row>
    <row r="70" spans="1:7" ht="21">
      <c r="A70" s="375">
        <v>4417</v>
      </c>
      <c r="B70" s="372" t="s">
        <v>4087</v>
      </c>
      <c r="C70" s="374" t="s">
        <v>43</v>
      </c>
      <c r="D70" s="374" t="s">
        <v>78</v>
      </c>
      <c r="E70" s="375">
        <v>1</v>
      </c>
      <c r="F70" s="268">
        <f>IF(C70="MAT.",VLOOKUP(A70,INSUMOS_AUX!A:F,6,FALSE),0)</f>
        <v>2.96</v>
      </c>
      <c r="G70" s="375">
        <f>IF(C70="M.O.",VLOOKUP(A70,INSUMOS_AUX!A:F,6,FALSE),0)</f>
        <v>0</v>
      </c>
    </row>
    <row r="71" spans="1:7">
      <c r="A71" s="375">
        <v>4491</v>
      </c>
      <c r="B71" s="372" t="s">
        <v>3557</v>
      </c>
      <c r="C71" s="374" t="s">
        <v>43</v>
      </c>
      <c r="D71" s="374" t="s">
        <v>78</v>
      </c>
      <c r="E71" s="375">
        <v>4</v>
      </c>
      <c r="F71" s="268">
        <f>IF(C71="MAT.",VLOOKUP(A71,INSUMOS_AUX!A:F,6,FALSE),0)</f>
        <v>5.65</v>
      </c>
      <c r="G71" s="375">
        <f>IF(C71="M.O.",VLOOKUP(A71,INSUMOS_AUX!A:F,6,FALSE),0)</f>
        <v>0</v>
      </c>
    </row>
    <row r="72" spans="1:7">
      <c r="A72" s="375">
        <v>4721</v>
      </c>
      <c r="B72" s="372" t="s">
        <v>341</v>
      </c>
      <c r="C72" s="374" t="s">
        <v>43</v>
      </c>
      <c r="D72" s="374" t="s">
        <v>93</v>
      </c>
      <c r="E72" s="375">
        <v>5.79E-3</v>
      </c>
      <c r="F72" s="268">
        <f>IF(C72="MAT.",VLOOKUP(A72,INSUMOS_AUX!A:F,6,FALSE),0)</f>
        <v>45.44</v>
      </c>
      <c r="G72" s="375">
        <f>IF(C72="M.O.",VLOOKUP(A72,INSUMOS_AUX!A:F,6,FALSE),0)</f>
        <v>0</v>
      </c>
    </row>
    <row r="73" spans="1:7" ht="21">
      <c r="A73" s="375">
        <v>4813</v>
      </c>
      <c r="B73" s="372" t="s">
        <v>3698</v>
      </c>
      <c r="C73" s="374" t="s">
        <v>43</v>
      </c>
      <c r="D73" s="374" t="s">
        <v>76</v>
      </c>
      <c r="E73" s="375">
        <v>1</v>
      </c>
      <c r="F73" s="268">
        <f>IF(C73="MAT.",VLOOKUP(A73,INSUMOS_AUX!A:F,6,FALSE),0)</f>
        <v>200</v>
      </c>
      <c r="G73" s="375">
        <f>IF(C73="M.O.",VLOOKUP(A73,INSUMOS_AUX!A:F,6,FALSE),0)</f>
        <v>0</v>
      </c>
    </row>
    <row r="74" spans="1:7">
      <c r="A74" s="375">
        <v>5075</v>
      </c>
      <c r="B74" s="372" t="s">
        <v>6369</v>
      </c>
      <c r="C74" s="374" t="s">
        <v>43</v>
      </c>
      <c r="D74" s="374" t="s">
        <v>94</v>
      </c>
      <c r="E74" s="375">
        <v>0.11</v>
      </c>
      <c r="F74" s="268">
        <f>IF(C74="MAT.",VLOOKUP(A74,INSUMOS_AUX!A:F,6,FALSE),0)</f>
        <v>9.6199999999999992</v>
      </c>
      <c r="G74" s="375">
        <f>IF(C74="M.O.",VLOOKUP(A74,INSUMOS_AUX!A:F,6,FALSE),0)</f>
        <v>0</v>
      </c>
    </row>
    <row r="75" spans="1:7">
      <c r="A75" s="375">
        <v>6111</v>
      </c>
      <c r="B75" s="372" t="s">
        <v>109</v>
      </c>
      <c r="C75" s="374" t="s">
        <v>92</v>
      </c>
      <c r="D75" s="374" t="s">
        <v>97</v>
      </c>
      <c r="E75" s="375">
        <v>2.0591189499999998</v>
      </c>
      <c r="F75" s="268">
        <f>IF(C75="MAT.",VLOOKUP(A75,INSUMOS_AUX!A:F,6,FALSE),0)</f>
        <v>0</v>
      </c>
      <c r="G75" s="375">
        <f>IF(C75="M.O.",VLOOKUP(A75,INSUMOS_AUX!A:F,6,FALSE),0)</f>
        <v>8.17</v>
      </c>
    </row>
    <row r="76" spans="1:7">
      <c r="A76" s="96"/>
      <c r="B76" s="110"/>
      <c r="C76" s="97"/>
      <c r="D76" s="97"/>
      <c r="E76" s="97"/>
      <c r="F76" s="97"/>
      <c r="G76" s="97"/>
    </row>
    <row r="77" spans="1:7" ht="21">
      <c r="A77" s="359" t="s">
        <v>5243</v>
      </c>
      <c r="B77" s="358" t="s">
        <v>5244</v>
      </c>
      <c r="C77" s="360" t="s">
        <v>75</v>
      </c>
      <c r="D77" s="360" t="s">
        <v>76</v>
      </c>
      <c r="E77" s="361">
        <v>44</v>
      </c>
      <c r="F77" s="361">
        <f t="shared" ref="F77:G77" si="5">SUMPRODUCT($E78:$E109,F78:F109)</f>
        <v>22.955325003500004</v>
      </c>
      <c r="G77" s="361">
        <f t="shared" si="5"/>
        <v>22.726205149999998</v>
      </c>
    </row>
    <row r="78" spans="1:7">
      <c r="A78" s="375">
        <v>10</v>
      </c>
      <c r="B78" s="372" t="s">
        <v>332</v>
      </c>
      <c r="C78" s="374" t="s">
        <v>43</v>
      </c>
      <c r="D78" s="374" t="s">
        <v>2</v>
      </c>
      <c r="E78" s="375">
        <v>1.643526E-2</v>
      </c>
      <c r="F78" s="268">
        <f>IF(C78="MAT.",VLOOKUP(A78,INSUMOS_AUX!A:F,6,FALSE),0)</f>
        <v>6.13</v>
      </c>
      <c r="G78" s="375">
        <f>IF(C78="M.O.",VLOOKUP(A78,INSUMOS_AUX!A:F,6,FALSE),0)</f>
        <v>0</v>
      </c>
    </row>
    <row r="79" spans="1:7">
      <c r="A79" s="375">
        <v>1106</v>
      </c>
      <c r="B79" s="372" t="s">
        <v>342</v>
      </c>
      <c r="C79" s="374" t="s">
        <v>43</v>
      </c>
      <c r="D79" s="374" t="s">
        <v>94</v>
      </c>
      <c r="E79" s="375">
        <v>0.6</v>
      </c>
      <c r="F79" s="268">
        <f>IF(C79="MAT.",VLOOKUP(A79,INSUMOS_AUX!A:F,6,FALSE),0)</f>
        <v>0.53</v>
      </c>
      <c r="G79" s="375">
        <f>IF(C79="M.O.",VLOOKUP(A79,INSUMOS_AUX!A:F,6,FALSE),0)</f>
        <v>0</v>
      </c>
    </row>
    <row r="80" spans="1:7" ht="21">
      <c r="A80" s="375">
        <v>11359</v>
      </c>
      <c r="B80" s="372" t="s">
        <v>5603</v>
      </c>
      <c r="C80" s="374" t="s">
        <v>43</v>
      </c>
      <c r="D80" s="374" t="s">
        <v>2</v>
      </c>
      <c r="E80" s="375">
        <v>1.3878499999999999E-4</v>
      </c>
      <c r="F80" s="268">
        <f>IF(C80="MAT.",VLOOKUP(A80,INSUMOS_AUX!A:F,6,FALSE),0)</f>
        <v>604.45000000000005</v>
      </c>
      <c r="G80" s="375">
        <f>IF(C80="M.O.",VLOOKUP(A80,INSUMOS_AUX!A:F,6,FALSE),0)</f>
        <v>0</v>
      </c>
    </row>
    <row r="81" spans="1:7">
      <c r="A81" s="375">
        <v>1213</v>
      </c>
      <c r="B81" s="372" t="s">
        <v>96</v>
      </c>
      <c r="C81" s="374" t="s">
        <v>92</v>
      </c>
      <c r="D81" s="374" t="s">
        <v>97</v>
      </c>
      <c r="E81" s="375">
        <v>0.80744000000000005</v>
      </c>
      <c r="F81" s="268">
        <f>IF(C81="MAT.",VLOOKUP(A81,INSUMOS_AUX!A:F,6,FALSE),0)</f>
        <v>0</v>
      </c>
      <c r="G81" s="375">
        <f>IF(C81="M.O.",VLOOKUP(A81,INSUMOS_AUX!A:F,6,FALSE),0)</f>
        <v>13.35</v>
      </c>
    </row>
    <row r="82" spans="1:7">
      <c r="A82" s="375">
        <v>12815</v>
      </c>
      <c r="B82" s="372" t="s">
        <v>2406</v>
      </c>
      <c r="C82" s="374" t="s">
        <v>43</v>
      </c>
      <c r="D82" s="374" t="s">
        <v>2</v>
      </c>
      <c r="E82" s="375">
        <v>1.8591654999999999E-2</v>
      </c>
      <c r="F82" s="268">
        <f>IF(C82="MAT.",VLOOKUP(A82,INSUMOS_AUX!A:F,6,FALSE),0)</f>
        <v>5.65</v>
      </c>
      <c r="G82" s="375">
        <f>IF(C82="M.O.",VLOOKUP(A82,INSUMOS_AUX!A:F,6,FALSE),0)</f>
        <v>0</v>
      </c>
    </row>
    <row r="83" spans="1:7">
      <c r="A83" s="375">
        <v>12892</v>
      </c>
      <c r="B83" s="372" t="s">
        <v>328</v>
      </c>
      <c r="C83" s="374" t="s">
        <v>43</v>
      </c>
      <c r="D83" s="374" t="s">
        <v>98</v>
      </c>
      <c r="E83" s="375">
        <v>2.8155929999999999E-2</v>
      </c>
      <c r="F83" s="268">
        <f>IF(C83="MAT.",VLOOKUP(A83,INSUMOS_AUX!A:F,6,FALSE),0)</f>
        <v>9</v>
      </c>
      <c r="G83" s="375">
        <f>IF(C83="M.O.",VLOOKUP(A83,INSUMOS_AUX!A:F,6,FALSE),0)</f>
        <v>0</v>
      </c>
    </row>
    <row r="84" spans="1:7">
      <c r="A84" s="375">
        <v>12893</v>
      </c>
      <c r="B84" s="372" t="s">
        <v>329</v>
      </c>
      <c r="C84" s="374" t="s">
        <v>43</v>
      </c>
      <c r="D84" s="374" t="s">
        <v>98</v>
      </c>
      <c r="E84" s="375">
        <v>3.2820499999999999E-3</v>
      </c>
      <c r="F84" s="268">
        <f>IF(C84="MAT.",VLOOKUP(A84,INSUMOS_AUX!A:F,6,FALSE),0)</f>
        <v>48</v>
      </c>
      <c r="G84" s="375">
        <f>IF(C84="M.O.",VLOOKUP(A84,INSUMOS_AUX!A:F,6,FALSE),0)</f>
        <v>0</v>
      </c>
    </row>
    <row r="85" spans="1:7" ht="21">
      <c r="A85" s="375">
        <v>1351</v>
      </c>
      <c r="B85" s="372" t="s">
        <v>1491</v>
      </c>
      <c r="C85" s="374" t="s">
        <v>43</v>
      </c>
      <c r="D85" s="374" t="s">
        <v>2</v>
      </c>
      <c r="E85" s="375">
        <v>0.22727269999999999</v>
      </c>
      <c r="F85" s="268">
        <f>IF(C85="MAT.",VLOOKUP(A85,INSUMOS_AUX!A:F,6,FALSE),0)</f>
        <v>16.420000000000002</v>
      </c>
      <c r="G85" s="375">
        <f>IF(C85="M.O.",VLOOKUP(A85,INSUMOS_AUX!A:F,6,FALSE),0)</f>
        <v>0</v>
      </c>
    </row>
    <row r="86" spans="1:7">
      <c r="A86" s="375">
        <v>25966</v>
      </c>
      <c r="B86" s="372" t="s">
        <v>3980</v>
      </c>
      <c r="C86" s="374" t="s">
        <v>43</v>
      </c>
      <c r="D86" s="374" t="s">
        <v>113</v>
      </c>
      <c r="E86" s="375">
        <v>3.0985750000000001E-3</v>
      </c>
      <c r="F86" s="268">
        <f>IF(C86="MAT.",VLOOKUP(A86,INSUMOS_AUX!A:F,6,FALSE),0)</f>
        <v>13.63</v>
      </c>
      <c r="G86" s="375">
        <f>IF(C86="M.O.",VLOOKUP(A86,INSUMOS_AUX!A:F,6,FALSE),0)</f>
        <v>0</v>
      </c>
    </row>
    <row r="87" spans="1:7">
      <c r="A87" s="375">
        <v>2711</v>
      </c>
      <c r="B87" s="372" t="s">
        <v>334</v>
      </c>
      <c r="C87" s="374" t="s">
        <v>43</v>
      </c>
      <c r="D87" s="374" t="s">
        <v>2</v>
      </c>
      <c r="E87" s="375">
        <v>1.36243E-3</v>
      </c>
      <c r="F87" s="268">
        <f>IF(C87="MAT.",VLOOKUP(A87,INSUMOS_AUX!A:F,6,FALSE),0)</f>
        <v>100.24</v>
      </c>
      <c r="G87" s="375">
        <f>IF(C87="M.O.",VLOOKUP(A87,INSUMOS_AUX!A:F,6,FALSE),0)</f>
        <v>0</v>
      </c>
    </row>
    <row r="88" spans="1:7">
      <c r="A88" s="375">
        <v>36144</v>
      </c>
      <c r="B88" s="372" t="s">
        <v>4026</v>
      </c>
      <c r="C88" s="374" t="s">
        <v>43</v>
      </c>
      <c r="D88" s="374" t="s">
        <v>2</v>
      </c>
      <c r="E88" s="375">
        <v>0.22854875999999999</v>
      </c>
      <c r="F88" s="268">
        <f>IF(C88="MAT.",VLOOKUP(A88,INSUMOS_AUX!A:F,6,FALSE),0)</f>
        <v>1.1200000000000001</v>
      </c>
      <c r="G88" s="375">
        <f>IF(C88="M.O.",VLOOKUP(A88,INSUMOS_AUX!A:F,6,FALSE),0)</f>
        <v>0</v>
      </c>
    </row>
    <row r="89" spans="1:7">
      <c r="A89" s="375">
        <v>36146</v>
      </c>
      <c r="B89" s="372" t="s">
        <v>3883</v>
      </c>
      <c r="C89" s="374" t="s">
        <v>43</v>
      </c>
      <c r="D89" s="374" t="s">
        <v>2</v>
      </c>
      <c r="E89" s="375">
        <v>2.5426149999999998E-3</v>
      </c>
      <c r="F89" s="268">
        <f>IF(C89="MAT.",VLOOKUP(A89,INSUMOS_AUX!A:F,6,FALSE),0)</f>
        <v>170</v>
      </c>
      <c r="G89" s="375">
        <f>IF(C89="M.O.",VLOOKUP(A89,INSUMOS_AUX!A:F,6,FALSE),0)</f>
        <v>0</v>
      </c>
    </row>
    <row r="90" spans="1:7" ht="21">
      <c r="A90" s="375">
        <v>36149</v>
      </c>
      <c r="B90" s="372" t="s">
        <v>4647</v>
      </c>
      <c r="C90" s="374" t="s">
        <v>43</v>
      </c>
      <c r="D90" s="374" t="s">
        <v>2</v>
      </c>
      <c r="E90" s="375">
        <v>1.4760000000000001E-3</v>
      </c>
      <c r="F90" s="268">
        <f>IF(C90="MAT.",VLOOKUP(A90,INSUMOS_AUX!A:F,6,FALSE),0)</f>
        <v>117.5</v>
      </c>
      <c r="G90" s="375">
        <f>IF(C90="M.O.",VLOOKUP(A90,INSUMOS_AUX!A:F,6,FALSE),0)</f>
        <v>0</v>
      </c>
    </row>
    <row r="91" spans="1:7">
      <c r="A91" s="375">
        <v>36150</v>
      </c>
      <c r="B91" s="372" t="s">
        <v>780</v>
      </c>
      <c r="C91" s="374" t="s">
        <v>43</v>
      </c>
      <c r="D91" s="374" t="s">
        <v>2</v>
      </c>
      <c r="E91" s="375">
        <v>5.4249149999999998E-3</v>
      </c>
      <c r="F91" s="268">
        <f>IF(C91="MAT.",VLOOKUP(A91,INSUMOS_AUX!A:F,6,FALSE),0)</f>
        <v>29.7</v>
      </c>
      <c r="G91" s="375">
        <f>IF(C91="M.O.",VLOOKUP(A91,INSUMOS_AUX!A:F,6,FALSE),0)</f>
        <v>0</v>
      </c>
    </row>
    <row r="92" spans="1:7" ht="21">
      <c r="A92" s="375">
        <v>36153</v>
      </c>
      <c r="B92" s="372" t="s">
        <v>4184</v>
      </c>
      <c r="C92" s="374" t="s">
        <v>43</v>
      </c>
      <c r="D92" s="374" t="s">
        <v>2</v>
      </c>
      <c r="E92" s="375">
        <v>2.20375E-3</v>
      </c>
      <c r="F92" s="268">
        <f>IF(C92="MAT.",VLOOKUP(A92,INSUMOS_AUX!A:F,6,FALSE),0)</f>
        <v>133.75</v>
      </c>
      <c r="G92" s="375">
        <f>IF(C92="M.O.",VLOOKUP(A92,INSUMOS_AUX!A:F,6,FALSE),0)</f>
        <v>0</v>
      </c>
    </row>
    <row r="93" spans="1:7">
      <c r="A93" s="375">
        <v>37370</v>
      </c>
      <c r="B93" s="372" t="s">
        <v>104</v>
      </c>
      <c r="C93" s="374" t="s">
        <v>43</v>
      </c>
      <c r="D93" s="374" t="s">
        <v>97</v>
      </c>
      <c r="E93" s="375">
        <v>2.0499999999999998</v>
      </c>
      <c r="F93" s="268">
        <f>IF(C93="MAT.",VLOOKUP(A93,INSUMOS_AUX!A:F,6,FALSE),0)</f>
        <v>1.7</v>
      </c>
      <c r="G93" s="375">
        <f>IF(C93="M.O.",VLOOKUP(A93,INSUMOS_AUX!A:F,6,FALSE),0)</f>
        <v>0</v>
      </c>
    </row>
    <row r="94" spans="1:7">
      <c r="A94" s="375">
        <v>37371</v>
      </c>
      <c r="B94" s="372" t="s">
        <v>105</v>
      </c>
      <c r="C94" s="374" t="s">
        <v>43</v>
      </c>
      <c r="D94" s="374" t="s">
        <v>97</v>
      </c>
      <c r="E94" s="375">
        <v>2.0499999999999998</v>
      </c>
      <c r="F94" s="268">
        <f>IF(C94="MAT.",VLOOKUP(A94,INSUMOS_AUX!A:F,6,FALSE),0)</f>
        <v>0.64</v>
      </c>
      <c r="G94" s="375">
        <f>IF(C94="M.O.",VLOOKUP(A94,INSUMOS_AUX!A:F,6,FALSE),0)</f>
        <v>0</v>
      </c>
    </row>
    <row r="95" spans="1:7">
      <c r="A95" s="375">
        <v>37372</v>
      </c>
      <c r="B95" s="372" t="s">
        <v>106</v>
      </c>
      <c r="C95" s="374" t="s">
        <v>43</v>
      </c>
      <c r="D95" s="374" t="s">
        <v>97</v>
      </c>
      <c r="E95" s="375">
        <v>2.0499999999999998</v>
      </c>
      <c r="F95" s="268">
        <f>IF(C95="MAT.",VLOOKUP(A95,INSUMOS_AUX!A:F,6,FALSE),0)</f>
        <v>0.37</v>
      </c>
      <c r="G95" s="375">
        <f>IF(C95="M.O.",VLOOKUP(A95,INSUMOS_AUX!A:F,6,FALSE),0)</f>
        <v>0</v>
      </c>
    </row>
    <row r="96" spans="1:7">
      <c r="A96" s="375">
        <v>37373</v>
      </c>
      <c r="B96" s="372" t="s">
        <v>107</v>
      </c>
      <c r="C96" s="374" t="s">
        <v>43</v>
      </c>
      <c r="D96" s="374" t="s">
        <v>97</v>
      </c>
      <c r="E96" s="375">
        <v>2.0499999999999998</v>
      </c>
      <c r="F96" s="268">
        <f>IF(C96="MAT.",VLOOKUP(A96,INSUMOS_AUX!A:F,6,FALSE),0)</f>
        <v>0.02</v>
      </c>
      <c r="G96" s="375">
        <f>IF(C96="M.O.",VLOOKUP(A96,INSUMOS_AUX!A:F,6,FALSE),0)</f>
        <v>0</v>
      </c>
    </row>
    <row r="97" spans="1:7">
      <c r="A97" s="375">
        <v>38382</v>
      </c>
      <c r="B97" s="372" t="s">
        <v>2915</v>
      </c>
      <c r="C97" s="374" t="s">
        <v>43</v>
      </c>
      <c r="D97" s="374" t="s">
        <v>2</v>
      </c>
      <c r="E97" s="375">
        <v>5.5964999999999999E-3</v>
      </c>
      <c r="F97" s="268">
        <f>IF(C97="MAT.",VLOOKUP(A97,INSUMOS_AUX!A:F,6,FALSE),0)</f>
        <v>7.37</v>
      </c>
      <c r="G97" s="375">
        <f>IF(C97="M.O.",VLOOKUP(A97,INSUMOS_AUX!A:F,6,FALSE),0)</f>
        <v>0</v>
      </c>
    </row>
    <row r="98" spans="1:7">
      <c r="A98" s="375">
        <v>38390</v>
      </c>
      <c r="B98" s="372" t="s">
        <v>4067</v>
      </c>
      <c r="C98" s="374" t="s">
        <v>43</v>
      </c>
      <c r="D98" s="374" t="s">
        <v>2</v>
      </c>
      <c r="E98" s="375">
        <v>3.0985750000000001E-3</v>
      </c>
      <c r="F98" s="268">
        <f>IF(C98="MAT.",VLOOKUP(A98,INSUMOS_AUX!A:F,6,FALSE),0)</f>
        <v>22.22</v>
      </c>
      <c r="G98" s="375">
        <f>IF(C98="M.O.",VLOOKUP(A98,INSUMOS_AUX!A:F,6,FALSE),0)</f>
        <v>0</v>
      </c>
    </row>
    <row r="99" spans="1:7">
      <c r="A99" s="375">
        <v>38393</v>
      </c>
      <c r="B99" s="372" t="s">
        <v>4066</v>
      </c>
      <c r="C99" s="374" t="s">
        <v>43</v>
      </c>
      <c r="D99" s="374" t="s">
        <v>2</v>
      </c>
      <c r="E99" s="375">
        <v>3.0985750000000001E-3</v>
      </c>
      <c r="F99" s="268">
        <f>IF(C99="MAT.",VLOOKUP(A99,INSUMOS_AUX!A:F,6,FALSE),0)</f>
        <v>10.02</v>
      </c>
      <c r="G99" s="375">
        <f>IF(C99="M.O.",VLOOKUP(A99,INSUMOS_AUX!A:F,6,FALSE),0)</f>
        <v>0</v>
      </c>
    </row>
    <row r="100" spans="1:7">
      <c r="A100" s="375">
        <v>38396</v>
      </c>
      <c r="B100" s="372" t="s">
        <v>4090</v>
      </c>
      <c r="C100" s="374" t="s">
        <v>43</v>
      </c>
      <c r="D100" s="374" t="s">
        <v>2</v>
      </c>
      <c r="E100" s="375">
        <v>1.1111E-4</v>
      </c>
      <c r="F100" s="268">
        <f>IF(C100="MAT.",VLOOKUP(A100,INSUMOS_AUX!A:F,6,FALSE),0)</f>
        <v>308.81</v>
      </c>
      <c r="G100" s="375">
        <f>IF(C100="M.O.",VLOOKUP(A100,INSUMOS_AUX!A:F,6,FALSE),0)</f>
        <v>0</v>
      </c>
    </row>
    <row r="101" spans="1:7">
      <c r="A101" s="375">
        <v>38399</v>
      </c>
      <c r="B101" s="372" t="s">
        <v>914</v>
      </c>
      <c r="C101" s="374" t="s">
        <v>43</v>
      </c>
      <c r="D101" s="374" t="s">
        <v>2</v>
      </c>
      <c r="E101" s="375">
        <v>5.5513999999999997E-4</v>
      </c>
      <c r="F101" s="268">
        <f>IF(C101="MAT.",VLOOKUP(A101,INSUMOS_AUX!A:F,6,FALSE),0)</f>
        <v>123.87</v>
      </c>
      <c r="G101" s="375">
        <f>IF(C101="M.O.",VLOOKUP(A101,INSUMOS_AUX!A:F,6,FALSE),0)</f>
        <v>0</v>
      </c>
    </row>
    <row r="102" spans="1:7" ht="21">
      <c r="A102" s="375">
        <v>38413</v>
      </c>
      <c r="B102" s="372" t="s">
        <v>2921</v>
      </c>
      <c r="C102" s="374" t="s">
        <v>43</v>
      </c>
      <c r="D102" s="374" t="s">
        <v>2</v>
      </c>
      <c r="E102" s="375">
        <v>9.0404999999999999E-5</v>
      </c>
      <c r="F102" s="268">
        <f>IF(C102="MAT.",VLOOKUP(A102,INSUMOS_AUX!A:F,6,FALSE),0)</f>
        <v>623.17999999999995</v>
      </c>
      <c r="G102" s="375">
        <f>IF(C102="M.O.",VLOOKUP(A102,INSUMOS_AUX!A:F,6,FALSE),0)</f>
        <v>0</v>
      </c>
    </row>
    <row r="103" spans="1:7">
      <c r="A103" s="375">
        <v>38476</v>
      </c>
      <c r="B103" s="372" t="s">
        <v>2266</v>
      </c>
      <c r="C103" s="374" t="s">
        <v>43</v>
      </c>
      <c r="D103" s="374" t="s">
        <v>2</v>
      </c>
      <c r="E103" s="375">
        <v>4.2168499999999999E-4</v>
      </c>
      <c r="F103" s="268">
        <f>IF(C103="MAT.",VLOOKUP(A103,INSUMOS_AUX!A:F,6,FALSE),0)</f>
        <v>186.63</v>
      </c>
      <c r="G103" s="375">
        <f>IF(C103="M.O.",VLOOKUP(A103,INSUMOS_AUX!A:F,6,FALSE),0)</f>
        <v>0</v>
      </c>
    </row>
    <row r="104" spans="1:7">
      <c r="A104" s="375">
        <v>38477</v>
      </c>
      <c r="B104" s="372" t="s">
        <v>2267</v>
      </c>
      <c r="C104" s="374" t="s">
        <v>43</v>
      </c>
      <c r="D104" s="374" t="s">
        <v>2</v>
      </c>
      <c r="E104" s="375">
        <v>9.0404999999999999E-5</v>
      </c>
      <c r="F104" s="268">
        <f>IF(C104="MAT.",VLOOKUP(A104,INSUMOS_AUX!A:F,6,FALSE),0)</f>
        <v>528.54</v>
      </c>
      <c r="G104" s="375">
        <f>IF(C104="M.O.",VLOOKUP(A104,INSUMOS_AUX!A:F,6,FALSE),0)</f>
        <v>0</v>
      </c>
    </row>
    <row r="105" spans="1:7">
      <c r="A105" s="375">
        <v>4491</v>
      </c>
      <c r="B105" s="372" t="s">
        <v>3557</v>
      </c>
      <c r="C105" s="374" t="s">
        <v>43</v>
      </c>
      <c r="D105" s="374" t="s">
        <v>78</v>
      </c>
      <c r="E105" s="375">
        <v>1.58</v>
      </c>
      <c r="F105" s="268">
        <f>IF(C105="MAT.",VLOOKUP(A105,INSUMOS_AUX!A:F,6,FALSE),0)</f>
        <v>5.65</v>
      </c>
      <c r="G105" s="375">
        <f>IF(C105="M.O.",VLOOKUP(A105,INSUMOS_AUX!A:F,6,FALSE),0)</f>
        <v>0</v>
      </c>
    </row>
    <row r="106" spans="1:7">
      <c r="A106" s="375">
        <v>4783</v>
      </c>
      <c r="B106" s="372" t="s">
        <v>111</v>
      </c>
      <c r="C106" s="374" t="s">
        <v>92</v>
      </c>
      <c r="D106" s="374" t="s">
        <v>97</v>
      </c>
      <c r="E106" s="375">
        <v>0.30357000000000001</v>
      </c>
      <c r="F106" s="268">
        <f>IF(C106="MAT.",VLOOKUP(A106,INSUMOS_AUX!A:F,6,FALSE),0)</f>
        <v>0</v>
      </c>
      <c r="G106" s="375">
        <f>IF(C106="M.O.",VLOOKUP(A106,INSUMOS_AUX!A:F,6,FALSE),0)</f>
        <v>13.35</v>
      </c>
    </row>
    <row r="107" spans="1:7">
      <c r="A107" s="375">
        <v>5061</v>
      </c>
      <c r="B107" s="372" t="s">
        <v>3865</v>
      </c>
      <c r="C107" s="374" t="s">
        <v>43</v>
      </c>
      <c r="D107" s="374" t="s">
        <v>94</v>
      </c>
      <c r="E107" s="375">
        <v>0.15</v>
      </c>
      <c r="F107" s="268">
        <f>IF(C107="MAT.",VLOOKUP(A107,INSUMOS_AUX!A:F,6,FALSE),0)</f>
        <v>9.4600000000000009</v>
      </c>
      <c r="G107" s="375">
        <f>IF(C107="M.O.",VLOOKUP(A107,INSUMOS_AUX!A:F,6,FALSE),0)</f>
        <v>0</v>
      </c>
    </row>
    <row r="108" spans="1:7">
      <c r="A108" s="375">
        <v>5333</v>
      </c>
      <c r="B108" s="372" t="s">
        <v>274</v>
      </c>
      <c r="C108" s="374" t="s">
        <v>43</v>
      </c>
      <c r="D108" s="374" t="s">
        <v>113</v>
      </c>
      <c r="E108" s="375">
        <v>2.1999999999999999E-2</v>
      </c>
      <c r="F108" s="268">
        <f>IF(C108="MAT.",VLOOKUP(A108,INSUMOS_AUX!A:F,6,FALSE),0)</f>
        <v>15.41</v>
      </c>
      <c r="G108" s="375">
        <f>IF(C108="M.O.",VLOOKUP(A108,INSUMOS_AUX!A:F,6,FALSE),0)</f>
        <v>0</v>
      </c>
    </row>
    <row r="109" spans="1:7">
      <c r="A109" s="375">
        <v>6111</v>
      </c>
      <c r="B109" s="372" t="s">
        <v>109</v>
      </c>
      <c r="C109" s="374" t="s">
        <v>92</v>
      </c>
      <c r="D109" s="374" t="s">
        <v>97</v>
      </c>
      <c r="E109" s="375">
        <v>0.96624500000000002</v>
      </c>
      <c r="F109" s="268">
        <f>IF(C109="MAT.",VLOOKUP(A109,INSUMOS_AUX!A:F,6,FALSE),0)</f>
        <v>0</v>
      </c>
      <c r="G109" s="375">
        <f>IF(C109="M.O.",VLOOKUP(A109,INSUMOS_AUX!A:F,6,FALSE),0)</f>
        <v>8.17</v>
      </c>
    </row>
    <row r="110" spans="1:7">
      <c r="A110" s="96"/>
      <c r="B110" s="110"/>
      <c r="C110" s="97"/>
      <c r="D110" s="97"/>
      <c r="E110" s="97"/>
      <c r="F110" s="97"/>
      <c r="G110" s="97"/>
    </row>
    <row r="111" spans="1:7">
      <c r="A111" s="68" t="s">
        <v>5242</v>
      </c>
      <c r="B111" s="377" t="s">
        <v>5248</v>
      </c>
      <c r="C111" s="69"/>
      <c r="D111" s="69"/>
      <c r="E111" s="69"/>
      <c r="F111" s="69"/>
      <c r="G111" s="69"/>
    </row>
    <row r="112" spans="1:7">
      <c r="A112" s="96"/>
      <c r="B112" s="110"/>
      <c r="C112" s="97"/>
      <c r="D112" s="97"/>
      <c r="E112" s="97"/>
      <c r="F112" s="97"/>
      <c r="G112" s="97"/>
    </row>
    <row r="113" spans="1:7" ht="21">
      <c r="A113" s="359" t="s">
        <v>5629</v>
      </c>
      <c r="B113" s="358" t="s">
        <v>5630</v>
      </c>
      <c r="C113" s="360" t="s">
        <v>75</v>
      </c>
      <c r="D113" s="360" t="s">
        <v>93</v>
      </c>
      <c r="E113" s="361">
        <v>54.32</v>
      </c>
      <c r="F113" s="361">
        <f t="shared" ref="F113:G113" si="6">SUMPRODUCT($E114:$E139,F114:F139)</f>
        <v>10.224683473459997</v>
      </c>
      <c r="G113" s="361">
        <f t="shared" si="6"/>
        <v>22.3735209586</v>
      </c>
    </row>
    <row r="114" spans="1:7">
      <c r="A114" s="375">
        <v>10</v>
      </c>
      <c r="B114" s="372" t="s">
        <v>332</v>
      </c>
      <c r="C114" s="374" t="s">
        <v>43</v>
      </c>
      <c r="D114" s="374" t="s">
        <v>2</v>
      </c>
      <c r="E114" s="375">
        <v>2.0442256999999998E-2</v>
      </c>
      <c r="F114" s="268">
        <f>IF(C114="MAT.",VLOOKUP(A114,INSUMOS_AUX!A:F,6,FALSE),0)</f>
        <v>6.13</v>
      </c>
      <c r="G114" s="375">
        <f>IF(C114="M.O.",VLOOKUP(A114,INSUMOS_AUX!A:F,6,FALSE),0)</f>
        <v>0</v>
      </c>
    </row>
    <row r="115" spans="1:7" ht="21">
      <c r="A115" s="375">
        <v>11359</v>
      </c>
      <c r="B115" s="372" t="s">
        <v>5603</v>
      </c>
      <c r="C115" s="374" t="s">
        <v>43</v>
      </c>
      <c r="D115" s="374" t="s">
        <v>2</v>
      </c>
      <c r="E115" s="375">
        <v>1.7262199999999999E-4</v>
      </c>
      <c r="F115" s="268">
        <f>IF(C115="MAT.",VLOOKUP(A115,INSUMOS_AUX!A:F,6,FALSE),0)</f>
        <v>604.45000000000005</v>
      </c>
      <c r="G115" s="375">
        <f>IF(C115="M.O.",VLOOKUP(A115,INSUMOS_AUX!A:F,6,FALSE),0)</f>
        <v>0</v>
      </c>
    </row>
    <row r="116" spans="1:7">
      <c r="A116" s="375">
        <v>12815</v>
      </c>
      <c r="B116" s="372" t="s">
        <v>2406</v>
      </c>
      <c r="C116" s="374" t="s">
        <v>43</v>
      </c>
      <c r="D116" s="374" t="s">
        <v>2</v>
      </c>
      <c r="E116" s="375">
        <v>2.3124392000000001E-2</v>
      </c>
      <c r="F116" s="268">
        <f>IF(C116="MAT.",VLOOKUP(A116,INSUMOS_AUX!A:F,6,FALSE),0)</f>
        <v>5.65</v>
      </c>
      <c r="G116" s="375">
        <f>IF(C116="M.O.",VLOOKUP(A116,INSUMOS_AUX!A:F,6,FALSE),0)</f>
        <v>0</v>
      </c>
    </row>
    <row r="117" spans="1:7">
      <c r="A117" s="375">
        <v>12892</v>
      </c>
      <c r="B117" s="372" t="s">
        <v>328</v>
      </c>
      <c r="C117" s="374" t="s">
        <v>43</v>
      </c>
      <c r="D117" s="374" t="s">
        <v>98</v>
      </c>
      <c r="E117" s="375">
        <v>3.5020482999999998E-2</v>
      </c>
      <c r="F117" s="268">
        <f>IF(C117="MAT.",VLOOKUP(A117,INSUMOS_AUX!A:F,6,FALSE),0)</f>
        <v>9</v>
      </c>
      <c r="G117" s="375">
        <f>IF(C117="M.O.",VLOOKUP(A117,INSUMOS_AUX!A:F,6,FALSE),0)</f>
        <v>0</v>
      </c>
    </row>
    <row r="118" spans="1:7">
      <c r="A118" s="375">
        <v>12893</v>
      </c>
      <c r="B118" s="372" t="s">
        <v>329</v>
      </c>
      <c r="C118" s="374" t="s">
        <v>43</v>
      </c>
      <c r="D118" s="374" t="s">
        <v>98</v>
      </c>
      <c r="E118" s="375">
        <v>4.0822300000000001E-3</v>
      </c>
      <c r="F118" s="268">
        <f>IF(C118="MAT.",VLOOKUP(A118,INSUMOS_AUX!A:F,6,FALSE),0)</f>
        <v>48</v>
      </c>
      <c r="G118" s="375">
        <f>IF(C118="M.O.",VLOOKUP(A118,INSUMOS_AUX!A:F,6,FALSE),0)</f>
        <v>0</v>
      </c>
    </row>
    <row r="119" spans="1:7">
      <c r="A119" s="375">
        <v>25966</v>
      </c>
      <c r="B119" s="372" t="s">
        <v>3980</v>
      </c>
      <c r="C119" s="374" t="s">
        <v>43</v>
      </c>
      <c r="D119" s="374" t="s">
        <v>113</v>
      </c>
      <c r="E119" s="375">
        <v>3.8540229999999998E-3</v>
      </c>
      <c r="F119" s="268">
        <f>IF(C119="MAT.",VLOOKUP(A119,INSUMOS_AUX!A:F,6,FALSE),0)</f>
        <v>13.63</v>
      </c>
      <c r="G119" s="375">
        <f>IF(C119="M.O.",VLOOKUP(A119,INSUMOS_AUX!A:F,6,FALSE),0)</f>
        <v>0</v>
      </c>
    </row>
    <row r="120" spans="1:7">
      <c r="A120" s="375">
        <v>2711</v>
      </c>
      <c r="B120" s="372" t="s">
        <v>334</v>
      </c>
      <c r="C120" s="374" t="s">
        <v>43</v>
      </c>
      <c r="D120" s="374" t="s">
        <v>2</v>
      </c>
      <c r="E120" s="375">
        <v>1.6945969999999999E-3</v>
      </c>
      <c r="F120" s="268">
        <f>IF(C120="MAT.",VLOOKUP(A120,INSUMOS_AUX!A:F,6,FALSE),0)</f>
        <v>100.24</v>
      </c>
      <c r="G120" s="375">
        <f>IF(C120="M.O.",VLOOKUP(A120,INSUMOS_AUX!A:F,6,FALSE),0)</f>
        <v>0</v>
      </c>
    </row>
    <row r="121" spans="1:7">
      <c r="A121" s="375">
        <v>36144</v>
      </c>
      <c r="B121" s="372" t="s">
        <v>4026</v>
      </c>
      <c r="C121" s="374" t="s">
        <v>43</v>
      </c>
      <c r="D121" s="374" t="s">
        <v>2</v>
      </c>
      <c r="E121" s="375">
        <v>0.28427006300000002</v>
      </c>
      <c r="F121" s="268">
        <f>IF(C121="MAT.",VLOOKUP(A121,INSUMOS_AUX!A:F,6,FALSE),0)</f>
        <v>1.1200000000000001</v>
      </c>
      <c r="G121" s="375">
        <f>IF(C121="M.O.",VLOOKUP(A121,INSUMOS_AUX!A:F,6,FALSE),0)</f>
        <v>0</v>
      </c>
    </row>
    <row r="122" spans="1:7">
      <c r="A122" s="375">
        <v>36146</v>
      </c>
      <c r="B122" s="372" t="s">
        <v>3883</v>
      </c>
      <c r="C122" s="374" t="s">
        <v>43</v>
      </c>
      <c r="D122" s="374" t="s">
        <v>2</v>
      </c>
      <c r="E122" s="375">
        <v>3.1625170000000001E-3</v>
      </c>
      <c r="F122" s="268">
        <f>IF(C122="MAT.",VLOOKUP(A122,INSUMOS_AUX!A:F,6,FALSE),0)</f>
        <v>170</v>
      </c>
      <c r="G122" s="375">
        <f>IF(C122="M.O.",VLOOKUP(A122,INSUMOS_AUX!A:F,6,FALSE),0)</f>
        <v>0</v>
      </c>
    </row>
    <row r="123" spans="1:7" ht="21">
      <c r="A123" s="375">
        <v>36149</v>
      </c>
      <c r="B123" s="372" t="s">
        <v>4647</v>
      </c>
      <c r="C123" s="374" t="s">
        <v>43</v>
      </c>
      <c r="D123" s="374" t="s">
        <v>2</v>
      </c>
      <c r="E123" s="375">
        <v>1.8358560000000001E-3</v>
      </c>
      <c r="F123" s="268">
        <f>IF(C123="MAT.",VLOOKUP(A123,INSUMOS_AUX!A:F,6,FALSE),0)</f>
        <v>117.5</v>
      </c>
      <c r="G123" s="375">
        <f>IF(C123="M.O.",VLOOKUP(A123,INSUMOS_AUX!A:F,6,FALSE),0)</f>
        <v>0</v>
      </c>
    </row>
    <row r="124" spans="1:7">
      <c r="A124" s="375">
        <v>36150</v>
      </c>
      <c r="B124" s="372" t="s">
        <v>780</v>
      </c>
      <c r="C124" s="374" t="s">
        <v>43</v>
      </c>
      <c r="D124" s="374" t="s">
        <v>2</v>
      </c>
      <c r="E124" s="375">
        <v>6.7475360000000002E-3</v>
      </c>
      <c r="F124" s="268">
        <f>IF(C124="MAT.",VLOOKUP(A124,INSUMOS_AUX!A:F,6,FALSE),0)</f>
        <v>29.7</v>
      </c>
      <c r="G124" s="375">
        <f>IF(C124="M.O.",VLOOKUP(A124,INSUMOS_AUX!A:F,6,FALSE),0)</f>
        <v>0</v>
      </c>
    </row>
    <row r="125" spans="1:7" ht="21">
      <c r="A125" s="375">
        <v>36153</v>
      </c>
      <c r="B125" s="372" t="s">
        <v>4184</v>
      </c>
      <c r="C125" s="374" t="s">
        <v>43</v>
      </c>
      <c r="D125" s="374" t="s">
        <v>2</v>
      </c>
      <c r="E125" s="375">
        <v>2.7410350000000002E-3</v>
      </c>
      <c r="F125" s="268">
        <f>IF(C125="MAT.",VLOOKUP(A125,INSUMOS_AUX!A:F,6,FALSE),0)</f>
        <v>133.75</v>
      </c>
      <c r="G125" s="375">
        <f>IF(C125="M.O.",VLOOKUP(A125,INSUMOS_AUX!A:F,6,FALSE),0)</f>
        <v>0</v>
      </c>
    </row>
    <row r="126" spans="1:7">
      <c r="A126" s="375">
        <v>37370</v>
      </c>
      <c r="B126" s="372" t="s">
        <v>104</v>
      </c>
      <c r="C126" s="374" t="s">
        <v>43</v>
      </c>
      <c r="D126" s="374" t="s">
        <v>97</v>
      </c>
      <c r="E126" s="375">
        <v>2.5497999999999998</v>
      </c>
      <c r="F126" s="268">
        <f>IF(C126="MAT.",VLOOKUP(A126,INSUMOS_AUX!A:F,6,FALSE),0)</f>
        <v>1.7</v>
      </c>
      <c r="G126" s="375">
        <f>IF(C126="M.O.",VLOOKUP(A126,INSUMOS_AUX!A:F,6,FALSE),0)</f>
        <v>0</v>
      </c>
    </row>
    <row r="127" spans="1:7">
      <c r="A127" s="375">
        <v>37371</v>
      </c>
      <c r="B127" s="372" t="s">
        <v>105</v>
      </c>
      <c r="C127" s="374" t="s">
        <v>43</v>
      </c>
      <c r="D127" s="374" t="s">
        <v>97</v>
      </c>
      <c r="E127" s="375">
        <v>2.5497999999999998</v>
      </c>
      <c r="F127" s="268">
        <f>IF(C127="MAT.",VLOOKUP(A127,INSUMOS_AUX!A:F,6,FALSE),0)</f>
        <v>0.64</v>
      </c>
      <c r="G127" s="375">
        <f>IF(C127="M.O.",VLOOKUP(A127,INSUMOS_AUX!A:F,6,FALSE),0)</f>
        <v>0</v>
      </c>
    </row>
    <row r="128" spans="1:7">
      <c r="A128" s="375">
        <v>37372</v>
      </c>
      <c r="B128" s="372" t="s">
        <v>106</v>
      </c>
      <c r="C128" s="374" t="s">
        <v>43</v>
      </c>
      <c r="D128" s="374" t="s">
        <v>97</v>
      </c>
      <c r="E128" s="375">
        <v>2.5497999999999998</v>
      </c>
      <c r="F128" s="268">
        <f>IF(C128="MAT.",VLOOKUP(A128,INSUMOS_AUX!A:F,6,FALSE),0)</f>
        <v>0.37</v>
      </c>
      <c r="G128" s="375">
        <f>IF(C128="M.O.",VLOOKUP(A128,INSUMOS_AUX!A:F,6,FALSE),0)</f>
        <v>0</v>
      </c>
    </row>
    <row r="129" spans="1:7">
      <c r="A129" s="375">
        <v>37373</v>
      </c>
      <c r="B129" s="372" t="s">
        <v>107</v>
      </c>
      <c r="C129" s="374" t="s">
        <v>43</v>
      </c>
      <c r="D129" s="374" t="s">
        <v>97</v>
      </c>
      <c r="E129" s="375">
        <v>2.5497999999999998</v>
      </c>
      <c r="F129" s="268">
        <f>IF(C129="MAT.",VLOOKUP(A129,INSUMOS_AUX!A:F,6,FALSE),0)</f>
        <v>0.02</v>
      </c>
      <c r="G129" s="375">
        <f>IF(C129="M.O.",VLOOKUP(A129,INSUMOS_AUX!A:F,6,FALSE),0)</f>
        <v>0</v>
      </c>
    </row>
    <row r="130" spans="1:7">
      <c r="A130" s="375">
        <v>38382</v>
      </c>
      <c r="B130" s="372" t="s">
        <v>2915</v>
      </c>
      <c r="C130" s="374" t="s">
        <v>43</v>
      </c>
      <c r="D130" s="374" t="s">
        <v>2</v>
      </c>
      <c r="E130" s="375">
        <v>6.9609540000000001E-3</v>
      </c>
      <c r="F130" s="268">
        <f>IF(C130="MAT.",VLOOKUP(A130,INSUMOS_AUX!A:F,6,FALSE),0)</f>
        <v>7.37</v>
      </c>
      <c r="G130" s="375">
        <f>IF(C130="M.O.",VLOOKUP(A130,INSUMOS_AUX!A:F,6,FALSE),0)</f>
        <v>0</v>
      </c>
    </row>
    <row r="131" spans="1:7">
      <c r="A131" s="375">
        <v>38390</v>
      </c>
      <c r="B131" s="372" t="s">
        <v>4067</v>
      </c>
      <c r="C131" s="374" t="s">
        <v>43</v>
      </c>
      <c r="D131" s="374" t="s">
        <v>2</v>
      </c>
      <c r="E131" s="375">
        <v>3.8540229999999998E-3</v>
      </c>
      <c r="F131" s="268">
        <f>IF(C131="MAT.",VLOOKUP(A131,INSUMOS_AUX!A:F,6,FALSE),0)</f>
        <v>22.22</v>
      </c>
      <c r="G131" s="375">
        <f>IF(C131="M.O.",VLOOKUP(A131,INSUMOS_AUX!A:F,6,FALSE),0)</f>
        <v>0</v>
      </c>
    </row>
    <row r="132" spans="1:7">
      <c r="A132" s="375">
        <v>38393</v>
      </c>
      <c r="B132" s="372" t="s">
        <v>4066</v>
      </c>
      <c r="C132" s="374" t="s">
        <v>43</v>
      </c>
      <c r="D132" s="374" t="s">
        <v>2</v>
      </c>
      <c r="E132" s="375">
        <v>3.8540229999999998E-3</v>
      </c>
      <c r="F132" s="268">
        <f>IF(C132="MAT.",VLOOKUP(A132,INSUMOS_AUX!A:F,6,FALSE),0)</f>
        <v>10.02</v>
      </c>
      <c r="G132" s="375">
        <f>IF(C132="M.O.",VLOOKUP(A132,INSUMOS_AUX!A:F,6,FALSE),0)</f>
        <v>0</v>
      </c>
    </row>
    <row r="133" spans="1:7">
      <c r="A133" s="375">
        <v>38396</v>
      </c>
      <c r="B133" s="372" t="s">
        <v>4090</v>
      </c>
      <c r="C133" s="374" t="s">
        <v>43</v>
      </c>
      <c r="D133" s="374" t="s">
        <v>2</v>
      </c>
      <c r="E133" s="375">
        <v>1.3819900000000001E-4</v>
      </c>
      <c r="F133" s="268">
        <f>IF(C133="MAT.",VLOOKUP(A133,INSUMOS_AUX!A:F,6,FALSE),0)</f>
        <v>308.81</v>
      </c>
      <c r="G133" s="375">
        <f>IF(C133="M.O.",VLOOKUP(A133,INSUMOS_AUX!A:F,6,FALSE),0)</f>
        <v>0</v>
      </c>
    </row>
    <row r="134" spans="1:7">
      <c r="A134" s="375">
        <v>38399</v>
      </c>
      <c r="B134" s="372" t="s">
        <v>914</v>
      </c>
      <c r="C134" s="374" t="s">
        <v>43</v>
      </c>
      <c r="D134" s="374" t="s">
        <v>2</v>
      </c>
      <c r="E134" s="375">
        <v>6.9048600000000003E-4</v>
      </c>
      <c r="F134" s="268">
        <f>IF(C134="MAT.",VLOOKUP(A134,INSUMOS_AUX!A:F,6,FALSE),0)</f>
        <v>123.87</v>
      </c>
      <c r="G134" s="375">
        <f>IF(C134="M.O.",VLOOKUP(A134,INSUMOS_AUX!A:F,6,FALSE),0)</f>
        <v>0</v>
      </c>
    </row>
    <row r="135" spans="1:7" ht="21">
      <c r="A135" s="375">
        <v>38413</v>
      </c>
      <c r="B135" s="372" t="s">
        <v>2921</v>
      </c>
      <c r="C135" s="374" t="s">
        <v>43</v>
      </c>
      <c r="D135" s="374" t="s">
        <v>2</v>
      </c>
      <c r="E135" s="375">
        <v>1.12447E-4</v>
      </c>
      <c r="F135" s="268">
        <f>IF(C135="MAT.",VLOOKUP(A135,INSUMOS_AUX!A:F,6,FALSE),0)</f>
        <v>623.17999999999995</v>
      </c>
      <c r="G135" s="375">
        <f>IF(C135="M.O.",VLOOKUP(A135,INSUMOS_AUX!A:F,6,FALSE),0)</f>
        <v>0</v>
      </c>
    </row>
    <row r="136" spans="1:7">
      <c r="A136" s="375">
        <v>38476</v>
      </c>
      <c r="B136" s="372" t="s">
        <v>2266</v>
      </c>
      <c r="C136" s="374" t="s">
        <v>43</v>
      </c>
      <c r="D136" s="374" t="s">
        <v>2</v>
      </c>
      <c r="E136" s="375">
        <v>5.2449400000000002E-4</v>
      </c>
      <c r="F136" s="268">
        <f>IF(C136="MAT.",VLOOKUP(A136,INSUMOS_AUX!A:F,6,FALSE),0)</f>
        <v>186.63</v>
      </c>
      <c r="G136" s="375">
        <f>IF(C136="M.O.",VLOOKUP(A136,INSUMOS_AUX!A:F,6,FALSE),0)</f>
        <v>0</v>
      </c>
    </row>
    <row r="137" spans="1:7">
      <c r="A137" s="375">
        <v>38477</v>
      </c>
      <c r="B137" s="372" t="s">
        <v>2267</v>
      </c>
      <c r="C137" s="374" t="s">
        <v>43</v>
      </c>
      <c r="D137" s="374" t="s">
        <v>2</v>
      </c>
      <c r="E137" s="375">
        <v>1.12447E-4</v>
      </c>
      <c r="F137" s="268">
        <f>IF(C137="MAT.",VLOOKUP(A137,INSUMOS_AUX!A:F,6,FALSE),0)</f>
        <v>528.54</v>
      </c>
      <c r="G137" s="375">
        <f>IF(C137="M.O.",VLOOKUP(A137,INSUMOS_AUX!A:F,6,FALSE),0)</f>
        <v>0</v>
      </c>
    </row>
    <row r="138" spans="1:7">
      <c r="A138" s="375">
        <v>4750</v>
      </c>
      <c r="B138" s="372" t="s">
        <v>110</v>
      </c>
      <c r="C138" s="374" t="s">
        <v>92</v>
      </c>
      <c r="D138" s="374" t="s">
        <v>97</v>
      </c>
      <c r="E138" s="375">
        <v>0.22884750000000001</v>
      </c>
      <c r="F138" s="268">
        <f>IF(C138="MAT.",VLOOKUP(A138,INSUMOS_AUX!A:F,6,FALSE),0)</f>
        <v>0</v>
      </c>
      <c r="G138" s="375">
        <f>IF(C138="M.O.",VLOOKUP(A138,INSUMOS_AUX!A:F,6,FALSE),0)</f>
        <v>13.35</v>
      </c>
    </row>
    <row r="139" spans="1:7">
      <c r="A139" s="375">
        <v>6111</v>
      </c>
      <c r="B139" s="372" t="s">
        <v>109</v>
      </c>
      <c r="C139" s="374" t="s">
        <v>92</v>
      </c>
      <c r="D139" s="374" t="s">
        <v>97</v>
      </c>
      <c r="E139" s="375">
        <v>2.36455408</v>
      </c>
      <c r="F139" s="268">
        <f>IF(C139="MAT.",VLOOKUP(A139,INSUMOS_AUX!A:F,6,FALSE),0)</f>
        <v>0</v>
      </c>
      <c r="G139" s="375">
        <f>IF(C139="M.O.",VLOOKUP(A139,INSUMOS_AUX!A:F,6,FALSE),0)</f>
        <v>8.17</v>
      </c>
    </row>
    <row r="140" spans="1:7">
      <c r="A140" s="96"/>
      <c r="B140" s="110"/>
      <c r="C140" s="97"/>
      <c r="D140" s="97"/>
      <c r="E140" s="97"/>
      <c r="F140" s="97"/>
      <c r="G140" s="97"/>
    </row>
    <row r="141" spans="1:7" ht="21">
      <c r="A141" s="359" t="s">
        <v>5631</v>
      </c>
      <c r="B141" s="358" t="s">
        <v>5632</v>
      </c>
      <c r="C141" s="360" t="s">
        <v>75</v>
      </c>
      <c r="D141" s="360" t="s">
        <v>76</v>
      </c>
      <c r="E141" s="361">
        <v>285.36</v>
      </c>
      <c r="F141" s="361">
        <f t="shared" ref="F141:G141" si="7">SUMPRODUCT($E142:$E167,F142:F167)</f>
        <v>3.9089423142999995</v>
      </c>
      <c r="G141" s="361">
        <f t="shared" si="7"/>
        <v>9.1098915948999988</v>
      </c>
    </row>
    <row r="142" spans="1:7">
      <c r="A142" s="375">
        <v>10</v>
      </c>
      <c r="B142" s="372" t="s">
        <v>332</v>
      </c>
      <c r="C142" s="374" t="s">
        <v>43</v>
      </c>
      <c r="D142" s="374" t="s">
        <v>2</v>
      </c>
      <c r="E142" s="375">
        <v>7.8151660000000001E-3</v>
      </c>
      <c r="F142" s="268">
        <f>IF(C142="MAT.",VLOOKUP(A142,INSUMOS_AUX!A:F,6,FALSE),0)</f>
        <v>6.13</v>
      </c>
      <c r="G142" s="375">
        <f>IF(C142="M.O.",VLOOKUP(A142,INSUMOS_AUX!A:F,6,FALSE),0)</f>
        <v>0</v>
      </c>
    </row>
    <row r="143" spans="1:7" ht="21">
      <c r="A143" s="375">
        <v>11359</v>
      </c>
      <c r="B143" s="372" t="s">
        <v>5603</v>
      </c>
      <c r="C143" s="374" t="s">
        <v>43</v>
      </c>
      <c r="D143" s="374" t="s">
        <v>2</v>
      </c>
      <c r="E143" s="375">
        <v>6.5994000000000005E-5</v>
      </c>
      <c r="F143" s="268">
        <f>IF(C143="MAT.",VLOOKUP(A143,INSUMOS_AUX!A:F,6,FALSE),0)</f>
        <v>604.45000000000005</v>
      </c>
      <c r="G143" s="375">
        <f>IF(C143="M.O.",VLOOKUP(A143,INSUMOS_AUX!A:F,6,FALSE),0)</f>
        <v>0</v>
      </c>
    </row>
    <row r="144" spans="1:7">
      <c r="A144" s="375">
        <v>12815</v>
      </c>
      <c r="B144" s="372" t="s">
        <v>2406</v>
      </c>
      <c r="C144" s="374" t="s">
        <v>43</v>
      </c>
      <c r="D144" s="374" t="s">
        <v>2</v>
      </c>
      <c r="E144" s="375">
        <v>8.8405580000000001E-3</v>
      </c>
      <c r="F144" s="268">
        <f>IF(C144="MAT.",VLOOKUP(A144,INSUMOS_AUX!A:F,6,FALSE),0)</f>
        <v>5.65</v>
      </c>
      <c r="G144" s="375">
        <f>IF(C144="M.O.",VLOOKUP(A144,INSUMOS_AUX!A:F,6,FALSE),0)</f>
        <v>0</v>
      </c>
    </row>
    <row r="145" spans="1:7">
      <c r="A145" s="375">
        <v>12892</v>
      </c>
      <c r="B145" s="372" t="s">
        <v>328</v>
      </c>
      <c r="C145" s="374" t="s">
        <v>43</v>
      </c>
      <c r="D145" s="374" t="s">
        <v>98</v>
      </c>
      <c r="E145" s="375">
        <v>1.3388488E-2</v>
      </c>
      <c r="F145" s="268">
        <f>IF(C145="MAT.",VLOOKUP(A145,INSUMOS_AUX!A:F,6,FALSE),0)</f>
        <v>9</v>
      </c>
      <c r="G145" s="375">
        <f>IF(C145="M.O.",VLOOKUP(A145,INSUMOS_AUX!A:F,6,FALSE),0)</f>
        <v>0</v>
      </c>
    </row>
    <row r="146" spans="1:7">
      <c r="A146" s="375">
        <v>12893</v>
      </c>
      <c r="B146" s="372" t="s">
        <v>329</v>
      </c>
      <c r="C146" s="374" t="s">
        <v>43</v>
      </c>
      <c r="D146" s="374" t="s">
        <v>98</v>
      </c>
      <c r="E146" s="375">
        <v>1.560655E-3</v>
      </c>
      <c r="F146" s="268">
        <f>IF(C146="MAT.",VLOOKUP(A146,INSUMOS_AUX!A:F,6,FALSE),0)</f>
        <v>48</v>
      </c>
      <c r="G146" s="375">
        <f>IF(C146="M.O.",VLOOKUP(A146,INSUMOS_AUX!A:F,6,FALSE),0)</f>
        <v>0</v>
      </c>
    </row>
    <row r="147" spans="1:7">
      <c r="A147" s="375">
        <v>25966</v>
      </c>
      <c r="B147" s="372" t="s">
        <v>3980</v>
      </c>
      <c r="C147" s="374" t="s">
        <v>43</v>
      </c>
      <c r="D147" s="374" t="s">
        <v>113</v>
      </c>
      <c r="E147" s="375">
        <v>1.4734100000000001E-3</v>
      </c>
      <c r="F147" s="268">
        <f>IF(C147="MAT.",VLOOKUP(A147,INSUMOS_AUX!A:F,6,FALSE),0)</f>
        <v>13.63</v>
      </c>
      <c r="G147" s="375">
        <f>IF(C147="M.O.",VLOOKUP(A147,INSUMOS_AUX!A:F,6,FALSE),0)</f>
        <v>0</v>
      </c>
    </row>
    <row r="148" spans="1:7">
      <c r="A148" s="375">
        <v>2711</v>
      </c>
      <c r="B148" s="372" t="s">
        <v>334</v>
      </c>
      <c r="C148" s="374" t="s">
        <v>43</v>
      </c>
      <c r="D148" s="374" t="s">
        <v>2</v>
      </c>
      <c r="E148" s="375">
        <v>6.4785199999999998E-4</v>
      </c>
      <c r="F148" s="268">
        <f>IF(C148="MAT.",VLOOKUP(A148,INSUMOS_AUX!A:F,6,FALSE),0)</f>
        <v>100.24</v>
      </c>
      <c r="G148" s="375">
        <f>IF(C148="M.O.",VLOOKUP(A148,INSUMOS_AUX!A:F,6,FALSE),0)</f>
        <v>0</v>
      </c>
    </row>
    <row r="149" spans="1:7">
      <c r="A149" s="375">
        <v>36144</v>
      </c>
      <c r="B149" s="372" t="s">
        <v>4026</v>
      </c>
      <c r="C149" s="374" t="s">
        <v>43</v>
      </c>
      <c r="D149" s="374" t="s">
        <v>2</v>
      </c>
      <c r="E149" s="375">
        <v>0.108677722</v>
      </c>
      <c r="F149" s="268">
        <f>IF(C149="MAT.",VLOOKUP(A149,INSUMOS_AUX!A:F,6,FALSE),0)</f>
        <v>1.1200000000000001</v>
      </c>
      <c r="G149" s="375">
        <f>IF(C149="M.O.",VLOOKUP(A149,INSUMOS_AUX!A:F,6,FALSE),0)</f>
        <v>0</v>
      </c>
    </row>
    <row r="150" spans="1:7">
      <c r="A150" s="375">
        <v>36146</v>
      </c>
      <c r="B150" s="372" t="s">
        <v>3883</v>
      </c>
      <c r="C150" s="374" t="s">
        <v>43</v>
      </c>
      <c r="D150" s="374" t="s">
        <v>2</v>
      </c>
      <c r="E150" s="375">
        <v>1.209045E-3</v>
      </c>
      <c r="F150" s="268">
        <f>IF(C150="MAT.",VLOOKUP(A150,INSUMOS_AUX!A:F,6,FALSE),0)</f>
        <v>170</v>
      </c>
      <c r="G150" s="375">
        <f>IF(C150="M.O.",VLOOKUP(A150,INSUMOS_AUX!A:F,6,FALSE),0)</f>
        <v>0</v>
      </c>
    </row>
    <row r="151" spans="1:7" ht="21">
      <c r="A151" s="375">
        <v>36149</v>
      </c>
      <c r="B151" s="372" t="s">
        <v>4647</v>
      </c>
      <c r="C151" s="374" t="s">
        <v>43</v>
      </c>
      <c r="D151" s="374" t="s">
        <v>2</v>
      </c>
      <c r="E151" s="375">
        <v>7.0185600000000005E-4</v>
      </c>
      <c r="F151" s="268">
        <f>IF(C151="MAT.",VLOOKUP(A151,INSUMOS_AUX!A:F,6,FALSE),0)</f>
        <v>117.5</v>
      </c>
      <c r="G151" s="375">
        <f>IF(C151="M.O.",VLOOKUP(A151,INSUMOS_AUX!A:F,6,FALSE),0)</f>
        <v>0</v>
      </c>
    </row>
    <row r="152" spans="1:7">
      <c r="A152" s="375">
        <v>36150</v>
      </c>
      <c r="B152" s="372" t="s">
        <v>780</v>
      </c>
      <c r="C152" s="374" t="s">
        <v>43</v>
      </c>
      <c r="D152" s="374" t="s">
        <v>2</v>
      </c>
      <c r="E152" s="375">
        <v>2.5796130000000001E-3</v>
      </c>
      <c r="F152" s="268">
        <f>IF(C152="MAT.",VLOOKUP(A152,INSUMOS_AUX!A:F,6,FALSE),0)</f>
        <v>29.7</v>
      </c>
      <c r="G152" s="375">
        <f>IF(C152="M.O.",VLOOKUP(A152,INSUMOS_AUX!A:F,6,FALSE),0)</f>
        <v>0</v>
      </c>
    </row>
    <row r="153" spans="1:7" ht="21">
      <c r="A153" s="375">
        <v>36153</v>
      </c>
      <c r="B153" s="372" t="s">
        <v>4184</v>
      </c>
      <c r="C153" s="374" t="s">
        <v>43</v>
      </c>
      <c r="D153" s="374" t="s">
        <v>2</v>
      </c>
      <c r="E153" s="375">
        <v>1.04791E-3</v>
      </c>
      <c r="F153" s="268">
        <f>IF(C153="MAT.",VLOOKUP(A153,INSUMOS_AUX!A:F,6,FALSE),0)</f>
        <v>133.75</v>
      </c>
      <c r="G153" s="375">
        <f>IF(C153="M.O.",VLOOKUP(A153,INSUMOS_AUX!A:F,6,FALSE),0)</f>
        <v>0</v>
      </c>
    </row>
    <row r="154" spans="1:7">
      <c r="A154" s="375">
        <v>37370</v>
      </c>
      <c r="B154" s="372" t="s">
        <v>104</v>
      </c>
      <c r="C154" s="374" t="s">
        <v>43</v>
      </c>
      <c r="D154" s="374" t="s">
        <v>97</v>
      </c>
      <c r="E154" s="375">
        <v>0.9748</v>
      </c>
      <c r="F154" s="268">
        <f>IF(C154="MAT.",VLOOKUP(A154,INSUMOS_AUX!A:F,6,FALSE),0)</f>
        <v>1.7</v>
      </c>
      <c r="G154" s="375">
        <f>IF(C154="M.O.",VLOOKUP(A154,INSUMOS_AUX!A:F,6,FALSE),0)</f>
        <v>0</v>
      </c>
    </row>
    <row r="155" spans="1:7">
      <c r="A155" s="375">
        <v>37371</v>
      </c>
      <c r="B155" s="372" t="s">
        <v>105</v>
      </c>
      <c r="C155" s="374" t="s">
        <v>43</v>
      </c>
      <c r="D155" s="374" t="s">
        <v>97</v>
      </c>
      <c r="E155" s="375">
        <v>0.9748</v>
      </c>
      <c r="F155" s="268">
        <f>IF(C155="MAT.",VLOOKUP(A155,INSUMOS_AUX!A:F,6,FALSE),0)</f>
        <v>0.64</v>
      </c>
      <c r="G155" s="375">
        <f>IF(C155="M.O.",VLOOKUP(A155,INSUMOS_AUX!A:F,6,FALSE),0)</f>
        <v>0</v>
      </c>
    </row>
    <row r="156" spans="1:7">
      <c r="A156" s="375">
        <v>37372</v>
      </c>
      <c r="B156" s="372" t="s">
        <v>106</v>
      </c>
      <c r="C156" s="374" t="s">
        <v>43</v>
      </c>
      <c r="D156" s="374" t="s">
        <v>97</v>
      </c>
      <c r="E156" s="375">
        <v>0.9748</v>
      </c>
      <c r="F156" s="268">
        <f>IF(C156="MAT.",VLOOKUP(A156,INSUMOS_AUX!A:F,6,FALSE),0)</f>
        <v>0.37</v>
      </c>
      <c r="G156" s="375">
        <f>IF(C156="M.O.",VLOOKUP(A156,INSUMOS_AUX!A:F,6,FALSE),0)</f>
        <v>0</v>
      </c>
    </row>
    <row r="157" spans="1:7">
      <c r="A157" s="375">
        <v>37373</v>
      </c>
      <c r="B157" s="372" t="s">
        <v>107</v>
      </c>
      <c r="C157" s="374" t="s">
        <v>43</v>
      </c>
      <c r="D157" s="374" t="s">
        <v>97</v>
      </c>
      <c r="E157" s="375">
        <v>0.9748</v>
      </c>
      <c r="F157" s="268">
        <f>IF(C157="MAT.",VLOOKUP(A157,INSUMOS_AUX!A:F,6,FALSE),0)</f>
        <v>0.02</v>
      </c>
      <c r="G157" s="375">
        <f>IF(C157="M.O.",VLOOKUP(A157,INSUMOS_AUX!A:F,6,FALSE),0)</f>
        <v>0</v>
      </c>
    </row>
    <row r="158" spans="1:7">
      <c r="A158" s="375">
        <v>38382</v>
      </c>
      <c r="B158" s="372" t="s">
        <v>2915</v>
      </c>
      <c r="C158" s="374" t="s">
        <v>43</v>
      </c>
      <c r="D158" s="374" t="s">
        <v>2</v>
      </c>
      <c r="E158" s="375">
        <v>2.6612039999999999E-3</v>
      </c>
      <c r="F158" s="268">
        <f>IF(C158="MAT.",VLOOKUP(A158,INSUMOS_AUX!A:F,6,FALSE),0)</f>
        <v>7.37</v>
      </c>
      <c r="G158" s="375">
        <f>IF(C158="M.O.",VLOOKUP(A158,INSUMOS_AUX!A:F,6,FALSE),0)</f>
        <v>0</v>
      </c>
    </row>
    <row r="159" spans="1:7">
      <c r="A159" s="375">
        <v>38390</v>
      </c>
      <c r="B159" s="372" t="s">
        <v>4067</v>
      </c>
      <c r="C159" s="374" t="s">
        <v>43</v>
      </c>
      <c r="D159" s="374" t="s">
        <v>2</v>
      </c>
      <c r="E159" s="375">
        <v>1.4734100000000001E-3</v>
      </c>
      <c r="F159" s="268">
        <f>IF(C159="MAT.",VLOOKUP(A159,INSUMOS_AUX!A:F,6,FALSE),0)</f>
        <v>22.22</v>
      </c>
      <c r="G159" s="375">
        <f>IF(C159="M.O.",VLOOKUP(A159,INSUMOS_AUX!A:F,6,FALSE),0)</f>
        <v>0</v>
      </c>
    </row>
    <row r="160" spans="1:7">
      <c r="A160" s="375">
        <v>38393</v>
      </c>
      <c r="B160" s="372" t="s">
        <v>4066</v>
      </c>
      <c r="C160" s="374" t="s">
        <v>43</v>
      </c>
      <c r="D160" s="374" t="s">
        <v>2</v>
      </c>
      <c r="E160" s="375">
        <v>1.4734100000000001E-3</v>
      </c>
      <c r="F160" s="268">
        <f>IF(C160="MAT.",VLOOKUP(A160,INSUMOS_AUX!A:F,6,FALSE),0)</f>
        <v>10.02</v>
      </c>
      <c r="G160" s="375">
        <f>IF(C160="M.O.",VLOOKUP(A160,INSUMOS_AUX!A:F,6,FALSE),0)</f>
        <v>0</v>
      </c>
    </row>
    <row r="161" spans="1:7">
      <c r="A161" s="375">
        <v>38396</v>
      </c>
      <c r="B161" s="372" t="s">
        <v>4090</v>
      </c>
      <c r="C161" s="374" t="s">
        <v>43</v>
      </c>
      <c r="D161" s="374" t="s">
        <v>2</v>
      </c>
      <c r="E161" s="375">
        <v>5.2834000000000003E-5</v>
      </c>
      <c r="F161" s="268">
        <f>IF(C161="MAT.",VLOOKUP(A161,INSUMOS_AUX!A:F,6,FALSE),0)</f>
        <v>308.81</v>
      </c>
      <c r="G161" s="375">
        <f>IF(C161="M.O.",VLOOKUP(A161,INSUMOS_AUX!A:F,6,FALSE),0)</f>
        <v>0</v>
      </c>
    </row>
    <row r="162" spans="1:7">
      <c r="A162" s="375">
        <v>38399</v>
      </c>
      <c r="B162" s="372" t="s">
        <v>914</v>
      </c>
      <c r="C162" s="374" t="s">
        <v>43</v>
      </c>
      <c r="D162" s="374" t="s">
        <v>2</v>
      </c>
      <c r="E162" s="375">
        <v>2.6397600000000002E-4</v>
      </c>
      <c r="F162" s="268">
        <f>IF(C162="MAT.",VLOOKUP(A162,INSUMOS_AUX!A:F,6,FALSE),0)</f>
        <v>123.87</v>
      </c>
      <c r="G162" s="375">
        <f>IF(C162="M.O.",VLOOKUP(A162,INSUMOS_AUX!A:F,6,FALSE),0)</f>
        <v>0</v>
      </c>
    </row>
    <row r="163" spans="1:7" ht="21">
      <c r="A163" s="375">
        <v>38413</v>
      </c>
      <c r="B163" s="372" t="s">
        <v>2921</v>
      </c>
      <c r="C163" s="374" t="s">
        <v>43</v>
      </c>
      <c r="D163" s="374" t="s">
        <v>2</v>
      </c>
      <c r="E163" s="375">
        <v>4.2988999999999998E-5</v>
      </c>
      <c r="F163" s="268">
        <f>IF(C163="MAT.",VLOOKUP(A163,INSUMOS_AUX!A:F,6,FALSE),0)</f>
        <v>623.17999999999995</v>
      </c>
      <c r="G163" s="375">
        <f>IF(C163="M.O.",VLOOKUP(A163,INSUMOS_AUX!A:F,6,FALSE),0)</f>
        <v>0</v>
      </c>
    </row>
    <row r="164" spans="1:7">
      <c r="A164" s="375">
        <v>38476</v>
      </c>
      <c r="B164" s="372" t="s">
        <v>2266</v>
      </c>
      <c r="C164" s="374" t="s">
        <v>43</v>
      </c>
      <c r="D164" s="374" t="s">
        <v>2</v>
      </c>
      <c r="E164" s="375">
        <v>2.00516E-4</v>
      </c>
      <c r="F164" s="268">
        <f>IF(C164="MAT.",VLOOKUP(A164,INSUMOS_AUX!A:F,6,FALSE),0)</f>
        <v>186.63</v>
      </c>
      <c r="G164" s="375">
        <f>IF(C164="M.O.",VLOOKUP(A164,INSUMOS_AUX!A:F,6,FALSE),0)</f>
        <v>0</v>
      </c>
    </row>
    <row r="165" spans="1:7">
      <c r="A165" s="375">
        <v>38477</v>
      </c>
      <c r="B165" s="372" t="s">
        <v>2267</v>
      </c>
      <c r="C165" s="374" t="s">
        <v>43</v>
      </c>
      <c r="D165" s="374" t="s">
        <v>2</v>
      </c>
      <c r="E165" s="375">
        <v>4.2988999999999998E-5</v>
      </c>
      <c r="F165" s="268">
        <f>IF(C165="MAT.",VLOOKUP(A165,INSUMOS_AUX!A:F,6,FALSE),0)</f>
        <v>528.54</v>
      </c>
      <c r="G165" s="375">
        <f>IF(C165="M.O.",VLOOKUP(A165,INSUMOS_AUX!A:F,6,FALSE),0)</f>
        <v>0</v>
      </c>
    </row>
    <row r="166" spans="1:7">
      <c r="A166" s="375">
        <v>4760</v>
      </c>
      <c r="B166" s="372" t="s">
        <v>227</v>
      </c>
      <c r="C166" s="374" t="s">
        <v>92</v>
      </c>
      <c r="D166" s="374" t="s">
        <v>97</v>
      </c>
      <c r="E166" s="375">
        <v>0.25833806999999998</v>
      </c>
      <c r="F166" s="268">
        <f>IF(C166="MAT.",VLOOKUP(A166,INSUMOS_AUX!A:F,6,FALSE),0)</f>
        <v>0</v>
      </c>
      <c r="G166" s="375">
        <f>IF(C166="M.O.",VLOOKUP(A166,INSUMOS_AUX!A:F,6,FALSE),0)</f>
        <v>12.12</v>
      </c>
    </row>
    <row r="167" spans="1:7">
      <c r="A167" s="375">
        <v>6111</v>
      </c>
      <c r="B167" s="372" t="s">
        <v>109</v>
      </c>
      <c r="C167" s="374" t="s">
        <v>92</v>
      </c>
      <c r="D167" s="374" t="s">
        <v>97</v>
      </c>
      <c r="E167" s="375">
        <v>0.73180345000000002</v>
      </c>
      <c r="F167" s="268">
        <f>IF(C167="MAT.",VLOOKUP(A167,INSUMOS_AUX!A:F,6,FALSE),0)</f>
        <v>0</v>
      </c>
      <c r="G167" s="375">
        <f>IF(C167="M.O.",VLOOKUP(A167,INSUMOS_AUX!A:F,6,FALSE),0)</f>
        <v>8.17</v>
      </c>
    </row>
    <row r="168" spans="1:7">
      <c r="A168" s="96"/>
      <c r="B168" s="110"/>
      <c r="C168" s="97"/>
      <c r="D168" s="97"/>
      <c r="E168" s="97"/>
      <c r="F168" s="97"/>
      <c r="G168" s="97"/>
    </row>
    <row r="169" spans="1:7" ht="21">
      <c r="A169" s="359" t="s">
        <v>5633</v>
      </c>
      <c r="B169" s="358" t="s">
        <v>5634</v>
      </c>
      <c r="C169" s="360" t="s">
        <v>75</v>
      </c>
      <c r="D169" s="360" t="s">
        <v>2</v>
      </c>
      <c r="E169" s="361">
        <v>200</v>
      </c>
      <c r="F169" s="361">
        <f t="shared" ref="F169:G169" si="8">SUMPRODUCT($E170:$E195,F170:F195)</f>
        <v>0.11308260720000003</v>
      </c>
      <c r="G169" s="361">
        <f t="shared" si="8"/>
        <v>0.28603395339999999</v>
      </c>
    </row>
    <row r="170" spans="1:7">
      <c r="A170" s="375">
        <v>10</v>
      </c>
      <c r="B170" s="372" t="s">
        <v>332</v>
      </c>
      <c r="C170" s="374" t="s">
        <v>43</v>
      </c>
      <c r="D170" s="374" t="s">
        <v>2</v>
      </c>
      <c r="E170" s="375">
        <v>2.26085E-4</v>
      </c>
      <c r="F170" s="268">
        <f>IF(C170="MAT.",VLOOKUP(A170,INSUMOS_AUX!A:F,6,FALSE),0)</f>
        <v>6.13</v>
      </c>
      <c r="G170" s="375">
        <f>IF(C170="M.O.",VLOOKUP(A170,INSUMOS_AUX!A:F,6,FALSE),0)</f>
        <v>0</v>
      </c>
    </row>
    <row r="171" spans="1:7" ht="21">
      <c r="A171" s="375">
        <v>11359</v>
      </c>
      <c r="B171" s="372" t="s">
        <v>5603</v>
      </c>
      <c r="C171" s="374" t="s">
        <v>43</v>
      </c>
      <c r="D171" s="374" t="s">
        <v>2</v>
      </c>
      <c r="E171" s="375">
        <v>1.9089999999999998E-6</v>
      </c>
      <c r="F171" s="268">
        <f>IF(C171="MAT.",VLOOKUP(A171,INSUMOS_AUX!A:F,6,FALSE),0)</f>
        <v>604.45000000000005</v>
      </c>
      <c r="G171" s="375">
        <f>IF(C171="M.O.",VLOOKUP(A171,INSUMOS_AUX!A:F,6,FALSE),0)</f>
        <v>0</v>
      </c>
    </row>
    <row r="172" spans="1:7">
      <c r="A172" s="375">
        <v>12815</v>
      </c>
      <c r="B172" s="372" t="s">
        <v>2406</v>
      </c>
      <c r="C172" s="374" t="s">
        <v>43</v>
      </c>
      <c r="D172" s="374" t="s">
        <v>2</v>
      </c>
      <c r="E172" s="375">
        <v>2.5574799999999998E-4</v>
      </c>
      <c r="F172" s="268">
        <f>IF(C172="MAT.",VLOOKUP(A172,INSUMOS_AUX!A:F,6,FALSE),0)</f>
        <v>5.65</v>
      </c>
      <c r="G172" s="375">
        <f>IF(C172="M.O.",VLOOKUP(A172,INSUMOS_AUX!A:F,6,FALSE),0)</f>
        <v>0</v>
      </c>
    </row>
    <row r="173" spans="1:7">
      <c r="A173" s="375">
        <v>12892</v>
      </c>
      <c r="B173" s="372" t="s">
        <v>328</v>
      </c>
      <c r="C173" s="374" t="s">
        <v>43</v>
      </c>
      <c r="D173" s="374" t="s">
        <v>98</v>
      </c>
      <c r="E173" s="375">
        <v>3.8731600000000002E-4</v>
      </c>
      <c r="F173" s="268">
        <f>IF(C173="MAT.",VLOOKUP(A173,INSUMOS_AUX!A:F,6,FALSE),0)</f>
        <v>9</v>
      </c>
      <c r="G173" s="375">
        <f>IF(C173="M.O.",VLOOKUP(A173,INSUMOS_AUX!A:F,6,FALSE),0)</f>
        <v>0</v>
      </c>
    </row>
    <row r="174" spans="1:7">
      <c r="A174" s="375">
        <v>12893</v>
      </c>
      <c r="B174" s="372" t="s">
        <v>329</v>
      </c>
      <c r="C174" s="374" t="s">
        <v>43</v>
      </c>
      <c r="D174" s="374" t="s">
        <v>98</v>
      </c>
      <c r="E174" s="375">
        <v>4.5148999999999998E-5</v>
      </c>
      <c r="F174" s="268">
        <f>IF(C174="MAT.",VLOOKUP(A174,INSUMOS_AUX!A:F,6,FALSE),0)</f>
        <v>48</v>
      </c>
      <c r="G174" s="375">
        <f>IF(C174="M.O.",VLOOKUP(A174,INSUMOS_AUX!A:F,6,FALSE),0)</f>
        <v>0</v>
      </c>
    </row>
    <row r="175" spans="1:7">
      <c r="A175" s="375">
        <v>2436</v>
      </c>
      <c r="B175" s="372" t="s">
        <v>333</v>
      </c>
      <c r="C175" s="374" t="s">
        <v>92</v>
      </c>
      <c r="D175" s="374" t="s">
        <v>97</v>
      </c>
      <c r="E175" s="375">
        <v>9.7859499999999999E-3</v>
      </c>
      <c r="F175" s="268">
        <f>IF(C175="MAT.",VLOOKUP(A175,INSUMOS_AUX!A:F,6,FALSE),0)</f>
        <v>0</v>
      </c>
      <c r="G175" s="375">
        <f>IF(C175="M.O.",VLOOKUP(A175,INSUMOS_AUX!A:F,6,FALSE),0)</f>
        <v>13.35</v>
      </c>
    </row>
    <row r="176" spans="1:7">
      <c r="A176" s="375">
        <v>25966</v>
      </c>
      <c r="B176" s="372" t="s">
        <v>3980</v>
      </c>
      <c r="C176" s="374" t="s">
        <v>43</v>
      </c>
      <c r="D176" s="374" t="s">
        <v>113</v>
      </c>
      <c r="E176" s="375">
        <v>4.2623999999999997E-5</v>
      </c>
      <c r="F176" s="268">
        <f>IF(C176="MAT.",VLOOKUP(A176,INSUMOS_AUX!A:F,6,FALSE),0)</f>
        <v>13.63</v>
      </c>
      <c r="G176" s="375">
        <f>IF(C176="M.O.",VLOOKUP(A176,INSUMOS_AUX!A:F,6,FALSE),0)</f>
        <v>0</v>
      </c>
    </row>
    <row r="177" spans="1:7">
      <c r="A177" s="375">
        <v>2711</v>
      </c>
      <c r="B177" s="372" t="s">
        <v>334</v>
      </c>
      <c r="C177" s="374" t="s">
        <v>43</v>
      </c>
      <c r="D177" s="374" t="s">
        <v>2</v>
      </c>
      <c r="E177" s="375">
        <v>1.8742000000000001E-5</v>
      </c>
      <c r="F177" s="268">
        <f>IF(C177="MAT.",VLOOKUP(A177,INSUMOS_AUX!A:F,6,FALSE),0)</f>
        <v>100.24</v>
      </c>
      <c r="G177" s="375">
        <f>IF(C177="M.O.",VLOOKUP(A177,INSUMOS_AUX!A:F,6,FALSE),0)</f>
        <v>0</v>
      </c>
    </row>
    <row r="178" spans="1:7">
      <c r="A178" s="375">
        <v>36144</v>
      </c>
      <c r="B178" s="372" t="s">
        <v>4026</v>
      </c>
      <c r="C178" s="374" t="s">
        <v>43</v>
      </c>
      <c r="D178" s="374" t="s">
        <v>2</v>
      </c>
      <c r="E178" s="375">
        <v>3.1439390000000001E-3</v>
      </c>
      <c r="F178" s="268">
        <f>IF(C178="MAT.",VLOOKUP(A178,INSUMOS_AUX!A:F,6,FALSE),0)</f>
        <v>1.1200000000000001</v>
      </c>
      <c r="G178" s="375">
        <f>IF(C178="M.O.",VLOOKUP(A178,INSUMOS_AUX!A:F,6,FALSE),0)</f>
        <v>0</v>
      </c>
    </row>
    <row r="179" spans="1:7">
      <c r="A179" s="375">
        <v>36146</v>
      </c>
      <c r="B179" s="372" t="s">
        <v>3883</v>
      </c>
      <c r="C179" s="374" t="s">
        <v>43</v>
      </c>
      <c r="D179" s="374" t="s">
        <v>2</v>
      </c>
      <c r="E179" s="375">
        <v>3.4977000000000001E-5</v>
      </c>
      <c r="F179" s="268">
        <f>IF(C179="MAT.",VLOOKUP(A179,INSUMOS_AUX!A:F,6,FALSE),0)</f>
        <v>170</v>
      </c>
      <c r="G179" s="375">
        <f>IF(C179="M.O.",VLOOKUP(A179,INSUMOS_AUX!A:F,6,FALSE),0)</f>
        <v>0</v>
      </c>
    </row>
    <row r="180" spans="1:7" ht="21">
      <c r="A180" s="375">
        <v>36149</v>
      </c>
      <c r="B180" s="372" t="s">
        <v>4647</v>
      </c>
      <c r="C180" s="374" t="s">
        <v>43</v>
      </c>
      <c r="D180" s="374" t="s">
        <v>2</v>
      </c>
      <c r="E180" s="375">
        <v>2.0304000000000001E-5</v>
      </c>
      <c r="F180" s="268">
        <f>IF(C180="MAT.",VLOOKUP(A180,INSUMOS_AUX!A:F,6,FALSE),0)</f>
        <v>117.5</v>
      </c>
      <c r="G180" s="375">
        <f>IF(C180="M.O.",VLOOKUP(A180,INSUMOS_AUX!A:F,6,FALSE),0)</f>
        <v>0</v>
      </c>
    </row>
    <row r="181" spans="1:7">
      <c r="A181" s="375">
        <v>36150</v>
      </c>
      <c r="B181" s="372" t="s">
        <v>780</v>
      </c>
      <c r="C181" s="374" t="s">
        <v>43</v>
      </c>
      <c r="D181" s="374" t="s">
        <v>2</v>
      </c>
      <c r="E181" s="375">
        <v>7.4626E-5</v>
      </c>
      <c r="F181" s="268">
        <f>IF(C181="MAT.",VLOOKUP(A181,INSUMOS_AUX!A:F,6,FALSE),0)</f>
        <v>29.7</v>
      </c>
      <c r="G181" s="375">
        <f>IF(C181="M.O.",VLOOKUP(A181,INSUMOS_AUX!A:F,6,FALSE),0)</f>
        <v>0</v>
      </c>
    </row>
    <row r="182" spans="1:7" ht="21">
      <c r="A182" s="375">
        <v>36153</v>
      </c>
      <c r="B182" s="372" t="s">
        <v>4184</v>
      </c>
      <c r="C182" s="374" t="s">
        <v>43</v>
      </c>
      <c r="D182" s="374" t="s">
        <v>2</v>
      </c>
      <c r="E182" s="375">
        <v>3.0315E-5</v>
      </c>
      <c r="F182" s="268">
        <f>IF(C182="MAT.",VLOOKUP(A182,INSUMOS_AUX!A:F,6,FALSE),0)</f>
        <v>133.75</v>
      </c>
      <c r="G182" s="375">
        <f>IF(C182="M.O.",VLOOKUP(A182,INSUMOS_AUX!A:F,6,FALSE),0)</f>
        <v>0</v>
      </c>
    </row>
    <row r="183" spans="1:7">
      <c r="A183" s="375">
        <v>37370</v>
      </c>
      <c r="B183" s="372" t="s">
        <v>104</v>
      </c>
      <c r="C183" s="374" t="s">
        <v>43</v>
      </c>
      <c r="D183" s="374" t="s">
        <v>97</v>
      </c>
      <c r="E183" s="375">
        <v>2.8199999999999999E-2</v>
      </c>
      <c r="F183" s="268">
        <f>IF(C183="MAT.",VLOOKUP(A183,INSUMOS_AUX!A:F,6,FALSE),0)</f>
        <v>1.7</v>
      </c>
      <c r="G183" s="375">
        <f>IF(C183="M.O.",VLOOKUP(A183,INSUMOS_AUX!A:F,6,FALSE),0)</f>
        <v>0</v>
      </c>
    </row>
    <row r="184" spans="1:7">
      <c r="A184" s="375">
        <v>37371</v>
      </c>
      <c r="B184" s="372" t="s">
        <v>105</v>
      </c>
      <c r="C184" s="374" t="s">
        <v>43</v>
      </c>
      <c r="D184" s="374" t="s">
        <v>97</v>
      </c>
      <c r="E184" s="375">
        <v>2.8199999999999999E-2</v>
      </c>
      <c r="F184" s="268">
        <f>IF(C184="MAT.",VLOOKUP(A184,INSUMOS_AUX!A:F,6,FALSE),0)</f>
        <v>0.64</v>
      </c>
      <c r="G184" s="375">
        <f>IF(C184="M.O.",VLOOKUP(A184,INSUMOS_AUX!A:F,6,FALSE),0)</f>
        <v>0</v>
      </c>
    </row>
    <row r="185" spans="1:7">
      <c r="A185" s="375">
        <v>37372</v>
      </c>
      <c r="B185" s="372" t="s">
        <v>106</v>
      </c>
      <c r="C185" s="374" t="s">
        <v>43</v>
      </c>
      <c r="D185" s="374" t="s">
        <v>97</v>
      </c>
      <c r="E185" s="375">
        <v>2.8199999999999999E-2</v>
      </c>
      <c r="F185" s="268">
        <f>IF(C185="MAT.",VLOOKUP(A185,INSUMOS_AUX!A:F,6,FALSE),0)</f>
        <v>0.37</v>
      </c>
      <c r="G185" s="375">
        <f>IF(C185="M.O.",VLOOKUP(A185,INSUMOS_AUX!A:F,6,FALSE),0)</f>
        <v>0</v>
      </c>
    </row>
    <row r="186" spans="1:7">
      <c r="A186" s="375">
        <v>37373</v>
      </c>
      <c r="B186" s="372" t="s">
        <v>107</v>
      </c>
      <c r="C186" s="374" t="s">
        <v>43</v>
      </c>
      <c r="D186" s="374" t="s">
        <v>97</v>
      </c>
      <c r="E186" s="375">
        <v>2.8199999999999999E-2</v>
      </c>
      <c r="F186" s="268">
        <f>IF(C186="MAT.",VLOOKUP(A186,INSUMOS_AUX!A:F,6,FALSE),0)</f>
        <v>0.02</v>
      </c>
      <c r="G186" s="375">
        <f>IF(C186="M.O.",VLOOKUP(A186,INSUMOS_AUX!A:F,6,FALSE),0)</f>
        <v>0</v>
      </c>
    </row>
    <row r="187" spans="1:7">
      <c r="A187" s="375">
        <v>38382</v>
      </c>
      <c r="B187" s="372" t="s">
        <v>2915</v>
      </c>
      <c r="C187" s="374" t="s">
        <v>43</v>
      </c>
      <c r="D187" s="374" t="s">
        <v>2</v>
      </c>
      <c r="E187" s="375">
        <v>7.6985999999999998E-5</v>
      </c>
      <c r="F187" s="268">
        <f>IF(C187="MAT.",VLOOKUP(A187,INSUMOS_AUX!A:F,6,FALSE),0)</f>
        <v>7.37</v>
      </c>
      <c r="G187" s="375">
        <f>IF(C187="M.O.",VLOOKUP(A187,INSUMOS_AUX!A:F,6,FALSE),0)</f>
        <v>0</v>
      </c>
    </row>
    <row r="188" spans="1:7">
      <c r="A188" s="375">
        <v>38390</v>
      </c>
      <c r="B188" s="372" t="s">
        <v>4067</v>
      </c>
      <c r="C188" s="374" t="s">
        <v>43</v>
      </c>
      <c r="D188" s="374" t="s">
        <v>2</v>
      </c>
      <c r="E188" s="375">
        <v>4.2623999999999997E-5</v>
      </c>
      <c r="F188" s="268">
        <f>IF(C188="MAT.",VLOOKUP(A188,INSUMOS_AUX!A:F,6,FALSE),0)</f>
        <v>22.22</v>
      </c>
      <c r="G188" s="375">
        <f>IF(C188="M.O.",VLOOKUP(A188,INSUMOS_AUX!A:F,6,FALSE),0)</f>
        <v>0</v>
      </c>
    </row>
    <row r="189" spans="1:7">
      <c r="A189" s="375">
        <v>38393</v>
      </c>
      <c r="B189" s="372" t="s">
        <v>4066</v>
      </c>
      <c r="C189" s="374" t="s">
        <v>43</v>
      </c>
      <c r="D189" s="374" t="s">
        <v>2</v>
      </c>
      <c r="E189" s="375">
        <v>4.2623999999999997E-5</v>
      </c>
      <c r="F189" s="268">
        <f>IF(C189="MAT.",VLOOKUP(A189,INSUMOS_AUX!A:F,6,FALSE),0)</f>
        <v>10.02</v>
      </c>
      <c r="G189" s="375">
        <f>IF(C189="M.O.",VLOOKUP(A189,INSUMOS_AUX!A:F,6,FALSE),0)</f>
        <v>0</v>
      </c>
    </row>
    <row r="190" spans="1:7">
      <c r="A190" s="375">
        <v>38396</v>
      </c>
      <c r="B190" s="372" t="s">
        <v>4090</v>
      </c>
      <c r="C190" s="374" t="s">
        <v>43</v>
      </c>
      <c r="D190" s="374" t="s">
        <v>2</v>
      </c>
      <c r="E190" s="375">
        <v>1.5290000000000001E-6</v>
      </c>
      <c r="F190" s="268">
        <f>IF(C190="MAT.",VLOOKUP(A190,INSUMOS_AUX!A:F,6,FALSE),0)</f>
        <v>308.81</v>
      </c>
      <c r="G190" s="375">
        <f>IF(C190="M.O.",VLOOKUP(A190,INSUMOS_AUX!A:F,6,FALSE),0)</f>
        <v>0</v>
      </c>
    </row>
    <row r="191" spans="1:7">
      <c r="A191" s="375">
        <v>38399</v>
      </c>
      <c r="B191" s="372" t="s">
        <v>914</v>
      </c>
      <c r="C191" s="374" t="s">
        <v>43</v>
      </c>
      <c r="D191" s="374" t="s">
        <v>2</v>
      </c>
      <c r="E191" s="375">
        <v>7.6369999999999999E-6</v>
      </c>
      <c r="F191" s="268">
        <f>IF(C191="MAT.",VLOOKUP(A191,INSUMOS_AUX!A:F,6,FALSE),0)</f>
        <v>123.87</v>
      </c>
      <c r="G191" s="375">
        <f>IF(C191="M.O.",VLOOKUP(A191,INSUMOS_AUX!A:F,6,FALSE),0)</f>
        <v>0</v>
      </c>
    </row>
    <row r="192" spans="1:7" ht="21">
      <c r="A192" s="375">
        <v>38413</v>
      </c>
      <c r="B192" s="372" t="s">
        <v>2921</v>
      </c>
      <c r="C192" s="374" t="s">
        <v>43</v>
      </c>
      <c r="D192" s="374" t="s">
        <v>2</v>
      </c>
      <c r="E192" s="375">
        <v>1.2440000000000001E-6</v>
      </c>
      <c r="F192" s="268">
        <f>IF(C192="MAT.",VLOOKUP(A192,INSUMOS_AUX!A:F,6,FALSE),0)</f>
        <v>623.17999999999995</v>
      </c>
      <c r="G192" s="375">
        <f>IF(C192="M.O.",VLOOKUP(A192,INSUMOS_AUX!A:F,6,FALSE),0)</f>
        <v>0</v>
      </c>
    </row>
    <row r="193" spans="1:7">
      <c r="A193" s="375">
        <v>38476</v>
      </c>
      <c r="B193" s="372" t="s">
        <v>2266</v>
      </c>
      <c r="C193" s="374" t="s">
        <v>43</v>
      </c>
      <c r="D193" s="374" t="s">
        <v>2</v>
      </c>
      <c r="E193" s="375">
        <v>5.801E-6</v>
      </c>
      <c r="F193" s="268">
        <f>IF(C193="MAT.",VLOOKUP(A193,INSUMOS_AUX!A:F,6,FALSE),0)</f>
        <v>186.63</v>
      </c>
      <c r="G193" s="375">
        <f>IF(C193="M.O.",VLOOKUP(A193,INSUMOS_AUX!A:F,6,FALSE),0)</f>
        <v>0</v>
      </c>
    </row>
    <row r="194" spans="1:7">
      <c r="A194" s="375">
        <v>38477</v>
      </c>
      <c r="B194" s="372" t="s">
        <v>2267</v>
      </c>
      <c r="C194" s="374" t="s">
        <v>43</v>
      </c>
      <c r="D194" s="374" t="s">
        <v>2</v>
      </c>
      <c r="E194" s="375">
        <v>1.2440000000000001E-6</v>
      </c>
      <c r="F194" s="268">
        <f>IF(C194="MAT.",VLOOKUP(A194,INSUMOS_AUX!A:F,6,FALSE),0)</f>
        <v>528.54</v>
      </c>
      <c r="G194" s="375">
        <f>IF(C194="M.O.",VLOOKUP(A194,INSUMOS_AUX!A:F,6,FALSE),0)</f>
        <v>0</v>
      </c>
    </row>
    <row r="195" spans="1:7">
      <c r="A195" s="375">
        <v>6111</v>
      </c>
      <c r="B195" s="372" t="s">
        <v>109</v>
      </c>
      <c r="C195" s="374" t="s">
        <v>92</v>
      </c>
      <c r="D195" s="374" t="s">
        <v>97</v>
      </c>
      <c r="E195" s="375">
        <v>1.9019769999999998E-2</v>
      </c>
      <c r="F195" s="268">
        <f>IF(C195="MAT.",VLOOKUP(A195,INSUMOS_AUX!A:F,6,FALSE),0)</f>
        <v>0</v>
      </c>
      <c r="G195" s="375">
        <f>IF(C195="M.O.",VLOOKUP(A195,INSUMOS_AUX!A:F,6,FALSE),0)</f>
        <v>8.17</v>
      </c>
    </row>
    <row r="196" spans="1:7">
      <c r="A196" s="96"/>
      <c r="B196" s="110"/>
      <c r="C196" s="97"/>
      <c r="D196" s="97"/>
      <c r="E196" s="97"/>
      <c r="F196" s="97"/>
      <c r="G196" s="97"/>
    </row>
    <row r="197" spans="1:7">
      <c r="A197" s="359" t="s">
        <v>5635</v>
      </c>
      <c r="B197" s="358" t="s">
        <v>5636</v>
      </c>
      <c r="C197" s="360" t="s">
        <v>75</v>
      </c>
      <c r="D197" s="360" t="s">
        <v>2</v>
      </c>
      <c r="E197" s="361">
        <v>60</v>
      </c>
      <c r="F197" s="361">
        <f t="shared" ref="F197:G197" si="9">SUMPRODUCT($E198:$E223,F198:F223)</f>
        <v>0.21734142640999995</v>
      </c>
      <c r="G197" s="361">
        <f t="shared" si="9"/>
        <v>0.54997706179999994</v>
      </c>
    </row>
    <row r="198" spans="1:7">
      <c r="A198" s="375">
        <v>10</v>
      </c>
      <c r="B198" s="372" t="s">
        <v>332</v>
      </c>
      <c r="C198" s="374" t="s">
        <v>43</v>
      </c>
      <c r="D198" s="374" t="s">
        <v>2</v>
      </c>
      <c r="E198" s="375">
        <v>4.3453200000000001E-4</v>
      </c>
      <c r="F198" s="268">
        <f>IF(C198="MAT.",VLOOKUP(A198,INSUMOS_AUX!A:F,6,FALSE),0)</f>
        <v>6.13</v>
      </c>
      <c r="G198" s="375">
        <f>IF(C198="M.O.",VLOOKUP(A198,INSUMOS_AUX!A:F,6,FALSE),0)</f>
        <v>0</v>
      </c>
    </row>
    <row r="199" spans="1:7" ht="21">
      <c r="A199" s="375">
        <v>11359</v>
      </c>
      <c r="B199" s="372" t="s">
        <v>5603</v>
      </c>
      <c r="C199" s="374" t="s">
        <v>43</v>
      </c>
      <c r="D199" s="374" t="s">
        <v>2</v>
      </c>
      <c r="E199" s="375">
        <v>3.6689999999999999E-6</v>
      </c>
      <c r="F199" s="268">
        <f>IF(C199="MAT.",VLOOKUP(A199,INSUMOS_AUX!A:F,6,FALSE),0)</f>
        <v>604.45000000000005</v>
      </c>
      <c r="G199" s="375">
        <f>IF(C199="M.O.",VLOOKUP(A199,INSUMOS_AUX!A:F,6,FALSE),0)</f>
        <v>0</v>
      </c>
    </row>
    <row r="200" spans="1:7">
      <c r="A200" s="375">
        <v>12815</v>
      </c>
      <c r="B200" s="372" t="s">
        <v>2406</v>
      </c>
      <c r="C200" s="374" t="s">
        <v>43</v>
      </c>
      <c r="D200" s="374" t="s">
        <v>2</v>
      </c>
      <c r="E200" s="375">
        <v>4.9154600000000004E-4</v>
      </c>
      <c r="F200" s="268">
        <f>IF(C200="MAT.",VLOOKUP(A200,INSUMOS_AUX!A:F,6,FALSE),0)</f>
        <v>5.65</v>
      </c>
      <c r="G200" s="375">
        <f>IF(C200="M.O.",VLOOKUP(A200,INSUMOS_AUX!A:F,6,FALSE),0)</f>
        <v>0</v>
      </c>
    </row>
    <row r="201" spans="1:7">
      <c r="A201" s="375">
        <v>12892</v>
      </c>
      <c r="B201" s="372" t="s">
        <v>328</v>
      </c>
      <c r="C201" s="374" t="s">
        <v>43</v>
      </c>
      <c r="D201" s="374" t="s">
        <v>98</v>
      </c>
      <c r="E201" s="375">
        <v>7.4441500000000001E-4</v>
      </c>
      <c r="F201" s="268">
        <f>IF(C201="MAT.",VLOOKUP(A201,INSUMOS_AUX!A:F,6,FALSE),0)</f>
        <v>9</v>
      </c>
      <c r="G201" s="375">
        <f>IF(C201="M.O.",VLOOKUP(A201,INSUMOS_AUX!A:F,6,FALSE),0)</f>
        <v>0</v>
      </c>
    </row>
    <row r="202" spans="1:7">
      <c r="A202" s="375">
        <v>12893</v>
      </c>
      <c r="B202" s="372" t="s">
        <v>329</v>
      </c>
      <c r="C202" s="374" t="s">
        <v>43</v>
      </c>
      <c r="D202" s="374" t="s">
        <v>98</v>
      </c>
      <c r="E202" s="375">
        <v>8.6774000000000006E-5</v>
      </c>
      <c r="F202" s="268">
        <f>IF(C202="MAT.",VLOOKUP(A202,INSUMOS_AUX!A:F,6,FALSE),0)</f>
        <v>48</v>
      </c>
      <c r="G202" s="375">
        <f>IF(C202="M.O.",VLOOKUP(A202,INSUMOS_AUX!A:F,6,FALSE),0)</f>
        <v>0</v>
      </c>
    </row>
    <row r="203" spans="1:7">
      <c r="A203" s="375">
        <v>2436</v>
      </c>
      <c r="B203" s="372" t="s">
        <v>333</v>
      </c>
      <c r="C203" s="374" t="s">
        <v>92</v>
      </c>
      <c r="D203" s="374" t="s">
        <v>97</v>
      </c>
      <c r="E203" s="375">
        <v>1.8850829999999999E-2</v>
      </c>
      <c r="F203" s="268">
        <f>IF(C203="MAT.",VLOOKUP(A203,INSUMOS_AUX!A:F,6,FALSE),0)</f>
        <v>0</v>
      </c>
      <c r="G203" s="375">
        <f>IF(C203="M.O.",VLOOKUP(A203,INSUMOS_AUX!A:F,6,FALSE),0)</f>
        <v>13.35</v>
      </c>
    </row>
    <row r="204" spans="1:7">
      <c r="A204" s="375">
        <v>25966</v>
      </c>
      <c r="B204" s="372" t="s">
        <v>3980</v>
      </c>
      <c r="C204" s="374" t="s">
        <v>43</v>
      </c>
      <c r="D204" s="374" t="s">
        <v>113</v>
      </c>
      <c r="E204" s="375">
        <v>8.1922999999999995E-5</v>
      </c>
      <c r="F204" s="268">
        <f>IF(C204="MAT.",VLOOKUP(A204,INSUMOS_AUX!A:F,6,FALSE),0)</f>
        <v>13.63</v>
      </c>
      <c r="G204" s="375">
        <f>IF(C204="M.O.",VLOOKUP(A204,INSUMOS_AUX!A:F,6,FALSE),0)</f>
        <v>0</v>
      </c>
    </row>
    <row r="205" spans="1:7">
      <c r="A205" s="375">
        <v>2711</v>
      </c>
      <c r="B205" s="372" t="s">
        <v>334</v>
      </c>
      <c r="C205" s="374" t="s">
        <v>43</v>
      </c>
      <c r="D205" s="374" t="s">
        <v>2</v>
      </c>
      <c r="E205" s="375">
        <v>3.6021E-5</v>
      </c>
      <c r="F205" s="268">
        <f>IF(C205="MAT.",VLOOKUP(A205,INSUMOS_AUX!A:F,6,FALSE),0)</f>
        <v>100.24</v>
      </c>
      <c r="G205" s="375">
        <f>IF(C205="M.O.",VLOOKUP(A205,INSUMOS_AUX!A:F,6,FALSE),0)</f>
        <v>0</v>
      </c>
    </row>
    <row r="206" spans="1:7">
      <c r="A206" s="375">
        <v>36144</v>
      </c>
      <c r="B206" s="372" t="s">
        <v>4026</v>
      </c>
      <c r="C206" s="374" t="s">
        <v>43</v>
      </c>
      <c r="D206" s="374" t="s">
        <v>2</v>
      </c>
      <c r="E206" s="375">
        <v>6.0426059999999998E-3</v>
      </c>
      <c r="F206" s="268">
        <f>IF(C206="MAT.",VLOOKUP(A206,INSUMOS_AUX!A:F,6,FALSE),0)</f>
        <v>1.1200000000000001</v>
      </c>
      <c r="G206" s="375">
        <f>IF(C206="M.O.",VLOOKUP(A206,INSUMOS_AUX!A:F,6,FALSE),0)</f>
        <v>0</v>
      </c>
    </row>
    <row r="207" spans="1:7">
      <c r="A207" s="375">
        <v>36146</v>
      </c>
      <c r="B207" s="372" t="s">
        <v>3883</v>
      </c>
      <c r="C207" s="374" t="s">
        <v>43</v>
      </c>
      <c r="D207" s="374" t="s">
        <v>2</v>
      </c>
      <c r="E207" s="375">
        <v>6.7224000000000006E-5</v>
      </c>
      <c r="F207" s="268">
        <f>IF(C207="MAT.",VLOOKUP(A207,INSUMOS_AUX!A:F,6,FALSE),0)</f>
        <v>170</v>
      </c>
      <c r="G207" s="375">
        <f>IF(C207="M.O.",VLOOKUP(A207,INSUMOS_AUX!A:F,6,FALSE),0)</f>
        <v>0</v>
      </c>
    </row>
    <row r="208" spans="1:7" ht="21">
      <c r="A208" s="375">
        <v>36149</v>
      </c>
      <c r="B208" s="372" t="s">
        <v>4647</v>
      </c>
      <c r="C208" s="374" t="s">
        <v>43</v>
      </c>
      <c r="D208" s="374" t="s">
        <v>2</v>
      </c>
      <c r="E208" s="375">
        <v>3.9023999999999998E-5</v>
      </c>
      <c r="F208" s="268">
        <f>IF(C208="MAT.",VLOOKUP(A208,INSUMOS_AUX!A:F,6,FALSE),0)</f>
        <v>117.5</v>
      </c>
      <c r="G208" s="375">
        <f>IF(C208="M.O.",VLOOKUP(A208,INSUMOS_AUX!A:F,6,FALSE),0)</f>
        <v>0</v>
      </c>
    </row>
    <row r="209" spans="1:7">
      <c r="A209" s="375">
        <v>36150</v>
      </c>
      <c r="B209" s="372" t="s">
        <v>780</v>
      </c>
      <c r="C209" s="374" t="s">
        <v>43</v>
      </c>
      <c r="D209" s="374" t="s">
        <v>2</v>
      </c>
      <c r="E209" s="375">
        <v>1.4342900000000001E-4</v>
      </c>
      <c r="F209" s="268">
        <f>IF(C209="MAT.",VLOOKUP(A209,INSUMOS_AUX!A:F,6,FALSE),0)</f>
        <v>29.7</v>
      </c>
      <c r="G209" s="375">
        <f>IF(C209="M.O.",VLOOKUP(A209,INSUMOS_AUX!A:F,6,FALSE),0)</f>
        <v>0</v>
      </c>
    </row>
    <row r="210" spans="1:7" ht="21">
      <c r="A210" s="375">
        <v>36153</v>
      </c>
      <c r="B210" s="372" t="s">
        <v>4184</v>
      </c>
      <c r="C210" s="374" t="s">
        <v>43</v>
      </c>
      <c r="D210" s="374" t="s">
        <v>2</v>
      </c>
      <c r="E210" s="375">
        <v>5.8266000000000001E-5</v>
      </c>
      <c r="F210" s="268">
        <f>IF(C210="MAT.",VLOOKUP(A210,INSUMOS_AUX!A:F,6,FALSE),0)</f>
        <v>133.75</v>
      </c>
      <c r="G210" s="375">
        <f>IF(C210="M.O.",VLOOKUP(A210,INSUMOS_AUX!A:F,6,FALSE),0)</f>
        <v>0</v>
      </c>
    </row>
    <row r="211" spans="1:7">
      <c r="A211" s="375">
        <v>37370</v>
      </c>
      <c r="B211" s="372" t="s">
        <v>104</v>
      </c>
      <c r="C211" s="374" t="s">
        <v>43</v>
      </c>
      <c r="D211" s="374" t="s">
        <v>97</v>
      </c>
      <c r="E211" s="375">
        <v>5.4199999999999998E-2</v>
      </c>
      <c r="F211" s="268">
        <f>IF(C211="MAT.",VLOOKUP(A211,INSUMOS_AUX!A:F,6,FALSE),0)</f>
        <v>1.7</v>
      </c>
      <c r="G211" s="375">
        <f>IF(C211="M.O.",VLOOKUP(A211,INSUMOS_AUX!A:F,6,FALSE),0)</f>
        <v>0</v>
      </c>
    </row>
    <row r="212" spans="1:7">
      <c r="A212" s="375">
        <v>37371</v>
      </c>
      <c r="B212" s="372" t="s">
        <v>105</v>
      </c>
      <c r="C212" s="374" t="s">
        <v>43</v>
      </c>
      <c r="D212" s="374" t="s">
        <v>97</v>
      </c>
      <c r="E212" s="375">
        <v>5.4199999999999998E-2</v>
      </c>
      <c r="F212" s="268">
        <f>IF(C212="MAT.",VLOOKUP(A212,INSUMOS_AUX!A:F,6,FALSE),0)</f>
        <v>0.64</v>
      </c>
      <c r="G212" s="375">
        <f>IF(C212="M.O.",VLOOKUP(A212,INSUMOS_AUX!A:F,6,FALSE),0)</f>
        <v>0</v>
      </c>
    </row>
    <row r="213" spans="1:7">
      <c r="A213" s="375">
        <v>37372</v>
      </c>
      <c r="B213" s="372" t="s">
        <v>106</v>
      </c>
      <c r="C213" s="374" t="s">
        <v>43</v>
      </c>
      <c r="D213" s="374" t="s">
        <v>97</v>
      </c>
      <c r="E213" s="375">
        <v>5.4199999999999998E-2</v>
      </c>
      <c r="F213" s="268">
        <f>IF(C213="MAT.",VLOOKUP(A213,INSUMOS_AUX!A:F,6,FALSE),0)</f>
        <v>0.37</v>
      </c>
      <c r="G213" s="375">
        <f>IF(C213="M.O.",VLOOKUP(A213,INSUMOS_AUX!A:F,6,FALSE),0)</f>
        <v>0</v>
      </c>
    </row>
    <row r="214" spans="1:7">
      <c r="A214" s="375">
        <v>37373</v>
      </c>
      <c r="B214" s="372" t="s">
        <v>107</v>
      </c>
      <c r="C214" s="374" t="s">
        <v>43</v>
      </c>
      <c r="D214" s="374" t="s">
        <v>97</v>
      </c>
      <c r="E214" s="375">
        <v>5.4199999999999998E-2</v>
      </c>
      <c r="F214" s="268">
        <f>IF(C214="MAT.",VLOOKUP(A214,INSUMOS_AUX!A:F,6,FALSE),0)</f>
        <v>0.02</v>
      </c>
      <c r="G214" s="375">
        <f>IF(C214="M.O.",VLOOKUP(A214,INSUMOS_AUX!A:F,6,FALSE),0)</f>
        <v>0</v>
      </c>
    </row>
    <row r="215" spans="1:7">
      <c r="A215" s="375">
        <v>38382</v>
      </c>
      <c r="B215" s="372" t="s">
        <v>2915</v>
      </c>
      <c r="C215" s="374" t="s">
        <v>43</v>
      </c>
      <c r="D215" s="374" t="s">
        <v>2</v>
      </c>
      <c r="E215" s="375">
        <v>1.47966E-4</v>
      </c>
      <c r="F215" s="268">
        <f>IF(C215="MAT.",VLOOKUP(A215,INSUMOS_AUX!A:F,6,FALSE),0)</f>
        <v>7.37</v>
      </c>
      <c r="G215" s="375">
        <f>IF(C215="M.O.",VLOOKUP(A215,INSUMOS_AUX!A:F,6,FALSE),0)</f>
        <v>0</v>
      </c>
    </row>
    <row r="216" spans="1:7">
      <c r="A216" s="375">
        <v>38390</v>
      </c>
      <c r="B216" s="372" t="s">
        <v>4067</v>
      </c>
      <c r="C216" s="374" t="s">
        <v>43</v>
      </c>
      <c r="D216" s="374" t="s">
        <v>2</v>
      </c>
      <c r="E216" s="375">
        <v>8.1922999999999995E-5</v>
      </c>
      <c r="F216" s="268">
        <f>IF(C216="MAT.",VLOOKUP(A216,INSUMOS_AUX!A:F,6,FALSE),0)</f>
        <v>22.22</v>
      </c>
      <c r="G216" s="375">
        <f>IF(C216="M.O.",VLOOKUP(A216,INSUMOS_AUX!A:F,6,FALSE),0)</f>
        <v>0</v>
      </c>
    </row>
    <row r="217" spans="1:7">
      <c r="A217" s="375">
        <v>38393</v>
      </c>
      <c r="B217" s="372" t="s">
        <v>4066</v>
      </c>
      <c r="C217" s="374" t="s">
        <v>43</v>
      </c>
      <c r="D217" s="374" t="s">
        <v>2</v>
      </c>
      <c r="E217" s="375">
        <v>8.1922999999999995E-5</v>
      </c>
      <c r="F217" s="268">
        <f>IF(C217="MAT.",VLOOKUP(A217,INSUMOS_AUX!A:F,6,FALSE),0)</f>
        <v>10.02</v>
      </c>
      <c r="G217" s="375">
        <f>IF(C217="M.O.",VLOOKUP(A217,INSUMOS_AUX!A:F,6,FALSE),0)</f>
        <v>0</v>
      </c>
    </row>
    <row r="218" spans="1:7">
      <c r="A218" s="375">
        <v>38396</v>
      </c>
      <c r="B218" s="372" t="s">
        <v>4090</v>
      </c>
      <c r="C218" s="374" t="s">
        <v>43</v>
      </c>
      <c r="D218" s="374" t="s">
        <v>2</v>
      </c>
      <c r="E218" s="375">
        <v>2.9380000000000001E-6</v>
      </c>
      <c r="F218" s="268">
        <f>IF(C218="MAT.",VLOOKUP(A218,INSUMOS_AUX!A:F,6,FALSE),0)</f>
        <v>308.81</v>
      </c>
      <c r="G218" s="375">
        <f>IF(C218="M.O.",VLOOKUP(A218,INSUMOS_AUX!A:F,6,FALSE),0)</f>
        <v>0</v>
      </c>
    </row>
    <row r="219" spans="1:7">
      <c r="A219" s="375">
        <v>38399</v>
      </c>
      <c r="B219" s="372" t="s">
        <v>914</v>
      </c>
      <c r="C219" s="374" t="s">
        <v>43</v>
      </c>
      <c r="D219" s="374" t="s">
        <v>2</v>
      </c>
      <c r="E219" s="375">
        <v>1.4678000000000001E-5</v>
      </c>
      <c r="F219" s="268">
        <f>IF(C219="MAT.",VLOOKUP(A219,INSUMOS_AUX!A:F,6,FALSE),0)</f>
        <v>123.87</v>
      </c>
      <c r="G219" s="375">
        <f>IF(C219="M.O.",VLOOKUP(A219,INSUMOS_AUX!A:F,6,FALSE),0)</f>
        <v>0</v>
      </c>
    </row>
    <row r="220" spans="1:7" ht="21">
      <c r="A220" s="375">
        <v>38413</v>
      </c>
      <c r="B220" s="372" t="s">
        <v>2921</v>
      </c>
      <c r="C220" s="374" t="s">
        <v>43</v>
      </c>
      <c r="D220" s="374" t="s">
        <v>2</v>
      </c>
      <c r="E220" s="375">
        <v>2.39E-6</v>
      </c>
      <c r="F220" s="268">
        <f>IF(C220="MAT.",VLOOKUP(A220,INSUMOS_AUX!A:F,6,FALSE),0)</f>
        <v>623.17999999999995</v>
      </c>
      <c r="G220" s="375">
        <f>IF(C220="M.O.",VLOOKUP(A220,INSUMOS_AUX!A:F,6,FALSE),0)</f>
        <v>0</v>
      </c>
    </row>
    <row r="221" spans="1:7">
      <c r="A221" s="375">
        <v>38476</v>
      </c>
      <c r="B221" s="372" t="s">
        <v>2266</v>
      </c>
      <c r="C221" s="374" t="s">
        <v>43</v>
      </c>
      <c r="D221" s="374" t="s">
        <v>2</v>
      </c>
      <c r="E221" s="375">
        <v>1.1148999999999999E-5</v>
      </c>
      <c r="F221" s="268">
        <f>IF(C221="MAT.",VLOOKUP(A221,INSUMOS_AUX!A:F,6,FALSE),0)</f>
        <v>186.63</v>
      </c>
      <c r="G221" s="375">
        <f>IF(C221="M.O.",VLOOKUP(A221,INSUMOS_AUX!A:F,6,FALSE),0)</f>
        <v>0</v>
      </c>
    </row>
    <row r="222" spans="1:7">
      <c r="A222" s="375">
        <v>38477</v>
      </c>
      <c r="B222" s="372" t="s">
        <v>2267</v>
      </c>
      <c r="C222" s="374" t="s">
        <v>43</v>
      </c>
      <c r="D222" s="374" t="s">
        <v>2</v>
      </c>
      <c r="E222" s="375">
        <v>2.39E-6</v>
      </c>
      <c r="F222" s="268">
        <f>IF(C222="MAT.",VLOOKUP(A222,INSUMOS_AUX!A:F,6,FALSE),0)</f>
        <v>528.54</v>
      </c>
      <c r="G222" s="375">
        <f>IF(C222="M.O.",VLOOKUP(A222,INSUMOS_AUX!A:F,6,FALSE),0)</f>
        <v>0</v>
      </c>
    </row>
    <row r="223" spans="1:7">
      <c r="A223" s="375">
        <v>6111</v>
      </c>
      <c r="B223" s="372" t="s">
        <v>109</v>
      </c>
      <c r="C223" s="374" t="s">
        <v>92</v>
      </c>
      <c r="D223" s="374" t="s">
        <v>97</v>
      </c>
      <c r="E223" s="375">
        <v>3.651389E-2</v>
      </c>
      <c r="F223" s="268">
        <f>IF(C223="MAT.",VLOOKUP(A223,INSUMOS_AUX!A:F,6,FALSE),0)</f>
        <v>0</v>
      </c>
      <c r="G223" s="375">
        <f>IF(C223="M.O.",VLOOKUP(A223,INSUMOS_AUX!A:F,6,FALSE),0)</f>
        <v>8.17</v>
      </c>
    </row>
    <row r="224" spans="1:7">
      <c r="A224" s="96"/>
      <c r="B224" s="110"/>
      <c r="C224" s="97"/>
      <c r="D224" s="97"/>
      <c r="E224" s="97"/>
      <c r="F224" s="97"/>
      <c r="G224" s="97"/>
    </row>
    <row r="225" spans="1:7">
      <c r="A225" s="359" t="s">
        <v>5637</v>
      </c>
      <c r="B225" s="358" t="s">
        <v>5638</v>
      </c>
      <c r="C225" s="360" t="s">
        <v>75</v>
      </c>
      <c r="D225" s="360" t="s">
        <v>2</v>
      </c>
      <c r="E225" s="361">
        <v>21</v>
      </c>
      <c r="F225" s="361">
        <f t="shared" ref="F225:G225" si="10">SUMPRODUCT($E226:$E250,F226:F250)</f>
        <v>1.0024984475000001</v>
      </c>
      <c r="G225" s="361">
        <f t="shared" si="10"/>
        <v>2.0774267499999999</v>
      </c>
    </row>
    <row r="226" spans="1:7">
      <c r="A226" s="375">
        <v>10</v>
      </c>
      <c r="B226" s="372" t="s">
        <v>332</v>
      </c>
      <c r="C226" s="374" t="s">
        <v>43</v>
      </c>
      <c r="D226" s="374" t="s">
        <v>2</v>
      </c>
      <c r="E226" s="375">
        <v>2.0043000000000001E-3</v>
      </c>
      <c r="F226" s="268">
        <f>IF(C226="MAT.",VLOOKUP(A226,INSUMOS_AUX!A:F,6,FALSE),0)</f>
        <v>6.13</v>
      </c>
      <c r="G226" s="375">
        <f>IF(C226="M.O.",VLOOKUP(A226,INSUMOS_AUX!A:F,6,FALSE),0)</f>
        <v>0</v>
      </c>
    </row>
    <row r="227" spans="1:7" ht="21">
      <c r="A227" s="375">
        <v>11359</v>
      </c>
      <c r="B227" s="372" t="s">
        <v>5603</v>
      </c>
      <c r="C227" s="374" t="s">
        <v>43</v>
      </c>
      <c r="D227" s="374" t="s">
        <v>2</v>
      </c>
      <c r="E227" s="375">
        <v>1.6925000000000001E-5</v>
      </c>
      <c r="F227" s="268">
        <f>IF(C227="MAT.",VLOOKUP(A227,INSUMOS_AUX!A:F,6,FALSE),0)</f>
        <v>604.45000000000005</v>
      </c>
      <c r="G227" s="375">
        <f>IF(C227="M.O.",VLOOKUP(A227,INSUMOS_AUX!A:F,6,FALSE),0)</f>
        <v>0</v>
      </c>
    </row>
    <row r="228" spans="1:7">
      <c r="A228" s="375">
        <v>12815</v>
      </c>
      <c r="B228" s="372" t="s">
        <v>2406</v>
      </c>
      <c r="C228" s="374" t="s">
        <v>43</v>
      </c>
      <c r="D228" s="374" t="s">
        <v>2</v>
      </c>
      <c r="E228" s="375">
        <v>2.267275E-3</v>
      </c>
      <c r="F228" s="268">
        <f>IF(C228="MAT.",VLOOKUP(A228,INSUMOS_AUX!A:F,6,FALSE),0)</f>
        <v>5.65</v>
      </c>
      <c r="G228" s="375">
        <f>IF(C228="M.O.",VLOOKUP(A228,INSUMOS_AUX!A:F,6,FALSE),0)</f>
        <v>0</v>
      </c>
    </row>
    <row r="229" spans="1:7">
      <c r="A229" s="375">
        <v>12892</v>
      </c>
      <c r="B229" s="372" t="s">
        <v>328</v>
      </c>
      <c r="C229" s="374" t="s">
        <v>43</v>
      </c>
      <c r="D229" s="374" t="s">
        <v>98</v>
      </c>
      <c r="E229" s="375">
        <v>3.4336499999999999E-3</v>
      </c>
      <c r="F229" s="268">
        <f>IF(C229="MAT.",VLOOKUP(A229,INSUMOS_AUX!A:F,6,FALSE),0)</f>
        <v>9</v>
      </c>
      <c r="G229" s="375">
        <f>IF(C229="M.O.",VLOOKUP(A229,INSUMOS_AUX!A:F,6,FALSE),0)</f>
        <v>0</v>
      </c>
    </row>
    <row r="230" spans="1:7">
      <c r="A230" s="375">
        <v>12893</v>
      </c>
      <c r="B230" s="372" t="s">
        <v>329</v>
      </c>
      <c r="C230" s="374" t="s">
        <v>43</v>
      </c>
      <c r="D230" s="374" t="s">
        <v>98</v>
      </c>
      <c r="E230" s="375">
        <v>4.0025E-4</v>
      </c>
      <c r="F230" s="268">
        <f>IF(C230="MAT.",VLOOKUP(A230,INSUMOS_AUX!A:F,6,FALSE),0)</f>
        <v>48</v>
      </c>
      <c r="G230" s="375">
        <f>IF(C230="M.O.",VLOOKUP(A230,INSUMOS_AUX!A:F,6,FALSE),0)</f>
        <v>0</v>
      </c>
    </row>
    <row r="231" spans="1:7">
      <c r="A231" s="375">
        <v>25966</v>
      </c>
      <c r="B231" s="372" t="s">
        <v>3980</v>
      </c>
      <c r="C231" s="374" t="s">
        <v>43</v>
      </c>
      <c r="D231" s="374" t="s">
        <v>113</v>
      </c>
      <c r="E231" s="375">
        <v>3.7787500000000001E-4</v>
      </c>
      <c r="F231" s="268">
        <f>IF(C231="MAT.",VLOOKUP(A231,INSUMOS_AUX!A:F,6,FALSE),0)</f>
        <v>13.63</v>
      </c>
      <c r="G231" s="375">
        <f>IF(C231="M.O.",VLOOKUP(A231,INSUMOS_AUX!A:F,6,FALSE),0)</f>
        <v>0</v>
      </c>
    </row>
    <row r="232" spans="1:7">
      <c r="A232" s="375">
        <v>2711</v>
      </c>
      <c r="B232" s="372" t="s">
        <v>334</v>
      </c>
      <c r="C232" s="374" t="s">
        <v>43</v>
      </c>
      <c r="D232" s="374" t="s">
        <v>2</v>
      </c>
      <c r="E232" s="375">
        <v>1.6615E-4</v>
      </c>
      <c r="F232" s="268">
        <f>IF(C232="MAT.",VLOOKUP(A232,INSUMOS_AUX!A:F,6,FALSE),0)</f>
        <v>100.24</v>
      </c>
      <c r="G232" s="375">
        <f>IF(C232="M.O.",VLOOKUP(A232,INSUMOS_AUX!A:F,6,FALSE),0)</f>
        <v>0</v>
      </c>
    </row>
    <row r="233" spans="1:7">
      <c r="A233" s="375">
        <v>36144</v>
      </c>
      <c r="B233" s="372" t="s">
        <v>4026</v>
      </c>
      <c r="C233" s="374" t="s">
        <v>43</v>
      </c>
      <c r="D233" s="374" t="s">
        <v>2</v>
      </c>
      <c r="E233" s="375">
        <v>2.7871799999999999E-2</v>
      </c>
      <c r="F233" s="268">
        <f>IF(C233="MAT.",VLOOKUP(A233,INSUMOS_AUX!A:F,6,FALSE),0)</f>
        <v>1.1200000000000001</v>
      </c>
      <c r="G233" s="375">
        <f>IF(C233="M.O.",VLOOKUP(A233,INSUMOS_AUX!A:F,6,FALSE),0)</f>
        <v>0</v>
      </c>
    </row>
    <row r="234" spans="1:7">
      <c r="A234" s="375">
        <v>36146</v>
      </c>
      <c r="B234" s="372" t="s">
        <v>3883</v>
      </c>
      <c r="C234" s="374" t="s">
        <v>43</v>
      </c>
      <c r="D234" s="374" t="s">
        <v>2</v>
      </c>
      <c r="E234" s="375">
        <v>3.1007499999999999E-4</v>
      </c>
      <c r="F234" s="268">
        <f>IF(C234="MAT.",VLOOKUP(A234,INSUMOS_AUX!A:F,6,FALSE),0)</f>
        <v>170</v>
      </c>
      <c r="G234" s="375">
        <f>IF(C234="M.O.",VLOOKUP(A234,INSUMOS_AUX!A:F,6,FALSE),0)</f>
        <v>0</v>
      </c>
    </row>
    <row r="235" spans="1:7" ht="21">
      <c r="A235" s="375">
        <v>36149</v>
      </c>
      <c r="B235" s="372" t="s">
        <v>4647</v>
      </c>
      <c r="C235" s="374" t="s">
        <v>43</v>
      </c>
      <c r="D235" s="374" t="s">
        <v>2</v>
      </c>
      <c r="E235" s="375">
        <v>1.8000000000000001E-4</v>
      </c>
      <c r="F235" s="268">
        <f>IF(C235="MAT.",VLOOKUP(A235,INSUMOS_AUX!A:F,6,FALSE),0)</f>
        <v>117.5</v>
      </c>
      <c r="G235" s="375">
        <f>IF(C235="M.O.",VLOOKUP(A235,INSUMOS_AUX!A:F,6,FALSE),0)</f>
        <v>0</v>
      </c>
    </row>
    <row r="236" spans="1:7">
      <c r="A236" s="375">
        <v>36150</v>
      </c>
      <c r="B236" s="372" t="s">
        <v>780</v>
      </c>
      <c r="C236" s="374" t="s">
        <v>43</v>
      </c>
      <c r="D236" s="374" t="s">
        <v>2</v>
      </c>
      <c r="E236" s="375">
        <v>6.6157499999999997E-4</v>
      </c>
      <c r="F236" s="268">
        <f>IF(C236="MAT.",VLOOKUP(A236,INSUMOS_AUX!A:F,6,FALSE),0)</f>
        <v>29.7</v>
      </c>
      <c r="G236" s="375">
        <f>IF(C236="M.O.",VLOOKUP(A236,INSUMOS_AUX!A:F,6,FALSE),0)</f>
        <v>0</v>
      </c>
    </row>
    <row r="237" spans="1:7" ht="21">
      <c r="A237" s="375">
        <v>36153</v>
      </c>
      <c r="B237" s="372" t="s">
        <v>4184</v>
      </c>
      <c r="C237" s="374" t="s">
        <v>43</v>
      </c>
      <c r="D237" s="374" t="s">
        <v>2</v>
      </c>
      <c r="E237" s="375">
        <v>2.6875E-4</v>
      </c>
      <c r="F237" s="268">
        <f>IF(C237="MAT.",VLOOKUP(A237,INSUMOS_AUX!A:F,6,FALSE),0)</f>
        <v>133.75</v>
      </c>
      <c r="G237" s="375">
        <f>IF(C237="M.O.",VLOOKUP(A237,INSUMOS_AUX!A:F,6,FALSE),0)</f>
        <v>0</v>
      </c>
    </row>
    <row r="238" spans="1:7">
      <c r="A238" s="375">
        <v>37370</v>
      </c>
      <c r="B238" s="372" t="s">
        <v>104</v>
      </c>
      <c r="C238" s="374" t="s">
        <v>43</v>
      </c>
      <c r="D238" s="374" t="s">
        <v>97</v>
      </c>
      <c r="E238" s="375">
        <v>0.25</v>
      </c>
      <c r="F238" s="268">
        <f>IF(C238="MAT.",VLOOKUP(A238,INSUMOS_AUX!A:F,6,FALSE),0)</f>
        <v>1.7</v>
      </c>
      <c r="G238" s="375">
        <f>IF(C238="M.O.",VLOOKUP(A238,INSUMOS_AUX!A:F,6,FALSE),0)</f>
        <v>0</v>
      </c>
    </row>
    <row r="239" spans="1:7">
      <c r="A239" s="375">
        <v>37371</v>
      </c>
      <c r="B239" s="372" t="s">
        <v>105</v>
      </c>
      <c r="C239" s="374" t="s">
        <v>43</v>
      </c>
      <c r="D239" s="374" t="s">
        <v>97</v>
      </c>
      <c r="E239" s="375">
        <v>0.25</v>
      </c>
      <c r="F239" s="268">
        <f>IF(C239="MAT.",VLOOKUP(A239,INSUMOS_AUX!A:F,6,FALSE),0)</f>
        <v>0.64</v>
      </c>
      <c r="G239" s="375">
        <f>IF(C239="M.O.",VLOOKUP(A239,INSUMOS_AUX!A:F,6,FALSE),0)</f>
        <v>0</v>
      </c>
    </row>
    <row r="240" spans="1:7">
      <c r="A240" s="375">
        <v>37372</v>
      </c>
      <c r="B240" s="372" t="s">
        <v>106</v>
      </c>
      <c r="C240" s="374" t="s">
        <v>43</v>
      </c>
      <c r="D240" s="374" t="s">
        <v>97</v>
      </c>
      <c r="E240" s="375">
        <v>0.25</v>
      </c>
      <c r="F240" s="268">
        <f>IF(C240="MAT.",VLOOKUP(A240,INSUMOS_AUX!A:F,6,FALSE),0)</f>
        <v>0.37</v>
      </c>
      <c r="G240" s="375">
        <f>IF(C240="M.O.",VLOOKUP(A240,INSUMOS_AUX!A:F,6,FALSE),0)</f>
        <v>0</v>
      </c>
    </row>
    <row r="241" spans="1:7">
      <c r="A241" s="375">
        <v>37373</v>
      </c>
      <c r="B241" s="372" t="s">
        <v>107</v>
      </c>
      <c r="C241" s="374" t="s">
        <v>43</v>
      </c>
      <c r="D241" s="374" t="s">
        <v>97</v>
      </c>
      <c r="E241" s="375">
        <v>0.25</v>
      </c>
      <c r="F241" s="268">
        <f>IF(C241="MAT.",VLOOKUP(A241,INSUMOS_AUX!A:F,6,FALSE),0)</f>
        <v>0.02</v>
      </c>
      <c r="G241" s="375">
        <f>IF(C241="M.O.",VLOOKUP(A241,INSUMOS_AUX!A:F,6,FALSE),0)</f>
        <v>0</v>
      </c>
    </row>
    <row r="242" spans="1:7">
      <c r="A242" s="375">
        <v>38382</v>
      </c>
      <c r="B242" s="372" t="s">
        <v>2915</v>
      </c>
      <c r="C242" s="374" t="s">
        <v>43</v>
      </c>
      <c r="D242" s="374" t="s">
        <v>2</v>
      </c>
      <c r="E242" s="375">
        <v>6.8249999999999995E-4</v>
      </c>
      <c r="F242" s="268">
        <f>IF(C242="MAT.",VLOOKUP(A242,INSUMOS_AUX!A:F,6,FALSE),0)</f>
        <v>7.37</v>
      </c>
      <c r="G242" s="375">
        <f>IF(C242="M.O.",VLOOKUP(A242,INSUMOS_AUX!A:F,6,FALSE),0)</f>
        <v>0</v>
      </c>
    </row>
    <row r="243" spans="1:7">
      <c r="A243" s="375">
        <v>38390</v>
      </c>
      <c r="B243" s="372" t="s">
        <v>4067</v>
      </c>
      <c r="C243" s="374" t="s">
        <v>43</v>
      </c>
      <c r="D243" s="374" t="s">
        <v>2</v>
      </c>
      <c r="E243" s="375">
        <v>3.7787500000000001E-4</v>
      </c>
      <c r="F243" s="268">
        <f>IF(C243="MAT.",VLOOKUP(A243,INSUMOS_AUX!A:F,6,FALSE),0)</f>
        <v>22.22</v>
      </c>
      <c r="G243" s="375">
        <f>IF(C243="M.O.",VLOOKUP(A243,INSUMOS_AUX!A:F,6,FALSE),0)</f>
        <v>0</v>
      </c>
    </row>
    <row r="244" spans="1:7">
      <c r="A244" s="375">
        <v>38393</v>
      </c>
      <c r="B244" s="372" t="s">
        <v>4066</v>
      </c>
      <c r="C244" s="374" t="s">
        <v>43</v>
      </c>
      <c r="D244" s="374" t="s">
        <v>2</v>
      </c>
      <c r="E244" s="375">
        <v>3.7787500000000001E-4</v>
      </c>
      <c r="F244" s="268">
        <f>IF(C244="MAT.",VLOOKUP(A244,INSUMOS_AUX!A:F,6,FALSE),0)</f>
        <v>10.02</v>
      </c>
      <c r="G244" s="375">
        <f>IF(C244="M.O.",VLOOKUP(A244,INSUMOS_AUX!A:F,6,FALSE),0)</f>
        <v>0</v>
      </c>
    </row>
    <row r="245" spans="1:7">
      <c r="A245" s="375">
        <v>38396</v>
      </c>
      <c r="B245" s="372" t="s">
        <v>4090</v>
      </c>
      <c r="C245" s="374" t="s">
        <v>43</v>
      </c>
      <c r="D245" s="374" t="s">
        <v>2</v>
      </c>
      <c r="E245" s="375">
        <v>1.3550000000000001E-5</v>
      </c>
      <c r="F245" s="268">
        <f>IF(C245="MAT.",VLOOKUP(A245,INSUMOS_AUX!A:F,6,FALSE),0)</f>
        <v>308.81</v>
      </c>
      <c r="G245" s="375">
        <f>IF(C245="M.O.",VLOOKUP(A245,INSUMOS_AUX!A:F,6,FALSE),0)</f>
        <v>0</v>
      </c>
    </row>
    <row r="246" spans="1:7">
      <c r="A246" s="375">
        <v>38399</v>
      </c>
      <c r="B246" s="372" t="s">
        <v>914</v>
      </c>
      <c r="C246" s="374" t="s">
        <v>43</v>
      </c>
      <c r="D246" s="374" t="s">
        <v>2</v>
      </c>
      <c r="E246" s="375">
        <v>6.7700000000000006E-5</v>
      </c>
      <c r="F246" s="268">
        <f>IF(C246="MAT.",VLOOKUP(A246,INSUMOS_AUX!A:F,6,FALSE),0)</f>
        <v>123.87</v>
      </c>
      <c r="G246" s="375">
        <f>IF(C246="M.O.",VLOOKUP(A246,INSUMOS_AUX!A:F,6,FALSE),0)</f>
        <v>0</v>
      </c>
    </row>
    <row r="247" spans="1:7" ht="21">
      <c r="A247" s="375">
        <v>38413</v>
      </c>
      <c r="B247" s="372" t="s">
        <v>2921</v>
      </c>
      <c r="C247" s="374" t="s">
        <v>43</v>
      </c>
      <c r="D247" s="374" t="s">
        <v>2</v>
      </c>
      <c r="E247" s="375">
        <v>1.1025E-5</v>
      </c>
      <c r="F247" s="268">
        <f>IF(C247="MAT.",VLOOKUP(A247,INSUMOS_AUX!A:F,6,FALSE),0)</f>
        <v>623.17999999999995</v>
      </c>
      <c r="G247" s="375">
        <f>IF(C247="M.O.",VLOOKUP(A247,INSUMOS_AUX!A:F,6,FALSE),0)</f>
        <v>0</v>
      </c>
    </row>
    <row r="248" spans="1:7">
      <c r="A248" s="375">
        <v>38476</v>
      </c>
      <c r="B248" s="372" t="s">
        <v>2266</v>
      </c>
      <c r="C248" s="374" t="s">
        <v>43</v>
      </c>
      <c r="D248" s="374" t="s">
        <v>2</v>
      </c>
      <c r="E248" s="375">
        <v>5.1425000000000003E-5</v>
      </c>
      <c r="F248" s="268">
        <f>IF(C248="MAT.",VLOOKUP(A248,INSUMOS_AUX!A:F,6,FALSE),0)</f>
        <v>186.63</v>
      </c>
      <c r="G248" s="375">
        <f>IF(C248="M.O.",VLOOKUP(A248,INSUMOS_AUX!A:F,6,FALSE),0)</f>
        <v>0</v>
      </c>
    </row>
    <row r="249" spans="1:7">
      <c r="A249" s="375">
        <v>38477</v>
      </c>
      <c r="B249" s="372" t="s">
        <v>2267</v>
      </c>
      <c r="C249" s="374" t="s">
        <v>43</v>
      </c>
      <c r="D249" s="374" t="s">
        <v>2</v>
      </c>
      <c r="E249" s="375">
        <v>1.1025E-5</v>
      </c>
      <c r="F249" s="268">
        <f>IF(C249="MAT.",VLOOKUP(A249,INSUMOS_AUX!A:F,6,FALSE),0)</f>
        <v>528.54</v>
      </c>
      <c r="G249" s="375">
        <f>IF(C249="M.O.",VLOOKUP(A249,INSUMOS_AUX!A:F,6,FALSE),0)</f>
        <v>0</v>
      </c>
    </row>
    <row r="250" spans="1:7">
      <c r="A250" s="375">
        <v>6111</v>
      </c>
      <c r="B250" s="372" t="s">
        <v>109</v>
      </c>
      <c r="C250" s="374" t="s">
        <v>92</v>
      </c>
      <c r="D250" s="374" t="s">
        <v>97</v>
      </c>
      <c r="E250" s="375">
        <v>0.25427499999999997</v>
      </c>
      <c r="F250" s="268">
        <f>IF(C250="MAT.",VLOOKUP(A250,INSUMOS_AUX!A:F,6,FALSE),0)</f>
        <v>0</v>
      </c>
      <c r="G250" s="375">
        <f>IF(C250="M.O.",VLOOKUP(A250,INSUMOS_AUX!A:F,6,FALSE),0)</f>
        <v>8.17</v>
      </c>
    </row>
    <row r="251" spans="1:7">
      <c r="A251" s="96"/>
      <c r="B251" s="110"/>
      <c r="C251" s="97"/>
      <c r="D251" s="97"/>
      <c r="E251" s="97"/>
      <c r="F251" s="97"/>
      <c r="G251" s="97"/>
    </row>
    <row r="252" spans="1:7">
      <c r="A252" s="359" t="s">
        <v>5639</v>
      </c>
      <c r="B252" s="358" t="s">
        <v>5640</v>
      </c>
      <c r="C252" s="360" t="s">
        <v>75</v>
      </c>
      <c r="D252" s="360" t="s">
        <v>76</v>
      </c>
      <c r="E252" s="361">
        <v>83.23</v>
      </c>
      <c r="F252" s="361">
        <f t="shared" ref="F252:G252" si="11">SUMPRODUCT($E253:$E277,F253:F277)</f>
        <v>2.806995653</v>
      </c>
      <c r="G252" s="361">
        <f t="shared" si="11"/>
        <v>5.8167948999999997</v>
      </c>
    </row>
    <row r="253" spans="1:7">
      <c r="A253" s="375">
        <v>10</v>
      </c>
      <c r="B253" s="372" t="s">
        <v>332</v>
      </c>
      <c r="C253" s="374" t="s">
        <v>43</v>
      </c>
      <c r="D253" s="374" t="s">
        <v>2</v>
      </c>
      <c r="E253" s="375">
        <v>5.6120400000000004E-3</v>
      </c>
      <c r="F253" s="268">
        <f>IF(C253="MAT.",VLOOKUP(A253,INSUMOS_AUX!A:F,6,FALSE),0)</f>
        <v>6.13</v>
      </c>
      <c r="G253" s="375">
        <f>IF(C253="M.O.",VLOOKUP(A253,INSUMOS_AUX!A:F,6,FALSE),0)</f>
        <v>0</v>
      </c>
    </row>
    <row r="254" spans="1:7" ht="21">
      <c r="A254" s="375">
        <v>11359</v>
      </c>
      <c r="B254" s="372" t="s">
        <v>5603</v>
      </c>
      <c r="C254" s="374" t="s">
        <v>43</v>
      </c>
      <c r="D254" s="374" t="s">
        <v>2</v>
      </c>
      <c r="E254" s="375">
        <v>4.7389999999999999E-5</v>
      </c>
      <c r="F254" s="268">
        <f>IF(C254="MAT.",VLOOKUP(A254,INSUMOS_AUX!A:F,6,FALSE),0)</f>
        <v>604.45000000000005</v>
      </c>
      <c r="G254" s="375">
        <f>IF(C254="M.O.",VLOOKUP(A254,INSUMOS_AUX!A:F,6,FALSE),0)</f>
        <v>0</v>
      </c>
    </row>
    <row r="255" spans="1:7">
      <c r="A255" s="375">
        <v>12815</v>
      </c>
      <c r="B255" s="372" t="s">
        <v>2406</v>
      </c>
      <c r="C255" s="374" t="s">
        <v>43</v>
      </c>
      <c r="D255" s="374" t="s">
        <v>2</v>
      </c>
      <c r="E255" s="375">
        <v>6.3483699999999999E-3</v>
      </c>
      <c r="F255" s="268">
        <f>IF(C255="MAT.",VLOOKUP(A255,INSUMOS_AUX!A:F,6,FALSE),0)</f>
        <v>5.65</v>
      </c>
      <c r="G255" s="375">
        <f>IF(C255="M.O.",VLOOKUP(A255,INSUMOS_AUX!A:F,6,FALSE),0)</f>
        <v>0</v>
      </c>
    </row>
    <row r="256" spans="1:7">
      <c r="A256" s="375">
        <v>12892</v>
      </c>
      <c r="B256" s="372" t="s">
        <v>328</v>
      </c>
      <c r="C256" s="374" t="s">
        <v>43</v>
      </c>
      <c r="D256" s="374" t="s">
        <v>98</v>
      </c>
      <c r="E256" s="375">
        <v>9.6142199999999997E-3</v>
      </c>
      <c r="F256" s="268">
        <f>IF(C256="MAT.",VLOOKUP(A256,INSUMOS_AUX!A:F,6,FALSE),0)</f>
        <v>9</v>
      </c>
      <c r="G256" s="375">
        <f>IF(C256="M.O.",VLOOKUP(A256,INSUMOS_AUX!A:F,6,FALSE),0)</f>
        <v>0</v>
      </c>
    </row>
    <row r="257" spans="1:7">
      <c r="A257" s="375">
        <v>12893</v>
      </c>
      <c r="B257" s="372" t="s">
        <v>329</v>
      </c>
      <c r="C257" s="374" t="s">
        <v>43</v>
      </c>
      <c r="D257" s="374" t="s">
        <v>98</v>
      </c>
      <c r="E257" s="375">
        <v>1.1207000000000001E-3</v>
      </c>
      <c r="F257" s="268">
        <f>IF(C257="MAT.",VLOOKUP(A257,INSUMOS_AUX!A:F,6,FALSE),0)</f>
        <v>48</v>
      </c>
      <c r="G257" s="375">
        <f>IF(C257="M.O.",VLOOKUP(A257,INSUMOS_AUX!A:F,6,FALSE),0)</f>
        <v>0</v>
      </c>
    </row>
    <row r="258" spans="1:7">
      <c r="A258" s="375">
        <v>25966</v>
      </c>
      <c r="B258" s="372" t="s">
        <v>3980</v>
      </c>
      <c r="C258" s="374" t="s">
        <v>43</v>
      </c>
      <c r="D258" s="374" t="s">
        <v>113</v>
      </c>
      <c r="E258" s="375">
        <v>1.05805E-3</v>
      </c>
      <c r="F258" s="268">
        <f>IF(C258="MAT.",VLOOKUP(A258,INSUMOS_AUX!A:F,6,FALSE),0)</f>
        <v>13.63</v>
      </c>
      <c r="G258" s="375">
        <f>IF(C258="M.O.",VLOOKUP(A258,INSUMOS_AUX!A:F,6,FALSE),0)</f>
        <v>0</v>
      </c>
    </row>
    <row r="259" spans="1:7">
      <c r="A259" s="375">
        <v>2711</v>
      </c>
      <c r="B259" s="372" t="s">
        <v>334</v>
      </c>
      <c r="C259" s="374" t="s">
        <v>43</v>
      </c>
      <c r="D259" s="374" t="s">
        <v>2</v>
      </c>
      <c r="E259" s="375">
        <v>4.6522000000000002E-4</v>
      </c>
      <c r="F259" s="268">
        <f>IF(C259="MAT.",VLOOKUP(A259,INSUMOS_AUX!A:F,6,FALSE),0)</f>
        <v>100.24</v>
      </c>
      <c r="G259" s="375">
        <f>IF(C259="M.O.",VLOOKUP(A259,INSUMOS_AUX!A:F,6,FALSE),0)</f>
        <v>0</v>
      </c>
    </row>
    <row r="260" spans="1:7">
      <c r="A260" s="375">
        <v>36144</v>
      </c>
      <c r="B260" s="372" t="s">
        <v>4026</v>
      </c>
      <c r="C260" s="374" t="s">
        <v>43</v>
      </c>
      <c r="D260" s="374" t="s">
        <v>2</v>
      </c>
      <c r="E260" s="375">
        <v>7.8041040000000006E-2</v>
      </c>
      <c r="F260" s="268">
        <f>IF(C260="MAT.",VLOOKUP(A260,INSUMOS_AUX!A:F,6,FALSE),0)</f>
        <v>1.1200000000000001</v>
      </c>
      <c r="G260" s="375">
        <f>IF(C260="M.O.",VLOOKUP(A260,INSUMOS_AUX!A:F,6,FALSE),0)</f>
        <v>0</v>
      </c>
    </row>
    <row r="261" spans="1:7">
      <c r="A261" s="375">
        <v>36146</v>
      </c>
      <c r="B261" s="372" t="s">
        <v>3883</v>
      </c>
      <c r="C261" s="374" t="s">
        <v>43</v>
      </c>
      <c r="D261" s="374" t="s">
        <v>2</v>
      </c>
      <c r="E261" s="375">
        <v>8.6821000000000001E-4</v>
      </c>
      <c r="F261" s="268">
        <f>IF(C261="MAT.",VLOOKUP(A261,INSUMOS_AUX!A:F,6,FALSE),0)</f>
        <v>170</v>
      </c>
      <c r="G261" s="375">
        <f>IF(C261="M.O.",VLOOKUP(A261,INSUMOS_AUX!A:F,6,FALSE),0)</f>
        <v>0</v>
      </c>
    </row>
    <row r="262" spans="1:7" ht="21">
      <c r="A262" s="375">
        <v>36149</v>
      </c>
      <c r="B262" s="372" t="s">
        <v>4647</v>
      </c>
      <c r="C262" s="374" t="s">
        <v>43</v>
      </c>
      <c r="D262" s="374" t="s">
        <v>2</v>
      </c>
      <c r="E262" s="375">
        <v>5.04E-4</v>
      </c>
      <c r="F262" s="268">
        <f>IF(C262="MAT.",VLOOKUP(A262,INSUMOS_AUX!A:F,6,FALSE),0)</f>
        <v>117.5</v>
      </c>
      <c r="G262" s="375">
        <f>IF(C262="M.O.",VLOOKUP(A262,INSUMOS_AUX!A:F,6,FALSE),0)</f>
        <v>0</v>
      </c>
    </row>
    <row r="263" spans="1:7">
      <c r="A263" s="375">
        <v>36150</v>
      </c>
      <c r="B263" s="372" t="s">
        <v>780</v>
      </c>
      <c r="C263" s="374" t="s">
        <v>43</v>
      </c>
      <c r="D263" s="374" t="s">
        <v>2</v>
      </c>
      <c r="E263" s="375">
        <v>1.8524100000000001E-3</v>
      </c>
      <c r="F263" s="268">
        <f>IF(C263="MAT.",VLOOKUP(A263,INSUMOS_AUX!A:F,6,FALSE),0)</f>
        <v>29.7</v>
      </c>
      <c r="G263" s="375">
        <f>IF(C263="M.O.",VLOOKUP(A263,INSUMOS_AUX!A:F,6,FALSE),0)</f>
        <v>0</v>
      </c>
    </row>
    <row r="264" spans="1:7" ht="21">
      <c r="A264" s="375">
        <v>36153</v>
      </c>
      <c r="B264" s="372" t="s">
        <v>4184</v>
      </c>
      <c r="C264" s="374" t="s">
        <v>43</v>
      </c>
      <c r="D264" s="374" t="s">
        <v>2</v>
      </c>
      <c r="E264" s="375">
        <v>7.5250000000000002E-4</v>
      </c>
      <c r="F264" s="268">
        <f>IF(C264="MAT.",VLOOKUP(A264,INSUMOS_AUX!A:F,6,FALSE),0)</f>
        <v>133.75</v>
      </c>
      <c r="G264" s="375">
        <f>IF(C264="M.O.",VLOOKUP(A264,INSUMOS_AUX!A:F,6,FALSE),0)</f>
        <v>0</v>
      </c>
    </row>
    <row r="265" spans="1:7">
      <c r="A265" s="375">
        <v>37370</v>
      </c>
      <c r="B265" s="372" t="s">
        <v>104</v>
      </c>
      <c r="C265" s="374" t="s">
        <v>43</v>
      </c>
      <c r="D265" s="374" t="s">
        <v>97</v>
      </c>
      <c r="E265" s="375">
        <v>0.7</v>
      </c>
      <c r="F265" s="268">
        <f>IF(C265="MAT.",VLOOKUP(A265,INSUMOS_AUX!A:F,6,FALSE),0)</f>
        <v>1.7</v>
      </c>
      <c r="G265" s="375">
        <f>IF(C265="M.O.",VLOOKUP(A265,INSUMOS_AUX!A:F,6,FALSE),0)</f>
        <v>0</v>
      </c>
    </row>
    <row r="266" spans="1:7">
      <c r="A266" s="375">
        <v>37371</v>
      </c>
      <c r="B266" s="372" t="s">
        <v>105</v>
      </c>
      <c r="C266" s="374" t="s">
        <v>43</v>
      </c>
      <c r="D266" s="374" t="s">
        <v>97</v>
      </c>
      <c r="E266" s="375">
        <v>0.7</v>
      </c>
      <c r="F266" s="268">
        <f>IF(C266="MAT.",VLOOKUP(A266,INSUMOS_AUX!A:F,6,FALSE),0)</f>
        <v>0.64</v>
      </c>
      <c r="G266" s="375">
        <f>IF(C266="M.O.",VLOOKUP(A266,INSUMOS_AUX!A:F,6,FALSE),0)</f>
        <v>0</v>
      </c>
    </row>
    <row r="267" spans="1:7">
      <c r="A267" s="375">
        <v>37372</v>
      </c>
      <c r="B267" s="372" t="s">
        <v>106</v>
      </c>
      <c r="C267" s="374" t="s">
        <v>43</v>
      </c>
      <c r="D267" s="374" t="s">
        <v>97</v>
      </c>
      <c r="E267" s="375">
        <v>0.7</v>
      </c>
      <c r="F267" s="268">
        <f>IF(C267="MAT.",VLOOKUP(A267,INSUMOS_AUX!A:F,6,FALSE),0)</f>
        <v>0.37</v>
      </c>
      <c r="G267" s="375">
        <f>IF(C267="M.O.",VLOOKUP(A267,INSUMOS_AUX!A:F,6,FALSE),0)</f>
        <v>0</v>
      </c>
    </row>
    <row r="268" spans="1:7">
      <c r="A268" s="375">
        <v>37373</v>
      </c>
      <c r="B268" s="372" t="s">
        <v>107</v>
      </c>
      <c r="C268" s="374" t="s">
        <v>43</v>
      </c>
      <c r="D268" s="374" t="s">
        <v>97</v>
      </c>
      <c r="E268" s="375">
        <v>0.7</v>
      </c>
      <c r="F268" s="268">
        <f>IF(C268="MAT.",VLOOKUP(A268,INSUMOS_AUX!A:F,6,FALSE),0)</f>
        <v>0.02</v>
      </c>
      <c r="G268" s="375">
        <f>IF(C268="M.O.",VLOOKUP(A268,INSUMOS_AUX!A:F,6,FALSE),0)</f>
        <v>0</v>
      </c>
    </row>
    <row r="269" spans="1:7">
      <c r="A269" s="375">
        <v>38382</v>
      </c>
      <c r="B269" s="372" t="s">
        <v>2915</v>
      </c>
      <c r="C269" s="374" t="s">
        <v>43</v>
      </c>
      <c r="D269" s="374" t="s">
        <v>2</v>
      </c>
      <c r="E269" s="375">
        <v>1.9109999999999999E-3</v>
      </c>
      <c r="F269" s="268">
        <f>IF(C269="MAT.",VLOOKUP(A269,INSUMOS_AUX!A:F,6,FALSE),0)</f>
        <v>7.37</v>
      </c>
      <c r="G269" s="375">
        <f>IF(C269="M.O.",VLOOKUP(A269,INSUMOS_AUX!A:F,6,FALSE),0)</f>
        <v>0</v>
      </c>
    </row>
    <row r="270" spans="1:7">
      <c r="A270" s="375">
        <v>38390</v>
      </c>
      <c r="B270" s="372" t="s">
        <v>4067</v>
      </c>
      <c r="C270" s="374" t="s">
        <v>43</v>
      </c>
      <c r="D270" s="374" t="s">
        <v>2</v>
      </c>
      <c r="E270" s="375">
        <v>1.05805E-3</v>
      </c>
      <c r="F270" s="268">
        <f>IF(C270="MAT.",VLOOKUP(A270,INSUMOS_AUX!A:F,6,FALSE),0)</f>
        <v>22.22</v>
      </c>
      <c r="G270" s="375">
        <f>IF(C270="M.O.",VLOOKUP(A270,INSUMOS_AUX!A:F,6,FALSE),0)</f>
        <v>0</v>
      </c>
    </row>
    <row r="271" spans="1:7">
      <c r="A271" s="375">
        <v>38393</v>
      </c>
      <c r="B271" s="372" t="s">
        <v>4066</v>
      </c>
      <c r="C271" s="374" t="s">
        <v>43</v>
      </c>
      <c r="D271" s="374" t="s">
        <v>2</v>
      </c>
      <c r="E271" s="375">
        <v>1.05805E-3</v>
      </c>
      <c r="F271" s="268">
        <f>IF(C271="MAT.",VLOOKUP(A271,INSUMOS_AUX!A:F,6,FALSE),0)</f>
        <v>10.02</v>
      </c>
      <c r="G271" s="375">
        <f>IF(C271="M.O.",VLOOKUP(A271,INSUMOS_AUX!A:F,6,FALSE),0)</f>
        <v>0</v>
      </c>
    </row>
    <row r="272" spans="1:7">
      <c r="A272" s="375">
        <v>38396</v>
      </c>
      <c r="B272" s="372" t="s">
        <v>4090</v>
      </c>
      <c r="C272" s="374" t="s">
        <v>43</v>
      </c>
      <c r="D272" s="374" t="s">
        <v>2</v>
      </c>
      <c r="E272" s="375">
        <v>3.7939999999999999E-5</v>
      </c>
      <c r="F272" s="268">
        <f>IF(C272="MAT.",VLOOKUP(A272,INSUMOS_AUX!A:F,6,FALSE),0)</f>
        <v>308.81</v>
      </c>
      <c r="G272" s="375">
        <f>IF(C272="M.O.",VLOOKUP(A272,INSUMOS_AUX!A:F,6,FALSE),0)</f>
        <v>0</v>
      </c>
    </row>
    <row r="273" spans="1:7">
      <c r="A273" s="375">
        <v>38399</v>
      </c>
      <c r="B273" s="372" t="s">
        <v>914</v>
      </c>
      <c r="C273" s="374" t="s">
        <v>43</v>
      </c>
      <c r="D273" s="374" t="s">
        <v>2</v>
      </c>
      <c r="E273" s="375">
        <v>1.8955999999999999E-4</v>
      </c>
      <c r="F273" s="268">
        <f>IF(C273="MAT.",VLOOKUP(A273,INSUMOS_AUX!A:F,6,FALSE),0)</f>
        <v>123.87</v>
      </c>
      <c r="G273" s="375">
        <f>IF(C273="M.O.",VLOOKUP(A273,INSUMOS_AUX!A:F,6,FALSE),0)</f>
        <v>0</v>
      </c>
    </row>
    <row r="274" spans="1:7" ht="21">
      <c r="A274" s="375">
        <v>38413</v>
      </c>
      <c r="B274" s="372" t="s">
        <v>2921</v>
      </c>
      <c r="C274" s="374" t="s">
        <v>43</v>
      </c>
      <c r="D274" s="374" t="s">
        <v>2</v>
      </c>
      <c r="E274" s="375">
        <v>3.0870000000000001E-5</v>
      </c>
      <c r="F274" s="268">
        <f>IF(C274="MAT.",VLOOKUP(A274,INSUMOS_AUX!A:F,6,FALSE),0)</f>
        <v>623.17999999999995</v>
      </c>
      <c r="G274" s="375">
        <f>IF(C274="M.O.",VLOOKUP(A274,INSUMOS_AUX!A:F,6,FALSE),0)</f>
        <v>0</v>
      </c>
    </row>
    <row r="275" spans="1:7">
      <c r="A275" s="375">
        <v>38476</v>
      </c>
      <c r="B275" s="372" t="s">
        <v>2266</v>
      </c>
      <c r="C275" s="374" t="s">
        <v>43</v>
      </c>
      <c r="D275" s="374" t="s">
        <v>2</v>
      </c>
      <c r="E275" s="375">
        <v>1.4399000000000001E-4</v>
      </c>
      <c r="F275" s="268">
        <f>IF(C275="MAT.",VLOOKUP(A275,INSUMOS_AUX!A:F,6,FALSE),0)</f>
        <v>186.63</v>
      </c>
      <c r="G275" s="375">
        <f>IF(C275="M.O.",VLOOKUP(A275,INSUMOS_AUX!A:F,6,FALSE),0)</f>
        <v>0</v>
      </c>
    </row>
    <row r="276" spans="1:7">
      <c r="A276" s="375">
        <v>38477</v>
      </c>
      <c r="B276" s="372" t="s">
        <v>2267</v>
      </c>
      <c r="C276" s="374" t="s">
        <v>43</v>
      </c>
      <c r="D276" s="374" t="s">
        <v>2</v>
      </c>
      <c r="E276" s="375">
        <v>3.0870000000000001E-5</v>
      </c>
      <c r="F276" s="268">
        <f>IF(C276="MAT.",VLOOKUP(A276,INSUMOS_AUX!A:F,6,FALSE),0)</f>
        <v>528.54</v>
      </c>
      <c r="G276" s="375">
        <f>IF(C276="M.O.",VLOOKUP(A276,INSUMOS_AUX!A:F,6,FALSE),0)</f>
        <v>0</v>
      </c>
    </row>
    <row r="277" spans="1:7">
      <c r="A277" s="375">
        <v>6111</v>
      </c>
      <c r="B277" s="372" t="s">
        <v>109</v>
      </c>
      <c r="C277" s="374" t="s">
        <v>92</v>
      </c>
      <c r="D277" s="374" t="s">
        <v>97</v>
      </c>
      <c r="E277" s="375">
        <v>0.71196999999999999</v>
      </c>
      <c r="F277" s="268">
        <f>IF(C277="MAT.",VLOOKUP(A277,INSUMOS_AUX!A:F,6,FALSE),0)</f>
        <v>0</v>
      </c>
      <c r="G277" s="375">
        <f>IF(C277="M.O.",VLOOKUP(A277,INSUMOS_AUX!A:F,6,FALSE),0)</f>
        <v>8.17</v>
      </c>
    </row>
    <row r="278" spans="1:7">
      <c r="A278" s="96"/>
      <c r="B278" s="110"/>
      <c r="C278" s="97"/>
      <c r="D278" s="97"/>
      <c r="E278" s="97"/>
      <c r="F278" s="97"/>
      <c r="G278" s="97"/>
    </row>
    <row r="279" spans="1:7">
      <c r="A279" s="359" t="s">
        <v>5641</v>
      </c>
      <c r="B279" s="358" t="s">
        <v>5642</v>
      </c>
      <c r="C279" s="360" t="s">
        <v>75</v>
      </c>
      <c r="D279" s="360" t="s">
        <v>76</v>
      </c>
      <c r="E279" s="361">
        <v>408.97</v>
      </c>
      <c r="F279" s="361">
        <f t="shared" ref="F279:G279" si="12">SUMPRODUCT($E280:$E304,F280:F304)</f>
        <v>3.3282948457000008</v>
      </c>
      <c r="G279" s="361">
        <f t="shared" si="12"/>
        <v>6.8970568099999996</v>
      </c>
    </row>
    <row r="280" spans="1:7">
      <c r="A280" s="375">
        <v>10</v>
      </c>
      <c r="B280" s="372" t="s">
        <v>332</v>
      </c>
      <c r="C280" s="374" t="s">
        <v>43</v>
      </c>
      <c r="D280" s="374" t="s">
        <v>2</v>
      </c>
      <c r="E280" s="375">
        <v>6.6542759999999998E-3</v>
      </c>
      <c r="F280" s="268">
        <f>IF(C280="MAT.",VLOOKUP(A280,INSUMOS_AUX!A:F,6,FALSE),0)</f>
        <v>6.13</v>
      </c>
      <c r="G280" s="375">
        <f>IF(C280="M.O.",VLOOKUP(A280,INSUMOS_AUX!A:F,6,FALSE),0)</f>
        <v>0</v>
      </c>
    </row>
    <row r="281" spans="1:7" ht="21">
      <c r="A281" s="375">
        <v>11359</v>
      </c>
      <c r="B281" s="372" t="s">
        <v>5603</v>
      </c>
      <c r="C281" s="374" t="s">
        <v>43</v>
      </c>
      <c r="D281" s="374" t="s">
        <v>2</v>
      </c>
      <c r="E281" s="375">
        <v>5.6190999999999998E-5</v>
      </c>
      <c r="F281" s="268">
        <f>IF(C281="MAT.",VLOOKUP(A281,INSUMOS_AUX!A:F,6,FALSE),0)</f>
        <v>604.45000000000005</v>
      </c>
      <c r="G281" s="375">
        <f>IF(C281="M.O.",VLOOKUP(A281,INSUMOS_AUX!A:F,6,FALSE),0)</f>
        <v>0</v>
      </c>
    </row>
    <row r="282" spans="1:7">
      <c r="A282" s="375">
        <v>12815</v>
      </c>
      <c r="B282" s="372" t="s">
        <v>2406</v>
      </c>
      <c r="C282" s="374" t="s">
        <v>43</v>
      </c>
      <c r="D282" s="374" t="s">
        <v>2</v>
      </c>
      <c r="E282" s="375">
        <v>7.5273529999999996E-3</v>
      </c>
      <c r="F282" s="268">
        <f>IF(C282="MAT.",VLOOKUP(A282,INSUMOS_AUX!A:F,6,FALSE),0)</f>
        <v>5.65</v>
      </c>
      <c r="G282" s="375">
        <f>IF(C282="M.O.",VLOOKUP(A282,INSUMOS_AUX!A:F,6,FALSE),0)</f>
        <v>0</v>
      </c>
    </row>
    <row r="283" spans="1:7">
      <c r="A283" s="375">
        <v>12892</v>
      </c>
      <c r="B283" s="372" t="s">
        <v>328</v>
      </c>
      <c r="C283" s="374" t="s">
        <v>43</v>
      </c>
      <c r="D283" s="374" t="s">
        <v>98</v>
      </c>
      <c r="E283" s="375">
        <v>1.1399718E-2</v>
      </c>
      <c r="F283" s="268">
        <f>IF(C283="MAT.",VLOOKUP(A283,INSUMOS_AUX!A:F,6,FALSE),0)</f>
        <v>9</v>
      </c>
      <c r="G283" s="375">
        <f>IF(C283="M.O.",VLOOKUP(A283,INSUMOS_AUX!A:F,6,FALSE),0)</f>
        <v>0</v>
      </c>
    </row>
    <row r="284" spans="1:7">
      <c r="A284" s="375">
        <v>12893</v>
      </c>
      <c r="B284" s="372" t="s">
        <v>329</v>
      </c>
      <c r="C284" s="374" t="s">
        <v>43</v>
      </c>
      <c r="D284" s="374" t="s">
        <v>98</v>
      </c>
      <c r="E284" s="375">
        <v>1.32883E-3</v>
      </c>
      <c r="F284" s="268">
        <f>IF(C284="MAT.",VLOOKUP(A284,INSUMOS_AUX!A:F,6,FALSE),0)</f>
        <v>48</v>
      </c>
      <c r="G284" s="375">
        <f>IF(C284="M.O.",VLOOKUP(A284,INSUMOS_AUX!A:F,6,FALSE),0)</f>
        <v>0</v>
      </c>
    </row>
    <row r="285" spans="1:7">
      <c r="A285" s="375">
        <v>25966</v>
      </c>
      <c r="B285" s="372" t="s">
        <v>3980</v>
      </c>
      <c r="C285" s="374" t="s">
        <v>43</v>
      </c>
      <c r="D285" s="374" t="s">
        <v>113</v>
      </c>
      <c r="E285" s="375">
        <v>1.2545449999999999E-3</v>
      </c>
      <c r="F285" s="268">
        <f>IF(C285="MAT.",VLOOKUP(A285,INSUMOS_AUX!A:F,6,FALSE),0)</f>
        <v>13.63</v>
      </c>
      <c r="G285" s="375">
        <f>IF(C285="M.O.",VLOOKUP(A285,INSUMOS_AUX!A:F,6,FALSE),0)</f>
        <v>0</v>
      </c>
    </row>
    <row r="286" spans="1:7">
      <c r="A286" s="375">
        <v>2711</v>
      </c>
      <c r="B286" s="372" t="s">
        <v>334</v>
      </c>
      <c r="C286" s="374" t="s">
        <v>43</v>
      </c>
      <c r="D286" s="374" t="s">
        <v>2</v>
      </c>
      <c r="E286" s="375">
        <v>5.5161800000000003E-4</v>
      </c>
      <c r="F286" s="268">
        <f>IF(C286="MAT.",VLOOKUP(A286,INSUMOS_AUX!A:F,6,FALSE),0)</f>
        <v>100.24</v>
      </c>
      <c r="G286" s="375">
        <f>IF(C286="M.O.",VLOOKUP(A286,INSUMOS_AUX!A:F,6,FALSE),0)</f>
        <v>0</v>
      </c>
    </row>
    <row r="287" spans="1:7">
      <c r="A287" s="375">
        <v>36144</v>
      </c>
      <c r="B287" s="372" t="s">
        <v>4026</v>
      </c>
      <c r="C287" s="374" t="s">
        <v>43</v>
      </c>
      <c r="D287" s="374" t="s">
        <v>2</v>
      </c>
      <c r="E287" s="375">
        <v>9.2534376000000002E-2</v>
      </c>
      <c r="F287" s="268">
        <f>IF(C287="MAT.",VLOOKUP(A287,INSUMOS_AUX!A:F,6,FALSE),0)</f>
        <v>1.1200000000000001</v>
      </c>
      <c r="G287" s="375">
        <f>IF(C287="M.O.",VLOOKUP(A287,INSUMOS_AUX!A:F,6,FALSE),0)</f>
        <v>0</v>
      </c>
    </row>
    <row r="288" spans="1:7">
      <c r="A288" s="375">
        <v>36146</v>
      </c>
      <c r="B288" s="372" t="s">
        <v>3883</v>
      </c>
      <c r="C288" s="374" t="s">
        <v>43</v>
      </c>
      <c r="D288" s="374" t="s">
        <v>2</v>
      </c>
      <c r="E288" s="375">
        <v>1.029449E-3</v>
      </c>
      <c r="F288" s="268">
        <f>IF(C288="MAT.",VLOOKUP(A288,INSUMOS_AUX!A:F,6,FALSE),0)</f>
        <v>170</v>
      </c>
      <c r="G288" s="375">
        <f>IF(C288="M.O.",VLOOKUP(A288,INSUMOS_AUX!A:F,6,FALSE),0)</f>
        <v>0</v>
      </c>
    </row>
    <row r="289" spans="1:7" ht="21">
      <c r="A289" s="375">
        <v>36149</v>
      </c>
      <c r="B289" s="372" t="s">
        <v>4647</v>
      </c>
      <c r="C289" s="374" t="s">
        <v>43</v>
      </c>
      <c r="D289" s="374" t="s">
        <v>2</v>
      </c>
      <c r="E289" s="375">
        <v>5.976E-4</v>
      </c>
      <c r="F289" s="268">
        <f>IF(C289="MAT.",VLOOKUP(A289,INSUMOS_AUX!A:F,6,FALSE),0)</f>
        <v>117.5</v>
      </c>
      <c r="G289" s="375">
        <f>IF(C289="M.O.",VLOOKUP(A289,INSUMOS_AUX!A:F,6,FALSE),0)</f>
        <v>0</v>
      </c>
    </row>
    <row r="290" spans="1:7">
      <c r="A290" s="375">
        <v>36150</v>
      </c>
      <c r="B290" s="372" t="s">
        <v>780</v>
      </c>
      <c r="C290" s="374" t="s">
        <v>43</v>
      </c>
      <c r="D290" s="374" t="s">
        <v>2</v>
      </c>
      <c r="E290" s="375">
        <v>2.1964290000000002E-3</v>
      </c>
      <c r="F290" s="268">
        <f>IF(C290="MAT.",VLOOKUP(A290,INSUMOS_AUX!A:F,6,FALSE),0)</f>
        <v>29.7</v>
      </c>
      <c r="G290" s="375">
        <f>IF(C290="M.O.",VLOOKUP(A290,INSUMOS_AUX!A:F,6,FALSE),0)</f>
        <v>0</v>
      </c>
    </row>
    <row r="291" spans="1:7" ht="21">
      <c r="A291" s="375">
        <v>36153</v>
      </c>
      <c r="B291" s="372" t="s">
        <v>4184</v>
      </c>
      <c r="C291" s="374" t="s">
        <v>43</v>
      </c>
      <c r="D291" s="374" t="s">
        <v>2</v>
      </c>
      <c r="E291" s="375">
        <v>8.9225000000000003E-4</v>
      </c>
      <c r="F291" s="268">
        <f>IF(C291="MAT.",VLOOKUP(A291,INSUMOS_AUX!A:F,6,FALSE),0)</f>
        <v>133.75</v>
      </c>
      <c r="G291" s="375">
        <f>IF(C291="M.O.",VLOOKUP(A291,INSUMOS_AUX!A:F,6,FALSE),0)</f>
        <v>0</v>
      </c>
    </row>
    <row r="292" spans="1:7">
      <c r="A292" s="375">
        <v>37370</v>
      </c>
      <c r="B292" s="372" t="s">
        <v>104</v>
      </c>
      <c r="C292" s="374" t="s">
        <v>43</v>
      </c>
      <c r="D292" s="374" t="s">
        <v>97</v>
      </c>
      <c r="E292" s="375">
        <v>0.83</v>
      </c>
      <c r="F292" s="268">
        <f>IF(C292="MAT.",VLOOKUP(A292,INSUMOS_AUX!A:F,6,FALSE),0)</f>
        <v>1.7</v>
      </c>
      <c r="G292" s="375">
        <f>IF(C292="M.O.",VLOOKUP(A292,INSUMOS_AUX!A:F,6,FALSE),0)</f>
        <v>0</v>
      </c>
    </row>
    <row r="293" spans="1:7">
      <c r="A293" s="375">
        <v>37371</v>
      </c>
      <c r="B293" s="372" t="s">
        <v>105</v>
      </c>
      <c r="C293" s="374" t="s">
        <v>43</v>
      </c>
      <c r="D293" s="374" t="s">
        <v>97</v>
      </c>
      <c r="E293" s="375">
        <v>0.83</v>
      </c>
      <c r="F293" s="268">
        <f>IF(C293="MAT.",VLOOKUP(A293,INSUMOS_AUX!A:F,6,FALSE),0)</f>
        <v>0.64</v>
      </c>
      <c r="G293" s="375">
        <f>IF(C293="M.O.",VLOOKUP(A293,INSUMOS_AUX!A:F,6,FALSE),0)</f>
        <v>0</v>
      </c>
    </row>
    <row r="294" spans="1:7">
      <c r="A294" s="375">
        <v>37372</v>
      </c>
      <c r="B294" s="372" t="s">
        <v>106</v>
      </c>
      <c r="C294" s="374" t="s">
        <v>43</v>
      </c>
      <c r="D294" s="374" t="s">
        <v>97</v>
      </c>
      <c r="E294" s="375">
        <v>0.83</v>
      </c>
      <c r="F294" s="268">
        <f>IF(C294="MAT.",VLOOKUP(A294,INSUMOS_AUX!A:F,6,FALSE),0)</f>
        <v>0.37</v>
      </c>
      <c r="G294" s="375">
        <f>IF(C294="M.O.",VLOOKUP(A294,INSUMOS_AUX!A:F,6,FALSE),0)</f>
        <v>0</v>
      </c>
    </row>
    <row r="295" spans="1:7">
      <c r="A295" s="375">
        <v>37373</v>
      </c>
      <c r="B295" s="372" t="s">
        <v>107</v>
      </c>
      <c r="C295" s="374" t="s">
        <v>43</v>
      </c>
      <c r="D295" s="374" t="s">
        <v>97</v>
      </c>
      <c r="E295" s="375">
        <v>0.83</v>
      </c>
      <c r="F295" s="268">
        <f>IF(C295="MAT.",VLOOKUP(A295,INSUMOS_AUX!A:F,6,FALSE),0)</f>
        <v>0.02</v>
      </c>
      <c r="G295" s="375">
        <f>IF(C295="M.O.",VLOOKUP(A295,INSUMOS_AUX!A:F,6,FALSE),0)</f>
        <v>0</v>
      </c>
    </row>
    <row r="296" spans="1:7">
      <c r="A296" s="375">
        <v>38382</v>
      </c>
      <c r="B296" s="372" t="s">
        <v>2915</v>
      </c>
      <c r="C296" s="374" t="s">
        <v>43</v>
      </c>
      <c r="D296" s="374" t="s">
        <v>2</v>
      </c>
      <c r="E296" s="375">
        <v>2.2658999999999999E-3</v>
      </c>
      <c r="F296" s="268">
        <f>IF(C296="MAT.",VLOOKUP(A296,INSUMOS_AUX!A:F,6,FALSE),0)</f>
        <v>7.37</v>
      </c>
      <c r="G296" s="375">
        <f>IF(C296="M.O.",VLOOKUP(A296,INSUMOS_AUX!A:F,6,FALSE),0)</f>
        <v>0</v>
      </c>
    </row>
    <row r="297" spans="1:7">
      <c r="A297" s="375">
        <v>38390</v>
      </c>
      <c r="B297" s="372" t="s">
        <v>4067</v>
      </c>
      <c r="C297" s="374" t="s">
        <v>43</v>
      </c>
      <c r="D297" s="374" t="s">
        <v>2</v>
      </c>
      <c r="E297" s="375">
        <v>1.2545449999999999E-3</v>
      </c>
      <c r="F297" s="268">
        <f>IF(C297="MAT.",VLOOKUP(A297,INSUMOS_AUX!A:F,6,FALSE),0)</f>
        <v>22.22</v>
      </c>
      <c r="G297" s="375">
        <f>IF(C297="M.O.",VLOOKUP(A297,INSUMOS_AUX!A:F,6,FALSE),0)</f>
        <v>0</v>
      </c>
    </row>
    <row r="298" spans="1:7">
      <c r="A298" s="375">
        <v>38393</v>
      </c>
      <c r="B298" s="372" t="s">
        <v>4066</v>
      </c>
      <c r="C298" s="374" t="s">
        <v>43</v>
      </c>
      <c r="D298" s="374" t="s">
        <v>2</v>
      </c>
      <c r="E298" s="375">
        <v>1.2545449999999999E-3</v>
      </c>
      <c r="F298" s="268">
        <f>IF(C298="MAT.",VLOOKUP(A298,INSUMOS_AUX!A:F,6,FALSE),0)</f>
        <v>10.02</v>
      </c>
      <c r="G298" s="375">
        <f>IF(C298="M.O.",VLOOKUP(A298,INSUMOS_AUX!A:F,6,FALSE),0)</f>
        <v>0</v>
      </c>
    </row>
    <row r="299" spans="1:7">
      <c r="A299" s="375">
        <v>38396</v>
      </c>
      <c r="B299" s="372" t="s">
        <v>4090</v>
      </c>
      <c r="C299" s="374" t="s">
        <v>43</v>
      </c>
      <c r="D299" s="374" t="s">
        <v>2</v>
      </c>
      <c r="E299" s="375">
        <v>4.4985999999999999E-5</v>
      </c>
      <c r="F299" s="268">
        <f>IF(C299="MAT.",VLOOKUP(A299,INSUMOS_AUX!A:F,6,FALSE),0)</f>
        <v>308.81</v>
      </c>
      <c r="G299" s="375">
        <f>IF(C299="M.O.",VLOOKUP(A299,INSUMOS_AUX!A:F,6,FALSE),0)</f>
        <v>0</v>
      </c>
    </row>
    <row r="300" spans="1:7">
      <c r="A300" s="375">
        <v>38399</v>
      </c>
      <c r="B300" s="372" t="s">
        <v>914</v>
      </c>
      <c r="C300" s="374" t="s">
        <v>43</v>
      </c>
      <c r="D300" s="374" t="s">
        <v>2</v>
      </c>
      <c r="E300" s="375">
        <v>2.2476399999999999E-4</v>
      </c>
      <c r="F300" s="268">
        <f>IF(C300="MAT.",VLOOKUP(A300,INSUMOS_AUX!A:F,6,FALSE),0)</f>
        <v>123.87</v>
      </c>
      <c r="G300" s="375">
        <f>IF(C300="M.O.",VLOOKUP(A300,INSUMOS_AUX!A:F,6,FALSE),0)</f>
        <v>0</v>
      </c>
    </row>
    <row r="301" spans="1:7" ht="21">
      <c r="A301" s="375">
        <v>38413</v>
      </c>
      <c r="B301" s="372" t="s">
        <v>2921</v>
      </c>
      <c r="C301" s="374" t="s">
        <v>43</v>
      </c>
      <c r="D301" s="374" t="s">
        <v>2</v>
      </c>
      <c r="E301" s="375">
        <v>3.6603000000000002E-5</v>
      </c>
      <c r="F301" s="268">
        <f>IF(C301="MAT.",VLOOKUP(A301,INSUMOS_AUX!A:F,6,FALSE),0)</f>
        <v>623.17999999999995</v>
      </c>
      <c r="G301" s="375">
        <f>IF(C301="M.O.",VLOOKUP(A301,INSUMOS_AUX!A:F,6,FALSE),0)</f>
        <v>0</v>
      </c>
    </row>
    <row r="302" spans="1:7">
      <c r="A302" s="375">
        <v>38476</v>
      </c>
      <c r="B302" s="372" t="s">
        <v>2266</v>
      </c>
      <c r="C302" s="374" t="s">
        <v>43</v>
      </c>
      <c r="D302" s="374" t="s">
        <v>2</v>
      </c>
      <c r="E302" s="375">
        <v>1.70731E-4</v>
      </c>
      <c r="F302" s="268">
        <f>IF(C302="MAT.",VLOOKUP(A302,INSUMOS_AUX!A:F,6,FALSE),0)</f>
        <v>186.63</v>
      </c>
      <c r="G302" s="375">
        <f>IF(C302="M.O.",VLOOKUP(A302,INSUMOS_AUX!A:F,6,FALSE),0)</f>
        <v>0</v>
      </c>
    </row>
    <row r="303" spans="1:7">
      <c r="A303" s="375">
        <v>38477</v>
      </c>
      <c r="B303" s="372" t="s">
        <v>2267</v>
      </c>
      <c r="C303" s="374" t="s">
        <v>43</v>
      </c>
      <c r="D303" s="374" t="s">
        <v>2</v>
      </c>
      <c r="E303" s="375">
        <v>3.6603000000000002E-5</v>
      </c>
      <c r="F303" s="268">
        <f>IF(C303="MAT.",VLOOKUP(A303,INSUMOS_AUX!A:F,6,FALSE),0)</f>
        <v>528.54</v>
      </c>
      <c r="G303" s="375">
        <f>IF(C303="M.O.",VLOOKUP(A303,INSUMOS_AUX!A:F,6,FALSE),0)</f>
        <v>0</v>
      </c>
    </row>
    <row r="304" spans="1:7">
      <c r="A304" s="375">
        <v>6111</v>
      </c>
      <c r="B304" s="372" t="s">
        <v>109</v>
      </c>
      <c r="C304" s="374" t="s">
        <v>92</v>
      </c>
      <c r="D304" s="374" t="s">
        <v>97</v>
      </c>
      <c r="E304" s="375">
        <v>0.84419299999999997</v>
      </c>
      <c r="F304" s="268">
        <f>IF(C304="MAT.",VLOOKUP(A304,INSUMOS_AUX!A:F,6,FALSE),0)</f>
        <v>0</v>
      </c>
      <c r="G304" s="375">
        <f>IF(C304="M.O.",VLOOKUP(A304,INSUMOS_AUX!A:F,6,FALSE),0)</f>
        <v>8.17</v>
      </c>
    </row>
    <row r="305" spans="1:7">
      <c r="A305" s="96"/>
      <c r="B305" s="110"/>
      <c r="C305" s="97"/>
      <c r="D305" s="97"/>
      <c r="E305" s="97"/>
      <c r="F305" s="97"/>
      <c r="G305" s="97"/>
    </row>
    <row r="306" spans="1:7">
      <c r="A306" s="359" t="s">
        <v>5643</v>
      </c>
      <c r="B306" s="358" t="s">
        <v>5644</v>
      </c>
      <c r="C306" s="360" t="s">
        <v>75</v>
      </c>
      <c r="D306" s="360" t="s">
        <v>76</v>
      </c>
      <c r="E306" s="361">
        <v>11.03</v>
      </c>
      <c r="F306" s="361">
        <f t="shared" ref="F306:G306" si="13">SUMPRODUCT($E307:$E331,F307:F331)</f>
        <v>2.0049968950000001</v>
      </c>
      <c r="G306" s="361">
        <f t="shared" si="13"/>
        <v>4.1548534999999998</v>
      </c>
    </row>
    <row r="307" spans="1:7">
      <c r="A307" s="375">
        <v>10</v>
      </c>
      <c r="B307" s="372" t="s">
        <v>332</v>
      </c>
      <c r="C307" s="374" t="s">
        <v>43</v>
      </c>
      <c r="D307" s="374" t="s">
        <v>2</v>
      </c>
      <c r="E307" s="375">
        <v>4.0086000000000002E-3</v>
      </c>
      <c r="F307" s="268">
        <f>IF(C307="MAT.",VLOOKUP(A307,INSUMOS_AUX!A:F,6,FALSE),0)</f>
        <v>6.13</v>
      </c>
      <c r="G307" s="375">
        <f>IF(C307="M.O.",VLOOKUP(A307,INSUMOS_AUX!A:F,6,FALSE),0)</f>
        <v>0</v>
      </c>
    </row>
    <row r="308" spans="1:7" ht="21">
      <c r="A308" s="375">
        <v>11359</v>
      </c>
      <c r="B308" s="372" t="s">
        <v>5603</v>
      </c>
      <c r="C308" s="374" t="s">
        <v>43</v>
      </c>
      <c r="D308" s="374" t="s">
        <v>2</v>
      </c>
      <c r="E308" s="375">
        <v>3.3850000000000003E-5</v>
      </c>
      <c r="F308" s="268">
        <f>IF(C308="MAT.",VLOOKUP(A308,INSUMOS_AUX!A:F,6,FALSE),0)</f>
        <v>604.45000000000005</v>
      </c>
      <c r="G308" s="375">
        <f>IF(C308="M.O.",VLOOKUP(A308,INSUMOS_AUX!A:F,6,FALSE),0)</f>
        <v>0</v>
      </c>
    </row>
    <row r="309" spans="1:7">
      <c r="A309" s="375">
        <v>12815</v>
      </c>
      <c r="B309" s="372" t="s">
        <v>2406</v>
      </c>
      <c r="C309" s="374" t="s">
        <v>43</v>
      </c>
      <c r="D309" s="374" t="s">
        <v>2</v>
      </c>
      <c r="E309" s="375">
        <v>4.53455E-3</v>
      </c>
      <c r="F309" s="268">
        <f>IF(C309="MAT.",VLOOKUP(A309,INSUMOS_AUX!A:F,6,FALSE),0)</f>
        <v>5.65</v>
      </c>
      <c r="G309" s="375">
        <f>IF(C309="M.O.",VLOOKUP(A309,INSUMOS_AUX!A:F,6,FALSE),0)</f>
        <v>0</v>
      </c>
    </row>
    <row r="310" spans="1:7">
      <c r="A310" s="375">
        <v>12892</v>
      </c>
      <c r="B310" s="372" t="s">
        <v>328</v>
      </c>
      <c r="C310" s="374" t="s">
        <v>43</v>
      </c>
      <c r="D310" s="374" t="s">
        <v>98</v>
      </c>
      <c r="E310" s="375">
        <v>6.8672999999999998E-3</v>
      </c>
      <c r="F310" s="268">
        <f>IF(C310="MAT.",VLOOKUP(A310,INSUMOS_AUX!A:F,6,FALSE),0)</f>
        <v>9</v>
      </c>
      <c r="G310" s="375">
        <f>IF(C310="M.O.",VLOOKUP(A310,INSUMOS_AUX!A:F,6,FALSE),0)</f>
        <v>0</v>
      </c>
    </row>
    <row r="311" spans="1:7">
      <c r="A311" s="375">
        <v>12893</v>
      </c>
      <c r="B311" s="372" t="s">
        <v>329</v>
      </c>
      <c r="C311" s="374" t="s">
        <v>43</v>
      </c>
      <c r="D311" s="374" t="s">
        <v>98</v>
      </c>
      <c r="E311" s="375">
        <v>8.005E-4</v>
      </c>
      <c r="F311" s="268">
        <f>IF(C311="MAT.",VLOOKUP(A311,INSUMOS_AUX!A:F,6,FALSE),0)</f>
        <v>48</v>
      </c>
      <c r="G311" s="375">
        <f>IF(C311="M.O.",VLOOKUP(A311,INSUMOS_AUX!A:F,6,FALSE),0)</f>
        <v>0</v>
      </c>
    </row>
    <row r="312" spans="1:7">
      <c r="A312" s="375">
        <v>25966</v>
      </c>
      <c r="B312" s="372" t="s">
        <v>3980</v>
      </c>
      <c r="C312" s="374" t="s">
        <v>43</v>
      </c>
      <c r="D312" s="374" t="s">
        <v>113</v>
      </c>
      <c r="E312" s="375">
        <v>7.5575000000000002E-4</v>
      </c>
      <c r="F312" s="268">
        <f>IF(C312="MAT.",VLOOKUP(A312,INSUMOS_AUX!A:F,6,FALSE),0)</f>
        <v>13.63</v>
      </c>
      <c r="G312" s="375">
        <f>IF(C312="M.O.",VLOOKUP(A312,INSUMOS_AUX!A:F,6,FALSE),0)</f>
        <v>0</v>
      </c>
    </row>
    <row r="313" spans="1:7">
      <c r="A313" s="375">
        <v>2711</v>
      </c>
      <c r="B313" s="372" t="s">
        <v>334</v>
      </c>
      <c r="C313" s="374" t="s">
        <v>43</v>
      </c>
      <c r="D313" s="374" t="s">
        <v>2</v>
      </c>
      <c r="E313" s="375">
        <v>3.323E-4</v>
      </c>
      <c r="F313" s="268">
        <f>IF(C313="MAT.",VLOOKUP(A313,INSUMOS_AUX!A:F,6,FALSE),0)</f>
        <v>100.24</v>
      </c>
      <c r="G313" s="375">
        <f>IF(C313="M.O.",VLOOKUP(A313,INSUMOS_AUX!A:F,6,FALSE),0)</f>
        <v>0</v>
      </c>
    </row>
    <row r="314" spans="1:7">
      <c r="A314" s="375">
        <v>36144</v>
      </c>
      <c r="B314" s="372" t="s">
        <v>4026</v>
      </c>
      <c r="C314" s="374" t="s">
        <v>43</v>
      </c>
      <c r="D314" s="374" t="s">
        <v>2</v>
      </c>
      <c r="E314" s="375">
        <v>5.5743599999999997E-2</v>
      </c>
      <c r="F314" s="268">
        <f>IF(C314="MAT.",VLOOKUP(A314,INSUMOS_AUX!A:F,6,FALSE),0)</f>
        <v>1.1200000000000001</v>
      </c>
      <c r="G314" s="375">
        <f>IF(C314="M.O.",VLOOKUP(A314,INSUMOS_AUX!A:F,6,FALSE),0)</f>
        <v>0</v>
      </c>
    </row>
    <row r="315" spans="1:7">
      <c r="A315" s="375">
        <v>36146</v>
      </c>
      <c r="B315" s="372" t="s">
        <v>3883</v>
      </c>
      <c r="C315" s="374" t="s">
        <v>43</v>
      </c>
      <c r="D315" s="374" t="s">
        <v>2</v>
      </c>
      <c r="E315" s="375">
        <v>6.2014999999999998E-4</v>
      </c>
      <c r="F315" s="268">
        <f>IF(C315="MAT.",VLOOKUP(A315,INSUMOS_AUX!A:F,6,FALSE),0)</f>
        <v>170</v>
      </c>
      <c r="G315" s="375">
        <f>IF(C315="M.O.",VLOOKUP(A315,INSUMOS_AUX!A:F,6,FALSE),0)</f>
        <v>0</v>
      </c>
    </row>
    <row r="316" spans="1:7" ht="21">
      <c r="A316" s="375">
        <v>36149</v>
      </c>
      <c r="B316" s="372" t="s">
        <v>4647</v>
      </c>
      <c r="C316" s="374" t="s">
        <v>43</v>
      </c>
      <c r="D316" s="374" t="s">
        <v>2</v>
      </c>
      <c r="E316" s="375">
        <v>3.6000000000000002E-4</v>
      </c>
      <c r="F316" s="268">
        <f>IF(C316="MAT.",VLOOKUP(A316,INSUMOS_AUX!A:F,6,FALSE),0)</f>
        <v>117.5</v>
      </c>
      <c r="G316" s="375">
        <f>IF(C316="M.O.",VLOOKUP(A316,INSUMOS_AUX!A:F,6,FALSE),0)</f>
        <v>0</v>
      </c>
    </row>
    <row r="317" spans="1:7">
      <c r="A317" s="375">
        <v>36150</v>
      </c>
      <c r="B317" s="372" t="s">
        <v>780</v>
      </c>
      <c r="C317" s="374" t="s">
        <v>43</v>
      </c>
      <c r="D317" s="374" t="s">
        <v>2</v>
      </c>
      <c r="E317" s="375">
        <v>1.3231499999999999E-3</v>
      </c>
      <c r="F317" s="268">
        <f>IF(C317="MAT.",VLOOKUP(A317,INSUMOS_AUX!A:F,6,FALSE),0)</f>
        <v>29.7</v>
      </c>
      <c r="G317" s="375">
        <f>IF(C317="M.O.",VLOOKUP(A317,INSUMOS_AUX!A:F,6,FALSE),0)</f>
        <v>0</v>
      </c>
    </row>
    <row r="318" spans="1:7" ht="21">
      <c r="A318" s="375">
        <v>36153</v>
      </c>
      <c r="B318" s="372" t="s">
        <v>4184</v>
      </c>
      <c r="C318" s="374" t="s">
        <v>43</v>
      </c>
      <c r="D318" s="374" t="s">
        <v>2</v>
      </c>
      <c r="E318" s="375">
        <v>5.375E-4</v>
      </c>
      <c r="F318" s="268">
        <f>IF(C318="MAT.",VLOOKUP(A318,INSUMOS_AUX!A:F,6,FALSE),0)</f>
        <v>133.75</v>
      </c>
      <c r="G318" s="375">
        <f>IF(C318="M.O.",VLOOKUP(A318,INSUMOS_AUX!A:F,6,FALSE),0)</f>
        <v>0</v>
      </c>
    </row>
    <row r="319" spans="1:7">
      <c r="A319" s="375">
        <v>37370</v>
      </c>
      <c r="B319" s="372" t="s">
        <v>104</v>
      </c>
      <c r="C319" s="374" t="s">
        <v>43</v>
      </c>
      <c r="D319" s="374" t="s">
        <v>97</v>
      </c>
      <c r="E319" s="375">
        <v>0.5</v>
      </c>
      <c r="F319" s="268">
        <f>IF(C319="MAT.",VLOOKUP(A319,INSUMOS_AUX!A:F,6,FALSE),0)</f>
        <v>1.7</v>
      </c>
      <c r="G319" s="375">
        <f>IF(C319="M.O.",VLOOKUP(A319,INSUMOS_AUX!A:F,6,FALSE),0)</f>
        <v>0</v>
      </c>
    </row>
    <row r="320" spans="1:7">
      <c r="A320" s="375">
        <v>37371</v>
      </c>
      <c r="B320" s="372" t="s">
        <v>105</v>
      </c>
      <c r="C320" s="374" t="s">
        <v>43</v>
      </c>
      <c r="D320" s="374" t="s">
        <v>97</v>
      </c>
      <c r="E320" s="375">
        <v>0.5</v>
      </c>
      <c r="F320" s="268">
        <f>IF(C320="MAT.",VLOOKUP(A320,INSUMOS_AUX!A:F,6,FALSE),0)</f>
        <v>0.64</v>
      </c>
      <c r="G320" s="375">
        <f>IF(C320="M.O.",VLOOKUP(A320,INSUMOS_AUX!A:F,6,FALSE),0)</f>
        <v>0</v>
      </c>
    </row>
    <row r="321" spans="1:7">
      <c r="A321" s="375">
        <v>37372</v>
      </c>
      <c r="B321" s="372" t="s">
        <v>106</v>
      </c>
      <c r="C321" s="374" t="s">
        <v>43</v>
      </c>
      <c r="D321" s="374" t="s">
        <v>97</v>
      </c>
      <c r="E321" s="375">
        <v>0.5</v>
      </c>
      <c r="F321" s="268">
        <f>IF(C321="MAT.",VLOOKUP(A321,INSUMOS_AUX!A:F,6,FALSE),0)</f>
        <v>0.37</v>
      </c>
      <c r="G321" s="375">
        <f>IF(C321="M.O.",VLOOKUP(A321,INSUMOS_AUX!A:F,6,FALSE),0)</f>
        <v>0</v>
      </c>
    </row>
    <row r="322" spans="1:7">
      <c r="A322" s="375">
        <v>37373</v>
      </c>
      <c r="B322" s="372" t="s">
        <v>107</v>
      </c>
      <c r="C322" s="374" t="s">
        <v>43</v>
      </c>
      <c r="D322" s="374" t="s">
        <v>97</v>
      </c>
      <c r="E322" s="375">
        <v>0.5</v>
      </c>
      <c r="F322" s="268">
        <f>IF(C322="MAT.",VLOOKUP(A322,INSUMOS_AUX!A:F,6,FALSE),0)</f>
        <v>0.02</v>
      </c>
      <c r="G322" s="375">
        <f>IF(C322="M.O.",VLOOKUP(A322,INSUMOS_AUX!A:F,6,FALSE),0)</f>
        <v>0</v>
      </c>
    </row>
    <row r="323" spans="1:7">
      <c r="A323" s="375">
        <v>38382</v>
      </c>
      <c r="B323" s="372" t="s">
        <v>2915</v>
      </c>
      <c r="C323" s="374" t="s">
        <v>43</v>
      </c>
      <c r="D323" s="374" t="s">
        <v>2</v>
      </c>
      <c r="E323" s="375">
        <v>1.3649999999999999E-3</v>
      </c>
      <c r="F323" s="268">
        <f>IF(C323="MAT.",VLOOKUP(A323,INSUMOS_AUX!A:F,6,FALSE),0)</f>
        <v>7.37</v>
      </c>
      <c r="G323" s="375">
        <f>IF(C323="M.O.",VLOOKUP(A323,INSUMOS_AUX!A:F,6,FALSE),0)</f>
        <v>0</v>
      </c>
    </row>
    <row r="324" spans="1:7">
      <c r="A324" s="375">
        <v>38390</v>
      </c>
      <c r="B324" s="372" t="s">
        <v>4067</v>
      </c>
      <c r="C324" s="374" t="s">
        <v>43</v>
      </c>
      <c r="D324" s="374" t="s">
        <v>2</v>
      </c>
      <c r="E324" s="375">
        <v>7.5575000000000002E-4</v>
      </c>
      <c r="F324" s="268">
        <f>IF(C324="MAT.",VLOOKUP(A324,INSUMOS_AUX!A:F,6,FALSE),0)</f>
        <v>22.22</v>
      </c>
      <c r="G324" s="375">
        <f>IF(C324="M.O.",VLOOKUP(A324,INSUMOS_AUX!A:F,6,FALSE),0)</f>
        <v>0</v>
      </c>
    </row>
    <row r="325" spans="1:7">
      <c r="A325" s="375">
        <v>38393</v>
      </c>
      <c r="B325" s="372" t="s">
        <v>4066</v>
      </c>
      <c r="C325" s="374" t="s">
        <v>43</v>
      </c>
      <c r="D325" s="374" t="s">
        <v>2</v>
      </c>
      <c r="E325" s="375">
        <v>7.5575000000000002E-4</v>
      </c>
      <c r="F325" s="268">
        <f>IF(C325="MAT.",VLOOKUP(A325,INSUMOS_AUX!A:F,6,FALSE),0)</f>
        <v>10.02</v>
      </c>
      <c r="G325" s="375">
        <f>IF(C325="M.O.",VLOOKUP(A325,INSUMOS_AUX!A:F,6,FALSE),0)</f>
        <v>0</v>
      </c>
    </row>
    <row r="326" spans="1:7">
      <c r="A326" s="375">
        <v>38396</v>
      </c>
      <c r="B326" s="372" t="s">
        <v>4090</v>
      </c>
      <c r="C326" s="374" t="s">
        <v>43</v>
      </c>
      <c r="D326" s="374" t="s">
        <v>2</v>
      </c>
      <c r="E326" s="375">
        <v>2.7100000000000001E-5</v>
      </c>
      <c r="F326" s="268">
        <f>IF(C326="MAT.",VLOOKUP(A326,INSUMOS_AUX!A:F,6,FALSE),0)</f>
        <v>308.81</v>
      </c>
      <c r="G326" s="375">
        <f>IF(C326="M.O.",VLOOKUP(A326,INSUMOS_AUX!A:F,6,FALSE),0)</f>
        <v>0</v>
      </c>
    </row>
    <row r="327" spans="1:7">
      <c r="A327" s="375">
        <v>38399</v>
      </c>
      <c r="B327" s="372" t="s">
        <v>914</v>
      </c>
      <c r="C327" s="374" t="s">
        <v>43</v>
      </c>
      <c r="D327" s="374" t="s">
        <v>2</v>
      </c>
      <c r="E327" s="375">
        <v>1.3540000000000001E-4</v>
      </c>
      <c r="F327" s="268">
        <f>IF(C327="MAT.",VLOOKUP(A327,INSUMOS_AUX!A:F,6,FALSE),0)</f>
        <v>123.87</v>
      </c>
      <c r="G327" s="375">
        <f>IF(C327="M.O.",VLOOKUP(A327,INSUMOS_AUX!A:F,6,FALSE),0)</f>
        <v>0</v>
      </c>
    </row>
    <row r="328" spans="1:7" ht="21">
      <c r="A328" s="375">
        <v>38413</v>
      </c>
      <c r="B328" s="372" t="s">
        <v>2921</v>
      </c>
      <c r="C328" s="374" t="s">
        <v>43</v>
      </c>
      <c r="D328" s="374" t="s">
        <v>2</v>
      </c>
      <c r="E328" s="375">
        <v>2.2050000000000001E-5</v>
      </c>
      <c r="F328" s="268">
        <f>IF(C328="MAT.",VLOOKUP(A328,INSUMOS_AUX!A:F,6,FALSE),0)</f>
        <v>623.17999999999995</v>
      </c>
      <c r="G328" s="375">
        <f>IF(C328="M.O.",VLOOKUP(A328,INSUMOS_AUX!A:F,6,FALSE),0)</f>
        <v>0</v>
      </c>
    </row>
    <row r="329" spans="1:7">
      <c r="A329" s="375">
        <v>38476</v>
      </c>
      <c r="B329" s="372" t="s">
        <v>2266</v>
      </c>
      <c r="C329" s="374" t="s">
        <v>43</v>
      </c>
      <c r="D329" s="374" t="s">
        <v>2</v>
      </c>
      <c r="E329" s="375">
        <v>1.0285000000000001E-4</v>
      </c>
      <c r="F329" s="268">
        <f>IF(C329="MAT.",VLOOKUP(A329,INSUMOS_AUX!A:F,6,FALSE),0)</f>
        <v>186.63</v>
      </c>
      <c r="G329" s="375">
        <f>IF(C329="M.O.",VLOOKUP(A329,INSUMOS_AUX!A:F,6,FALSE),0)</f>
        <v>0</v>
      </c>
    </row>
    <row r="330" spans="1:7">
      <c r="A330" s="375">
        <v>38477</v>
      </c>
      <c r="B330" s="372" t="s">
        <v>2267</v>
      </c>
      <c r="C330" s="374" t="s">
        <v>43</v>
      </c>
      <c r="D330" s="374" t="s">
        <v>2</v>
      </c>
      <c r="E330" s="375">
        <v>2.2050000000000001E-5</v>
      </c>
      <c r="F330" s="268">
        <f>IF(C330="MAT.",VLOOKUP(A330,INSUMOS_AUX!A:F,6,FALSE),0)</f>
        <v>528.54</v>
      </c>
      <c r="G330" s="375">
        <f>IF(C330="M.O.",VLOOKUP(A330,INSUMOS_AUX!A:F,6,FALSE),0)</f>
        <v>0</v>
      </c>
    </row>
    <row r="331" spans="1:7">
      <c r="A331" s="375">
        <v>6111</v>
      </c>
      <c r="B331" s="372" t="s">
        <v>109</v>
      </c>
      <c r="C331" s="374" t="s">
        <v>92</v>
      </c>
      <c r="D331" s="374" t="s">
        <v>97</v>
      </c>
      <c r="E331" s="375">
        <v>0.50854999999999995</v>
      </c>
      <c r="F331" s="268">
        <f>IF(C331="MAT.",VLOOKUP(A331,INSUMOS_AUX!A:F,6,FALSE),0)</f>
        <v>0</v>
      </c>
      <c r="G331" s="375">
        <f>IF(C331="M.O.",VLOOKUP(A331,INSUMOS_AUX!A:F,6,FALSE),0)</f>
        <v>8.17</v>
      </c>
    </row>
    <row r="332" spans="1:7">
      <c r="A332" s="96"/>
      <c r="B332" s="110"/>
      <c r="C332" s="97"/>
      <c r="D332" s="97"/>
      <c r="E332" s="97"/>
      <c r="F332" s="97"/>
      <c r="G332" s="97"/>
    </row>
    <row r="333" spans="1:7">
      <c r="A333" s="359" t="s">
        <v>5645</v>
      </c>
      <c r="B333" s="358" t="s">
        <v>5646</v>
      </c>
      <c r="C333" s="360" t="s">
        <v>75</v>
      </c>
      <c r="D333" s="360" t="s">
        <v>76</v>
      </c>
      <c r="E333" s="361">
        <v>21.31</v>
      </c>
      <c r="F333" s="361">
        <f t="shared" ref="F333:G333" si="14">SUMPRODUCT($E334:$E358,F334:F358)</f>
        <v>4.0099937900000002</v>
      </c>
      <c r="G333" s="361">
        <f t="shared" si="14"/>
        <v>8.3097069999999995</v>
      </c>
    </row>
    <row r="334" spans="1:7">
      <c r="A334" s="375">
        <v>10</v>
      </c>
      <c r="B334" s="372" t="s">
        <v>332</v>
      </c>
      <c r="C334" s="374" t="s">
        <v>43</v>
      </c>
      <c r="D334" s="374" t="s">
        <v>2</v>
      </c>
      <c r="E334" s="375">
        <v>8.0172000000000004E-3</v>
      </c>
      <c r="F334" s="268">
        <f>IF(C334="MAT.",VLOOKUP(A334,INSUMOS_AUX!A:F,6,FALSE),0)</f>
        <v>6.13</v>
      </c>
      <c r="G334" s="375">
        <f>IF(C334="M.O.",VLOOKUP(A334,INSUMOS_AUX!A:F,6,FALSE),0)</f>
        <v>0</v>
      </c>
    </row>
    <row r="335" spans="1:7" ht="21">
      <c r="A335" s="375">
        <v>11359</v>
      </c>
      <c r="B335" s="372" t="s">
        <v>5603</v>
      </c>
      <c r="C335" s="374" t="s">
        <v>43</v>
      </c>
      <c r="D335" s="374" t="s">
        <v>2</v>
      </c>
      <c r="E335" s="375">
        <v>6.7700000000000006E-5</v>
      </c>
      <c r="F335" s="268">
        <f>IF(C335="MAT.",VLOOKUP(A335,INSUMOS_AUX!A:F,6,FALSE),0)</f>
        <v>604.45000000000005</v>
      </c>
      <c r="G335" s="375">
        <f>IF(C335="M.O.",VLOOKUP(A335,INSUMOS_AUX!A:F,6,FALSE),0)</f>
        <v>0</v>
      </c>
    </row>
    <row r="336" spans="1:7">
      <c r="A336" s="375">
        <v>12815</v>
      </c>
      <c r="B336" s="372" t="s">
        <v>2406</v>
      </c>
      <c r="C336" s="374" t="s">
        <v>43</v>
      </c>
      <c r="D336" s="374" t="s">
        <v>2</v>
      </c>
      <c r="E336" s="375">
        <v>9.0691000000000001E-3</v>
      </c>
      <c r="F336" s="268">
        <f>IF(C336="MAT.",VLOOKUP(A336,INSUMOS_AUX!A:F,6,FALSE),0)</f>
        <v>5.65</v>
      </c>
      <c r="G336" s="375">
        <f>IF(C336="M.O.",VLOOKUP(A336,INSUMOS_AUX!A:F,6,FALSE),0)</f>
        <v>0</v>
      </c>
    </row>
    <row r="337" spans="1:7">
      <c r="A337" s="375">
        <v>12892</v>
      </c>
      <c r="B337" s="372" t="s">
        <v>328</v>
      </c>
      <c r="C337" s="374" t="s">
        <v>43</v>
      </c>
      <c r="D337" s="374" t="s">
        <v>98</v>
      </c>
      <c r="E337" s="375">
        <v>1.37346E-2</v>
      </c>
      <c r="F337" s="268">
        <f>IF(C337="MAT.",VLOOKUP(A337,INSUMOS_AUX!A:F,6,FALSE),0)</f>
        <v>9</v>
      </c>
      <c r="G337" s="375">
        <f>IF(C337="M.O.",VLOOKUP(A337,INSUMOS_AUX!A:F,6,FALSE),0)</f>
        <v>0</v>
      </c>
    </row>
    <row r="338" spans="1:7">
      <c r="A338" s="375">
        <v>12893</v>
      </c>
      <c r="B338" s="372" t="s">
        <v>329</v>
      </c>
      <c r="C338" s="374" t="s">
        <v>43</v>
      </c>
      <c r="D338" s="374" t="s">
        <v>98</v>
      </c>
      <c r="E338" s="375">
        <v>1.601E-3</v>
      </c>
      <c r="F338" s="268">
        <f>IF(C338="MAT.",VLOOKUP(A338,INSUMOS_AUX!A:F,6,FALSE),0)</f>
        <v>48</v>
      </c>
      <c r="G338" s="375">
        <f>IF(C338="M.O.",VLOOKUP(A338,INSUMOS_AUX!A:F,6,FALSE),0)</f>
        <v>0</v>
      </c>
    </row>
    <row r="339" spans="1:7">
      <c r="A339" s="375">
        <v>25966</v>
      </c>
      <c r="B339" s="372" t="s">
        <v>3980</v>
      </c>
      <c r="C339" s="374" t="s">
        <v>43</v>
      </c>
      <c r="D339" s="374" t="s">
        <v>113</v>
      </c>
      <c r="E339" s="375">
        <v>1.5115E-3</v>
      </c>
      <c r="F339" s="268">
        <f>IF(C339="MAT.",VLOOKUP(A339,INSUMOS_AUX!A:F,6,FALSE),0)</f>
        <v>13.63</v>
      </c>
      <c r="G339" s="375">
        <f>IF(C339="M.O.",VLOOKUP(A339,INSUMOS_AUX!A:F,6,FALSE),0)</f>
        <v>0</v>
      </c>
    </row>
    <row r="340" spans="1:7">
      <c r="A340" s="375">
        <v>2711</v>
      </c>
      <c r="B340" s="372" t="s">
        <v>334</v>
      </c>
      <c r="C340" s="374" t="s">
        <v>43</v>
      </c>
      <c r="D340" s="374" t="s">
        <v>2</v>
      </c>
      <c r="E340" s="375">
        <v>6.646E-4</v>
      </c>
      <c r="F340" s="268">
        <f>IF(C340="MAT.",VLOOKUP(A340,INSUMOS_AUX!A:F,6,FALSE),0)</f>
        <v>100.24</v>
      </c>
      <c r="G340" s="375">
        <f>IF(C340="M.O.",VLOOKUP(A340,INSUMOS_AUX!A:F,6,FALSE),0)</f>
        <v>0</v>
      </c>
    </row>
    <row r="341" spans="1:7">
      <c r="A341" s="375">
        <v>36144</v>
      </c>
      <c r="B341" s="372" t="s">
        <v>4026</v>
      </c>
      <c r="C341" s="374" t="s">
        <v>43</v>
      </c>
      <c r="D341" s="374" t="s">
        <v>2</v>
      </c>
      <c r="E341" s="375">
        <v>0.11148719999999999</v>
      </c>
      <c r="F341" s="268">
        <f>IF(C341="MAT.",VLOOKUP(A341,INSUMOS_AUX!A:F,6,FALSE),0)</f>
        <v>1.1200000000000001</v>
      </c>
      <c r="G341" s="375">
        <f>IF(C341="M.O.",VLOOKUP(A341,INSUMOS_AUX!A:F,6,FALSE),0)</f>
        <v>0</v>
      </c>
    </row>
    <row r="342" spans="1:7">
      <c r="A342" s="375">
        <v>36146</v>
      </c>
      <c r="B342" s="372" t="s">
        <v>3883</v>
      </c>
      <c r="C342" s="374" t="s">
        <v>43</v>
      </c>
      <c r="D342" s="374" t="s">
        <v>2</v>
      </c>
      <c r="E342" s="375">
        <v>1.2403E-3</v>
      </c>
      <c r="F342" s="268">
        <f>IF(C342="MAT.",VLOOKUP(A342,INSUMOS_AUX!A:F,6,FALSE),0)</f>
        <v>170</v>
      </c>
      <c r="G342" s="375">
        <f>IF(C342="M.O.",VLOOKUP(A342,INSUMOS_AUX!A:F,6,FALSE),0)</f>
        <v>0</v>
      </c>
    </row>
    <row r="343" spans="1:7" ht="21">
      <c r="A343" s="375">
        <v>36149</v>
      </c>
      <c r="B343" s="372" t="s">
        <v>4647</v>
      </c>
      <c r="C343" s="374" t="s">
        <v>43</v>
      </c>
      <c r="D343" s="374" t="s">
        <v>2</v>
      </c>
      <c r="E343" s="375">
        <v>7.2000000000000005E-4</v>
      </c>
      <c r="F343" s="268">
        <f>IF(C343="MAT.",VLOOKUP(A343,INSUMOS_AUX!A:F,6,FALSE),0)</f>
        <v>117.5</v>
      </c>
      <c r="G343" s="375">
        <f>IF(C343="M.O.",VLOOKUP(A343,INSUMOS_AUX!A:F,6,FALSE),0)</f>
        <v>0</v>
      </c>
    </row>
    <row r="344" spans="1:7">
      <c r="A344" s="375">
        <v>36150</v>
      </c>
      <c r="B344" s="372" t="s">
        <v>780</v>
      </c>
      <c r="C344" s="374" t="s">
        <v>43</v>
      </c>
      <c r="D344" s="374" t="s">
        <v>2</v>
      </c>
      <c r="E344" s="375">
        <v>2.6462999999999999E-3</v>
      </c>
      <c r="F344" s="268">
        <f>IF(C344="MAT.",VLOOKUP(A344,INSUMOS_AUX!A:F,6,FALSE),0)</f>
        <v>29.7</v>
      </c>
      <c r="G344" s="375">
        <f>IF(C344="M.O.",VLOOKUP(A344,INSUMOS_AUX!A:F,6,FALSE),0)</f>
        <v>0</v>
      </c>
    </row>
    <row r="345" spans="1:7" ht="21">
      <c r="A345" s="375">
        <v>36153</v>
      </c>
      <c r="B345" s="372" t="s">
        <v>4184</v>
      </c>
      <c r="C345" s="374" t="s">
        <v>43</v>
      </c>
      <c r="D345" s="374" t="s">
        <v>2</v>
      </c>
      <c r="E345" s="375">
        <v>1.075E-3</v>
      </c>
      <c r="F345" s="268">
        <f>IF(C345="MAT.",VLOOKUP(A345,INSUMOS_AUX!A:F,6,FALSE),0)</f>
        <v>133.75</v>
      </c>
      <c r="G345" s="375">
        <f>IF(C345="M.O.",VLOOKUP(A345,INSUMOS_AUX!A:F,6,FALSE),0)</f>
        <v>0</v>
      </c>
    </row>
    <row r="346" spans="1:7">
      <c r="A346" s="375">
        <v>37370</v>
      </c>
      <c r="B346" s="372" t="s">
        <v>104</v>
      </c>
      <c r="C346" s="374" t="s">
        <v>43</v>
      </c>
      <c r="D346" s="374" t="s">
        <v>97</v>
      </c>
      <c r="E346" s="375">
        <v>1</v>
      </c>
      <c r="F346" s="268">
        <f>IF(C346="MAT.",VLOOKUP(A346,INSUMOS_AUX!A:F,6,FALSE),0)</f>
        <v>1.7</v>
      </c>
      <c r="G346" s="375">
        <f>IF(C346="M.O.",VLOOKUP(A346,INSUMOS_AUX!A:F,6,FALSE),0)</f>
        <v>0</v>
      </c>
    </row>
    <row r="347" spans="1:7">
      <c r="A347" s="375">
        <v>37371</v>
      </c>
      <c r="B347" s="372" t="s">
        <v>105</v>
      </c>
      <c r="C347" s="374" t="s">
        <v>43</v>
      </c>
      <c r="D347" s="374" t="s">
        <v>97</v>
      </c>
      <c r="E347" s="375">
        <v>1</v>
      </c>
      <c r="F347" s="268">
        <f>IF(C347="MAT.",VLOOKUP(A347,INSUMOS_AUX!A:F,6,FALSE),0)</f>
        <v>0.64</v>
      </c>
      <c r="G347" s="375">
        <f>IF(C347="M.O.",VLOOKUP(A347,INSUMOS_AUX!A:F,6,FALSE),0)</f>
        <v>0</v>
      </c>
    </row>
    <row r="348" spans="1:7">
      <c r="A348" s="375">
        <v>37372</v>
      </c>
      <c r="B348" s="372" t="s">
        <v>106</v>
      </c>
      <c r="C348" s="374" t="s">
        <v>43</v>
      </c>
      <c r="D348" s="374" t="s">
        <v>97</v>
      </c>
      <c r="E348" s="375">
        <v>1</v>
      </c>
      <c r="F348" s="268">
        <f>IF(C348="MAT.",VLOOKUP(A348,INSUMOS_AUX!A:F,6,FALSE),0)</f>
        <v>0.37</v>
      </c>
      <c r="G348" s="375">
        <f>IF(C348="M.O.",VLOOKUP(A348,INSUMOS_AUX!A:F,6,FALSE),0)</f>
        <v>0</v>
      </c>
    </row>
    <row r="349" spans="1:7">
      <c r="A349" s="375">
        <v>37373</v>
      </c>
      <c r="B349" s="372" t="s">
        <v>107</v>
      </c>
      <c r="C349" s="374" t="s">
        <v>43</v>
      </c>
      <c r="D349" s="374" t="s">
        <v>97</v>
      </c>
      <c r="E349" s="375">
        <v>1</v>
      </c>
      <c r="F349" s="268">
        <f>IF(C349="MAT.",VLOOKUP(A349,INSUMOS_AUX!A:F,6,FALSE),0)</f>
        <v>0.02</v>
      </c>
      <c r="G349" s="375">
        <f>IF(C349="M.O.",VLOOKUP(A349,INSUMOS_AUX!A:F,6,FALSE),0)</f>
        <v>0</v>
      </c>
    </row>
    <row r="350" spans="1:7">
      <c r="A350" s="375">
        <v>38382</v>
      </c>
      <c r="B350" s="372" t="s">
        <v>2915</v>
      </c>
      <c r="C350" s="374" t="s">
        <v>43</v>
      </c>
      <c r="D350" s="374" t="s">
        <v>2</v>
      </c>
      <c r="E350" s="375">
        <v>2.7299999999999998E-3</v>
      </c>
      <c r="F350" s="268">
        <f>IF(C350="MAT.",VLOOKUP(A350,INSUMOS_AUX!A:F,6,FALSE),0)</f>
        <v>7.37</v>
      </c>
      <c r="G350" s="375">
        <f>IF(C350="M.O.",VLOOKUP(A350,INSUMOS_AUX!A:F,6,FALSE),0)</f>
        <v>0</v>
      </c>
    </row>
    <row r="351" spans="1:7">
      <c r="A351" s="375">
        <v>38390</v>
      </c>
      <c r="B351" s="372" t="s">
        <v>4067</v>
      </c>
      <c r="C351" s="374" t="s">
        <v>43</v>
      </c>
      <c r="D351" s="374" t="s">
        <v>2</v>
      </c>
      <c r="E351" s="375">
        <v>1.5115E-3</v>
      </c>
      <c r="F351" s="268">
        <f>IF(C351="MAT.",VLOOKUP(A351,INSUMOS_AUX!A:F,6,FALSE),0)</f>
        <v>22.22</v>
      </c>
      <c r="G351" s="375">
        <f>IF(C351="M.O.",VLOOKUP(A351,INSUMOS_AUX!A:F,6,FALSE),0)</f>
        <v>0</v>
      </c>
    </row>
    <row r="352" spans="1:7">
      <c r="A352" s="375">
        <v>38393</v>
      </c>
      <c r="B352" s="372" t="s">
        <v>4066</v>
      </c>
      <c r="C352" s="374" t="s">
        <v>43</v>
      </c>
      <c r="D352" s="374" t="s">
        <v>2</v>
      </c>
      <c r="E352" s="375">
        <v>1.5115E-3</v>
      </c>
      <c r="F352" s="268">
        <f>IF(C352="MAT.",VLOOKUP(A352,INSUMOS_AUX!A:F,6,FALSE),0)</f>
        <v>10.02</v>
      </c>
      <c r="G352" s="375">
        <f>IF(C352="M.O.",VLOOKUP(A352,INSUMOS_AUX!A:F,6,FALSE),0)</f>
        <v>0</v>
      </c>
    </row>
    <row r="353" spans="1:7">
      <c r="A353" s="375">
        <v>38396</v>
      </c>
      <c r="B353" s="372" t="s">
        <v>4090</v>
      </c>
      <c r="C353" s="374" t="s">
        <v>43</v>
      </c>
      <c r="D353" s="374" t="s">
        <v>2</v>
      </c>
      <c r="E353" s="375">
        <v>5.4200000000000003E-5</v>
      </c>
      <c r="F353" s="268">
        <f>IF(C353="MAT.",VLOOKUP(A353,INSUMOS_AUX!A:F,6,FALSE),0)</f>
        <v>308.81</v>
      </c>
      <c r="G353" s="375">
        <f>IF(C353="M.O.",VLOOKUP(A353,INSUMOS_AUX!A:F,6,FALSE),0)</f>
        <v>0</v>
      </c>
    </row>
    <row r="354" spans="1:7">
      <c r="A354" s="375">
        <v>38399</v>
      </c>
      <c r="B354" s="372" t="s">
        <v>914</v>
      </c>
      <c r="C354" s="374" t="s">
        <v>43</v>
      </c>
      <c r="D354" s="374" t="s">
        <v>2</v>
      </c>
      <c r="E354" s="375">
        <v>2.7080000000000002E-4</v>
      </c>
      <c r="F354" s="268">
        <f>IF(C354="MAT.",VLOOKUP(A354,INSUMOS_AUX!A:F,6,FALSE),0)</f>
        <v>123.87</v>
      </c>
      <c r="G354" s="375">
        <f>IF(C354="M.O.",VLOOKUP(A354,INSUMOS_AUX!A:F,6,FALSE),0)</f>
        <v>0</v>
      </c>
    </row>
    <row r="355" spans="1:7" ht="21">
      <c r="A355" s="375">
        <v>38413</v>
      </c>
      <c r="B355" s="372" t="s">
        <v>2921</v>
      </c>
      <c r="C355" s="374" t="s">
        <v>43</v>
      </c>
      <c r="D355" s="374" t="s">
        <v>2</v>
      </c>
      <c r="E355" s="375">
        <v>4.4100000000000001E-5</v>
      </c>
      <c r="F355" s="268">
        <f>IF(C355="MAT.",VLOOKUP(A355,INSUMOS_AUX!A:F,6,FALSE),0)</f>
        <v>623.17999999999995</v>
      </c>
      <c r="G355" s="375">
        <f>IF(C355="M.O.",VLOOKUP(A355,INSUMOS_AUX!A:F,6,FALSE),0)</f>
        <v>0</v>
      </c>
    </row>
    <row r="356" spans="1:7">
      <c r="A356" s="375">
        <v>38476</v>
      </c>
      <c r="B356" s="372" t="s">
        <v>2266</v>
      </c>
      <c r="C356" s="374" t="s">
        <v>43</v>
      </c>
      <c r="D356" s="374" t="s">
        <v>2</v>
      </c>
      <c r="E356" s="375">
        <v>2.0570000000000001E-4</v>
      </c>
      <c r="F356" s="268">
        <f>IF(C356="MAT.",VLOOKUP(A356,INSUMOS_AUX!A:F,6,FALSE),0)</f>
        <v>186.63</v>
      </c>
      <c r="G356" s="375">
        <f>IF(C356="M.O.",VLOOKUP(A356,INSUMOS_AUX!A:F,6,FALSE),0)</f>
        <v>0</v>
      </c>
    </row>
    <row r="357" spans="1:7">
      <c r="A357" s="375">
        <v>38477</v>
      </c>
      <c r="B357" s="372" t="s">
        <v>2267</v>
      </c>
      <c r="C357" s="374" t="s">
        <v>43</v>
      </c>
      <c r="D357" s="374" t="s">
        <v>2</v>
      </c>
      <c r="E357" s="375">
        <v>4.4100000000000001E-5</v>
      </c>
      <c r="F357" s="268">
        <f>IF(C357="MAT.",VLOOKUP(A357,INSUMOS_AUX!A:F,6,FALSE),0)</f>
        <v>528.54</v>
      </c>
      <c r="G357" s="375">
        <f>IF(C357="M.O.",VLOOKUP(A357,INSUMOS_AUX!A:F,6,FALSE),0)</f>
        <v>0</v>
      </c>
    </row>
    <row r="358" spans="1:7">
      <c r="A358" s="375">
        <v>6111</v>
      </c>
      <c r="B358" s="372" t="s">
        <v>109</v>
      </c>
      <c r="C358" s="374" t="s">
        <v>92</v>
      </c>
      <c r="D358" s="374" t="s">
        <v>97</v>
      </c>
      <c r="E358" s="375">
        <v>1.0170999999999999</v>
      </c>
      <c r="F358" s="268">
        <f>IF(C358="MAT.",VLOOKUP(A358,INSUMOS_AUX!A:F,6,FALSE),0)</f>
        <v>0</v>
      </c>
      <c r="G358" s="375">
        <f>IF(C358="M.O.",VLOOKUP(A358,INSUMOS_AUX!A:F,6,FALSE),0)</f>
        <v>8.17</v>
      </c>
    </row>
    <row r="359" spans="1:7">
      <c r="A359" s="96"/>
      <c r="B359" s="110"/>
      <c r="C359" s="97"/>
      <c r="D359" s="97"/>
      <c r="E359" s="97"/>
      <c r="F359" s="97"/>
      <c r="G359" s="97"/>
    </row>
    <row r="360" spans="1:7">
      <c r="A360" s="359" t="s">
        <v>5647</v>
      </c>
      <c r="B360" s="358" t="s">
        <v>5648</v>
      </c>
      <c r="C360" s="360" t="s">
        <v>75</v>
      </c>
      <c r="D360" s="360" t="s">
        <v>2</v>
      </c>
      <c r="E360" s="361">
        <v>17</v>
      </c>
      <c r="F360" s="361">
        <f t="shared" ref="F360:G360" si="15">SUMPRODUCT($E361:$E386,F361:F386)</f>
        <v>1.9247970191999995</v>
      </c>
      <c r="G360" s="361">
        <f t="shared" si="15"/>
        <v>4.4101455999999999</v>
      </c>
    </row>
    <row r="361" spans="1:7">
      <c r="A361" s="375">
        <v>10</v>
      </c>
      <c r="B361" s="372" t="s">
        <v>332</v>
      </c>
      <c r="C361" s="374" t="s">
        <v>43</v>
      </c>
      <c r="D361" s="374" t="s">
        <v>2</v>
      </c>
      <c r="E361" s="375">
        <v>3.848256E-3</v>
      </c>
      <c r="F361" s="268">
        <f>IF(C361="MAT.",VLOOKUP(A361,INSUMOS_AUX!A:F,6,FALSE),0)</f>
        <v>6.13</v>
      </c>
      <c r="G361" s="375">
        <f>IF(C361="M.O.",VLOOKUP(A361,INSUMOS_AUX!A:F,6,FALSE),0)</f>
        <v>0</v>
      </c>
    </row>
    <row r="362" spans="1:7" ht="21">
      <c r="A362" s="375">
        <v>11359</v>
      </c>
      <c r="B362" s="372" t="s">
        <v>5603</v>
      </c>
      <c r="C362" s="374" t="s">
        <v>43</v>
      </c>
      <c r="D362" s="374" t="s">
        <v>2</v>
      </c>
      <c r="E362" s="375">
        <v>3.2496000000000002E-5</v>
      </c>
      <c r="F362" s="268">
        <f>IF(C362="MAT.",VLOOKUP(A362,INSUMOS_AUX!A:F,6,FALSE),0)</f>
        <v>604.45000000000005</v>
      </c>
      <c r="G362" s="375">
        <f>IF(C362="M.O.",VLOOKUP(A362,INSUMOS_AUX!A:F,6,FALSE),0)</f>
        <v>0</v>
      </c>
    </row>
    <row r="363" spans="1:7">
      <c r="A363" s="375">
        <v>12815</v>
      </c>
      <c r="B363" s="372" t="s">
        <v>2406</v>
      </c>
      <c r="C363" s="374" t="s">
        <v>43</v>
      </c>
      <c r="D363" s="374" t="s">
        <v>2</v>
      </c>
      <c r="E363" s="375">
        <v>4.3531680000000001E-3</v>
      </c>
      <c r="F363" s="268">
        <f>IF(C363="MAT.",VLOOKUP(A363,INSUMOS_AUX!A:F,6,FALSE),0)</f>
        <v>5.65</v>
      </c>
      <c r="G363" s="375">
        <f>IF(C363="M.O.",VLOOKUP(A363,INSUMOS_AUX!A:F,6,FALSE),0)</f>
        <v>0</v>
      </c>
    </row>
    <row r="364" spans="1:7">
      <c r="A364" s="375">
        <v>12892</v>
      </c>
      <c r="B364" s="372" t="s">
        <v>328</v>
      </c>
      <c r="C364" s="374" t="s">
        <v>43</v>
      </c>
      <c r="D364" s="374" t="s">
        <v>98</v>
      </c>
      <c r="E364" s="375">
        <v>6.5926079999999998E-3</v>
      </c>
      <c r="F364" s="268">
        <f>IF(C364="MAT.",VLOOKUP(A364,INSUMOS_AUX!A:F,6,FALSE),0)</f>
        <v>9</v>
      </c>
      <c r="G364" s="375">
        <f>IF(C364="M.O.",VLOOKUP(A364,INSUMOS_AUX!A:F,6,FALSE),0)</f>
        <v>0</v>
      </c>
    </row>
    <row r="365" spans="1:7">
      <c r="A365" s="375">
        <v>12893</v>
      </c>
      <c r="B365" s="372" t="s">
        <v>329</v>
      </c>
      <c r="C365" s="374" t="s">
        <v>43</v>
      </c>
      <c r="D365" s="374" t="s">
        <v>98</v>
      </c>
      <c r="E365" s="375">
        <v>7.6847999999999999E-4</v>
      </c>
      <c r="F365" s="268">
        <f>IF(C365="MAT.",VLOOKUP(A365,INSUMOS_AUX!A:F,6,FALSE),0)</f>
        <v>48</v>
      </c>
      <c r="G365" s="375">
        <f>IF(C365="M.O.",VLOOKUP(A365,INSUMOS_AUX!A:F,6,FALSE),0)</f>
        <v>0</v>
      </c>
    </row>
    <row r="366" spans="1:7">
      <c r="A366" s="375">
        <v>25966</v>
      </c>
      <c r="B366" s="372" t="s">
        <v>3980</v>
      </c>
      <c r="C366" s="374" t="s">
        <v>43</v>
      </c>
      <c r="D366" s="374" t="s">
        <v>113</v>
      </c>
      <c r="E366" s="375">
        <v>7.2552000000000001E-4</v>
      </c>
      <c r="F366" s="268">
        <f>IF(C366="MAT.",VLOOKUP(A366,INSUMOS_AUX!A:F,6,FALSE),0)</f>
        <v>13.63</v>
      </c>
      <c r="G366" s="375">
        <f>IF(C366="M.O.",VLOOKUP(A366,INSUMOS_AUX!A:F,6,FALSE),0)</f>
        <v>0</v>
      </c>
    </row>
    <row r="367" spans="1:7">
      <c r="A367" s="375">
        <v>2711</v>
      </c>
      <c r="B367" s="372" t="s">
        <v>334</v>
      </c>
      <c r="C367" s="374" t="s">
        <v>43</v>
      </c>
      <c r="D367" s="374" t="s">
        <v>2</v>
      </c>
      <c r="E367" s="375">
        <v>3.1900800000000002E-4</v>
      </c>
      <c r="F367" s="268">
        <f>IF(C367="MAT.",VLOOKUP(A367,INSUMOS_AUX!A:F,6,FALSE),0)</f>
        <v>100.24</v>
      </c>
      <c r="G367" s="375">
        <f>IF(C367="M.O.",VLOOKUP(A367,INSUMOS_AUX!A:F,6,FALSE),0)</f>
        <v>0</v>
      </c>
    </row>
    <row r="368" spans="1:7">
      <c r="A368" s="375">
        <v>36144</v>
      </c>
      <c r="B368" s="372" t="s">
        <v>4026</v>
      </c>
      <c r="C368" s="374" t="s">
        <v>43</v>
      </c>
      <c r="D368" s="374" t="s">
        <v>2</v>
      </c>
      <c r="E368" s="375">
        <v>5.3513855999999999E-2</v>
      </c>
      <c r="F368" s="268">
        <f>IF(C368="MAT.",VLOOKUP(A368,INSUMOS_AUX!A:F,6,FALSE),0)</f>
        <v>1.1200000000000001</v>
      </c>
      <c r="G368" s="375">
        <f>IF(C368="M.O.",VLOOKUP(A368,INSUMOS_AUX!A:F,6,FALSE),0)</f>
        <v>0</v>
      </c>
    </row>
    <row r="369" spans="1:7">
      <c r="A369" s="375">
        <v>36146</v>
      </c>
      <c r="B369" s="372" t="s">
        <v>3883</v>
      </c>
      <c r="C369" s="374" t="s">
        <v>43</v>
      </c>
      <c r="D369" s="374" t="s">
        <v>2</v>
      </c>
      <c r="E369" s="375">
        <v>5.9534400000000004E-4</v>
      </c>
      <c r="F369" s="268">
        <f>IF(C369="MAT.",VLOOKUP(A369,INSUMOS_AUX!A:F,6,FALSE),0)</f>
        <v>170</v>
      </c>
      <c r="G369" s="375">
        <f>IF(C369="M.O.",VLOOKUP(A369,INSUMOS_AUX!A:F,6,FALSE),0)</f>
        <v>0</v>
      </c>
    </row>
    <row r="370" spans="1:7" ht="21">
      <c r="A370" s="375">
        <v>36149</v>
      </c>
      <c r="B370" s="372" t="s">
        <v>4647</v>
      </c>
      <c r="C370" s="374" t="s">
        <v>43</v>
      </c>
      <c r="D370" s="374" t="s">
        <v>2</v>
      </c>
      <c r="E370" s="375">
        <v>3.456E-4</v>
      </c>
      <c r="F370" s="268">
        <f>IF(C370="MAT.",VLOOKUP(A370,INSUMOS_AUX!A:F,6,FALSE),0)</f>
        <v>117.5</v>
      </c>
      <c r="G370" s="375">
        <f>IF(C370="M.O.",VLOOKUP(A370,INSUMOS_AUX!A:F,6,FALSE),0)</f>
        <v>0</v>
      </c>
    </row>
    <row r="371" spans="1:7">
      <c r="A371" s="375">
        <v>36150</v>
      </c>
      <c r="B371" s="372" t="s">
        <v>780</v>
      </c>
      <c r="C371" s="374" t="s">
        <v>43</v>
      </c>
      <c r="D371" s="374" t="s">
        <v>2</v>
      </c>
      <c r="E371" s="375">
        <v>1.2702239999999999E-3</v>
      </c>
      <c r="F371" s="268">
        <f>IF(C371="MAT.",VLOOKUP(A371,INSUMOS_AUX!A:F,6,FALSE),0)</f>
        <v>29.7</v>
      </c>
      <c r="G371" s="375">
        <f>IF(C371="M.O.",VLOOKUP(A371,INSUMOS_AUX!A:F,6,FALSE),0)</f>
        <v>0</v>
      </c>
    </row>
    <row r="372" spans="1:7" ht="21">
      <c r="A372" s="375">
        <v>36153</v>
      </c>
      <c r="B372" s="372" t="s">
        <v>4184</v>
      </c>
      <c r="C372" s="374" t="s">
        <v>43</v>
      </c>
      <c r="D372" s="374" t="s">
        <v>2</v>
      </c>
      <c r="E372" s="375">
        <v>5.1599999999999997E-4</v>
      </c>
      <c r="F372" s="268">
        <f>IF(C372="MAT.",VLOOKUP(A372,INSUMOS_AUX!A:F,6,FALSE),0)</f>
        <v>133.75</v>
      </c>
      <c r="G372" s="375">
        <f>IF(C372="M.O.",VLOOKUP(A372,INSUMOS_AUX!A:F,6,FALSE),0)</f>
        <v>0</v>
      </c>
    </row>
    <row r="373" spans="1:7">
      <c r="A373" s="375">
        <v>37370</v>
      </c>
      <c r="B373" s="372" t="s">
        <v>104</v>
      </c>
      <c r="C373" s="374" t="s">
        <v>43</v>
      </c>
      <c r="D373" s="374" t="s">
        <v>97</v>
      </c>
      <c r="E373" s="375">
        <v>0.48</v>
      </c>
      <c r="F373" s="268">
        <f>IF(C373="MAT.",VLOOKUP(A373,INSUMOS_AUX!A:F,6,FALSE),0)</f>
        <v>1.7</v>
      </c>
      <c r="G373" s="375">
        <f>IF(C373="M.O.",VLOOKUP(A373,INSUMOS_AUX!A:F,6,FALSE),0)</f>
        <v>0</v>
      </c>
    </row>
    <row r="374" spans="1:7">
      <c r="A374" s="375">
        <v>37371</v>
      </c>
      <c r="B374" s="372" t="s">
        <v>105</v>
      </c>
      <c r="C374" s="374" t="s">
        <v>43</v>
      </c>
      <c r="D374" s="374" t="s">
        <v>97</v>
      </c>
      <c r="E374" s="375">
        <v>0.48</v>
      </c>
      <c r="F374" s="268">
        <f>IF(C374="MAT.",VLOOKUP(A374,INSUMOS_AUX!A:F,6,FALSE),0)</f>
        <v>0.64</v>
      </c>
      <c r="G374" s="375">
        <f>IF(C374="M.O.",VLOOKUP(A374,INSUMOS_AUX!A:F,6,FALSE),0)</f>
        <v>0</v>
      </c>
    </row>
    <row r="375" spans="1:7">
      <c r="A375" s="375">
        <v>37372</v>
      </c>
      <c r="B375" s="372" t="s">
        <v>106</v>
      </c>
      <c r="C375" s="374" t="s">
        <v>43</v>
      </c>
      <c r="D375" s="374" t="s">
        <v>97</v>
      </c>
      <c r="E375" s="375">
        <v>0.48</v>
      </c>
      <c r="F375" s="268">
        <f>IF(C375="MAT.",VLOOKUP(A375,INSUMOS_AUX!A:F,6,FALSE),0)</f>
        <v>0.37</v>
      </c>
      <c r="G375" s="375">
        <f>IF(C375="M.O.",VLOOKUP(A375,INSUMOS_AUX!A:F,6,FALSE),0)</f>
        <v>0</v>
      </c>
    </row>
    <row r="376" spans="1:7">
      <c r="A376" s="375">
        <v>37373</v>
      </c>
      <c r="B376" s="372" t="s">
        <v>107</v>
      </c>
      <c r="C376" s="374" t="s">
        <v>43</v>
      </c>
      <c r="D376" s="374" t="s">
        <v>97</v>
      </c>
      <c r="E376" s="375">
        <v>0.48</v>
      </c>
      <c r="F376" s="268">
        <f>IF(C376="MAT.",VLOOKUP(A376,INSUMOS_AUX!A:F,6,FALSE),0)</f>
        <v>0.02</v>
      </c>
      <c r="G376" s="375">
        <f>IF(C376="M.O.",VLOOKUP(A376,INSUMOS_AUX!A:F,6,FALSE),0)</f>
        <v>0</v>
      </c>
    </row>
    <row r="377" spans="1:7">
      <c r="A377" s="375">
        <v>38382</v>
      </c>
      <c r="B377" s="372" t="s">
        <v>2915</v>
      </c>
      <c r="C377" s="374" t="s">
        <v>43</v>
      </c>
      <c r="D377" s="374" t="s">
        <v>2</v>
      </c>
      <c r="E377" s="375">
        <v>1.3104E-3</v>
      </c>
      <c r="F377" s="268">
        <f>IF(C377="MAT.",VLOOKUP(A377,INSUMOS_AUX!A:F,6,FALSE),0)</f>
        <v>7.37</v>
      </c>
      <c r="G377" s="375">
        <f>IF(C377="M.O.",VLOOKUP(A377,INSUMOS_AUX!A:F,6,FALSE),0)</f>
        <v>0</v>
      </c>
    </row>
    <row r="378" spans="1:7">
      <c r="A378" s="375">
        <v>38390</v>
      </c>
      <c r="B378" s="372" t="s">
        <v>4067</v>
      </c>
      <c r="C378" s="374" t="s">
        <v>43</v>
      </c>
      <c r="D378" s="374" t="s">
        <v>2</v>
      </c>
      <c r="E378" s="375">
        <v>7.2552000000000001E-4</v>
      </c>
      <c r="F378" s="268">
        <f>IF(C378="MAT.",VLOOKUP(A378,INSUMOS_AUX!A:F,6,FALSE),0)</f>
        <v>22.22</v>
      </c>
      <c r="G378" s="375">
        <f>IF(C378="M.O.",VLOOKUP(A378,INSUMOS_AUX!A:F,6,FALSE),0)</f>
        <v>0</v>
      </c>
    </row>
    <row r="379" spans="1:7">
      <c r="A379" s="375">
        <v>38393</v>
      </c>
      <c r="B379" s="372" t="s">
        <v>4066</v>
      </c>
      <c r="C379" s="374" t="s">
        <v>43</v>
      </c>
      <c r="D379" s="374" t="s">
        <v>2</v>
      </c>
      <c r="E379" s="375">
        <v>7.2552000000000001E-4</v>
      </c>
      <c r="F379" s="268">
        <f>IF(C379="MAT.",VLOOKUP(A379,INSUMOS_AUX!A:F,6,FALSE),0)</f>
        <v>10.02</v>
      </c>
      <c r="G379" s="375">
        <f>IF(C379="M.O.",VLOOKUP(A379,INSUMOS_AUX!A:F,6,FALSE),0)</f>
        <v>0</v>
      </c>
    </row>
    <row r="380" spans="1:7">
      <c r="A380" s="375">
        <v>38396</v>
      </c>
      <c r="B380" s="372" t="s">
        <v>4090</v>
      </c>
      <c r="C380" s="374" t="s">
        <v>43</v>
      </c>
      <c r="D380" s="374" t="s">
        <v>2</v>
      </c>
      <c r="E380" s="375">
        <v>2.6016E-5</v>
      </c>
      <c r="F380" s="268">
        <f>IF(C380="MAT.",VLOOKUP(A380,INSUMOS_AUX!A:F,6,FALSE),0)</f>
        <v>308.81</v>
      </c>
      <c r="G380" s="375">
        <f>IF(C380="M.O.",VLOOKUP(A380,INSUMOS_AUX!A:F,6,FALSE),0)</f>
        <v>0</v>
      </c>
    </row>
    <row r="381" spans="1:7">
      <c r="A381" s="375">
        <v>38399</v>
      </c>
      <c r="B381" s="372" t="s">
        <v>914</v>
      </c>
      <c r="C381" s="374" t="s">
        <v>43</v>
      </c>
      <c r="D381" s="374" t="s">
        <v>2</v>
      </c>
      <c r="E381" s="375">
        <v>1.2998400000000001E-4</v>
      </c>
      <c r="F381" s="268">
        <f>IF(C381="MAT.",VLOOKUP(A381,INSUMOS_AUX!A:F,6,FALSE),0)</f>
        <v>123.87</v>
      </c>
      <c r="G381" s="375">
        <f>IF(C381="M.O.",VLOOKUP(A381,INSUMOS_AUX!A:F,6,FALSE),0)</f>
        <v>0</v>
      </c>
    </row>
    <row r="382" spans="1:7" ht="21">
      <c r="A382" s="375">
        <v>38413</v>
      </c>
      <c r="B382" s="372" t="s">
        <v>2921</v>
      </c>
      <c r="C382" s="374" t="s">
        <v>43</v>
      </c>
      <c r="D382" s="374" t="s">
        <v>2</v>
      </c>
      <c r="E382" s="375">
        <v>2.1168000000000001E-5</v>
      </c>
      <c r="F382" s="268">
        <f>IF(C382="MAT.",VLOOKUP(A382,INSUMOS_AUX!A:F,6,FALSE),0)</f>
        <v>623.17999999999995</v>
      </c>
      <c r="G382" s="375">
        <f>IF(C382="M.O.",VLOOKUP(A382,INSUMOS_AUX!A:F,6,FALSE),0)</f>
        <v>0</v>
      </c>
    </row>
    <row r="383" spans="1:7">
      <c r="A383" s="375">
        <v>38476</v>
      </c>
      <c r="B383" s="372" t="s">
        <v>2266</v>
      </c>
      <c r="C383" s="374" t="s">
        <v>43</v>
      </c>
      <c r="D383" s="374" t="s">
        <v>2</v>
      </c>
      <c r="E383" s="375">
        <v>9.8735999999999998E-5</v>
      </c>
      <c r="F383" s="268">
        <f>IF(C383="MAT.",VLOOKUP(A383,INSUMOS_AUX!A:F,6,FALSE),0)</f>
        <v>186.63</v>
      </c>
      <c r="G383" s="375">
        <f>IF(C383="M.O.",VLOOKUP(A383,INSUMOS_AUX!A:F,6,FALSE),0)</f>
        <v>0</v>
      </c>
    </row>
    <row r="384" spans="1:7">
      <c r="A384" s="375">
        <v>38477</v>
      </c>
      <c r="B384" s="372" t="s">
        <v>2267</v>
      </c>
      <c r="C384" s="374" t="s">
        <v>43</v>
      </c>
      <c r="D384" s="374" t="s">
        <v>2</v>
      </c>
      <c r="E384" s="375">
        <v>2.1168000000000001E-5</v>
      </c>
      <c r="F384" s="268">
        <f>IF(C384="MAT.",VLOOKUP(A384,INSUMOS_AUX!A:F,6,FALSE),0)</f>
        <v>528.54</v>
      </c>
      <c r="G384" s="375">
        <f>IF(C384="M.O.",VLOOKUP(A384,INSUMOS_AUX!A:F,6,FALSE),0)</f>
        <v>0</v>
      </c>
    </row>
    <row r="385" spans="1:7">
      <c r="A385" s="375">
        <v>4750</v>
      </c>
      <c r="B385" s="372" t="s">
        <v>110</v>
      </c>
      <c r="C385" s="374" t="s">
        <v>92</v>
      </c>
      <c r="D385" s="374" t="s">
        <v>97</v>
      </c>
      <c r="E385" s="375">
        <v>8.1367999999999996E-2</v>
      </c>
      <c r="F385" s="268">
        <f>IF(C385="MAT.",VLOOKUP(A385,INSUMOS_AUX!A:F,6,FALSE),0)</f>
        <v>0</v>
      </c>
      <c r="G385" s="375">
        <f>IF(C385="M.O.",VLOOKUP(A385,INSUMOS_AUX!A:F,6,FALSE),0)</f>
        <v>13.35</v>
      </c>
    </row>
    <row r="386" spans="1:7">
      <c r="A386" s="375">
        <v>6111</v>
      </c>
      <c r="B386" s="372" t="s">
        <v>109</v>
      </c>
      <c r="C386" s="374" t="s">
        <v>92</v>
      </c>
      <c r="D386" s="374" t="s">
        <v>97</v>
      </c>
      <c r="E386" s="375">
        <v>0.40683999999999998</v>
      </c>
      <c r="F386" s="268">
        <f>IF(C386="MAT.",VLOOKUP(A386,INSUMOS_AUX!A:F,6,FALSE),0)</f>
        <v>0</v>
      </c>
      <c r="G386" s="375">
        <f>IF(C386="M.O.",VLOOKUP(A386,INSUMOS_AUX!A:F,6,FALSE),0)</f>
        <v>8.17</v>
      </c>
    </row>
    <row r="387" spans="1:7">
      <c r="A387" s="96"/>
      <c r="B387" s="110"/>
      <c r="C387" s="97"/>
      <c r="D387" s="97"/>
      <c r="E387" s="97"/>
      <c r="F387" s="97"/>
      <c r="G387" s="97"/>
    </row>
    <row r="388" spans="1:7">
      <c r="A388" s="359" t="s">
        <v>5649</v>
      </c>
      <c r="B388" s="358" t="s">
        <v>5650</v>
      </c>
      <c r="C388" s="360" t="s">
        <v>75</v>
      </c>
      <c r="D388" s="360" t="s">
        <v>76</v>
      </c>
      <c r="E388" s="361">
        <v>465.34</v>
      </c>
      <c r="F388" s="361">
        <f t="shared" ref="F388:G388" si="16">SUMPRODUCT($E389:$E413,F389:F413)</f>
        <v>1.2029981369999998</v>
      </c>
      <c r="G388" s="361">
        <f t="shared" si="16"/>
        <v>2.4929121000000003</v>
      </c>
    </row>
    <row r="389" spans="1:7">
      <c r="A389" s="375">
        <v>10</v>
      </c>
      <c r="B389" s="372" t="s">
        <v>332</v>
      </c>
      <c r="C389" s="374" t="s">
        <v>43</v>
      </c>
      <c r="D389" s="374" t="s">
        <v>2</v>
      </c>
      <c r="E389" s="375">
        <v>2.4051599999999999E-3</v>
      </c>
      <c r="F389" s="268">
        <f>IF(C389="MAT.",VLOOKUP(A389,INSUMOS_AUX!A:F,6,FALSE),0)</f>
        <v>6.13</v>
      </c>
      <c r="G389" s="375">
        <f>IF(C389="M.O.",VLOOKUP(A389,INSUMOS_AUX!A:F,6,FALSE),0)</f>
        <v>0</v>
      </c>
    </row>
    <row r="390" spans="1:7" ht="21">
      <c r="A390" s="375">
        <v>11359</v>
      </c>
      <c r="B390" s="372" t="s">
        <v>5603</v>
      </c>
      <c r="C390" s="374" t="s">
        <v>43</v>
      </c>
      <c r="D390" s="374" t="s">
        <v>2</v>
      </c>
      <c r="E390" s="375">
        <v>2.031E-5</v>
      </c>
      <c r="F390" s="268">
        <f>IF(C390="MAT.",VLOOKUP(A390,INSUMOS_AUX!A:F,6,FALSE),0)</f>
        <v>604.45000000000005</v>
      </c>
      <c r="G390" s="375">
        <f>IF(C390="M.O.",VLOOKUP(A390,INSUMOS_AUX!A:F,6,FALSE),0)</f>
        <v>0</v>
      </c>
    </row>
    <row r="391" spans="1:7">
      <c r="A391" s="375">
        <v>12815</v>
      </c>
      <c r="B391" s="372" t="s">
        <v>2406</v>
      </c>
      <c r="C391" s="374" t="s">
        <v>43</v>
      </c>
      <c r="D391" s="374" t="s">
        <v>2</v>
      </c>
      <c r="E391" s="375">
        <v>2.7207300000000002E-3</v>
      </c>
      <c r="F391" s="268">
        <f>IF(C391="MAT.",VLOOKUP(A391,INSUMOS_AUX!A:F,6,FALSE),0)</f>
        <v>5.65</v>
      </c>
      <c r="G391" s="375">
        <f>IF(C391="M.O.",VLOOKUP(A391,INSUMOS_AUX!A:F,6,FALSE),0)</f>
        <v>0</v>
      </c>
    </row>
    <row r="392" spans="1:7">
      <c r="A392" s="375">
        <v>12892</v>
      </c>
      <c r="B392" s="372" t="s">
        <v>328</v>
      </c>
      <c r="C392" s="374" t="s">
        <v>43</v>
      </c>
      <c r="D392" s="374" t="s">
        <v>98</v>
      </c>
      <c r="E392" s="375">
        <v>4.1203799999999999E-3</v>
      </c>
      <c r="F392" s="268">
        <f>IF(C392="MAT.",VLOOKUP(A392,INSUMOS_AUX!A:F,6,FALSE),0)</f>
        <v>9</v>
      </c>
      <c r="G392" s="375">
        <f>IF(C392="M.O.",VLOOKUP(A392,INSUMOS_AUX!A:F,6,FALSE),0)</f>
        <v>0</v>
      </c>
    </row>
    <row r="393" spans="1:7">
      <c r="A393" s="375">
        <v>12893</v>
      </c>
      <c r="B393" s="372" t="s">
        <v>329</v>
      </c>
      <c r="C393" s="374" t="s">
        <v>43</v>
      </c>
      <c r="D393" s="374" t="s">
        <v>98</v>
      </c>
      <c r="E393" s="375">
        <v>4.8030000000000002E-4</v>
      </c>
      <c r="F393" s="268">
        <f>IF(C393="MAT.",VLOOKUP(A393,INSUMOS_AUX!A:F,6,FALSE),0)</f>
        <v>48</v>
      </c>
      <c r="G393" s="375">
        <f>IF(C393="M.O.",VLOOKUP(A393,INSUMOS_AUX!A:F,6,FALSE),0)</f>
        <v>0</v>
      </c>
    </row>
    <row r="394" spans="1:7">
      <c r="A394" s="375">
        <v>25966</v>
      </c>
      <c r="B394" s="372" t="s">
        <v>3980</v>
      </c>
      <c r="C394" s="374" t="s">
        <v>43</v>
      </c>
      <c r="D394" s="374" t="s">
        <v>113</v>
      </c>
      <c r="E394" s="375">
        <v>4.5344999999999999E-4</v>
      </c>
      <c r="F394" s="268">
        <f>IF(C394="MAT.",VLOOKUP(A394,INSUMOS_AUX!A:F,6,FALSE),0)</f>
        <v>13.63</v>
      </c>
      <c r="G394" s="375">
        <f>IF(C394="M.O.",VLOOKUP(A394,INSUMOS_AUX!A:F,6,FALSE),0)</f>
        <v>0</v>
      </c>
    </row>
    <row r="395" spans="1:7">
      <c r="A395" s="375">
        <v>2711</v>
      </c>
      <c r="B395" s="372" t="s">
        <v>334</v>
      </c>
      <c r="C395" s="374" t="s">
        <v>43</v>
      </c>
      <c r="D395" s="374" t="s">
        <v>2</v>
      </c>
      <c r="E395" s="375">
        <v>1.9938000000000001E-4</v>
      </c>
      <c r="F395" s="268">
        <f>IF(C395="MAT.",VLOOKUP(A395,INSUMOS_AUX!A:F,6,FALSE),0)</f>
        <v>100.24</v>
      </c>
      <c r="G395" s="375">
        <f>IF(C395="M.O.",VLOOKUP(A395,INSUMOS_AUX!A:F,6,FALSE),0)</f>
        <v>0</v>
      </c>
    </row>
    <row r="396" spans="1:7">
      <c r="A396" s="375">
        <v>36144</v>
      </c>
      <c r="B396" s="372" t="s">
        <v>4026</v>
      </c>
      <c r="C396" s="374" t="s">
        <v>43</v>
      </c>
      <c r="D396" s="374" t="s">
        <v>2</v>
      </c>
      <c r="E396" s="375">
        <v>3.3446160000000003E-2</v>
      </c>
      <c r="F396" s="268">
        <f>IF(C396="MAT.",VLOOKUP(A396,INSUMOS_AUX!A:F,6,FALSE),0)</f>
        <v>1.1200000000000001</v>
      </c>
      <c r="G396" s="375">
        <f>IF(C396="M.O.",VLOOKUP(A396,INSUMOS_AUX!A:F,6,FALSE),0)</f>
        <v>0</v>
      </c>
    </row>
    <row r="397" spans="1:7">
      <c r="A397" s="375">
        <v>36146</v>
      </c>
      <c r="B397" s="372" t="s">
        <v>3883</v>
      </c>
      <c r="C397" s="374" t="s">
        <v>43</v>
      </c>
      <c r="D397" s="374" t="s">
        <v>2</v>
      </c>
      <c r="E397" s="375">
        <v>3.7209E-4</v>
      </c>
      <c r="F397" s="268">
        <f>IF(C397="MAT.",VLOOKUP(A397,INSUMOS_AUX!A:F,6,FALSE),0)</f>
        <v>170</v>
      </c>
      <c r="G397" s="375">
        <f>IF(C397="M.O.",VLOOKUP(A397,INSUMOS_AUX!A:F,6,FALSE),0)</f>
        <v>0</v>
      </c>
    </row>
    <row r="398" spans="1:7" ht="21">
      <c r="A398" s="375">
        <v>36149</v>
      </c>
      <c r="B398" s="372" t="s">
        <v>4647</v>
      </c>
      <c r="C398" s="374" t="s">
        <v>43</v>
      </c>
      <c r="D398" s="374" t="s">
        <v>2</v>
      </c>
      <c r="E398" s="375">
        <v>2.1599999999999999E-4</v>
      </c>
      <c r="F398" s="268">
        <f>IF(C398="MAT.",VLOOKUP(A398,INSUMOS_AUX!A:F,6,FALSE),0)</f>
        <v>117.5</v>
      </c>
      <c r="G398" s="375">
        <f>IF(C398="M.O.",VLOOKUP(A398,INSUMOS_AUX!A:F,6,FALSE),0)</f>
        <v>0</v>
      </c>
    </row>
    <row r="399" spans="1:7">
      <c r="A399" s="375">
        <v>36150</v>
      </c>
      <c r="B399" s="372" t="s">
        <v>780</v>
      </c>
      <c r="C399" s="374" t="s">
        <v>43</v>
      </c>
      <c r="D399" s="374" t="s">
        <v>2</v>
      </c>
      <c r="E399" s="375">
        <v>7.9389E-4</v>
      </c>
      <c r="F399" s="268">
        <f>IF(C399="MAT.",VLOOKUP(A399,INSUMOS_AUX!A:F,6,FALSE),0)</f>
        <v>29.7</v>
      </c>
      <c r="G399" s="375">
        <f>IF(C399="M.O.",VLOOKUP(A399,INSUMOS_AUX!A:F,6,FALSE),0)</f>
        <v>0</v>
      </c>
    </row>
    <row r="400" spans="1:7" ht="21">
      <c r="A400" s="375">
        <v>36153</v>
      </c>
      <c r="B400" s="372" t="s">
        <v>4184</v>
      </c>
      <c r="C400" s="374" t="s">
        <v>43</v>
      </c>
      <c r="D400" s="374" t="s">
        <v>2</v>
      </c>
      <c r="E400" s="375">
        <v>3.2249999999999998E-4</v>
      </c>
      <c r="F400" s="268">
        <f>IF(C400="MAT.",VLOOKUP(A400,INSUMOS_AUX!A:F,6,FALSE),0)</f>
        <v>133.75</v>
      </c>
      <c r="G400" s="375">
        <f>IF(C400="M.O.",VLOOKUP(A400,INSUMOS_AUX!A:F,6,FALSE),0)</f>
        <v>0</v>
      </c>
    </row>
    <row r="401" spans="1:7">
      <c r="A401" s="375">
        <v>37370</v>
      </c>
      <c r="B401" s="372" t="s">
        <v>104</v>
      </c>
      <c r="C401" s="374" t="s">
        <v>43</v>
      </c>
      <c r="D401" s="374" t="s">
        <v>97</v>
      </c>
      <c r="E401" s="375">
        <v>0.3</v>
      </c>
      <c r="F401" s="268">
        <f>IF(C401="MAT.",VLOOKUP(A401,INSUMOS_AUX!A:F,6,FALSE),0)</f>
        <v>1.7</v>
      </c>
      <c r="G401" s="375">
        <f>IF(C401="M.O.",VLOOKUP(A401,INSUMOS_AUX!A:F,6,FALSE),0)</f>
        <v>0</v>
      </c>
    </row>
    <row r="402" spans="1:7">
      <c r="A402" s="375">
        <v>37371</v>
      </c>
      <c r="B402" s="372" t="s">
        <v>105</v>
      </c>
      <c r="C402" s="374" t="s">
        <v>43</v>
      </c>
      <c r="D402" s="374" t="s">
        <v>97</v>
      </c>
      <c r="E402" s="375">
        <v>0.3</v>
      </c>
      <c r="F402" s="268">
        <f>IF(C402="MAT.",VLOOKUP(A402,INSUMOS_AUX!A:F,6,FALSE),0)</f>
        <v>0.64</v>
      </c>
      <c r="G402" s="375">
        <f>IF(C402="M.O.",VLOOKUP(A402,INSUMOS_AUX!A:F,6,FALSE),0)</f>
        <v>0</v>
      </c>
    </row>
    <row r="403" spans="1:7">
      <c r="A403" s="375">
        <v>37372</v>
      </c>
      <c r="B403" s="372" t="s">
        <v>106</v>
      </c>
      <c r="C403" s="374" t="s">
        <v>43</v>
      </c>
      <c r="D403" s="374" t="s">
        <v>97</v>
      </c>
      <c r="E403" s="375">
        <v>0.3</v>
      </c>
      <c r="F403" s="268">
        <f>IF(C403="MAT.",VLOOKUP(A403,INSUMOS_AUX!A:F,6,FALSE),0)</f>
        <v>0.37</v>
      </c>
      <c r="G403" s="375">
        <f>IF(C403="M.O.",VLOOKUP(A403,INSUMOS_AUX!A:F,6,FALSE),0)</f>
        <v>0</v>
      </c>
    </row>
    <row r="404" spans="1:7">
      <c r="A404" s="375">
        <v>37373</v>
      </c>
      <c r="B404" s="372" t="s">
        <v>107</v>
      </c>
      <c r="C404" s="374" t="s">
        <v>43</v>
      </c>
      <c r="D404" s="374" t="s">
        <v>97</v>
      </c>
      <c r="E404" s="375">
        <v>0.3</v>
      </c>
      <c r="F404" s="268">
        <f>IF(C404="MAT.",VLOOKUP(A404,INSUMOS_AUX!A:F,6,FALSE),0)</f>
        <v>0.02</v>
      </c>
      <c r="G404" s="375">
        <f>IF(C404="M.O.",VLOOKUP(A404,INSUMOS_AUX!A:F,6,FALSE),0)</f>
        <v>0</v>
      </c>
    </row>
    <row r="405" spans="1:7">
      <c r="A405" s="375">
        <v>38382</v>
      </c>
      <c r="B405" s="372" t="s">
        <v>2915</v>
      </c>
      <c r="C405" s="374" t="s">
        <v>43</v>
      </c>
      <c r="D405" s="374" t="s">
        <v>2</v>
      </c>
      <c r="E405" s="375">
        <v>8.1899999999999996E-4</v>
      </c>
      <c r="F405" s="268">
        <f>IF(C405="MAT.",VLOOKUP(A405,INSUMOS_AUX!A:F,6,FALSE),0)</f>
        <v>7.37</v>
      </c>
      <c r="G405" s="375">
        <f>IF(C405="M.O.",VLOOKUP(A405,INSUMOS_AUX!A:F,6,FALSE),0)</f>
        <v>0</v>
      </c>
    </row>
    <row r="406" spans="1:7">
      <c r="A406" s="375">
        <v>38390</v>
      </c>
      <c r="B406" s="372" t="s">
        <v>4067</v>
      </c>
      <c r="C406" s="374" t="s">
        <v>43</v>
      </c>
      <c r="D406" s="374" t="s">
        <v>2</v>
      </c>
      <c r="E406" s="375">
        <v>4.5344999999999999E-4</v>
      </c>
      <c r="F406" s="268">
        <f>IF(C406="MAT.",VLOOKUP(A406,INSUMOS_AUX!A:F,6,FALSE),0)</f>
        <v>22.22</v>
      </c>
      <c r="G406" s="375">
        <f>IF(C406="M.O.",VLOOKUP(A406,INSUMOS_AUX!A:F,6,FALSE),0)</f>
        <v>0</v>
      </c>
    </row>
    <row r="407" spans="1:7">
      <c r="A407" s="375">
        <v>38393</v>
      </c>
      <c r="B407" s="372" t="s">
        <v>4066</v>
      </c>
      <c r="C407" s="374" t="s">
        <v>43</v>
      </c>
      <c r="D407" s="374" t="s">
        <v>2</v>
      </c>
      <c r="E407" s="375">
        <v>4.5344999999999999E-4</v>
      </c>
      <c r="F407" s="268">
        <f>IF(C407="MAT.",VLOOKUP(A407,INSUMOS_AUX!A:F,6,FALSE),0)</f>
        <v>10.02</v>
      </c>
      <c r="G407" s="375">
        <f>IF(C407="M.O.",VLOOKUP(A407,INSUMOS_AUX!A:F,6,FALSE),0)</f>
        <v>0</v>
      </c>
    </row>
    <row r="408" spans="1:7">
      <c r="A408" s="375">
        <v>38396</v>
      </c>
      <c r="B408" s="372" t="s">
        <v>4090</v>
      </c>
      <c r="C408" s="374" t="s">
        <v>43</v>
      </c>
      <c r="D408" s="374" t="s">
        <v>2</v>
      </c>
      <c r="E408" s="375">
        <v>1.626E-5</v>
      </c>
      <c r="F408" s="268">
        <f>IF(C408="MAT.",VLOOKUP(A408,INSUMOS_AUX!A:F,6,FALSE),0)</f>
        <v>308.81</v>
      </c>
      <c r="G408" s="375">
        <f>IF(C408="M.O.",VLOOKUP(A408,INSUMOS_AUX!A:F,6,FALSE),0)</f>
        <v>0</v>
      </c>
    </row>
    <row r="409" spans="1:7">
      <c r="A409" s="375">
        <v>38399</v>
      </c>
      <c r="B409" s="372" t="s">
        <v>914</v>
      </c>
      <c r="C409" s="374" t="s">
        <v>43</v>
      </c>
      <c r="D409" s="374" t="s">
        <v>2</v>
      </c>
      <c r="E409" s="375">
        <v>8.1240000000000001E-5</v>
      </c>
      <c r="F409" s="268">
        <f>IF(C409="MAT.",VLOOKUP(A409,INSUMOS_AUX!A:F,6,FALSE),0)</f>
        <v>123.87</v>
      </c>
      <c r="G409" s="375">
        <f>IF(C409="M.O.",VLOOKUP(A409,INSUMOS_AUX!A:F,6,FALSE),0)</f>
        <v>0</v>
      </c>
    </row>
    <row r="410" spans="1:7" ht="21">
      <c r="A410" s="375">
        <v>38413</v>
      </c>
      <c r="B410" s="372" t="s">
        <v>2921</v>
      </c>
      <c r="C410" s="374" t="s">
        <v>43</v>
      </c>
      <c r="D410" s="374" t="s">
        <v>2</v>
      </c>
      <c r="E410" s="375">
        <v>1.323E-5</v>
      </c>
      <c r="F410" s="268">
        <f>IF(C410="MAT.",VLOOKUP(A410,INSUMOS_AUX!A:F,6,FALSE),0)</f>
        <v>623.17999999999995</v>
      </c>
      <c r="G410" s="375">
        <f>IF(C410="M.O.",VLOOKUP(A410,INSUMOS_AUX!A:F,6,FALSE),0)</f>
        <v>0</v>
      </c>
    </row>
    <row r="411" spans="1:7">
      <c r="A411" s="375">
        <v>38476</v>
      </c>
      <c r="B411" s="372" t="s">
        <v>2266</v>
      </c>
      <c r="C411" s="374" t="s">
        <v>43</v>
      </c>
      <c r="D411" s="374" t="s">
        <v>2</v>
      </c>
      <c r="E411" s="375">
        <v>6.1710000000000004E-5</v>
      </c>
      <c r="F411" s="268">
        <f>IF(C411="MAT.",VLOOKUP(A411,INSUMOS_AUX!A:F,6,FALSE),0)</f>
        <v>186.63</v>
      </c>
      <c r="G411" s="375">
        <f>IF(C411="M.O.",VLOOKUP(A411,INSUMOS_AUX!A:F,6,FALSE),0)</f>
        <v>0</v>
      </c>
    </row>
    <row r="412" spans="1:7">
      <c r="A412" s="375">
        <v>38477</v>
      </c>
      <c r="B412" s="372" t="s">
        <v>2267</v>
      </c>
      <c r="C412" s="374" t="s">
        <v>43</v>
      </c>
      <c r="D412" s="374" t="s">
        <v>2</v>
      </c>
      <c r="E412" s="375">
        <v>1.323E-5</v>
      </c>
      <c r="F412" s="268">
        <f>IF(C412="MAT.",VLOOKUP(A412,INSUMOS_AUX!A:F,6,FALSE),0)</f>
        <v>528.54</v>
      </c>
      <c r="G412" s="375">
        <f>IF(C412="M.O.",VLOOKUP(A412,INSUMOS_AUX!A:F,6,FALSE),0)</f>
        <v>0</v>
      </c>
    </row>
    <row r="413" spans="1:7">
      <c r="A413" s="375">
        <v>6111</v>
      </c>
      <c r="B413" s="372" t="s">
        <v>109</v>
      </c>
      <c r="C413" s="374" t="s">
        <v>92</v>
      </c>
      <c r="D413" s="374" t="s">
        <v>97</v>
      </c>
      <c r="E413" s="375">
        <v>0.30513000000000001</v>
      </c>
      <c r="F413" s="268">
        <f>IF(C413="MAT.",VLOOKUP(A413,INSUMOS_AUX!A:F,6,FALSE),0)</f>
        <v>0</v>
      </c>
      <c r="G413" s="375">
        <f>IF(C413="M.O.",VLOOKUP(A413,INSUMOS_AUX!A:F,6,FALSE),0)</f>
        <v>8.17</v>
      </c>
    </row>
    <row r="414" spans="1:7">
      <c r="A414" s="96"/>
      <c r="B414" s="110"/>
      <c r="C414" s="97"/>
      <c r="D414" s="97"/>
      <c r="E414" s="97"/>
      <c r="F414" s="97"/>
      <c r="G414" s="97"/>
    </row>
    <row r="415" spans="1:7">
      <c r="A415" s="359" t="s">
        <v>5651</v>
      </c>
      <c r="B415" s="358" t="s">
        <v>5652</v>
      </c>
      <c r="C415" s="360" t="s">
        <v>75</v>
      </c>
      <c r="D415" s="360" t="s">
        <v>5653</v>
      </c>
      <c r="E415" s="361">
        <v>300</v>
      </c>
      <c r="F415" s="361">
        <f t="shared" ref="F415:G415" si="17">SUMPRODUCT($E416:$E441,F416:F441)</f>
        <v>0.20851911033000001</v>
      </c>
      <c r="G415" s="361">
        <f t="shared" si="17"/>
        <v>0.61187940000000007</v>
      </c>
    </row>
    <row r="416" spans="1:7">
      <c r="A416" s="375">
        <v>10</v>
      </c>
      <c r="B416" s="372" t="s">
        <v>332</v>
      </c>
      <c r="C416" s="374" t="s">
        <v>43</v>
      </c>
      <c r="D416" s="374" t="s">
        <v>2</v>
      </c>
      <c r="E416" s="375">
        <v>4.1689400000000001E-4</v>
      </c>
      <c r="F416" s="268">
        <f>IF(C416="MAT.",VLOOKUP(A416,INSUMOS_AUX!A:F,6,FALSE),0)</f>
        <v>6.13</v>
      </c>
      <c r="G416" s="375">
        <f>IF(C416="M.O.",VLOOKUP(A416,INSUMOS_AUX!A:F,6,FALSE),0)</f>
        <v>0</v>
      </c>
    </row>
    <row r="417" spans="1:7" ht="21">
      <c r="A417" s="375">
        <v>11359</v>
      </c>
      <c r="B417" s="372" t="s">
        <v>5603</v>
      </c>
      <c r="C417" s="374" t="s">
        <v>43</v>
      </c>
      <c r="D417" s="374" t="s">
        <v>2</v>
      </c>
      <c r="E417" s="375">
        <v>3.5200000000000002E-6</v>
      </c>
      <c r="F417" s="268">
        <f>IF(C417="MAT.",VLOOKUP(A417,INSUMOS_AUX!A:F,6,FALSE),0)</f>
        <v>604.45000000000005</v>
      </c>
      <c r="G417" s="375">
        <f>IF(C417="M.O.",VLOOKUP(A417,INSUMOS_AUX!A:F,6,FALSE),0)</f>
        <v>0</v>
      </c>
    </row>
    <row r="418" spans="1:7">
      <c r="A418" s="375">
        <v>12815</v>
      </c>
      <c r="B418" s="372" t="s">
        <v>2406</v>
      </c>
      <c r="C418" s="374" t="s">
        <v>43</v>
      </c>
      <c r="D418" s="374" t="s">
        <v>2</v>
      </c>
      <c r="E418" s="375">
        <v>4.7159300000000002E-4</v>
      </c>
      <c r="F418" s="268">
        <f>IF(C418="MAT.",VLOOKUP(A418,INSUMOS_AUX!A:F,6,FALSE),0)</f>
        <v>5.65</v>
      </c>
      <c r="G418" s="375">
        <f>IF(C418="M.O.",VLOOKUP(A418,INSUMOS_AUX!A:F,6,FALSE),0)</f>
        <v>0</v>
      </c>
    </row>
    <row r="419" spans="1:7">
      <c r="A419" s="375">
        <v>12892</v>
      </c>
      <c r="B419" s="372" t="s">
        <v>328</v>
      </c>
      <c r="C419" s="374" t="s">
        <v>43</v>
      </c>
      <c r="D419" s="374" t="s">
        <v>98</v>
      </c>
      <c r="E419" s="375">
        <v>7.14199E-4</v>
      </c>
      <c r="F419" s="268">
        <f>IF(C419="MAT.",VLOOKUP(A419,INSUMOS_AUX!A:F,6,FALSE),0)</f>
        <v>9</v>
      </c>
      <c r="G419" s="375">
        <f>IF(C419="M.O.",VLOOKUP(A419,INSUMOS_AUX!A:F,6,FALSE),0)</f>
        <v>0</v>
      </c>
    </row>
    <row r="420" spans="1:7">
      <c r="A420" s="375">
        <v>12893</v>
      </c>
      <c r="B420" s="372" t="s">
        <v>329</v>
      </c>
      <c r="C420" s="374" t="s">
        <v>43</v>
      </c>
      <c r="D420" s="374" t="s">
        <v>98</v>
      </c>
      <c r="E420" s="375">
        <v>8.3251999999999995E-5</v>
      </c>
      <c r="F420" s="268">
        <f>IF(C420="MAT.",VLOOKUP(A420,INSUMOS_AUX!A:F,6,FALSE),0)</f>
        <v>48</v>
      </c>
      <c r="G420" s="375">
        <f>IF(C420="M.O.",VLOOKUP(A420,INSUMOS_AUX!A:F,6,FALSE),0)</f>
        <v>0</v>
      </c>
    </row>
    <row r="421" spans="1:7">
      <c r="A421" s="375">
        <v>2436</v>
      </c>
      <c r="B421" s="372" t="s">
        <v>333</v>
      </c>
      <c r="C421" s="374" t="s">
        <v>92</v>
      </c>
      <c r="D421" s="374" t="s">
        <v>97</v>
      </c>
      <c r="E421" s="375">
        <v>2.26622E-2</v>
      </c>
      <c r="F421" s="268">
        <f>IF(C421="MAT.",VLOOKUP(A421,INSUMOS_AUX!A:F,6,FALSE),0)</f>
        <v>0</v>
      </c>
      <c r="G421" s="375">
        <f>IF(C421="M.O.",VLOOKUP(A421,INSUMOS_AUX!A:F,6,FALSE),0)</f>
        <v>13.35</v>
      </c>
    </row>
    <row r="422" spans="1:7">
      <c r="A422" s="375">
        <v>247</v>
      </c>
      <c r="B422" s="372" t="s">
        <v>348</v>
      </c>
      <c r="C422" s="374" t="s">
        <v>92</v>
      </c>
      <c r="D422" s="374" t="s">
        <v>97</v>
      </c>
      <c r="E422" s="375">
        <v>3.0903E-2</v>
      </c>
      <c r="F422" s="268">
        <f>IF(C422="MAT.",VLOOKUP(A422,INSUMOS_AUX!A:F,6,FALSE),0)</f>
        <v>0</v>
      </c>
      <c r="G422" s="375">
        <f>IF(C422="M.O.",VLOOKUP(A422,INSUMOS_AUX!A:F,6,FALSE),0)</f>
        <v>10.01</v>
      </c>
    </row>
    <row r="423" spans="1:7">
      <c r="A423" s="375">
        <v>25966</v>
      </c>
      <c r="B423" s="372" t="s">
        <v>3980</v>
      </c>
      <c r="C423" s="374" t="s">
        <v>43</v>
      </c>
      <c r="D423" s="374" t="s">
        <v>113</v>
      </c>
      <c r="E423" s="375">
        <v>7.8597999999999995E-5</v>
      </c>
      <c r="F423" s="268">
        <f>IF(C423="MAT.",VLOOKUP(A423,INSUMOS_AUX!A:F,6,FALSE),0)</f>
        <v>13.63</v>
      </c>
      <c r="G423" s="375">
        <f>IF(C423="M.O.",VLOOKUP(A423,INSUMOS_AUX!A:F,6,FALSE),0)</f>
        <v>0</v>
      </c>
    </row>
    <row r="424" spans="1:7">
      <c r="A424" s="375">
        <v>2711</v>
      </c>
      <c r="B424" s="372" t="s">
        <v>334</v>
      </c>
      <c r="C424" s="374" t="s">
        <v>43</v>
      </c>
      <c r="D424" s="374" t="s">
        <v>2</v>
      </c>
      <c r="E424" s="375">
        <v>3.4558999999999999E-5</v>
      </c>
      <c r="F424" s="268">
        <f>IF(C424="MAT.",VLOOKUP(A424,INSUMOS_AUX!A:F,6,FALSE),0)</f>
        <v>100.24</v>
      </c>
      <c r="G424" s="375">
        <f>IF(C424="M.O.",VLOOKUP(A424,INSUMOS_AUX!A:F,6,FALSE),0)</f>
        <v>0</v>
      </c>
    </row>
    <row r="425" spans="1:7">
      <c r="A425" s="375">
        <v>36144</v>
      </c>
      <c r="B425" s="372" t="s">
        <v>4026</v>
      </c>
      <c r="C425" s="374" t="s">
        <v>43</v>
      </c>
      <c r="D425" s="374" t="s">
        <v>2</v>
      </c>
      <c r="E425" s="375">
        <v>5.7973340000000003E-3</v>
      </c>
      <c r="F425" s="268">
        <f>IF(C425="MAT.",VLOOKUP(A425,INSUMOS_AUX!A:F,6,FALSE),0)</f>
        <v>1.1200000000000001</v>
      </c>
      <c r="G425" s="375">
        <f>IF(C425="M.O.",VLOOKUP(A425,INSUMOS_AUX!A:F,6,FALSE),0)</f>
        <v>0</v>
      </c>
    </row>
    <row r="426" spans="1:7">
      <c r="A426" s="375">
        <v>36146</v>
      </c>
      <c r="B426" s="372" t="s">
        <v>3883</v>
      </c>
      <c r="C426" s="374" t="s">
        <v>43</v>
      </c>
      <c r="D426" s="374" t="s">
        <v>2</v>
      </c>
      <c r="E426" s="375">
        <v>6.4496E-5</v>
      </c>
      <c r="F426" s="268">
        <f>IF(C426="MAT.",VLOOKUP(A426,INSUMOS_AUX!A:F,6,FALSE),0)</f>
        <v>170</v>
      </c>
      <c r="G426" s="375">
        <f>IF(C426="M.O.",VLOOKUP(A426,INSUMOS_AUX!A:F,6,FALSE),0)</f>
        <v>0</v>
      </c>
    </row>
    <row r="427" spans="1:7" ht="21">
      <c r="A427" s="375">
        <v>36149</v>
      </c>
      <c r="B427" s="372" t="s">
        <v>4647</v>
      </c>
      <c r="C427" s="374" t="s">
        <v>43</v>
      </c>
      <c r="D427" s="374" t="s">
        <v>2</v>
      </c>
      <c r="E427" s="375">
        <v>3.7440000000000001E-5</v>
      </c>
      <c r="F427" s="268">
        <f>IF(C427="MAT.",VLOOKUP(A427,INSUMOS_AUX!A:F,6,FALSE),0)</f>
        <v>117.5</v>
      </c>
      <c r="G427" s="375">
        <f>IF(C427="M.O.",VLOOKUP(A427,INSUMOS_AUX!A:F,6,FALSE),0)</f>
        <v>0</v>
      </c>
    </row>
    <row r="428" spans="1:7">
      <c r="A428" s="375">
        <v>36150</v>
      </c>
      <c r="B428" s="372" t="s">
        <v>780</v>
      </c>
      <c r="C428" s="374" t="s">
        <v>43</v>
      </c>
      <c r="D428" s="374" t="s">
        <v>2</v>
      </c>
      <c r="E428" s="375">
        <v>1.37608E-4</v>
      </c>
      <c r="F428" s="268">
        <f>IF(C428="MAT.",VLOOKUP(A428,INSUMOS_AUX!A:F,6,FALSE),0)</f>
        <v>29.7</v>
      </c>
      <c r="G428" s="375">
        <f>IF(C428="M.O.",VLOOKUP(A428,INSUMOS_AUX!A:F,6,FALSE),0)</f>
        <v>0</v>
      </c>
    </row>
    <row r="429" spans="1:7" ht="21">
      <c r="A429" s="375">
        <v>36153</v>
      </c>
      <c r="B429" s="372" t="s">
        <v>4184</v>
      </c>
      <c r="C429" s="374" t="s">
        <v>43</v>
      </c>
      <c r="D429" s="374" t="s">
        <v>2</v>
      </c>
      <c r="E429" s="375">
        <v>5.5899999999999997E-5</v>
      </c>
      <c r="F429" s="268">
        <f>IF(C429="MAT.",VLOOKUP(A429,INSUMOS_AUX!A:F,6,FALSE),0)</f>
        <v>133.75</v>
      </c>
      <c r="G429" s="375">
        <f>IF(C429="M.O.",VLOOKUP(A429,INSUMOS_AUX!A:F,6,FALSE),0)</f>
        <v>0</v>
      </c>
    </row>
    <row r="430" spans="1:7">
      <c r="A430" s="375">
        <v>37370</v>
      </c>
      <c r="B430" s="372" t="s">
        <v>104</v>
      </c>
      <c r="C430" s="374" t="s">
        <v>43</v>
      </c>
      <c r="D430" s="374" t="s">
        <v>97</v>
      </c>
      <c r="E430" s="375">
        <v>5.1999999999999998E-2</v>
      </c>
      <c r="F430" s="268">
        <f>IF(C430="MAT.",VLOOKUP(A430,INSUMOS_AUX!A:F,6,FALSE),0)</f>
        <v>1.7</v>
      </c>
      <c r="G430" s="375">
        <f>IF(C430="M.O.",VLOOKUP(A430,INSUMOS_AUX!A:F,6,FALSE),0)</f>
        <v>0</v>
      </c>
    </row>
    <row r="431" spans="1:7">
      <c r="A431" s="375">
        <v>37371</v>
      </c>
      <c r="B431" s="372" t="s">
        <v>105</v>
      </c>
      <c r="C431" s="374" t="s">
        <v>43</v>
      </c>
      <c r="D431" s="374" t="s">
        <v>97</v>
      </c>
      <c r="E431" s="375">
        <v>5.1999999999999998E-2</v>
      </c>
      <c r="F431" s="268">
        <f>IF(C431="MAT.",VLOOKUP(A431,INSUMOS_AUX!A:F,6,FALSE),0)</f>
        <v>0.64</v>
      </c>
      <c r="G431" s="375">
        <f>IF(C431="M.O.",VLOOKUP(A431,INSUMOS_AUX!A:F,6,FALSE),0)</f>
        <v>0</v>
      </c>
    </row>
    <row r="432" spans="1:7">
      <c r="A432" s="375">
        <v>37372</v>
      </c>
      <c r="B432" s="372" t="s">
        <v>106</v>
      </c>
      <c r="C432" s="374" t="s">
        <v>43</v>
      </c>
      <c r="D432" s="374" t="s">
        <v>97</v>
      </c>
      <c r="E432" s="375">
        <v>5.1999999999999998E-2</v>
      </c>
      <c r="F432" s="268">
        <f>IF(C432="MAT.",VLOOKUP(A432,INSUMOS_AUX!A:F,6,FALSE),0)</f>
        <v>0.37</v>
      </c>
      <c r="G432" s="375">
        <f>IF(C432="M.O.",VLOOKUP(A432,INSUMOS_AUX!A:F,6,FALSE),0)</f>
        <v>0</v>
      </c>
    </row>
    <row r="433" spans="1:7">
      <c r="A433" s="375">
        <v>37373</v>
      </c>
      <c r="B433" s="372" t="s">
        <v>107</v>
      </c>
      <c r="C433" s="374" t="s">
        <v>43</v>
      </c>
      <c r="D433" s="374" t="s">
        <v>97</v>
      </c>
      <c r="E433" s="375">
        <v>5.1999999999999998E-2</v>
      </c>
      <c r="F433" s="268">
        <f>IF(C433="MAT.",VLOOKUP(A433,INSUMOS_AUX!A:F,6,FALSE),0)</f>
        <v>0.02</v>
      </c>
      <c r="G433" s="375">
        <f>IF(C433="M.O.",VLOOKUP(A433,INSUMOS_AUX!A:F,6,FALSE),0)</f>
        <v>0</v>
      </c>
    </row>
    <row r="434" spans="1:7">
      <c r="A434" s="375">
        <v>38382</v>
      </c>
      <c r="B434" s="372" t="s">
        <v>2915</v>
      </c>
      <c r="C434" s="374" t="s">
        <v>43</v>
      </c>
      <c r="D434" s="374" t="s">
        <v>2</v>
      </c>
      <c r="E434" s="375">
        <v>1.4196E-4</v>
      </c>
      <c r="F434" s="268">
        <f>IF(C434="MAT.",VLOOKUP(A434,INSUMOS_AUX!A:F,6,FALSE),0)</f>
        <v>7.37</v>
      </c>
      <c r="G434" s="375">
        <f>IF(C434="M.O.",VLOOKUP(A434,INSUMOS_AUX!A:F,6,FALSE),0)</f>
        <v>0</v>
      </c>
    </row>
    <row r="435" spans="1:7">
      <c r="A435" s="375">
        <v>38390</v>
      </c>
      <c r="B435" s="372" t="s">
        <v>4067</v>
      </c>
      <c r="C435" s="374" t="s">
        <v>43</v>
      </c>
      <c r="D435" s="374" t="s">
        <v>2</v>
      </c>
      <c r="E435" s="375">
        <v>7.8597999999999995E-5</v>
      </c>
      <c r="F435" s="268">
        <f>IF(C435="MAT.",VLOOKUP(A435,INSUMOS_AUX!A:F,6,FALSE),0)</f>
        <v>22.22</v>
      </c>
      <c r="G435" s="375">
        <f>IF(C435="M.O.",VLOOKUP(A435,INSUMOS_AUX!A:F,6,FALSE),0)</f>
        <v>0</v>
      </c>
    </row>
    <row r="436" spans="1:7">
      <c r="A436" s="375">
        <v>38393</v>
      </c>
      <c r="B436" s="372" t="s">
        <v>4066</v>
      </c>
      <c r="C436" s="374" t="s">
        <v>43</v>
      </c>
      <c r="D436" s="374" t="s">
        <v>2</v>
      </c>
      <c r="E436" s="375">
        <v>7.8597999999999995E-5</v>
      </c>
      <c r="F436" s="268">
        <f>IF(C436="MAT.",VLOOKUP(A436,INSUMOS_AUX!A:F,6,FALSE),0)</f>
        <v>10.02</v>
      </c>
      <c r="G436" s="375">
        <f>IF(C436="M.O.",VLOOKUP(A436,INSUMOS_AUX!A:F,6,FALSE),0)</f>
        <v>0</v>
      </c>
    </row>
    <row r="437" spans="1:7">
      <c r="A437" s="375">
        <v>38396</v>
      </c>
      <c r="B437" s="372" t="s">
        <v>4090</v>
      </c>
      <c r="C437" s="374" t="s">
        <v>43</v>
      </c>
      <c r="D437" s="374" t="s">
        <v>2</v>
      </c>
      <c r="E437" s="375">
        <v>2.818E-6</v>
      </c>
      <c r="F437" s="268">
        <f>IF(C437="MAT.",VLOOKUP(A437,INSUMOS_AUX!A:F,6,FALSE),0)</f>
        <v>308.81</v>
      </c>
      <c r="G437" s="375">
        <f>IF(C437="M.O.",VLOOKUP(A437,INSUMOS_AUX!A:F,6,FALSE),0)</f>
        <v>0</v>
      </c>
    </row>
    <row r="438" spans="1:7">
      <c r="A438" s="375">
        <v>38399</v>
      </c>
      <c r="B438" s="372" t="s">
        <v>914</v>
      </c>
      <c r="C438" s="374" t="s">
        <v>43</v>
      </c>
      <c r="D438" s="374" t="s">
        <v>2</v>
      </c>
      <c r="E438" s="375">
        <v>1.4082E-5</v>
      </c>
      <c r="F438" s="268">
        <f>IF(C438="MAT.",VLOOKUP(A438,INSUMOS_AUX!A:F,6,FALSE),0)</f>
        <v>123.87</v>
      </c>
      <c r="G438" s="375">
        <f>IF(C438="M.O.",VLOOKUP(A438,INSUMOS_AUX!A:F,6,FALSE),0)</f>
        <v>0</v>
      </c>
    </row>
    <row r="439" spans="1:7" ht="21">
      <c r="A439" s="375">
        <v>38413</v>
      </c>
      <c r="B439" s="372" t="s">
        <v>2921</v>
      </c>
      <c r="C439" s="374" t="s">
        <v>43</v>
      </c>
      <c r="D439" s="374" t="s">
        <v>2</v>
      </c>
      <c r="E439" s="375">
        <v>2.2929999999999999E-6</v>
      </c>
      <c r="F439" s="268">
        <f>IF(C439="MAT.",VLOOKUP(A439,INSUMOS_AUX!A:F,6,FALSE),0)</f>
        <v>623.17999999999995</v>
      </c>
      <c r="G439" s="375">
        <f>IF(C439="M.O.",VLOOKUP(A439,INSUMOS_AUX!A:F,6,FALSE),0)</f>
        <v>0</v>
      </c>
    </row>
    <row r="440" spans="1:7">
      <c r="A440" s="375">
        <v>38476</v>
      </c>
      <c r="B440" s="372" t="s">
        <v>2266</v>
      </c>
      <c r="C440" s="374" t="s">
        <v>43</v>
      </c>
      <c r="D440" s="374" t="s">
        <v>2</v>
      </c>
      <c r="E440" s="375">
        <v>1.0696000000000001E-5</v>
      </c>
      <c r="F440" s="268">
        <f>IF(C440="MAT.",VLOOKUP(A440,INSUMOS_AUX!A:F,6,FALSE),0)</f>
        <v>186.63</v>
      </c>
      <c r="G440" s="375">
        <f>IF(C440="M.O.",VLOOKUP(A440,INSUMOS_AUX!A:F,6,FALSE),0)</f>
        <v>0</v>
      </c>
    </row>
    <row r="441" spans="1:7">
      <c r="A441" s="375">
        <v>38477</v>
      </c>
      <c r="B441" s="372" t="s">
        <v>2267</v>
      </c>
      <c r="C441" s="374" t="s">
        <v>43</v>
      </c>
      <c r="D441" s="374" t="s">
        <v>2</v>
      </c>
      <c r="E441" s="375">
        <v>2.2929999999999999E-6</v>
      </c>
      <c r="F441" s="268">
        <f>IF(C441="MAT.",VLOOKUP(A441,INSUMOS_AUX!A:F,6,FALSE),0)</f>
        <v>528.54</v>
      </c>
      <c r="G441" s="375">
        <f>IF(C441="M.O.",VLOOKUP(A441,INSUMOS_AUX!A:F,6,FALSE),0)</f>
        <v>0</v>
      </c>
    </row>
    <row r="442" spans="1:7">
      <c r="A442" s="96"/>
      <c r="B442" s="110"/>
      <c r="C442" s="97"/>
      <c r="D442" s="97"/>
      <c r="E442" s="97"/>
      <c r="F442" s="97"/>
      <c r="G442" s="97"/>
    </row>
    <row r="443" spans="1:7">
      <c r="A443" s="68" t="s">
        <v>5245</v>
      </c>
      <c r="B443" s="377" t="s">
        <v>5654</v>
      </c>
      <c r="C443" s="69"/>
      <c r="D443" s="69"/>
      <c r="E443" s="69"/>
      <c r="F443" s="69"/>
      <c r="G443" s="69"/>
    </row>
    <row r="444" spans="1:7">
      <c r="A444" s="96"/>
      <c r="B444" s="110"/>
      <c r="C444" s="97"/>
      <c r="D444" s="97"/>
      <c r="E444" s="97"/>
      <c r="F444" s="97"/>
      <c r="G444" s="97"/>
    </row>
    <row r="445" spans="1:7">
      <c r="A445" s="359" t="s">
        <v>5249</v>
      </c>
      <c r="B445" s="358" t="s">
        <v>5250</v>
      </c>
      <c r="C445" s="360" t="s">
        <v>75</v>
      </c>
      <c r="D445" s="360" t="s">
        <v>93</v>
      </c>
      <c r="E445" s="361">
        <v>84</v>
      </c>
      <c r="F445" s="361">
        <f t="shared" ref="F445:G445" si="18">SUMPRODUCT($E446:$E473,F446:F473)</f>
        <v>6.9380440527500005</v>
      </c>
      <c r="G445" s="361">
        <f t="shared" si="18"/>
        <v>10.892520399999999</v>
      </c>
    </row>
    <row r="446" spans="1:7">
      <c r="A446" s="375">
        <v>10</v>
      </c>
      <c r="B446" s="372" t="s">
        <v>332</v>
      </c>
      <c r="C446" s="374" t="s">
        <v>43</v>
      </c>
      <c r="D446" s="374" t="s">
        <v>2</v>
      </c>
      <c r="E446" s="375">
        <v>5.6120400000000004E-3</v>
      </c>
      <c r="F446" s="268">
        <f>IF(C446="MAT.",VLOOKUP(A446,INSUMOS_AUX!A:F,6,FALSE),0)</f>
        <v>6.13</v>
      </c>
      <c r="G446" s="375">
        <f>IF(C446="M.O.",VLOOKUP(A446,INSUMOS_AUX!A:F,6,FALSE),0)</f>
        <v>0</v>
      </c>
    </row>
    <row r="447" spans="1:7" ht="21">
      <c r="A447" s="375">
        <v>11359</v>
      </c>
      <c r="B447" s="372" t="s">
        <v>5603</v>
      </c>
      <c r="C447" s="374" t="s">
        <v>43</v>
      </c>
      <c r="D447" s="374" t="s">
        <v>2</v>
      </c>
      <c r="E447" s="375">
        <v>4.7389999999999999E-5</v>
      </c>
      <c r="F447" s="268">
        <f>IF(C447="MAT.",VLOOKUP(A447,INSUMOS_AUX!A:F,6,FALSE),0)</f>
        <v>604.45000000000005</v>
      </c>
      <c r="G447" s="375">
        <f>IF(C447="M.O.",VLOOKUP(A447,INSUMOS_AUX!A:F,6,FALSE),0)</f>
        <v>0</v>
      </c>
    </row>
    <row r="448" spans="1:7">
      <c r="A448" s="375">
        <v>12815</v>
      </c>
      <c r="B448" s="372" t="s">
        <v>2406</v>
      </c>
      <c r="C448" s="374" t="s">
        <v>43</v>
      </c>
      <c r="D448" s="374" t="s">
        <v>2</v>
      </c>
      <c r="E448" s="375">
        <v>6.3483699999999999E-3</v>
      </c>
      <c r="F448" s="268">
        <f>IF(C448="MAT.",VLOOKUP(A448,INSUMOS_AUX!A:F,6,FALSE),0)</f>
        <v>5.65</v>
      </c>
      <c r="G448" s="375">
        <f>IF(C448="M.O.",VLOOKUP(A448,INSUMOS_AUX!A:F,6,FALSE),0)</f>
        <v>0</v>
      </c>
    </row>
    <row r="449" spans="1:7">
      <c r="A449" s="375">
        <v>12892</v>
      </c>
      <c r="B449" s="372" t="s">
        <v>328</v>
      </c>
      <c r="C449" s="374" t="s">
        <v>43</v>
      </c>
      <c r="D449" s="374" t="s">
        <v>98</v>
      </c>
      <c r="E449" s="375">
        <v>9.6142199999999997E-3</v>
      </c>
      <c r="F449" s="268">
        <f>IF(C449="MAT.",VLOOKUP(A449,INSUMOS_AUX!A:F,6,FALSE),0)</f>
        <v>9</v>
      </c>
      <c r="G449" s="375">
        <f>IF(C449="M.O.",VLOOKUP(A449,INSUMOS_AUX!A:F,6,FALSE),0)</f>
        <v>0</v>
      </c>
    </row>
    <row r="450" spans="1:7">
      <c r="A450" s="375">
        <v>12893</v>
      </c>
      <c r="B450" s="372" t="s">
        <v>329</v>
      </c>
      <c r="C450" s="374" t="s">
        <v>43</v>
      </c>
      <c r="D450" s="374" t="s">
        <v>98</v>
      </c>
      <c r="E450" s="375">
        <v>1.1207000000000001E-3</v>
      </c>
      <c r="F450" s="268">
        <f>IF(C450="MAT.",VLOOKUP(A450,INSUMOS_AUX!A:F,6,FALSE),0)</f>
        <v>48</v>
      </c>
      <c r="G450" s="375">
        <f>IF(C450="M.O.",VLOOKUP(A450,INSUMOS_AUX!A:F,6,FALSE),0)</f>
        <v>0</v>
      </c>
    </row>
    <row r="451" spans="1:7">
      <c r="A451" s="375">
        <v>20020</v>
      </c>
      <c r="B451" s="372" t="s">
        <v>3346</v>
      </c>
      <c r="C451" s="374" t="s">
        <v>92</v>
      </c>
      <c r="D451" s="374" t="s">
        <v>97</v>
      </c>
      <c r="E451" s="375">
        <v>0.251025</v>
      </c>
      <c r="F451" s="268">
        <f>IF(C451="MAT.",VLOOKUP(A451,INSUMOS_AUX!A:F,6,FALSE),0)</f>
        <v>0</v>
      </c>
      <c r="G451" s="375">
        <f>IF(C451="M.O.",VLOOKUP(A451,INSUMOS_AUX!A:F,6,FALSE),0)</f>
        <v>20.22</v>
      </c>
    </row>
    <row r="452" spans="1:7">
      <c r="A452" s="375">
        <v>25966</v>
      </c>
      <c r="B452" s="372" t="s">
        <v>3980</v>
      </c>
      <c r="C452" s="374" t="s">
        <v>43</v>
      </c>
      <c r="D452" s="374" t="s">
        <v>113</v>
      </c>
      <c r="E452" s="375">
        <v>1.05805E-3</v>
      </c>
      <c r="F452" s="268">
        <f>IF(C452="MAT.",VLOOKUP(A452,INSUMOS_AUX!A:F,6,FALSE),0)</f>
        <v>13.63</v>
      </c>
      <c r="G452" s="375">
        <f>IF(C452="M.O.",VLOOKUP(A452,INSUMOS_AUX!A:F,6,FALSE),0)</f>
        <v>0</v>
      </c>
    </row>
    <row r="453" spans="1:7">
      <c r="A453" s="375">
        <v>2711</v>
      </c>
      <c r="B453" s="372" t="s">
        <v>334</v>
      </c>
      <c r="C453" s="374" t="s">
        <v>43</v>
      </c>
      <c r="D453" s="374" t="s">
        <v>2</v>
      </c>
      <c r="E453" s="375">
        <v>4.6522000000000002E-4</v>
      </c>
      <c r="F453" s="268">
        <f>IF(C453="MAT.",VLOOKUP(A453,INSUMOS_AUX!A:F,6,FALSE),0)</f>
        <v>100.24</v>
      </c>
      <c r="G453" s="375">
        <f>IF(C453="M.O.",VLOOKUP(A453,INSUMOS_AUX!A:F,6,FALSE),0)</f>
        <v>0</v>
      </c>
    </row>
    <row r="454" spans="1:7">
      <c r="A454" s="375">
        <v>36144</v>
      </c>
      <c r="B454" s="372" t="s">
        <v>4026</v>
      </c>
      <c r="C454" s="374" t="s">
        <v>43</v>
      </c>
      <c r="D454" s="374" t="s">
        <v>2</v>
      </c>
      <c r="E454" s="375">
        <v>7.8041040000000006E-2</v>
      </c>
      <c r="F454" s="268">
        <f>IF(C454="MAT.",VLOOKUP(A454,INSUMOS_AUX!A:F,6,FALSE),0)</f>
        <v>1.1200000000000001</v>
      </c>
      <c r="G454" s="375">
        <f>IF(C454="M.O.",VLOOKUP(A454,INSUMOS_AUX!A:F,6,FALSE),0)</f>
        <v>0</v>
      </c>
    </row>
    <row r="455" spans="1:7">
      <c r="A455" s="375">
        <v>36146</v>
      </c>
      <c r="B455" s="372" t="s">
        <v>3883</v>
      </c>
      <c r="C455" s="374" t="s">
        <v>43</v>
      </c>
      <c r="D455" s="374" t="s">
        <v>2</v>
      </c>
      <c r="E455" s="375">
        <v>8.6821000000000001E-4</v>
      </c>
      <c r="F455" s="268">
        <f>IF(C455="MAT.",VLOOKUP(A455,INSUMOS_AUX!A:F,6,FALSE),0)</f>
        <v>170</v>
      </c>
      <c r="G455" s="375">
        <f>IF(C455="M.O.",VLOOKUP(A455,INSUMOS_AUX!A:F,6,FALSE),0)</f>
        <v>0</v>
      </c>
    </row>
    <row r="456" spans="1:7" ht="21">
      <c r="A456" s="375">
        <v>36149</v>
      </c>
      <c r="B456" s="372" t="s">
        <v>4647</v>
      </c>
      <c r="C456" s="374" t="s">
        <v>43</v>
      </c>
      <c r="D456" s="374" t="s">
        <v>2</v>
      </c>
      <c r="E456" s="375">
        <v>5.04E-4</v>
      </c>
      <c r="F456" s="268">
        <f>IF(C456="MAT.",VLOOKUP(A456,INSUMOS_AUX!A:F,6,FALSE),0)</f>
        <v>117.5</v>
      </c>
      <c r="G456" s="375">
        <f>IF(C456="M.O.",VLOOKUP(A456,INSUMOS_AUX!A:F,6,FALSE),0)</f>
        <v>0</v>
      </c>
    </row>
    <row r="457" spans="1:7">
      <c r="A457" s="375">
        <v>36150</v>
      </c>
      <c r="B457" s="372" t="s">
        <v>780</v>
      </c>
      <c r="C457" s="374" t="s">
        <v>43</v>
      </c>
      <c r="D457" s="374" t="s">
        <v>2</v>
      </c>
      <c r="E457" s="375">
        <v>1.8524100000000001E-3</v>
      </c>
      <c r="F457" s="268">
        <f>IF(C457="MAT.",VLOOKUP(A457,INSUMOS_AUX!A:F,6,FALSE),0)</f>
        <v>29.7</v>
      </c>
      <c r="G457" s="375">
        <f>IF(C457="M.O.",VLOOKUP(A457,INSUMOS_AUX!A:F,6,FALSE),0)</f>
        <v>0</v>
      </c>
    </row>
    <row r="458" spans="1:7" ht="21">
      <c r="A458" s="375">
        <v>36153</v>
      </c>
      <c r="B458" s="372" t="s">
        <v>4184</v>
      </c>
      <c r="C458" s="374" t="s">
        <v>43</v>
      </c>
      <c r="D458" s="374" t="s">
        <v>2</v>
      </c>
      <c r="E458" s="375">
        <v>7.5250000000000002E-4</v>
      </c>
      <c r="F458" s="268">
        <f>IF(C458="MAT.",VLOOKUP(A458,INSUMOS_AUX!A:F,6,FALSE),0)</f>
        <v>133.75</v>
      </c>
      <c r="G458" s="375">
        <f>IF(C458="M.O.",VLOOKUP(A458,INSUMOS_AUX!A:F,6,FALSE),0)</f>
        <v>0</v>
      </c>
    </row>
    <row r="459" spans="1:7">
      <c r="A459" s="375">
        <v>37370</v>
      </c>
      <c r="B459" s="372" t="s">
        <v>104</v>
      </c>
      <c r="C459" s="374" t="s">
        <v>43</v>
      </c>
      <c r="D459" s="374" t="s">
        <v>97</v>
      </c>
      <c r="E459" s="375">
        <v>0.95</v>
      </c>
      <c r="F459" s="268">
        <f>IF(C459="MAT.",VLOOKUP(A459,INSUMOS_AUX!A:F,6,FALSE),0)</f>
        <v>1.7</v>
      </c>
      <c r="G459" s="375">
        <f>IF(C459="M.O.",VLOOKUP(A459,INSUMOS_AUX!A:F,6,FALSE),0)</f>
        <v>0</v>
      </c>
    </row>
    <row r="460" spans="1:7">
      <c r="A460" s="375">
        <v>37371</v>
      </c>
      <c r="B460" s="372" t="s">
        <v>105</v>
      </c>
      <c r="C460" s="374" t="s">
        <v>43</v>
      </c>
      <c r="D460" s="374" t="s">
        <v>97</v>
      </c>
      <c r="E460" s="375">
        <v>0.95</v>
      </c>
      <c r="F460" s="268">
        <f>IF(C460="MAT.",VLOOKUP(A460,INSUMOS_AUX!A:F,6,FALSE),0)</f>
        <v>0.64</v>
      </c>
      <c r="G460" s="375">
        <f>IF(C460="M.O.",VLOOKUP(A460,INSUMOS_AUX!A:F,6,FALSE),0)</f>
        <v>0</v>
      </c>
    </row>
    <row r="461" spans="1:7">
      <c r="A461" s="375">
        <v>37372</v>
      </c>
      <c r="B461" s="372" t="s">
        <v>106</v>
      </c>
      <c r="C461" s="374" t="s">
        <v>43</v>
      </c>
      <c r="D461" s="374" t="s">
        <v>97</v>
      </c>
      <c r="E461" s="375">
        <v>0.95</v>
      </c>
      <c r="F461" s="268">
        <f>IF(C461="MAT.",VLOOKUP(A461,INSUMOS_AUX!A:F,6,FALSE),0)</f>
        <v>0.37</v>
      </c>
      <c r="G461" s="375">
        <f>IF(C461="M.O.",VLOOKUP(A461,INSUMOS_AUX!A:F,6,FALSE),0)</f>
        <v>0</v>
      </c>
    </row>
    <row r="462" spans="1:7">
      <c r="A462" s="375">
        <v>37373</v>
      </c>
      <c r="B462" s="372" t="s">
        <v>107</v>
      </c>
      <c r="C462" s="374" t="s">
        <v>43</v>
      </c>
      <c r="D462" s="374" t="s">
        <v>97</v>
      </c>
      <c r="E462" s="375">
        <v>0.95</v>
      </c>
      <c r="F462" s="268">
        <f>IF(C462="MAT.",VLOOKUP(A462,INSUMOS_AUX!A:F,6,FALSE),0)</f>
        <v>0.02</v>
      </c>
      <c r="G462" s="375">
        <f>IF(C462="M.O.",VLOOKUP(A462,INSUMOS_AUX!A:F,6,FALSE),0)</f>
        <v>0</v>
      </c>
    </row>
    <row r="463" spans="1:7" ht="21">
      <c r="A463" s="375">
        <v>37733</v>
      </c>
      <c r="B463" s="372" t="s">
        <v>305</v>
      </c>
      <c r="C463" s="374" t="s">
        <v>43</v>
      </c>
      <c r="D463" s="374" t="s">
        <v>2</v>
      </c>
      <c r="E463" s="375">
        <v>1.4225E-5</v>
      </c>
      <c r="F463" s="268">
        <f>IF(C463="MAT.",VLOOKUP(A463,INSUMOS_AUX!A:F,6,FALSE),0)</f>
        <v>27342.65</v>
      </c>
      <c r="G463" s="375">
        <f>IF(C463="M.O.",VLOOKUP(A463,INSUMOS_AUX!A:F,6,FALSE),0)</f>
        <v>0</v>
      </c>
    </row>
    <row r="464" spans="1:7" ht="31.5">
      <c r="A464" s="375">
        <v>37760</v>
      </c>
      <c r="B464" s="372" t="s">
        <v>1326</v>
      </c>
      <c r="C464" s="374" t="s">
        <v>43</v>
      </c>
      <c r="D464" s="374" t="s">
        <v>2</v>
      </c>
      <c r="E464" s="375">
        <v>1.4225E-5</v>
      </c>
      <c r="F464" s="268">
        <f>IF(C464="MAT.",VLOOKUP(A464,INSUMOS_AUX!A:F,6,FALSE),0)</f>
        <v>215086.06</v>
      </c>
      <c r="G464" s="375">
        <f>IF(C464="M.O.",VLOOKUP(A464,INSUMOS_AUX!A:F,6,FALSE),0)</f>
        <v>0</v>
      </c>
    </row>
    <row r="465" spans="1:7">
      <c r="A465" s="375">
        <v>38382</v>
      </c>
      <c r="B465" s="372" t="s">
        <v>2915</v>
      </c>
      <c r="C465" s="374" t="s">
        <v>43</v>
      </c>
      <c r="D465" s="374" t="s">
        <v>2</v>
      </c>
      <c r="E465" s="375">
        <v>1.9109999999999999E-3</v>
      </c>
      <c r="F465" s="268">
        <f>IF(C465="MAT.",VLOOKUP(A465,INSUMOS_AUX!A:F,6,FALSE),0)</f>
        <v>7.37</v>
      </c>
      <c r="G465" s="375">
        <f>IF(C465="M.O.",VLOOKUP(A465,INSUMOS_AUX!A:F,6,FALSE),0)</f>
        <v>0</v>
      </c>
    </row>
    <row r="466" spans="1:7">
      <c r="A466" s="375">
        <v>38390</v>
      </c>
      <c r="B466" s="372" t="s">
        <v>4067</v>
      </c>
      <c r="C466" s="374" t="s">
        <v>43</v>
      </c>
      <c r="D466" s="374" t="s">
        <v>2</v>
      </c>
      <c r="E466" s="375">
        <v>1.05805E-3</v>
      </c>
      <c r="F466" s="268">
        <f>IF(C466="MAT.",VLOOKUP(A466,INSUMOS_AUX!A:F,6,FALSE),0)</f>
        <v>22.22</v>
      </c>
      <c r="G466" s="375">
        <f>IF(C466="M.O.",VLOOKUP(A466,INSUMOS_AUX!A:F,6,FALSE),0)</f>
        <v>0</v>
      </c>
    </row>
    <row r="467" spans="1:7">
      <c r="A467" s="375">
        <v>38393</v>
      </c>
      <c r="B467" s="372" t="s">
        <v>4066</v>
      </c>
      <c r="C467" s="374" t="s">
        <v>43</v>
      </c>
      <c r="D467" s="374" t="s">
        <v>2</v>
      </c>
      <c r="E467" s="375">
        <v>1.05805E-3</v>
      </c>
      <c r="F467" s="268">
        <f>IF(C467="MAT.",VLOOKUP(A467,INSUMOS_AUX!A:F,6,FALSE),0)</f>
        <v>10.02</v>
      </c>
      <c r="G467" s="375">
        <f>IF(C467="M.O.",VLOOKUP(A467,INSUMOS_AUX!A:F,6,FALSE),0)</f>
        <v>0</v>
      </c>
    </row>
    <row r="468" spans="1:7">
      <c r="A468" s="375">
        <v>38396</v>
      </c>
      <c r="B468" s="372" t="s">
        <v>4090</v>
      </c>
      <c r="C468" s="374" t="s">
        <v>43</v>
      </c>
      <c r="D468" s="374" t="s">
        <v>2</v>
      </c>
      <c r="E468" s="375">
        <v>3.7939999999999999E-5</v>
      </c>
      <c r="F468" s="268">
        <f>IF(C468="MAT.",VLOOKUP(A468,INSUMOS_AUX!A:F,6,FALSE),0)</f>
        <v>308.81</v>
      </c>
      <c r="G468" s="375">
        <f>IF(C468="M.O.",VLOOKUP(A468,INSUMOS_AUX!A:F,6,FALSE),0)</f>
        <v>0</v>
      </c>
    </row>
    <row r="469" spans="1:7">
      <c r="A469" s="375">
        <v>38399</v>
      </c>
      <c r="B469" s="372" t="s">
        <v>914</v>
      </c>
      <c r="C469" s="374" t="s">
        <v>43</v>
      </c>
      <c r="D469" s="374" t="s">
        <v>2</v>
      </c>
      <c r="E469" s="375">
        <v>1.8955999999999999E-4</v>
      </c>
      <c r="F469" s="268">
        <f>IF(C469="MAT.",VLOOKUP(A469,INSUMOS_AUX!A:F,6,FALSE),0)</f>
        <v>123.87</v>
      </c>
      <c r="G469" s="375">
        <f>IF(C469="M.O.",VLOOKUP(A469,INSUMOS_AUX!A:F,6,FALSE),0)</f>
        <v>0</v>
      </c>
    </row>
    <row r="470" spans="1:7" ht="21">
      <c r="A470" s="375">
        <v>38413</v>
      </c>
      <c r="B470" s="372" t="s">
        <v>2921</v>
      </c>
      <c r="C470" s="374" t="s">
        <v>43</v>
      </c>
      <c r="D470" s="374" t="s">
        <v>2</v>
      </c>
      <c r="E470" s="375">
        <v>3.0870000000000001E-5</v>
      </c>
      <c r="F470" s="268">
        <f>IF(C470="MAT.",VLOOKUP(A470,INSUMOS_AUX!A:F,6,FALSE),0)</f>
        <v>623.17999999999995</v>
      </c>
      <c r="G470" s="375">
        <f>IF(C470="M.O.",VLOOKUP(A470,INSUMOS_AUX!A:F,6,FALSE),0)</f>
        <v>0</v>
      </c>
    </row>
    <row r="471" spans="1:7">
      <c r="A471" s="375">
        <v>38476</v>
      </c>
      <c r="B471" s="372" t="s">
        <v>2266</v>
      </c>
      <c r="C471" s="374" t="s">
        <v>43</v>
      </c>
      <c r="D471" s="374" t="s">
        <v>2</v>
      </c>
      <c r="E471" s="375">
        <v>1.4399000000000001E-4</v>
      </c>
      <c r="F471" s="268">
        <f>IF(C471="MAT.",VLOOKUP(A471,INSUMOS_AUX!A:F,6,FALSE),0)</f>
        <v>186.63</v>
      </c>
      <c r="G471" s="375">
        <f>IF(C471="M.O.",VLOOKUP(A471,INSUMOS_AUX!A:F,6,FALSE),0)</f>
        <v>0</v>
      </c>
    </row>
    <row r="472" spans="1:7">
      <c r="A472" s="375">
        <v>38477</v>
      </c>
      <c r="B472" s="372" t="s">
        <v>2267</v>
      </c>
      <c r="C472" s="374" t="s">
        <v>43</v>
      </c>
      <c r="D472" s="374" t="s">
        <v>2</v>
      </c>
      <c r="E472" s="375">
        <v>3.0870000000000001E-5</v>
      </c>
      <c r="F472" s="268">
        <f>IF(C472="MAT.",VLOOKUP(A472,INSUMOS_AUX!A:F,6,FALSE),0)</f>
        <v>528.54</v>
      </c>
      <c r="G472" s="375">
        <f>IF(C472="M.O.",VLOOKUP(A472,INSUMOS_AUX!A:F,6,FALSE),0)</f>
        <v>0</v>
      </c>
    </row>
    <row r="473" spans="1:7">
      <c r="A473" s="375">
        <v>6111</v>
      </c>
      <c r="B473" s="372" t="s">
        <v>109</v>
      </c>
      <c r="C473" s="374" t="s">
        <v>92</v>
      </c>
      <c r="D473" s="374" t="s">
        <v>97</v>
      </c>
      <c r="E473" s="375">
        <v>0.71196999999999999</v>
      </c>
      <c r="F473" s="268">
        <f>IF(C473="MAT.",VLOOKUP(A473,INSUMOS_AUX!A:F,6,FALSE),0)</f>
        <v>0</v>
      </c>
      <c r="G473" s="375">
        <f>IF(C473="M.O.",VLOOKUP(A473,INSUMOS_AUX!A:F,6,FALSE),0)</f>
        <v>8.17</v>
      </c>
    </row>
    <row r="474" spans="1:7">
      <c r="A474" s="96"/>
      <c r="B474" s="110"/>
      <c r="C474" s="97"/>
      <c r="D474" s="97"/>
      <c r="E474" s="97"/>
      <c r="F474" s="97"/>
      <c r="G474" s="97"/>
    </row>
    <row r="475" spans="1:7" ht="21">
      <c r="A475" s="359" t="s">
        <v>5251</v>
      </c>
      <c r="B475" s="358" t="s">
        <v>5252</v>
      </c>
      <c r="C475" s="360" t="s">
        <v>75</v>
      </c>
      <c r="D475" s="360" t="s">
        <v>93</v>
      </c>
      <c r="E475" s="361">
        <v>84</v>
      </c>
      <c r="F475" s="361">
        <f t="shared" ref="F475:G475" si="19">SUMPRODUCT($E476:$E483,F476:F483)</f>
        <v>5.0337055150799994</v>
      </c>
      <c r="G475" s="361">
        <f t="shared" si="19"/>
        <v>0.73090447199999997</v>
      </c>
    </row>
    <row r="476" spans="1:7">
      <c r="A476" s="375">
        <v>20020</v>
      </c>
      <c r="B476" s="372" t="s">
        <v>3346</v>
      </c>
      <c r="C476" s="374" t="s">
        <v>92</v>
      </c>
      <c r="D476" s="374" t="s">
        <v>97</v>
      </c>
      <c r="E476" s="375">
        <v>3.6147600000000002E-2</v>
      </c>
      <c r="F476" s="268">
        <f>IF(C476="MAT.",VLOOKUP(A476,INSUMOS_AUX!A:F,6,FALSE),0)</f>
        <v>0</v>
      </c>
      <c r="G476" s="375">
        <f>IF(C476="M.O.",VLOOKUP(A476,INSUMOS_AUX!A:F,6,FALSE),0)</f>
        <v>20.22</v>
      </c>
    </row>
    <row r="477" spans="1:7">
      <c r="A477" s="375">
        <v>37370</v>
      </c>
      <c r="B477" s="372" t="s">
        <v>104</v>
      </c>
      <c r="C477" s="374" t="s">
        <v>43</v>
      </c>
      <c r="D477" s="374" t="s">
        <v>97</v>
      </c>
      <c r="E477" s="375">
        <v>3.5999999999999997E-2</v>
      </c>
      <c r="F477" s="268">
        <f>IF(C477="MAT.",VLOOKUP(A477,INSUMOS_AUX!A:F,6,FALSE),0)</f>
        <v>1.7</v>
      </c>
      <c r="G477" s="375">
        <f>IF(C477="M.O.",VLOOKUP(A477,INSUMOS_AUX!A:F,6,FALSE),0)</f>
        <v>0</v>
      </c>
    </row>
    <row r="478" spans="1:7">
      <c r="A478" s="375">
        <v>37371</v>
      </c>
      <c r="B478" s="372" t="s">
        <v>105</v>
      </c>
      <c r="C478" s="374" t="s">
        <v>43</v>
      </c>
      <c r="D478" s="374" t="s">
        <v>97</v>
      </c>
      <c r="E478" s="375">
        <v>3.5999999999999997E-2</v>
      </c>
      <c r="F478" s="268">
        <f>IF(C478="MAT.",VLOOKUP(A478,INSUMOS_AUX!A:F,6,FALSE),0)</f>
        <v>0.64</v>
      </c>
      <c r="G478" s="375">
        <f>IF(C478="M.O.",VLOOKUP(A478,INSUMOS_AUX!A:F,6,FALSE),0)</f>
        <v>0</v>
      </c>
    </row>
    <row r="479" spans="1:7">
      <c r="A479" s="375">
        <v>37372</v>
      </c>
      <c r="B479" s="372" t="s">
        <v>106</v>
      </c>
      <c r="C479" s="374" t="s">
        <v>43</v>
      </c>
      <c r="D479" s="374" t="s">
        <v>97</v>
      </c>
      <c r="E479" s="375">
        <v>3.5999999999999997E-2</v>
      </c>
      <c r="F479" s="268">
        <f>IF(C479="MAT.",VLOOKUP(A479,INSUMOS_AUX!A:F,6,FALSE),0)</f>
        <v>0.37</v>
      </c>
      <c r="G479" s="375">
        <f>IF(C479="M.O.",VLOOKUP(A479,INSUMOS_AUX!A:F,6,FALSE),0)</f>
        <v>0</v>
      </c>
    </row>
    <row r="480" spans="1:7">
      <c r="A480" s="375">
        <v>37373</v>
      </c>
      <c r="B480" s="372" t="s">
        <v>107</v>
      </c>
      <c r="C480" s="374" t="s">
        <v>43</v>
      </c>
      <c r="D480" s="374" t="s">
        <v>97</v>
      </c>
      <c r="E480" s="375">
        <v>3.5999999999999997E-2</v>
      </c>
      <c r="F480" s="268">
        <f>IF(C480="MAT.",VLOOKUP(A480,INSUMOS_AUX!A:F,6,FALSE),0)</f>
        <v>0.02</v>
      </c>
      <c r="G480" s="375">
        <f>IF(C480="M.O.",VLOOKUP(A480,INSUMOS_AUX!A:F,6,FALSE),0)</f>
        <v>0</v>
      </c>
    </row>
    <row r="481" spans="1:7" ht="21">
      <c r="A481" s="375">
        <v>37733</v>
      </c>
      <c r="B481" s="372" t="s">
        <v>305</v>
      </c>
      <c r="C481" s="374" t="s">
        <v>43</v>
      </c>
      <c r="D481" s="374" t="s">
        <v>2</v>
      </c>
      <c r="E481" s="375">
        <v>4.7480000000000001E-6</v>
      </c>
      <c r="F481" s="268">
        <f>IF(C481="MAT.",VLOOKUP(A481,INSUMOS_AUX!A:F,6,FALSE),0)</f>
        <v>27342.65</v>
      </c>
      <c r="G481" s="375">
        <f>IF(C481="M.O.",VLOOKUP(A481,INSUMOS_AUX!A:F,6,FALSE),0)</f>
        <v>0</v>
      </c>
    </row>
    <row r="482" spans="1:7" ht="31.5">
      <c r="A482" s="375">
        <v>37760</v>
      </c>
      <c r="B482" s="372" t="s">
        <v>1326</v>
      </c>
      <c r="C482" s="374" t="s">
        <v>43</v>
      </c>
      <c r="D482" s="374" t="s">
        <v>2</v>
      </c>
      <c r="E482" s="375">
        <v>4.7480000000000001E-6</v>
      </c>
      <c r="F482" s="268">
        <f>IF(C482="MAT.",VLOOKUP(A482,INSUMOS_AUX!A:F,6,FALSE),0)</f>
        <v>215086.06</v>
      </c>
      <c r="G482" s="375">
        <f>IF(C482="M.O.",VLOOKUP(A482,INSUMOS_AUX!A:F,6,FALSE),0)</f>
        <v>0</v>
      </c>
    </row>
    <row r="483" spans="1:7">
      <c r="A483" s="375">
        <v>4221</v>
      </c>
      <c r="B483" s="372" t="s">
        <v>114</v>
      </c>
      <c r="C483" s="374" t="s">
        <v>43</v>
      </c>
      <c r="D483" s="374" t="s">
        <v>113</v>
      </c>
      <c r="E483" s="375">
        <v>1.0969199999999999</v>
      </c>
      <c r="F483" s="268">
        <f>IF(C483="MAT.",VLOOKUP(A483,INSUMOS_AUX!A:F,6,FALSE),0)</f>
        <v>3.45</v>
      </c>
      <c r="G483" s="375">
        <f>IF(C483="M.O.",VLOOKUP(A483,INSUMOS_AUX!A:F,6,FALSE),0)</f>
        <v>0</v>
      </c>
    </row>
    <row r="484" spans="1:7">
      <c r="A484" s="96"/>
      <c r="B484" s="110"/>
      <c r="C484" s="97"/>
      <c r="D484" s="97"/>
      <c r="E484" s="97"/>
      <c r="F484" s="97"/>
      <c r="G484" s="97"/>
    </row>
    <row r="485" spans="1:7">
      <c r="A485" s="68" t="s">
        <v>5247</v>
      </c>
      <c r="B485" s="377" t="s">
        <v>5246</v>
      </c>
      <c r="C485" s="69"/>
      <c r="D485" s="69"/>
      <c r="E485" s="69"/>
      <c r="F485" s="69"/>
      <c r="G485" s="69"/>
    </row>
    <row r="486" spans="1:7">
      <c r="A486" s="96"/>
      <c r="B486" s="110"/>
      <c r="C486" s="97"/>
      <c r="D486" s="97"/>
      <c r="E486" s="97"/>
      <c r="F486" s="97"/>
      <c r="G486" s="97"/>
    </row>
    <row r="487" spans="1:7">
      <c r="A487" s="359" t="s">
        <v>5655</v>
      </c>
      <c r="B487" s="358" t="s">
        <v>5656</v>
      </c>
      <c r="C487" s="360" t="s">
        <v>75</v>
      </c>
      <c r="D487" s="360" t="s">
        <v>76</v>
      </c>
      <c r="E487" s="361">
        <v>478.99</v>
      </c>
      <c r="F487" s="361">
        <f t="shared" ref="F487:G487" si="20">SUMPRODUCT($E488:$E523,F488:F523)</f>
        <v>0.95530892646999999</v>
      </c>
      <c r="G487" s="361">
        <f t="shared" si="20"/>
        <v>0.33801576983999998</v>
      </c>
    </row>
    <row r="488" spans="1:7">
      <c r="A488" s="375">
        <v>10</v>
      </c>
      <c r="B488" s="372" t="s">
        <v>332</v>
      </c>
      <c r="C488" s="374" t="s">
        <v>43</v>
      </c>
      <c r="D488" s="374" t="s">
        <v>2</v>
      </c>
      <c r="E488" s="375">
        <v>1.07626E-4</v>
      </c>
      <c r="F488" s="268">
        <f>IF(C488="MAT.",VLOOKUP(A488,INSUMOS_AUX!A:F,6,FALSE),0)</f>
        <v>6.13</v>
      </c>
      <c r="G488" s="375">
        <f>IF(C488="M.O.",VLOOKUP(A488,INSUMOS_AUX!A:F,6,FALSE),0)</f>
        <v>0</v>
      </c>
    </row>
    <row r="489" spans="1:7" ht="21">
      <c r="A489" s="375">
        <v>11359</v>
      </c>
      <c r="B489" s="372" t="s">
        <v>5603</v>
      </c>
      <c r="C489" s="374" t="s">
        <v>43</v>
      </c>
      <c r="D489" s="374" t="s">
        <v>2</v>
      </c>
      <c r="E489" s="375">
        <v>9.09E-7</v>
      </c>
      <c r="F489" s="268">
        <f>IF(C489="MAT.",VLOOKUP(A489,INSUMOS_AUX!A:F,6,FALSE),0)</f>
        <v>604.45000000000005</v>
      </c>
      <c r="G489" s="375">
        <f>IF(C489="M.O.",VLOOKUP(A489,INSUMOS_AUX!A:F,6,FALSE),0)</f>
        <v>0</v>
      </c>
    </row>
    <row r="490" spans="1:7">
      <c r="A490" s="375">
        <v>12815</v>
      </c>
      <c r="B490" s="372" t="s">
        <v>2406</v>
      </c>
      <c r="C490" s="374" t="s">
        <v>43</v>
      </c>
      <c r="D490" s="374" t="s">
        <v>2</v>
      </c>
      <c r="E490" s="375">
        <v>1.21747E-4</v>
      </c>
      <c r="F490" s="268">
        <f>IF(C490="MAT.",VLOOKUP(A490,INSUMOS_AUX!A:F,6,FALSE),0)</f>
        <v>5.65</v>
      </c>
      <c r="G490" s="375">
        <f>IF(C490="M.O.",VLOOKUP(A490,INSUMOS_AUX!A:F,6,FALSE),0)</f>
        <v>0</v>
      </c>
    </row>
    <row r="491" spans="1:7">
      <c r="A491" s="375">
        <v>12892</v>
      </c>
      <c r="B491" s="372" t="s">
        <v>328</v>
      </c>
      <c r="C491" s="374" t="s">
        <v>43</v>
      </c>
      <c r="D491" s="374" t="s">
        <v>98</v>
      </c>
      <c r="E491" s="375">
        <v>2.5812799999999999E-4</v>
      </c>
      <c r="F491" s="268">
        <f>IF(C491="MAT.",VLOOKUP(A491,INSUMOS_AUX!A:F,6,FALSE),0)</f>
        <v>9</v>
      </c>
      <c r="G491" s="375">
        <f>IF(C491="M.O.",VLOOKUP(A491,INSUMOS_AUX!A:F,6,FALSE),0)</f>
        <v>0</v>
      </c>
    </row>
    <row r="492" spans="1:7">
      <c r="A492" s="375">
        <v>12893</v>
      </c>
      <c r="B492" s="372" t="s">
        <v>329</v>
      </c>
      <c r="C492" s="374" t="s">
        <v>43</v>
      </c>
      <c r="D492" s="374" t="s">
        <v>98</v>
      </c>
      <c r="E492" s="375">
        <v>3.0090000000000002E-5</v>
      </c>
      <c r="F492" s="268">
        <f>IF(C492="MAT.",VLOOKUP(A492,INSUMOS_AUX!A:F,6,FALSE),0)</f>
        <v>48</v>
      </c>
      <c r="G492" s="375">
        <f>IF(C492="M.O.",VLOOKUP(A492,INSUMOS_AUX!A:F,6,FALSE),0)</f>
        <v>0</v>
      </c>
    </row>
    <row r="493" spans="1:7" ht="31.5">
      <c r="A493" s="375">
        <v>14489</v>
      </c>
      <c r="B493" s="372" t="s">
        <v>4058</v>
      </c>
      <c r="C493" s="374" t="s">
        <v>43</v>
      </c>
      <c r="D493" s="374" t="s">
        <v>2</v>
      </c>
      <c r="E493" s="375">
        <v>3.5999999999999999E-7</v>
      </c>
      <c r="F493" s="268">
        <f>IF(C493="MAT.",VLOOKUP(A493,INSUMOS_AUX!A:F,6,FALSE),0)</f>
        <v>328183.11</v>
      </c>
      <c r="G493" s="375">
        <f>IF(C493="M.O.",VLOOKUP(A493,INSUMOS_AUX!A:F,6,FALSE),0)</f>
        <v>0</v>
      </c>
    </row>
    <row r="494" spans="1:7">
      <c r="A494" s="375">
        <v>25966</v>
      </c>
      <c r="B494" s="372" t="s">
        <v>3980</v>
      </c>
      <c r="C494" s="374" t="s">
        <v>43</v>
      </c>
      <c r="D494" s="374" t="s">
        <v>113</v>
      </c>
      <c r="E494" s="375">
        <v>2.0290999999999999E-5</v>
      </c>
      <c r="F494" s="268">
        <f>IF(C494="MAT.",VLOOKUP(A494,INSUMOS_AUX!A:F,6,FALSE),0)</f>
        <v>13.63</v>
      </c>
      <c r="G494" s="375">
        <f>IF(C494="M.O.",VLOOKUP(A494,INSUMOS_AUX!A:F,6,FALSE),0)</f>
        <v>0</v>
      </c>
    </row>
    <row r="495" spans="1:7">
      <c r="A495" s="375">
        <v>2711</v>
      </c>
      <c r="B495" s="372" t="s">
        <v>334</v>
      </c>
      <c r="C495" s="374" t="s">
        <v>43</v>
      </c>
      <c r="D495" s="374" t="s">
        <v>2</v>
      </c>
      <c r="E495" s="375">
        <v>8.9220000000000003E-6</v>
      </c>
      <c r="F495" s="268">
        <f>IF(C495="MAT.",VLOOKUP(A495,INSUMOS_AUX!A:F,6,FALSE),0)</f>
        <v>100.24</v>
      </c>
      <c r="G495" s="375">
        <f>IF(C495="M.O.",VLOOKUP(A495,INSUMOS_AUX!A:F,6,FALSE),0)</f>
        <v>0</v>
      </c>
    </row>
    <row r="496" spans="1:7">
      <c r="A496" s="375">
        <v>36144</v>
      </c>
      <c r="B496" s="372" t="s">
        <v>4026</v>
      </c>
      <c r="C496" s="374" t="s">
        <v>43</v>
      </c>
      <c r="D496" s="374" t="s">
        <v>2</v>
      </c>
      <c r="E496" s="375">
        <v>2.0953009999999999E-3</v>
      </c>
      <c r="F496" s="268">
        <f>IF(C496="MAT.",VLOOKUP(A496,INSUMOS_AUX!A:F,6,FALSE),0)</f>
        <v>1.1200000000000001</v>
      </c>
      <c r="G496" s="375">
        <f>IF(C496="M.O.",VLOOKUP(A496,INSUMOS_AUX!A:F,6,FALSE),0)</f>
        <v>0</v>
      </c>
    </row>
    <row r="497" spans="1:7">
      <c r="A497" s="375">
        <v>36146</v>
      </c>
      <c r="B497" s="372" t="s">
        <v>3883</v>
      </c>
      <c r="C497" s="374" t="s">
        <v>43</v>
      </c>
      <c r="D497" s="374" t="s">
        <v>2</v>
      </c>
      <c r="E497" s="375">
        <v>2.3309999999999999E-5</v>
      </c>
      <c r="F497" s="268">
        <f>IF(C497="MAT.",VLOOKUP(A497,INSUMOS_AUX!A:F,6,FALSE),0)</f>
        <v>170</v>
      </c>
      <c r="G497" s="375">
        <f>IF(C497="M.O.",VLOOKUP(A497,INSUMOS_AUX!A:F,6,FALSE),0)</f>
        <v>0</v>
      </c>
    </row>
    <row r="498" spans="1:7" ht="21">
      <c r="A498" s="375">
        <v>36149</v>
      </c>
      <c r="B498" s="372" t="s">
        <v>4647</v>
      </c>
      <c r="C498" s="374" t="s">
        <v>43</v>
      </c>
      <c r="D498" s="374" t="s">
        <v>2</v>
      </c>
      <c r="E498" s="375">
        <v>1.3533000000000001E-5</v>
      </c>
      <c r="F498" s="268">
        <f>IF(C498="MAT.",VLOOKUP(A498,INSUMOS_AUX!A:F,6,FALSE),0)</f>
        <v>117.5</v>
      </c>
      <c r="G498" s="375">
        <f>IF(C498="M.O.",VLOOKUP(A498,INSUMOS_AUX!A:F,6,FALSE),0)</f>
        <v>0</v>
      </c>
    </row>
    <row r="499" spans="1:7">
      <c r="A499" s="375">
        <v>36150</v>
      </c>
      <c r="B499" s="372" t="s">
        <v>780</v>
      </c>
      <c r="C499" s="374" t="s">
        <v>43</v>
      </c>
      <c r="D499" s="374" t="s">
        <v>2</v>
      </c>
      <c r="E499" s="375">
        <v>4.9734000000000002E-5</v>
      </c>
      <c r="F499" s="268">
        <f>IF(C499="MAT.",VLOOKUP(A499,INSUMOS_AUX!A:F,6,FALSE),0)</f>
        <v>29.7</v>
      </c>
      <c r="G499" s="375">
        <f>IF(C499="M.O.",VLOOKUP(A499,INSUMOS_AUX!A:F,6,FALSE),0)</f>
        <v>0</v>
      </c>
    </row>
    <row r="500" spans="1:7" ht="21">
      <c r="A500" s="375">
        <v>36153</v>
      </c>
      <c r="B500" s="372" t="s">
        <v>4184</v>
      </c>
      <c r="C500" s="374" t="s">
        <v>43</v>
      </c>
      <c r="D500" s="374" t="s">
        <v>2</v>
      </c>
      <c r="E500" s="375">
        <v>2.0203E-5</v>
      </c>
      <c r="F500" s="268">
        <f>IF(C500="MAT.",VLOOKUP(A500,INSUMOS_AUX!A:F,6,FALSE),0)</f>
        <v>133.75</v>
      </c>
      <c r="G500" s="375">
        <f>IF(C500="M.O.",VLOOKUP(A500,INSUMOS_AUX!A:F,6,FALSE),0)</f>
        <v>0</v>
      </c>
    </row>
    <row r="501" spans="1:7" ht="21">
      <c r="A501" s="375">
        <v>36529</v>
      </c>
      <c r="B501" s="372" t="s">
        <v>2520</v>
      </c>
      <c r="C501" s="374" t="s">
        <v>43</v>
      </c>
      <c r="D501" s="374" t="s">
        <v>2</v>
      </c>
      <c r="E501" s="375">
        <v>2.6E-7</v>
      </c>
      <c r="F501" s="268">
        <f>IF(C501="MAT.",VLOOKUP(A501,INSUMOS_AUX!A:F,6,FALSE),0)</f>
        <v>29190.47</v>
      </c>
      <c r="G501" s="375">
        <f>IF(C501="M.O.",VLOOKUP(A501,INSUMOS_AUX!A:F,6,FALSE),0)</f>
        <v>0</v>
      </c>
    </row>
    <row r="502" spans="1:7">
      <c r="A502" s="375">
        <v>37370</v>
      </c>
      <c r="B502" s="372" t="s">
        <v>104</v>
      </c>
      <c r="C502" s="374" t="s">
        <v>43</v>
      </c>
      <c r="D502" s="374" t="s">
        <v>97</v>
      </c>
      <c r="E502" s="375">
        <v>2.1478899999999999E-2</v>
      </c>
      <c r="F502" s="268">
        <f>IF(C502="MAT.",VLOOKUP(A502,INSUMOS_AUX!A:F,6,FALSE),0)</f>
        <v>1.7</v>
      </c>
      <c r="G502" s="375">
        <f>IF(C502="M.O.",VLOOKUP(A502,INSUMOS_AUX!A:F,6,FALSE),0)</f>
        <v>0</v>
      </c>
    </row>
    <row r="503" spans="1:7">
      <c r="A503" s="375">
        <v>37371</v>
      </c>
      <c r="B503" s="372" t="s">
        <v>105</v>
      </c>
      <c r="C503" s="374" t="s">
        <v>43</v>
      </c>
      <c r="D503" s="374" t="s">
        <v>97</v>
      </c>
      <c r="E503" s="375">
        <v>2.1478899999999999E-2</v>
      </c>
      <c r="F503" s="268">
        <f>IF(C503="MAT.",VLOOKUP(A503,INSUMOS_AUX!A:F,6,FALSE),0)</f>
        <v>0.64</v>
      </c>
      <c r="G503" s="375">
        <f>IF(C503="M.O.",VLOOKUP(A503,INSUMOS_AUX!A:F,6,FALSE),0)</f>
        <v>0</v>
      </c>
    </row>
    <row r="504" spans="1:7">
      <c r="A504" s="375">
        <v>37372</v>
      </c>
      <c r="B504" s="372" t="s">
        <v>106</v>
      </c>
      <c r="C504" s="374" t="s">
        <v>43</v>
      </c>
      <c r="D504" s="374" t="s">
        <v>97</v>
      </c>
      <c r="E504" s="375">
        <v>2.1478899999999999E-2</v>
      </c>
      <c r="F504" s="268">
        <f>IF(C504="MAT.",VLOOKUP(A504,INSUMOS_AUX!A:F,6,FALSE),0)</f>
        <v>0.37</v>
      </c>
      <c r="G504" s="375">
        <f>IF(C504="M.O.",VLOOKUP(A504,INSUMOS_AUX!A:F,6,FALSE),0)</f>
        <v>0</v>
      </c>
    </row>
    <row r="505" spans="1:7">
      <c r="A505" s="375">
        <v>37373</v>
      </c>
      <c r="B505" s="372" t="s">
        <v>107</v>
      </c>
      <c r="C505" s="374" t="s">
        <v>43</v>
      </c>
      <c r="D505" s="374" t="s">
        <v>97</v>
      </c>
      <c r="E505" s="375">
        <v>2.1478899999999999E-2</v>
      </c>
      <c r="F505" s="268">
        <f>IF(C505="MAT.",VLOOKUP(A505,INSUMOS_AUX!A:F,6,FALSE),0)</f>
        <v>0.02</v>
      </c>
      <c r="G505" s="375">
        <f>IF(C505="M.O.",VLOOKUP(A505,INSUMOS_AUX!A:F,6,FALSE),0)</f>
        <v>0</v>
      </c>
    </row>
    <row r="506" spans="1:7" ht="31.5">
      <c r="A506" s="375">
        <v>37736</v>
      </c>
      <c r="B506" s="372" t="s">
        <v>4223</v>
      </c>
      <c r="C506" s="374" t="s">
        <v>43</v>
      </c>
      <c r="D506" s="374" t="s">
        <v>2</v>
      </c>
      <c r="E506" s="375">
        <v>2.41E-7</v>
      </c>
      <c r="F506" s="268">
        <f>IF(C506="MAT.",VLOOKUP(A506,INSUMOS_AUX!A:F,6,FALSE),0)</f>
        <v>39000</v>
      </c>
      <c r="G506" s="375">
        <f>IF(C506="M.O.",VLOOKUP(A506,INSUMOS_AUX!A:F,6,FALSE),0)</f>
        <v>0</v>
      </c>
    </row>
    <row r="507" spans="1:7" ht="31.5">
      <c r="A507" s="375">
        <v>37747</v>
      </c>
      <c r="B507" s="372" t="s">
        <v>1334</v>
      </c>
      <c r="C507" s="374" t="s">
        <v>43</v>
      </c>
      <c r="D507" s="374" t="s">
        <v>2</v>
      </c>
      <c r="E507" s="375">
        <v>2.41E-7</v>
      </c>
      <c r="F507" s="268">
        <f>IF(C507="MAT.",VLOOKUP(A507,INSUMOS_AUX!A:F,6,FALSE),0)</f>
        <v>237870.12</v>
      </c>
      <c r="G507" s="375">
        <f>IF(C507="M.O.",VLOOKUP(A507,INSUMOS_AUX!A:F,6,FALSE),0)</f>
        <v>0</v>
      </c>
    </row>
    <row r="508" spans="1:7">
      <c r="A508" s="375">
        <v>38382</v>
      </c>
      <c r="B508" s="372" t="s">
        <v>2915</v>
      </c>
      <c r="C508" s="374" t="s">
        <v>43</v>
      </c>
      <c r="D508" s="374" t="s">
        <v>2</v>
      </c>
      <c r="E508" s="375">
        <v>3.6649000000000001E-5</v>
      </c>
      <c r="F508" s="268">
        <f>IF(C508="MAT.",VLOOKUP(A508,INSUMOS_AUX!A:F,6,FALSE),0)</f>
        <v>7.37</v>
      </c>
      <c r="G508" s="375">
        <f>IF(C508="M.O.",VLOOKUP(A508,INSUMOS_AUX!A:F,6,FALSE),0)</f>
        <v>0</v>
      </c>
    </row>
    <row r="509" spans="1:7">
      <c r="A509" s="375">
        <v>38390</v>
      </c>
      <c r="B509" s="372" t="s">
        <v>4067</v>
      </c>
      <c r="C509" s="374" t="s">
        <v>43</v>
      </c>
      <c r="D509" s="374" t="s">
        <v>2</v>
      </c>
      <c r="E509" s="375">
        <v>2.0290999999999999E-5</v>
      </c>
      <c r="F509" s="268">
        <f>IF(C509="MAT.",VLOOKUP(A509,INSUMOS_AUX!A:F,6,FALSE),0)</f>
        <v>22.22</v>
      </c>
      <c r="G509" s="375">
        <f>IF(C509="M.O.",VLOOKUP(A509,INSUMOS_AUX!A:F,6,FALSE),0)</f>
        <v>0</v>
      </c>
    </row>
    <row r="510" spans="1:7">
      <c r="A510" s="375">
        <v>38393</v>
      </c>
      <c r="B510" s="372" t="s">
        <v>4066</v>
      </c>
      <c r="C510" s="374" t="s">
        <v>43</v>
      </c>
      <c r="D510" s="374" t="s">
        <v>2</v>
      </c>
      <c r="E510" s="375">
        <v>2.0290999999999999E-5</v>
      </c>
      <c r="F510" s="268">
        <f>IF(C510="MAT.",VLOOKUP(A510,INSUMOS_AUX!A:F,6,FALSE),0)</f>
        <v>10.02</v>
      </c>
      <c r="G510" s="375">
        <f>IF(C510="M.O.",VLOOKUP(A510,INSUMOS_AUX!A:F,6,FALSE),0)</f>
        <v>0</v>
      </c>
    </row>
    <row r="511" spans="1:7">
      <c r="A511" s="375">
        <v>38396</v>
      </c>
      <c r="B511" s="372" t="s">
        <v>4090</v>
      </c>
      <c r="C511" s="374" t="s">
        <v>43</v>
      </c>
      <c r="D511" s="374" t="s">
        <v>2</v>
      </c>
      <c r="E511" s="375">
        <v>7.2799999999999995E-7</v>
      </c>
      <c r="F511" s="268">
        <f>IF(C511="MAT.",VLOOKUP(A511,INSUMOS_AUX!A:F,6,FALSE),0)</f>
        <v>308.81</v>
      </c>
      <c r="G511" s="375">
        <f>IF(C511="M.O.",VLOOKUP(A511,INSUMOS_AUX!A:F,6,FALSE),0)</f>
        <v>0</v>
      </c>
    </row>
    <row r="512" spans="1:7">
      <c r="A512" s="375">
        <v>38399</v>
      </c>
      <c r="B512" s="372" t="s">
        <v>914</v>
      </c>
      <c r="C512" s="374" t="s">
        <v>43</v>
      </c>
      <c r="D512" s="374" t="s">
        <v>2</v>
      </c>
      <c r="E512" s="375">
        <v>3.636E-6</v>
      </c>
      <c r="F512" s="268">
        <f>IF(C512="MAT.",VLOOKUP(A512,INSUMOS_AUX!A:F,6,FALSE),0)</f>
        <v>123.87</v>
      </c>
      <c r="G512" s="375">
        <f>IF(C512="M.O.",VLOOKUP(A512,INSUMOS_AUX!A:F,6,FALSE),0)</f>
        <v>0</v>
      </c>
    </row>
    <row r="513" spans="1:7" ht="21">
      <c r="A513" s="375">
        <v>38413</v>
      </c>
      <c r="B513" s="372" t="s">
        <v>2921</v>
      </c>
      <c r="C513" s="374" t="s">
        <v>43</v>
      </c>
      <c r="D513" s="374" t="s">
        <v>2</v>
      </c>
      <c r="E513" s="375">
        <v>5.9200000000000001E-7</v>
      </c>
      <c r="F513" s="268">
        <f>IF(C513="MAT.",VLOOKUP(A513,INSUMOS_AUX!A:F,6,FALSE),0)</f>
        <v>623.17999999999995</v>
      </c>
      <c r="G513" s="375">
        <f>IF(C513="M.O.",VLOOKUP(A513,INSUMOS_AUX!A:F,6,FALSE),0)</f>
        <v>0</v>
      </c>
    </row>
    <row r="514" spans="1:7">
      <c r="A514" s="375">
        <v>38476</v>
      </c>
      <c r="B514" s="372" t="s">
        <v>2266</v>
      </c>
      <c r="C514" s="374" t="s">
        <v>43</v>
      </c>
      <c r="D514" s="374" t="s">
        <v>2</v>
      </c>
      <c r="E514" s="375">
        <v>2.7609999999999999E-6</v>
      </c>
      <c r="F514" s="268">
        <f>IF(C514="MAT.",VLOOKUP(A514,INSUMOS_AUX!A:F,6,FALSE),0)</f>
        <v>186.63</v>
      </c>
      <c r="G514" s="375">
        <f>IF(C514="M.O.",VLOOKUP(A514,INSUMOS_AUX!A:F,6,FALSE),0)</f>
        <v>0</v>
      </c>
    </row>
    <row r="515" spans="1:7">
      <c r="A515" s="375">
        <v>38477</v>
      </c>
      <c r="B515" s="372" t="s">
        <v>2267</v>
      </c>
      <c r="C515" s="374" t="s">
        <v>43</v>
      </c>
      <c r="D515" s="374" t="s">
        <v>2</v>
      </c>
      <c r="E515" s="375">
        <v>5.9200000000000001E-7</v>
      </c>
      <c r="F515" s="268">
        <f>IF(C515="MAT.",VLOOKUP(A515,INSUMOS_AUX!A:F,6,FALSE),0)</f>
        <v>528.54</v>
      </c>
      <c r="G515" s="375">
        <f>IF(C515="M.O.",VLOOKUP(A515,INSUMOS_AUX!A:F,6,FALSE),0)</f>
        <v>0</v>
      </c>
    </row>
    <row r="516" spans="1:7" ht="21">
      <c r="A516" s="375">
        <v>4090</v>
      </c>
      <c r="B516" s="372" t="s">
        <v>3339</v>
      </c>
      <c r="C516" s="374" t="s">
        <v>43</v>
      </c>
      <c r="D516" s="374" t="s">
        <v>2</v>
      </c>
      <c r="E516" s="375">
        <v>2.6199999999999999E-7</v>
      </c>
      <c r="F516" s="268">
        <f>IF(C516="MAT.",VLOOKUP(A516,INSUMOS_AUX!A:F,6,FALSE),0)</f>
        <v>637328</v>
      </c>
      <c r="G516" s="375">
        <f>IF(C516="M.O.",VLOOKUP(A516,INSUMOS_AUX!A:F,6,FALSE),0)</f>
        <v>0</v>
      </c>
    </row>
    <row r="517" spans="1:7">
      <c r="A517" s="375">
        <v>4093</v>
      </c>
      <c r="B517" s="372" t="s">
        <v>3344</v>
      </c>
      <c r="C517" s="374" t="s">
        <v>92</v>
      </c>
      <c r="D517" s="374" t="s">
        <v>97</v>
      </c>
      <c r="E517" s="375">
        <v>2.6958080000000001E-3</v>
      </c>
      <c r="F517" s="268">
        <f>IF(C517="MAT.",VLOOKUP(A517,INSUMOS_AUX!A:F,6,FALSE),0)</f>
        <v>0</v>
      </c>
      <c r="G517" s="375">
        <f>IF(C517="M.O.",VLOOKUP(A517,INSUMOS_AUX!A:F,6,FALSE),0)</f>
        <v>20.22</v>
      </c>
    </row>
    <row r="518" spans="1:7">
      <c r="A518" s="375">
        <v>4221</v>
      </c>
      <c r="B518" s="372" t="s">
        <v>114</v>
      </c>
      <c r="C518" s="374" t="s">
        <v>43</v>
      </c>
      <c r="D518" s="374" t="s">
        <v>113</v>
      </c>
      <c r="E518" s="375">
        <v>0.140382493</v>
      </c>
      <c r="F518" s="268">
        <f>IF(C518="MAT.",VLOOKUP(A518,INSUMOS_AUX!A:F,6,FALSE),0)</f>
        <v>3.45</v>
      </c>
      <c r="G518" s="375">
        <f>IF(C518="M.O.",VLOOKUP(A518,INSUMOS_AUX!A:F,6,FALSE),0)</f>
        <v>0</v>
      </c>
    </row>
    <row r="519" spans="1:7">
      <c r="A519" s="375">
        <v>4237</v>
      </c>
      <c r="B519" s="372" t="s">
        <v>3447</v>
      </c>
      <c r="C519" s="374" t="s">
        <v>92</v>
      </c>
      <c r="D519" s="374" t="s">
        <v>97</v>
      </c>
      <c r="E519" s="375">
        <v>2.709768E-3</v>
      </c>
      <c r="F519" s="268">
        <f>IF(C519="MAT.",VLOOKUP(A519,INSUMOS_AUX!A:F,6,FALSE),0)</f>
        <v>0</v>
      </c>
      <c r="G519" s="375">
        <f>IF(C519="M.O.",VLOOKUP(A519,INSUMOS_AUX!A:F,6,FALSE),0)</f>
        <v>21.12</v>
      </c>
    </row>
    <row r="520" spans="1:7">
      <c r="A520" s="375">
        <v>4238</v>
      </c>
      <c r="B520" s="372" t="s">
        <v>3445</v>
      </c>
      <c r="C520" s="374" t="s">
        <v>92</v>
      </c>
      <c r="D520" s="374" t="s">
        <v>97</v>
      </c>
      <c r="E520" s="375">
        <v>2.702889E-3</v>
      </c>
      <c r="F520" s="268">
        <f>IF(C520="MAT.",VLOOKUP(A520,INSUMOS_AUX!A:F,6,FALSE),0)</f>
        <v>0</v>
      </c>
      <c r="G520" s="375">
        <f>IF(C520="M.O.",VLOOKUP(A520,INSUMOS_AUX!A:F,6,FALSE),0)</f>
        <v>19.329999999999998</v>
      </c>
    </row>
    <row r="521" spans="1:7">
      <c r="A521" s="375">
        <v>4239</v>
      </c>
      <c r="B521" s="372" t="s">
        <v>300</v>
      </c>
      <c r="C521" s="374" t="s">
        <v>92</v>
      </c>
      <c r="D521" s="374" t="s">
        <v>97</v>
      </c>
      <c r="E521" s="375">
        <v>2.7027879999999998E-3</v>
      </c>
      <c r="F521" s="268">
        <f>IF(C521="MAT.",VLOOKUP(A521,INSUMOS_AUX!A:F,6,FALSE),0)</f>
        <v>0</v>
      </c>
      <c r="G521" s="375">
        <f>IF(C521="M.O.",VLOOKUP(A521,INSUMOS_AUX!A:F,6,FALSE),0)</f>
        <v>31.37</v>
      </c>
    </row>
    <row r="522" spans="1:7">
      <c r="A522" s="375">
        <v>6111</v>
      </c>
      <c r="B522" s="372" t="s">
        <v>109</v>
      </c>
      <c r="C522" s="374" t="s">
        <v>92</v>
      </c>
      <c r="D522" s="374" t="s">
        <v>97</v>
      </c>
      <c r="E522" s="375">
        <v>1.0923247000000001E-2</v>
      </c>
      <c r="F522" s="268">
        <f>IF(C522="MAT.",VLOOKUP(A522,INSUMOS_AUX!A:F,6,FALSE),0)</f>
        <v>0</v>
      </c>
      <c r="G522" s="375">
        <f>IF(C522="M.O.",VLOOKUP(A522,INSUMOS_AUX!A:F,6,FALSE),0)</f>
        <v>8.17</v>
      </c>
    </row>
    <row r="523" spans="1:7" ht="21">
      <c r="A523" s="375">
        <v>7640</v>
      </c>
      <c r="B523" s="372" t="s">
        <v>4644</v>
      </c>
      <c r="C523" s="374" t="s">
        <v>43</v>
      </c>
      <c r="D523" s="374" t="s">
        <v>2</v>
      </c>
      <c r="E523" s="375">
        <v>2.6E-7</v>
      </c>
      <c r="F523" s="268">
        <f>IF(C523="MAT.",VLOOKUP(A523,INSUMOS_AUX!A:F,6,FALSE),0)</f>
        <v>120000</v>
      </c>
      <c r="G523" s="375">
        <f>IF(C523="M.O.",VLOOKUP(A523,INSUMOS_AUX!A:F,6,FALSE),0)</f>
        <v>0</v>
      </c>
    </row>
    <row r="524" spans="1:7">
      <c r="A524" s="96"/>
      <c r="B524" s="110"/>
      <c r="C524" s="97"/>
      <c r="D524" s="97"/>
      <c r="E524" s="97"/>
      <c r="F524" s="97"/>
      <c r="G524" s="97"/>
    </row>
    <row r="525" spans="1:7" ht="21">
      <c r="A525" s="359" t="s">
        <v>5657</v>
      </c>
      <c r="B525" s="358" t="s">
        <v>5658</v>
      </c>
      <c r="C525" s="360" t="s">
        <v>75</v>
      </c>
      <c r="D525" s="360" t="s">
        <v>93</v>
      </c>
      <c r="E525" s="361">
        <v>221.35</v>
      </c>
      <c r="F525" s="361">
        <f t="shared" ref="F525:G525" si="21">SUMPRODUCT($E526:$E560,F526:F560)</f>
        <v>3.90051303134</v>
      </c>
      <c r="G525" s="361">
        <f t="shared" si="21"/>
        <v>0.7294278743999999</v>
      </c>
    </row>
    <row r="526" spans="1:7">
      <c r="A526" s="375">
        <v>10</v>
      </c>
      <c r="B526" s="372" t="s">
        <v>332</v>
      </c>
      <c r="C526" s="374" t="s">
        <v>43</v>
      </c>
      <c r="D526" s="374" t="s">
        <v>2</v>
      </c>
      <c r="E526" s="375">
        <v>1.2878999999999999E-4</v>
      </c>
      <c r="F526" s="268">
        <f>IF(C526="MAT.",VLOOKUP(A526,INSUMOS_AUX!A:F,6,FALSE),0)</f>
        <v>6.13</v>
      </c>
      <c r="G526" s="375">
        <f>IF(C526="M.O.",VLOOKUP(A526,INSUMOS_AUX!A:F,6,FALSE),0)</f>
        <v>0</v>
      </c>
    </row>
    <row r="527" spans="1:7" ht="21">
      <c r="A527" s="375">
        <v>11359</v>
      </c>
      <c r="B527" s="372" t="s">
        <v>5603</v>
      </c>
      <c r="C527" s="374" t="s">
        <v>43</v>
      </c>
      <c r="D527" s="374" t="s">
        <v>2</v>
      </c>
      <c r="E527" s="375">
        <v>1.088E-6</v>
      </c>
      <c r="F527" s="268">
        <f>IF(C527="MAT.",VLOOKUP(A527,INSUMOS_AUX!A:F,6,FALSE),0)</f>
        <v>604.45000000000005</v>
      </c>
      <c r="G527" s="375">
        <f>IF(C527="M.O.",VLOOKUP(A527,INSUMOS_AUX!A:F,6,FALSE),0)</f>
        <v>0</v>
      </c>
    </row>
    <row r="528" spans="1:7">
      <c r="A528" s="375">
        <v>12815</v>
      </c>
      <c r="B528" s="372" t="s">
        <v>2406</v>
      </c>
      <c r="C528" s="374" t="s">
        <v>43</v>
      </c>
      <c r="D528" s="374" t="s">
        <v>2</v>
      </c>
      <c r="E528" s="375">
        <v>1.4568799999999999E-4</v>
      </c>
      <c r="F528" s="268">
        <f>IF(C528="MAT.",VLOOKUP(A528,INSUMOS_AUX!A:F,6,FALSE),0)</f>
        <v>5.65</v>
      </c>
      <c r="G528" s="375">
        <f>IF(C528="M.O.",VLOOKUP(A528,INSUMOS_AUX!A:F,6,FALSE),0)</f>
        <v>0</v>
      </c>
    </row>
    <row r="529" spans="1:7">
      <c r="A529" s="375">
        <v>12892</v>
      </c>
      <c r="B529" s="372" t="s">
        <v>328</v>
      </c>
      <c r="C529" s="374" t="s">
        <v>43</v>
      </c>
      <c r="D529" s="374" t="s">
        <v>98</v>
      </c>
      <c r="E529" s="375">
        <v>3.3095599999999998E-4</v>
      </c>
      <c r="F529" s="268">
        <f>IF(C529="MAT.",VLOOKUP(A529,INSUMOS_AUX!A:F,6,FALSE),0)</f>
        <v>9</v>
      </c>
      <c r="G529" s="375">
        <f>IF(C529="M.O.",VLOOKUP(A529,INSUMOS_AUX!A:F,6,FALSE),0)</f>
        <v>0</v>
      </c>
    </row>
    <row r="530" spans="1:7">
      <c r="A530" s="375">
        <v>12893</v>
      </c>
      <c r="B530" s="372" t="s">
        <v>329</v>
      </c>
      <c r="C530" s="374" t="s">
        <v>43</v>
      </c>
      <c r="D530" s="374" t="s">
        <v>98</v>
      </c>
      <c r="E530" s="375">
        <v>3.8578000000000002E-5</v>
      </c>
      <c r="F530" s="268">
        <f>IF(C530="MAT.",VLOOKUP(A530,INSUMOS_AUX!A:F,6,FALSE),0)</f>
        <v>48</v>
      </c>
      <c r="G530" s="375">
        <f>IF(C530="M.O.",VLOOKUP(A530,INSUMOS_AUX!A:F,6,FALSE),0)</f>
        <v>0</v>
      </c>
    </row>
    <row r="531" spans="1:7">
      <c r="A531" s="375">
        <v>20020</v>
      </c>
      <c r="B531" s="372" t="s">
        <v>3346</v>
      </c>
      <c r="C531" s="374" t="s">
        <v>92</v>
      </c>
      <c r="D531" s="374" t="s">
        <v>97</v>
      </c>
      <c r="E531" s="375">
        <v>1.6130064E-2</v>
      </c>
      <c r="F531" s="268">
        <f>IF(C531="MAT.",VLOOKUP(A531,INSUMOS_AUX!A:F,6,FALSE),0)</f>
        <v>0</v>
      </c>
      <c r="G531" s="375">
        <f>IF(C531="M.O.",VLOOKUP(A531,INSUMOS_AUX!A:F,6,FALSE),0)</f>
        <v>20.22</v>
      </c>
    </row>
    <row r="532" spans="1:7">
      <c r="A532" s="375">
        <v>25966</v>
      </c>
      <c r="B532" s="372" t="s">
        <v>3980</v>
      </c>
      <c r="C532" s="374" t="s">
        <v>43</v>
      </c>
      <c r="D532" s="374" t="s">
        <v>113</v>
      </c>
      <c r="E532" s="375">
        <v>2.4281E-5</v>
      </c>
      <c r="F532" s="268">
        <f>IF(C532="MAT.",VLOOKUP(A532,INSUMOS_AUX!A:F,6,FALSE),0)</f>
        <v>13.63</v>
      </c>
      <c r="G532" s="375">
        <f>IF(C532="M.O.",VLOOKUP(A532,INSUMOS_AUX!A:F,6,FALSE),0)</f>
        <v>0</v>
      </c>
    </row>
    <row r="533" spans="1:7">
      <c r="A533" s="375">
        <v>2711</v>
      </c>
      <c r="B533" s="372" t="s">
        <v>334</v>
      </c>
      <c r="C533" s="374" t="s">
        <v>43</v>
      </c>
      <c r="D533" s="374" t="s">
        <v>2</v>
      </c>
      <c r="E533" s="375">
        <v>1.0676000000000001E-5</v>
      </c>
      <c r="F533" s="268">
        <f>IF(C533="MAT.",VLOOKUP(A533,INSUMOS_AUX!A:F,6,FALSE),0)</f>
        <v>100.24</v>
      </c>
      <c r="G533" s="375">
        <f>IF(C533="M.O.",VLOOKUP(A533,INSUMOS_AUX!A:F,6,FALSE),0)</f>
        <v>0</v>
      </c>
    </row>
    <row r="534" spans="1:7">
      <c r="A534" s="375">
        <v>36144</v>
      </c>
      <c r="B534" s="372" t="s">
        <v>4026</v>
      </c>
      <c r="C534" s="374" t="s">
        <v>43</v>
      </c>
      <c r="D534" s="374" t="s">
        <v>2</v>
      </c>
      <c r="E534" s="375">
        <v>2.68644E-3</v>
      </c>
      <c r="F534" s="268">
        <f>IF(C534="MAT.",VLOOKUP(A534,INSUMOS_AUX!A:F,6,FALSE),0)</f>
        <v>1.1200000000000001</v>
      </c>
      <c r="G534" s="375">
        <f>IF(C534="M.O.",VLOOKUP(A534,INSUMOS_AUX!A:F,6,FALSE),0)</f>
        <v>0</v>
      </c>
    </row>
    <row r="535" spans="1:7">
      <c r="A535" s="375">
        <v>36146</v>
      </c>
      <c r="B535" s="372" t="s">
        <v>3883</v>
      </c>
      <c r="C535" s="374" t="s">
        <v>43</v>
      </c>
      <c r="D535" s="374" t="s">
        <v>2</v>
      </c>
      <c r="E535" s="375">
        <v>2.9886000000000002E-5</v>
      </c>
      <c r="F535" s="268">
        <f>IF(C535="MAT.",VLOOKUP(A535,INSUMOS_AUX!A:F,6,FALSE),0)</f>
        <v>170</v>
      </c>
      <c r="G535" s="375">
        <f>IF(C535="M.O.",VLOOKUP(A535,INSUMOS_AUX!A:F,6,FALSE),0)</f>
        <v>0</v>
      </c>
    </row>
    <row r="536" spans="1:7" ht="21">
      <c r="A536" s="375">
        <v>36149</v>
      </c>
      <c r="B536" s="372" t="s">
        <v>4647</v>
      </c>
      <c r="C536" s="374" t="s">
        <v>43</v>
      </c>
      <c r="D536" s="374" t="s">
        <v>2</v>
      </c>
      <c r="E536" s="375">
        <v>1.7351E-5</v>
      </c>
      <c r="F536" s="268">
        <f>IF(C536="MAT.",VLOOKUP(A536,INSUMOS_AUX!A:F,6,FALSE),0)</f>
        <v>117.5</v>
      </c>
      <c r="G536" s="375">
        <f>IF(C536="M.O.",VLOOKUP(A536,INSUMOS_AUX!A:F,6,FALSE),0)</f>
        <v>0</v>
      </c>
    </row>
    <row r="537" spans="1:7">
      <c r="A537" s="375">
        <v>36150</v>
      </c>
      <c r="B537" s="372" t="s">
        <v>780</v>
      </c>
      <c r="C537" s="374" t="s">
        <v>43</v>
      </c>
      <c r="D537" s="374" t="s">
        <v>2</v>
      </c>
      <c r="E537" s="375">
        <v>6.3765999999999999E-5</v>
      </c>
      <c r="F537" s="268">
        <f>IF(C537="MAT.",VLOOKUP(A537,INSUMOS_AUX!A:F,6,FALSE),0)</f>
        <v>29.7</v>
      </c>
      <c r="G537" s="375">
        <f>IF(C537="M.O.",VLOOKUP(A537,INSUMOS_AUX!A:F,6,FALSE),0)</f>
        <v>0</v>
      </c>
    </row>
    <row r="538" spans="1:7" ht="21">
      <c r="A538" s="375">
        <v>36153</v>
      </c>
      <c r="B538" s="372" t="s">
        <v>4184</v>
      </c>
      <c r="C538" s="374" t="s">
        <v>43</v>
      </c>
      <c r="D538" s="374" t="s">
        <v>2</v>
      </c>
      <c r="E538" s="375">
        <v>2.5902999999999999E-5</v>
      </c>
      <c r="F538" s="268">
        <f>IF(C538="MAT.",VLOOKUP(A538,INSUMOS_AUX!A:F,6,FALSE),0)</f>
        <v>133.75</v>
      </c>
      <c r="G538" s="375">
        <f>IF(C538="M.O.",VLOOKUP(A538,INSUMOS_AUX!A:F,6,FALSE),0)</f>
        <v>0</v>
      </c>
    </row>
    <row r="539" spans="1:7">
      <c r="A539" s="375">
        <v>37370</v>
      </c>
      <c r="B539" s="372" t="s">
        <v>104</v>
      </c>
      <c r="C539" s="374" t="s">
        <v>43</v>
      </c>
      <c r="D539" s="374" t="s">
        <v>97</v>
      </c>
      <c r="E539" s="375">
        <v>4.0160599999999998E-2</v>
      </c>
      <c r="F539" s="268">
        <f>IF(C539="MAT.",VLOOKUP(A539,INSUMOS_AUX!A:F,6,FALSE),0)</f>
        <v>1.7</v>
      </c>
      <c r="G539" s="375">
        <f>IF(C539="M.O.",VLOOKUP(A539,INSUMOS_AUX!A:F,6,FALSE),0)</f>
        <v>0</v>
      </c>
    </row>
    <row r="540" spans="1:7">
      <c r="A540" s="375">
        <v>37371</v>
      </c>
      <c r="B540" s="372" t="s">
        <v>105</v>
      </c>
      <c r="C540" s="374" t="s">
        <v>43</v>
      </c>
      <c r="D540" s="374" t="s">
        <v>97</v>
      </c>
      <c r="E540" s="375">
        <v>4.0160599999999998E-2</v>
      </c>
      <c r="F540" s="268">
        <f>IF(C540="MAT.",VLOOKUP(A540,INSUMOS_AUX!A:F,6,FALSE),0)</f>
        <v>0.64</v>
      </c>
      <c r="G540" s="375">
        <f>IF(C540="M.O.",VLOOKUP(A540,INSUMOS_AUX!A:F,6,FALSE),0)</f>
        <v>0</v>
      </c>
    </row>
    <row r="541" spans="1:7">
      <c r="A541" s="375">
        <v>37372</v>
      </c>
      <c r="B541" s="372" t="s">
        <v>106</v>
      </c>
      <c r="C541" s="374" t="s">
        <v>43</v>
      </c>
      <c r="D541" s="374" t="s">
        <v>97</v>
      </c>
      <c r="E541" s="375">
        <v>4.0160599999999998E-2</v>
      </c>
      <c r="F541" s="268">
        <f>IF(C541="MAT.",VLOOKUP(A541,INSUMOS_AUX!A:F,6,FALSE),0)</f>
        <v>0.37</v>
      </c>
      <c r="G541" s="375">
        <f>IF(C541="M.O.",VLOOKUP(A541,INSUMOS_AUX!A:F,6,FALSE),0)</f>
        <v>0</v>
      </c>
    </row>
    <row r="542" spans="1:7">
      <c r="A542" s="375">
        <v>37373</v>
      </c>
      <c r="B542" s="372" t="s">
        <v>107</v>
      </c>
      <c r="C542" s="374" t="s">
        <v>43</v>
      </c>
      <c r="D542" s="374" t="s">
        <v>97</v>
      </c>
      <c r="E542" s="375">
        <v>4.0160599999999998E-2</v>
      </c>
      <c r="F542" s="268">
        <f>IF(C542="MAT.",VLOOKUP(A542,INSUMOS_AUX!A:F,6,FALSE),0)</f>
        <v>0.02</v>
      </c>
      <c r="G542" s="375">
        <f>IF(C542="M.O.",VLOOKUP(A542,INSUMOS_AUX!A:F,6,FALSE),0)</f>
        <v>0</v>
      </c>
    </row>
    <row r="543" spans="1:7" ht="21">
      <c r="A543" s="375">
        <v>37733</v>
      </c>
      <c r="B543" s="372" t="s">
        <v>305</v>
      </c>
      <c r="C543" s="374" t="s">
        <v>43</v>
      </c>
      <c r="D543" s="374" t="s">
        <v>2</v>
      </c>
      <c r="E543" s="375">
        <v>1.9139999999999998E-6</v>
      </c>
      <c r="F543" s="268">
        <f>IF(C543="MAT.",VLOOKUP(A543,INSUMOS_AUX!A:F,6,FALSE),0)</f>
        <v>27342.65</v>
      </c>
      <c r="G543" s="375">
        <f>IF(C543="M.O.",VLOOKUP(A543,INSUMOS_AUX!A:F,6,FALSE),0)</f>
        <v>0</v>
      </c>
    </row>
    <row r="544" spans="1:7" ht="31.5">
      <c r="A544" s="375">
        <v>37752</v>
      </c>
      <c r="B544" s="372" t="s">
        <v>284</v>
      </c>
      <c r="C544" s="374" t="s">
        <v>43</v>
      </c>
      <c r="D544" s="374" t="s">
        <v>2</v>
      </c>
      <c r="E544" s="375">
        <v>1.9139999999999998E-6</v>
      </c>
      <c r="F544" s="268">
        <f>IF(C544="MAT.",VLOOKUP(A544,INSUMOS_AUX!A:F,6,FALSE),0)</f>
        <v>204244.8</v>
      </c>
      <c r="G544" s="375">
        <f>IF(C544="M.O.",VLOOKUP(A544,INSUMOS_AUX!A:F,6,FALSE),0)</f>
        <v>0</v>
      </c>
    </row>
    <row r="545" spans="1:7">
      <c r="A545" s="375">
        <v>38382</v>
      </c>
      <c r="B545" s="372" t="s">
        <v>2915</v>
      </c>
      <c r="C545" s="374" t="s">
        <v>43</v>
      </c>
      <c r="D545" s="374" t="s">
        <v>2</v>
      </c>
      <c r="E545" s="375">
        <v>4.3856000000000002E-5</v>
      </c>
      <c r="F545" s="268">
        <f>IF(C545="MAT.",VLOOKUP(A545,INSUMOS_AUX!A:F,6,FALSE),0)</f>
        <v>7.37</v>
      </c>
      <c r="G545" s="375">
        <f>IF(C545="M.O.",VLOOKUP(A545,INSUMOS_AUX!A:F,6,FALSE),0)</f>
        <v>0</v>
      </c>
    </row>
    <row r="546" spans="1:7">
      <c r="A546" s="375">
        <v>38390</v>
      </c>
      <c r="B546" s="372" t="s">
        <v>4067</v>
      </c>
      <c r="C546" s="374" t="s">
        <v>43</v>
      </c>
      <c r="D546" s="374" t="s">
        <v>2</v>
      </c>
      <c r="E546" s="375">
        <v>2.4281E-5</v>
      </c>
      <c r="F546" s="268">
        <f>IF(C546="MAT.",VLOOKUP(A546,INSUMOS_AUX!A:F,6,FALSE),0)</f>
        <v>22.22</v>
      </c>
      <c r="G546" s="375">
        <f>IF(C546="M.O.",VLOOKUP(A546,INSUMOS_AUX!A:F,6,FALSE),0)</f>
        <v>0</v>
      </c>
    </row>
    <row r="547" spans="1:7">
      <c r="A547" s="375">
        <v>38393</v>
      </c>
      <c r="B547" s="372" t="s">
        <v>4066</v>
      </c>
      <c r="C547" s="374" t="s">
        <v>43</v>
      </c>
      <c r="D547" s="374" t="s">
        <v>2</v>
      </c>
      <c r="E547" s="375">
        <v>2.4281E-5</v>
      </c>
      <c r="F547" s="268">
        <f>IF(C547="MAT.",VLOOKUP(A547,INSUMOS_AUX!A:F,6,FALSE),0)</f>
        <v>10.02</v>
      </c>
      <c r="G547" s="375">
        <f>IF(C547="M.O.",VLOOKUP(A547,INSUMOS_AUX!A:F,6,FALSE),0)</f>
        <v>0</v>
      </c>
    </row>
    <row r="548" spans="1:7">
      <c r="A548" s="375">
        <v>38396</v>
      </c>
      <c r="B548" s="372" t="s">
        <v>4090</v>
      </c>
      <c r="C548" s="374" t="s">
        <v>43</v>
      </c>
      <c r="D548" s="374" t="s">
        <v>2</v>
      </c>
      <c r="E548" s="375">
        <v>8.7000000000000003E-7</v>
      </c>
      <c r="F548" s="268">
        <f>IF(C548="MAT.",VLOOKUP(A548,INSUMOS_AUX!A:F,6,FALSE),0)</f>
        <v>308.81</v>
      </c>
      <c r="G548" s="375">
        <f>IF(C548="M.O.",VLOOKUP(A548,INSUMOS_AUX!A:F,6,FALSE),0)</f>
        <v>0</v>
      </c>
    </row>
    <row r="549" spans="1:7">
      <c r="A549" s="375">
        <v>38399</v>
      </c>
      <c r="B549" s="372" t="s">
        <v>914</v>
      </c>
      <c r="C549" s="374" t="s">
        <v>43</v>
      </c>
      <c r="D549" s="374" t="s">
        <v>2</v>
      </c>
      <c r="E549" s="375">
        <v>4.3499999999999999E-6</v>
      </c>
      <c r="F549" s="268">
        <f>IF(C549="MAT.",VLOOKUP(A549,INSUMOS_AUX!A:F,6,FALSE),0)</f>
        <v>123.87</v>
      </c>
      <c r="G549" s="375">
        <f>IF(C549="M.O.",VLOOKUP(A549,INSUMOS_AUX!A:F,6,FALSE),0)</f>
        <v>0</v>
      </c>
    </row>
    <row r="550" spans="1:7" ht="21">
      <c r="A550" s="375">
        <v>38413</v>
      </c>
      <c r="B550" s="372" t="s">
        <v>2921</v>
      </c>
      <c r="C550" s="374" t="s">
        <v>43</v>
      </c>
      <c r="D550" s="374" t="s">
        <v>2</v>
      </c>
      <c r="E550" s="375">
        <v>7.0800000000000004E-7</v>
      </c>
      <c r="F550" s="268">
        <f>IF(C550="MAT.",VLOOKUP(A550,INSUMOS_AUX!A:F,6,FALSE),0)</f>
        <v>623.17999999999995</v>
      </c>
      <c r="G550" s="375">
        <f>IF(C550="M.O.",VLOOKUP(A550,INSUMOS_AUX!A:F,6,FALSE),0)</f>
        <v>0</v>
      </c>
    </row>
    <row r="551" spans="1:7">
      <c r="A551" s="375">
        <v>38476</v>
      </c>
      <c r="B551" s="372" t="s">
        <v>2266</v>
      </c>
      <c r="C551" s="374" t="s">
        <v>43</v>
      </c>
      <c r="D551" s="374" t="s">
        <v>2</v>
      </c>
      <c r="E551" s="375">
        <v>3.304E-6</v>
      </c>
      <c r="F551" s="268">
        <f>IF(C551="MAT.",VLOOKUP(A551,INSUMOS_AUX!A:F,6,FALSE),0)</f>
        <v>186.63</v>
      </c>
      <c r="G551" s="375">
        <f>IF(C551="M.O.",VLOOKUP(A551,INSUMOS_AUX!A:F,6,FALSE),0)</f>
        <v>0</v>
      </c>
    </row>
    <row r="552" spans="1:7">
      <c r="A552" s="375">
        <v>38477</v>
      </c>
      <c r="B552" s="372" t="s">
        <v>2267</v>
      </c>
      <c r="C552" s="374" t="s">
        <v>43</v>
      </c>
      <c r="D552" s="374" t="s">
        <v>2</v>
      </c>
      <c r="E552" s="375">
        <v>7.0800000000000004E-7</v>
      </c>
      <c r="F552" s="268">
        <f>IF(C552="MAT.",VLOOKUP(A552,INSUMOS_AUX!A:F,6,FALSE),0)</f>
        <v>528.54</v>
      </c>
      <c r="G552" s="375">
        <f>IF(C552="M.O.",VLOOKUP(A552,INSUMOS_AUX!A:F,6,FALSE),0)</f>
        <v>0</v>
      </c>
    </row>
    <row r="553" spans="1:7" ht="21">
      <c r="A553" s="375">
        <v>4090</v>
      </c>
      <c r="B553" s="372" t="s">
        <v>3339</v>
      </c>
      <c r="C553" s="374" t="s">
        <v>43</v>
      </c>
      <c r="D553" s="374" t="s">
        <v>2</v>
      </c>
      <c r="E553" s="375">
        <v>2.29E-7</v>
      </c>
      <c r="F553" s="268">
        <f>IF(C553="MAT.",VLOOKUP(A553,INSUMOS_AUX!A:F,6,FALSE),0)</f>
        <v>637328</v>
      </c>
      <c r="G553" s="375">
        <f>IF(C553="M.O.",VLOOKUP(A553,INSUMOS_AUX!A:F,6,FALSE),0)</f>
        <v>0</v>
      </c>
    </row>
    <row r="554" spans="1:7">
      <c r="A554" s="375">
        <v>4221</v>
      </c>
      <c r="B554" s="372" t="s">
        <v>114</v>
      </c>
      <c r="C554" s="374" t="s">
        <v>43</v>
      </c>
      <c r="D554" s="374" t="s">
        <v>113</v>
      </c>
      <c r="E554" s="375">
        <v>0.59734354000000001</v>
      </c>
      <c r="F554" s="268">
        <f>IF(C554="MAT.",VLOOKUP(A554,INSUMOS_AUX!A:F,6,FALSE),0)</f>
        <v>3.45</v>
      </c>
      <c r="G554" s="375">
        <f>IF(C554="M.O.",VLOOKUP(A554,INSUMOS_AUX!A:F,6,FALSE),0)</f>
        <v>0</v>
      </c>
    </row>
    <row r="555" spans="1:7">
      <c r="A555" s="375">
        <v>4237</v>
      </c>
      <c r="B555" s="372" t="s">
        <v>3447</v>
      </c>
      <c r="C555" s="374" t="s">
        <v>92</v>
      </c>
      <c r="D555" s="374" t="s">
        <v>97</v>
      </c>
      <c r="E555" s="375">
        <v>4.053348E-3</v>
      </c>
      <c r="F555" s="268">
        <f>IF(C555="MAT.",VLOOKUP(A555,INSUMOS_AUX!A:F,6,FALSE),0)</f>
        <v>0</v>
      </c>
      <c r="G555" s="375">
        <f>IF(C555="M.O.",VLOOKUP(A555,INSUMOS_AUX!A:F,6,FALSE),0)</f>
        <v>21.12</v>
      </c>
    </row>
    <row r="556" spans="1:7">
      <c r="A556" s="375">
        <v>4239</v>
      </c>
      <c r="B556" s="372" t="s">
        <v>300</v>
      </c>
      <c r="C556" s="374" t="s">
        <v>92</v>
      </c>
      <c r="D556" s="374" t="s">
        <v>97</v>
      </c>
      <c r="E556" s="375">
        <v>4.0430079999999998E-3</v>
      </c>
      <c r="F556" s="268">
        <f>IF(C556="MAT.",VLOOKUP(A556,INSUMOS_AUX!A:F,6,FALSE),0)</f>
        <v>0</v>
      </c>
      <c r="G556" s="375">
        <f>IF(C556="M.O.",VLOOKUP(A556,INSUMOS_AUX!A:F,6,FALSE),0)</f>
        <v>31.37</v>
      </c>
    </row>
    <row r="557" spans="1:7">
      <c r="A557" s="375">
        <v>4248</v>
      </c>
      <c r="B557" s="372" t="s">
        <v>307</v>
      </c>
      <c r="C557" s="374" t="s">
        <v>92</v>
      </c>
      <c r="D557" s="374" t="s">
        <v>97</v>
      </c>
      <c r="E557" s="375">
        <v>4.0430079999999998E-3</v>
      </c>
      <c r="F557" s="268">
        <f>IF(C557="MAT.",VLOOKUP(A557,INSUMOS_AUX!A:F,6,FALSE),0)</f>
        <v>0</v>
      </c>
      <c r="G557" s="375">
        <f>IF(C557="M.O.",VLOOKUP(A557,INSUMOS_AUX!A:F,6,FALSE),0)</f>
        <v>22.44</v>
      </c>
    </row>
    <row r="558" spans="1:7" ht="21">
      <c r="A558" s="375">
        <v>4263</v>
      </c>
      <c r="B558" s="372" t="s">
        <v>3455</v>
      </c>
      <c r="C558" s="374" t="s">
        <v>43</v>
      </c>
      <c r="D558" s="374" t="s">
        <v>2</v>
      </c>
      <c r="E558" s="375">
        <v>5.6400000000000002E-7</v>
      </c>
      <c r="F558" s="268">
        <f>IF(C558="MAT.",VLOOKUP(A558,INSUMOS_AUX!A:F,6,FALSE),0)</f>
        <v>522370.48</v>
      </c>
      <c r="G558" s="375">
        <f>IF(C558="M.O.",VLOOKUP(A558,INSUMOS_AUX!A:F,6,FALSE),0)</f>
        <v>0</v>
      </c>
    </row>
    <row r="559" spans="1:7">
      <c r="A559" s="375">
        <v>6111</v>
      </c>
      <c r="B559" s="372" t="s">
        <v>109</v>
      </c>
      <c r="C559" s="374" t="s">
        <v>92</v>
      </c>
      <c r="D559" s="374" t="s">
        <v>97</v>
      </c>
      <c r="E559" s="375">
        <v>1.2254223999999999E-2</v>
      </c>
      <c r="F559" s="268">
        <f>IF(C559="MAT.",VLOOKUP(A559,INSUMOS_AUX!A:F,6,FALSE),0)</f>
        <v>0</v>
      </c>
      <c r="G559" s="375">
        <f>IF(C559="M.O.",VLOOKUP(A559,INSUMOS_AUX!A:F,6,FALSE),0)</f>
        <v>8.17</v>
      </c>
    </row>
    <row r="560" spans="1:7" ht="21">
      <c r="A560" s="375">
        <v>7623</v>
      </c>
      <c r="B560" s="372" t="s">
        <v>4637</v>
      </c>
      <c r="C560" s="374" t="s">
        <v>43</v>
      </c>
      <c r="D560" s="374" t="s">
        <v>2</v>
      </c>
      <c r="E560" s="375">
        <v>3.6899999999999998E-7</v>
      </c>
      <c r="F560" s="268">
        <f>IF(C560="MAT.",VLOOKUP(A560,INSUMOS_AUX!A:F,6,FALSE),0)</f>
        <v>2219192.64</v>
      </c>
      <c r="G560" s="375">
        <f>IF(C560="M.O.",VLOOKUP(A560,INSUMOS_AUX!A:F,6,FALSE),0)</f>
        <v>0</v>
      </c>
    </row>
    <row r="561" spans="1:7">
      <c r="A561" s="96"/>
      <c r="B561" s="110"/>
      <c r="C561" s="97"/>
      <c r="D561" s="97"/>
      <c r="E561" s="97"/>
      <c r="F561" s="97"/>
      <c r="G561" s="97"/>
    </row>
    <row r="562" spans="1:7">
      <c r="A562" s="68" t="s">
        <v>5253</v>
      </c>
      <c r="B562" s="377" t="s">
        <v>5254</v>
      </c>
      <c r="C562" s="69"/>
      <c r="D562" s="69"/>
      <c r="E562" s="69"/>
      <c r="F562" s="69"/>
      <c r="G562" s="69"/>
    </row>
    <row r="563" spans="1:7">
      <c r="A563" s="96"/>
      <c r="B563" s="110"/>
      <c r="C563" s="97"/>
      <c r="D563" s="97"/>
      <c r="E563" s="97"/>
      <c r="F563" s="97"/>
      <c r="G563" s="97"/>
    </row>
    <row r="564" spans="1:7">
      <c r="A564" s="359" t="s">
        <v>5659</v>
      </c>
      <c r="B564" s="358" t="s">
        <v>5660</v>
      </c>
      <c r="C564" s="360" t="s">
        <v>75</v>
      </c>
      <c r="D564" s="360" t="s">
        <v>93</v>
      </c>
      <c r="E564" s="361">
        <v>1.48</v>
      </c>
      <c r="F564" s="361">
        <f t="shared" ref="F564:G564" si="22">SUMPRODUCT($E565:$E592,F565:F592)</f>
        <v>24.9860071821</v>
      </c>
      <c r="G564" s="361">
        <f t="shared" si="22"/>
        <v>59.79785175</v>
      </c>
    </row>
    <row r="565" spans="1:7">
      <c r="A565" s="375">
        <v>10</v>
      </c>
      <c r="B565" s="372" t="s">
        <v>332</v>
      </c>
      <c r="C565" s="374" t="s">
        <v>43</v>
      </c>
      <c r="D565" s="374" t="s">
        <v>2</v>
      </c>
      <c r="E565" s="375">
        <v>4.930578E-2</v>
      </c>
      <c r="F565" s="268">
        <f>IF(C565="MAT.",VLOOKUP(A565,INSUMOS_AUX!A:F,6,FALSE),0)</f>
        <v>6.13</v>
      </c>
      <c r="G565" s="375">
        <f>IF(C565="M.O.",VLOOKUP(A565,INSUMOS_AUX!A:F,6,FALSE),0)</f>
        <v>0</v>
      </c>
    </row>
    <row r="566" spans="1:7" ht="21">
      <c r="A566" s="375">
        <v>11359</v>
      </c>
      <c r="B566" s="372" t="s">
        <v>5603</v>
      </c>
      <c r="C566" s="374" t="s">
        <v>43</v>
      </c>
      <c r="D566" s="374" t="s">
        <v>2</v>
      </c>
      <c r="E566" s="375">
        <v>4.1635499999999998E-4</v>
      </c>
      <c r="F566" s="268">
        <f>IF(C566="MAT.",VLOOKUP(A566,INSUMOS_AUX!A:F,6,FALSE),0)</f>
        <v>604.45000000000005</v>
      </c>
      <c r="G566" s="375">
        <f>IF(C566="M.O.",VLOOKUP(A566,INSUMOS_AUX!A:F,6,FALSE),0)</f>
        <v>0</v>
      </c>
    </row>
    <row r="567" spans="1:7">
      <c r="A567" s="375">
        <v>12815</v>
      </c>
      <c r="B567" s="372" t="s">
        <v>2406</v>
      </c>
      <c r="C567" s="374" t="s">
        <v>43</v>
      </c>
      <c r="D567" s="374" t="s">
        <v>2</v>
      </c>
      <c r="E567" s="375">
        <v>5.5774965000000003E-2</v>
      </c>
      <c r="F567" s="268">
        <f>IF(C567="MAT.",VLOOKUP(A567,INSUMOS_AUX!A:F,6,FALSE),0)</f>
        <v>5.65</v>
      </c>
      <c r="G567" s="375">
        <f>IF(C567="M.O.",VLOOKUP(A567,INSUMOS_AUX!A:F,6,FALSE),0)</f>
        <v>0</v>
      </c>
    </row>
    <row r="568" spans="1:7">
      <c r="A568" s="375">
        <v>12892</v>
      </c>
      <c r="B568" s="372" t="s">
        <v>328</v>
      </c>
      <c r="C568" s="374" t="s">
        <v>43</v>
      </c>
      <c r="D568" s="374" t="s">
        <v>98</v>
      </c>
      <c r="E568" s="375">
        <v>8.4467790000000001E-2</v>
      </c>
      <c r="F568" s="268">
        <f>IF(C568="MAT.",VLOOKUP(A568,INSUMOS_AUX!A:F,6,FALSE),0)</f>
        <v>9</v>
      </c>
      <c r="G568" s="375">
        <f>IF(C568="M.O.",VLOOKUP(A568,INSUMOS_AUX!A:F,6,FALSE),0)</f>
        <v>0</v>
      </c>
    </row>
    <row r="569" spans="1:7">
      <c r="A569" s="375">
        <v>12893</v>
      </c>
      <c r="B569" s="372" t="s">
        <v>329</v>
      </c>
      <c r="C569" s="374" t="s">
        <v>43</v>
      </c>
      <c r="D569" s="374" t="s">
        <v>98</v>
      </c>
      <c r="E569" s="375">
        <v>9.8461499999999997E-3</v>
      </c>
      <c r="F569" s="268">
        <f>IF(C569="MAT.",VLOOKUP(A569,INSUMOS_AUX!A:F,6,FALSE),0)</f>
        <v>48</v>
      </c>
      <c r="G569" s="375">
        <f>IF(C569="M.O.",VLOOKUP(A569,INSUMOS_AUX!A:F,6,FALSE),0)</f>
        <v>0</v>
      </c>
    </row>
    <row r="570" spans="1:7" ht="21">
      <c r="A570" s="375">
        <v>13896</v>
      </c>
      <c r="B570" s="372" t="s">
        <v>294</v>
      </c>
      <c r="C570" s="374" t="s">
        <v>43</v>
      </c>
      <c r="D570" s="374" t="s">
        <v>2</v>
      </c>
      <c r="E570" s="375">
        <v>7.7039999999999994E-5</v>
      </c>
      <c r="F570" s="268">
        <f>IF(C570="MAT.",VLOOKUP(A570,INSUMOS_AUX!A:F,6,FALSE),0)</f>
        <v>1973.59</v>
      </c>
      <c r="G570" s="375">
        <f>IF(C570="M.O.",VLOOKUP(A570,INSUMOS_AUX!A:F,6,FALSE),0)</f>
        <v>0</v>
      </c>
    </row>
    <row r="571" spans="1:7">
      <c r="A571" s="375">
        <v>25966</v>
      </c>
      <c r="B571" s="372" t="s">
        <v>3980</v>
      </c>
      <c r="C571" s="374" t="s">
        <v>43</v>
      </c>
      <c r="D571" s="374" t="s">
        <v>113</v>
      </c>
      <c r="E571" s="375">
        <v>9.2957249999999995E-3</v>
      </c>
      <c r="F571" s="268">
        <f>IF(C571="MAT.",VLOOKUP(A571,INSUMOS_AUX!A:F,6,FALSE),0)</f>
        <v>13.63</v>
      </c>
      <c r="G571" s="375">
        <f>IF(C571="M.O.",VLOOKUP(A571,INSUMOS_AUX!A:F,6,FALSE),0)</f>
        <v>0</v>
      </c>
    </row>
    <row r="572" spans="1:7">
      <c r="A572" s="375">
        <v>2705</v>
      </c>
      <c r="B572" s="372" t="s">
        <v>99</v>
      </c>
      <c r="C572" s="374" t="s">
        <v>43</v>
      </c>
      <c r="D572" s="374" t="s">
        <v>100</v>
      </c>
      <c r="E572" s="375">
        <v>0.375</v>
      </c>
      <c r="F572" s="268">
        <f>IF(C572="MAT.",VLOOKUP(A572,INSUMOS_AUX!A:F,6,FALSE),0)</f>
        <v>0.46</v>
      </c>
      <c r="G572" s="375">
        <f>IF(C572="M.O.",VLOOKUP(A572,INSUMOS_AUX!A:F,6,FALSE),0)</f>
        <v>0</v>
      </c>
    </row>
    <row r="573" spans="1:7">
      <c r="A573" s="375">
        <v>2711</v>
      </c>
      <c r="B573" s="372" t="s">
        <v>334</v>
      </c>
      <c r="C573" s="374" t="s">
        <v>43</v>
      </c>
      <c r="D573" s="374" t="s">
        <v>2</v>
      </c>
      <c r="E573" s="375">
        <v>4.0872900000000004E-3</v>
      </c>
      <c r="F573" s="268">
        <f>IF(C573="MAT.",VLOOKUP(A573,INSUMOS_AUX!A:F,6,FALSE),0)</f>
        <v>100.24</v>
      </c>
      <c r="G573" s="375">
        <f>IF(C573="M.O.",VLOOKUP(A573,INSUMOS_AUX!A:F,6,FALSE),0)</f>
        <v>0</v>
      </c>
    </row>
    <row r="574" spans="1:7">
      <c r="A574" s="375">
        <v>36144</v>
      </c>
      <c r="B574" s="372" t="s">
        <v>4026</v>
      </c>
      <c r="C574" s="374" t="s">
        <v>43</v>
      </c>
      <c r="D574" s="374" t="s">
        <v>2</v>
      </c>
      <c r="E574" s="375">
        <v>0.68564628000000005</v>
      </c>
      <c r="F574" s="268">
        <f>IF(C574="MAT.",VLOOKUP(A574,INSUMOS_AUX!A:F,6,FALSE),0)</f>
        <v>1.1200000000000001</v>
      </c>
      <c r="G574" s="375">
        <f>IF(C574="M.O.",VLOOKUP(A574,INSUMOS_AUX!A:F,6,FALSE),0)</f>
        <v>0</v>
      </c>
    </row>
    <row r="575" spans="1:7">
      <c r="A575" s="375">
        <v>36146</v>
      </c>
      <c r="B575" s="372" t="s">
        <v>3883</v>
      </c>
      <c r="C575" s="374" t="s">
        <v>43</v>
      </c>
      <c r="D575" s="374" t="s">
        <v>2</v>
      </c>
      <c r="E575" s="375">
        <v>7.6278450000000003E-3</v>
      </c>
      <c r="F575" s="268">
        <f>IF(C575="MAT.",VLOOKUP(A575,INSUMOS_AUX!A:F,6,FALSE),0)</f>
        <v>170</v>
      </c>
      <c r="G575" s="375">
        <f>IF(C575="M.O.",VLOOKUP(A575,INSUMOS_AUX!A:F,6,FALSE),0)</f>
        <v>0</v>
      </c>
    </row>
    <row r="576" spans="1:7" ht="21">
      <c r="A576" s="375">
        <v>36149</v>
      </c>
      <c r="B576" s="372" t="s">
        <v>4647</v>
      </c>
      <c r="C576" s="374" t="s">
        <v>43</v>
      </c>
      <c r="D576" s="374" t="s">
        <v>2</v>
      </c>
      <c r="E576" s="375">
        <v>4.4279999999999996E-3</v>
      </c>
      <c r="F576" s="268">
        <f>IF(C576="MAT.",VLOOKUP(A576,INSUMOS_AUX!A:F,6,FALSE),0)</f>
        <v>117.5</v>
      </c>
      <c r="G576" s="375">
        <f>IF(C576="M.O.",VLOOKUP(A576,INSUMOS_AUX!A:F,6,FALSE),0)</f>
        <v>0</v>
      </c>
    </row>
    <row r="577" spans="1:7">
      <c r="A577" s="375">
        <v>36150</v>
      </c>
      <c r="B577" s="372" t="s">
        <v>780</v>
      </c>
      <c r="C577" s="374" t="s">
        <v>43</v>
      </c>
      <c r="D577" s="374" t="s">
        <v>2</v>
      </c>
      <c r="E577" s="375">
        <v>1.6274745E-2</v>
      </c>
      <c r="F577" s="268">
        <f>IF(C577="MAT.",VLOOKUP(A577,INSUMOS_AUX!A:F,6,FALSE),0)</f>
        <v>29.7</v>
      </c>
      <c r="G577" s="375">
        <f>IF(C577="M.O.",VLOOKUP(A577,INSUMOS_AUX!A:F,6,FALSE),0)</f>
        <v>0</v>
      </c>
    </row>
    <row r="578" spans="1:7" ht="21">
      <c r="A578" s="375">
        <v>36153</v>
      </c>
      <c r="B578" s="372" t="s">
        <v>4184</v>
      </c>
      <c r="C578" s="374" t="s">
        <v>43</v>
      </c>
      <c r="D578" s="374" t="s">
        <v>2</v>
      </c>
      <c r="E578" s="375">
        <v>6.6112499999999999E-3</v>
      </c>
      <c r="F578" s="268">
        <f>IF(C578="MAT.",VLOOKUP(A578,INSUMOS_AUX!A:F,6,FALSE),0)</f>
        <v>133.75</v>
      </c>
      <c r="G578" s="375">
        <f>IF(C578="M.O.",VLOOKUP(A578,INSUMOS_AUX!A:F,6,FALSE),0)</f>
        <v>0</v>
      </c>
    </row>
    <row r="579" spans="1:7">
      <c r="A579" s="375">
        <v>37370</v>
      </c>
      <c r="B579" s="372" t="s">
        <v>104</v>
      </c>
      <c r="C579" s="374" t="s">
        <v>43</v>
      </c>
      <c r="D579" s="374" t="s">
        <v>97</v>
      </c>
      <c r="E579" s="375">
        <v>6.15</v>
      </c>
      <c r="F579" s="268">
        <f>IF(C579="MAT.",VLOOKUP(A579,INSUMOS_AUX!A:F,6,FALSE),0)</f>
        <v>1.7</v>
      </c>
      <c r="G579" s="375">
        <f>IF(C579="M.O.",VLOOKUP(A579,INSUMOS_AUX!A:F,6,FALSE),0)</f>
        <v>0</v>
      </c>
    </row>
    <row r="580" spans="1:7">
      <c r="A580" s="375">
        <v>37371</v>
      </c>
      <c r="B580" s="372" t="s">
        <v>105</v>
      </c>
      <c r="C580" s="374" t="s">
        <v>43</v>
      </c>
      <c r="D580" s="374" t="s">
        <v>97</v>
      </c>
      <c r="E580" s="375">
        <v>6.15</v>
      </c>
      <c r="F580" s="268">
        <f>IF(C580="MAT.",VLOOKUP(A580,INSUMOS_AUX!A:F,6,FALSE),0)</f>
        <v>0.64</v>
      </c>
      <c r="G580" s="375">
        <f>IF(C580="M.O.",VLOOKUP(A580,INSUMOS_AUX!A:F,6,FALSE),0)</f>
        <v>0</v>
      </c>
    </row>
    <row r="581" spans="1:7">
      <c r="A581" s="375">
        <v>37372</v>
      </c>
      <c r="B581" s="372" t="s">
        <v>106</v>
      </c>
      <c r="C581" s="374" t="s">
        <v>43</v>
      </c>
      <c r="D581" s="374" t="s">
        <v>97</v>
      </c>
      <c r="E581" s="375">
        <v>6.15</v>
      </c>
      <c r="F581" s="268">
        <f>IF(C581="MAT.",VLOOKUP(A581,INSUMOS_AUX!A:F,6,FALSE),0)</f>
        <v>0.37</v>
      </c>
      <c r="G581" s="375">
        <f>IF(C581="M.O.",VLOOKUP(A581,INSUMOS_AUX!A:F,6,FALSE),0)</f>
        <v>0</v>
      </c>
    </row>
    <row r="582" spans="1:7">
      <c r="A582" s="375">
        <v>37373</v>
      </c>
      <c r="B582" s="372" t="s">
        <v>107</v>
      </c>
      <c r="C582" s="374" t="s">
        <v>43</v>
      </c>
      <c r="D582" s="374" t="s">
        <v>97</v>
      </c>
      <c r="E582" s="375">
        <v>6.15</v>
      </c>
      <c r="F582" s="268">
        <f>IF(C582="MAT.",VLOOKUP(A582,INSUMOS_AUX!A:F,6,FALSE),0)</f>
        <v>0.02</v>
      </c>
      <c r="G582" s="375">
        <f>IF(C582="M.O.",VLOOKUP(A582,INSUMOS_AUX!A:F,6,FALSE),0)</f>
        <v>0</v>
      </c>
    </row>
    <row r="583" spans="1:7">
      <c r="A583" s="375">
        <v>38382</v>
      </c>
      <c r="B583" s="372" t="s">
        <v>2915</v>
      </c>
      <c r="C583" s="374" t="s">
        <v>43</v>
      </c>
      <c r="D583" s="374" t="s">
        <v>2</v>
      </c>
      <c r="E583" s="375">
        <v>1.6789499999999999E-2</v>
      </c>
      <c r="F583" s="268">
        <f>IF(C583="MAT.",VLOOKUP(A583,INSUMOS_AUX!A:F,6,FALSE),0)</f>
        <v>7.37</v>
      </c>
      <c r="G583" s="375">
        <f>IF(C583="M.O.",VLOOKUP(A583,INSUMOS_AUX!A:F,6,FALSE),0)</f>
        <v>0</v>
      </c>
    </row>
    <row r="584" spans="1:7">
      <c r="A584" s="375">
        <v>38390</v>
      </c>
      <c r="B584" s="372" t="s">
        <v>4067</v>
      </c>
      <c r="C584" s="374" t="s">
        <v>43</v>
      </c>
      <c r="D584" s="374" t="s">
        <v>2</v>
      </c>
      <c r="E584" s="375">
        <v>9.2957249999999995E-3</v>
      </c>
      <c r="F584" s="268">
        <f>IF(C584="MAT.",VLOOKUP(A584,INSUMOS_AUX!A:F,6,FALSE),0)</f>
        <v>22.22</v>
      </c>
      <c r="G584" s="375">
        <f>IF(C584="M.O.",VLOOKUP(A584,INSUMOS_AUX!A:F,6,FALSE),0)</f>
        <v>0</v>
      </c>
    </row>
    <row r="585" spans="1:7">
      <c r="A585" s="375">
        <v>38393</v>
      </c>
      <c r="B585" s="372" t="s">
        <v>4066</v>
      </c>
      <c r="C585" s="374" t="s">
        <v>43</v>
      </c>
      <c r="D585" s="374" t="s">
        <v>2</v>
      </c>
      <c r="E585" s="375">
        <v>9.2957249999999995E-3</v>
      </c>
      <c r="F585" s="268">
        <f>IF(C585="MAT.",VLOOKUP(A585,INSUMOS_AUX!A:F,6,FALSE),0)</f>
        <v>10.02</v>
      </c>
      <c r="G585" s="375">
        <f>IF(C585="M.O.",VLOOKUP(A585,INSUMOS_AUX!A:F,6,FALSE),0)</f>
        <v>0</v>
      </c>
    </row>
    <row r="586" spans="1:7">
      <c r="A586" s="375">
        <v>38396</v>
      </c>
      <c r="B586" s="372" t="s">
        <v>4090</v>
      </c>
      <c r="C586" s="374" t="s">
        <v>43</v>
      </c>
      <c r="D586" s="374" t="s">
        <v>2</v>
      </c>
      <c r="E586" s="375">
        <v>3.3333000000000001E-4</v>
      </c>
      <c r="F586" s="268">
        <f>IF(C586="MAT.",VLOOKUP(A586,INSUMOS_AUX!A:F,6,FALSE),0)</f>
        <v>308.81</v>
      </c>
      <c r="G586" s="375">
        <f>IF(C586="M.O.",VLOOKUP(A586,INSUMOS_AUX!A:F,6,FALSE),0)</f>
        <v>0</v>
      </c>
    </row>
    <row r="587" spans="1:7">
      <c r="A587" s="375">
        <v>38399</v>
      </c>
      <c r="B587" s="372" t="s">
        <v>914</v>
      </c>
      <c r="C587" s="374" t="s">
        <v>43</v>
      </c>
      <c r="D587" s="374" t="s">
        <v>2</v>
      </c>
      <c r="E587" s="375">
        <v>1.6654199999999999E-3</v>
      </c>
      <c r="F587" s="268">
        <f>IF(C587="MAT.",VLOOKUP(A587,INSUMOS_AUX!A:F,6,FALSE),0)</f>
        <v>123.87</v>
      </c>
      <c r="G587" s="375">
        <f>IF(C587="M.O.",VLOOKUP(A587,INSUMOS_AUX!A:F,6,FALSE),0)</f>
        <v>0</v>
      </c>
    </row>
    <row r="588" spans="1:7" ht="21">
      <c r="A588" s="375">
        <v>38413</v>
      </c>
      <c r="B588" s="372" t="s">
        <v>2921</v>
      </c>
      <c r="C588" s="374" t="s">
        <v>43</v>
      </c>
      <c r="D588" s="374" t="s">
        <v>2</v>
      </c>
      <c r="E588" s="375">
        <v>2.71215E-4</v>
      </c>
      <c r="F588" s="268">
        <f>IF(C588="MAT.",VLOOKUP(A588,INSUMOS_AUX!A:F,6,FALSE),0)</f>
        <v>623.17999999999995</v>
      </c>
      <c r="G588" s="375">
        <f>IF(C588="M.O.",VLOOKUP(A588,INSUMOS_AUX!A:F,6,FALSE),0)</f>
        <v>0</v>
      </c>
    </row>
    <row r="589" spans="1:7">
      <c r="A589" s="375">
        <v>38476</v>
      </c>
      <c r="B589" s="372" t="s">
        <v>2266</v>
      </c>
      <c r="C589" s="374" t="s">
        <v>43</v>
      </c>
      <c r="D589" s="374" t="s">
        <v>2</v>
      </c>
      <c r="E589" s="375">
        <v>1.265055E-3</v>
      </c>
      <c r="F589" s="268">
        <f>IF(C589="MAT.",VLOOKUP(A589,INSUMOS_AUX!A:F,6,FALSE),0)</f>
        <v>186.63</v>
      </c>
      <c r="G589" s="375">
        <f>IF(C589="M.O.",VLOOKUP(A589,INSUMOS_AUX!A:F,6,FALSE),0)</f>
        <v>0</v>
      </c>
    </row>
    <row r="590" spans="1:7">
      <c r="A590" s="375">
        <v>38477</v>
      </c>
      <c r="B590" s="372" t="s">
        <v>2267</v>
      </c>
      <c r="C590" s="374" t="s">
        <v>43</v>
      </c>
      <c r="D590" s="374" t="s">
        <v>2</v>
      </c>
      <c r="E590" s="375">
        <v>2.71215E-4</v>
      </c>
      <c r="F590" s="268">
        <f>IF(C590="MAT.",VLOOKUP(A590,INSUMOS_AUX!A:F,6,FALSE),0)</f>
        <v>528.54</v>
      </c>
      <c r="G590" s="375">
        <f>IF(C590="M.O.",VLOOKUP(A590,INSUMOS_AUX!A:F,6,FALSE),0)</f>
        <v>0</v>
      </c>
    </row>
    <row r="591" spans="1:7">
      <c r="A591" s="375">
        <v>4750</v>
      </c>
      <c r="B591" s="372" t="s">
        <v>110</v>
      </c>
      <c r="C591" s="374" t="s">
        <v>92</v>
      </c>
      <c r="D591" s="374" t="s">
        <v>97</v>
      </c>
      <c r="E591" s="375">
        <v>1.678215</v>
      </c>
      <c r="F591" s="268">
        <f>IF(C591="MAT.",VLOOKUP(A591,INSUMOS_AUX!A:F,6,FALSE),0)</f>
        <v>0</v>
      </c>
      <c r="G591" s="375">
        <f>IF(C591="M.O.",VLOOKUP(A591,INSUMOS_AUX!A:F,6,FALSE),0)</f>
        <v>13.35</v>
      </c>
    </row>
    <row r="592" spans="1:7">
      <c r="A592" s="375">
        <v>6111</v>
      </c>
      <c r="B592" s="372" t="s">
        <v>109</v>
      </c>
      <c r="C592" s="374" t="s">
        <v>92</v>
      </c>
      <c r="D592" s="374" t="s">
        <v>97</v>
      </c>
      <c r="E592" s="375">
        <v>4.5769500000000001</v>
      </c>
      <c r="F592" s="268">
        <f>IF(C592="MAT.",VLOOKUP(A592,INSUMOS_AUX!A:F,6,FALSE),0)</f>
        <v>0</v>
      </c>
      <c r="G592" s="375">
        <f>IF(C592="M.O.",VLOOKUP(A592,INSUMOS_AUX!A:F,6,FALSE),0)</f>
        <v>8.17</v>
      </c>
    </row>
    <row r="593" spans="1:7">
      <c r="A593" s="96"/>
      <c r="B593" s="110"/>
      <c r="C593" s="97"/>
      <c r="D593" s="97"/>
      <c r="E593" s="97"/>
      <c r="F593" s="97"/>
      <c r="G593" s="97"/>
    </row>
    <row r="594" spans="1:7" ht="21">
      <c r="A594" s="359" t="s">
        <v>5661</v>
      </c>
      <c r="B594" s="358" t="s">
        <v>5662</v>
      </c>
      <c r="C594" s="360" t="s">
        <v>75</v>
      </c>
      <c r="D594" s="360" t="s">
        <v>93</v>
      </c>
      <c r="E594" s="361">
        <v>0.44</v>
      </c>
      <c r="F594" s="361">
        <f t="shared" ref="F594:G594" si="23">SUMPRODUCT($E595:$E627,F595:F627)</f>
        <v>386.41232463845995</v>
      </c>
      <c r="G594" s="361">
        <f t="shared" si="23"/>
        <v>167.13312049839999</v>
      </c>
    </row>
    <row r="595" spans="1:7">
      <c r="A595" s="375">
        <v>10</v>
      </c>
      <c r="B595" s="372" t="s">
        <v>332</v>
      </c>
      <c r="C595" s="374" t="s">
        <v>43</v>
      </c>
      <c r="D595" s="374" t="s">
        <v>2</v>
      </c>
      <c r="E595" s="375">
        <v>0.1122408</v>
      </c>
      <c r="F595" s="268">
        <f>IF(C595="MAT.",VLOOKUP(A595,INSUMOS_AUX!A:F,6,FALSE),0)</f>
        <v>6.13</v>
      </c>
      <c r="G595" s="375">
        <f>IF(C595="M.O.",VLOOKUP(A595,INSUMOS_AUX!A:F,6,FALSE),0)</f>
        <v>0</v>
      </c>
    </row>
    <row r="596" spans="1:7">
      <c r="A596" s="375">
        <v>1106</v>
      </c>
      <c r="B596" s="372" t="s">
        <v>342</v>
      </c>
      <c r="C596" s="374" t="s">
        <v>43</v>
      </c>
      <c r="D596" s="374" t="s">
        <v>94</v>
      </c>
      <c r="E596" s="375">
        <v>53.300699999999999</v>
      </c>
      <c r="F596" s="268">
        <f>IF(C596="MAT.",VLOOKUP(A596,INSUMOS_AUX!A:F,6,FALSE),0)</f>
        <v>0.53</v>
      </c>
      <c r="G596" s="375">
        <f>IF(C596="M.O.",VLOOKUP(A596,INSUMOS_AUX!A:F,6,FALSE),0)</f>
        <v>0</v>
      </c>
    </row>
    <row r="597" spans="1:7" ht="21">
      <c r="A597" s="375">
        <v>11359</v>
      </c>
      <c r="B597" s="372" t="s">
        <v>5603</v>
      </c>
      <c r="C597" s="374" t="s">
        <v>43</v>
      </c>
      <c r="D597" s="374" t="s">
        <v>2</v>
      </c>
      <c r="E597" s="375">
        <v>9.4780000000000005E-4</v>
      </c>
      <c r="F597" s="268">
        <f>IF(C597="MAT.",VLOOKUP(A597,INSUMOS_AUX!A:F,6,FALSE),0)</f>
        <v>604.45000000000005</v>
      </c>
      <c r="G597" s="375">
        <f>IF(C597="M.O.",VLOOKUP(A597,INSUMOS_AUX!A:F,6,FALSE),0)</f>
        <v>0</v>
      </c>
    </row>
    <row r="598" spans="1:7">
      <c r="A598" s="375">
        <v>12815</v>
      </c>
      <c r="B598" s="372" t="s">
        <v>2406</v>
      </c>
      <c r="C598" s="374" t="s">
        <v>43</v>
      </c>
      <c r="D598" s="374" t="s">
        <v>2</v>
      </c>
      <c r="E598" s="375">
        <v>0.12696740000000001</v>
      </c>
      <c r="F598" s="268">
        <f>IF(C598="MAT.",VLOOKUP(A598,INSUMOS_AUX!A:F,6,FALSE),0)</f>
        <v>5.65</v>
      </c>
      <c r="G598" s="375">
        <f>IF(C598="M.O.",VLOOKUP(A598,INSUMOS_AUX!A:F,6,FALSE),0)</f>
        <v>0</v>
      </c>
    </row>
    <row r="599" spans="1:7">
      <c r="A599" s="375">
        <v>12892</v>
      </c>
      <c r="B599" s="372" t="s">
        <v>328</v>
      </c>
      <c r="C599" s="374" t="s">
        <v>43</v>
      </c>
      <c r="D599" s="374" t="s">
        <v>98</v>
      </c>
      <c r="E599" s="375">
        <v>0.21138648199999999</v>
      </c>
      <c r="F599" s="268">
        <f>IF(C599="MAT.",VLOOKUP(A599,INSUMOS_AUX!A:F,6,FALSE),0)</f>
        <v>9</v>
      </c>
      <c r="G599" s="375">
        <f>IF(C599="M.O.",VLOOKUP(A599,INSUMOS_AUX!A:F,6,FALSE),0)</f>
        <v>0</v>
      </c>
    </row>
    <row r="600" spans="1:7">
      <c r="A600" s="375">
        <v>12893</v>
      </c>
      <c r="B600" s="372" t="s">
        <v>329</v>
      </c>
      <c r="C600" s="374" t="s">
        <v>43</v>
      </c>
      <c r="D600" s="374" t="s">
        <v>98</v>
      </c>
      <c r="E600" s="375">
        <v>2.4640670999999999E-2</v>
      </c>
      <c r="F600" s="268">
        <f>IF(C600="MAT.",VLOOKUP(A600,INSUMOS_AUX!A:F,6,FALSE),0)</f>
        <v>48</v>
      </c>
      <c r="G600" s="375">
        <f>IF(C600="M.O.",VLOOKUP(A600,INSUMOS_AUX!A:F,6,FALSE),0)</f>
        <v>0</v>
      </c>
    </row>
    <row r="601" spans="1:7">
      <c r="A601" s="375">
        <v>1379</v>
      </c>
      <c r="B601" s="372" t="s">
        <v>335</v>
      </c>
      <c r="C601" s="374" t="s">
        <v>43</v>
      </c>
      <c r="D601" s="374" t="s">
        <v>94</v>
      </c>
      <c r="E601" s="375">
        <v>51.0777</v>
      </c>
      <c r="F601" s="268">
        <f>IF(C601="MAT.",VLOOKUP(A601,INSUMOS_AUX!A:F,6,FALSE),0)</f>
        <v>0.42</v>
      </c>
      <c r="G601" s="375">
        <f>IF(C601="M.O.",VLOOKUP(A601,INSUMOS_AUX!A:F,6,FALSE),0)</f>
        <v>0</v>
      </c>
    </row>
    <row r="602" spans="1:7">
      <c r="A602" s="375">
        <v>25966</v>
      </c>
      <c r="B602" s="372" t="s">
        <v>3980</v>
      </c>
      <c r="C602" s="374" t="s">
        <v>43</v>
      </c>
      <c r="D602" s="374" t="s">
        <v>113</v>
      </c>
      <c r="E602" s="375">
        <v>2.1160999999999999E-2</v>
      </c>
      <c r="F602" s="268">
        <f>IF(C602="MAT.",VLOOKUP(A602,INSUMOS_AUX!A:F,6,FALSE),0)</f>
        <v>13.63</v>
      </c>
      <c r="G602" s="375">
        <f>IF(C602="M.O.",VLOOKUP(A602,INSUMOS_AUX!A:F,6,FALSE),0)</f>
        <v>0</v>
      </c>
    </row>
    <row r="603" spans="1:7">
      <c r="A603" s="375">
        <v>2705</v>
      </c>
      <c r="B603" s="372" t="s">
        <v>99</v>
      </c>
      <c r="C603" s="374" t="s">
        <v>43</v>
      </c>
      <c r="D603" s="374" t="s">
        <v>100</v>
      </c>
      <c r="E603" s="375">
        <v>1.016937</v>
      </c>
      <c r="F603" s="268">
        <f>IF(C603="MAT.",VLOOKUP(A603,INSUMOS_AUX!A:F,6,FALSE),0)</f>
        <v>0.46</v>
      </c>
      <c r="G603" s="375">
        <f>IF(C603="M.O.",VLOOKUP(A603,INSUMOS_AUX!A:F,6,FALSE),0)</f>
        <v>0</v>
      </c>
    </row>
    <row r="604" spans="1:7">
      <c r="A604" s="375">
        <v>2711</v>
      </c>
      <c r="B604" s="372" t="s">
        <v>334</v>
      </c>
      <c r="C604" s="374" t="s">
        <v>43</v>
      </c>
      <c r="D604" s="374" t="s">
        <v>2</v>
      </c>
      <c r="E604" s="375">
        <v>9.3044000000000009E-3</v>
      </c>
      <c r="F604" s="268">
        <f>IF(C604="MAT.",VLOOKUP(A604,INSUMOS_AUX!A:F,6,FALSE),0)</f>
        <v>100.24</v>
      </c>
      <c r="G604" s="375">
        <f>IF(C604="M.O.",VLOOKUP(A604,INSUMOS_AUX!A:F,6,FALSE),0)</f>
        <v>0</v>
      </c>
    </row>
    <row r="605" spans="1:7">
      <c r="A605" s="375">
        <v>36144</v>
      </c>
      <c r="B605" s="372" t="s">
        <v>4026</v>
      </c>
      <c r="C605" s="374" t="s">
        <v>43</v>
      </c>
      <c r="D605" s="374" t="s">
        <v>2</v>
      </c>
      <c r="E605" s="375">
        <v>1.715877198</v>
      </c>
      <c r="F605" s="268">
        <f>IF(C605="MAT.",VLOOKUP(A605,INSUMOS_AUX!A:F,6,FALSE),0)</f>
        <v>1.1200000000000001</v>
      </c>
      <c r="G605" s="375">
        <f>IF(C605="M.O.",VLOOKUP(A605,INSUMOS_AUX!A:F,6,FALSE),0)</f>
        <v>0</v>
      </c>
    </row>
    <row r="606" spans="1:7">
      <c r="A606" s="375">
        <v>36146</v>
      </c>
      <c r="B606" s="372" t="s">
        <v>3883</v>
      </c>
      <c r="C606" s="374" t="s">
        <v>43</v>
      </c>
      <c r="D606" s="374" t="s">
        <v>2</v>
      </c>
      <c r="E606" s="375">
        <v>1.9089208999999999E-2</v>
      </c>
      <c r="F606" s="268">
        <f>IF(C606="MAT.",VLOOKUP(A606,INSUMOS_AUX!A:F,6,FALSE),0)</f>
        <v>170</v>
      </c>
      <c r="G606" s="375">
        <f>IF(C606="M.O.",VLOOKUP(A606,INSUMOS_AUX!A:F,6,FALSE),0)</f>
        <v>0</v>
      </c>
    </row>
    <row r="607" spans="1:7" ht="21">
      <c r="A607" s="375">
        <v>36149</v>
      </c>
      <c r="B607" s="372" t="s">
        <v>4647</v>
      </c>
      <c r="C607" s="374" t="s">
        <v>43</v>
      </c>
      <c r="D607" s="374" t="s">
        <v>2</v>
      </c>
      <c r="E607" s="375">
        <v>1.1081376E-2</v>
      </c>
      <c r="F607" s="268">
        <f>IF(C607="MAT.",VLOOKUP(A607,INSUMOS_AUX!A:F,6,FALSE),0)</f>
        <v>117.5</v>
      </c>
      <c r="G607" s="375">
        <f>IF(C607="M.O.",VLOOKUP(A607,INSUMOS_AUX!A:F,6,FALSE),0)</f>
        <v>0</v>
      </c>
    </row>
    <row r="608" spans="1:7">
      <c r="A608" s="375">
        <v>36150</v>
      </c>
      <c r="B608" s="372" t="s">
        <v>780</v>
      </c>
      <c r="C608" s="374" t="s">
        <v>43</v>
      </c>
      <c r="D608" s="374" t="s">
        <v>2</v>
      </c>
      <c r="E608" s="375">
        <v>4.0728673999999999E-2</v>
      </c>
      <c r="F608" s="268">
        <f>IF(C608="MAT.",VLOOKUP(A608,INSUMOS_AUX!A:F,6,FALSE),0)</f>
        <v>29.7</v>
      </c>
      <c r="G608" s="375">
        <f>IF(C608="M.O.",VLOOKUP(A608,INSUMOS_AUX!A:F,6,FALSE),0)</f>
        <v>0</v>
      </c>
    </row>
    <row r="609" spans="1:7" ht="21">
      <c r="A609" s="375">
        <v>36153</v>
      </c>
      <c r="B609" s="372" t="s">
        <v>4184</v>
      </c>
      <c r="C609" s="374" t="s">
        <v>43</v>
      </c>
      <c r="D609" s="374" t="s">
        <v>2</v>
      </c>
      <c r="E609" s="375">
        <v>1.6545109999999998E-2</v>
      </c>
      <c r="F609" s="268">
        <f>IF(C609="MAT.",VLOOKUP(A609,INSUMOS_AUX!A:F,6,FALSE),0)</f>
        <v>133.75</v>
      </c>
      <c r="G609" s="375">
        <f>IF(C609="M.O.",VLOOKUP(A609,INSUMOS_AUX!A:F,6,FALSE),0)</f>
        <v>0</v>
      </c>
    </row>
    <row r="610" spans="1:7">
      <c r="A610" s="375">
        <v>370</v>
      </c>
      <c r="B610" s="372" t="s">
        <v>6367</v>
      </c>
      <c r="C610" s="374" t="s">
        <v>43</v>
      </c>
      <c r="D610" s="374" t="s">
        <v>93</v>
      </c>
      <c r="E610" s="375">
        <v>0.35625000000000001</v>
      </c>
      <c r="F610" s="268">
        <f>IF(C610="MAT.",VLOOKUP(A610,INSUMOS_AUX!A:F,6,FALSE),0)</f>
        <v>77.5</v>
      </c>
      <c r="G610" s="375">
        <f>IF(C610="M.O.",VLOOKUP(A610,INSUMOS_AUX!A:F,6,FALSE),0)</f>
        <v>0</v>
      </c>
    </row>
    <row r="611" spans="1:7">
      <c r="A611" s="375">
        <v>37370</v>
      </c>
      <c r="B611" s="372" t="s">
        <v>104</v>
      </c>
      <c r="C611" s="374" t="s">
        <v>43</v>
      </c>
      <c r="D611" s="374" t="s">
        <v>97</v>
      </c>
      <c r="E611" s="375">
        <v>15.3908</v>
      </c>
      <c r="F611" s="268">
        <f>IF(C611="MAT.",VLOOKUP(A611,INSUMOS_AUX!A:F,6,FALSE),0)</f>
        <v>1.7</v>
      </c>
      <c r="G611" s="375">
        <f>IF(C611="M.O.",VLOOKUP(A611,INSUMOS_AUX!A:F,6,FALSE),0)</f>
        <v>0</v>
      </c>
    </row>
    <row r="612" spans="1:7">
      <c r="A612" s="375">
        <v>37371</v>
      </c>
      <c r="B612" s="372" t="s">
        <v>105</v>
      </c>
      <c r="C612" s="374" t="s">
        <v>43</v>
      </c>
      <c r="D612" s="374" t="s">
        <v>97</v>
      </c>
      <c r="E612" s="375">
        <v>15.3908</v>
      </c>
      <c r="F612" s="268">
        <f>IF(C612="MAT.",VLOOKUP(A612,INSUMOS_AUX!A:F,6,FALSE),0)</f>
        <v>0.64</v>
      </c>
      <c r="G612" s="375">
        <f>IF(C612="M.O.",VLOOKUP(A612,INSUMOS_AUX!A:F,6,FALSE),0)</f>
        <v>0</v>
      </c>
    </row>
    <row r="613" spans="1:7">
      <c r="A613" s="375">
        <v>37372</v>
      </c>
      <c r="B613" s="372" t="s">
        <v>106</v>
      </c>
      <c r="C613" s="374" t="s">
        <v>43</v>
      </c>
      <c r="D613" s="374" t="s">
        <v>97</v>
      </c>
      <c r="E613" s="375">
        <v>15.3908</v>
      </c>
      <c r="F613" s="268">
        <f>IF(C613="MAT.",VLOOKUP(A613,INSUMOS_AUX!A:F,6,FALSE),0)</f>
        <v>0.37</v>
      </c>
      <c r="G613" s="375">
        <f>IF(C613="M.O.",VLOOKUP(A613,INSUMOS_AUX!A:F,6,FALSE),0)</f>
        <v>0</v>
      </c>
    </row>
    <row r="614" spans="1:7">
      <c r="A614" s="375">
        <v>37373</v>
      </c>
      <c r="B614" s="372" t="s">
        <v>107</v>
      </c>
      <c r="C614" s="374" t="s">
        <v>43</v>
      </c>
      <c r="D614" s="374" t="s">
        <v>97</v>
      </c>
      <c r="E614" s="375">
        <v>15.3908</v>
      </c>
      <c r="F614" s="268">
        <f>IF(C614="MAT.",VLOOKUP(A614,INSUMOS_AUX!A:F,6,FALSE),0)</f>
        <v>0.02</v>
      </c>
      <c r="G614" s="375">
        <f>IF(C614="M.O.",VLOOKUP(A614,INSUMOS_AUX!A:F,6,FALSE),0)</f>
        <v>0</v>
      </c>
    </row>
    <row r="615" spans="1:7" ht="21">
      <c r="A615" s="375">
        <v>37544</v>
      </c>
      <c r="B615" s="372" t="s">
        <v>201</v>
      </c>
      <c r="C615" s="374" t="s">
        <v>43</v>
      </c>
      <c r="D615" s="374" t="s">
        <v>2</v>
      </c>
      <c r="E615" s="375">
        <v>1.3503199999999999E-4</v>
      </c>
      <c r="F615" s="268">
        <f>IF(C615="MAT.",VLOOKUP(A615,INSUMOS_AUX!A:F,6,FALSE),0)</f>
        <v>7951.45</v>
      </c>
      <c r="G615" s="375">
        <f>IF(C615="M.O.",VLOOKUP(A615,INSUMOS_AUX!A:F,6,FALSE),0)</f>
        <v>0</v>
      </c>
    </row>
    <row r="616" spans="1:7">
      <c r="A616" s="375">
        <v>37623</v>
      </c>
      <c r="B616" s="372" t="s">
        <v>6368</v>
      </c>
      <c r="C616" s="374" t="s">
        <v>92</v>
      </c>
      <c r="D616" s="374" t="s">
        <v>97</v>
      </c>
      <c r="E616" s="375">
        <v>1.40011836</v>
      </c>
      <c r="F616" s="268">
        <f>IF(C616="MAT.",VLOOKUP(A616,INSUMOS_AUX!A:F,6,FALSE),0)</f>
        <v>0</v>
      </c>
      <c r="G616" s="375">
        <f>IF(C616="M.O.",VLOOKUP(A616,INSUMOS_AUX!A:F,6,FALSE),0)</f>
        <v>9.94</v>
      </c>
    </row>
    <row r="617" spans="1:7">
      <c r="A617" s="375">
        <v>38382</v>
      </c>
      <c r="B617" s="372" t="s">
        <v>2915</v>
      </c>
      <c r="C617" s="374" t="s">
        <v>43</v>
      </c>
      <c r="D617" s="374" t="s">
        <v>2</v>
      </c>
      <c r="E617" s="375">
        <v>3.8219999999999997E-2</v>
      </c>
      <c r="F617" s="268">
        <f>IF(C617="MAT.",VLOOKUP(A617,INSUMOS_AUX!A:F,6,FALSE),0)</f>
        <v>7.37</v>
      </c>
      <c r="G617" s="375">
        <f>IF(C617="M.O.",VLOOKUP(A617,INSUMOS_AUX!A:F,6,FALSE),0)</f>
        <v>0</v>
      </c>
    </row>
    <row r="618" spans="1:7">
      <c r="A618" s="375">
        <v>38390</v>
      </c>
      <c r="B618" s="372" t="s">
        <v>4067</v>
      </c>
      <c r="C618" s="374" t="s">
        <v>43</v>
      </c>
      <c r="D618" s="374" t="s">
        <v>2</v>
      </c>
      <c r="E618" s="375">
        <v>2.1160999999999999E-2</v>
      </c>
      <c r="F618" s="268">
        <f>IF(C618="MAT.",VLOOKUP(A618,INSUMOS_AUX!A:F,6,FALSE),0)</f>
        <v>22.22</v>
      </c>
      <c r="G618" s="375">
        <f>IF(C618="M.O.",VLOOKUP(A618,INSUMOS_AUX!A:F,6,FALSE),0)</f>
        <v>0</v>
      </c>
    </row>
    <row r="619" spans="1:7">
      <c r="A619" s="375">
        <v>38393</v>
      </c>
      <c r="B619" s="372" t="s">
        <v>4066</v>
      </c>
      <c r="C619" s="374" t="s">
        <v>43</v>
      </c>
      <c r="D619" s="374" t="s">
        <v>2</v>
      </c>
      <c r="E619" s="375">
        <v>2.1160999999999999E-2</v>
      </c>
      <c r="F619" s="268">
        <f>IF(C619="MAT.",VLOOKUP(A619,INSUMOS_AUX!A:F,6,FALSE),0)</f>
        <v>10.02</v>
      </c>
      <c r="G619" s="375">
        <f>IF(C619="M.O.",VLOOKUP(A619,INSUMOS_AUX!A:F,6,FALSE),0)</f>
        <v>0</v>
      </c>
    </row>
    <row r="620" spans="1:7">
      <c r="A620" s="375">
        <v>38396</v>
      </c>
      <c r="B620" s="372" t="s">
        <v>4090</v>
      </c>
      <c r="C620" s="374" t="s">
        <v>43</v>
      </c>
      <c r="D620" s="374" t="s">
        <v>2</v>
      </c>
      <c r="E620" s="375">
        <v>7.5880000000000001E-4</v>
      </c>
      <c r="F620" s="268">
        <f>IF(C620="MAT.",VLOOKUP(A620,INSUMOS_AUX!A:F,6,FALSE),0)</f>
        <v>308.81</v>
      </c>
      <c r="G620" s="375">
        <f>IF(C620="M.O.",VLOOKUP(A620,INSUMOS_AUX!A:F,6,FALSE),0)</f>
        <v>0</v>
      </c>
    </row>
    <row r="621" spans="1:7">
      <c r="A621" s="375">
        <v>38399</v>
      </c>
      <c r="B621" s="372" t="s">
        <v>914</v>
      </c>
      <c r="C621" s="374" t="s">
        <v>43</v>
      </c>
      <c r="D621" s="374" t="s">
        <v>2</v>
      </c>
      <c r="E621" s="375">
        <v>3.7912000000000002E-3</v>
      </c>
      <c r="F621" s="268">
        <f>IF(C621="MAT.",VLOOKUP(A621,INSUMOS_AUX!A:F,6,FALSE),0)</f>
        <v>123.87</v>
      </c>
      <c r="G621" s="375">
        <f>IF(C621="M.O.",VLOOKUP(A621,INSUMOS_AUX!A:F,6,FALSE),0)</f>
        <v>0</v>
      </c>
    </row>
    <row r="622" spans="1:7" ht="21">
      <c r="A622" s="375">
        <v>38413</v>
      </c>
      <c r="B622" s="372" t="s">
        <v>2921</v>
      </c>
      <c r="C622" s="374" t="s">
        <v>43</v>
      </c>
      <c r="D622" s="374" t="s">
        <v>2</v>
      </c>
      <c r="E622" s="375">
        <v>6.1740000000000005E-4</v>
      </c>
      <c r="F622" s="268">
        <f>IF(C622="MAT.",VLOOKUP(A622,INSUMOS_AUX!A:F,6,FALSE),0)</f>
        <v>623.17999999999995</v>
      </c>
      <c r="G622" s="375">
        <f>IF(C622="M.O.",VLOOKUP(A622,INSUMOS_AUX!A:F,6,FALSE),0)</f>
        <v>0</v>
      </c>
    </row>
    <row r="623" spans="1:7">
      <c r="A623" s="375">
        <v>38476</v>
      </c>
      <c r="B623" s="372" t="s">
        <v>2266</v>
      </c>
      <c r="C623" s="374" t="s">
        <v>43</v>
      </c>
      <c r="D623" s="374" t="s">
        <v>2</v>
      </c>
      <c r="E623" s="375">
        <v>2.8798000000000001E-3</v>
      </c>
      <c r="F623" s="268">
        <f>IF(C623="MAT.",VLOOKUP(A623,INSUMOS_AUX!A:F,6,FALSE),0)</f>
        <v>186.63</v>
      </c>
      <c r="G623" s="375">
        <f>IF(C623="M.O.",VLOOKUP(A623,INSUMOS_AUX!A:F,6,FALSE),0)</f>
        <v>0</v>
      </c>
    </row>
    <row r="624" spans="1:7">
      <c r="A624" s="375">
        <v>38477</v>
      </c>
      <c r="B624" s="372" t="s">
        <v>2267</v>
      </c>
      <c r="C624" s="374" t="s">
        <v>43</v>
      </c>
      <c r="D624" s="374" t="s">
        <v>2</v>
      </c>
      <c r="E624" s="375">
        <v>6.1740000000000005E-4</v>
      </c>
      <c r="F624" s="268">
        <f>IF(C624="MAT.",VLOOKUP(A624,INSUMOS_AUX!A:F,6,FALSE),0)</f>
        <v>528.54</v>
      </c>
      <c r="G624" s="375">
        <f>IF(C624="M.O.",VLOOKUP(A624,INSUMOS_AUX!A:F,6,FALSE),0)</f>
        <v>0</v>
      </c>
    </row>
    <row r="625" spans="1:7">
      <c r="A625" s="375">
        <v>4750</v>
      </c>
      <c r="B625" s="372" t="s">
        <v>110</v>
      </c>
      <c r="C625" s="374" t="s">
        <v>92</v>
      </c>
      <c r="D625" s="374" t="s">
        <v>97</v>
      </c>
      <c r="E625" s="375">
        <v>7.1196999999999999</v>
      </c>
      <c r="F625" s="268">
        <f>IF(C625="MAT.",VLOOKUP(A625,INSUMOS_AUX!A:F,6,FALSE),0)</f>
        <v>0</v>
      </c>
      <c r="G625" s="375">
        <f>IF(C625="M.O.",VLOOKUP(A625,INSUMOS_AUX!A:F,6,FALSE),0)</f>
        <v>13.35</v>
      </c>
    </row>
    <row r="626" spans="1:7">
      <c r="A626" s="375">
        <v>6111</v>
      </c>
      <c r="B626" s="372" t="s">
        <v>109</v>
      </c>
      <c r="C626" s="374" t="s">
        <v>92</v>
      </c>
      <c r="D626" s="374" t="s">
        <v>97</v>
      </c>
      <c r="E626" s="375">
        <v>7.1196999999999999</v>
      </c>
      <c r="F626" s="268">
        <f>IF(C626="MAT.",VLOOKUP(A626,INSUMOS_AUX!A:F,6,FALSE),0)</f>
        <v>0</v>
      </c>
      <c r="G626" s="375">
        <f>IF(C626="M.O.",VLOOKUP(A626,INSUMOS_AUX!A:F,6,FALSE),0)</f>
        <v>8.17</v>
      </c>
    </row>
    <row r="627" spans="1:7">
      <c r="A627" s="375">
        <v>7258</v>
      </c>
      <c r="B627" s="372" t="s">
        <v>343</v>
      </c>
      <c r="C627" s="374" t="s">
        <v>43</v>
      </c>
      <c r="D627" s="374" t="s">
        <v>2</v>
      </c>
      <c r="E627" s="375">
        <v>795</v>
      </c>
      <c r="F627" s="268">
        <f>IF(C627="MAT.",VLOOKUP(A627,INSUMOS_AUX!A:F,6,FALSE),0)</f>
        <v>0.31</v>
      </c>
      <c r="G627" s="375">
        <f>IF(C627="M.O.",VLOOKUP(A627,INSUMOS_AUX!A:F,6,FALSE),0)</f>
        <v>0</v>
      </c>
    </row>
    <row r="628" spans="1:7">
      <c r="A628" s="96"/>
      <c r="B628" s="110"/>
      <c r="C628" s="97"/>
      <c r="D628" s="97"/>
      <c r="E628" s="97"/>
      <c r="F628" s="97"/>
      <c r="G628" s="97"/>
    </row>
    <row r="629" spans="1:7" ht="21">
      <c r="A629" s="359" t="s">
        <v>5663</v>
      </c>
      <c r="B629" s="358" t="s">
        <v>5664</v>
      </c>
      <c r="C629" s="360" t="s">
        <v>75</v>
      </c>
      <c r="D629" s="360" t="s">
        <v>78</v>
      </c>
      <c r="E629" s="361">
        <v>7</v>
      </c>
      <c r="F629" s="361">
        <f t="shared" ref="F629:G629" si="24">SUMPRODUCT($E630:$E665,F630:F665)</f>
        <v>47.350592707279986</v>
      </c>
      <c r="G629" s="361">
        <f t="shared" si="24"/>
        <v>37.519684601109994</v>
      </c>
    </row>
    <row r="630" spans="1:7">
      <c r="A630" s="375">
        <v>10</v>
      </c>
      <c r="B630" s="372" t="s">
        <v>332</v>
      </c>
      <c r="C630" s="374" t="s">
        <v>43</v>
      </c>
      <c r="D630" s="374" t="s">
        <v>2</v>
      </c>
      <c r="E630" s="375">
        <v>3.2505158999999999E-2</v>
      </c>
      <c r="F630" s="268">
        <f>IF(C630="MAT.",VLOOKUP(A630,INSUMOS_AUX!A:F,6,FALSE),0)</f>
        <v>6.13</v>
      </c>
      <c r="G630" s="375">
        <f>IF(C630="M.O.",VLOOKUP(A630,INSUMOS_AUX!A:F,6,FALSE),0)</f>
        <v>0</v>
      </c>
    </row>
    <row r="631" spans="1:7" ht="21">
      <c r="A631" s="375">
        <v>10535</v>
      </c>
      <c r="B631" s="372" t="s">
        <v>95</v>
      </c>
      <c r="C631" s="374" t="s">
        <v>43</v>
      </c>
      <c r="D631" s="374" t="s">
        <v>2</v>
      </c>
      <c r="E631" s="375">
        <v>1.2427E-5</v>
      </c>
      <c r="F631" s="268">
        <f>IF(C631="MAT.",VLOOKUP(A631,INSUMOS_AUX!A:F,6,FALSE),0)</f>
        <v>3000</v>
      </c>
      <c r="G631" s="375">
        <f>IF(C631="M.O.",VLOOKUP(A631,INSUMOS_AUX!A:F,6,FALSE),0)</f>
        <v>0</v>
      </c>
    </row>
    <row r="632" spans="1:7" ht="21">
      <c r="A632" s="375">
        <v>11359</v>
      </c>
      <c r="B632" s="372" t="s">
        <v>5603</v>
      </c>
      <c r="C632" s="374" t="s">
        <v>43</v>
      </c>
      <c r="D632" s="374" t="s">
        <v>2</v>
      </c>
      <c r="E632" s="375">
        <v>2.7448400000000002E-4</v>
      </c>
      <c r="F632" s="268">
        <f>IF(C632="MAT.",VLOOKUP(A632,INSUMOS_AUX!A:F,6,FALSE),0)</f>
        <v>604.45000000000005</v>
      </c>
      <c r="G632" s="375">
        <f>IF(C632="M.O.",VLOOKUP(A632,INSUMOS_AUX!A:F,6,FALSE),0)</f>
        <v>0</v>
      </c>
    </row>
    <row r="633" spans="1:7">
      <c r="A633" s="375">
        <v>12815</v>
      </c>
      <c r="B633" s="372" t="s">
        <v>2406</v>
      </c>
      <c r="C633" s="374" t="s">
        <v>43</v>
      </c>
      <c r="D633" s="374" t="s">
        <v>2</v>
      </c>
      <c r="E633" s="375">
        <v>3.6770012999999997E-2</v>
      </c>
      <c r="F633" s="268">
        <f>IF(C633="MAT.",VLOOKUP(A633,INSUMOS_AUX!A:F,6,FALSE),0)</f>
        <v>5.65</v>
      </c>
      <c r="G633" s="375">
        <f>IF(C633="M.O.",VLOOKUP(A633,INSUMOS_AUX!A:F,6,FALSE),0)</f>
        <v>0</v>
      </c>
    </row>
    <row r="634" spans="1:7">
      <c r="A634" s="375">
        <v>12892</v>
      </c>
      <c r="B634" s="372" t="s">
        <v>328</v>
      </c>
      <c r="C634" s="374" t="s">
        <v>43</v>
      </c>
      <c r="D634" s="374" t="s">
        <v>98</v>
      </c>
      <c r="E634" s="375">
        <v>5.7237406999999997E-2</v>
      </c>
      <c r="F634" s="268">
        <f>IF(C634="MAT.",VLOOKUP(A634,INSUMOS_AUX!A:F,6,FALSE),0)</f>
        <v>9</v>
      </c>
      <c r="G634" s="375">
        <f>IF(C634="M.O.",VLOOKUP(A634,INSUMOS_AUX!A:F,6,FALSE),0)</f>
        <v>0</v>
      </c>
    </row>
    <row r="635" spans="1:7">
      <c r="A635" s="375">
        <v>12893</v>
      </c>
      <c r="B635" s="372" t="s">
        <v>329</v>
      </c>
      <c r="C635" s="374" t="s">
        <v>43</v>
      </c>
      <c r="D635" s="374" t="s">
        <v>98</v>
      </c>
      <c r="E635" s="375">
        <v>6.6719869999999999E-3</v>
      </c>
      <c r="F635" s="268">
        <f>IF(C635="MAT.",VLOOKUP(A635,INSUMOS_AUX!A:F,6,FALSE),0)</f>
        <v>48</v>
      </c>
      <c r="G635" s="375">
        <f>IF(C635="M.O.",VLOOKUP(A635,INSUMOS_AUX!A:F,6,FALSE),0)</f>
        <v>0</v>
      </c>
    </row>
    <row r="636" spans="1:7">
      <c r="A636" s="375">
        <v>1379</v>
      </c>
      <c r="B636" s="372" t="s">
        <v>335</v>
      </c>
      <c r="C636" s="374" t="s">
        <v>43</v>
      </c>
      <c r="D636" s="374" t="s">
        <v>94</v>
      </c>
      <c r="E636" s="375">
        <v>22.802388000000001</v>
      </c>
      <c r="F636" s="268">
        <f>IF(C636="MAT.",VLOOKUP(A636,INSUMOS_AUX!A:F,6,FALSE),0)</f>
        <v>0.42</v>
      </c>
      <c r="G636" s="375">
        <f>IF(C636="M.O.",VLOOKUP(A636,INSUMOS_AUX!A:F,6,FALSE),0)</f>
        <v>0</v>
      </c>
    </row>
    <row r="637" spans="1:7">
      <c r="A637" s="375">
        <v>25966</v>
      </c>
      <c r="B637" s="372" t="s">
        <v>3980</v>
      </c>
      <c r="C637" s="374" t="s">
        <v>43</v>
      </c>
      <c r="D637" s="374" t="s">
        <v>113</v>
      </c>
      <c r="E637" s="375">
        <v>6.1282680000000001E-3</v>
      </c>
      <c r="F637" s="268">
        <f>IF(C637="MAT.",VLOOKUP(A637,INSUMOS_AUX!A:F,6,FALSE),0)</f>
        <v>13.63</v>
      </c>
      <c r="G637" s="375">
        <f>IF(C637="M.O.",VLOOKUP(A637,INSUMOS_AUX!A:F,6,FALSE),0)</f>
        <v>0</v>
      </c>
    </row>
    <row r="638" spans="1:7">
      <c r="A638" s="375">
        <v>2705</v>
      </c>
      <c r="B638" s="372" t="s">
        <v>99</v>
      </c>
      <c r="C638" s="374" t="s">
        <v>43</v>
      </c>
      <c r="D638" s="374" t="s">
        <v>100</v>
      </c>
      <c r="E638" s="375">
        <v>7.3247499999999993E-2</v>
      </c>
      <c r="F638" s="268">
        <f>IF(C638="MAT.",VLOOKUP(A638,INSUMOS_AUX!A:F,6,FALSE),0)</f>
        <v>0.46</v>
      </c>
      <c r="G638" s="375">
        <f>IF(C638="M.O.",VLOOKUP(A638,INSUMOS_AUX!A:F,6,FALSE),0)</f>
        <v>0</v>
      </c>
    </row>
    <row r="639" spans="1:7">
      <c r="A639" s="375">
        <v>2711</v>
      </c>
      <c r="B639" s="372" t="s">
        <v>334</v>
      </c>
      <c r="C639" s="374" t="s">
        <v>43</v>
      </c>
      <c r="D639" s="374" t="s">
        <v>2</v>
      </c>
      <c r="E639" s="375">
        <v>2.694573E-3</v>
      </c>
      <c r="F639" s="268">
        <f>IF(C639="MAT.",VLOOKUP(A639,INSUMOS_AUX!A:F,6,FALSE),0)</f>
        <v>100.24</v>
      </c>
      <c r="G639" s="375">
        <f>IF(C639="M.O.",VLOOKUP(A639,INSUMOS_AUX!A:F,6,FALSE),0)</f>
        <v>0</v>
      </c>
    </row>
    <row r="640" spans="1:7">
      <c r="A640" s="375">
        <v>33</v>
      </c>
      <c r="B640" s="372" t="s">
        <v>6370</v>
      </c>
      <c r="C640" s="374" t="s">
        <v>43</v>
      </c>
      <c r="D640" s="374" t="s">
        <v>94</v>
      </c>
      <c r="E640" s="375">
        <v>2.83</v>
      </c>
      <c r="F640" s="268">
        <f>IF(C640="MAT.",VLOOKUP(A640,INSUMOS_AUX!A:F,6,FALSE),0)</f>
        <v>5.15</v>
      </c>
      <c r="G640" s="375">
        <f>IF(C640="M.O.",VLOOKUP(A640,INSUMOS_AUX!A:F,6,FALSE),0)</f>
        <v>0</v>
      </c>
    </row>
    <row r="641" spans="1:7">
      <c r="A641" s="375">
        <v>337</v>
      </c>
      <c r="B641" s="372" t="s">
        <v>704</v>
      </c>
      <c r="C641" s="374" t="s">
        <v>43</v>
      </c>
      <c r="D641" s="374" t="s">
        <v>94</v>
      </c>
      <c r="E641" s="375">
        <v>2.8799999999999999E-2</v>
      </c>
      <c r="F641" s="268">
        <f>IF(C641="MAT.",VLOOKUP(A641,INSUMOS_AUX!A:F,6,FALSE),0)</f>
        <v>10</v>
      </c>
      <c r="G641" s="375">
        <f>IF(C641="M.O.",VLOOKUP(A641,INSUMOS_AUX!A:F,6,FALSE),0)</f>
        <v>0</v>
      </c>
    </row>
    <row r="642" spans="1:7">
      <c r="A642" s="375">
        <v>36144</v>
      </c>
      <c r="B642" s="372" t="s">
        <v>4026</v>
      </c>
      <c r="C642" s="374" t="s">
        <v>43</v>
      </c>
      <c r="D642" s="374" t="s">
        <v>2</v>
      </c>
      <c r="E642" s="375">
        <v>0.464610419</v>
      </c>
      <c r="F642" s="268">
        <f>IF(C642="MAT.",VLOOKUP(A642,INSUMOS_AUX!A:F,6,FALSE),0)</f>
        <v>1.1200000000000001</v>
      </c>
      <c r="G642" s="375">
        <f>IF(C642="M.O.",VLOOKUP(A642,INSUMOS_AUX!A:F,6,FALSE),0)</f>
        <v>0</v>
      </c>
    </row>
    <row r="643" spans="1:7">
      <c r="A643" s="375">
        <v>36146</v>
      </c>
      <c r="B643" s="372" t="s">
        <v>3883</v>
      </c>
      <c r="C643" s="374" t="s">
        <v>43</v>
      </c>
      <c r="D643" s="374" t="s">
        <v>2</v>
      </c>
      <c r="E643" s="375">
        <v>5.1688120000000001E-3</v>
      </c>
      <c r="F643" s="268">
        <f>IF(C643="MAT.",VLOOKUP(A643,INSUMOS_AUX!A:F,6,FALSE),0)</f>
        <v>170</v>
      </c>
      <c r="G643" s="375">
        <f>IF(C643="M.O.",VLOOKUP(A643,INSUMOS_AUX!A:F,6,FALSE),0)</f>
        <v>0</v>
      </c>
    </row>
    <row r="644" spans="1:7" ht="21">
      <c r="A644" s="375">
        <v>36149</v>
      </c>
      <c r="B644" s="372" t="s">
        <v>4647</v>
      </c>
      <c r="C644" s="374" t="s">
        <v>43</v>
      </c>
      <c r="D644" s="374" t="s">
        <v>2</v>
      </c>
      <c r="E644" s="375">
        <v>3.0005190000000001E-3</v>
      </c>
      <c r="F644" s="268">
        <f>IF(C644="MAT.",VLOOKUP(A644,INSUMOS_AUX!A:F,6,FALSE),0)</f>
        <v>117.5</v>
      </c>
      <c r="G644" s="375">
        <f>IF(C644="M.O.",VLOOKUP(A644,INSUMOS_AUX!A:F,6,FALSE),0)</f>
        <v>0</v>
      </c>
    </row>
    <row r="645" spans="1:7">
      <c r="A645" s="375">
        <v>36150</v>
      </c>
      <c r="B645" s="372" t="s">
        <v>780</v>
      </c>
      <c r="C645" s="374" t="s">
        <v>43</v>
      </c>
      <c r="D645" s="374" t="s">
        <v>2</v>
      </c>
      <c r="E645" s="375">
        <v>1.1028158999999999E-2</v>
      </c>
      <c r="F645" s="268">
        <f>IF(C645="MAT.",VLOOKUP(A645,INSUMOS_AUX!A:F,6,FALSE),0)</f>
        <v>29.7</v>
      </c>
      <c r="G645" s="375">
        <f>IF(C645="M.O.",VLOOKUP(A645,INSUMOS_AUX!A:F,6,FALSE),0)</f>
        <v>0</v>
      </c>
    </row>
    <row r="646" spans="1:7" ht="21">
      <c r="A646" s="375">
        <v>36153</v>
      </c>
      <c r="B646" s="372" t="s">
        <v>4184</v>
      </c>
      <c r="C646" s="374" t="s">
        <v>43</v>
      </c>
      <c r="D646" s="374" t="s">
        <v>2</v>
      </c>
      <c r="E646" s="375">
        <v>4.4799419999999998E-3</v>
      </c>
      <c r="F646" s="268">
        <f>IF(C646="MAT.",VLOOKUP(A646,INSUMOS_AUX!A:F,6,FALSE),0)</f>
        <v>133.75</v>
      </c>
      <c r="G646" s="375">
        <f>IF(C646="M.O.",VLOOKUP(A646,INSUMOS_AUX!A:F,6,FALSE),0)</f>
        <v>0</v>
      </c>
    </row>
    <row r="647" spans="1:7">
      <c r="A647" s="375">
        <v>370</v>
      </c>
      <c r="B647" s="372" t="s">
        <v>6367</v>
      </c>
      <c r="C647" s="374" t="s">
        <v>43</v>
      </c>
      <c r="D647" s="374" t="s">
        <v>93</v>
      </c>
      <c r="E647" s="375">
        <v>5.5420999999999998E-2</v>
      </c>
      <c r="F647" s="268">
        <f>IF(C647="MAT.",VLOOKUP(A647,INSUMOS_AUX!A:F,6,FALSE),0)</f>
        <v>77.5</v>
      </c>
      <c r="G647" s="375">
        <f>IF(C647="M.O.",VLOOKUP(A647,INSUMOS_AUX!A:F,6,FALSE),0)</f>
        <v>0</v>
      </c>
    </row>
    <row r="648" spans="1:7">
      <c r="A648" s="375">
        <v>37370</v>
      </c>
      <c r="B648" s="372" t="s">
        <v>104</v>
      </c>
      <c r="C648" s="374" t="s">
        <v>43</v>
      </c>
      <c r="D648" s="374" t="s">
        <v>97</v>
      </c>
      <c r="E648" s="375">
        <v>4.1673879999999999</v>
      </c>
      <c r="F648" s="268">
        <f>IF(C648="MAT.",VLOOKUP(A648,INSUMOS_AUX!A:F,6,FALSE),0)</f>
        <v>1.7</v>
      </c>
      <c r="G648" s="375">
        <f>IF(C648="M.O.",VLOOKUP(A648,INSUMOS_AUX!A:F,6,FALSE),0)</f>
        <v>0</v>
      </c>
    </row>
    <row r="649" spans="1:7">
      <c r="A649" s="375">
        <v>37371</v>
      </c>
      <c r="B649" s="372" t="s">
        <v>105</v>
      </c>
      <c r="C649" s="374" t="s">
        <v>43</v>
      </c>
      <c r="D649" s="374" t="s">
        <v>97</v>
      </c>
      <c r="E649" s="375">
        <v>4.1673879999999999</v>
      </c>
      <c r="F649" s="268">
        <f>IF(C649="MAT.",VLOOKUP(A649,INSUMOS_AUX!A:F,6,FALSE),0)</f>
        <v>0.64</v>
      </c>
      <c r="G649" s="375">
        <f>IF(C649="M.O.",VLOOKUP(A649,INSUMOS_AUX!A:F,6,FALSE),0)</f>
        <v>0</v>
      </c>
    </row>
    <row r="650" spans="1:7">
      <c r="A650" s="375">
        <v>37372</v>
      </c>
      <c r="B650" s="372" t="s">
        <v>106</v>
      </c>
      <c r="C650" s="374" t="s">
        <v>43</v>
      </c>
      <c r="D650" s="374" t="s">
        <v>97</v>
      </c>
      <c r="E650" s="375">
        <v>4.1673879999999999</v>
      </c>
      <c r="F650" s="268">
        <f>IF(C650="MAT.",VLOOKUP(A650,INSUMOS_AUX!A:F,6,FALSE),0)</f>
        <v>0.37</v>
      </c>
      <c r="G650" s="375">
        <f>IF(C650="M.O.",VLOOKUP(A650,INSUMOS_AUX!A:F,6,FALSE),0)</f>
        <v>0</v>
      </c>
    </row>
    <row r="651" spans="1:7">
      <c r="A651" s="375">
        <v>37373</v>
      </c>
      <c r="B651" s="372" t="s">
        <v>107</v>
      </c>
      <c r="C651" s="374" t="s">
        <v>43</v>
      </c>
      <c r="D651" s="374" t="s">
        <v>97</v>
      </c>
      <c r="E651" s="375">
        <v>4.1673879999999999</v>
      </c>
      <c r="F651" s="268">
        <f>IF(C651="MAT.",VLOOKUP(A651,INSUMOS_AUX!A:F,6,FALSE),0)</f>
        <v>0.02</v>
      </c>
      <c r="G651" s="375">
        <f>IF(C651="M.O.",VLOOKUP(A651,INSUMOS_AUX!A:F,6,FALSE),0)</f>
        <v>0</v>
      </c>
    </row>
    <row r="652" spans="1:7">
      <c r="A652" s="375">
        <v>37623</v>
      </c>
      <c r="B652" s="372" t="s">
        <v>6368</v>
      </c>
      <c r="C652" s="374" t="s">
        <v>92</v>
      </c>
      <c r="D652" s="374" t="s">
        <v>97</v>
      </c>
      <c r="E652" s="375">
        <v>0.113716832</v>
      </c>
      <c r="F652" s="268">
        <f>IF(C652="MAT.",VLOOKUP(A652,INSUMOS_AUX!A:F,6,FALSE),0)</f>
        <v>0</v>
      </c>
      <c r="G652" s="375">
        <f>IF(C652="M.O.",VLOOKUP(A652,INSUMOS_AUX!A:F,6,FALSE),0)</f>
        <v>9.94</v>
      </c>
    </row>
    <row r="653" spans="1:7">
      <c r="A653" s="375">
        <v>378</v>
      </c>
      <c r="B653" s="372" t="s">
        <v>156</v>
      </c>
      <c r="C653" s="374" t="s">
        <v>92</v>
      </c>
      <c r="D653" s="374" t="s">
        <v>97</v>
      </c>
      <c r="E653" s="375">
        <v>0.11627136</v>
      </c>
      <c r="F653" s="268">
        <f>IF(C653="MAT.",VLOOKUP(A653,INSUMOS_AUX!A:F,6,FALSE),0)</f>
        <v>0</v>
      </c>
      <c r="G653" s="375">
        <f>IF(C653="M.O.",VLOOKUP(A653,INSUMOS_AUX!A:F,6,FALSE),0)</f>
        <v>13.35</v>
      </c>
    </row>
    <row r="654" spans="1:7">
      <c r="A654" s="375">
        <v>38382</v>
      </c>
      <c r="B654" s="372" t="s">
        <v>2915</v>
      </c>
      <c r="C654" s="374" t="s">
        <v>43</v>
      </c>
      <c r="D654" s="374" t="s">
        <v>2</v>
      </c>
      <c r="E654" s="375">
        <v>1.1068588000000001E-2</v>
      </c>
      <c r="F654" s="268">
        <f>IF(C654="MAT.",VLOOKUP(A654,INSUMOS_AUX!A:F,6,FALSE),0)</f>
        <v>7.37</v>
      </c>
      <c r="G654" s="375">
        <f>IF(C654="M.O.",VLOOKUP(A654,INSUMOS_AUX!A:F,6,FALSE),0)</f>
        <v>0</v>
      </c>
    </row>
    <row r="655" spans="1:7">
      <c r="A655" s="375">
        <v>38390</v>
      </c>
      <c r="B655" s="372" t="s">
        <v>4067</v>
      </c>
      <c r="C655" s="374" t="s">
        <v>43</v>
      </c>
      <c r="D655" s="374" t="s">
        <v>2</v>
      </c>
      <c r="E655" s="375">
        <v>6.1282680000000001E-3</v>
      </c>
      <c r="F655" s="268">
        <f>IF(C655="MAT.",VLOOKUP(A655,INSUMOS_AUX!A:F,6,FALSE),0)</f>
        <v>22.22</v>
      </c>
      <c r="G655" s="375">
        <f>IF(C655="M.O.",VLOOKUP(A655,INSUMOS_AUX!A:F,6,FALSE),0)</f>
        <v>0</v>
      </c>
    </row>
    <row r="656" spans="1:7">
      <c r="A656" s="375">
        <v>38393</v>
      </c>
      <c r="B656" s="372" t="s">
        <v>4066</v>
      </c>
      <c r="C656" s="374" t="s">
        <v>43</v>
      </c>
      <c r="D656" s="374" t="s">
        <v>2</v>
      </c>
      <c r="E656" s="375">
        <v>6.1282680000000001E-3</v>
      </c>
      <c r="F656" s="268">
        <f>IF(C656="MAT.",VLOOKUP(A656,INSUMOS_AUX!A:F,6,FALSE),0)</f>
        <v>10.02</v>
      </c>
      <c r="G656" s="375">
        <f>IF(C656="M.O.",VLOOKUP(A656,INSUMOS_AUX!A:F,6,FALSE),0)</f>
        <v>0</v>
      </c>
    </row>
    <row r="657" spans="1:7">
      <c r="A657" s="375">
        <v>38396</v>
      </c>
      <c r="B657" s="372" t="s">
        <v>4090</v>
      </c>
      <c r="C657" s="374" t="s">
        <v>43</v>
      </c>
      <c r="D657" s="374" t="s">
        <v>2</v>
      </c>
      <c r="E657" s="375">
        <v>2.1975E-4</v>
      </c>
      <c r="F657" s="268">
        <f>IF(C657="MAT.",VLOOKUP(A657,INSUMOS_AUX!A:F,6,FALSE),0)</f>
        <v>308.81</v>
      </c>
      <c r="G657" s="375">
        <f>IF(C657="M.O.",VLOOKUP(A657,INSUMOS_AUX!A:F,6,FALSE),0)</f>
        <v>0</v>
      </c>
    </row>
    <row r="658" spans="1:7">
      <c r="A658" s="375">
        <v>38399</v>
      </c>
      <c r="B658" s="372" t="s">
        <v>914</v>
      </c>
      <c r="C658" s="374" t="s">
        <v>43</v>
      </c>
      <c r="D658" s="374" t="s">
        <v>2</v>
      </c>
      <c r="E658" s="375">
        <v>1.097939E-3</v>
      </c>
      <c r="F658" s="268">
        <f>IF(C658="MAT.",VLOOKUP(A658,INSUMOS_AUX!A:F,6,FALSE),0)</f>
        <v>123.87</v>
      </c>
      <c r="G658" s="375">
        <f>IF(C658="M.O.",VLOOKUP(A658,INSUMOS_AUX!A:F,6,FALSE),0)</f>
        <v>0</v>
      </c>
    </row>
    <row r="659" spans="1:7" ht="21">
      <c r="A659" s="375">
        <v>38413</v>
      </c>
      <c r="B659" s="372" t="s">
        <v>2921</v>
      </c>
      <c r="C659" s="374" t="s">
        <v>43</v>
      </c>
      <c r="D659" s="374" t="s">
        <v>2</v>
      </c>
      <c r="E659" s="375">
        <v>1.7880000000000001E-4</v>
      </c>
      <c r="F659" s="268">
        <f>IF(C659="MAT.",VLOOKUP(A659,INSUMOS_AUX!A:F,6,FALSE),0)</f>
        <v>623.17999999999995</v>
      </c>
      <c r="G659" s="375">
        <f>IF(C659="M.O.",VLOOKUP(A659,INSUMOS_AUX!A:F,6,FALSE),0)</f>
        <v>0</v>
      </c>
    </row>
    <row r="660" spans="1:7">
      <c r="A660" s="375">
        <v>38476</v>
      </c>
      <c r="B660" s="372" t="s">
        <v>2266</v>
      </c>
      <c r="C660" s="374" t="s">
        <v>43</v>
      </c>
      <c r="D660" s="374" t="s">
        <v>2</v>
      </c>
      <c r="E660" s="375">
        <v>8.3399699999999995E-4</v>
      </c>
      <c r="F660" s="268">
        <f>IF(C660="MAT.",VLOOKUP(A660,INSUMOS_AUX!A:F,6,FALSE),0)</f>
        <v>186.63</v>
      </c>
      <c r="G660" s="375">
        <f>IF(C660="M.O.",VLOOKUP(A660,INSUMOS_AUX!A:F,6,FALSE),0)</f>
        <v>0</v>
      </c>
    </row>
    <row r="661" spans="1:7">
      <c r="A661" s="375">
        <v>38477</v>
      </c>
      <c r="B661" s="372" t="s">
        <v>2267</v>
      </c>
      <c r="C661" s="374" t="s">
        <v>43</v>
      </c>
      <c r="D661" s="374" t="s">
        <v>2</v>
      </c>
      <c r="E661" s="375">
        <v>1.7880000000000001E-4</v>
      </c>
      <c r="F661" s="268">
        <f>IF(C661="MAT.",VLOOKUP(A661,INSUMOS_AUX!A:F,6,FALSE),0)</f>
        <v>528.54</v>
      </c>
      <c r="G661" s="375">
        <f>IF(C661="M.O.",VLOOKUP(A661,INSUMOS_AUX!A:F,6,FALSE),0)</f>
        <v>0</v>
      </c>
    </row>
    <row r="662" spans="1:7">
      <c r="A662" s="375">
        <v>4721</v>
      </c>
      <c r="B662" s="372" t="s">
        <v>341</v>
      </c>
      <c r="C662" s="374" t="s">
        <v>43</v>
      </c>
      <c r="D662" s="374" t="s">
        <v>93</v>
      </c>
      <c r="E662" s="375">
        <v>4.1442199999999998E-2</v>
      </c>
      <c r="F662" s="268">
        <f>IF(C662="MAT.",VLOOKUP(A662,INSUMOS_AUX!A:F,6,FALSE),0)</f>
        <v>45.44</v>
      </c>
      <c r="G662" s="375">
        <f>IF(C662="M.O.",VLOOKUP(A662,INSUMOS_AUX!A:F,6,FALSE),0)</f>
        <v>0</v>
      </c>
    </row>
    <row r="663" spans="1:7">
      <c r="A663" s="375">
        <v>4750</v>
      </c>
      <c r="B663" s="372" t="s">
        <v>110</v>
      </c>
      <c r="C663" s="374" t="s">
        <v>92</v>
      </c>
      <c r="D663" s="374" t="s">
        <v>97</v>
      </c>
      <c r="E663" s="375">
        <v>0.36615599999999998</v>
      </c>
      <c r="F663" s="268">
        <f>IF(C663="MAT.",VLOOKUP(A663,INSUMOS_AUX!A:F,6,FALSE),0)</f>
        <v>0</v>
      </c>
      <c r="G663" s="375">
        <f>IF(C663="M.O.",VLOOKUP(A663,INSUMOS_AUX!A:F,6,FALSE),0)</f>
        <v>13.35</v>
      </c>
    </row>
    <row r="664" spans="1:7">
      <c r="A664" s="375">
        <v>6111</v>
      </c>
      <c r="B664" s="372" t="s">
        <v>109</v>
      </c>
      <c r="C664" s="374" t="s">
        <v>92</v>
      </c>
      <c r="D664" s="374" t="s">
        <v>97</v>
      </c>
      <c r="E664" s="375">
        <v>3.5232628789999998</v>
      </c>
      <c r="F664" s="268">
        <f>IF(C664="MAT.",VLOOKUP(A664,INSUMOS_AUX!A:F,6,FALSE),0)</f>
        <v>0</v>
      </c>
      <c r="G664" s="375">
        <f>IF(C664="M.O.",VLOOKUP(A664,INSUMOS_AUX!A:F,6,FALSE),0)</f>
        <v>8.17</v>
      </c>
    </row>
    <row r="665" spans="1:7">
      <c r="A665" s="375">
        <v>6114</v>
      </c>
      <c r="B665" s="372" t="s">
        <v>177</v>
      </c>
      <c r="C665" s="374" t="s">
        <v>92</v>
      </c>
      <c r="D665" s="374" t="s">
        <v>97</v>
      </c>
      <c r="E665" s="375">
        <v>0.11627136</v>
      </c>
      <c r="F665" s="268">
        <f>IF(C665="MAT.",VLOOKUP(A665,INSUMOS_AUX!A:F,6,FALSE),0)</f>
        <v>0</v>
      </c>
      <c r="G665" s="375">
        <f>IF(C665="M.O.",VLOOKUP(A665,INSUMOS_AUX!A:F,6,FALSE),0)</f>
        <v>10.01</v>
      </c>
    </row>
    <row r="666" spans="1:7">
      <c r="A666" s="96"/>
      <c r="B666" s="110"/>
      <c r="C666" s="97"/>
      <c r="D666" s="97"/>
      <c r="E666" s="97"/>
      <c r="F666" s="97"/>
      <c r="G666" s="97"/>
    </row>
    <row r="667" spans="1:7" ht="21">
      <c r="A667" s="359" t="s">
        <v>5665</v>
      </c>
      <c r="B667" s="358" t="s">
        <v>5666</v>
      </c>
      <c r="C667" s="360" t="s">
        <v>75</v>
      </c>
      <c r="D667" s="360" t="s">
        <v>78</v>
      </c>
      <c r="E667" s="361">
        <v>6</v>
      </c>
      <c r="F667" s="361">
        <f t="shared" ref="F667:G667" si="25">SUMPRODUCT($E668:$E700,F668:F700)</f>
        <v>30.666709864629993</v>
      </c>
      <c r="G667" s="361">
        <f t="shared" si="25"/>
        <v>19.362233041899998</v>
      </c>
    </row>
    <row r="668" spans="1:7">
      <c r="A668" s="375">
        <v>10</v>
      </c>
      <c r="B668" s="372" t="s">
        <v>332</v>
      </c>
      <c r="C668" s="374" t="s">
        <v>43</v>
      </c>
      <c r="D668" s="374" t="s">
        <v>2</v>
      </c>
      <c r="E668" s="375">
        <v>1.4064251999999999E-2</v>
      </c>
      <c r="F668" s="268">
        <f>IF(C668="MAT.",VLOOKUP(A668,INSUMOS_AUX!A:F,6,FALSE),0)</f>
        <v>6.13</v>
      </c>
      <c r="G668" s="375">
        <f>IF(C668="M.O.",VLOOKUP(A668,INSUMOS_AUX!A:F,6,FALSE),0)</f>
        <v>0</v>
      </c>
    </row>
    <row r="669" spans="1:7" ht="21">
      <c r="A669" s="375">
        <v>11359</v>
      </c>
      <c r="B669" s="372" t="s">
        <v>5603</v>
      </c>
      <c r="C669" s="374" t="s">
        <v>43</v>
      </c>
      <c r="D669" s="374" t="s">
        <v>2</v>
      </c>
      <c r="E669" s="375">
        <v>1.18764E-4</v>
      </c>
      <c r="F669" s="268">
        <f>IF(C669="MAT.",VLOOKUP(A669,INSUMOS_AUX!A:F,6,FALSE),0)</f>
        <v>604.45000000000005</v>
      </c>
      <c r="G669" s="375">
        <f>IF(C669="M.O.",VLOOKUP(A669,INSUMOS_AUX!A:F,6,FALSE),0)</f>
        <v>0</v>
      </c>
    </row>
    <row r="670" spans="1:7">
      <c r="A670" s="375">
        <v>12815</v>
      </c>
      <c r="B670" s="372" t="s">
        <v>2406</v>
      </c>
      <c r="C670" s="374" t="s">
        <v>43</v>
      </c>
      <c r="D670" s="374" t="s">
        <v>2</v>
      </c>
      <c r="E670" s="375">
        <v>1.5909559E-2</v>
      </c>
      <c r="F670" s="268">
        <f>IF(C670="MAT.",VLOOKUP(A670,INSUMOS_AUX!A:F,6,FALSE),0)</f>
        <v>5.65</v>
      </c>
      <c r="G670" s="375">
        <f>IF(C670="M.O.",VLOOKUP(A670,INSUMOS_AUX!A:F,6,FALSE),0)</f>
        <v>0</v>
      </c>
    </row>
    <row r="671" spans="1:7">
      <c r="A671" s="375">
        <v>12892</v>
      </c>
      <c r="B671" s="372" t="s">
        <v>328</v>
      </c>
      <c r="C671" s="374" t="s">
        <v>43</v>
      </c>
      <c r="D671" s="374" t="s">
        <v>98</v>
      </c>
      <c r="E671" s="375">
        <v>2.5887249000000001E-2</v>
      </c>
      <c r="F671" s="268">
        <f>IF(C671="MAT.",VLOOKUP(A671,INSUMOS_AUX!A:F,6,FALSE),0)</f>
        <v>9</v>
      </c>
      <c r="G671" s="375">
        <f>IF(C671="M.O.",VLOOKUP(A671,INSUMOS_AUX!A:F,6,FALSE),0)</f>
        <v>0</v>
      </c>
    </row>
    <row r="672" spans="1:7">
      <c r="A672" s="375">
        <v>12893</v>
      </c>
      <c r="B672" s="372" t="s">
        <v>329</v>
      </c>
      <c r="C672" s="374" t="s">
        <v>43</v>
      </c>
      <c r="D672" s="374" t="s">
        <v>98</v>
      </c>
      <c r="E672" s="375">
        <v>3.0175969999999999E-3</v>
      </c>
      <c r="F672" s="268">
        <f>IF(C672="MAT.",VLOOKUP(A672,INSUMOS_AUX!A:F,6,FALSE),0)</f>
        <v>48</v>
      </c>
      <c r="G672" s="375">
        <f>IF(C672="M.O.",VLOOKUP(A672,INSUMOS_AUX!A:F,6,FALSE),0)</f>
        <v>0</v>
      </c>
    </row>
    <row r="673" spans="1:7">
      <c r="A673" s="375">
        <v>1379</v>
      </c>
      <c r="B673" s="372" t="s">
        <v>335</v>
      </c>
      <c r="C673" s="374" t="s">
        <v>43</v>
      </c>
      <c r="D673" s="374" t="s">
        <v>94</v>
      </c>
      <c r="E673" s="375">
        <v>33.166319999999999</v>
      </c>
      <c r="F673" s="268">
        <f>IF(C673="MAT.",VLOOKUP(A673,INSUMOS_AUX!A:F,6,FALSE),0)</f>
        <v>0.42</v>
      </c>
      <c r="G673" s="375">
        <f>IF(C673="M.O.",VLOOKUP(A673,INSUMOS_AUX!A:F,6,FALSE),0)</f>
        <v>0</v>
      </c>
    </row>
    <row r="674" spans="1:7">
      <c r="A674" s="375">
        <v>25966</v>
      </c>
      <c r="B674" s="372" t="s">
        <v>3980</v>
      </c>
      <c r="C674" s="374" t="s">
        <v>43</v>
      </c>
      <c r="D674" s="374" t="s">
        <v>113</v>
      </c>
      <c r="E674" s="375">
        <v>2.6515649999999998E-3</v>
      </c>
      <c r="F674" s="268">
        <f>IF(C674="MAT.",VLOOKUP(A674,INSUMOS_AUX!A:F,6,FALSE),0)</f>
        <v>13.63</v>
      </c>
      <c r="G674" s="375">
        <f>IF(C674="M.O.",VLOOKUP(A674,INSUMOS_AUX!A:F,6,FALSE),0)</f>
        <v>0</v>
      </c>
    </row>
    <row r="675" spans="1:7">
      <c r="A675" s="375">
        <v>2705</v>
      </c>
      <c r="B675" s="372" t="s">
        <v>99</v>
      </c>
      <c r="C675" s="374" t="s">
        <v>43</v>
      </c>
      <c r="D675" s="374" t="s">
        <v>100</v>
      </c>
      <c r="E675" s="375">
        <v>0.16830000000000001</v>
      </c>
      <c r="F675" s="268">
        <f>IF(C675="MAT.",VLOOKUP(A675,INSUMOS_AUX!A:F,6,FALSE),0)</f>
        <v>0.46</v>
      </c>
      <c r="G675" s="375">
        <f>IF(C675="M.O.",VLOOKUP(A675,INSUMOS_AUX!A:F,6,FALSE),0)</f>
        <v>0</v>
      </c>
    </row>
    <row r="676" spans="1:7">
      <c r="A676" s="375">
        <v>2711</v>
      </c>
      <c r="B676" s="372" t="s">
        <v>334</v>
      </c>
      <c r="C676" s="374" t="s">
        <v>43</v>
      </c>
      <c r="D676" s="374" t="s">
        <v>2</v>
      </c>
      <c r="E676" s="375">
        <v>1.165882E-3</v>
      </c>
      <c r="F676" s="268">
        <f>IF(C676="MAT.",VLOOKUP(A676,INSUMOS_AUX!A:F,6,FALSE),0)</f>
        <v>100.24</v>
      </c>
      <c r="G676" s="375">
        <f>IF(C676="M.O.",VLOOKUP(A676,INSUMOS_AUX!A:F,6,FALSE),0)</f>
        <v>0</v>
      </c>
    </row>
    <row r="677" spans="1:7">
      <c r="A677" s="375">
        <v>36144</v>
      </c>
      <c r="B677" s="372" t="s">
        <v>4026</v>
      </c>
      <c r="C677" s="374" t="s">
        <v>43</v>
      </c>
      <c r="D677" s="374" t="s">
        <v>2</v>
      </c>
      <c r="E677" s="375">
        <v>0.21013330399999999</v>
      </c>
      <c r="F677" s="268">
        <f>IF(C677="MAT.",VLOOKUP(A677,INSUMOS_AUX!A:F,6,FALSE),0)</f>
        <v>1.1200000000000001</v>
      </c>
      <c r="G677" s="375">
        <f>IF(C677="M.O.",VLOOKUP(A677,INSUMOS_AUX!A:F,6,FALSE),0)</f>
        <v>0</v>
      </c>
    </row>
    <row r="678" spans="1:7">
      <c r="A678" s="375">
        <v>36146</v>
      </c>
      <c r="B678" s="372" t="s">
        <v>3883</v>
      </c>
      <c r="C678" s="374" t="s">
        <v>43</v>
      </c>
      <c r="D678" s="374" t="s">
        <v>2</v>
      </c>
      <c r="E678" s="375">
        <v>2.3377430000000002E-3</v>
      </c>
      <c r="F678" s="268">
        <f>IF(C678="MAT.",VLOOKUP(A678,INSUMOS_AUX!A:F,6,FALSE),0)</f>
        <v>170</v>
      </c>
      <c r="G678" s="375">
        <f>IF(C678="M.O.",VLOOKUP(A678,INSUMOS_AUX!A:F,6,FALSE),0)</f>
        <v>0</v>
      </c>
    </row>
    <row r="679" spans="1:7" ht="21">
      <c r="A679" s="375">
        <v>36149</v>
      </c>
      <c r="B679" s="372" t="s">
        <v>4647</v>
      </c>
      <c r="C679" s="374" t="s">
        <v>43</v>
      </c>
      <c r="D679" s="374" t="s">
        <v>2</v>
      </c>
      <c r="E679" s="375">
        <v>1.3570699999999999E-3</v>
      </c>
      <c r="F679" s="268">
        <f>IF(C679="MAT.",VLOOKUP(A679,INSUMOS_AUX!A:F,6,FALSE),0)</f>
        <v>117.5</v>
      </c>
      <c r="G679" s="375">
        <f>IF(C679="M.O.",VLOOKUP(A679,INSUMOS_AUX!A:F,6,FALSE),0)</f>
        <v>0</v>
      </c>
    </row>
    <row r="680" spans="1:7">
      <c r="A680" s="375">
        <v>36150</v>
      </c>
      <c r="B680" s="372" t="s">
        <v>780</v>
      </c>
      <c r="C680" s="374" t="s">
        <v>43</v>
      </c>
      <c r="D680" s="374" t="s">
        <v>2</v>
      </c>
      <c r="E680" s="375">
        <v>4.9877990000000002E-3</v>
      </c>
      <c r="F680" s="268">
        <f>IF(C680="MAT.",VLOOKUP(A680,INSUMOS_AUX!A:F,6,FALSE),0)</f>
        <v>29.7</v>
      </c>
      <c r="G680" s="375">
        <f>IF(C680="M.O.",VLOOKUP(A680,INSUMOS_AUX!A:F,6,FALSE),0)</f>
        <v>0</v>
      </c>
    </row>
    <row r="681" spans="1:7" ht="21">
      <c r="A681" s="375">
        <v>36153</v>
      </c>
      <c r="B681" s="372" t="s">
        <v>4184</v>
      </c>
      <c r="C681" s="374" t="s">
        <v>43</v>
      </c>
      <c r="D681" s="374" t="s">
        <v>2</v>
      </c>
      <c r="E681" s="375">
        <v>2.0261820000000001E-3</v>
      </c>
      <c r="F681" s="268">
        <f>IF(C681="MAT.",VLOOKUP(A681,INSUMOS_AUX!A:F,6,FALSE),0)</f>
        <v>133.75</v>
      </c>
      <c r="G681" s="375">
        <f>IF(C681="M.O.",VLOOKUP(A681,INSUMOS_AUX!A:F,6,FALSE),0)</f>
        <v>0</v>
      </c>
    </row>
    <row r="682" spans="1:7" ht="21">
      <c r="A682" s="375">
        <v>36397</v>
      </c>
      <c r="B682" s="372" t="s">
        <v>188</v>
      </c>
      <c r="C682" s="374" t="s">
        <v>43</v>
      </c>
      <c r="D682" s="374" t="s">
        <v>2</v>
      </c>
      <c r="E682" s="375">
        <v>1.4273999999999999E-5</v>
      </c>
      <c r="F682" s="268">
        <f>IF(C682="MAT.",VLOOKUP(A682,INSUMOS_AUX!A:F,6,FALSE),0)</f>
        <v>12203.38</v>
      </c>
      <c r="G682" s="375">
        <f>IF(C682="M.O.",VLOOKUP(A682,INSUMOS_AUX!A:F,6,FALSE),0)</f>
        <v>0</v>
      </c>
    </row>
    <row r="683" spans="1:7">
      <c r="A683" s="375">
        <v>370</v>
      </c>
      <c r="B683" s="372" t="s">
        <v>6367</v>
      </c>
      <c r="C683" s="374" t="s">
        <v>43</v>
      </c>
      <c r="D683" s="374" t="s">
        <v>93</v>
      </c>
      <c r="E683" s="375">
        <v>8.0579999999999999E-2</v>
      </c>
      <c r="F683" s="268">
        <f>IF(C683="MAT.",VLOOKUP(A683,INSUMOS_AUX!A:F,6,FALSE),0)</f>
        <v>77.5</v>
      </c>
      <c r="G683" s="375">
        <f>IF(C683="M.O.",VLOOKUP(A683,INSUMOS_AUX!A:F,6,FALSE),0)</f>
        <v>0</v>
      </c>
    </row>
    <row r="684" spans="1:7">
      <c r="A684" s="375">
        <v>37370</v>
      </c>
      <c r="B684" s="372" t="s">
        <v>104</v>
      </c>
      <c r="C684" s="374" t="s">
        <v>43</v>
      </c>
      <c r="D684" s="374" t="s">
        <v>97</v>
      </c>
      <c r="E684" s="375">
        <v>1.8848199999999999</v>
      </c>
      <c r="F684" s="268">
        <f>IF(C684="MAT.",VLOOKUP(A684,INSUMOS_AUX!A:F,6,FALSE),0)</f>
        <v>1.7</v>
      </c>
      <c r="G684" s="375">
        <f>IF(C684="M.O.",VLOOKUP(A684,INSUMOS_AUX!A:F,6,FALSE),0)</f>
        <v>0</v>
      </c>
    </row>
    <row r="685" spans="1:7">
      <c r="A685" s="375">
        <v>37371</v>
      </c>
      <c r="B685" s="372" t="s">
        <v>105</v>
      </c>
      <c r="C685" s="374" t="s">
        <v>43</v>
      </c>
      <c r="D685" s="374" t="s">
        <v>97</v>
      </c>
      <c r="E685" s="375">
        <v>1.8848199999999999</v>
      </c>
      <c r="F685" s="268">
        <f>IF(C685="MAT.",VLOOKUP(A685,INSUMOS_AUX!A:F,6,FALSE),0)</f>
        <v>0.64</v>
      </c>
      <c r="G685" s="375">
        <f>IF(C685="M.O.",VLOOKUP(A685,INSUMOS_AUX!A:F,6,FALSE),0)</f>
        <v>0</v>
      </c>
    </row>
    <row r="686" spans="1:7">
      <c r="A686" s="375">
        <v>37372</v>
      </c>
      <c r="B686" s="372" t="s">
        <v>106</v>
      </c>
      <c r="C686" s="374" t="s">
        <v>43</v>
      </c>
      <c r="D686" s="374" t="s">
        <v>97</v>
      </c>
      <c r="E686" s="375">
        <v>1.8848199999999999</v>
      </c>
      <c r="F686" s="268">
        <f>IF(C686="MAT.",VLOOKUP(A686,INSUMOS_AUX!A:F,6,FALSE),0)</f>
        <v>0.37</v>
      </c>
      <c r="G686" s="375">
        <f>IF(C686="M.O.",VLOOKUP(A686,INSUMOS_AUX!A:F,6,FALSE),0)</f>
        <v>0</v>
      </c>
    </row>
    <row r="687" spans="1:7">
      <c r="A687" s="375">
        <v>37373</v>
      </c>
      <c r="B687" s="372" t="s">
        <v>107</v>
      </c>
      <c r="C687" s="374" t="s">
        <v>43</v>
      </c>
      <c r="D687" s="374" t="s">
        <v>97</v>
      </c>
      <c r="E687" s="375">
        <v>1.8848199999999999</v>
      </c>
      <c r="F687" s="268">
        <f>IF(C687="MAT.",VLOOKUP(A687,INSUMOS_AUX!A:F,6,FALSE),0)</f>
        <v>0.02</v>
      </c>
      <c r="G687" s="375">
        <f>IF(C687="M.O.",VLOOKUP(A687,INSUMOS_AUX!A:F,6,FALSE),0)</f>
        <v>0</v>
      </c>
    </row>
    <row r="688" spans="1:7">
      <c r="A688" s="375">
        <v>37623</v>
      </c>
      <c r="B688" s="372" t="s">
        <v>6368</v>
      </c>
      <c r="C688" s="374" t="s">
        <v>92</v>
      </c>
      <c r="D688" s="374" t="s">
        <v>97</v>
      </c>
      <c r="E688" s="375">
        <v>0.13143475199999999</v>
      </c>
      <c r="F688" s="268">
        <f>IF(C688="MAT.",VLOOKUP(A688,INSUMOS_AUX!A:F,6,FALSE),0)</f>
        <v>0</v>
      </c>
      <c r="G688" s="375">
        <f>IF(C688="M.O.",VLOOKUP(A688,INSUMOS_AUX!A:F,6,FALSE),0)</f>
        <v>9.94</v>
      </c>
    </row>
    <row r="689" spans="1:7">
      <c r="A689" s="375">
        <v>38382</v>
      </c>
      <c r="B689" s="372" t="s">
        <v>2915</v>
      </c>
      <c r="C689" s="374" t="s">
        <v>43</v>
      </c>
      <c r="D689" s="374" t="s">
        <v>2</v>
      </c>
      <c r="E689" s="375">
        <v>4.7891299999999999E-3</v>
      </c>
      <c r="F689" s="268">
        <f>IF(C689="MAT.",VLOOKUP(A689,INSUMOS_AUX!A:F,6,FALSE),0)</f>
        <v>7.37</v>
      </c>
      <c r="G689" s="375">
        <f>IF(C689="M.O.",VLOOKUP(A689,INSUMOS_AUX!A:F,6,FALSE),0)</f>
        <v>0</v>
      </c>
    </row>
    <row r="690" spans="1:7">
      <c r="A690" s="375">
        <v>38390</v>
      </c>
      <c r="B690" s="372" t="s">
        <v>4067</v>
      </c>
      <c r="C690" s="374" t="s">
        <v>43</v>
      </c>
      <c r="D690" s="374" t="s">
        <v>2</v>
      </c>
      <c r="E690" s="375">
        <v>2.6515649999999998E-3</v>
      </c>
      <c r="F690" s="268">
        <f>IF(C690="MAT.",VLOOKUP(A690,INSUMOS_AUX!A:F,6,FALSE),0)</f>
        <v>22.22</v>
      </c>
      <c r="G690" s="375">
        <f>IF(C690="M.O.",VLOOKUP(A690,INSUMOS_AUX!A:F,6,FALSE),0)</f>
        <v>0</v>
      </c>
    </row>
    <row r="691" spans="1:7">
      <c r="A691" s="375">
        <v>38393</v>
      </c>
      <c r="B691" s="372" t="s">
        <v>4066</v>
      </c>
      <c r="C691" s="374" t="s">
        <v>43</v>
      </c>
      <c r="D691" s="374" t="s">
        <v>2</v>
      </c>
      <c r="E691" s="375">
        <v>2.6515649999999998E-3</v>
      </c>
      <c r="F691" s="268">
        <f>IF(C691="MAT.",VLOOKUP(A691,INSUMOS_AUX!A:F,6,FALSE),0)</f>
        <v>10.02</v>
      </c>
      <c r="G691" s="375">
        <f>IF(C691="M.O.",VLOOKUP(A691,INSUMOS_AUX!A:F,6,FALSE),0)</f>
        <v>0</v>
      </c>
    </row>
    <row r="692" spans="1:7">
      <c r="A692" s="375">
        <v>38396</v>
      </c>
      <c r="B692" s="372" t="s">
        <v>4090</v>
      </c>
      <c r="C692" s="374" t="s">
        <v>43</v>
      </c>
      <c r="D692" s="374" t="s">
        <v>2</v>
      </c>
      <c r="E692" s="375">
        <v>9.5081000000000007E-5</v>
      </c>
      <c r="F692" s="268">
        <f>IF(C692="MAT.",VLOOKUP(A692,INSUMOS_AUX!A:F,6,FALSE),0)</f>
        <v>308.81</v>
      </c>
      <c r="G692" s="375">
        <f>IF(C692="M.O.",VLOOKUP(A692,INSUMOS_AUX!A:F,6,FALSE),0)</f>
        <v>0</v>
      </c>
    </row>
    <row r="693" spans="1:7">
      <c r="A693" s="375">
        <v>38399</v>
      </c>
      <c r="B693" s="372" t="s">
        <v>914</v>
      </c>
      <c r="C693" s="374" t="s">
        <v>43</v>
      </c>
      <c r="D693" s="374" t="s">
        <v>2</v>
      </c>
      <c r="E693" s="375">
        <v>4.7505399999999998E-4</v>
      </c>
      <c r="F693" s="268">
        <f>IF(C693="MAT.",VLOOKUP(A693,INSUMOS_AUX!A:F,6,FALSE),0)</f>
        <v>123.87</v>
      </c>
      <c r="G693" s="375">
        <f>IF(C693="M.O.",VLOOKUP(A693,INSUMOS_AUX!A:F,6,FALSE),0)</f>
        <v>0</v>
      </c>
    </row>
    <row r="694" spans="1:7" ht="21">
      <c r="A694" s="375">
        <v>38413</v>
      </c>
      <c r="B694" s="372" t="s">
        <v>2921</v>
      </c>
      <c r="C694" s="374" t="s">
        <v>43</v>
      </c>
      <c r="D694" s="374" t="s">
        <v>2</v>
      </c>
      <c r="E694" s="375">
        <v>7.7361999999999996E-5</v>
      </c>
      <c r="F694" s="268">
        <f>IF(C694="MAT.",VLOOKUP(A694,INSUMOS_AUX!A:F,6,FALSE),0)</f>
        <v>623.17999999999995</v>
      </c>
      <c r="G694" s="375">
        <f>IF(C694="M.O.",VLOOKUP(A694,INSUMOS_AUX!A:F,6,FALSE),0)</f>
        <v>0</v>
      </c>
    </row>
    <row r="695" spans="1:7">
      <c r="A695" s="375">
        <v>38476</v>
      </c>
      <c r="B695" s="372" t="s">
        <v>2266</v>
      </c>
      <c r="C695" s="374" t="s">
        <v>43</v>
      </c>
      <c r="D695" s="374" t="s">
        <v>2</v>
      </c>
      <c r="E695" s="375">
        <v>3.6085199999999999E-4</v>
      </c>
      <c r="F695" s="268">
        <f>IF(C695="MAT.",VLOOKUP(A695,INSUMOS_AUX!A:F,6,FALSE),0)</f>
        <v>186.63</v>
      </c>
      <c r="G695" s="375">
        <f>IF(C695="M.O.",VLOOKUP(A695,INSUMOS_AUX!A:F,6,FALSE),0)</f>
        <v>0</v>
      </c>
    </row>
    <row r="696" spans="1:7">
      <c r="A696" s="375">
        <v>38477</v>
      </c>
      <c r="B696" s="372" t="s">
        <v>2267</v>
      </c>
      <c r="C696" s="374" t="s">
        <v>43</v>
      </c>
      <c r="D696" s="374" t="s">
        <v>2</v>
      </c>
      <c r="E696" s="375">
        <v>7.7361999999999996E-5</v>
      </c>
      <c r="F696" s="268">
        <f>IF(C696="MAT.",VLOOKUP(A696,INSUMOS_AUX!A:F,6,FALSE),0)</f>
        <v>528.54</v>
      </c>
      <c r="G696" s="375">
        <f>IF(C696="M.O.",VLOOKUP(A696,INSUMOS_AUX!A:F,6,FALSE),0)</f>
        <v>0</v>
      </c>
    </row>
    <row r="697" spans="1:7">
      <c r="A697" s="375">
        <v>4721</v>
      </c>
      <c r="B697" s="372" t="s">
        <v>341</v>
      </c>
      <c r="C697" s="374" t="s">
        <v>43</v>
      </c>
      <c r="D697" s="374" t="s">
        <v>93</v>
      </c>
      <c r="E697" s="375">
        <v>6.0282000000000002E-2</v>
      </c>
      <c r="F697" s="268">
        <f>IF(C697="MAT.",VLOOKUP(A697,INSUMOS_AUX!A:F,6,FALSE),0)</f>
        <v>45.44</v>
      </c>
      <c r="G697" s="375">
        <f>IF(C697="M.O.",VLOOKUP(A697,INSUMOS_AUX!A:F,6,FALSE),0)</f>
        <v>0</v>
      </c>
    </row>
    <row r="698" spans="1:7">
      <c r="A698" s="375">
        <v>4750</v>
      </c>
      <c r="B698" s="372" t="s">
        <v>110</v>
      </c>
      <c r="C698" s="374" t="s">
        <v>92</v>
      </c>
      <c r="D698" s="374" t="s">
        <v>97</v>
      </c>
      <c r="E698" s="375">
        <v>0.63161909999999999</v>
      </c>
      <c r="F698" s="268">
        <f>IF(C698="MAT.",VLOOKUP(A698,INSUMOS_AUX!A:F,6,FALSE),0)</f>
        <v>0</v>
      </c>
      <c r="G698" s="375">
        <f>IF(C698="M.O.",VLOOKUP(A698,INSUMOS_AUX!A:F,6,FALSE),0)</f>
        <v>13.35</v>
      </c>
    </row>
    <row r="699" spans="1:7">
      <c r="A699" s="375">
        <v>6111</v>
      </c>
      <c r="B699" s="372" t="s">
        <v>109</v>
      </c>
      <c r="C699" s="374" t="s">
        <v>92</v>
      </c>
      <c r="D699" s="374" t="s">
        <v>97</v>
      </c>
      <c r="E699" s="375">
        <v>1.035468826</v>
      </c>
      <c r="F699" s="268">
        <f>IF(C699="MAT.",VLOOKUP(A699,INSUMOS_AUX!A:F,6,FALSE),0)</f>
        <v>0</v>
      </c>
      <c r="G699" s="375">
        <f>IF(C699="M.O.",VLOOKUP(A699,INSUMOS_AUX!A:F,6,FALSE),0)</f>
        <v>8.17</v>
      </c>
    </row>
    <row r="700" spans="1:7">
      <c r="A700" s="375">
        <v>6114</v>
      </c>
      <c r="B700" s="372" t="s">
        <v>177</v>
      </c>
      <c r="C700" s="374" t="s">
        <v>92</v>
      </c>
      <c r="D700" s="374" t="s">
        <v>97</v>
      </c>
      <c r="E700" s="375">
        <v>0.11627136</v>
      </c>
      <c r="F700" s="268">
        <f>IF(C700="MAT.",VLOOKUP(A700,INSUMOS_AUX!A:F,6,FALSE),0)</f>
        <v>0</v>
      </c>
      <c r="G700" s="375">
        <f>IF(C700="M.O.",VLOOKUP(A700,INSUMOS_AUX!A:F,6,FALSE),0)</f>
        <v>10.01</v>
      </c>
    </row>
    <row r="701" spans="1:7">
      <c r="A701" s="96"/>
      <c r="B701" s="110"/>
      <c r="C701" s="97"/>
      <c r="D701" s="97"/>
      <c r="E701" s="97"/>
      <c r="F701" s="97"/>
      <c r="G701" s="97"/>
    </row>
    <row r="702" spans="1:7">
      <c r="A702" s="68" t="s">
        <v>5255</v>
      </c>
      <c r="B702" s="377" t="s">
        <v>5667</v>
      </c>
      <c r="C702" s="69"/>
      <c r="D702" s="69"/>
      <c r="E702" s="69"/>
      <c r="F702" s="69"/>
      <c r="G702" s="69"/>
    </row>
    <row r="703" spans="1:7">
      <c r="A703" s="96"/>
      <c r="B703" s="110"/>
      <c r="C703" s="97"/>
      <c r="D703" s="97"/>
      <c r="E703" s="97"/>
      <c r="F703" s="97"/>
      <c r="G703" s="97"/>
    </row>
    <row r="704" spans="1:7" ht="31.5">
      <c r="A704" s="359" t="s">
        <v>5258</v>
      </c>
      <c r="B704" s="358" t="s">
        <v>5259</v>
      </c>
      <c r="C704" s="360" t="s">
        <v>75</v>
      </c>
      <c r="D704" s="360" t="s">
        <v>76</v>
      </c>
      <c r="E704" s="361">
        <v>105.09</v>
      </c>
      <c r="F704" s="361">
        <f t="shared" ref="F704:G704" si="26">SUMPRODUCT($E705:$E739,F705:F739)</f>
        <v>25.559455500189998</v>
      </c>
      <c r="G704" s="361">
        <f t="shared" si="26"/>
        <v>24.7602068819</v>
      </c>
    </row>
    <row r="705" spans="1:7">
      <c r="A705" s="375">
        <v>10</v>
      </c>
      <c r="B705" s="372" t="s">
        <v>332</v>
      </c>
      <c r="C705" s="374" t="s">
        <v>43</v>
      </c>
      <c r="D705" s="374" t="s">
        <v>2</v>
      </c>
      <c r="E705" s="375">
        <v>1.6475345999999998E-2</v>
      </c>
      <c r="F705" s="268">
        <f>IF(C705="MAT.",VLOOKUP(A705,INSUMOS_AUX!A:F,6,FALSE),0)</f>
        <v>6.13</v>
      </c>
      <c r="G705" s="375">
        <f>IF(C705="M.O.",VLOOKUP(A705,INSUMOS_AUX!A:F,6,FALSE),0)</f>
        <v>0</v>
      </c>
    </row>
    <row r="706" spans="1:7" ht="21">
      <c r="A706" s="375">
        <v>10535</v>
      </c>
      <c r="B706" s="372" t="s">
        <v>95</v>
      </c>
      <c r="C706" s="374" t="s">
        <v>43</v>
      </c>
      <c r="D706" s="374" t="s">
        <v>2</v>
      </c>
      <c r="E706" s="375">
        <v>4.3030000000000001E-6</v>
      </c>
      <c r="F706" s="268">
        <f>IF(C706="MAT.",VLOOKUP(A706,INSUMOS_AUX!A:F,6,FALSE),0)</f>
        <v>3000</v>
      </c>
      <c r="G706" s="375">
        <f>IF(C706="M.O.",VLOOKUP(A706,INSUMOS_AUX!A:F,6,FALSE),0)</f>
        <v>0</v>
      </c>
    </row>
    <row r="707" spans="1:7">
      <c r="A707" s="375">
        <v>1106</v>
      </c>
      <c r="B707" s="372" t="s">
        <v>342</v>
      </c>
      <c r="C707" s="374" t="s">
        <v>43</v>
      </c>
      <c r="D707" s="374" t="s">
        <v>94</v>
      </c>
      <c r="E707" s="375">
        <v>1.8982600000000001</v>
      </c>
      <c r="F707" s="268">
        <f>IF(C707="MAT.",VLOOKUP(A707,INSUMOS_AUX!A:F,6,FALSE),0)</f>
        <v>0.53</v>
      </c>
      <c r="G707" s="375">
        <f>IF(C707="M.O.",VLOOKUP(A707,INSUMOS_AUX!A:F,6,FALSE),0)</f>
        <v>0</v>
      </c>
    </row>
    <row r="708" spans="1:7" ht="21">
      <c r="A708" s="375">
        <v>11359</v>
      </c>
      <c r="B708" s="372" t="s">
        <v>5603</v>
      </c>
      <c r="C708" s="374" t="s">
        <v>43</v>
      </c>
      <c r="D708" s="374" t="s">
        <v>2</v>
      </c>
      <c r="E708" s="375">
        <v>1.3912399999999999E-4</v>
      </c>
      <c r="F708" s="268">
        <f>IF(C708="MAT.",VLOOKUP(A708,INSUMOS_AUX!A:F,6,FALSE),0)</f>
        <v>604.45000000000005</v>
      </c>
      <c r="G708" s="375">
        <f>IF(C708="M.O.",VLOOKUP(A708,INSUMOS_AUX!A:F,6,FALSE),0)</f>
        <v>0</v>
      </c>
    </row>
    <row r="709" spans="1:7">
      <c r="A709" s="375">
        <v>12815</v>
      </c>
      <c r="B709" s="372" t="s">
        <v>2406</v>
      </c>
      <c r="C709" s="374" t="s">
        <v>43</v>
      </c>
      <c r="D709" s="374" t="s">
        <v>2</v>
      </c>
      <c r="E709" s="375">
        <v>1.8637001E-2</v>
      </c>
      <c r="F709" s="268">
        <f>IF(C709="MAT.",VLOOKUP(A709,INSUMOS_AUX!A:F,6,FALSE),0)</f>
        <v>5.65</v>
      </c>
      <c r="G709" s="375">
        <f>IF(C709="M.O.",VLOOKUP(A709,INSUMOS_AUX!A:F,6,FALSE),0)</f>
        <v>0</v>
      </c>
    </row>
    <row r="710" spans="1:7">
      <c r="A710" s="375">
        <v>12892</v>
      </c>
      <c r="B710" s="372" t="s">
        <v>328</v>
      </c>
      <c r="C710" s="374" t="s">
        <v>43</v>
      </c>
      <c r="D710" s="374" t="s">
        <v>98</v>
      </c>
      <c r="E710" s="375">
        <v>2.8863949E-2</v>
      </c>
      <c r="F710" s="268">
        <f>IF(C710="MAT.",VLOOKUP(A710,INSUMOS_AUX!A:F,6,FALSE),0)</f>
        <v>9</v>
      </c>
      <c r="G710" s="375">
        <f>IF(C710="M.O.",VLOOKUP(A710,INSUMOS_AUX!A:F,6,FALSE),0)</f>
        <v>0</v>
      </c>
    </row>
    <row r="711" spans="1:7">
      <c r="A711" s="375">
        <v>12893</v>
      </c>
      <c r="B711" s="372" t="s">
        <v>329</v>
      </c>
      <c r="C711" s="374" t="s">
        <v>43</v>
      </c>
      <c r="D711" s="374" t="s">
        <v>98</v>
      </c>
      <c r="E711" s="375">
        <v>3.3645820000000001E-3</v>
      </c>
      <c r="F711" s="268">
        <f>IF(C711="MAT.",VLOOKUP(A711,INSUMOS_AUX!A:F,6,FALSE),0)</f>
        <v>48</v>
      </c>
      <c r="G711" s="375">
        <f>IF(C711="M.O.",VLOOKUP(A711,INSUMOS_AUX!A:F,6,FALSE),0)</f>
        <v>0</v>
      </c>
    </row>
    <row r="712" spans="1:7">
      <c r="A712" s="375">
        <v>1379</v>
      </c>
      <c r="B712" s="372" t="s">
        <v>335</v>
      </c>
      <c r="C712" s="374" t="s">
        <v>43</v>
      </c>
      <c r="D712" s="374" t="s">
        <v>94</v>
      </c>
      <c r="E712" s="375">
        <v>1.8191740000000001</v>
      </c>
      <c r="F712" s="268">
        <f>IF(C712="MAT.",VLOOKUP(A712,INSUMOS_AUX!A:F,6,FALSE),0)</f>
        <v>0.42</v>
      </c>
      <c r="G712" s="375">
        <f>IF(C712="M.O.",VLOOKUP(A712,INSUMOS_AUX!A:F,6,FALSE),0)</f>
        <v>0</v>
      </c>
    </row>
    <row r="713" spans="1:7">
      <c r="A713" s="375">
        <v>25966</v>
      </c>
      <c r="B713" s="372" t="s">
        <v>3980</v>
      </c>
      <c r="C713" s="374" t="s">
        <v>43</v>
      </c>
      <c r="D713" s="374" t="s">
        <v>113</v>
      </c>
      <c r="E713" s="375">
        <v>3.1061330000000001E-3</v>
      </c>
      <c r="F713" s="268">
        <f>IF(C713="MAT.",VLOOKUP(A713,INSUMOS_AUX!A:F,6,FALSE),0)</f>
        <v>13.63</v>
      </c>
      <c r="G713" s="375">
        <f>IF(C713="M.O.",VLOOKUP(A713,INSUMOS_AUX!A:F,6,FALSE),0)</f>
        <v>0</v>
      </c>
    </row>
    <row r="714" spans="1:7">
      <c r="A714" s="375">
        <v>2705</v>
      </c>
      <c r="B714" s="372" t="s">
        <v>99</v>
      </c>
      <c r="C714" s="374" t="s">
        <v>43</v>
      </c>
      <c r="D714" s="374" t="s">
        <v>100</v>
      </c>
      <c r="E714" s="375">
        <v>1.35975E-2</v>
      </c>
      <c r="F714" s="268">
        <f>IF(C714="MAT.",VLOOKUP(A714,INSUMOS_AUX!A:F,6,FALSE),0)</f>
        <v>0.46</v>
      </c>
      <c r="G714" s="375">
        <f>IF(C714="M.O.",VLOOKUP(A714,INSUMOS_AUX!A:F,6,FALSE),0)</f>
        <v>0</v>
      </c>
    </row>
    <row r="715" spans="1:7">
      <c r="A715" s="375">
        <v>2711</v>
      </c>
      <c r="B715" s="372" t="s">
        <v>334</v>
      </c>
      <c r="C715" s="374" t="s">
        <v>43</v>
      </c>
      <c r="D715" s="374" t="s">
        <v>2</v>
      </c>
      <c r="E715" s="375">
        <v>1.3657529999999999E-3</v>
      </c>
      <c r="F715" s="268">
        <f>IF(C715="MAT.",VLOOKUP(A715,INSUMOS_AUX!A:F,6,FALSE),0)</f>
        <v>100.24</v>
      </c>
      <c r="G715" s="375">
        <f>IF(C715="M.O.",VLOOKUP(A715,INSUMOS_AUX!A:F,6,FALSE),0)</f>
        <v>0</v>
      </c>
    </row>
    <row r="716" spans="1:7" ht="21">
      <c r="A716" s="375">
        <v>34557</v>
      </c>
      <c r="B716" s="372" t="s">
        <v>4409</v>
      </c>
      <c r="C716" s="374" t="s">
        <v>43</v>
      </c>
      <c r="D716" s="374" t="s">
        <v>78</v>
      </c>
      <c r="E716" s="375">
        <v>0.42</v>
      </c>
      <c r="F716" s="268">
        <f>IF(C716="MAT.",VLOOKUP(A716,INSUMOS_AUX!A:F,6,FALSE),0)</f>
        <v>1.21</v>
      </c>
      <c r="G716" s="375">
        <f>IF(C716="M.O.",VLOOKUP(A716,INSUMOS_AUX!A:F,6,FALSE),0)</f>
        <v>0</v>
      </c>
    </row>
    <row r="717" spans="1:7">
      <c r="A717" s="375">
        <v>36144</v>
      </c>
      <c r="B717" s="372" t="s">
        <v>4026</v>
      </c>
      <c r="C717" s="374" t="s">
        <v>43</v>
      </c>
      <c r="D717" s="374" t="s">
        <v>2</v>
      </c>
      <c r="E717" s="375">
        <v>0.23429592499999999</v>
      </c>
      <c r="F717" s="268">
        <f>IF(C717="MAT.",VLOOKUP(A717,INSUMOS_AUX!A:F,6,FALSE),0)</f>
        <v>1.1200000000000001</v>
      </c>
      <c r="G717" s="375">
        <f>IF(C717="M.O.",VLOOKUP(A717,INSUMOS_AUX!A:F,6,FALSE),0)</f>
        <v>0</v>
      </c>
    </row>
    <row r="718" spans="1:7">
      <c r="A718" s="375">
        <v>36146</v>
      </c>
      <c r="B718" s="372" t="s">
        <v>3883</v>
      </c>
      <c r="C718" s="374" t="s">
        <v>43</v>
      </c>
      <c r="D718" s="374" t="s">
        <v>2</v>
      </c>
      <c r="E718" s="375">
        <v>2.6065530000000002E-3</v>
      </c>
      <c r="F718" s="268">
        <f>IF(C718="MAT.",VLOOKUP(A718,INSUMOS_AUX!A:F,6,FALSE),0)</f>
        <v>170</v>
      </c>
      <c r="G718" s="375">
        <f>IF(C718="M.O.",VLOOKUP(A718,INSUMOS_AUX!A:F,6,FALSE),0)</f>
        <v>0</v>
      </c>
    </row>
    <row r="719" spans="1:7" ht="21">
      <c r="A719" s="375">
        <v>36149</v>
      </c>
      <c r="B719" s="372" t="s">
        <v>4647</v>
      </c>
      <c r="C719" s="374" t="s">
        <v>43</v>
      </c>
      <c r="D719" s="374" t="s">
        <v>2</v>
      </c>
      <c r="E719" s="375">
        <v>1.5131159999999999E-3</v>
      </c>
      <c r="F719" s="268">
        <f>IF(C719="MAT.",VLOOKUP(A719,INSUMOS_AUX!A:F,6,FALSE),0)</f>
        <v>117.5</v>
      </c>
      <c r="G719" s="375">
        <f>IF(C719="M.O.",VLOOKUP(A719,INSUMOS_AUX!A:F,6,FALSE),0)</f>
        <v>0</v>
      </c>
    </row>
    <row r="720" spans="1:7">
      <c r="A720" s="375">
        <v>36150</v>
      </c>
      <c r="B720" s="372" t="s">
        <v>780</v>
      </c>
      <c r="C720" s="374" t="s">
        <v>43</v>
      </c>
      <c r="D720" s="374" t="s">
        <v>2</v>
      </c>
      <c r="E720" s="375">
        <v>5.5613320000000004E-3</v>
      </c>
      <c r="F720" s="268">
        <f>IF(C720="MAT.",VLOOKUP(A720,INSUMOS_AUX!A:F,6,FALSE),0)</f>
        <v>29.7</v>
      </c>
      <c r="G720" s="375">
        <f>IF(C720="M.O.",VLOOKUP(A720,INSUMOS_AUX!A:F,6,FALSE),0)</f>
        <v>0</v>
      </c>
    </row>
    <row r="721" spans="1:7" ht="21">
      <c r="A721" s="375">
        <v>36153</v>
      </c>
      <c r="B721" s="372" t="s">
        <v>4184</v>
      </c>
      <c r="C721" s="374" t="s">
        <v>43</v>
      </c>
      <c r="D721" s="374" t="s">
        <v>2</v>
      </c>
      <c r="E721" s="375">
        <v>2.259166E-3</v>
      </c>
      <c r="F721" s="268">
        <f>IF(C721="MAT.",VLOOKUP(A721,INSUMOS_AUX!A:F,6,FALSE),0)</f>
        <v>133.75</v>
      </c>
      <c r="G721" s="375">
        <f>IF(C721="M.O.",VLOOKUP(A721,INSUMOS_AUX!A:F,6,FALSE),0)</f>
        <v>0</v>
      </c>
    </row>
    <row r="722" spans="1:7">
      <c r="A722" s="375">
        <v>370</v>
      </c>
      <c r="B722" s="372" t="s">
        <v>6367</v>
      </c>
      <c r="C722" s="374" t="s">
        <v>43</v>
      </c>
      <c r="D722" s="374" t="s">
        <v>93</v>
      </c>
      <c r="E722" s="375">
        <v>1.2642E-2</v>
      </c>
      <c r="F722" s="268">
        <f>IF(C722="MAT.",VLOOKUP(A722,INSUMOS_AUX!A:F,6,FALSE),0)</f>
        <v>77.5</v>
      </c>
      <c r="G722" s="375">
        <f>IF(C722="M.O.",VLOOKUP(A722,INSUMOS_AUX!A:F,6,FALSE),0)</f>
        <v>0</v>
      </c>
    </row>
    <row r="723" spans="1:7">
      <c r="A723" s="375">
        <v>37370</v>
      </c>
      <c r="B723" s="372" t="s">
        <v>104</v>
      </c>
      <c r="C723" s="374" t="s">
        <v>43</v>
      </c>
      <c r="D723" s="374" t="s">
        <v>97</v>
      </c>
      <c r="E723" s="375">
        <v>2.10155</v>
      </c>
      <c r="F723" s="268">
        <f>IF(C723="MAT.",VLOOKUP(A723,INSUMOS_AUX!A:F,6,FALSE),0)</f>
        <v>1.7</v>
      </c>
      <c r="G723" s="375">
        <f>IF(C723="M.O.",VLOOKUP(A723,INSUMOS_AUX!A:F,6,FALSE),0)</f>
        <v>0</v>
      </c>
    </row>
    <row r="724" spans="1:7">
      <c r="A724" s="375">
        <v>37371</v>
      </c>
      <c r="B724" s="372" t="s">
        <v>105</v>
      </c>
      <c r="C724" s="374" t="s">
        <v>43</v>
      </c>
      <c r="D724" s="374" t="s">
        <v>97</v>
      </c>
      <c r="E724" s="375">
        <v>2.10155</v>
      </c>
      <c r="F724" s="268">
        <f>IF(C724="MAT.",VLOOKUP(A724,INSUMOS_AUX!A:F,6,FALSE),0)</f>
        <v>0.64</v>
      </c>
      <c r="G724" s="375">
        <f>IF(C724="M.O.",VLOOKUP(A724,INSUMOS_AUX!A:F,6,FALSE),0)</f>
        <v>0</v>
      </c>
    </row>
    <row r="725" spans="1:7">
      <c r="A725" s="375">
        <v>37372</v>
      </c>
      <c r="B725" s="372" t="s">
        <v>106</v>
      </c>
      <c r="C725" s="374" t="s">
        <v>43</v>
      </c>
      <c r="D725" s="374" t="s">
        <v>97</v>
      </c>
      <c r="E725" s="375">
        <v>2.10155</v>
      </c>
      <c r="F725" s="268">
        <f>IF(C725="MAT.",VLOOKUP(A725,INSUMOS_AUX!A:F,6,FALSE),0)</f>
        <v>0.37</v>
      </c>
      <c r="G725" s="375">
        <f>IF(C725="M.O.",VLOOKUP(A725,INSUMOS_AUX!A:F,6,FALSE),0)</f>
        <v>0</v>
      </c>
    </row>
    <row r="726" spans="1:7">
      <c r="A726" s="375">
        <v>37373</v>
      </c>
      <c r="B726" s="372" t="s">
        <v>107</v>
      </c>
      <c r="C726" s="374" t="s">
        <v>43</v>
      </c>
      <c r="D726" s="374" t="s">
        <v>97</v>
      </c>
      <c r="E726" s="375">
        <v>2.10155</v>
      </c>
      <c r="F726" s="268">
        <f>IF(C726="MAT.",VLOOKUP(A726,INSUMOS_AUX!A:F,6,FALSE),0)</f>
        <v>0.02</v>
      </c>
      <c r="G726" s="375">
        <f>IF(C726="M.O.",VLOOKUP(A726,INSUMOS_AUX!A:F,6,FALSE),0)</f>
        <v>0</v>
      </c>
    </row>
    <row r="727" spans="1:7">
      <c r="A727" s="375">
        <v>37395</v>
      </c>
      <c r="B727" s="372" t="s">
        <v>265</v>
      </c>
      <c r="C727" s="374" t="s">
        <v>43</v>
      </c>
      <c r="D727" s="374" t="s">
        <v>167</v>
      </c>
      <c r="E727" s="375">
        <v>5.0000000000000001E-3</v>
      </c>
      <c r="F727" s="268">
        <f>IF(C727="MAT.",VLOOKUP(A727,INSUMOS_AUX!A:F,6,FALSE),0)</f>
        <v>43.29</v>
      </c>
      <c r="G727" s="375">
        <f>IF(C727="M.O.",VLOOKUP(A727,INSUMOS_AUX!A:F,6,FALSE),0)</f>
        <v>0</v>
      </c>
    </row>
    <row r="728" spans="1:7">
      <c r="A728" s="375">
        <v>37623</v>
      </c>
      <c r="B728" s="372" t="s">
        <v>6368</v>
      </c>
      <c r="C728" s="374" t="s">
        <v>92</v>
      </c>
      <c r="D728" s="374" t="s">
        <v>97</v>
      </c>
      <c r="E728" s="375">
        <v>4.6861884999999999E-2</v>
      </c>
      <c r="F728" s="268">
        <f>IF(C728="MAT.",VLOOKUP(A728,INSUMOS_AUX!A:F,6,FALSE),0)</f>
        <v>0</v>
      </c>
      <c r="G728" s="375">
        <f>IF(C728="M.O.",VLOOKUP(A728,INSUMOS_AUX!A:F,6,FALSE),0)</f>
        <v>9.94</v>
      </c>
    </row>
    <row r="729" spans="1:7">
      <c r="A729" s="375">
        <v>38382</v>
      </c>
      <c r="B729" s="372" t="s">
        <v>2915</v>
      </c>
      <c r="C729" s="374" t="s">
        <v>43</v>
      </c>
      <c r="D729" s="374" t="s">
        <v>2</v>
      </c>
      <c r="E729" s="375">
        <v>5.6101500000000004E-3</v>
      </c>
      <c r="F729" s="268">
        <f>IF(C729="MAT.",VLOOKUP(A729,INSUMOS_AUX!A:F,6,FALSE),0)</f>
        <v>7.37</v>
      </c>
      <c r="G729" s="375">
        <f>IF(C729="M.O.",VLOOKUP(A729,INSUMOS_AUX!A:F,6,FALSE),0)</f>
        <v>0</v>
      </c>
    </row>
    <row r="730" spans="1:7">
      <c r="A730" s="375">
        <v>38390</v>
      </c>
      <c r="B730" s="372" t="s">
        <v>4067</v>
      </c>
      <c r="C730" s="374" t="s">
        <v>43</v>
      </c>
      <c r="D730" s="374" t="s">
        <v>2</v>
      </c>
      <c r="E730" s="375">
        <v>3.1061330000000001E-3</v>
      </c>
      <c r="F730" s="268">
        <f>IF(C730="MAT.",VLOOKUP(A730,INSUMOS_AUX!A:F,6,FALSE),0)</f>
        <v>22.22</v>
      </c>
      <c r="G730" s="375">
        <f>IF(C730="M.O.",VLOOKUP(A730,INSUMOS_AUX!A:F,6,FALSE),0)</f>
        <v>0</v>
      </c>
    </row>
    <row r="731" spans="1:7">
      <c r="A731" s="375">
        <v>38393</v>
      </c>
      <c r="B731" s="372" t="s">
        <v>4066</v>
      </c>
      <c r="C731" s="374" t="s">
        <v>43</v>
      </c>
      <c r="D731" s="374" t="s">
        <v>2</v>
      </c>
      <c r="E731" s="375">
        <v>3.1061330000000001E-3</v>
      </c>
      <c r="F731" s="268">
        <f>IF(C731="MAT.",VLOOKUP(A731,INSUMOS_AUX!A:F,6,FALSE),0)</f>
        <v>10.02</v>
      </c>
      <c r="G731" s="375">
        <f>IF(C731="M.O.",VLOOKUP(A731,INSUMOS_AUX!A:F,6,FALSE),0)</f>
        <v>0</v>
      </c>
    </row>
    <row r="732" spans="1:7">
      <c r="A732" s="375">
        <v>38396</v>
      </c>
      <c r="B732" s="372" t="s">
        <v>4090</v>
      </c>
      <c r="C732" s="374" t="s">
        <v>43</v>
      </c>
      <c r="D732" s="374" t="s">
        <v>2</v>
      </c>
      <c r="E732" s="375">
        <v>1.11381E-4</v>
      </c>
      <c r="F732" s="268">
        <f>IF(C732="MAT.",VLOOKUP(A732,INSUMOS_AUX!A:F,6,FALSE),0)</f>
        <v>308.81</v>
      </c>
      <c r="G732" s="375">
        <f>IF(C732="M.O.",VLOOKUP(A732,INSUMOS_AUX!A:F,6,FALSE),0)</f>
        <v>0</v>
      </c>
    </row>
    <row r="733" spans="1:7">
      <c r="A733" s="375">
        <v>38399</v>
      </c>
      <c r="B733" s="372" t="s">
        <v>914</v>
      </c>
      <c r="C733" s="374" t="s">
        <v>43</v>
      </c>
      <c r="D733" s="374" t="s">
        <v>2</v>
      </c>
      <c r="E733" s="375">
        <v>5.5649400000000004E-4</v>
      </c>
      <c r="F733" s="268">
        <f>IF(C733="MAT.",VLOOKUP(A733,INSUMOS_AUX!A:F,6,FALSE),0)</f>
        <v>123.87</v>
      </c>
      <c r="G733" s="375">
        <f>IF(C733="M.O.",VLOOKUP(A733,INSUMOS_AUX!A:F,6,FALSE),0)</f>
        <v>0</v>
      </c>
    </row>
    <row r="734" spans="1:7" ht="21">
      <c r="A734" s="375">
        <v>38413</v>
      </c>
      <c r="B734" s="372" t="s">
        <v>2921</v>
      </c>
      <c r="C734" s="374" t="s">
        <v>43</v>
      </c>
      <c r="D734" s="374" t="s">
        <v>2</v>
      </c>
      <c r="E734" s="375">
        <v>9.0625999999999996E-5</v>
      </c>
      <c r="F734" s="268">
        <f>IF(C734="MAT.",VLOOKUP(A734,INSUMOS_AUX!A:F,6,FALSE),0)</f>
        <v>623.17999999999995</v>
      </c>
      <c r="G734" s="375">
        <f>IF(C734="M.O.",VLOOKUP(A734,INSUMOS_AUX!A:F,6,FALSE),0)</f>
        <v>0</v>
      </c>
    </row>
    <row r="735" spans="1:7">
      <c r="A735" s="375">
        <v>38476</v>
      </c>
      <c r="B735" s="372" t="s">
        <v>2266</v>
      </c>
      <c r="C735" s="374" t="s">
        <v>43</v>
      </c>
      <c r="D735" s="374" t="s">
        <v>2</v>
      </c>
      <c r="E735" s="375">
        <v>4.2271399999999998E-4</v>
      </c>
      <c r="F735" s="268">
        <f>IF(C735="MAT.",VLOOKUP(A735,INSUMOS_AUX!A:F,6,FALSE),0)</f>
        <v>186.63</v>
      </c>
      <c r="G735" s="375">
        <f>IF(C735="M.O.",VLOOKUP(A735,INSUMOS_AUX!A:F,6,FALSE),0)</f>
        <v>0</v>
      </c>
    </row>
    <row r="736" spans="1:7">
      <c r="A736" s="375">
        <v>38477</v>
      </c>
      <c r="B736" s="372" t="s">
        <v>2267</v>
      </c>
      <c r="C736" s="374" t="s">
        <v>43</v>
      </c>
      <c r="D736" s="374" t="s">
        <v>2</v>
      </c>
      <c r="E736" s="375">
        <v>9.0625999999999996E-5</v>
      </c>
      <c r="F736" s="268">
        <f>IF(C736="MAT.",VLOOKUP(A736,INSUMOS_AUX!A:F,6,FALSE),0)</f>
        <v>528.54</v>
      </c>
      <c r="G736" s="375">
        <f>IF(C736="M.O.",VLOOKUP(A736,INSUMOS_AUX!A:F,6,FALSE),0)</f>
        <v>0</v>
      </c>
    </row>
    <row r="737" spans="1:7">
      <c r="A737" s="375">
        <v>4750</v>
      </c>
      <c r="B737" s="372" t="s">
        <v>110</v>
      </c>
      <c r="C737" s="374" t="s">
        <v>92</v>
      </c>
      <c r="D737" s="374" t="s">
        <v>97</v>
      </c>
      <c r="E737" s="375">
        <v>1.393427</v>
      </c>
      <c r="F737" s="268">
        <f>IF(C737="MAT.",VLOOKUP(A737,INSUMOS_AUX!A:F,6,FALSE),0)</f>
        <v>0</v>
      </c>
      <c r="G737" s="375">
        <f>IF(C737="M.O.",VLOOKUP(A737,INSUMOS_AUX!A:F,6,FALSE),0)</f>
        <v>13.35</v>
      </c>
    </row>
    <row r="738" spans="1:7">
      <c r="A738" s="375">
        <v>6111</v>
      </c>
      <c r="B738" s="372" t="s">
        <v>109</v>
      </c>
      <c r="C738" s="374" t="s">
        <v>92</v>
      </c>
      <c r="D738" s="374" t="s">
        <v>97</v>
      </c>
      <c r="E738" s="375">
        <v>0.69671349999999999</v>
      </c>
      <c r="F738" s="268">
        <f>IF(C738="MAT.",VLOOKUP(A738,INSUMOS_AUX!A:F,6,FALSE),0)</f>
        <v>0</v>
      </c>
      <c r="G738" s="375">
        <f>IF(C738="M.O.",VLOOKUP(A738,INSUMOS_AUX!A:F,6,FALSE),0)</f>
        <v>8.17</v>
      </c>
    </row>
    <row r="739" spans="1:7">
      <c r="A739" s="375">
        <v>7266</v>
      </c>
      <c r="B739" s="372" t="s">
        <v>221</v>
      </c>
      <c r="C739" s="374" t="s">
        <v>43</v>
      </c>
      <c r="D739" s="374" t="s">
        <v>5601</v>
      </c>
      <c r="E739" s="375">
        <v>2.793E-2</v>
      </c>
      <c r="F739" s="268">
        <f>IF(C739="MAT.",VLOOKUP(A739,INSUMOS_AUX!A:F,6,FALSE),0)</f>
        <v>489.04</v>
      </c>
      <c r="G739" s="375">
        <f>IF(C739="M.O.",VLOOKUP(A739,INSUMOS_AUX!A:F,6,FALSE),0)</f>
        <v>0</v>
      </c>
    </row>
    <row r="740" spans="1:7">
      <c r="A740" s="96"/>
      <c r="B740" s="110"/>
      <c r="C740" s="97"/>
      <c r="D740" s="97"/>
      <c r="E740" s="97"/>
      <c r="F740" s="97"/>
      <c r="G740" s="97"/>
    </row>
    <row r="741" spans="1:7" ht="21">
      <c r="A741" s="359" t="s">
        <v>5668</v>
      </c>
      <c r="B741" s="358" t="s">
        <v>5669</v>
      </c>
      <c r="C741" s="360" t="s">
        <v>75</v>
      </c>
      <c r="D741" s="360" t="s">
        <v>78</v>
      </c>
      <c r="E741" s="361">
        <v>19.91</v>
      </c>
      <c r="F741" s="361">
        <f t="shared" ref="F741:G741" si="27">SUMPRODUCT($E742:$E786,F742:F786)</f>
        <v>30.911253596740004</v>
      </c>
      <c r="G741" s="361">
        <f t="shared" si="27"/>
        <v>10.12548472756</v>
      </c>
    </row>
    <row r="742" spans="1:7">
      <c r="A742" s="375">
        <v>10</v>
      </c>
      <c r="B742" s="372" t="s">
        <v>332</v>
      </c>
      <c r="C742" s="374" t="s">
        <v>43</v>
      </c>
      <c r="D742" s="374" t="s">
        <v>2</v>
      </c>
      <c r="E742" s="375">
        <v>6.318929E-3</v>
      </c>
      <c r="F742" s="268">
        <f>IF(C742="MAT.",VLOOKUP(A742,INSUMOS_AUX!A:F,6,FALSE),0)</f>
        <v>6.13</v>
      </c>
      <c r="G742" s="375">
        <f>IF(C742="M.O.",VLOOKUP(A742,INSUMOS_AUX!A:F,6,FALSE),0)</f>
        <v>0</v>
      </c>
    </row>
    <row r="743" spans="1:7" ht="21">
      <c r="A743" s="375">
        <v>11359</v>
      </c>
      <c r="B743" s="372" t="s">
        <v>5603</v>
      </c>
      <c r="C743" s="374" t="s">
        <v>43</v>
      </c>
      <c r="D743" s="374" t="s">
        <v>2</v>
      </c>
      <c r="E743" s="375">
        <v>5.3358E-5</v>
      </c>
      <c r="F743" s="268">
        <f>IF(C743="MAT.",VLOOKUP(A743,INSUMOS_AUX!A:F,6,FALSE),0)</f>
        <v>604.45000000000005</v>
      </c>
      <c r="G743" s="375">
        <f>IF(C743="M.O.",VLOOKUP(A743,INSUMOS_AUX!A:F,6,FALSE),0)</f>
        <v>0</v>
      </c>
    </row>
    <row r="744" spans="1:7">
      <c r="A744" s="375">
        <v>1213</v>
      </c>
      <c r="B744" s="372" t="s">
        <v>96</v>
      </c>
      <c r="C744" s="374" t="s">
        <v>92</v>
      </c>
      <c r="D744" s="374" t="s">
        <v>97</v>
      </c>
      <c r="E744" s="375">
        <v>0.13262202000000001</v>
      </c>
      <c r="F744" s="268">
        <f>IF(C744="MAT.",VLOOKUP(A744,INSUMOS_AUX!A:F,6,FALSE),0)</f>
        <v>0</v>
      </c>
      <c r="G744" s="375">
        <f>IF(C744="M.O.",VLOOKUP(A744,INSUMOS_AUX!A:F,6,FALSE),0)</f>
        <v>13.35</v>
      </c>
    </row>
    <row r="745" spans="1:7">
      <c r="A745" s="375">
        <v>12815</v>
      </c>
      <c r="B745" s="372" t="s">
        <v>2406</v>
      </c>
      <c r="C745" s="374" t="s">
        <v>43</v>
      </c>
      <c r="D745" s="374" t="s">
        <v>2</v>
      </c>
      <c r="E745" s="375">
        <v>7.1480060000000002E-3</v>
      </c>
      <c r="F745" s="268">
        <f>IF(C745="MAT.",VLOOKUP(A745,INSUMOS_AUX!A:F,6,FALSE),0)</f>
        <v>5.65</v>
      </c>
      <c r="G745" s="375">
        <f>IF(C745="M.O.",VLOOKUP(A745,INSUMOS_AUX!A:F,6,FALSE),0)</f>
        <v>0</v>
      </c>
    </row>
    <row r="746" spans="1:7">
      <c r="A746" s="375">
        <v>12892</v>
      </c>
      <c r="B746" s="372" t="s">
        <v>328</v>
      </c>
      <c r="C746" s="374" t="s">
        <v>43</v>
      </c>
      <c r="D746" s="374" t="s">
        <v>98</v>
      </c>
      <c r="E746" s="375">
        <v>1.1398778E-2</v>
      </c>
      <c r="F746" s="268">
        <f>IF(C746="MAT.",VLOOKUP(A746,INSUMOS_AUX!A:F,6,FALSE),0)</f>
        <v>9</v>
      </c>
      <c r="G746" s="375">
        <f>IF(C746="M.O.",VLOOKUP(A746,INSUMOS_AUX!A:F,6,FALSE),0)</f>
        <v>0</v>
      </c>
    </row>
    <row r="747" spans="1:7">
      <c r="A747" s="375">
        <v>12893</v>
      </c>
      <c r="B747" s="372" t="s">
        <v>329</v>
      </c>
      <c r="C747" s="374" t="s">
        <v>43</v>
      </c>
      <c r="D747" s="374" t="s">
        <v>98</v>
      </c>
      <c r="E747" s="375">
        <v>1.3287189999999999E-3</v>
      </c>
      <c r="F747" s="268">
        <f>IF(C747="MAT.",VLOOKUP(A747,INSUMOS_AUX!A:F,6,FALSE),0)</f>
        <v>48</v>
      </c>
      <c r="G747" s="375">
        <f>IF(C747="M.O.",VLOOKUP(A747,INSUMOS_AUX!A:F,6,FALSE),0)</f>
        <v>0</v>
      </c>
    </row>
    <row r="748" spans="1:7">
      <c r="A748" s="375">
        <v>1379</v>
      </c>
      <c r="B748" s="372" t="s">
        <v>335</v>
      </c>
      <c r="C748" s="374" t="s">
        <v>43</v>
      </c>
      <c r="D748" s="374" t="s">
        <v>94</v>
      </c>
      <c r="E748" s="375">
        <v>3.9019200000000001</v>
      </c>
      <c r="F748" s="268">
        <f>IF(C748="MAT.",VLOOKUP(A748,INSUMOS_AUX!A:F,6,FALSE),0)</f>
        <v>0.42</v>
      </c>
      <c r="G748" s="375">
        <f>IF(C748="M.O.",VLOOKUP(A748,INSUMOS_AUX!A:F,6,FALSE),0)</f>
        <v>0</v>
      </c>
    </row>
    <row r="749" spans="1:7" ht="21">
      <c r="A749" s="375">
        <v>14618</v>
      </c>
      <c r="B749" s="372" t="s">
        <v>205</v>
      </c>
      <c r="C749" s="374" t="s">
        <v>43</v>
      </c>
      <c r="D749" s="374" t="s">
        <v>2</v>
      </c>
      <c r="E749" s="375">
        <v>3.0309999999999999E-6</v>
      </c>
      <c r="F749" s="268">
        <f>IF(C749="MAT.",VLOOKUP(A749,INSUMOS_AUX!A:F,6,FALSE),0)</f>
        <v>909.53</v>
      </c>
      <c r="G749" s="375">
        <f>IF(C749="M.O.",VLOOKUP(A749,INSUMOS_AUX!A:F,6,FALSE),0)</f>
        <v>0</v>
      </c>
    </row>
    <row r="750" spans="1:7">
      <c r="A750" s="375">
        <v>25966</v>
      </c>
      <c r="B750" s="372" t="s">
        <v>3980</v>
      </c>
      <c r="C750" s="374" t="s">
        <v>43</v>
      </c>
      <c r="D750" s="374" t="s">
        <v>113</v>
      </c>
      <c r="E750" s="375">
        <v>1.1913220000000001E-3</v>
      </c>
      <c r="F750" s="268">
        <f>IF(C750="MAT.",VLOOKUP(A750,INSUMOS_AUX!A:F,6,FALSE),0)</f>
        <v>13.63</v>
      </c>
      <c r="G750" s="375">
        <f>IF(C750="M.O.",VLOOKUP(A750,INSUMOS_AUX!A:F,6,FALSE),0)</f>
        <v>0</v>
      </c>
    </row>
    <row r="751" spans="1:7" ht="21">
      <c r="A751" s="375">
        <v>2692</v>
      </c>
      <c r="B751" s="372" t="s">
        <v>2052</v>
      </c>
      <c r="C751" s="374" t="s">
        <v>43</v>
      </c>
      <c r="D751" s="374" t="s">
        <v>113</v>
      </c>
      <c r="E751" s="375">
        <v>5.0000000000000001E-3</v>
      </c>
      <c r="F751" s="268">
        <f>IF(C751="MAT.",VLOOKUP(A751,INSUMOS_AUX!A:F,6,FALSE),0)</f>
        <v>6.2</v>
      </c>
      <c r="G751" s="375">
        <f>IF(C751="M.O.",VLOOKUP(A751,INSUMOS_AUX!A:F,6,FALSE),0)</f>
        <v>0</v>
      </c>
    </row>
    <row r="752" spans="1:7">
      <c r="A752" s="375">
        <v>2705</v>
      </c>
      <c r="B752" s="372" t="s">
        <v>99</v>
      </c>
      <c r="C752" s="374" t="s">
        <v>43</v>
      </c>
      <c r="D752" s="374" t="s">
        <v>100</v>
      </c>
      <c r="E752" s="375">
        <v>6.7349999999999993E-2</v>
      </c>
      <c r="F752" s="268">
        <f>IF(C752="MAT.",VLOOKUP(A752,INSUMOS_AUX!A:F,6,FALSE),0)</f>
        <v>0.46</v>
      </c>
      <c r="G752" s="375">
        <f>IF(C752="M.O.",VLOOKUP(A752,INSUMOS_AUX!A:F,6,FALSE),0)</f>
        <v>0</v>
      </c>
    </row>
    <row r="753" spans="1:7">
      <c r="A753" s="375">
        <v>2711</v>
      </c>
      <c r="B753" s="372" t="s">
        <v>334</v>
      </c>
      <c r="C753" s="374" t="s">
        <v>43</v>
      </c>
      <c r="D753" s="374" t="s">
        <v>2</v>
      </c>
      <c r="E753" s="375">
        <v>5.2381900000000002E-4</v>
      </c>
      <c r="F753" s="268">
        <f>IF(C753="MAT.",VLOOKUP(A753,INSUMOS_AUX!A:F,6,FALSE),0)</f>
        <v>100.24</v>
      </c>
      <c r="G753" s="375">
        <f>IF(C753="M.O.",VLOOKUP(A753,INSUMOS_AUX!A:F,6,FALSE),0)</f>
        <v>0</v>
      </c>
    </row>
    <row r="754" spans="1:7">
      <c r="A754" s="375">
        <v>36144</v>
      </c>
      <c r="B754" s="372" t="s">
        <v>4026</v>
      </c>
      <c r="C754" s="374" t="s">
        <v>43</v>
      </c>
      <c r="D754" s="374" t="s">
        <v>2</v>
      </c>
      <c r="E754" s="375">
        <v>9.2526750000000005E-2</v>
      </c>
      <c r="F754" s="268">
        <f>IF(C754="MAT.",VLOOKUP(A754,INSUMOS_AUX!A:F,6,FALSE),0)</f>
        <v>1.1200000000000001</v>
      </c>
      <c r="G754" s="375">
        <f>IF(C754="M.O.",VLOOKUP(A754,INSUMOS_AUX!A:F,6,FALSE),0)</f>
        <v>0</v>
      </c>
    </row>
    <row r="755" spans="1:7">
      <c r="A755" s="375">
        <v>36146</v>
      </c>
      <c r="B755" s="372" t="s">
        <v>3883</v>
      </c>
      <c r="C755" s="374" t="s">
        <v>43</v>
      </c>
      <c r="D755" s="374" t="s">
        <v>2</v>
      </c>
      <c r="E755" s="375">
        <v>1.029365E-3</v>
      </c>
      <c r="F755" s="268">
        <f>IF(C755="MAT.",VLOOKUP(A755,INSUMOS_AUX!A:F,6,FALSE),0)</f>
        <v>170</v>
      </c>
      <c r="G755" s="375">
        <f>IF(C755="M.O.",VLOOKUP(A755,INSUMOS_AUX!A:F,6,FALSE),0)</f>
        <v>0</v>
      </c>
    </row>
    <row r="756" spans="1:7" ht="21">
      <c r="A756" s="375">
        <v>36149</v>
      </c>
      <c r="B756" s="372" t="s">
        <v>4647</v>
      </c>
      <c r="C756" s="374" t="s">
        <v>43</v>
      </c>
      <c r="D756" s="374" t="s">
        <v>2</v>
      </c>
      <c r="E756" s="375">
        <v>5.9754999999999997E-4</v>
      </c>
      <c r="F756" s="268">
        <f>IF(C756="MAT.",VLOOKUP(A756,INSUMOS_AUX!A:F,6,FALSE),0)</f>
        <v>117.5</v>
      </c>
      <c r="G756" s="375">
        <f>IF(C756="M.O.",VLOOKUP(A756,INSUMOS_AUX!A:F,6,FALSE),0)</f>
        <v>0</v>
      </c>
    </row>
    <row r="757" spans="1:7">
      <c r="A757" s="375">
        <v>36150</v>
      </c>
      <c r="B757" s="372" t="s">
        <v>780</v>
      </c>
      <c r="C757" s="374" t="s">
        <v>43</v>
      </c>
      <c r="D757" s="374" t="s">
        <v>2</v>
      </c>
      <c r="E757" s="375">
        <v>2.1962489999999999E-3</v>
      </c>
      <c r="F757" s="268">
        <f>IF(C757="MAT.",VLOOKUP(A757,INSUMOS_AUX!A:F,6,FALSE),0)</f>
        <v>29.7</v>
      </c>
      <c r="G757" s="375">
        <f>IF(C757="M.O.",VLOOKUP(A757,INSUMOS_AUX!A:F,6,FALSE),0)</f>
        <v>0</v>
      </c>
    </row>
    <row r="758" spans="1:7" ht="21">
      <c r="A758" s="375">
        <v>36153</v>
      </c>
      <c r="B758" s="372" t="s">
        <v>4184</v>
      </c>
      <c r="C758" s="374" t="s">
        <v>43</v>
      </c>
      <c r="D758" s="374" t="s">
        <v>2</v>
      </c>
      <c r="E758" s="375">
        <v>8.9217699999999997E-4</v>
      </c>
      <c r="F758" s="268">
        <f>IF(C758="MAT.",VLOOKUP(A758,INSUMOS_AUX!A:F,6,FALSE),0)</f>
        <v>133.75</v>
      </c>
      <c r="G758" s="375">
        <f>IF(C758="M.O.",VLOOKUP(A758,INSUMOS_AUX!A:F,6,FALSE),0)</f>
        <v>0</v>
      </c>
    </row>
    <row r="759" spans="1:7" ht="21">
      <c r="A759" s="375">
        <v>36397</v>
      </c>
      <c r="B759" s="372" t="s">
        <v>188</v>
      </c>
      <c r="C759" s="374" t="s">
        <v>43</v>
      </c>
      <c r="D759" s="374" t="s">
        <v>2</v>
      </c>
      <c r="E759" s="375">
        <v>1.6789999999999999E-6</v>
      </c>
      <c r="F759" s="268">
        <f>IF(C759="MAT.",VLOOKUP(A759,INSUMOS_AUX!A:F,6,FALSE),0)</f>
        <v>12203.38</v>
      </c>
      <c r="G759" s="375">
        <f>IF(C759="M.O.",VLOOKUP(A759,INSUMOS_AUX!A:F,6,FALSE),0)</f>
        <v>0</v>
      </c>
    </row>
    <row r="760" spans="1:7">
      <c r="A760" s="375">
        <v>370</v>
      </c>
      <c r="B760" s="372" t="s">
        <v>6367</v>
      </c>
      <c r="C760" s="374" t="s">
        <v>43</v>
      </c>
      <c r="D760" s="374" t="s">
        <v>93</v>
      </c>
      <c r="E760" s="375">
        <v>9.4800000000000006E-3</v>
      </c>
      <c r="F760" s="268">
        <f>IF(C760="MAT.",VLOOKUP(A760,INSUMOS_AUX!A:F,6,FALSE),0)</f>
        <v>77.5</v>
      </c>
      <c r="G760" s="375">
        <f>IF(C760="M.O.",VLOOKUP(A760,INSUMOS_AUX!A:F,6,FALSE),0)</f>
        <v>0</v>
      </c>
    </row>
    <row r="761" spans="1:7">
      <c r="A761" s="375">
        <v>37370</v>
      </c>
      <c r="B761" s="372" t="s">
        <v>104</v>
      </c>
      <c r="C761" s="374" t="s">
        <v>43</v>
      </c>
      <c r="D761" s="374" t="s">
        <v>97</v>
      </c>
      <c r="E761" s="375">
        <v>0.82993159999999999</v>
      </c>
      <c r="F761" s="268">
        <f>IF(C761="MAT.",VLOOKUP(A761,INSUMOS_AUX!A:F,6,FALSE),0)</f>
        <v>1.7</v>
      </c>
      <c r="G761" s="375">
        <f>IF(C761="M.O.",VLOOKUP(A761,INSUMOS_AUX!A:F,6,FALSE),0)</f>
        <v>0</v>
      </c>
    </row>
    <row r="762" spans="1:7">
      <c r="A762" s="375">
        <v>37371</v>
      </c>
      <c r="B762" s="372" t="s">
        <v>105</v>
      </c>
      <c r="C762" s="374" t="s">
        <v>43</v>
      </c>
      <c r="D762" s="374" t="s">
        <v>97</v>
      </c>
      <c r="E762" s="375">
        <v>0.82993159999999999</v>
      </c>
      <c r="F762" s="268">
        <f>IF(C762="MAT.",VLOOKUP(A762,INSUMOS_AUX!A:F,6,FALSE),0)</f>
        <v>0.64</v>
      </c>
      <c r="G762" s="375">
        <f>IF(C762="M.O.",VLOOKUP(A762,INSUMOS_AUX!A:F,6,FALSE),0)</f>
        <v>0</v>
      </c>
    </row>
    <row r="763" spans="1:7">
      <c r="A763" s="375">
        <v>37372</v>
      </c>
      <c r="B763" s="372" t="s">
        <v>106</v>
      </c>
      <c r="C763" s="374" t="s">
        <v>43</v>
      </c>
      <c r="D763" s="374" t="s">
        <v>97</v>
      </c>
      <c r="E763" s="375">
        <v>0.82993159999999999</v>
      </c>
      <c r="F763" s="268">
        <f>IF(C763="MAT.",VLOOKUP(A763,INSUMOS_AUX!A:F,6,FALSE),0)</f>
        <v>0.37</v>
      </c>
      <c r="G763" s="375">
        <f>IF(C763="M.O.",VLOOKUP(A763,INSUMOS_AUX!A:F,6,FALSE),0)</f>
        <v>0</v>
      </c>
    </row>
    <row r="764" spans="1:7">
      <c r="A764" s="375">
        <v>37373</v>
      </c>
      <c r="B764" s="372" t="s">
        <v>107</v>
      </c>
      <c r="C764" s="374" t="s">
        <v>43</v>
      </c>
      <c r="D764" s="374" t="s">
        <v>97</v>
      </c>
      <c r="E764" s="375">
        <v>0.82993159999999999</v>
      </c>
      <c r="F764" s="268">
        <f>IF(C764="MAT.",VLOOKUP(A764,INSUMOS_AUX!A:F,6,FALSE),0)</f>
        <v>0.02</v>
      </c>
      <c r="G764" s="375">
        <f>IF(C764="M.O.",VLOOKUP(A764,INSUMOS_AUX!A:F,6,FALSE),0)</f>
        <v>0</v>
      </c>
    </row>
    <row r="765" spans="1:7">
      <c r="A765" s="375">
        <v>37623</v>
      </c>
      <c r="B765" s="372" t="s">
        <v>6368</v>
      </c>
      <c r="C765" s="374" t="s">
        <v>92</v>
      </c>
      <c r="D765" s="374" t="s">
        <v>97</v>
      </c>
      <c r="E765" s="375">
        <v>1.5462912000000001E-2</v>
      </c>
      <c r="F765" s="268">
        <f>IF(C765="MAT.",VLOOKUP(A765,INSUMOS_AUX!A:F,6,FALSE),0)</f>
        <v>0</v>
      </c>
      <c r="G765" s="375">
        <f>IF(C765="M.O.",VLOOKUP(A765,INSUMOS_AUX!A:F,6,FALSE),0)</f>
        <v>9.94</v>
      </c>
    </row>
    <row r="766" spans="1:7">
      <c r="A766" s="375">
        <v>378</v>
      </c>
      <c r="B766" s="372" t="s">
        <v>156</v>
      </c>
      <c r="C766" s="374" t="s">
        <v>92</v>
      </c>
      <c r="D766" s="374" t="s">
        <v>97</v>
      </c>
      <c r="E766" s="375">
        <v>2.3905472000000001E-2</v>
      </c>
      <c r="F766" s="268">
        <f>IF(C766="MAT.",VLOOKUP(A766,INSUMOS_AUX!A:F,6,FALSE),0)</f>
        <v>0</v>
      </c>
      <c r="G766" s="375">
        <f>IF(C766="M.O.",VLOOKUP(A766,INSUMOS_AUX!A:F,6,FALSE),0)</f>
        <v>13.35</v>
      </c>
    </row>
    <row r="767" spans="1:7">
      <c r="A767" s="375">
        <v>38382</v>
      </c>
      <c r="B767" s="372" t="s">
        <v>2915</v>
      </c>
      <c r="C767" s="374" t="s">
        <v>43</v>
      </c>
      <c r="D767" s="374" t="s">
        <v>2</v>
      </c>
      <c r="E767" s="375">
        <v>2.1517089999999999E-3</v>
      </c>
      <c r="F767" s="268">
        <f>IF(C767="MAT.",VLOOKUP(A767,INSUMOS_AUX!A:F,6,FALSE),0)</f>
        <v>7.37</v>
      </c>
      <c r="G767" s="375">
        <f>IF(C767="M.O.",VLOOKUP(A767,INSUMOS_AUX!A:F,6,FALSE),0)</f>
        <v>0</v>
      </c>
    </row>
    <row r="768" spans="1:7">
      <c r="A768" s="375">
        <v>38390</v>
      </c>
      <c r="B768" s="372" t="s">
        <v>4067</v>
      </c>
      <c r="C768" s="374" t="s">
        <v>43</v>
      </c>
      <c r="D768" s="374" t="s">
        <v>2</v>
      </c>
      <c r="E768" s="375">
        <v>1.1913220000000001E-3</v>
      </c>
      <c r="F768" s="268">
        <f>IF(C768="MAT.",VLOOKUP(A768,INSUMOS_AUX!A:F,6,FALSE),0)</f>
        <v>22.22</v>
      </c>
      <c r="G768" s="375">
        <f>IF(C768="M.O.",VLOOKUP(A768,INSUMOS_AUX!A:F,6,FALSE),0)</f>
        <v>0</v>
      </c>
    </row>
    <row r="769" spans="1:7">
      <c r="A769" s="375">
        <v>38393</v>
      </c>
      <c r="B769" s="372" t="s">
        <v>4066</v>
      </c>
      <c r="C769" s="374" t="s">
        <v>43</v>
      </c>
      <c r="D769" s="374" t="s">
        <v>2</v>
      </c>
      <c r="E769" s="375">
        <v>1.1913220000000001E-3</v>
      </c>
      <c r="F769" s="268">
        <f>IF(C769="MAT.",VLOOKUP(A769,INSUMOS_AUX!A:F,6,FALSE),0)</f>
        <v>10.02</v>
      </c>
      <c r="G769" s="375">
        <f>IF(C769="M.O.",VLOOKUP(A769,INSUMOS_AUX!A:F,6,FALSE),0)</f>
        <v>0</v>
      </c>
    </row>
    <row r="770" spans="1:7">
      <c r="A770" s="375">
        <v>38396</v>
      </c>
      <c r="B770" s="372" t="s">
        <v>4090</v>
      </c>
      <c r="C770" s="374" t="s">
        <v>43</v>
      </c>
      <c r="D770" s="374" t="s">
        <v>2</v>
      </c>
      <c r="E770" s="375">
        <v>4.2719000000000002E-5</v>
      </c>
      <c r="F770" s="268">
        <f>IF(C770="MAT.",VLOOKUP(A770,INSUMOS_AUX!A:F,6,FALSE),0)</f>
        <v>308.81</v>
      </c>
      <c r="G770" s="375">
        <f>IF(C770="M.O.",VLOOKUP(A770,INSUMOS_AUX!A:F,6,FALSE),0)</f>
        <v>0</v>
      </c>
    </row>
    <row r="771" spans="1:7">
      <c r="A771" s="375">
        <v>38399</v>
      </c>
      <c r="B771" s="372" t="s">
        <v>914</v>
      </c>
      <c r="C771" s="374" t="s">
        <v>43</v>
      </c>
      <c r="D771" s="374" t="s">
        <v>2</v>
      </c>
      <c r="E771" s="375">
        <v>2.13437E-4</v>
      </c>
      <c r="F771" s="268">
        <f>IF(C771="MAT.",VLOOKUP(A771,INSUMOS_AUX!A:F,6,FALSE),0)</f>
        <v>123.87</v>
      </c>
      <c r="G771" s="375">
        <f>IF(C771="M.O.",VLOOKUP(A771,INSUMOS_AUX!A:F,6,FALSE),0)</f>
        <v>0</v>
      </c>
    </row>
    <row r="772" spans="1:7" ht="21">
      <c r="A772" s="375">
        <v>38413</v>
      </c>
      <c r="B772" s="372" t="s">
        <v>2921</v>
      </c>
      <c r="C772" s="374" t="s">
        <v>43</v>
      </c>
      <c r="D772" s="374" t="s">
        <v>2</v>
      </c>
      <c r="E772" s="375">
        <v>3.4758999999999997E-5</v>
      </c>
      <c r="F772" s="268">
        <f>IF(C772="MAT.",VLOOKUP(A772,INSUMOS_AUX!A:F,6,FALSE),0)</f>
        <v>623.17999999999995</v>
      </c>
      <c r="G772" s="375">
        <f>IF(C772="M.O.",VLOOKUP(A772,INSUMOS_AUX!A:F,6,FALSE),0)</f>
        <v>0</v>
      </c>
    </row>
    <row r="773" spans="1:7">
      <c r="A773" s="375">
        <v>38476</v>
      </c>
      <c r="B773" s="372" t="s">
        <v>2266</v>
      </c>
      <c r="C773" s="374" t="s">
        <v>43</v>
      </c>
      <c r="D773" s="374" t="s">
        <v>2</v>
      </c>
      <c r="E773" s="375">
        <v>1.6212600000000001E-4</v>
      </c>
      <c r="F773" s="268">
        <f>IF(C773="MAT.",VLOOKUP(A773,INSUMOS_AUX!A:F,6,FALSE),0)</f>
        <v>186.63</v>
      </c>
      <c r="G773" s="375">
        <f>IF(C773="M.O.",VLOOKUP(A773,INSUMOS_AUX!A:F,6,FALSE),0)</f>
        <v>0</v>
      </c>
    </row>
    <row r="774" spans="1:7">
      <c r="A774" s="375">
        <v>38477</v>
      </c>
      <c r="B774" s="372" t="s">
        <v>2267</v>
      </c>
      <c r="C774" s="374" t="s">
        <v>43</v>
      </c>
      <c r="D774" s="374" t="s">
        <v>2</v>
      </c>
      <c r="E774" s="375">
        <v>3.4758999999999997E-5</v>
      </c>
      <c r="F774" s="268">
        <f>IF(C774="MAT.",VLOOKUP(A774,INSUMOS_AUX!A:F,6,FALSE),0)</f>
        <v>528.54</v>
      </c>
      <c r="G774" s="375">
        <f>IF(C774="M.O.",VLOOKUP(A774,INSUMOS_AUX!A:F,6,FALSE),0)</f>
        <v>0</v>
      </c>
    </row>
    <row r="775" spans="1:7">
      <c r="A775" s="375">
        <v>39</v>
      </c>
      <c r="B775" s="372" t="s">
        <v>337</v>
      </c>
      <c r="C775" s="374" t="s">
        <v>43</v>
      </c>
      <c r="D775" s="374" t="s">
        <v>94</v>
      </c>
      <c r="E775" s="375">
        <v>0.32956000000000002</v>
      </c>
      <c r="F775" s="268">
        <f>IF(C775="MAT.",VLOOKUP(A775,INSUMOS_AUX!A:F,6,FALSE),0)</f>
        <v>4.34</v>
      </c>
      <c r="G775" s="375">
        <f>IF(C775="M.O.",VLOOKUP(A775,INSUMOS_AUX!A:F,6,FALSE),0)</f>
        <v>0</v>
      </c>
    </row>
    <row r="776" spans="1:7" ht="21">
      <c r="A776" s="375">
        <v>39017</v>
      </c>
      <c r="B776" s="372" t="s">
        <v>298</v>
      </c>
      <c r="C776" s="374" t="s">
        <v>43</v>
      </c>
      <c r="D776" s="374" t="s">
        <v>2</v>
      </c>
      <c r="E776" s="375">
        <v>6</v>
      </c>
      <c r="F776" s="268">
        <f>IF(C776="MAT.",VLOOKUP(A776,INSUMOS_AUX!A:F,6,FALSE),0)</f>
        <v>0.08</v>
      </c>
      <c r="G776" s="375">
        <f>IF(C776="M.O.",VLOOKUP(A776,INSUMOS_AUX!A:F,6,FALSE),0)</f>
        <v>0</v>
      </c>
    </row>
    <row r="777" spans="1:7">
      <c r="A777" s="375">
        <v>4230</v>
      </c>
      <c r="B777" s="372" t="s">
        <v>243</v>
      </c>
      <c r="C777" s="374" t="s">
        <v>92</v>
      </c>
      <c r="D777" s="374" t="s">
        <v>97</v>
      </c>
      <c r="E777" s="375">
        <v>2.6645519999999999E-2</v>
      </c>
      <c r="F777" s="268">
        <f>IF(C777="MAT.",VLOOKUP(A777,INSUMOS_AUX!A:F,6,FALSE),0)</f>
        <v>0</v>
      </c>
      <c r="G777" s="375">
        <f>IF(C777="M.O.",VLOOKUP(A777,INSUMOS_AUX!A:F,6,FALSE),0)</f>
        <v>20.03</v>
      </c>
    </row>
    <row r="778" spans="1:7">
      <c r="A778" s="375">
        <v>4491</v>
      </c>
      <c r="B778" s="372" t="s">
        <v>3557</v>
      </c>
      <c r="C778" s="374" t="s">
        <v>43</v>
      </c>
      <c r="D778" s="374" t="s">
        <v>78</v>
      </c>
      <c r="E778" s="375">
        <v>1.222</v>
      </c>
      <c r="F778" s="268">
        <f>IF(C778="MAT.",VLOOKUP(A778,INSUMOS_AUX!A:F,6,FALSE),0)</f>
        <v>5.65</v>
      </c>
      <c r="G778" s="375">
        <f>IF(C778="M.O.",VLOOKUP(A778,INSUMOS_AUX!A:F,6,FALSE),0)</f>
        <v>0</v>
      </c>
    </row>
    <row r="779" spans="1:7">
      <c r="A779" s="375">
        <v>4517</v>
      </c>
      <c r="B779" s="372" t="s">
        <v>181</v>
      </c>
      <c r="C779" s="374" t="s">
        <v>43</v>
      </c>
      <c r="D779" s="374" t="s">
        <v>78</v>
      </c>
      <c r="E779" s="375">
        <v>1.2354000000000001</v>
      </c>
      <c r="F779" s="268">
        <f>IF(C779="MAT.",VLOOKUP(A779,INSUMOS_AUX!A:F,6,FALSE),0)</f>
        <v>0.74</v>
      </c>
      <c r="G779" s="375">
        <f>IF(C779="M.O.",VLOOKUP(A779,INSUMOS_AUX!A:F,6,FALSE),0)</f>
        <v>0</v>
      </c>
    </row>
    <row r="780" spans="1:7">
      <c r="A780" s="375">
        <v>4721</v>
      </c>
      <c r="B780" s="372" t="s">
        <v>341</v>
      </c>
      <c r="C780" s="374" t="s">
        <v>43</v>
      </c>
      <c r="D780" s="374" t="s">
        <v>93</v>
      </c>
      <c r="E780" s="375">
        <v>7.0920000000000002E-3</v>
      </c>
      <c r="F780" s="268">
        <f>IF(C780="MAT.",VLOOKUP(A780,INSUMOS_AUX!A:F,6,FALSE),0)</f>
        <v>45.44</v>
      </c>
      <c r="G780" s="375">
        <f>IF(C780="M.O.",VLOOKUP(A780,INSUMOS_AUX!A:F,6,FALSE),0)</f>
        <v>0</v>
      </c>
    </row>
    <row r="781" spans="1:7">
      <c r="A781" s="375">
        <v>4750</v>
      </c>
      <c r="B781" s="372" t="s">
        <v>110</v>
      </c>
      <c r="C781" s="374" t="s">
        <v>92</v>
      </c>
      <c r="D781" s="374" t="s">
        <v>97</v>
      </c>
      <c r="E781" s="375">
        <v>0.39260060000000002</v>
      </c>
      <c r="F781" s="268">
        <f>IF(C781="MAT.",VLOOKUP(A781,INSUMOS_AUX!A:F,6,FALSE),0)</f>
        <v>0</v>
      </c>
      <c r="G781" s="375">
        <f>IF(C781="M.O.",VLOOKUP(A781,INSUMOS_AUX!A:F,6,FALSE),0)</f>
        <v>13.35</v>
      </c>
    </row>
    <row r="782" spans="1:7">
      <c r="A782" s="375">
        <v>5068</v>
      </c>
      <c r="B782" s="372" t="s">
        <v>3861</v>
      </c>
      <c r="C782" s="374" t="s">
        <v>43</v>
      </c>
      <c r="D782" s="374" t="s">
        <v>94</v>
      </c>
      <c r="E782" s="375">
        <v>9.2999999999999992E-3</v>
      </c>
      <c r="F782" s="268">
        <f>IF(C782="MAT.",VLOOKUP(A782,INSUMOS_AUX!A:F,6,FALSE),0)</f>
        <v>9.6199999999999992</v>
      </c>
      <c r="G782" s="375">
        <f>IF(C782="M.O.",VLOOKUP(A782,INSUMOS_AUX!A:F,6,FALSE),0)</f>
        <v>0</v>
      </c>
    </row>
    <row r="783" spans="1:7">
      <c r="A783" s="375">
        <v>6111</v>
      </c>
      <c r="B783" s="372" t="s">
        <v>109</v>
      </c>
      <c r="C783" s="374" t="s">
        <v>92</v>
      </c>
      <c r="D783" s="374" t="s">
        <v>97</v>
      </c>
      <c r="E783" s="375">
        <v>0.22107685599999999</v>
      </c>
      <c r="F783" s="268">
        <f>IF(C783="MAT.",VLOOKUP(A783,INSUMOS_AUX!A:F,6,FALSE),0)</f>
        <v>0</v>
      </c>
      <c r="G783" s="375">
        <f>IF(C783="M.O.",VLOOKUP(A783,INSUMOS_AUX!A:F,6,FALSE),0)</f>
        <v>8.17</v>
      </c>
    </row>
    <row r="784" spans="1:7">
      <c r="A784" s="375">
        <v>6114</v>
      </c>
      <c r="B784" s="372" t="s">
        <v>177</v>
      </c>
      <c r="C784" s="374" t="s">
        <v>92</v>
      </c>
      <c r="D784" s="374" t="s">
        <v>97</v>
      </c>
      <c r="E784" s="375">
        <v>3.3573359999999998E-3</v>
      </c>
      <c r="F784" s="268">
        <f>IF(C784="MAT.",VLOOKUP(A784,INSUMOS_AUX!A:F,6,FALSE),0)</f>
        <v>0</v>
      </c>
      <c r="G784" s="375">
        <f>IF(C784="M.O.",VLOOKUP(A784,INSUMOS_AUX!A:F,6,FALSE),0)</f>
        <v>10.01</v>
      </c>
    </row>
    <row r="785" spans="1:7">
      <c r="A785" s="375">
        <v>6117</v>
      </c>
      <c r="B785" s="372" t="s">
        <v>6371</v>
      </c>
      <c r="C785" s="374" t="s">
        <v>92</v>
      </c>
      <c r="D785" s="374" t="s">
        <v>97</v>
      </c>
      <c r="E785" s="375">
        <v>2.6714160000000001E-2</v>
      </c>
      <c r="F785" s="268">
        <f>IF(C785="MAT.",VLOOKUP(A785,INSUMOS_AUX!A:F,6,FALSE),0)</f>
        <v>0</v>
      </c>
      <c r="G785" s="375">
        <f>IF(C785="M.O.",VLOOKUP(A785,INSUMOS_AUX!A:F,6,FALSE),0)</f>
        <v>10.01</v>
      </c>
    </row>
    <row r="786" spans="1:7">
      <c r="A786" s="375">
        <v>6189</v>
      </c>
      <c r="B786" s="372" t="s">
        <v>152</v>
      </c>
      <c r="C786" s="374" t="s">
        <v>43</v>
      </c>
      <c r="D786" s="374" t="s">
        <v>78</v>
      </c>
      <c r="E786" s="375">
        <v>1.1121000000000001</v>
      </c>
      <c r="F786" s="268">
        <f>IF(C786="MAT.",VLOOKUP(A786,INSUMOS_AUX!A:F,6,FALSE),0)</f>
        <v>13.49</v>
      </c>
      <c r="G786" s="375">
        <f>IF(C786="M.O.",VLOOKUP(A786,INSUMOS_AUX!A:F,6,FALSE),0)</f>
        <v>0</v>
      </c>
    </row>
    <row r="787" spans="1:7">
      <c r="A787" s="96"/>
      <c r="B787" s="110"/>
      <c r="C787" s="97"/>
      <c r="D787" s="97"/>
      <c r="E787" s="97"/>
      <c r="F787" s="97"/>
      <c r="G787" s="97"/>
    </row>
    <row r="788" spans="1:7" ht="21">
      <c r="A788" s="359" t="s">
        <v>5670</v>
      </c>
      <c r="B788" s="358" t="s">
        <v>5671</v>
      </c>
      <c r="C788" s="360" t="s">
        <v>75</v>
      </c>
      <c r="D788" s="360" t="s">
        <v>78</v>
      </c>
      <c r="E788" s="361">
        <v>28.9</v>
      </c>
      <c r="F788" s="361">
        <f t="shared" ref="F788:G788" si="28">SUMPRODUCT($E789:$E832,F789:F832)</f>
        <v>33.288820041759998</v>
      </c>
      <c r="G788" s="361">
        <f t="shared" si="28"/>
        <v>10.831517589959999</v>
      </c>
    </row>
    <row r="789" spans="1:7">
      <c r="A789" s="375">
        <v>10</v>
      </c>
      <c r="B789" s="372" t="s">
        <v>332</v>
      </c>
      <c r="C789" s="374" t="s">
        <v>43</v>
      </c>
      <c r="D789" s="374" t="s">
        <v>2</v>
      </c>
      <c r="E789" s="375">
        <v>6.5948760000000004E-3</v>
      </c>
      <c r="F789" s="268">
        <f>IF(C789="MAT.",VLOOKUP(A789,INSUMOS_AUX!A:F,6,FALSE),0)</f>
        <v>6.13</v>
      </c>
      <c r="G789" s="375">
        <f>IF(C789="M.O.",VLOOKUP(A789,INSUMOS_AUX!A:F,6,FALSE),0)</f>
        <v>0</v>
      </c>
    </row>
    <row r="790" spans="1:7" ht="21">
      <c r="A790" s="375">
        <v>11359</v>
      </c>
      <c r="B790" s="372" t="s">
        <v>5603</v>
      </c>
      <c r="C790" s="374" t="s">
        <v>43</v>
      </c>
      <c r="D790" s="374" t="s">
        <v>2</v>
      </c>
      <c r="E790" s="375">
        <v>5.5689000000000002E-5</v>
      </c>
      <c r="F790" s="268">
        <f>IF(C790="MAT.",VLOOKUP(A790,INSUMOS_AUX!A:F,6,FALSE),0)</f>
        <v>604.45000000000005</v>
      </c>
      <c r="G790" s="375">
        <f>IF(C790="M.O.",VLOOKUP(A790,INSUMOS_AUX!A:F,6,FALSE),0)</f>
        <v>0</v>
      </c>
    </row>
    <row r="791" spans="1:7">
      <c r="A791" s="375">
        <v>1213</v>
      </c>
      <c r="B791" s="372" t="s">
        <v>96</v>
      </c>
      <c r="C791" s="374" t="s">
        <v>92</v>
      </c>
      <c r="D791" s="374" t="s">
        <v>97</v>
      </c>
      <c r="E791" s="375">
        <v>0.17682935999999999</v>
      </c>
      <c r="F791" s="268">
        <f>IF(C791="MAT.",VLOOKUP(A791,INSUMOS_AUX!A:F,6,FALSE),0)</f>
        <v>0</v>
      </c>
      <c r="G791" s="375">
        <f>IF(C791="M.O.",VLOOKUP(A791,INSUMOS_AUX!A:F,6,FALSE),0)</f>
        <v>13.35</v>
      </c>
    </row>
    <row r="792" spans="1:7">
      <c r="A792" s="375">
        <v>12815</v>
      </c>
      <c r="B792" s="372" t="s">
        <v>2406</v>
      </c>
      <c r="C792" s="374" t="s">
        <v>43</v>
      </c>
      <c r="D792" s="374" t="s">
        <v>2</v>
      </c>
      <c r="E792" s="375">
        <v>7.4601600000000004E-3</v>
      </c>
      <c r="F792" s="268">
        <f>IF(C792="MAT.",VLOOKUP(A792,INSUMOS_AUX!A:F,6,FALSE),0)</f>
        <v>5.65</v>
      </c>
      <c r="G792" s="375">
        <f>IF(C792="M.O.",VLOOKUP(A792,INSUMOS_AUX!A:F,6,FALSE),0)</f>
        <v>0</v>
      </c>
    </row>
    <row r="793" spans="1:7">
      <c r="A793" s="375">
        <v>12892</v>
      </c>
      <c r="B793" s="372" t="s">
        <v>328</v>
      </c>
      <c r="C793" s="374" t="s">
        <v>43</v>
      </c>
      <c r="D793" s="374" t="s">
        <v>98</v>
      </c>
      <c r="E793" s="375">
        <v>1.2203344E-2</v>
      </c>
      <c r="F793" s="268">
        <f>IF(C793="MAT.",VLOOKUP(A793,INSUMOS_AUX!A:F,6,FALSE),0)</f>
        <v>9</v>
      </c>
      <c r="G793" s="375">
        <f>IF(C793="M.O.",VLOOKUP(A793,INSUMOS_AUX!A:F,6,FALSE),0)</f>
        <v>0</v>
      </c>
    </row>
    <row r="794" spans="1:7">
      <c r="A794" s="375">
        <v>12893</v>
      </c>
      <c r="B794" s="372" t="s">
        <v>329</v>
      </c>
      <c r="C794" s="374" t="s">
        <v>43</v>
      </c>
      <c r="D794" s="374" t="s">
        <v>98</v>
      </c>
      <c r="E794" s="375">
        <v>1.422506E-3</v>
      </c>
      <c r="F794" s="268">
        <f>IF(C794="MAT.",VLOOKUP(A794,INSUMOS_AUX!A:F,6,FALSE),0)</f>
        <v>48</v>
      </c>
      <c r="G794" s="375">
        <f>IF(C794="M.O.",VLOOKUP(A794,INSUMOS_AUX!A:F,6,FALSE),0)</f>
        <v>0</v>
      </c>
    </row>
    <row r="795" spans="1:7">
      <c r="A795" s="375">
        <v>1379</v>
      </c>
      <c r="B795" s="372" t="s">
        <v>335</v>
      </c>
      <c r="C795" s="374" t="s">
        <v>43</v>
      </c>
      <c r="D795" s="374" t="s">
        <v>94</v>
      </c>
      <c r="E795" s="375">
        <v>7.8038400000000001</v>
      </c>
      <c r="F795" s="268">
        <f>IF(C795="MAT.",VLOOKUP(A795,INSUMOS_AUX!A:F,6,FALSE),0)</f>
        <v>0.42</v>
      </c>
      <c r="G795" s="375">
        <f>IF(C795="M.O.",VLOOKUP(A795,INSUMOS_AUX!A:F,6,FALSE),0)</f>
        <v>0</v>
      </c>
    </row>
    <row r="796" spans="1:7" ht="21">
      <c r="A796" s="375">
        <v>14618</v>
      </c>
      <c r="B796" s="372" t="s">
        <v>205</v>
      </c>
      <c r="C796" s="374" t="s">
        <v>43</v>
      </c>
      <c r="D796" s="374" t="s">
        <v>2</v>
      </c>
      <c r="E796" s="375">
        <v>4.0409999999999999E-6</v>
      </c>
      <c r="F796" s="268">
        <f>IF(C796="MAT.",VLOOKUP(A796,INSUMOS_AUX!A:F,6,FALSE),0)</f>
        <v>909.53</v>
      </c>
      <c r="G796" s="375">
        <f>IF(C796="M.O.",VLOOKUP(A796,INSUMOS_AUX!A:F,6,FALSE),0)</f>
        <v>0</v>
      </c>
    </row>
    <row r="797" spans="1:7">
      <c r="A797" s="375">
        <v>25966</v>
      </c>
      <c r="B797" s="372" t="s">
        <v>3980</v>
      </c>
      <c r="C797" s="374" t="s">
        <v>43</v>
      </c>
      <c r="D797" s="374" t="s">
        <v>113</v>
      </c>
      <c r="E797" s="375">
        <v>1.2433469999999999E-3</v>
      </c>
      <c r="F797" s="268">
        <f>IF(C797="MAT.",VLOOKUP(A797,INSUMOS_AUX!A:F,6,FALSE),0)</f>
        <v>13.63</v>
      </c>
      <c r="G797" s="375">
        <f>IF(C797="M.O.",VLOOKUP(A797,INSUMOS_AUX!A:F,6,FALSE),0)</f>
        <v>0</v>
      </c>
    </row>
    <row r="798" spans="1:7" ht="21">
      <c r="A798" s="375">
        <v>2692</v>
      </c>
      <c r="B798" s="372" t="s">
        <v>2052</v>
      </c>
      <c r="C798" s="374" t="s">
        <v>43</v>
      </c>
      <c r="D798" s="374" t="s">
        <v>113</v>
      </c>
      <c r="E798" s="375">
        <v>7.0000000000000001E-3</v>
      </c>
      <c r="F798" s="268">
        <f>IF(C798="MAT.",VLOOKUP(A798,INSUMOS_AUX!A:F,6,FALSE),0)</f>
        <v>6.2</v>
      </c>
      <c r="G798" s="375">
        <f>IF(C798="M.O.",VLOOKUP(A798,INSUMOS_AUX!A:F,6,FALSE),0)</f>
        <v>0</v>
      </c>
    </row>
    <row r="799" spans="1:7">
      <c r="A799" s="375">
        <v>2705</v>
      </c>
      <c r="B799" s="372" t="s">
        <v>99</v>
      </c>
      <c r="C799" s="374" t="s">
        <v>43</v>
      </c>
      <c r="D799" s="374" t="s">
        <v>100</v>
      </c>
      <c r="E799" s="375">
        <v>0.10299999999999999</v>
      </c>
      <c r="F799" s="268">
        <f>IF(C799="MAT.",VLOOKUP(A799,INSUMOS_AUX!A:F,6,FALSE),0)</f>
        <v>0.46</v>
      </c>
      <c r="G799" s="375">
        <f>IF(C799="M.O.",VLOOKUP(A799,INSUMOS_AUX!A:F,6,FALSE),0)</f>
        <v>0</v>
      </c>
    </row>
    <row r="800" spans="1:7">
      <c r="A800" s="375">
        <v>2711</v>
      </c>
      <c r="B800" s="372" t="s">
        <v>334</v>
      </c>
      <c r="C800" s="374" t="s">
        <v>43</v>
      </c>
      <c r="D800" s="374" t="s">
        <v>2</v>
      </c>
      <c r="E800" s="375">
        <v>5.4669300000000001E-4</v>
      </c>
      <c r="F800" s="268">
        <f>IF(C800="MAT.",VLOOKUP(A800,INSUMOS_AUX!A:F,6,FALSE),0)</f>
        <v>100.24</v>
      </c>
      <c r="G800" s="375">
        <f>IF(C800="M.O.",VLOOKUP(A800,INSUMOS_AUX!A:F,6,FALSE),0)</f>
        <v>0</v>
      </c>
    </row>
    <row r="801" spans="1:7">
      <c r="A801" s="375">
        <v>32</v>
      </c>
      <c r="B801" s="372" t="s">
        <v>147</v>
      </c>
      <c r="C801" s="374" t="s">
        <v>43</v>
      </c>
      <c r="D801" s="374" t="s">
        <v>94</v>
      </c>
      <c r="E801" s="375">
        <v>0.52429999999999999</v>
      </c>
      <c r="F801" s="268">
        <f>IF(C801="MAT.",VLOOKUP(A801,INSUMOS_AUX!A:F,6,FALSE),0)</f>
        <v>4.59</v>
      </c>
      <c r="G801" s="375">
        <f>IF(C801="M.O.",VLOOKUP(A801,INSUMOS_AUX!A:F,6,FALSE),0)</f>
        <v>0</v>
      </c>
    </row>
    <row r="802" spans="1:7">
      <c r="A802" s="375">
        <v>36144</v>
      </c>
      <c r="B802" s="372" t="s">
        <v>4026</v>
      </c>
      <c r="C802" s="374" t="s">
        <v>43</v>
      </c>
      <c r="D802" s="374" t="s">
        <v>2</v>
      </c>
      <c r="E802" s="375">
        <v>9.9057601999999995E-2</v>
      </c>
      <c r="F802" s="268">
        <f>IF(C802="MAT.",VLOOKUP(A802,INSUMOS_AUX!A:F,6,FALSE),0)</f>
        <v>1.1200000000000001</v>
      </c>
      <c r="G802" s="375">
        <f>IF(C802="M.O.",VLOOKUP(A802,INSUMOS_AUX!A:F,6,FALSE),0)</f>
        <v>0</v>
      </c>
    </row>
    <row r="803" spans="1:7">
      <c r="A803" s="375">
        <v>36146</v>
      </c>
      <c r="B803" s="372" t="s">
        <v>3883</v>
      </c>
      <c r="C803" s="374" t="s">
        <v>43</v>
      </c>
      <c r="D803" s="374" t="s">
        <v>2</v>
      </c>
      <c r="E803" s="375">
        <v>1.1020209999999999E-3</v>
      </c>
      <c r="F803" s="268">
        <f>IF(C803="MAT.",VLOOKUP(A803,INSUMOS_AUX!A:F,6,FALSE),0)</f>
        <v>170</v>
      </c>
      <c r="G803" s="375">
        <f>IF(C803="M.O.",VLOOKUP(A803,INSUMOS_AUX!A:F,6,FALSE),0)</f>
        <v>0</v>
      </c>
    </row>
    <row r="804" spans="1:7" ht="21">
      <c r="A804" s="375">
        <v>36149</v>
      </c>
      <c r="B804" s="372" t="s">
        <v>4647</v>
      </c>
      <c r="C804" s="374" t="s">
        <v>43</v>
      </c>
      <c r="D804" s="374" t="s">
        <v>2</v>
      </c>
      <c r="E804" s="375">
        <v>6.39728E-4</v>
      </c>
      <c r="F804" s="268">
        <f>IF(C804="MAT.",VLOOKUP(A804,INSUMOS_AUX!A:F,6,FALSE),0)</f>
        <v>117.5</v>
      </c>
      <c r="G804" s="375">
        <f>IF(C804="M.O.",VLOOKUP(A804,INSUMOS_AUX!A:F,6,FALSE),0)</f>
        <v>0</v>
      </c>
    </row>
    <row r="805" spans="1:7">
      <c r="A805" s="375">
        <v>36150</v>
      </c>
      <c r="B805" s="372" t="s">
        <v>780</v>
      </c>
      <c r="C805" s="374" t="s">
        <v>43</v>
      </c>
      <c r="D805" s="374" t="s">
        <v>2</v>
      </c>
      <c r="E805" s="375">
        <v>2.3512670000000002E-3</v>
      </c>
      <c r="F805" s="268">
        <f>IF(C805="MAT.",VLOOKUP(A805,INSUMOS_AUX!A:F,6,FALSE),0)</f>
        <v>29.7</v>
      </c>
      <c r="G805" s="375">
        <f>IF(C805="M.O.",VLOOKUP(A805,INSUMOS_AUX!A:F,6,FALSE),0)</f>
        <v>0</v>
      </c>
    </row>
    <row r="806" spans="1:7" ht="21">
      <c r="A806" s="375">
        <v>36153</v>
      </c>
      <c r="B806" s="372" t="s">
        <v>4184</v>
      </c>
      <c r="C806" s="374" t="s">
        <v>43</v>
      </c>
      <c r="D806" s="374" t="s">
        <v>2</v>
      </c>
      <c r="E806" s="375">
        <v>9.5514999999999999E-4</v>
      </c>
      <c r="F806" s="268">
        <f>IF(C806="MAT.",VLOOKUP(A806,INSUMOS_AUX!A:F,6,FALSE),0)</f>
        <v>133.75</v>
      </c>
      <c r="G806" s="375">
        <f>IF(C806="M.O.",VLOOKUP(A806,INSUMOS_AUX!A:F,6,FALSE),0)</f>
        <v>0</v>
      </c>
    </row>
    <row r="807" spans="1:7" ht="21">
      <c r="A807" s="375">
        <v>36397</v>
      </c>
      <c r="B807" s="372" t="s">
        <v>188</v>
      </c>
      <c r="C807" s="374" t="s">
        <v>43</v>
      </c>
      <c r="D807" s="374" t="s">
        <v>2</v>
      </c>
      <c r="E807" s="375">
        <v>3.3579999999999999E-6</v>
      </c>
      <c r="F807" s="268">
        <f>IF(C807="MAT.",VLOOKUP(A807,INSUMOS_AUX!A:F,6,FALSE),0)</f>
        <v>12203.38</v>
      </c>
      <c r="G807" s="375">
        <f>IF(C807="M.O.",VLOOKUP(A807,INSUMOS_AUX!A:F,6,FALSE),0)</f>
        <v>0</v>
      </c>
    </row>
    <row r="808" spans="1:7">
      <c r="A808" s="375">
        <v>370</v>
      </c>
      <c r="B808" s="372" t="s">
        <v>6367</v>
      </c>
      <c r="C808" s="374" t="s">
        <v>43</v>
      </c>
      <c r="D808" s="374" t="s">
        <v>93</v>
      </c>
      <c r="E808" s="375">
        <v>1.8960000000000001E-2</v>
      </c>
      <c r="F808" s="268">
        <f>IF(C808="MAT.",VLOOKUP(A808,INSUMOS_AUX!A:F,6,FALSE),0)</f>
        <v>77.5</v>
      </c>
      <c r="G808" s="375">
        <f>IF(C808="M.O.",VLOOKUP(A808,INSUMOS_AUX!A:F,6,FALSE),0)</f>
        <v>0</v>
      </c>
    </row>
    <row r="809" spans="1:7">
      <c r="A809" s="375">
        <v>37370</v>
      </c>
      <c r="B809" s="372" t="s">
        <v>104</v>
      </c>
      <c r="C809" s="374" t="s">
        <v>43</v>
      </c>
      <c r="D809" s="374" t="s">
        <v>97</v>
      </c>
      <c r="E809" s="375">
        <v>0.88851100000000005</v>
      </c>
      <c r="F809" s="268">
        <f>IF(C809="MAT.",VLOOKUP(A809,INSUMOS_AUX!A:F,6,FALSE),0)</f>
        <v>1.7</v>
      </c>
      <c r="G809" s="375">
        <f>IF(C809="M.O.",VLOOKUP(A809,INSUMOS_AUX!A:F,6,FALSE),0)</f>
        <v>0</v>
      </c>
    </row>
    <row r="810" spans="1:7">
      <c r="A810" s="375">
        <v>37371</v>
      </c>
      <c r="B810" s="372" t="s">
        <v>105</v>
      </c>
      <c r="C810" s="374" t="s">
        <v>43</v>
      </c>
      <c r="D810" s="374" t="s">
        <v>97</v>
      </c>
      <c r="E810" s="375">
        <v>0.88851100000000005</v>
      </c>
      <c r="F810" s="268">
        <f>IF(C810="MAT.",VLOOKUP(A810,INSUMOS_AUX!A:F,6,FALSE),0)</f>
        <v>0.64</v>
      </c>
      <c r="G810" s="375">
        <f>IF(C810="M.O.",VLOOKUP(A810,INSUMOS_AUX!A:F,6,FALSE),0)</f>
        <v>0</v>
      </c>
    </row>
    <row r="811" spans="1:7">
      <c r="A811" s="375">
        <v>37372</v>
      </c>
      <c r="B811" s="372" t="s">
        <v>106</v>
      </c>
      <c r="C811" s="374" t="s">
        <v>43</v>
      </c>
      <c r="D811" s="374" t="s">
        <v>97</v>
      </c>
      <c r="E811" s="375">
        <v>0.88851100000000005</v>
      </c>
      <c r="F811" s="268">
        <f>IF(C811="MAT.",VLOOKUP(A811,INSUMOS_AUX!A:F,6,FALSE),0)</f>
        <v>0.37</v>
      </c>
      <c r="G811" s="375">
        <f>IF(C811="M.O.",VLOOKUP(A811,INSUMOS_AUX!A:F,6,FALSE),0)</f>
        <v>0</v>
      </c>
    </row>
    <row r="812" spans="1:7">
      <c r="A812" s="375">
        <v>37373</v>
      </c>
      <c r="B812" s="372" t="s">
        <v>107</v>
      </c>
      <c r="C812" s="374" t="s">
        <v>43</v>
      </c>
      <c r="D812" s="374" t="s">
        <v>97</v>
      </c>
      <c r="E812" s="375">
        <v>0.88851100000000005</v>
      </c>
      <c r="F812" s="268">
        <f>IF(C812="MAT.",VLOOKUP(A812,INSUMOS_AUX!A:F,6,FALSE),0)</f>
        <v>0.02</v>
      </c>
      <c r="G812" s="375">
        <f>IF(C812="M.O.",VLOOKUP(A812,INSUMOS_AUX!A:F,6,FALSE),0)</f>
        <v>0</v>
      </c>
    </row>
    <row r="813" spans="1:7">
      <c r="A813" s="375">
        <v>37623</v>
      </c>
      <c r="B813" s="372" t="s">
        <v>6368</v>
      </c>
      <c r="C813" s="374" t="s">
        <v>92</v>
      </c>
      <c r="D813" s="374" t="s">
        <v>97</v>
      </c>
      <c r="E813" s="375">
        <v>3.0925824000000001E-2</v>
      </c>
      <c r="F813" s="268">
        <f>IF(C813="MAT.",VLOOKUP(A813,INSUMOS_AUX!A:F,6,FALSE),0)</f>
        <v>0</v>
      </c>
      <c r="G813" s="375">
        <f>IF(C813="M.O.",VLOOKUP(A813,INSUMOS_AUX!A:F,6,FALSE),0)</f>
        <v>9.94</v>
      </c>
    </row>
    <row r="814" spans="1:7">
      <c r="A814" s="375">
        <v>378</v>
      </c>
      <c r="B814" s="372" t="s">
        <v>156</v>
      </c>
      <c r="C814" s="374" t="s">
        <v>92</v>
      </c>
      <c r="D814" s="374" t="s">
        <v>97</v>
      </c>
      <c r="E814" s="375">
        <v>2.0771393999999999E-2</v>
      </c>
      <c r="F814" s="268">
        <f>IF(C814="MAT.",VLOOKUP(A814,INSUMOS_AUX!A:F,6,FALSE),0)</f>
        <v>0</v>
      </c>
      <c r="G814" s="375">
        <f>IF(C814="M.O.",VLOOKUP(A814,INSUMOS_AUX!A:F,6,FALSE),0)</f>
        <v>13.35</v>
      </c>
    </row>
    <row r="815" spans="1:7">
      <c r="A815" s="375">
        <v>38382</v>
      </c>
      <c r="B815" s="372" t="s">
        <v>2915</v>
      </c>
      <c r="C815" s="374" t="s">
        <v>43</v>
      </c>
      <c r="D815" s="374" t="s">
        <v>2</v>
      </c>
      <c r="E815" s="375">
        <v>2.2456730000000001E-3</v>
      </c>
      <c r="F815" s="268">
        <f>IF(C815="MAT.",VLOOKUP(A815,INSUMOS_AUX!A:F,6,FALSE),0)</f>
        <v>7.37</v>
      </c>
      <c r="G815" s="375">
        <f>IF(C815="M.O.",VLOOKUP(A815,INSUMOS_AUX!A:F,6,FALSE),0)</f>
        <v>0</v>
      </c>
    </row>
    <row r="816" spans="1:7">
      <c r="A816" s="375">
        <v>38390</v>
      </c>
      <c r="B816" s="372" t="s">
        <v>4067</v>
      </c>
      <c r="C816" s="374" t="s">
        <v>43</v>
      </c>
      <c r="D816" s="374" t="s">
        <v>2</v>
      </c>
      <c r="E816" s="375">
        <v>1.2433469999999999E-3</v>
      </c>
      <c r="F816" s="268">
        <f>IF(C816="MAT.",VLOOKUP(A816,INSUMOS_AUX!A:F,6,FALSE),0)</f>
        <v>22.22</v>
      </c>
      <c r="G816" s="375">
        <f>IF(C816="M.O.",VLOOKUP(A816,INSUMOS_AUX!A:F,6,FALSE),0)</f>
        <v>0</v>
      </c>
    </row>
    <row r="817" spans="1:7">
      <c r="A817" s="375">
        <v>38393</v>
      </c>
      <c r="B817" s="372" t="s">
        <v>4066</v>
      </c>
      <c r="C817" s="374" t="s">
        <v>43</v>
      </c>
      <c r="D817" s="374" t="s">
        <v>2</v>
      </c>
      <c r="E817" s="375">
        <v>1.2433469999999999E-3</v>
      </c>
      <c r="F817" s="268">
        <f>IF(C817="MAT.",VLOOKUP(A817,INSUMOS_AUX!A:F,6,FALSE),0)</f>
        <v>10.02</v>
      </c>
      <c r="G817" s="375">
        <f>IF(C817="M.O.",VLOOKUP(A817,INSUMOS_AUX!A:F,6,FALSE),0)</f>
        <v>0</v>
      </c>
    </row>
    <row r="818" spans="1:7">
      <c r="A818" s="375">
        <v>38396</v>
      </c>
      <c r="B818" s="372" t="s">
        <v>4090</v>
      </c>
      <c r="C818" s="374" t="s">
        <v>43</v>
      </c>
      <c r="D818" s="374" t="s">
        <v>2</v>
      </c>
      <c r="E818" s="375">
        <v>4.4585000000000001E-5</v>
      </c>
      <c r="F818" s="268">
        <f>IF(C818="MAT.",VLOOKUP(A818,INSUMOS_AUX!A:F,6,FALSE),0)</f>
        <v>308.81</v>
      </c>
      <c r="G818" s="375">
        <f>IF(C818="M.O.",VLOOKUP(A818,INSUMOS_AUX!A:F,6,FALSE),0)</f>
        <v>0</v>
      </c>
    </row>
    <row r="819" spans="1:7">
      <c r="A819" s="375">
        <v>38399</v>
      </c>
      <c r="B819" s="372" t="s">
        <v>914</v>
      </c>
      <c r="C819" s="374" t="s">
        <v>43</v>
      </c>
      <c r="D819" s="374" t="s">
        <v>2</v>
      </c>
      <c r="E819" s="375">
        <v>2.22757E-4</v>
      </c>
      <c r="F819" s="268">
        <f>IF(C819="MAT.",VLOOKUP(A819,INSUMOS_AUX!A:F,6,FALSE),0)</f>
        <v>123.87</v>
      </c>
      <c r="G819" s="375">
        <f>IF(C819="M.O.",VLOOKUP(A819,INSUMOS_AUX!A:F,6,FALSE),0)</f>
        <v>0</v>
      </c>
    </row>
    <row r="820" spans="1:7" ht="21">
      <c r="A820" s="375">
        <v>38413</v>
      </c>
      <c r="B820" s="372" t="s">
        <v>2921</v>
      </c>
      <c r="C820" s="374" t="s">
        <v>43</v>
      </c>
      <c r="D820" s="374" t="s">
        <v>2</v>
      </c>
      <c r="E820" s="375">
        <v>3.6276000000000003E-5</v>
      </c>
      <c r="F820" s="268">
        <f>IF(C820="MAT.",VLOOKUP(A820,INSUMOS_AUX!A:F,6,FALSE),0)</f>
        <v>623.17999999999995</v>
      </c>
      <c r="G820" s="375">
        <f>IF(C820="M.O.",VLOOKUP(A820,INSUMOS_AUX!A:F,6,FALSE),0)</f>
        <v>0</v>
      </c>
    </row>
    <row r="821" spans="1:7">
      <c r="A821" s="375">
        <v>38476</v>
      </c>
      <c r="B821" s="372" t="s">
        <v>2266</v>
      </c>
      <c r="C821" s="374" t="s">
        <v>43</v>
      </c>
      <c r="D821" s="374" t="s">
        <v>2</v>
      </c>
      <c r="E821" s="375">
        <v>1.6920800000000001E-4</v>
      </c>
      <c r="F821" s="268">
        <f>IF(C821="MAT.",VLOOKUP(A821,INSUMOS_AUX!A:F,6,FALSE),0)</f>
        <v>186.63</v>
      </c>
      <c r="G821" s="375">
        <f>IF(C821="M.O.",VLOOKUP(A821,INSUMOS_AUX!A:F,6,FALSE),0)</f>
        <v>0</v>
      </c>
    </row>
    <row r="822" spans="1:7">
      <c r="A822" s="375">
        <v>38477</v>
      </c>
      <c r="B822" s="372" t="s">
        <v>2267</v>
      </c>
      <c r="C822" s="374" t="s">
        <v>43</v>
      </c>
      <c r="D822" s="374" t="s">
        <v>2</v>
      </c>
      <c r="E822" s="375">
        <v>3.6276000000000003E-5</v>
      </c>
      <c r="F822" s="268">
        <f>IF(C822="MAT.",VLOOKUP(A822,INSUMOS_AUX!A:F,6,FALSE),0)</f>
        <v>528.54</v>
      </c>
      <c r="G822" s="375">
        <f>IF(C822="M.O.",VLOOKUP(A822,INSUMOS_AUX!A:F,6,FALSE),0)</f>
        <v>0</v>
      </c>
    </row>
    <row r="823" spans="1:7" ht="21">
      <c r="A823" s="375">
        <v>39017</v>
      </c>
      <c r="B823" s="372" t="s">
        <v>298</v>
      </c>
      <c r="C823" s="374" t="s">
        <v>43</v>
      </c>
      <c r="D823" s="374" t="s">
        <v>2</v>
      </c>
      <c r="E823" s="375">
        <v>6</v>
      </c>
      <c r="F823" s="268">
        <f>IF(C823="MAT.",VLOOKUP(A823,INSUMOS_AUX!A:F,6,FALSE),0)</f>
        <v>0.08</v>
      </c>
      <c r="G823" s="375">
        <f>IF(C823="M.O.",VLOOKUP(A823,INSUMOS_AUX!A:F,6,FALSE),0)</f>
        <v>0</v>
      </c>
    </row>
    <row r="824" spans="1:7">
      <c r="A824" s="375">
        <v>4230</v>
      </c>
      <c r="B824" s="372" t="s">
        <v>243</v>
      </c>
      <c r="C824" s="374" t="s">
        <v>92</v>
      </c>
      <c r="D824" s="374" t="s">
        <v>97</v>
      </c>
      <c r="E824" s="375">
        <v>3.5527360000000001E-2</v>
      </c>
      <c r="F824" s="268">
        <f>IF(C824="MAT.",VLOOKUP(A824,INSUMOS_AUX!A:F,6,FALSE),0)</f>
        <v>0</v>
      </c>
      <c r="G824" s="375">
        <f>IF(C824="M.O.",VLOOKUP(A824,INSUMOS_AUX!A:F,6,FALSE),0)</f>
        <v>20.03</v>
      </c>
    </row>
    <row r="825" spans="1:7">
      <c r="A825" s="375">
        <v>4517</v>
      </c>
      <c r="B825" s="372" t="s">
        <v>181</v>
      </c>
      <c r="C825" s="374" t="s">
        <v>43</v>
      </c>
      <c r="D825" s="374" t="s">
        <v>78</v>
      </c>
      <c r="E825" s="375">
        <v>1.6472</v>
      </c>
      <c r="F825" s="268">
        <f>IF(C825="MAT.",VLOOKUP(A825,INSUMOS_AUX!A:F,6,FALSE),0)</f>
        <v>0.74</v>
      </c>
      <c r="G825" s="375">
        <f>IF(C825="M.O.",VLOOKUP(A825,INSUMOS_AUX!A:F,6,FALSE),0)</f>
        <v>0</v>
      </c>
    </row>
    <row r="826" spans="1:7">
      <c r="A826" s="375">
        <v>4721</v>
      </c>
      <c r="B826" s="372" t="s">
        <v>341</v>
      </c>
      <c r="C826" s="374" t="s">
        <v>43</v>
      </c>
      <c r="D826" s="374" t="s">
        <v>93</v>
      </c>
      <c r="E826" s="375">
        <v>1.4184E-2</v>
      </c>
      <c r="F826" s="268">
        <f>IF(C826="MAT.",VLOOKUP(A826,INSUMOS_AUX!A:F,6,FALSE),0)</f>
        <v>45.44</v>
      </c>
      <c r="G826" s="375">
        <f>IF(C826="M.O.",VLOOKUP(A826,INSUMOS_AUX!A:F,6,FALSE),0)</f>
        <v>0</v>
      </c>
    </row>
    <row r="827" spans="1:7">
      <c r="A827" s="375">
        <v>4750</v>
      </c>
      <c r="B827" s="372" t="s">
        <v>110</v>
      </c>
      <c r="C827" s="374" t="s">
        <v>92</v>
      </c>
      <c r="D827" s="374" t="s">
        <v>97</v>
      </c>
      <c r="E827" s="375">
        <v>0.36615599999999998</v>
      </c>
      <c r="F827" s="268">
        <f>IF(C827="MAT.",VLOOKUP(A827,INSUMOS_AUX!A:F,6,FALSE),0)</f>
        <v>0</v>
      </c>
      <c r="G827" s="375">
        <f>IF(C827="M.O.",VLOOKUP(A827,INSUMOS_AUX!A:F,6,FALSE),0)</f>
        <v>13.35</v>
      </c>
    </row>
    <row r="828" spans="1:7">
      <c r="A828" s="375">
        <v>5068</v>
      </c>
      <c r="B828" s="372" t="s">
        <v>3861</v>
      </c>
      <c r="C828" s="374" t="s">
        <v>43</v>
      </c>
      <c r="D828" s="374" t="s">
        <v>94</v>
      </c>
      <c r="E828" s="375">
        <v>1.24E-2</v>
      </c>
      <c r="F828" s="268">
        <f>IF(C828="MAT.",VLOOKUP(A828,INSUMOS_AUX!A:F,6,FALSE),0)</f>
        <v>9.6199999999999992</v>
      </c>
      <c r="G828" s="375">
        <f>IF(C828="M.O.",VLOOKUP(A828,INSUMOS_AUX!A:F,6,FALSE),0)</f>
        <v>0</v>
      </c>
    </row>
    <row r="829" spans="1:7">
      <c r="A829" s="375">
        <v>6111</v>
      </c>
      <c r="B829" s="372" t="s">
        <v>109</v>
      </c>
      <c r="C829" s="374" t="s">
        <v>92</v>
      </c>
      <c r="D829" s="374" t="s">
        <v>97</v>
      </c>
      <c r="E829" s="375">
        <v>0.232631112</v>
      </c>
      <c r="F829" s="268">
        <f>IF(C829="MAT.",VLOOKUP(A829,INSUMOS_AUX!A:F,6,FALSE),0)</f>
        <v>0</v>
      </c>
      <c r="G829" s="375">
        <f>IF(C829="M.O.",VLOOKUP(A829,INSUMOS_AUX!A:F,6,FALSE),0)</f>
        <v>8.17</v>
      </c>
    </row>
    <row r="830" spans="1:7">
      <c r="A830" s="375">
        <v>6114</v>
      </c>
      <c r="B830" s="372" t="s">
        <v>177</v>
      </c>
      <c r="C830" s="374" t="s">
        <v>92</v>
      </c>
      <c r="D830" s="374" t="s">
        <v>97</v>
      </c>
      <c r="E830" s="375">
        <v>2.9178860000000002E-3</v>
      </c>
      <c r="F830" s="268">
        <f>IF(C830="MAT.",VLOOKUP(A830,INSUMOS_AUX!A:F,6,FALSE),0)</f>
        <v>0</v>
      </c>
      <c r="G830" s="375">
        <f>IF(C830="M.O.",VLOOKUP(A830,INSUMOS_AUX!A:F,6,FALSE),0)</f>
        <v>10.01</v>
      </c>
    </row>
    <row r="831" spans="1:7">
      <c r="A831" s="375">
        <v>6117</v>
      </c>
      <c r="B831" s="372" t="s">
        <v>6371</v>
      </c>
      <c r="C831" s="374" t="s">
        <v>92</v>
      </c>
      <c r="D831" s="374" t="s">
        <v>97</v>
      </c>
      <c r="E831" s="375">
        <v>3.5618879999999999E-2</v>
      </c>
      <c r="F831" s="268">
        <f>IF(C831="MAT.",VLOOKUP(A831,INSUMOS_AUX!A:F,6,FALSE),0)</f>
        <v>0</v>
      </c>
      <c r="G831" s="375">
        <f>IF(C831="M.O.",VLOOKUP(A831,INSUMOS_AUX!A:F,6,FALSE),0)</f>
        <v>10.01</v>
      </c>
    </row>
    <row r="832" spans="1:7">
      <c r="A832" s="375">
        <v>6189</v>
      </c>
      <c r="B832" s="372" t="s">
        <v>152</v>
      </c>
      <c r="C832" s="374" t="s">
        <v>43</v>
      </c>
      <c r="D832" s="374" t="s">
        <v>78</v>
      </c>
      <c r="E832" s="375">
        <v>1.4827999999999999</v>
      </c>
      <c r="F832" s="268">
        <f>IF(C832="MAT.",VLOOKUP(A832,INSUMOS_AUX!A:F,6,FALSE),0)</f>
        <v>13.49</v>
      </c>
      <c r="G832" s="375">
        <f>IF(C832="M.O.",VLOOKUP(A832,INSUMOS_AUX!A:F,6,FALSE),0)</f>
        <v>0</v>
      </c>
    </row>
    <row r="833" spans="1:7">
      <c r="A833" s="96"/>
      <c r="B833" s="110"/>
      <c r="C833" s="97"/>
      <c r="D833" s="97"/>
      <c r="E833" s="97"/>
      <c r="F833" s="97"/>
      <c r="G833" s="97"/>
    </row>
    <row r="834" spans="1:7" ht="21">
      <c r="A834" s="359" t="s">
        <v>5672</v>
      </c>
      <c r="B834" s="358" t="s">
        <v>5673</v>
      </c>
      <c r="C834" s="360" t="s">
        <v>75</v>
      </c>
      <c r="D834" s="360" t="s">
        <v>78</v>
      </c>
      <c r="E834" s="361">
        <v>36.49</v>
      </c>
      <c r="F834" s="361">
        <f t="shared" ref="F834:G834" si="29">SUMPRODUCT($E835:$E867,F835:F867)</f>
        <v>7.5097510747899996</v>
      </c>
      <c r="G834" s="361">
        <f t="shared" si="29"/>
        <v>8.2974159296199996</v>
      </c>
    </row>
    <row r="835" spans="1:7">
      <c r="A835" s="375">
        <v>10</v>
      </c>
      <c r="B835" s="372" t="s">
        <v>332</v>
      </c>
      <c r="C835" s="374" t="s">
        <v>43</v>
      </c>
      <c r="D835" s="374" t="s">
        <v>2</v>
      </c>
      <c r="E835" s="375">
        <v>5.127609E-3</v>
      </c>
      <c r="F835" s="268">
        <f>IF(C835="MAT.",VLOOKUP(A835,INSUMOS_AUX!A:F,6,FALSE),0)</f>
        <v>6.13</v>
      </c>
      <c r="G835" s="375">
        <f>IF(C835="M.O.",VLOOKUP(A835,INSUMOS_AUX!A:F,6,FALSE),0)</f>
        <v>0</v>
      </c>
    </row>
    <row r="836" spans="1:7">
      <c r="A836" s="375">
        <v>1106</v>
      </c>
      <c r="B836" s="372" t="s">
        <v>342</v>
      </c>
      <c r="C836" s="374" t="s">
        <v>43</v>
      </c>
      <c r="D836" s="374" t="s">
        <v>94</v>
      </c>
      <c r="E836" s="375">
        <v>0.90932400000000002</v>
      </c>
      <c r="F836" s="268">
        <f>IF(C836="MAT.",VLOOKUP(A836,INSUMOS_AUX!A:F,6,FALSE),0)</f>
        <v>0.53</v>
      </c>
      <c r="G836" s="375">
        <f>IF(C836="M.O.",VLOOKUP(A836,INSUMOS_AUX!A:F,6,FALSE),0)</f>
        <v>0</v>
      </c>
    </row>
    <row r="837" spans="1:7" ht="21">
      <c r="A837" s="375">
        <v>11359</v>
      </c>
      <c r="B837" s="372" t="s">
        <v>5603</v>
      </c>
      <c r="C837" s="374" t="s">
        <v>43</v>
      </c>
      <c r="D837" s="374" t="s">
        <v>2</v>
      </c>
      <c r="E837" s="375">
        <v>4.3299E-5</v>
      </c>
      <c r="F837" s="268">
        <f>IF(C837="MAT.",VLOOKUP(A837,INSUMOS_AUX!A:F,6,FALSE),0)</f>
        <v>604.45000000000005</v>
      </c>
      <c r="G837" s="375">
        <f>IF(C837="M.O.",VLOOKUP(A837,INSUMOS_AUX!A:F,6,FALSE),0)</f>
        <v>0</v>
      </c>
    </row>
    <row r="838" spans="1:7">
      <c r="A838" s="375">
        <v>12815</v>
      </c>
      <c r="B838" s="372" t="s">
        <v>2406</v>
      </c>
      <c r="C838" s="374" t="s">
        <v>43</v>
      </c>
      <c r="D838" s="374" t="s">
        <v>2</v>
      </c>
      <c r="E838" s="375">
        <v>5.8003789999999996E-3</v>
      </c>
      <c r="F838" s="268">
        <f>IF(C838="MAT.",VLOOKUP(A838,INSUMOS_AUX!A:F,6,FALSE),0)</f>
        <v>5.65</v>
      </c>
      <c r="G838" s="375">
        <f>IF(C838="M.O.",VLOOKUP(A838,INSUMOS_AUX!A:F,6,FALSE),0)</f>
        <v>0</v>
      </c>
    </row>
    <row r="839" spans="1:7">
      <c r="A839" s="375">
        <v>12892</v>
      </c>
      <c r="B839" s="372" t="s">
        <v>328</v>
      </c>
      <c r="C839" s="374" t="s">
        <v>43</v>
      </c>
      <c r="D839" s="374" t="s">
        <v>98</v>
      </c>
      <c r="E839" s="375">
        <v>9.0528599999999994E-3</v>
      </c>
      <c r="F839" s="268">
        <f>IF(C839="MAT.",VLOOKUP(A839,INSUMOS_AUX!A:F,6,FALSE),0)</f>
        <v>9</v>
      </c>
      <c r="G839" s="375">
        <f>IF(C839="M.O.",VLOOKUP(A839,INSUMOS_AUX!A:F,6,FALSE),0)</f>
        <v>0</v>
      </c>
    </row>
    <row r="840" spans="1:7">
      <c r="A840" s="375">
        <v>12893</v>
      </c>
      <c r="B840" s="372" t="s">
        <v>329</v>
      </c>
      <c r="C840" s="374" t="s">
        <v>43</v>
      </c>
      <c r="D840" s="374" t="s">
        <v>98</v>
      </c>
      <c r="E840" s="375">
        <v>1.055264E-3</v>
      </c>
      <c r="F840" s="268">
        <f>IF(C840="MAT.",VLOOKUP(A840,INSUMOS_AUX!A:F,6,FALSE),0)</f>
        <v>48</v>
      </c>
      <c r="G840" s="375">
        <f>IF(C840="M.O.",VLOOKUP(A840,INSUMOS_AUX!A:F,6,FALSE),0)</f>
        <v>0</v>
      </c>
    </row>
    <row r="841" spans="1:7">
      <c r="A841" s="375">
        <v>1379</v>
      </c>
      <c r="B841" s="372" t="s">
        <v>335</v>
      </c>
      <c r="C841" s="374" t="s">
        <v>43</v>
      </c>
      <c r="D841" s="374" t="s">
        <v>94</v>
      </c>
      <c r="E841" s="375">
        <v>0.87141599999999997</v>
      </c>
      <c r="F841" s="268">
        <f>IF(C841="MAT.",VLOOKUP(A841,INSUMOS_AUX!A:F,6,FALSE),0)</f>
        <v>0.42</v>
      </c>
      <c r="G841" s="375">
        <f>IF(C841="M.O.",VLOOKUP(A841,INSUMOS_AUX!A:F,6,FALSE),0)</f>
        <v>0</v>
      </c>
    </row>
    <row r="842" spans="1:7">
      <c r="A842" s="375">
        <v>25966</v>
      </c>
      <c r="B842" s="372" t="s">
        <v>3980</v>
      </c>
      <c r="C842" s="374" t="s">
        <v>43</v>
      </c>
      <c r="D842" s="374" t="s">
        <v>113</v>
      </c>
      <c r="E842" s="375">
        <v>9.6672000000000001E-4</v>
      </c>
      <c r="F842" s="268">
        <f>IF(C842="MAT.",VLOOKUP(A842,INSUMOS_AUX!A:F,6,FALSE),0)</f>
        <v>13.63</v>
      </c>
      <c r="G842" s="375">
        <f>IF(C842="M.O.",VLOOKUP(A842,INSUMOS_AUX!A:F,6,FALSE),0)</f>
        <v>0</v>
      </c>
    </row>
    <row r="843" spans="1:7">
      <c r="A843" s="375">
        <v>2705</v>
      </c>
      <c r="B843" s="372" t="s">
        <v>99</v>
      </c>
      <c r="C843" s="374" t="s">
        <v>43</v>
      </c>
      <c r="D843" s="374" t="s">
        <v>100</v>
      </c>
      <c r="E843" s="375">
        <v>1.1440000000000001E-2</v>
      </c>
      <c r="F843" s="268">
        <f>IF(C843="MAT.",VLOOKUP(A843,INSUMOS_AUX!A:F,6,FALSE),0)</f>
        <v>0.46</v>
      </c>
      <c r="G843" s="375">
        <f>IF(C843="M.O.",VLOOKUP(A843,INSUMOS_AUX!A:F,6,FALSE),0)</f>
        <v>0</v>
      </c>
    </row>
    <row r="844" spans="1:7">
      <c r="A844" s="375">
        <v>2711</v>
      </c>
      <c r="B844" s="372" t="s">
        <v>334</v>
      </c>
      <c r="C844" s="374" t="s">
        <v>43</v>
      </c>
      <c r="D844" s="374" t="s">
        <v>2</v>
      </c>
      <c r="E844" s="375">
        <v>4.2506199999999998E-4</v>
      </c>
      <c r="F844" s="268">
        <f>IF(C844="MAT.",VLOOKUP(A844,INSUMOS_AUX!A:F,6,FALSE),0)</f>
        <v>100.24</v>
      </c>
      <c r="G844" s="375">
        <f>IF(C844="M.O.",VLOOKUP(A844,INSUMOS_AUX!A:F,6,FALSE),0)</f>
        <v>0</v>
      </c>
    </row>
    <row r="845" spans="1:7">
      <c r="A845" s="375">
        <v>36144</v>
      </c>
      <c r="B845" s="372" t="s">
        <v>4026</v>
      </c>
      <c r="C845" s="374" t="s">
        <v>43</v>
      </c>
      <c r="D845" s="374" t="s">
        <v>2</v>
      </c>
      <c r="E845" s="375">
        <v>7.3484334999999998E-2</v>
      </c>
      <c r="F845" s="268">
        <f>IF(C845="MAT.",VLOOKUP(A845,INSUMOS_AUX!A:F,6,FALSE),0)</f>
        <v>1.1200000000000001</v>
      </c>
      <c r="G845" s="375">
        <f>IF(C845="M.O.",VLOOKUP(A845,INSUMOS_AUX!A:F,6,FALSE),0)</f>
        <v>0</v>
      </c>
    </row>
    <row r="846" spans="1:7">
      <c r="A846" s="375">
        <v>36146</v>
      </c>
      <c r="B846" s="372" t="s">
        <v>3883</v>
      </c>
      <c r="C846" s="374" t="s">
        <v>43</v>
      </c>
      <c r="D846" s="374" t="s">
        <v>2</v>
      </c>
      <c r="E846" s="375">
        <v>8.1751700000000003E-4</v>
      </c>
      <c r="F846" s="268">
        <f>IF(C846="MAT.",VLOOKUP(A846,INSUMOS_AUX!A:F,6,FALSE),0)</f>
        <v>170</v>
      </c>
      <c r="G846" s="375">
        <f>IF(C846="M.O.",VLOOKUP(A846,INSUMOS_AUX!A:F,6,FALSE),0)</f>
        <v>0</v>
      </c>
    </row>
    <row r="847" spans="1:7" ht="21">
      <c r="A847" s="375">
        <v>36149</v>
      </c>
      <c r="B847" s="372" t="s">
        <v>4647</v>
      </c>
      <c r="C847" s="374" t="s">
        <v>43</v>
      </c>
      <c r="D847" s="374" t="s">
        <v>2</v>
      </c>
      <c r="E847" s="375">
        <v>4.7457199999999998E-4</v>
      </c>
      <c r="F847" s="268">
        <f>IF(C847="MAT.",VLOOKUP(A847,INSUMOS_AUX!A:F,6,FALSE),0)</f>
        <v>117.5</v>
      </c>
      <c r="G847" s="375">
        <f>IF(C847="M.O.",VLOOKUP(A847,INSUMOS_AUX!A:F,6,FALSE),0)</f>
        <v>0</v>
      </c>
    </row>
    <row r="848" spans="1:7">
      <c r="A848" s="375">
        <v>36150</v>
      </c>
      <c r="B848" s="372" t="s">
        <v>780</v>
      </c>
      <c r="C848" s="374" t="s">
        <v>43</v>
      </c>
      <c r="D848" s="374" t="s">
        <v>2</v>
      </c>
      <c r="E848" s="375">
        <v>1.7442499999999999E-3</v>
      </c>
      <c r="F848" s="268">
        <f>IF(C848="MAT.",VLOOKUP(A848,INSUMOS_AUX!A:F,6,FALSE),0)</f>
        <v>29.7</v>
      </c>
      <c r="G848" s="375">
        <f>IF(C848="M.O.",VLOOKUP(A848,INSUMOS_AUX!A:F,6,FALSE),0)</f>
        <v>0</v>
      </c>
    </row>
    <row r="849" spans="1:7" ht="21">
      <c r="A849" s="375">
        <v>36153</v>
      </c>
      <c r="B849" s="372" t="s">
        <v>4184</v>
      </c>
      <c r="C849" s="374" t="s">
        <v>43</v>
      </c>
      <c r="D849" s="374" t="s">
        <v>2</v>
      </c>
      <c r="E849" s="375">
        <v>7.0856200000000004E-4</v>
      </c>
      <c r="F849" s="268">
        <f>IF(C849="MAT.",VLOOKUP(A849,INSUMOS_AUX!A:F,6,FALSE),0)</f>
        <v>133.75</v>
      </c>
      <c r="G849" s="375">
        <f>IF(C849="M.O.",VLOOKUP(A849,INSUMOS_AUX!A:F,6,FALSE),0)</f>
        <v>0</v>
      </c>
    </row>
    <row r="850" spans="1:7" ht="21">
      <c r="A850" s="375">
        <v>36397</v>
      </c>
      <c r="B850" s="372" t="s">
        <v>188</v>
      </c>
      <c r="C850" s="374" t="s">
        <v>43</v>
      </c>
      <c r="D850" s="374" t="s">
        <v>2</v>
      </c>
      <c r="E850" s="375">
        <v>1.8080000000000001E-6</v>
      </c>
      <c r="F850" s="268">
        <f>IF(C850="MAT.",VLOOKUP(A850,INSUMOS_AUX!A:F,6,FALSE),0)</f>
        <v>12203.38</v>
      </c>
      <c r="G850" s="375">
        <f>IF(C850="M.O.",VLOOKUP(A850,INSUMOS_AUX!A:F,6,FALSE),0)</f>
        <v>0</v>
      </c>
    </row>
    <row r="851" spans="1:7">
      <c r="A851" s="375">
        <v>370</v>
      </c>
      <c r="B851" s="372" t="s">
        <v>6367</v>
      </c>
      <c r="C851" s="374" t="s">
        <v>43</v>
      </c>
      <c r="D851" s="374" t="s">
        <v>93</v>
      </c>
      <c r="E851" s="375">
        <v>6.8120000000000003E-3</v>
      </c>
      <c r="F851" s="268">
        <f>IF(C851="MAT.",VLOOKUP(A851,INSUMOS_AUX!A:F,6,FALSE),0)</f>
        <v>77.5</v>
      </c>
      <c r="G851" s="375">
        <f>IF(C851="M.O.",VLOOKUP(A851,INSUMOS_AUX!A:F,6,FALSE),0)</f>
        <v>0</v>
      </c>
    </row>
    <row r="852" spans="1:7">
      <c r="A852" s="375">
        <v>37370</v>
      </c>
      <c r="B852" s="372" t="s">
        <v>104</v>
      </c>
      <c r="C852" s="374" t="s">
        <v>43</v>
      </c>
      <c r="D852" s="374" t="s">
        <v>97</v>
      </c>
      <c r="E852" s="375">
        <v>0.65912800000000005</v>
      </c>
      <c r="F852" s="268">
        <f>IF(C852="MAT.",VLOOKUP(A852,INSUMOS_AUX!A:F,6,FALSE),0)</f>
        <v>1.7</v>
      </c>
      <c r="G852" s="375">
        <f>IF(C852="M.O.",VLOOKUP(A852,INSUMOS_AUX!A:F,6,FALSE),0)</f>
        <v>0</v>
      </c>
    </row>
    <row r="853" spans="1:7">
      <c r="A853" s="375">
        <v>37371</v>
      </c>
      <c r="B853" s="372" t="s">
        <v>105</v>
      </c>
      <c r="C853" s="374" t="s">
        <v>43</v>
      </c>
      <c r="D853" s="374" t="s">
        <v>97</v>
      </c>
      <c r="E853" s="375">
        <v>0.65912800000000005</v>
      </c>
      <c r="F853" s="268">
        <f>IF(C853="MAT.",VLOOKUP(A853,INSUMOS_AUX!A:F,6,FALSE),0)</f>
        <v>0.64</v>
      </c>
      <c r="G853" s="375">
        <f>IF(C853="M.O.",VLOOKUP(A853,INSUMOS_AUX!A:F,6,FALSE),0)</f>
        <v>0</v>
      </c>
    </row>
    <row r="854" spans="1:7">
      <c r="A854" s="375">
        <v>37372</v>
      </c>
      <c r="B854" s="372" t="s">
        <v>106</v>
      </c>
      <c r="C854" s="374" t="s">
        <v>43</v>
      </c>
      <c r="D854" s="374" t="s">
        <v>97</v>
      </c>
      <c r="E854" s="375">
        <v>0.65912800000000005</v>
      </c>
      <c r="F854" s="268">
        <f>IF(C854="MAT.",VLOOKUP(A854,INSUMOS_AUX!A:F,6,FALSE),0)</f>
        <v>0.37</v>
      </c>
      <c r="G854" s="375">
        <f>IF(C854="M.O.",VLOOKUP(A854,INSUMOS_AUX!A:F,6,FALSE),0)</f>
        <v>0</v>
      </c>
    </row>
    <row r="855" spans="1:7">
      <c r="A855" s="375">
        <v>37373</v>
      </c>
      <c r="B855" s="372" t="s">
        <v>107</v>
      </c>
      <c r="C855" s="374" t="s">
        <v>43</v>
      </c>
      <c r="D855" s="374" t="s">
        <v>97</v>
      </c>
      <c r="E855" s="375">
        <v>0.65912800000000005</v>
      </c>
      <c r="F855" s="268">
        <f>IF(C855="MAT.",VLOOKUP(A855,INSUMOS_AUX!A:F,6,FALSE),0)</f>
        <v>0.02</v>
      </c>
      <c r="G855" s="375">
        <f>IF(C855="M.O.",VLOOKUP(A855,INSUMOS_AUX!A:F,6,FALSE),0)</f>
        <v>0</v>
      </c>
    </row>
    <row r="856" spans="1:7">
      <c r="A856" s="375">
        <v>37623</v>
      </c>
      <c r="B856" s="372" t="s">
        <v>6368</v>
      </c>
      <c r="C856" s="374" t="s">
        <v>92</v>
      </c>
      <c r="D856" s="374" t="s">
        <v>97</v>
      </c>
      <c r="E856" s="375">
        <v>1.9682998E-2</v>
      </c>
      <c r="F856" s="268">
        <f>IF(C856="MAT.",VLOOKUP(A856,INSUMOS_AUX!A:F,6,FALSE),0)</f>
        <v>0</v>
      </c>
      <c r="G856" s="375">
        <f>IF(C856="M.O.",VLOOKUP(A856,INSUMOS_AUX!A:F,6,FALSE),0)</f>
        <v>9.94</v>
      </c>
    </row>
    <row r="857" spans="1:7">
      <c r="A857" s="375">
        <v>38382</v>
      </c>
      <c r="B857" s="372" t="s">
        <v>2915</v>
      </c>
      <c r="C857" s="374" t="s">
        <v>43</v>
      </c>
      <c r="D857" s="374" t="s">
        <v>2</v>
      </c>
      <c r="E857" s="375">
        <v>1.7460419999999999E-3</v>
      </c>
      <c r="F857" s="268">
        <f>IF(C857="MAT.",VLOOKUP(A857,INSUMOS_AUX!A:F,6,FALSE),0)</f>
        <v>7.37</v>
      </c>
      <c r="G857" s="375">
        <f>IF(C857="M.O.",VLOOKUP(A857,INSUMOS_AUX!A:F,6,FALSE),0)</f>
        <v>0</v>
      </c>
    </row>
    <row r="858" spans="1:7">
      <c r="A858" s="375">
        <v>38390</v>
      </c>
      <c r="B858" s="372" t="s">
        <v>4067</v>
      </c>
      <c r="C858" s="374" t="s">
        <v>43</v>
      </c>
      <c r="D858" s="374" t="s">
        <v>2</v>
      </c>
      <c r="E858" s="375">
        <v>9.6672000000000001E-4</v>
      </c>
      <c r="F858" s="268">
        <f>IF(C858="MAT.",VLOOKUP(A858,INSUMOS_AUX!A:F,6,FALSE),0)</f>
        <v>22.22</v>
      </c>
      <c r="G858" s="375">
        <f>IF(C858="M.O.",VLOOKUP(A858,INSUMOS_AUX!A:F,6,FALSE),0)</f>
        <v>0</v>
      </c>
    </row>
    <row r="859" spans="1:7">
      <c r="A859" s="375">
        <v>38393</v>
      </c>
      <c r="B859" s="372" t="s">
        <v>4066</v>
      </c>
      <c r="C859" s="374" t="s">
        <v>43</v>
      </c>
      <c r="D859" s="374" t="s">
        <v>2</v>
      </c>
      <c r="E859" s="375">
        <v>9.6672000000000001E-4</v>
      </c>
      <c r="F859" s="268">
        <f>IF(C859="MAT.",VLOOKUP(A859,INSUMOS_AUX!A:F,6,FALSE),0)</f>
        <v>10.02</v>
      </c>
      <c r="G859" s="375">
        <f>IF(C859="M.O.",VLOOKUP(A859,INSUMOS_AUX!A:F,6,FALSE),0)</f>
        <v>0</v>
      </c>
    </row>
    <row r="860" spans="1:7">
      <c r="A860" s="375">
        <v>38396</v>
      </c>
      <c r="B860" s="372" t="s">
        <v>4090</v>
      </c>
      <c r="C860" s="374" t="s">
        <v>43</v>
      </c>
      <c r="D860" s="374" t="s">
        <v>2</v>
      </c>
      <c r="E860" s="375">
        <v>3.4665000000000001E-5</v>
      </c>
      <c r="F860" s="268">
        <f>IF(C860="MAT.",VLOOKUP(A860,INSUMOS_AUX!A:F,6,FALSE),0)</f>
        <v>308.81</v>
      </c>
      <c r="G860" s="375">
        <f>IF(C860="M.O.",VLOOKUP(A860,INSUMOS_AUX!A:F,6,FALSE),0)</f>
        <v>0</v>
      </c>
    </row>
    <row r="861" spans="1:7">
      <c r="A861" s="375">
        <v>38399</v>
      </c>
      <c r="B861" s="372" t="s">
        <v>914</v>
      </c>
      <c r="C861" s="374" t="s">
        <v>43</v>
      </c>
      <c r="D861" s="374" t="s">
        <v>2</v>
      </c>
      <c r="E861" s="375">
        <v>1.7319699999999999E-4</v>
      </c>
      <c r="F861" s="268">
        <f>IF(C861="MAT.",VLOOKUP(A861,INSUMOS_AUX!A:F,6,FALSE),0)</f>
        <v>123.87</v>
      </c>
      <c r="G861" s="375">
        <f>IF(C861="M.O.",VLOOKUP(A861,INSUMOS_AUX!A:F,6,FALSE),0)</f>
        <v>0</v>
      </c>
    </row>
    <row r="862" spans="1:7" ht="21">
      <c r="A862" s="375">
        <v>38413</v>
      </c>
      <c r="B862" s="372" t="s">
        <v>2921</v>
      </c>
      <c r="C862" s="374" t="s">
        <v>43</v>
      </c>
      <c r="D862" s="374" t="s">
        <v>2</v>
      </c>
      <c r="E862" s="375">
        <v>2.8206000000000001E-5</v>
      </c>
      <c r="F862" s="268">
        <f>IF(C862="MAT.",VLOOKUP(A862,INSUMOS_AUX!A:F,6,FALSE),0)</f>
        <v>623.17999999999995</v>
      </c>
      <c r="G862" s="375">
        <f>IF(C862="M.O.",VLOOKUP(A862,INSUMOS_AUX!A:F,6,FALSE),0)</f>
        <v>0</v>
      </c>
    </row>
    <row r="863" spans="1:7">
      <c r="A863" s="375">
        <v>38476</v>
      </c>
      <c r="B863" s="372" t="s">
        <v>2266</v>
      </c>
      <c r="C863" s="374" t="s">
        <v>43</v>
      </c>
      <c r="D863" s="374" t="s">
        <v>2</v>
      </c>
      <c r="E863" s="375">
        <v>1.3155999999999999E-4</v>
      </c>
      <c r="F863" s="268">
        <f>IF(C863="MAT.",VLOOKUP(A863,INSUMOS_AUX!A:F,6,FALSE),0)</f>
        <v>186.63</v>
      </c>
      <c r="G863" s="375">
        <f>IF(C863="M.O.",VLOOKUP(A863,INSUMOS_AUX!A:F,6,FALSE),0)</f>
        <v>0</v>
      </c>
    </row>
    <row r="864" spans="1:7">
      <c r="A864" s="375">
        <v>38477</v>
      </c>
      <c r="B864" s="372" t="s">
        <v>2267</v>
      </c>
      <c r="C864" s="374" t="s">
        <v>43</v>
      </c>
      <c r="D864" s="374" t="s">
        <v>2</v>
      </c>
      <c r="E864" s="375">
        <v>2.8206000000000001E-5</v>
      </c>
      <c r="F864" s="268">
        <f>IF(C864="MAT.",VLOOKUP(A864,INSUMOS_AUX!A:F,6,FALSE),0)</f>
        <v>528.54</v>
      </c>
      <c r="G864" s="375">
        <f>IF(C864="M.O.",VLOOKUP(A864,INSUMOS_AUX!A:F,6,FALSE),0)</f>
        <v>0</v>
      </c>
    </row>
    <row r="865" spans="1:7">
      <c r="A865" s="375">
        <v>4750</v>
      </c>
      <c r="B865" s="372" t="s">
        <v>110</v>
      </c>
      <c r="C865" s="374" t="s">
        <v>92</v>
      </c>
      <c r="D865" s="374" t="s">
        <v>97</v>
      </c>
      <c r="E865" s="375">
        <v>0.53804589999999997</v>
      </c>
      <c r="F865" s="268">
        <f>IF(C865="MAT.",VLOOKUP(A865,INSUMOS_AUX!A:F,6,FALSE),0)</f>
        <v>0</v>
      </c>
      <c r="G865" s="375">
        <f>IF(C865="M.O.",VLOOKUP(A865,INSUMOS_AUX!A:F,6,FALSE),0)</f>
        <v>13.35</v>
      </c>
    </row>
    <row r="866" spans="1:7">
      <c r="A866" s="375">
        <v>6111</v>
      </c>
      <c r="B866" s="372" t="s">
        <v>109</v>
      </c>
      <c r="C866" s="374" t="s">
        <v>92</v>
      </c>
      <c r="D866" s="374" t="s">
        <v>97</v>
      </c>
      <c r="E866" s="375">
        <v>0.11246684999999999</v>
      </c>
      <c r="F866" s="268">
        <f>IF(C866="MAT.",VLOOKUP(A866,INSUMOS_AUX!A:F,6,FALSE),0)</f>
        <v>0</v>
      </c>
      <c r="G866" s="375">
        <f>IF(C866="M.O.",VLOOKUP(A866,INSUMOS_AUX!A:F,6,FALSE),0)</f>
        <v>8.17</v>
      </c>
    </row>
    <row r="867" spans="1:7">
      <c r="A867" s="375">
        <v>7258</v>
      </c>
      <c r="B867" s="372" t="s">
        <v>343</v>
      </c>
      <c r="C867" s="374" t="s">
        <v>43</v>
      </c>
      <c r="D867" s="374" t="s">
        <v>2</v>
      </c>
      <c r="E867" s="375">
        <v>11.2</v>
      </c>
      <c r="F867" s="268">
        <f>IF(C867="MAT.",VLOOKUP(A867,INSUMOS_AUX!A:F,6,FALSE),0)</f>
        <v>0.31</v>
      </c>
      <c r="G867" s="375">
        <f>IF(C867="M.O.",VLOOKUP(A867,INSUMOS_AUX!A:F,6,FALSE),0)</f>
        <v>0</v>
      </c>
    </row>
    <row r="868" spans="1:7">
      <c r="A868" s="96"/>
      <c r="B868" s="110"/>
      <c r="C868" s="97"/>
      <c r="D868" s="97"/>
      <c r="E868" s="97"/>
      <c r="F868" s="97"/>
      <c r="G868" s="97"/>
    </row>
    <row r="869" spans="1:7" ht="21">
      <c r="A869" s="359" t="s">
        <v>5674</v>
      </c>
      <c r="B869" s="358" t="s">
        <v>5675</v>
      </c>
      <c r="C869" s="360" t="s">
        <v>75</v>
      </c>
      <c r="D869" s="360" t="s">
        <v>76</v>
      </c>
      <c r="E869" s="361">
        <v>8.39</v>
      </c>
      <c r="F869" s="361">
        <f t="shared" ref="F869:G869" si="30">SUMPRODUCT($E870:$E914,F870:F914)</f>
        <v>60.939990375899995</v>
      </c>
      <c r="G869" s="361">
        <f t="shared" si="30"/>
        <v>28.391416504999999</v>
      </c>
    </row>
    <row r="870" spans="1:7">
      <c r="A870" s="375">
        <v>10</v>
      </c>
      <c r="B870" s="372" t="s">
        <v>332</v>
      </c>
      <c r="C870" s="374" t="s">
        <v>43</v>
      </c>
      <c r="D870" s="374" t="s">
        <v>2</v>
      </c>
      <c r="E870" s="375">
        <v>2.1413940999999999E-2</v>
      </c>
      <c r="F870" s="268">
        <f>IF(C870="MAT.",VLOOKUP(A870,INSUMOS_AUX!A:F,6,FALSE),0)</f>
        <v>6.13</v>
      </c>
      <c r="G870" s="375">
        <f>IF(C870="M.O.",VLOOKUP(A870,INSUMOS_AUX!A:F,6,FALSE),0)</f>
        <v>0</v>
      </c>
    </row>
    <row r="871" spans="1:7">
      <c r="A871" s="375">
        <v>1106</v>
      </c>
      <c r="B871" s="372" t="s">
        <v>342</v>
      </c>
      <c r="C871" s="374" t="s">
        <v>43</v>
      </c>
      <c r="D871" s="374" t="s">
        <v>94</v>
      </c>
      <c r="E871" s="375">
        <v>1.7377</v>
      </c>
      <c r="F871" s="268">
        <f>IF(C871="MAT.",VLOOKUP(A871,INSUMOS_AUX!A:F,6,FALSE),0)</f>
        <v>0.53</v>
      </c>
      <c r="G871" s="375">
        <f>IF(C871="M.O.",VLOOKUP(A871,INSUMOS_AUX!A:F,6,FALSE),0)</f>
        <v>0</v>
      </c>
    </row>
    <row r="872" spans="1:7" ht="21">
      <c r="A872" s="375">
        <v>11359</v>
      </c>
      <c r="B872" s="372" t="s">
        <v>5603</v>
      </c>
      <c r="C872" s="374" t="s">
        <v>43</v>
      </c>
      <c r="D872" s="374" t="s">
        <v>2</v>
      </c>
      <c r="E872" s="375">
        <v>1.80827E-4</v>
      </c>
      <c r="F872" s="268">
        <f>IF(C872="MAT.",VLOOKUP(A872,INSUMOS_AUX!A:F,6,FALSE),0)</f>
        <v>604.45000000000005</v>
      </c>
      <c r="G872" s="375">
        <f>IF(C872="M.O.",VLOOKUP(A872,INSUMOS_AUX!A:F,6,FALSE),0)</f>
        <v>0</v>
      </c>
    </row>
    <row r="873" spans="1:7">
      <c r="A873" s="375">
        <v>1213</v>
      </c>
      <c r="B873" s="372" t="s">
        <v>96</v>
      </c>
      <c r="C873" s="374" t="s">
        <v>92</v>
      </c>
      <c r="D873" s="374" t="s">
        <v>97</v>
      </c>
      <c r="E873" s="375">
        <v>0.12686901</v>
      </c>
      <c r="F873" s="268">
        <f>IF(C873="MAT.",VLOOKUP(A873,INSUMOS_AUX!A:F,6,FALSE),0)</f>
        <v>0</v>
      </c>
      <c r="G873" s="375">
        <f>IF(C873="M.O.",VLOOKUP(A873,INSUMOS_AUX!A:F,6,FALSE),0)</f>
        <v>13.35</v>
      </c>
    </row>
    <row r="874" spans="1:7">
      <c r="A874" s="375">
        <v>12815</v>
      </c>
      <c r="B874" s="372" t="s">
        <v>2406</v>
      </c>
      <c r="C874" s="374" t="s">
        <v>43</v>
      </c>
      <c r="D874" s="374" t="s">
        <v>2</v>
      </c>
      <c r="E874" s="375">
        <v>2.4223565999999998E-2</v>
      </c>
      <c r="F874" s="268">
        <f>IF(C874="MAT.",VLOOKUP(A874,INSUMOS_AUX!A:F,6,FALSE),0)</f>
        <v>5.65</v>
      </c>
      <c r="G874" s="375">
        <f>IF(C874="M.O.",VLOOKUP(A874,INSUMOS_AUX!A:F,6,FALSE),0)</f>
        <v>0</v>
      </c>
    </row>
    <row r="875" spans="1:7">
      <c r="A875" s="375">
        <v>12892</v>
      </c>
      <c r="B875" s="372" t="s">
        <v>328</v>
      </c>
      <c r="C875" s="374" t="s">
        <v>43</v>
      </c>
      <c r="D875" s="374" t="s">
        <v>98</v>
      </c>
      <c r="E875" s="375">
        <v>3.7917109999999997E-2</v>
      </c>
      <c r="F875" s="268">
        <f>IF(C875="MAT.",VLOOKUP(A875,INSUMOS_AUX!A:F,6,FALSE),0)</f>
        <v>9</v>
      </c>
      <c r="G875" s="375">
        <f>IF(C875="M.O.",VLOOKUP(A875,INSUMOS_AUX!A:F,6,FALSE),0)</f>
        <v>0</v>
      </c>
    </row>
    <row r="876" spans="1:7">
      <c r="A876" s="375">
        <v>12893</v>
      </c>
      <c r="B876" s="372" t="s">
        <v>329</v>
      </c>
      <c r="C876" s="374" t="s">
        <v>43</v>
      </c>
      <c r="D876" s="374" t="s">
        <v>98</v>
      </c>
      <c r="E876" s="375">
        <v>4.4198800000000002E-3</v>
      </c>
      <c r="F876" s="268">
        <f>IF(C876="MAT.",VLOOKUP(A876,INSUMOS_AUX!A:F,6,FALSE),0)</f>
        <v>48</v>
      </c>
      <c r="G876" s="375">
        <f>IF(C876="M.O.",VLOOKUP(A876,INSUMOS_AUX!A:F,6,FALSE),0)</f>
        <v>0</v>
      </c>
    </row>
    <row r="877" spans="1:7">
      <c r="A877" s="375">
        <v>1379</v>
      </c>
      <c r="B877" s="372" t="s">
        <v>335</v>
      </c>
      <c r="C877" s="374" t="s">
        <v>43</v>
      </c>
      <c r="D877" s="374" t="s">
        <v>94</v>
      </c>
      <c r="E877" s="375">
        <v>16.385400000000001</v>
      </c>
      <c r="F877" s="268">
        <f>IF(C877="MAT.",VLOOKUP(A877,INSUMOS_AUX!A:F,6,FALSE),0)</f>
        <v>0.42</v>
      </c>
      <c r="G877" s="375">
        <f>IF(C877="M.O.",VLOOKUP(A877,INSUMOS_AUX!A:F,6,FALSE),0)</f>
        <v>0</v>
      </c>
    </row>
    <row r="878" spans="1:7">
      <c r="A878" s="375">
        <v>242</v>
      </c>
      <c r="B878" s="372" t="s">
        <v>135</v>
      </c>
      <c r="C878" s="374" t="s">
        <v>92</v>
      </c>
      <c r="D878" s="374" t="s">
        <v>97</v>
      </c>
      <c r="E878" s="375">
        <v>0.40109581999999999</v>
      </c>
      <c r="F878" s="268">
        <f>IF(C878="MAT.",VLOOKUP(A878,INSUMOS_AUX!A:F,6,FALSE),0)</f>
        <v>0</v>
      </c>
      <c r="G878" s="375">
        <f>IF(C878="M.O.",VLOOKUP(A878,INSUMOS_AUX!A:F,6,FALSE),0)</f>
        <v>8.8800000000000008</v>
      </c>
    </row>
    <row r="879" spans="1:7">
      <c r="A879" s="375">
        <v>25966</v>
      </c>
      <c r="B879" s="372" t="s">
        <v>3980</v>
      </c>
      <c r="C879" s="374" t="s">
        <v>43</v>
      </c>
      <c r="D879" s="374" t="s">
        <v>113</v>
      </c>
      <c r="E879" s="375">
        <v>4.0372159999999997E-3</v>
      </c>
      <c r="F879" s="268">
        <f>IF(C879="MAT.",VLOOKUP(A879,INSUMOS_AUX!A:F,6,FALSE),0)</f>
        <v>13.63</v>
      </c>
      <c r="G879" s="375">
        <f>IF(C879="M.O.",VLOOKUP(A879,INSUMOS_AUX!A:F,6,FALSE),0)</f>
        <v>0</v>
      </c>
    </row>
    <row r="880" spans="1:7">
      <c r="A880" s="375">
        <v>2711</v>
      </c>
      <c r="B880" s="372" t="s">
        <v>334</v>
      </c>
      <c r="C880" s="374" t="s">
        <v>43</v>
      </c>
      <c r="D880" s="374" t="s">
        <v>2</v>
      </c>
      <c r="E880" s="375">
        <v>1.775146E-3</v>
      </c>
      <c r="F880" s="268">
        <f>IF(C880="MAT.",VLOOKUP(A880,INSUMOS_AUX!A:F,6,FALSE),0)</f>
        <v>100.24</v>
      </c>
      <c r="G880" s="375">
        <f>IF(C880="M.O.",VLOOKUP(A880,INSUMOS_AUX!A:F,6,FALSE),0)</f>
        <v>0</v>
      </c>
    </row>
    <row r="881" spans="1:7">
      <c r="A881" s="375">
        <v>33</v>
      </c>
      <c r="B881" s="372" t="s">
        <v>6370</v>
      </c>
      <c r="C881" s="374" t="s">
        <v>43</v>
      </c>
      <c r="D881" s="374" t="s">
        <v>94</v>
      </c>
      <c r="E881" s="375">
        <v>1.9914000000000001</v>
      </c>
      <c r="F881" s="268">
        <f>IF(C881="MAT.",VLOOKUP(A881,INSUMOS_AUX!A:F,6,FALSE),0)</f>
        <v>5.15</v>
      </c>
      <c r="G881" s="375">
        <f>IF(C881="M.O.",VLOOKUP(A881,INSUMOS_AUX!A:F,6,FALSE),0)</f>
        <v>0</v>
      </c>
    </row>
    <row r="882" spans="1:7">
      <c r="A882" s="375">
        <v>342</v>
      </c>
      <c r="B882" s="372" t="s">
        <v>304</v>
      </c>
      <c r="C882" s="374" t="s">
        <v>43</v>
      </c>
      <c r="D882" s="374" t="s">
        <v>94</v>
      </c>
      <c r="E882" s="375">
        <v>6.3E-3</v>
      </c>
      <c r="F882" s="268">
        <f>IF(C882="MAT.",VLOOKUP(A882,INSUMOS_AUX!A:F,6,FALSE),0)</f>
        <v>10.6</v>
      </c>
      <c r="G882" s="375">
        <f>IF(C882="M.O.",VLOOKUP(A882,INSUMOS_AUX!A:F,6,FALSE),0)</f>
        <v>0</v>
      </c>
    </row>
    <row r="883" spans="1:7">
      <c r="A883" s="375">
        <v>34449</v>
      </c>
      <c r="B883" s="372" t="s">
        <v>251</v>
      </c>
      <c r="C883" s="374" t="s">
        <v>43</v>
      </c>
      <c r="D883" s="374" t="s">
        <v>94</v>
      </c>
      <c r="E883" s="375">
        <v>0.66</v>
      </c>
      <c r="F883" s="268">
        <f>IF(C883="MAT.",VLOOKUP(A883,INSUMOS_AUX!A:F,6,FALSE),0)</f>
        <v>5.15</v>
      </c>
      <c r="G883" s="375">
        <f>IF(C883="M.O.",VLOOKUP(A883,INSUMOS_AUX!A:F,6,FALSE),0)</f>
        <v>0</v>
      </c>
    </row>
    <row r="884" spans="1:7">
      <c r="A884" s="375">
        <v>34456</v>
      </c>
      <c r="B884" s="372" t="s">
        <v>246</v>
      </c>
      <c r="C884" s="374" t="s">
        <v>43</v>
      </c>
      <c r="D884" s="374" t="s">
        <v>94</v>
      </c>
      <c r="E884" s="375">
        <v>1.1543000000000001</v>
      </c>
      <c r="F884" s="268">
        <f>IF(C884="MAT.",VLOOKUP(A884,INSUMOS_AUX!A:F,6,FALSE),0)</f>
        <v>4.5599999999999996</v>
      </c>
      <c r="G884" s="375">
        <f>IF(C884="M.O.",VLOOKUP(A884,INSUMOS_AUX!A:F,6,FALSE),0)</f>
        <v>0</v>
      </c>
    </row>
    <row r="885" spans="1:7">
      <c r="A885" s="375">
        <v>34562</v>
      </c>
      <c r="B885" s="372" t="s">
        <v>278</v>
      </c>
      <c r="C885" s="374" t="s">
        <v>43</v>
      </c>
      <c r="D885" s="374" t="s">
        <v>94</v>
      </c>
      <c r="E885" s="375">
        <v>6.9099999999999995E-2</v>
      </c>
      <c r="F885" s="268">
        <f>IF(C885="MAT.",VLOOKUP(A885,INSUMOS_AUX!A:F,6,FALSE),0)</f>
        <v>10.35</v>
      </c>
      <c r="G885" s="375">
        <f>IF(C885="M.O.",VLOOKUP(A885,INSUMOS_AUX!A:F,6,FALSE),0)</f>
        <v>0</v>
      </c>
    </row>
    <row r="886" spans="1:7">
      <c r="A886" s="375">
        <v>36144</v>
      </c>
      <c r="B886" s="372" t="s">
        <v>4026</v>
      </c>
      <c r="C886" s="374" t="s">
        <v>43</v>
      </c>
      <c r="D886" s="374" t="s">
        <v>2</v>
      </c>
      <c r="E886" s="375">
        <v>0.30778271299999999</v>
      </c>
      <c r="F886" s="268">
        <f>IF(C886="MAT.",VLOOKUP(A886,INSUMOS_AUX!A:F,6,FALSE),0)</f>
        <v>1.1200000000000001</v>
      </c>
      <c r="G886" s="375">
        <f>IF(C886="M.O.",VLOOKUP(A886,INSUMOS_AUX!A:F,6,FALSE),0)</f>
        <v>0</v>
      </c>
    </row>
    <row r="887" spans="1:7">
      <c r="A887" s="375">
        <v>36146</v>
      </c>
      <c r="B887" s="372" t="s">
        <v>3883</v>
      </c>
      <c r="C887" s="374" t="s">
        <v>43</v>
      </c>
      <c r="D887" s="374" t="s">
        <v>2</v>
      </c>
      <c r="E887" s="375">
        <v>3.4240970000000001E-3</v>
      </c>
      <c r="F887" s="268">
        <f>IF(C887="MAT.",VLOOKUP(A887,INSUMOS_AUX!A:F,6,FALSE),0)</f>
        <v>170</v>
      </c>
      <c r="G887" s="375">
        <f>IF(C887="M.O.",VLOOKUP(A887,INSUMOS_AUX!A:F,6,FALSE),0)</f>
        <v>0</v>
      </c>
    </row>
    <row r="888" spans="1:7" ht="21">
      <c r="A888" s="375">
        <v>36149</v>
      </c>
      <c r="B888" s="372" t="s">
        <v>4647</v>
      </c>
      <c r="C888" s="374" t="s">
        <v>43</v>
      </c>
      <c r="D888" s="374" t="s">
        <v>2</v>
      </c>
      <c r="E888" s="375">
        <v>1.9877039999999999E-3</v>
      </c>
      <c r="F888" s="268">
        <f>IF(C888="MAT.",VLOOKUP(A888,INSUMOS_AUX!A:F,6,FALSE),0)</f>
        <v>117.5</v>
      </c>
      <c r="G888" s="375">
        <f>IF(C888="M.O.",VLOOKUP(A888,INSUMOS_AUX!A:F,6,FALSE),0)</f>
        <v>0</v>
      </c>
    </row>
    <row r="889" spans="1:7">
      <c r="A889" s="375">
        <v>36150</v>
      </c>
      <c r="B889" s="372" t="s">
        <v>780</v>
      </c>
      <c r="C889" s="374" t="s">
        <v>43</v>
      </c>
      <c r="D889" s="374" t="s">
        <v>2</v>
      </c>
      <c r="E889" s="375">
        <v>7.3056409999999999E-3</v>
      </c>
      <c r="F889" s="268">
        <f>IF(C889="MAT.",VLOOKUP(A889,INSUMOS_AUX!A:F,6,FALSE),0)</f>
        <v>29.7</v>
      </c>
      <c r="G889" s="375">
        <f>IF(C889="M.O.",VLOOKUP(A889,INSUMOS_AUX!A:F,6,FALSE),0)</f>
        <v>0</v>
      </c>
    </row>
    <row r="890" spans="1:7" ht="21">
      <c r="A890" s="375">
        <v>36153</v>
      </c>
      <c r="B890" s="372" t="s">
        <v>4184</v>
      </c>
      <c r="C890" s="374" t="s">
        <v>43</v>
      </c>
      <c r="D890" s="374" t="s">
        <v>2</v>
      </c>
      <c r="E890" s="375">
        <v>2.967754E-3</v>
      </c>
      <c r="F890" s="268">
        <f>IF(C890="MAT.",VLOOKUP(A890,INSUMOS_AUX!A:F,6,FALSE),0)</f>
        <v>133.75</v>
      </c>
      <c r="G890" s="375">
        <f>IF(C890="M.O.",VLOOKUP(A890,INSUMOS_AUX!A:F,6,FALSE),0)</f>
        <v>0</v>
      </c>
    </row>
    <row r="891" spans="1:7" ht="21">
      <c r="A891" s="375">
        <v>36398</v>
      </c>
      <c r="B891" s="372" t="s">
        <v>301</v>
      </c>
      <c r="C891" s="374" t="s">
        <v>43</v>
      </c>
      <c r="D891" s="374" t="s">
        <v>2</v>
      </c>
      <c r="E891" s="375">
        <v>4.831E-6</v>
      </c>
      <c r="F891" s="268">
        <f>IF(C891="MAT.",VLOOKUP(A891,INSUMOS_AUX!A:F,6,FALSE),0)</f>
        <v>14832.2</v>
      </c>
      <c r="G891" s="375">
        <f>IF(C891="M.O.",VLOOKUP(A891,INSUMOS_AUX!A:F,6,FALSE),0)</f>
        <v>0</v>
      </c>
    </row>
    <row r="892" spans="1:7">
      <c r="A892" s="375">
        <v>370</v>
      </c>
      <c r="B892" s="372" t="s">
        <v>6367</v>
      </c>
      <c r="C892" s="374" t="s">
        <v>43</v>
      </c>
      <c r="D892" s="374" t="s">
        <v>93</v>
      </c>
      <c r="E892" s="375">
        <v>5.57E-2</v>
      </c>
      <c r="F892" s="268">
        <f>IF(C892="MAT.",VLOOKUP(A892,INSUMOS_AUX!A:F,6,FALSE),0)</f>
        <v>77.5</v>
      </c>
      <c r="G892" s="375">
        <f>IF(C892="M.O.",VLOOKUP(A892,INSUMOS_AUX!A:F,6,FALSE),0)</f>
        <v>0</v>
      </c>
    </row>
    <row r="893" spans="1:7">
      <c r="A893" s="375">
        <v>37370</v>
      </c>
      <c r="B893" s="372" t="s">
        <v>104</v>
      </c>
      <c r="C893" s="374" t="s">
        <v>43</v>
      </c>
      <c r="D893" s="374" t="s">
        <v>97</v>
      </c>
      <c r="E893" s="375">
        <v>2.7606999999999999</v>
      </c>
      <c r="F893" s="268">
        <f>IF(C893="MAT.",VLOOKUP(A893,INSUMOS_AUX!A:F,6,FALSE),0)</f>
        <v>1.7</v>
      </c>
      <c r="G893" s="375">
        <f>IF(C893="M.O.",VLOOKUP(A893,INSUMOS_AUX!A:F,6,FALSE),0)</f>
        <v>0</v>
      </c>
    </row>
    <row r="894" spans="1:7">
      <c r="A894" s="375">
        <v>37371</v>
      </c>
      <c r="B894" s="372" t="s">
        <v>105</v>
      </c>
      <c r="C894" s="374" t="s">
        <v>43</v>
      </c>
      <c r="D894" s="374" t="s">
        <v>97</v>
      </c>
      <c r="E894" s="375">
        <v>2.7606999999999999</v>
      </c>
      <c r="F894" s="268">
        <f>IF(C894="MAT.",VLOOKUP(A894,INSUMOS_AUX!A:F,6,FALSE),0)</f>
        <v>0.64</v>
      </c>
      <c r="G894" s="375">
        <f>IF(C894="M.O.",VLOOKUP(A894,INSUMOS_AUX!A:F,6,FALSE),0)</f>
        <v>0</v>
      </c>
    </row>
    <row r="895" spans="1:7">
      <c r="A895" s="375">
        <v>37372</v>
      </c>
      <c r="B895" s="372" t="s">
        <v>106</v>
      </c>
      <c r="C895" s="374" t="s">
        <v>43</v>
      </c>
      <c r="D895" s="374" t="s">
        <v>97</v>
      </c>
      <c r="E895" s="375">
        <v>2.7606999999999999</v>
      </c>
      <c r="F895" s="268">
        <f>IF(C895="MAT.",VLOOKUP(A895,INSUMOS_AUX!A:F,6,FALSE),0)</f>
        <v>0.37</v>
      </c>
      <c r="G895" s="375">
        <f>IF(C895="M.O.",VLOOKUP(A895,INSUMOS_AUX!A:F,6,FALSE),0)</f>
        <v>0</v>
      </c>
    </row>
    <row r="896" spans="1:7">
      <c r="A896" s="375">
        <v>37373</v>
      </c>
      <c r="B896" s="372" t="s">
        <v>107</v>
      </c>
      <c r="C896" s="374" t="s">
        <v>43</v>
      </c>
      <c r="D896" s="374" t="s">
        <v>97</v>
      </c>
      <c r="E896" s="375">
        <v>2.7606999999999999</v>
      </c>
      <c r="F896" s="268">
        <f>IF(C896="MAT.",VLOOKUP(A896,INSUMOS_AUX!A:F,6,FALSE),0)</f>
        <v>0.02</v>
      </c>
      <c r="G896" s="375">
        <f>IF(C896="M.O.",VLOOKUP(A896,INSUMOS_AUX!A:F,6,FALSE),0)</f>
        <v>0</v>
      </c>
    </row>
    <row r="897" spans="1:7">
      <c r="A897" s="375">
        <v>37623</v>
      </c>
      <c r="B897" s="372" t="s">
        <v>6368</v>
      </c>
      <c r="C897" s="374" t="s">
        <v>92</v>
      </c>
      <c r="D897" s="374" t="s">
        <v>97</v>
      </c>
      <c r="E897" s="375">
        <v>9.0300989999999998E-2</v>
      </c>
      <c r="F897" s="268">
        <f>IF(C897="MAT.",VLOOKUP(A897,INSUMOS_AUX!A:F,6,FALSE),0)</f>
        <v>0</v>
      </c>
      <c r="G897" s="375">
        <f>IF(C897="M.O.",VLOOKUP(A897,INSUMOS_AUX!A:F,6,FALSE),0)</f>
        <v>9.94</v>
      </c>
    </row>
    <row r="898" spans="1:7">
      <c r="A898" s="375">
        <v>378</v>
      </c>
      <c r="B898" s="372" t="s">
        <v>156</v>
      </c>
      <c r="C898" s="374" t="s">
        <v>92</v>
      </c>
      <c r="D898" s="374" t="s">
        <v>97</v>
      </c>
      <c r="E898" s="375">
        <v>0.26877658999999998</v>
      </c>
      <c r="F898" s="268">
        <f>IF(C898="MAT.",VLOOKUP(A898,INSUMOS_AUX!A:F,6,FALSE),0)</f>
        <v>0</v>
      </c>
      <c r="G898" s="375">
        <f>IF(C898="M.O.",VLOOKUP(A898,INSUMOS_AUX!A:F,6,FALSE),0)</f>
        <v>13.35</v>
      </c>
    </row>
    <row r="899" spans="1:7">
      <c r="A899" s="375">
        <v>38382</v>
      </c>
      <c r="B899" s="372" t="s">
        <v>2915</v>
      </c>
      <c r="C899" s="374" t="s">
        <v>43</v>
      </c>
      <c r="D899" s="374" t="s">
        <v>2</v>
      </c>
      <c r="E899" s="375">
        <v>7.29183E-3</v>
      </c>
      <c r="F899" s="268">
        <f>IF(C899="MAT.",VLOOKUP(A899,INSUMOS_AUX!A:F,6,FALSE),0)</f>
        <v>7.37</v>
      </c>
      <c r="G899" s="375">
        <f>IF(C899="M.O.",VLOOKUP(A899,INSUMOS_AUX!A:F,6,FALSE),0)</f>
        <v>0</v>
      </c>
    </row>
    <row r="900" spans="1:7">
      <c r="A900" s="375">
        <v>38390</v>
      </c>
      <c r="B900" s="372" t="s">
        <v>4067</v>
      </c>
      <c r="C900" s="374" t="s">
        <v>43</v>
      </c>
      <c r="D900" s="374" t="s">
        <v>2</v>
      </c>
      <c r="E900" s="375">
        <v>4.0372159999999997E-3</v>
      </c>
      <c r="F900" s="268">
        <f>IF(C900="MAT.",VLOOKUP(A900,INSUMOS_AUX!A:F,6,FALSE),0)</f>
        <v>22.22</v>
      </c>
      <c r="G900" s="375">
        <f>IF(C900="M.O.",VLOOKUP(A900,INSUMOS_AUX!A:F,6,FALSE),0)</f>
        <v>0</v>
      </c>
    </row>
    <row r="901" spans="1:7">
      <c r="A901" s="375">
        <v>38393</v>
      </c>
      <c r="B901" s="372" t="s">
        <v>4066</v>
      </c>
      <c r="C901" s="374" t="s">
        <v>43</v>
      </c>
      <c r="D901" s="374" t="s">
        <v>2</v>
      </c>
      <c r="E901" s="375">
        <v>4.0372159999999997E-3</v>
      </c>
      <c r="F901" s="268">
        <f>IF(C901="MAT.",VLOOKUP(A901,INSUMOS_AUX!A:F,6,FALSE),0)</f>
        <v>10.02</v>
      </c>
      <c r="G901" s="375">
        <f>IF(C901="M.O.",VLOOKUP(A901,INSUMOS_AUX!A:F,6,FALSE),0)</f>
        <v>0</v>
      </c>
    </row>
    <row r="902" spans="1:7">
      <c r="A902" s="375">
        <v>38396</v>
      </c>
      <c r="B902" s="372" t="s">
        <v>4090</v>
      </c>
      <c r="C902" s="374" t="s">
        <v>43</v>
      </c>
      <c r="D902" s="374" t="s">
        <v>2</v>
      </c>
      <c r="E902" s="375">
        <v>1.4476699999999999E-4</v>
      </c>
      <c r="F902" s="268">
        <f>IF(C902="MAT.",VLOOKUP(A902,INSUMOS_AUX!A:F,6,FALSE),0)</f>
        <v>308.81</v>
      </c>
      <c r="G902" s="375">
        <f>IF(C902="M.O.",VLOOKUP(A902,INSUMOS_AUX!A:F,6,FALSE),0)</f>
        <v>0</v>
      </c>
    </row>
    <row r="903" spans="1:7">
      <c r="A903" s="375">
        <v>38399</v>
      </c>
      <c r="B903" s="372" t="s">
        <v>914</v>
      </c>
      <c r="C903" s="374" t="s">
        <v>43</v>
      </c>
      <c r="D903" s="374" t="s">
        <v>2</v>
      </c>
      <c r="E903" s="375">
        <v>7.2330799999999998E-4</v>
      </c>
      <c r="F903" s="268">
        <f>IF(C903="MAT.",VLOOKUP(A903,INSUMOS_AUX!A:F,6,FALSE),0)</f>
        <v>123.87</v>
      </c>
      <c r="G903" s="375">
        <f>IF(C903="M.O.",VLOOKUP(A903,INSUMOS_AUX!A:F,6,FALSE),0)</f>
        <v>0</v>
      </c>
    </row>
    <row r="904" spans="1:7" ht="21">
      <c r="A904" s="375">
        <v>38413</v>
      </c>
      <c r="B904" s="372" t="s">
        <v>2921</v>
      </c>
      <c r="C904" s="374" t="s">
        <v>43</v>
      </c>
      <c r="D904" s="374" t="s">
        <v>2</v>
      </c>
      <c r="E904" s="375">
        <v>1.17791E-4</v>
      </c>
      <c r="F904" s="268">
        <f>IF(C904="MAT.",VLOOKUP(A904,INSUMOS_AUX!A:F,6,FALSE),0)</f>
        <v>623.17999999999995</v>
      </c>
      <c r="G904" s="375">
        <f>IF(C904="M.O.",VLOOKUP(A904,INSUMOS_AUX!A:F,6,FALSE),0)</f>
        <v>0</v>
      </c>
    </row>
    <row r="905" spans="1:7">
      <c r="A905" s="375">
        <v>38476</v>
      </c>
      <c r="B905" s="372" t="s">
        <v>2266</v>
      </c>
      <c r="C905" s="374" t="s">
        <v>43</v>
      </c>
      <c r="D905" s="374" t="s">
        <v>2</v>
      </c>
      <c r="E905" s="375">
        <v>5.4942499999999998E-4</v>
      </c>
      <c r="F905" s="268">
        <f>IF(C905="MAT.",VLOOKUP(A905,INSUMOS_AUX!A:F,6,FALSE),0)</f>
        <v>186.63</v>
      </c>
      <c r="G905" s="375">
        <f>IF(C905="M.O.",VLOOKUP(A905,INSUMOS_AUX!A:F,6,FALSE),0)</f>
        <v>0</v>
      </c>
    </row>
    <row r="906" spans="1:7">
      <c r="A906" s="375">
        <v>38477</v>
      </c>
      <c r="B906" s="372" t="s">
        <v>2267</v>
      </c>
      <c r="C906" s="374" t="s">
        <v>43</v>
      </c>
      <c r="D906" s="374" t="s">
        <v>2</v>
      </c>
      <c r="E906" s="375">
        <v>1.17791E-4</v>
      </c>
      <c r="F906" s="268">
        <f>IF(C906="MAT.",VLOOKUP(A906,INSUMOS_AUX!A:F,6,FALSE),0)</f>
        <v>528.54</v>
      </c>
      <c r="G906" s="375">
        <f>IF(C906="M.O.",VLOOKUP(A906,INSUMOS_AUX!A:F,6,FALSE),0)</f>
        <v>0</v>
      </c>
    </row>
    <row r="907" spans="1:7">
      <c r="A907" s="375">
        <v>4221</v>
      </c>
      <c r="B907" s="372" t="s">
        <v>114</v>
      </c>
      <c r="C907" s="374" t="s">
        <v>43</v>
      </c>
      <c r="D907" s="374" t="s">
        <v>113</v>
      </c>
      <c r="E907" s="375">
        <v>4.6766000000000002E-2</v>
      </c>
      <c r="F907" s="268">
        <f>IF(C907="MAT.",VLOOKUP(A907,INSUMOS_AUX!A:F,6,FALSE),0)</f>
        <v>3.45</v>
      </c>
      <c r="G907" s="375">
        <f>IF(C907="M.O.",VLOOKUP(A907,INSUMOS_AUX!A:F,6,FALSE),0)</f>
        <v>0</v>
      </c>
    </row>
    <row r="908" spans="1:7" ht="21">
      <c r="A908" s="375">
        <v>4433</v>
      </c>
      <c r="B908" s="372" t="s">
        <v>6372</v>
      </c>
      <c r="C908" s="374" t="s">
        <v>43</v>
      </c>
      <c r="D908" s="374" t="s">
        <v>78</v>
      </c>
      <c r="E908" s="375">
        <v>0.22770000000000001</v>
      </c>
      <c r="F908" s="268">
        <f>IF(C908="MAT.",VLOOKUP(A908,INSUMOS_AUX!A:F,6,FALSE),0)</f>
        <v>6.81</v>
      </c>
      <c r="G908" s="375">
        <f>IF(C908="M.O.",VLOOKUP(A908,INSUMOS_AUX!A:F,6,FALSE),0)</f>
        <v>0</v>
      </c>
    </row>
    <row r="909" spans="1:7" ht="21">
      <c r="A909" s="375">
        <v>4748</v>
      </c>
      <c r="B909" s="372" t="s">
        <v>257</v>
      </c>
      <c r="C909" s="374" t="s">
        <v>43</v>
      </c>
      <c r="D909" s="374" t="s">
        <v>93</v>
      </c>
      <c r="E909" s="375">
        <v>4.0899999999999999E-2</v>
      </c>
      <c r="F909" s="268">
        <f>IF(C909="MAT.",VLOOKUP(A909,INSUMOS_AUX!A:F,6,FALSE),0)</f>
        <v>49.16</v>
      </c>
      <c r="G909" s="375">
        <f>IF(C909="M.O.",VLOOKUP(A909,INSUMOS_AUX!A:F,6,FALSE),0)</f>
        <v>0</v>
      </c>
    </row>
    <row r="910" spans="1:7">
      <c r="A910" s="375">
        <v>4750</v>
      </c>
      <c r="B910" s="372" t="s">
        <v>110</v>
      </c>
      <c r="C910" s="374" t="s">
        <v>92</v>
      </c>
      <c r="D910" s="374" t="s">
        <v>97</v>
      </c>
      <c r="E910" s="375">
        <v>0.58198461999999995</v>
      </c>
      <c r="F910" s="268">
        <f>IF(C910="MAT.",VLOOKUP(A910,INSUMOS_AUX!A:F,6,FALSE),0)</f>
        <v>0</v>
      </c>
      <c r="G910" s="375">
        <f>IF(C910="M.O.",VLOOKUP(A910,INSUMOS_AUX!A:F,6,FALSE),0)</f>
        <v>13.35</v>
      </c>
    </row>
    <row r="911" spans="1:7">
      <c r="A911" s="375">
        <v>5071</v>
      </c>
      <c r="B911" s="372" t="s">
        <v>293</v>
      </c>
      <c r="C911" s="374" t="s">
        <v>43</v>
      </c>
      <c r="D911" s="374" t="s">
        <v>94</v>
      </c>
      <c r="E911" s="375">
        <v>2.86E-2</v>
      </c>
      <c r="F911" s="268">
        <f>IF(C911="MAT.",VLOOKUP(A911,INSUMOS_AUX!A:F,6,FALSE),0)</f>
        <v>9.6199999999999992</v>
      </c>
      <c r="G911" s="375">
        <f>IF(C911="M.O.",VLOOKUP(A911,INSUMOS_AUX!A:F,6,FALSE),0)</f>
        <v>0</v>
      </c>
    </row>
    <row r="912" spans="1:7">
      <c r="A912" s="375">
        <v>6111</v>
      </c>
      <c r="B912" s="372" t="s">
        <v>109</v>
      </c>
      <c r="C912" s="374" t="s">
        <v>92</v>
      </c>
      <c r="D912" s="374" t="s">
        <v>97</v>
      </c>
      <c r="E912" s="375">
        <v>1.33179074</v>
      </c>
      <c r="F912" s="268">
        <f>IF(C912="MAT.",VLOOKUP(A912,INSUMOS_AUX!A:F,6,FALSE),0)</f>
        <v>0</v>
      </c>
      <c r="G912" s="375">
        <f>IF(C912="M.O.",VLOOKUP(A912,INSUMOS_AUX!A:F,6,FALSE),0)</f>
        <v>8.17</v>
      </c>
    </row>
    <row r="913" spans="1:7">
      <c r="A913" s="375">
        <v>6193</v>
      </c>
      <c r="B913" s="372" t="s">
        <v>226</v>
      </c>
      <c r="C913" s="374" t="s">
        <v>43</v>
      </c>
      <c r="D913" s="374" t="s">
        <v>78</v>
      </c>
      <c r="E913" s="375">
        <v>0.4103</v>
      </c>
      <c r="F913" s="268">
        <f>IF(C913="MAT.",VLOOKUP(A913,INSUMOS_AUX!A:F,6,FALSE),0)</f>
        <v>8.99</v>
      </c>
      <c r="G913" s="375">
        <f>IF(C913="M.O.",VLOOKUP(A913,INSUMOS_AUX!A:F,6,FALSE),0)</f>
        <v>0</v>
      </c>
    </row>
    <row r="914" spans="1:7">
      <c r="A914" s="375">
        <v>7271</v>
      </c>
      <c r="B914" s="372" t="s">
        <v>6373</v>
      </c>
      <c r="C914" s="374" t="s">
        <v>43</v>
      </c>
      <c r="D914" s="374" t="s">
        <v>2</v>
      </c>
      <c r="E914" s="375">
        <v>21.5227</v>
      </c>
      <c r="F914" s="268">
        <f>IF(C914="MAT.",VLOOKUP(A914,INSUMOS_AUX!A:F,6,FALSE),0)</f>
        <v>0.48</v>
      </c>
      <c r="G914" s="375">
        <f>IF(C914="M.O.",VLOOKUP(A914,INSUMOS_AUX!A:F,6,FALSE),0)</f>
        <v>0</v>
      </c>
    </row>
    <row r="915" spans="1:7">
      <c r="A915" s="96"/>
      <c r="B915" s="110"/>
      <c r="C915" s="97"/>
      <c r="D915" s="97"/>
      <c r="E915" s="97"/>
      <c r="F915" s="97"/>
      <c r="G915" s="97"/>
    </row>
    <row r="916" spans="1:7">
      <c r="A916" s="68" t="s">
        <v>5256</v>
      </c>
      <c r="B916" s="377" t="s">
        <v>5676</v>
      </c>
      <c r="C916" s="69"/>
      <c r="D916" s="69"/>
      <c r="E916" s="69"/>
      <c r="F916" s="69"/>
      <c r="G916" s="69"/>
    </row>
    <row r="917" spans="1:7">
      <c r="A917" s="96"/>
      <c r="B917" s="110"/>
      <c r="C917" s="97"/>
      <c r="D917" s="97"/>
      <c r="E917" s="97"/>
      <c r="F917" s="97"/>
      <c r="G917" s="97"/>
    </row>
    <row r="918" spans="1:7" ht="21">
      <c r="A918" s="359" t="s">
        <v>5677</v>
      </c>
      <c r="B918" s="358" t="s">
        <v>5678</v>
      </c>
      <c r="C918" s="360" t="s">
        <v>75</v>
      </c>
      <c r="D918" s="360" t="s">
        <v>76</v>
      </c>
      <c r="E918" s="361">
        <v>7.6</v>
      </c>
      <c r="F918" s="379">
        <f>F919</f>
        <v>85.71</v>
      </c>
      <c r="G918" s="361">
        <f>G919</f>
        <v>0</v>
      </c>
    </row>
    <row r="919" spans="1:7" ht="21">
      <c r="A919" s="375">
        <v>2410</v>
      </c>
      <c r="B919" s="372" t="s">
        <v>6374</v>
      </c>
      <c r="C919" s="374" t="s">
        <v>6375</v>
      </c>
      <c r="D919" s="374" t="s">
        <v>76</v>
      </c>
      <c r="E919" s="375">
        <v>1.1000000000000001</v>
      </c>
      <c r="F919" s="268">
        <f>IF(C919="SER.MO",VLOOKUP(A919,INSUMOS_AUX!A:F,6,FALSE),0)</f>
        <v>85.71</v>
      </c>
      <c r="G919" s="375">
        <f>IF(C919="M.O.",VLOOKUP(A919,INSUMOS_AUX!A:F,6,FALSE),0)</f>
        <v>0</v>
      </c>
    </row>
    <row r="920" spans="1:7">
      <c r="A920" s="96"/>
      <c r="B920" s="110"/>
      <c r="C920" s="97"/>
      <c r="D920" s="97"/>
      <c r="E920" s="97"/>
      <c r="F920" s="97"/>
      <c r="G920" s="97"/>
    </row>
    <row r="921" spans="1:7">
      <c r="A921" s="359" t="s">
        <v>5679</v>
      </c>
      <c r="B921" s="358" t="s">
        <v>5680</v>
      </c>
      <c r="C921" s="360" t="s">
        <v>75</v>
      </c>
      <c r="D921" s="360" t="s">
        <v>2</v>
      </c>
      <c r="E921" s="361">
        <v>1</v>
      </c>
      <c r="F921" s="361">
        <f t="shared" ref="F921:G921" si="31">SUMPRODUCT($E922:$E930,F922:F930)</f>
        <v>51.984536109199993</v>
      </c>
      <c r="G921" s="361">
        <f t="shared" si="31"/>
        <v>34.368007500000004</v>
      </c>
    </row>
    <row r="922" spans="1:7">
      <c r="A922" s="375">
        <v>10</v>
      </c>
      <c r="B922" s="372" t="s">
        <v>332</v>
      </c>
      <c r="C922" s="374" t="s">
        <v>43</v>
      </c>
      <c r="D922" s="374" t="s">
        <v>2</v>
      </c>
      <c r="E922" s="375">
        <v>2.9663640000000002E-2</v>
      </c>
      <c r="F922" s="268">
        <f>IF(C922="MAT.",VLOOKUP(A922,INSUMOS_AUX!A:F,6,FALSE),0)</f>
        <v>6.13</v>
      </c>
      <c r="G922" s="375">
        <f>IF(C922="M.O.",VLOOKUP(A922,INSUMOS_AUX!A:F,6,FALSE),0)</f>
        <v>0</v>
      </c>
    </row>
    <row r="923" spans="1:7" ht="21">
      <c r="A923" s="375">
        <v>11359</v>
      </c>
      <c r="B923" s="372" t="s">
        <v>5603</v>
      </c>
      <c r="C923" s="374" t="s">
        <v>43</v>
      </c>
      <c r="D923" s="374" t="s">
        <v>2</v>
      </c>
      <c r="E923" s="375">
        <v>2.5049000000000002E-4</v>
      </c>
      <c r="F923" s="268">
        <f>IF(C923="MAT.",VLOOKUP(A923,INSUMOS_AUX!A:F,6,FALSE),0)</f>
        <v>604.45000000000005</v>
      </c>
      <c r="G923" s="375">
        <f>IF(C923="M.O.",VLOOKUP(A923,INSUMOS_AUX!A:F,6,FALSE),0)</f>
        <v>0</v>
      </c>
    </row>
    <row r="924" spans="1:7" ht="21">
      <c r="A924" s="375">
        <v>11467</v>
      </c>
      <c r="B924" s="372" t="s">
        <v>1704</v>
      </c>
      <c r="C924" s="374" t="s">
        <v>43</v>
      </c>
      <c r="D924" s="374" t="s">
        <v>2</v>
      </c>
      <c r="E924" s="375">
        <v>1</v>
      </c>
      <c r="F924" s="268">
        <f>IF(C924="MAT.",VLOOKUP(A924,INSUMOS_AUX!A:F,6,FALSE),0)</f>
        <v>15.64</v>
      </c>
      <c r="G924" s="375">
        <f>IF(C924="M.O.",VLOOKUP(A924,INSUMOS_AUX!A:F,6,FALSE),0)</f>
        <v>0</v>
      </c>
    </row>
    <row r="925" spans="1:7" ht="21">
      <c r="A925" s="375">
        <v>11518</v>
      </c>
      <c r="B925" s="372" t="s">
        <v>6376</v>
      </c>
      <c r="C925" s="374" t="s">
        <v>43</v>
      </c>
      <c r="D925" s="374" t="s">
        <v>98</v>
      </c>
      <c r="E925" s="375">
        <v>1</v>
      </c>
      <c r="F925" s="268">
        <f>IF(C925="MAT.",VLOOKUP(A925,INSUMOS_AUX!A:F,6,FALSE),0)</f>
        <v>35.08</v>
      </c>
      <c r="G925" s="375">
        <f>IF(C925="M.O.",VLOOKUP(A925,INSUMOS_AUX!A:F,6,FALSE),0)</f>
        <v>0</v>
      </c>
    </row>
    <row r="926" spans="1:7">
      <c r="A926" s="375">
        <v>1213</v>
      </c>
      <c r="B926" s="372" t="s">
        <v>96</v>
      </c>
      <c r="C926" s="374" t="s">
        <v>92</v>
      </c>
      <c r="D926" s="374" t="s">
        <v>97</v>
      </c>
      <c r="E926" s="375">
        <v>1.21116</v>
      </c>
      <c r="F926" s="268">
        <f>IF(C926="MAT.",VLOOKUP(A926,INSUMOS_AUX!A:F,6,FALSE),0)</f>
        <v>0</v>
      </c>
      <c r="G926" s="375">
        <f>IF(C926="M.O.",VLOOKUP(A926,INSUMOS_AUX!A:F,6,FALSE),0)</f>
        <v>13.35</v>
      </c>
    </row>
    <row r="927" spans="1:7">
      <c r="A927" s="375">
        <v>12815</v>
      </c>
      <c r="B927" s="372" t="s">
        <v>2406</v>
      </c>
      <c r="C927" s="374" t="s">
        <v>43</v>
      </c>
      <c r="D927" s="374" t="s">
        <v>2</v>
      </c>
      <c r="E927" s="375">
        <v>3.3555670000000003E-2</v>
      </c>
      <c r="F927" s="268">
        <f>IF(C927="MAT.",VLOOKUP(A927,INSUMOS_AUX!A:F,6,FALSE),0)</f>
        <v>5.65</v>
      </c>
      <c r="G927" s="375">
        <f>IF(C927="M.O.",VLOOKUP(A927,INSUMOS_AUX!A:F,6,FALSE),0)</f>
        <v>0</v>
      </c>
    </row>
    <row r="928" spans="1:7">
      <c r="A928" s="375">
        <v>12868</v>
      </c>
      <c r="B928" s="372" t="s">
        <v>273</v>
      </c>
      <c r="C928" s="374" t="s">
        <v>92</v>
      </c>
      <c r="D928" s="374" t="s">
        <v>97</v>
      </c>
      <c r="E928" s="375">
        <v>1.5178499999999999</v>
      </c>
      <c r="F928" s="268">
        <f>IF(C928="MAT.",VLOOKUP(A928,INSUMOS_AUX!A:F,6,FALSE),0)</f>
        <v>0</v>
      </c>
      <c r="G928" s="375">
        <f>IF(C928="M.O.",VLOOKUP(A928,INSUMOS_AUX!A:F,6,FALSE),0)</f>
        <v>11.99</v>
      </c>
    </row>
    <row r="929" spans="1:7">
      <c r="A929" s="375">
        <v>12892</v>
      </c>
      <c r="B929" s="372" t="s">
        <v>328</v>
      </c>
      <c r="C929" s="374" t="s">
        <v>43</v>
      </c>
      <c r="D929" s="374" t="s">
        <v>98</v>
      </c>
      <c r="E929" s="375">
        <v>5.0818019999999998E-2</v>
      </c>
      <c r="F929" s="268">
        <f>IF(C929="MAT.",VLOOKUP(A929,INSUMOS_AUX!A:F,6,FALSE),0)</f>
        <v>9</v>
      </c>
      <c r="G929" s="375">
        <f>IF(C929="M.O.",VLOOKUP(A929,INSUMOS_AUX!A:F,6,FALSE),0)</f>
        <v>0</v>
      </c>
    </row>
    <row r="930" spans="1:7">
      <c r="A930" s="375">
        <v>12893</v>
      </c>
      <c r="B930" s="372" t="s">
        <v>329</v>
      </c>
      <c r="C930" s="374" t="s">
        <v>43</v>
      </c>
      <c r="D930" s="374" t="s">
        <v>98</v>
      </c>
      <c r="E930" s="375">
        <v>5.9236999999999996E-3</v>
      </c>
      <c r="F930" s="268">
        <f>IF(C930="MAT.",VLOOKUP(A930,INSUMOS_AUX!A:F,6,FALSE),0)</f>
        <v>48</v>
      </c>
      <c r="G930" s="375">
        <f>IF(C930="M.O.",VLOOKUP(A930,INSUMOS_AUX!A:F,6,FALSE),0)</f>
        <v>0</v>
      </c>
    </row>
    <row r="931" spans="1:7" ht="21">
      <c r="A931" s="375">
        <v>2410</v>
      </c>
      <c r="B931" s="372" t="s">
        <v>6374</v>
      </c>
      <c r="C931" s="374" t="s">
        <v>6375</v>
      </c>
      <c r="D931" s="374" t="s">
        <v>76</v>
      </c>
      <c r="E931" s="375">
        <v>1.89</v>
      </c>
      <c r="F931" s="375">
        <f t="shared" ref="F931:G931" si="32">SUMPRODUCT($E932:$E953,F932:F953)</f>
        <v>377.92244091379996</v>
      </c>
      <c r="G931" s="375">
        <f t="shared" si="32"/>
        <v>10.129118999999999</v>
      </c>
    </row>
    <row r="932" spans="1:7" ht="21">
      <c r="A932" s="375">
        <v>2420</v>
      </c>
      <c r="B932" s="372" t="s">
        <v>6377</v>
      </c>
      <c r="C932" s="374" t="s">
        <v>43</v>
      </c>
      <c r="D932" s="374" t="s">
        <v>2</v>
      </c>
      <c r="E932" s="375">
        <v>3</v>
      </c>
      <c r="F932" s="268">
        <f>IF(C932="MAT.",VLOOKUP(A932,INSUMOS_AUX!A:F,6,FALSE),0)</f>
        <v>21.45</v>
      </c>
      <c r="G932" s="375">
        <f>IF(C932="M.O.",VLOOKUP(A932,INSUMOS_AUX!A:F,6,FALSE),0)</f>
        <v>0</v>
      </c>
    </row>
    <row r="933" spans="1:7">
      <c r="A933" s="375">
        <v>25966</v>
      </c>
      <c r="B933" s="372" t="s">
        <v>3980</v>
      </c>
      <c r="C933" s="374" t="s">
        <v>43</v>
      </c>
      <c r="D933" s="374" t="s">
        <v>113</v>
      </c>
      <c r="E933" s="375">
        <v>5.59255E-3</v>
      </c>
      <c r="F933" s="268">
        <f>IF(C933="MAT.",VLOOKUP(A933,INSUMOS_AUX!A:F,6,FALSE),0)</f>
        <v>13.63</v>
      </c>
      <c r="G933" s="375">
        <f>IF(C933="M.O.",VLOOKUP(A933,INSUMOS_AUX!A:F,6,FALSE),0)</f>
        <v>0</v>
      </c>
    </row>
    <row r="934" spans="1:7">
      <c r="A934" s="375">
        <v>2711</v>
      </c>
      <c r="B934" s="372" t="s">
        <v>334</v>
      </c>
      <c r="C934" s="374" t="s">
        <v>43</v>
      </c>
      <c r="D934" s="374" t="s">
        <v>2</v>
      </c>
      <c r="E934" s="375">
        <v>2.4590200000000001E-3</v>
      </c>
      <c r="F934" s="268">
        <f>IF(C934="MAT.",VLOOKUP(A934,INSUMOS_AUX!A:F,6,FALSE),0)</f>
        <v>100.24</v>
      </c>
      <c r="G934" s="375">
        <f>IF(C934="M.O.",VLOOKUP(A934,INSUMOS_AUX!A:F,6,FALSE),0)</f>
        <v>0</v>
      </c>
    </row>
    <row r="935" spans="1:7">
      <c r="A935" s="375">
        <v>36144</v>
      </c>
      <c r="B935" s="372" t="s">
        <v>4026</v>
      </c>
      <c r="C935" s="374" t="s">
        <v>43</v>
      </c>
      <c r="D935" s="374" t="s">
        <v>2</v>
      </c>
      <c r="E935" s="375">
        <v>0.41250263999999998</v>
      </c>
      <c r="F935" s="268">
        <f>IF(C935="MAT.",VLOOKUP(A935,INSUMOS_AUX!A:F,6,FALSE),0)</f>
        <v>1.1200000000000001</v>
      </c>
      <c r="G935" s="375">
        <f>IF(C935="M.O.",VLOOKUP(A935,INSUMOS_AUX!A:F,6,FALSE),0)</f>
        <v>0</v>
      </c>
    </row>
    <row r="936" spans="1:7">
      <c r="A936" s="375">
        <v>36146</v>
      </c>
      <c r="B936" s="372" t="s">
        <v>3883</v>
      </c>
      <c r="C936" s="374" t="s">
        <v>43</v>
      </c>
      <c r="D936" s="374" t="s">
        <v>2</v>
      </c>
      <c r="E936" s="375">
        <v>4.5891100000000004E-3</v>
      </c>
      <c r="F936" s="268">
        <f>IF(C936="MAT.",VLOOKUP(A936,INSUMOS_AUX!A:F,6,FALSE),0)</f>
        <v>170</v>
      </c>
      <c r="G936" s="375">
        <f>IF(C936="M.O.",VLOOKUP(A936,INSUMOS_AUX!A:F,6,FALSE),0)</f>
        <v>0</v>
      </c>
    </row>
    <row r="937" spans="1:7" ht="21">
      <c r="A937" s="375">
        <v>36149</v>
      </c>
      <c r="B937" s="372" t="s">
        <v>4647</v>
      </c>
      <c r="C937" s="374" t="s">
        <v>43</v>
      </c>
      <c r="D937" s="374" t="s">
        <v>2</v>
      </c>
      <c r="E937" s="375">
        <v>2.6640000000000001E-3</v>
      </c>
      <c r="F937" s="268">
        <f>IF(C937="MAT.",VLOOKUP(A937,INSUMOS_AUX!A:F,6,FALSE),0)</f>
        <v>117.5</v>
      </c>
      <c r="G937" s="375">
        <f>IF(C937="M.O.",VLOOKUP(A937,INSUMOS_AUX!A:F,6,FALSE),0)</f>
        <v>0</v>
      </c>
    </row>
    <row r="938" spans="1:7">
      <c r="A938" s="375">
        <v>36150</v>
      </c>
      <c r="B938" s="372" t="s">
        <v>780</v>
      </c>
      <c r="C938" s="374" t="s">
        <v>43</v>
      </c>
      <c r="D938" s="374" t="s">
        <v>2</v>
      </c>
      <c r="E938" s="375">
        <v>9.7913099999999993E-3</v>
      </c>
      <c r="F938" s="268">
        <f>IF(C938="MAT.",VLOOKUP(A938,INSUMOS_AUX!A:F,6,FALSE),0)</f>
        <v>29.7</v>
      </c>
      <c r="G938" s="375">
        <f>IF(C938="M.O.",VLOOKUP(A938,INSUMOS_AUX!A:F,6,FALSE),0)</f>
        <v>0</v>
      </c>
    </row>
    <row r="939" spans="1:7" ht="21">
      <c r="A939" s="375">
        <v>36153</v>
      </c>
      <c r="B939" s="372" t="s">
        <v>4184</v>
      </c>
      <c r="C939" s="374" t="s">
        <v>43</v>
      </c>
      <c r="D939" s="374" t="s">
        <v>2</v>
      </c>
      <c r="E939" s="375">
        <v>3.9775000000000001E-3</v>
      </c>
      <c r="F939" s="268">
        <f>IF(C939="MAT.",VLOOKUP(A939,INSUMOS_AUX!A:F,6,FALSE),0)</f>
        <v>133.75</v>
      </c>
      <c r="G939" s="375">
        <f>IF(C939="M.O.",VLOOKUP(A939,INSUMOS_AUX!A:F,6,FALSE),0)</f>
        <v>0</v>
      </c>
    </row>
    <row r="940" spans="1:7">
      <c r="A940" s="375">
        <v>37370</v>
      </c>
      <c r="B940" s="372" t="s">
        <v>104</v>
      </c>
      <c r="C940" s="374" t="s">
        <v>43</v>
      </c>
      <c r="D940" s="374" t="s">
        <v>97</v>
      </c>
      <c r="E940" s="375">
        <v>3.7</v>
      </c>
      <c r="F940" s="268">
        <f>IF(C940="MAT.",VLOOKUP(A940,INSUMOS_AUX!A:F,6,FALSE),0)</f>
        <v>1.7</v>
      </c>
      <c r="G940" s="375">
        <f>IF(C940="M.O.",VLOOKUP(A940,INSUMOS_AUX!A:F,6,FALSE),0)</f>
        <v>0</v>
      </c>
    </row>
    <row r="941" spans="1:7">
      <c r="A941" s="375">
        <v>37371</v>
      </c>
      <c r="B941" s="372" t="s">
        <v>105</v>
      </c>
      <c r="C941" s="374" t="s">
        <v>43</v>
      </c>
      <c r="D941" s="374" t="s">
        <v>97</v>
      </c>
      <c r="E941" s="375">
        <v>3.7</v>
      </c>
      <c r="F941" s="268">
        <f>IF(C941="MAT.",VLOOKUP(A941,INSUMOS_AUX!A:F,6,FALSE),0)</f>
        <v>0.64</v>
      </c>
      <c r="G941" s="375">
        <f>IF(C941="M.O.",VLOOKUP(A941,INSUMOS_AUX!A:F,6,FALSE),0)</f>
        <v>0</v>
      </c>
    </row>
    <row r="942" spans="1:7">
      <c r="A942" s="375">
        <v>37372</v>
      </c>
      <c r="B942" s="372" t="s">
        <v>106</v>
      </c>
      <c r="C942" s="374" t="s">
        <v>43</v>
      </c>
      <c r="D942" s="374" t="s">
        <v>97</v>
      </c>
      <c r="E942" s="375">
        <v>3.7</v>
      </c>
      <c r="F942" s="268">
        <f>IF(C942="MAT.",VLOOKUP(A942,INSUMOS_AUX!A:F,6,FALSE),0)</f>
        <v>0.37</v>
      </c>
      <c r="G942" s="375">
        <f>IF(C942="M.O.",VLOOKUP(A942,INSUMOS_AUX!A:F,6,FALSE),0)</f>
        <v>0</v>
      </c>
    </row>
    <row r="943" spans="1:7">
      <c r="A943" s="375">
        <v>37373</v>
      </c>
      <c r="B943" s="372" t="s">
        <v>107</v>
      </c>
      <c r="C943" s="374" t="s">
        <v>43</v>
      </c>
      <c r="D943" s="374" t="s">
        <v>97</v>
      </c>
      <c r="E943" s="375">
        <v>3.7</v>
      </c>
      <c r="F943" s="268">
        <f>IF(C943="MAT.",VLOOKUP(A943,INSUMOS_AUX!A:F,6,FALSE),0)</f>
        <v>0.02</v>
      </c>
      <c r="G943" s="375">
        <f>IF(C943="M.O.",VLOOKUP(A943,INSUMOS_AUX!A:F,6,FALSE),0)</f>
        <v>0</v>
      </c>
    </row>
    <row r="944" spans="1:7">
      <c r="A944" s="375">
        <v>38382</v>
      </c>
      <c r="B944" s="372" t="s">
        <v>2915</v>
      </c>
      <c r="C944" s="374" t="s">
        <v>43</v>
      </c>
      <c r="D944" s="374" t="s">
        <v>2</v>
      </c>
      <c r="E944" s="375">
        <v>1.0101000000000001E-2</v>
      </c>
      <c r="F944" s="268">
        <f>IF(C944="MAT.",VLOOKUP(A944,INSUMOS_AUX!A:F,6,FALSE),0)</f>
        <v>7.37</v>
      </c>
      <c r="G944" s="375">
        <f>IF(C944="M.O.",VLOOKUP(A944,INSUMOS_AUX!A:F,6,FALSE),0)</f>
        <v>0</v>
      </c>
    </row>
    <row r="945" spans="1:7">
      <c r="A945" s="375">
        <v>38390</v>
      </c>
      <c r="B945" s="372" t="s">
        <v>4067</v>
      </c>
      <c r="C945" s="374" t="s">
        <v>43</v>
      </c>
      <c r="D945" s="374" t="s">
        <v>2</v>
      </c>
      <c r="E945" s="375">
        <v>5.59255E-3</v>
      </c>
      <c r="F945" s="268">
        <f>IF(C945="MAT.",VLOOKUP(A945,INSUMOS_AUX!A:F,6,FALSE),0)</f>
        <v>22.22</v>
      </c>
      <c r="G945" s="375">
        <f>IF(C945="M.O.",VLOOKUP(A945,INSUMOS_AUX!A:F,6,FALSE),0)</f>
        <v>0</v>
      </c>
    </row>
    <row r="946" spans="1:7">
      <c r="A946" s="375">
        <v>38393</v>
      </c>
      <c r="B946" s="372" t="s">
        <v>4066</v>
      </c>
      <c r="C946" s="374" t="s">
        <v>43</v>
      </c>
      <c r="D946" s="374" t="s">
        <v>2</v>
      </c>
      <c r="E946" s="375">
        <v>5.59255E-3</v>
      </c>
      <c r="F946" s="268">
        <f>IF(C946="MAT.",VLOOKUP(A946,INSUMOS_AUX!A:F,6,FALSE),0)</f>
        <v>10.02</v>
      </c>
      <c r="G946" s="375">
        <f>IF(C946="M.O.",VLOOKUP(A946,INSUMOS_AUX!A:F,6,FALSE),0)</f>
        <v>0</v>
      </c>
    </row>
    <row r="947" spans="1:7">
      <c r="A947" s="375">
        <v>38396</v>
      </c>
      <c r="B947" s="372" t="s">
        <v>4090</v>
      </c>
      <c r="C947" s="374" t="s">
        <v>43</v>
      </c>
      <c r="D947" s="374" t="s">
        <v>2</v>
      </c>
      <c r="E947" s="375">
        <v>2.0054E-4</v>
      </c>
      <c r="F947" s="268">
        <f>IF(C947="MAT.",VLOOKUP(A947,INSUMOS_AUX!A:F,6,FALSE),0)</f>
        <v>308.81</v>
      </c>
      <c r="G947" s="375">
        <f>IF(C947="M.O.",VLOOKUP(A947,INSUMOS_AUX!A:F,6,FALSE),0)</f>
        <v>0</v>
      </c>
    </row>
    <row r="948" spans="1:7">
      <c r="A948" s="375">
        <v>38399</v>
      </c>
      <c r="B948" s="372" t="s">
        <v>914</v>
      </c>
      <c r="C948" s="374" t="s">
        <v>43</v>
      </c>
      <c r="D948" s="374" t="s">
        <v>2</v>
      </c>
      <c r="E948" s="375">
        <v>1.0019600000000001E-3</v>
      </c>
      <c r="F948" s="268">
        <f>IF(C948="MAT.",VLOOKUP(A948,INSUMOS_AUX!A:F,6,FALSE),0)</f>
        <v>123.87</v>
      </c>
      <c r="G948" s="375">
        <f>IF(C948="M.O.",VLOOKUP(A948,INSUMOS_AUX!A:F,6,FALSE),0)</f>
        <v>0</v>
      </c>
    </row>
    <row r="949" spans="1:7" ht="21">
      <c r="A949" s="375">
        <v>38413</v>
      </c>
      <c r="B949" s="372" t="s">
        <v>2921</v>
      </c>
      <c r="C949" s="374" t="s">
        <v>43</v>
      </c>
      <c r="D949" s="374" t="s">
        <v>2</v>
      </c>
      <c r="E949" s="375">
        <v>1.6317E-4</v>
      </c>
      <c r="F949" s="268">
        <f>IF(C949="MAT.",VLOOKUP(A949,INSUMOS_AUX!A:F,6,FALSE),0)</f>
        <v>623.17999999999995</v>
      </c>
      <c r="G949" s="375">
        <f>IF(C949="M.O.",VLOOKUP(A949,INSUMOS_AUX!A:F,6,FALSE),0)</f>
        <v>0</v>
      </c>
    </row>
    <row r="950" spans="1:7">
      <c r="A950" s="375">
        <v>38476</v>
      </c>
      <c r="B950" s="372" t="s">
        <v>2266</v>
      </c>
      <c r="C950" s="374" t="s">
        <v>43</v>
      </c>
      <c r="D950" s="374" t="s">
        <v>2</v>
      </c>
      <c r="E950" s="375">
        <v>7.6108999999999997E-4</v>
      </c>
      <c r="F950" s="268">
        <f>IF(C950="MAT.",VLOOKUP(A950,INSUMOS_AUX!A:F,6,FALSE),0)</f>
        <v>186.63</v>
      </c>
      <c r="G950" s="375">
        <f>IF(C950="M.O.",VLOOKUP(A950,INSUMOS_AUX!A:F,6,FALSE),0)</f>
        <v>0</v>
      </c>
    </row>
    <row r="951" spans="1:7">
      <c r="A951" s="375">
        <v>38477</v>
      </c>
      <c r="B951" s="372" t="s">
        <v>2267</v>
      </c>
      <c r="C951" s="374" t="s">
        <v>43</v>
      </c>
      <c r="D951" s="374" t="s">
        <v>2</v>
      </c>
      <c r="E951" s="375">
        <v>1.6317E-4</v>
      </c>
      <c r="F951" s="268">
        <f>IF(C951="MAT.",VLOOKUP(A951,INSUMOS_AUX!A:F,6,FALSE),0)</f>
        <v>528.54</v>
      </c>
      <c r="G951" s="375">
        <f>IF(C951="M.O.",VLOOKUP(A951,INSUMOS_AUX!A:F,6,FALSE),0)</f>
        <v>0</v>
      </c>
    </row>
    <row r="952" spans="1:7">
      <c r="A952" s="375">
        <v>6117</v>
      </c>
      <c r="B952" s="372" t="s">
        <v>6371</v>
      </c>
      <c r="C952" s="374" t="s">
        <v>92</v>
      </c>
      <c r="D952" s="374" t="s">
        <v>97</v>
      </c>
      <c r="E952" s="375">
        <v>1.0119</v>
      </c>
      <c r="F952" s="268">
        <f>IF(C952="MAT.",VLOOKUP(A952,INSUMOS_AUX!A:F,6,FALSE),0)</f>
        <v>0</v>
      </c>
      <c r="G952" s="375">
        <f>IF(C952="M.O.",VLOOKUP(A952,INSUMOS_AUX!A:F,6,FALSE),0)</f>
        <v>10.01</v>
      </c>
    </row>
    <row r="953" spans="1:7">
      <c r="A953" s="375" t="s">
        <v>6378</v>
      </c>
      <c r="B953" s="372" t="s">
        <v>6379</v>
      </c>
      <c r="C953" s="374" t="s">
        <v>43</v>
      </c>
      <c r="D953" s="374" t="s">
        <v>2</v>
      </c>
      <c r="E953" s="375">
        <v>1</v>
      </c>
      <c r="F953" s="268">
        <f>IF(C953="MAT.",VLOOKUP(A953,INSUMOS_AUX!A:F,6,FALSE),0)</f>
        <v>300</v>
      </c>
      <c r="G953" s="375">
        <f>IF(C953="M.O.",VLOOKUP(A953,INSUMOS_AUX!A:F,6,FALSE),0)</f>
        <v>0</v>
      </c>
    </row>
    <row r="954" spans="1:7">
      <c r="A954" s="96"/>
      <c r="B954" s="110"/>
      <c r="C954" s="97"/>
      <c r="D954" s="97"/>
      <c r="E954" s="97"/>
      <c r="F954" s="97"/>
      <c r="G954" s="97"/>
    </row>
    <row r="955" spans="1:7">
      <c r="A955" s="68" t="s">
        <v>5257</v>
      </c>
      <c r="B955" s="377" t="s">
        <v>5681</v>
      </c>
      <c r="C955" s="69"/>
      <c r="D955" s="69"/>
      <c r="E955" s="69"/>
      <c r="F955" s="69"/>
      <c r="G955" s="69"/>
    </row>
    <row r="956" spans="1:7">
      <c r="A956" s="96"/>
      <c r="B956" s="110"/>
      <c r="C956" s="97"/>
      <c r="D956" s="97"/>
      <c r="E956" s="97"/>
      <c r="F956" s="97"/>
      <c r="G956" s="97"/>
    </row>
    <row r="957" spans="1:7" ht="31.5">
      <c r="A957" s="359" t="s">
        <v>5682</v>
      </c>
      <c r="B957" s="358" t="s">
        <v>5683</v>
      </c>
      <c r="C957" s="360" t="s">
        <v>75</v>
      </c>
      <c r="D957" s="360" t="s">
        <v>76</v>
      </c>
      <c r="E957" s="361">
        <v>218.57</v>
      </c>
      <c r="F957" s="361">
        <f t="shared" ref="F957:G957" si="33">SUMPRODUCT($E958:$E989,F958:F989)</f>
        <v>13.83266998149</v>
      </c>
      <c r="G957" s="361">
        <f t="shared" si="33"/>
        <v>9.5899322497999986</v>
      </c>
    </row>
    <row r="958" spans="1:7">
      <c r="A958" s="375">
        <v>10</v>
      </c>
      <c r="B958" s="372" t="s">
        <v>332</v>
      </c>
      <c r="C958" s="374" t="s">
        <v>43</v>
      </c>
      <c r="D958" s="374" t="s">
        <v>2</v>
      </c>
      <c r="E958" s="375">
        <v>5.1390250000000002E-3</v>
      </c>
      <c r="F958" s="268">
        <f>IF(C958="MAT.",VLOOKUP(A958,INSUMOS_AUX!A:F,6,FALSE),0)</f>
        <v>6.13</v>
      </c>
      <c r="G958" s="375">
        <f>IF(C958="M.O.",VLOOKUP(A958,INSUMOS_AUX!A:F,6,FALSE),0)</f>
        <v>0</v>
      </c>
    </row>
    <row r="959" spans="1:7" ht="21">
      <c r="A959" s="375">
        <v>10535</v>
      </c>
      <c r="B959" s="372" t="s">
        <v>95</v>
      </c>
      <c r="C959" s="374" t="s">
        <v>43</v>
      </c>
      <c r="D959" s="374" t="s">
        <v>2</v>
      </c>
      <c r="E959" s="375">
        <v>1.6506000000000001E-5</v>
      </c>
      <c r="F959" s="268">
        <f>IF(C959="MAT.",VLOOKUP(A959,INSUMOS_AUX!A:F,6,FALSE),0)</f>
        <v>3000</v>
      </c>
      <c r="G959" s="375">
        <f>IF(C959="M.O.",VLOOKUP(A959,INSUMOS_AUX!A:F,6,FALSE),0)</f>
        <v>0</v>
      </c>
    </row>
    <row r="960" spans="1:7">
      <c r="A960" s="375">
        <v>1106</v>
      </c>
      <c r="B960" s="372" t="s">
        <v>342</v>
      </c>
      <c r="C960" s="374" t="s">
        <v>43</v>
      </c>
      <c r="D960" s="374" t="s">
        <v>94</v>
      </c>
      <c r="E960" s="375">
        <v>7.2831200000000003</v>
      </c>
      <c r="F960" s="268">
        <f>IF(C960="MAT.",VLOOKUP(A960,INSUMOS_AUX!A:F,6,FALSE),0)</f>
        <v>0.53</v>
      </c>
      <c r="G960" s="375">
        <f>IF(C960="M.O.",VLOOKUP(A960,INSUMOS_AUX!A:F,6,FALSE),0)</f>
        <v>0</v>
      </c>
    </row>
    <row r="961" spans="1:7" ht="21">
      <c r="A961" s="375">
        <v>11359</v>
      </c>
      <c r="B961" s="372" t="s">
        <v>5603</v>
      </c>
      <c r="C961" s="374" t="s">
        <v>43</v>
      </c>
      <c r="D961" s="374" t="s">
        <v>2</v>
      </c>
      <c r="E961" s="375">
        <v>4.3396000000000003E-5</v>
      </c>
      <c r="F961" s="268">
        <f>IF(C961="MAT.",VLOOKUP(A961,INSUMOS_AUX!A:F,6,FALSE),0)</f>
        <v>604.45000000000005</v>
      </c>
      <c r="G961" s="375">
        <f>IF(C961="M.O.",VLOOKUP(A961,INSUMOS_AUX!A:F,6,FALSE),0)</f>
        <v>0</v>
      </c>
    </row>
    <row r="962" spans="1:7">
      <c r="A962" s="375">
        <v>12815</v>
      </c>
      <c r="B962" s="372" t="s">
        <v>2406</v>
      </c>
      <c r="C962" s="374" t="s">
        <v>43</v>
      </c>
      <c r="D962" s="374" t="s">
        <v>2</v>
      </c>
      <c r="E962" s="375">
        <v>5.8132929999999998E-3</v>
      </c>
      <c r="F962" s="268">
        <f>IF(C962="MAT.",VLOOKUP(A962,INSUMOS_AUX!A:F,6,FALSE),0)</f>
        <v>5.65</v>
      </c>
      <c r="G962" s="375">
        <f>IF(C962="M.O.",VLOOKUP(A962,INSUMOS_AUX!A:F,6,FALSE),0)</f>
        <v>0</v>
      </c>
    </row>
    <row r="963" spans="1:7">
      <c r="A963" s="375">
        <v>12892</v>
      </c>
      <c r="B963" s="372" t="s">
        <v>328</v>
      </c>
      <c r="C963" s="374" t="s">
        <v>43</v>
      </c>
      <c r="D963" s="374" t="s">
        <v>98</v>
      </c>
      <c r="E963" s="375">
        <v>1.1256878999999999E-2</v>
      </c>
      <c r="F963" s="268">
        <f>IF(C963="MAT.",VLOOKUP(A963,INSUMOS_AUX!A:F,6,FALSE),0)</f>
        <v>9</v>
      </c>
      <c r="G963" s="375">
        <f>IF(C963="M.O.",VLOOKUP(A963,INSUMOS_AUX!A:F,6,FALSE),0)</f>
        <v>0</v>
      </c>
    </row>
    <row r="964" spans="1:7">
      <c r="A964" s="375">
        <v>12893</v>
      </c>
      <c r="B964" s="372" t="s">
        <v>329</v>
      </c>
      <c r="C964" s="374" t="s">
        <v>43</v>
      </c>
      <c r="D964" s="374" t="s">
        <v>98</v>
      </c>
      <c r="E964" s="375">
        <v>1.31218E-3</v>
      </c>
      <c r="F964" s="268">
        <f>IF(C964="MAT.",VLOOKUP(A964,INSUMOS_AUX!A:F,6,FALSE),0)</f>
        <v>48</v>
      </c>
      <c r="G964" s="375">
        <f>IF(C964="M.O.",VLOOKUP(A964,INSUMOS_AUX!A:F,6,FALSE),0)</f>
        <v>0</v>
      </c>
    </row>
    <row r="965" spans="1:7">
      <c r="A965" s="375">
        <v>1379</v>
      </c>
      <c r="B965" s="372" t="s">
        <v>335</v>
      </c>
      <c r="C965" s="374" t="s">
        <v>43</v>
      </c>
      <c r="D965" s="374" t="s">
        <v>94</v>
      </c>
      <c r="E965" s="375">
        <v>6.9796880000000003</v>
      </c>
      <c r="F965" s="268">
        <f>IF(C965="MAT.",VLOOKUP(A965,INSUMOS_AUX!A:F,6,FALSE),0)</f>
        <v>0.42</v>
      </c>
      <c r="G965" s="375">
        <f>IF(C965="M.O.",VLOOKUP(A965,INSUMOS_AUX!A:F,6,FALSE),0)</f>
        <v>0</v>
      </c>
    </row>
    <row r="966" spans="1:7">
      <c r="A966" s="375">
        <v>25966</v>
      </c>
      <c r="B966" s="372" t="s">
        <v>3980</v>
      </c>
      <c r="C966" s="374" t="s">
        <v>43</v>
      </c>
      <c r="D966" s="374" t="s">
        <v>113</v>
      </c>
      <c r="E966" s="375">
        <v>9.6887199999999996E-4</v>
      </c>
      <c r="F966" s="268">
        <f>IF(C966="MAT.",VLOOKUP(A966,INSUMOS_AUX!A:F,6,FALSE),0)</f>
        <v>13.63</v>
      </c>
      <c r="G966" s="375">
        <f>IF(C966="M.O.",VLOOKUP(A966,INSUMOS_AUX!A:F,6,FALSE),0)</f>
        <v>0</v>
      </c>
    </row>
    <row r="967" spans="1:7">
      <c r="A967" s="375">
        <v>2705</v>
      </c>
      <c r="B967" s="372" t="s">
        <v>99</v>
      </c>
      <c r="C967" s="374" t="s">
        <v>43</v>
      </c>
      <c r="D967" s="374" t="s">
        <v>100</v>
      </c>
      <c r="E967" s="375">
        <v>5.2170000000000001E-2</v>
      </c>
      <c r="F967" s="268">
        <f>IF(C967="MAT.",VLOOKUP(A967,INSUMOS_AUX!A:F,6,FALSE),0)</f>
        <v>0.46</v>
      </c>
      <c r="G967" s="375">
        <f>IF(C967="M.O.",VLOOKUP(A967,INSUMOS_AUX!A:F,6,FALSE),0)</f>
        <v>0</v>
      </c>
    </row>
    <row r="968" spans="1:7">
      <c r="A968" s="375">
        <v>2711</v>
      </c>
      <c r="B968" s="372" t="s">
        <v>334</v>
      </c>
      <c r="C968" s="374" t="s">
        <v>43</v>
      </c>
      <c r="D968" s="374" t="s">
        <v>2</v>
      </c>
      <c r="E968" s="375">
        <v>4.2600899999999998E-4</v>
      </c>
      <c r="F968" s="268">
        <f>IF(C968="MAT.",VLOOKUP(A968,INSUMOS_AUX!A:F,6,FALSE),0)</f>
        <v>100.24</v>
      </c>
      <c r="G968" s="375">
        <f>IF(C968="M.O.",VLOOKUP(A968,INSUMOS_AUX!A:F,6,FALSE),0)</f>
        <v>0</v>
      </c>
    </row>
    <row r="969" spans="1:7">
      <c r="A969" s="375">
        <v>36144</v>
      </c>
      <c r="B969" s="372" t="s">
        <v>4026</v>
      </c>
      <c r="C969" s="374" t="s">
        <v>43</v>
      </c>
      <c r="D969" s="374" t="s">
        <v>2</v>
      </c>
      <c r="E969" s="375">
        <v>9.1374909000000004E-2</v>
      </c>
      <c r="F969" s="268">
        <f>IF(C969="MAT.",VLOOKUP(A969,INSUMOS_AUX!A:F,6,FALSE),0)</f>
        <v>1.1200000000000001</v>
      </c>
      <c r="G969" s="375">
        <f>IF(C969="M.O.",VLOOKUP(A969,INSUMOS_AUX!A:F,6,FALSE),0)</f>
        <v>0</v>
      </c>
    </row>
    <row r="970" spans="1:7">
      <c r="A970" s="375">
        <v>36146</v>
      </c>
      <c r="B970" s="372" t="s">
        <v>3883</v>
      </c>
      <c r="C970" s="374" t="s">
        <v>43</v>
      </c>
      <c r="D970" s="374" t="s">
        <v>2</v>
      </c>
      <c r="E970" s="375">
        <v>1.01655E-3</v>
      </c>
      <c r="F970" s="268">
        <f>IF(C970="MAT.",VLOOKUP(A970,INSUMOS_AUX!A:F,6,FALSE),0)</f>
        <v>170</v>
      </c>
      <c r="G970" s="375">
        <f>IF(C970="M.O.",VLOOKUP(A970,INSUMOS_AUX!A:F,6,FALSE),0)</f>
        <v>0</v>
      </c>
    </row>
    <row r="971" spans="1:7" ht="21">
      <c r="A971" s="375">
        <v>36149</v>
      </c>
      <c r="B971" s="372" t="s">
        <v>4647</v>
      </c>
      <c r="C971" s="374" t="s">
        <v>43</v>
      </c>
      <c r="D971" s="374" t="s">
        <v>2</v>
      </c>
      <c r="E971" s="375">
        <v>5.9011199999999995E-4</v>
      </c>
      <c r="F971" s="268">
        <f>IF(C971="MAT.",VLOOKUP(A971,INSUMOS_AUX!A:F,6,FALSE),0)</f>
        <v>117.5</v>
      </c>
      <c r="G971" s="375">
        <f>IF(C971="M.O.",VLOOKUP(A971,INSUMOS_AUX!A:F,6,FALSE),0)</f>
        <v>0</v>
      </c>
    </row>
    <row r="972" spans="1:7">
      <c r="A972" s="375">
        <v>36150</v>
      </c>
      <c r="B972" s="372" t="s">
        <v>780</v>
      </c>
      <c r="C972" s="374" t="s">
        <v>43</v>
      </c>
      <c r="D972" s="374" t="s">
        <v>2</v>
      </c>
      <c r="E972" s="375">
        <v>2.1689069999999999E-3</v>
      </c>
      <c r="F972" s="268">
        <f>IF(C972="MAT.",VLOOKUP(A972,INSUMOS_AUX!A:F,6,FALSE),0)</f>
        <v>29.7</v>
      </c>
      <c r="G972" s="375">
        <f>IF(C972="M.O.",VLOOKUP(A972,INSUMOS_AUX!A:F,6,FALSE),0)</f>
        <v>0</v>
      </c>
    </row>
    <row r="973" spans="1:7" ht="21">
      <c r="A973" s="375">
        <v>36153</v>
      </c>
      <c r="B973" s="372" t="s">
        <v>4184</v>
      </c>
      <c r="C973" s="374" t="s">
        <v>43</v>
      </c>
      <c r="D973" s="374" t="s">
        <v>2</v>
      </c>
      <c r="E973" s="375">
        <v>8.8106999999999997E-4</v>
      </c>
      <c r="F973" s="268">
        <f>IF(C973="MAT.",VLOOKUP(A973,INSUMOS_AUX!A:F,6,FALSE),0)</f>
        <v>133.75</v>
      </c>
      <c r="G973" s="375">
        <f>IF(C973="M.O.",VLOOKUP(A973,INSUMOS_AUX!A:F,6,FALSE),0)</f>
        <v>0</v>
      </c>
    </row>
    <row r="974" spans="1:7">
      <c r="A974" s="375">
        <v>370</v>
      </c>
      <c r="B974" s="372" t="s">
        <v>6367</v>
      </c>
      <c r="C974" s="374" t="s">
        <v>43</v>
      </c>
      <c r="D974" s="374" t="s">
        <v>93</v>
      </c>
      <c r="E974" s="375">
        <v>4.8503999999999999E-2</v>
      </c>
      <c r="F974" s="268">
        <f>IF(C974="MAT.",VLOOKUP(A974,INSUMOS_AUX!A:F,6,FALSE),0)</f>
        <v>77.5</v>
      </c>
      <c r="G974" s="375">
        <f>IF(C974="M.O.",VLOOKUP(A974,INSUMOS_AUX!A:F,6,FALSE),0)</f>
        <v>0</v>
      </c>
    </row>
    <row r="975" spans="1:7">
      <c r="A975" s="375">
        <v>37370</v>
      </c>
      <c r="B975" s="372" t="s">
        <v>104</v>
      </c>
      <c r="C975" s="374" t="s">
        <v>43</v>
      </c>
      <c r="D975" s="374" t="s">
        <v>97</v>
      </c>
      <c r="E975" s="375">
        <v>0.8196</v>
      </c>
      <c r="F975" s="268">
        <f>IF(C975="MAT.",VLOOKUP(A975,INSUMOS_AUX!A:F,6,FALSE),0)</f>
        <v>1.7</v>
      </c>
      <c r="G975" s="375">
        <f>IF(C975="M.O.",VLOOKUP(A975,INSUMOS_AUX!A:F,6,FALSE),0)</f>
        <v>0</v>
      </c>
    </row>
    <row r="976" spans="1:7">
      <c r="A976" s="375">
        <v>37371</v>
      </c>
      <c r="B976" s="372" t="s">
        <v>105</v>
      </c>
      <c r="C976" s="374" t="s">
        <v>43</v>
      </c>
      <c r="D976" s="374" t="s">
        <v>97</v>
      </c>
      <c r="E976" s="375">
        <v>0.8196</v>
      </c>
      <c r="F976" s="268">
        <f>IF(C976="MAT.",VLOOKUP(A976,INSUMOS_AUX!A:F,6,FALSE),0)</f>
        <v>0.64</v>
      </c>
      <c r="G976" s="375">
        <f>IF(C976="M.O.",VLOOKUP(A976,INSUMOS_AUX!A:F,6,FALSE),0)</f>
        <v>0</v>
      </c>
    </row>
    <row r="977" spans="1:7">
      <c r="A977" s="375">
        <v>37372</v>
      </c>
      <c r="B977" s="372" t="s">
        <v>106</v>
      </c>
      <c r="C977" s="374" t="s">
        <v>43</v>
      </c>
      <c r="D977" s="374" t="s">
        <v>97</v>
      </c>
      <c r="E977" s="375">
        <v>0.8196</v>
      </c>
      <c r="F977" s="268">
        <f>IF(C977="MAT.",VLOOKUP(A977,INSUMOS_AUX!A:F,6,FALSE),0)</f>
        <v>0.37</v>
      </c>
      <c r="G977" s="375">
        <f>IF(C977="M.O.",VLOOKUP(A977,INSUMOS_AUX!A:F,6,FALSE),0)</f>
        <v>0</v>
      </c>
    </row>
    <row r="978" spans="1:7">
      <c r="A978" s="375">
        <v>37373</v>
      </c>
      <c r="B978" s="372" t="s">
        <v>107</v>
      </c>
      <c r="C978" s="374" t="s">
        <v>43</v>
      </c>
      <c r="D978" s="374" t="s">
        <v>97</v>
      </c>
      <c r="E978" s="375">
        <v>0.8196</v>
      </c>
      <c r="F978" s="268">
        <f>IF(C978="MAT.",VLOOKUP(A978,INSUMOS_AUX!A:F,6,FALSE),0)</f>
        <v>0.02</v>
      </c>
      <c r="G978" s="375">
        <f>IF(C978="M.O.",VLOOKUP(A978,INSUMOS_AUX!A:F,6,FALSE),0)</f>
        <v>0</v>
      </c>
    </row>
    <row r="979" spans="1:7">
      <c r="A979" s="375">
        <v>37623</v>
      </c>
      <c r="B979" s="372" t="s">
        <v>6368</v>
      </c>
      <c r="C979" s="374" t="s">
        <v>92</v>
      </c>
      <c r="D979" s="374" t="s">
        <v>97</v>
      </c>
      <c r="E979" s="375">
        <v>0.17979661999999999</v>
      </c>
      <c r="F979" s="268">
        <f>IF(C979="MAT.",VLOOKUP(A979,INSUMOS_AUX!A:F,6,FALSE),0)</f>
        <v>0</v>
      </c>
      <c r="G979" s="375">
        <f>IF(C979="M.O.",VLOOKUP(A979,INSUMOS_AUX!A:F,6,FALSE),0)</f>
        <v>9.94</v>
      </c>
    </row>
    <row r="980" spans="1:7">
      <c r="A980" s="375">
        <v>38382</v>
      </c>
      <c r="B980" s="372" t="s">
        <v>2915</v>
      </c>
      <c r="C980" s="374" t="s">
        <v>43</v>
      </c>
      <c r="D980" s="374" t="s">
        <v>2</v>
      </c>
      <c r="E980" s="375">
        <v>1.74993E-3</v>
      </c>
      <c r="F980" s="268">
        <f>IF(C980="MAT.",VLOOKUP(A980,INSUMOS_AUX!A:F,6,FALSE),0)</f>
        <v>7.37</v>
      </c>
      <c r="G980" s="375">
        <f>IF(C980="M.O.",VLOOKUP(A980,INSUMOS_AUX!A:F,6,FALSE),0)</f>
        <v>0</v>
      </c>
    </row>
    <row r="981" spans="1:7">
      <c r="A981" s="375">
        <v>38390</v>
      </c>
      <c r="B981" s="372" t="s">
        <v>4067</v>
      </c>
      <c r="C981" s="374" t="s">
        <v>43</v>
      </c>
      <c r="D981" s="374" t="s">
        <v>2</v>
      </c>
      <c r="E981" s="375">
        <v>9.6887199999999996E-4</v>
      </c>
      <c r="F981" s="268">
        <f>IF(C981="MAT.",VLOOKUP(A981,INSUMOS_AUX!A:F,6,FALSE),0)</f>
        <v>22.22</v>
      </c>
      <c r="G981" s="375">
        <f>IF(C981="M.O.",VLOOKUP(A981,INSUMOS_AUX!A:F,6,FALSE),0)</f>
        <v>0</v>
      </c>
    </row>
    <row r="982" spans="1:7">
      <c r="A982" s="375">
        <v>38393</v>
      </c>
      <c r="B982" s="372" t="s">
        <v>4066</v>
      </c>
      <c r="C982" s="374" t="s">
        <v>43</v>
      </c>
      <c r="D982" s="374" t="s">
        <v>2</v>
      </c>
      <c r="E982" s="375">
        <v>9.6887199999999996E-4</v>
      </c>
      <c r="F982" s="268">
        <f>IF(C982="MAT.",VLOOKUP(A982,INSUMOS_AUX!A:F,6,FALSE),0)</f>
        <v>10.02</v>
      </c>
      <c r="G982" s="375">
        <f>IF(C982="M.O.",VLOOKUP(A982,INSUMOS_AUX!A:F,6,FALSE),0)</f>
        <v>0</v>
      </c>
    </row>
    <row r="983" spans="1:7">
      <c r="A983" s="375">
        <v>38396</v>
      </c>
      <c r="B983" s="372" t="s">
        <v>4090</v>
      </c>
      <c r="C983" s="374" t="s">
        <v>43</v>
      </c>
      <c r="D983" s="374" t="s">
        <v>2</v>
      </c>
      <c r="E983" s="375">
        <v>3.4742E-5</v>
      </c>
      <c r="F983" s="268">
        <f>IF(C983="MAT.",VLOOKUP(A983,INSUMOS_AUX!A:F,6,FALSE),0)</f>
        <v>308.81</v>
      </c>
      <c r="G983" s="375">
        <f>IF(C983="M.O.",VLOOKUP(A983,INSUMOS_AUX!A:F,6,FALSE),0)</f>
        <v>0</v>
      </c>
    </row>
    <row r="984" spans="1:7">
      <c r="A984" s="375">
        <v>38399</v>
      </c>
      <c r="B984" s="372" t="s">
        <v>914</v>
      </c>
      <c r="C984" s="374" t="s">
        <v>43</v>
      </c>
      <c r="D984" s="374" t="s">
        <v>2</v>
      </c>
      <c r="E984" s="375">
        <v>1.7358299999999999E-4</v>
      </c>
      <c r="F984" s="268">
        <f>IF(C984="MAT.",VLOOKUP(A984,INSUMOS_AUX!A:F,6,FALSE),0)</f>
        <v>123.87</v>
      </c>
      <c r="G984" s="375">
        <f>IF(C984="M.O.",VLOOKUP(A984,INSUMOS_AUX!A:F,6,FALSE),0)</f>
        <v>0</v>
      </c>
    </row>
    <row r="985" spans="1:7" ht="21">
      <c r="A985" s="375">
        <v>38413</v>
      </c>
      <c r="B985" s="372" t="s">
        <v>2921</v>
      </c>
      <c r="C985" s="374" t="s">
        <v>43</v>
      </c>
      <c r="D985" s="374" t="s">
        <v>2</v>
      </c>
      <c r="E985" s="375">
        <v>2.8268000000000001E-5</v>
      </c>
      <c r="F985" s="268">
        <f>IF(C985="MAT.",VLOOKUP(A985,INSUMOS_AUX!A:F,6,FALSE),0)</f>
        <v>623.17999999999995</v>
      </c>
      <c r="G985" s="375">
        <f>IF(C985="M.O.",VLOOKUP(A985,INSUMOS_AUX!A:F,6,FALSE),0)</f>
        <v>0</v>
      </c>
    </row>
    <row r="986" spans="1:7">
      <c r="A986" s="375">
        <v>38476</v>
      </c>
      <c r="B986" s="372" t="s">
        <v>2266</v>
      </c>
      <c r="C986" s="374" t="s">
        <v>43</v>
      </c>
      <c r="D986" s="374" t="s">
        <v>2</v>
      </c>
      <c r="E986" s="375">
        <v>1.3185399999999999E-4</v>
      </c>
      <c r="F986" s="268">
        <f>IF(C986="MAT.",VLOOKUP(A986,INSUMOS_AUX!A:F,6,FALSE),0)</f>
        <v>186.63</v>
      </c>
      <c r="G986" s="375">
        <f>IF(C986="M.O.",VLOOKUP(A986,INSUMOS_AUX!A:F,6,FALSE),0)</f>
        <v>0</v>
      </c>
    </row>
    <row r="987" spans="1:7">
      <c r="A987" s="375">
        <v>38477</v>
      </c>
      <c r="B987" s="372" t="s">
        <v>2267</v>
      </c>
      <c r="C987" s="374" t="s">
        <v>43</v>
      </c>
      <c r="D987" s="374" t="s">
        <v>2</v>
      </c>
      <c r="E987" s="375">
        <v>2.8268000000000001E-5</v>
      </c>
      <c r="F987" s="268">
        <f>IF(C987="MAT.",VLOOKUP(A987,INSUMOS_AUX!A:F,6,FALSE),0)</f>
        <v>528.54</v>
      </c>
      <c r="G987" s="375">
        <f>IF(C987="M.O.",VLOOKUP(A987,INSUMOS_AUX!A:F,6,FALSE),0)</f>
        <v>0</v>
      </c>
    </row>
    <row r="988" spans="1:7">
      <c r="A988" s="375">
        <v>4750</v>
      </c>
      <c r="B988" s="372" t="s">
        <v>110</v>
      </c>
      <c r="C988" s="374" t="s">
        <v>92</v>
      </c>
      <c r="D988" s="374" t="s">
        <v>97</v>
      </c>
      <c r="E988" s="375">
        <v>0.47803699999999999</v>
      </c>
      <c r="F988" s="268">
        <f>IF(C988="MAT.",VLOOKUP(A988,INSUMOS_AUX!A:F,6,FALSE),0)</f>
        <v>0</v>
      </c>
      <c r="G988" s="375">
        <f>IF(C988="M.O.",VLOOKUP(A988,INSUMOS_AUX!A:F,6,FALSE),0)</f>
        <v>13.35</v>
      </c>
    </row>
    <row r="989" spans="1:7">
      <c r="A989" s="375">
        <v>6111</v>
      </c>
      <c r="B989" s="372" t="s">
        <v>109</v>
      </c>
      <c r="C989" s="374" t="s">
        <v>92</v>
      </c>
      <c r="D989" s="374" t="s">
        <v>97</v>
      </c>
      <c r="E989" s="375">
        <v>0.1739241</v>
      </c>
      <c r="F989" s="268">
        <f>IF(C989="MAT.",VLOOKUP(A989,INSUMOS_AUX!A:F,6,FALSE),0)</f>
        <v>0</v>
      </c>
      <c r="G989" s="375">
        <f>IF(C989="M.O.",VLOOKUP(A989,INSUMOS_AUX!A:F,6,FALSE),0)</f>
        <v>8.17</v>
      </c>
    </row>
    <row r="990" spans="1:7">
      <c r="A990" s="96"/>
      <c r="B990" s="110"/>
      <c r="C990" s="97"/>
      <c r="D990" s="97"/>
      <c r="E990" s="97"/>
      <c r="F990" s="97"/>
      <c r="G990" s="97"/>
    </row>
    <row r="991" spans="1:7" ht="42">
      <c r="A991" s="359" t="s">
        <v>5684</v>
      </c>
      <c r="B991" s="358" t="s">
        <v>5685</v>
      </c>
      <c r="C991" s="360" t="s">
        <v>75</v>
      </c>
      <c r="D991" s="360" t="s">
        <v>76</v>
      </c>
      <c r="E991" s="361">
        <v>162.43</v>
      </c>
      <c r="F991" s="361">
        <f t="shared" ref="F991:G991" si="34">SUMPRODUCT($E992:$E1020,F992:F1020)</f>
        <v>14.36849087695</v>
      </c>
      <c r="G991" s="361">
        <f t="shared" si="34"/>
        <v>10.70409571335</v>
      </c>
    </row>
    <row r="992" spans="1:7">
      <c r="A992" s="375">
        <v>10</v>
      </c>
      <c r="B992" s="372" t="s">
        <v>332</v>
      </c>
      <c r="C992" s="374" t="s">
        <v>43</v>
      </c>
      <c r="D992" s="374" t="s">
        <v>2</v>
      </c>
      <c r="E992" s="375">
        <v>8.1415629999999992E-3</v>
      </c>
      <c r="F992" s="268">
        <f>IF(C992="MAT.",VLOOKUP(A992,INSUMOS_AUX!A:F,6,FALSE),0)</f>
        <v>6.13</v>
      </c>
      <c r="G992" s="375">
        <f>IF(C992="M.O.",VLOOKUP(A992,INSUMOS_AUX!A:F,6,FALSE),0)</f>
        <v>0</v>
      </c>
    </row>
    <row r="993" spans="1:7">
      <c r="A993" s="375">
        <v>1106</v>
      </c>
      <c r="B993" s="372" t="s">
        <v>342</v>
      </c>
      <c r="C993" s="374" t="s">
        <v>43</v>
      </c>
      <c r="D993" s="374" t="s">
        <v>94</v>
      </c>
      <c r="E993" s="375">
        <v>7.1041439999999998</v>
      </c>
      <c r="F993" s="268">
        <f>IF(C993="MAT.",VLOOKUP(A993,INSUMOS_AUX!A:F,6,FALSE),0)</f>
        <v>0.53</v>
      </c>
      <c r="G993" s="375">
        <f>IF(C993="M.O.",VLOOKUP(A993,INSUMOS_AUX!A:F,6,FALSE),0)</f>
        <v>0</v>
      </c>
    </row>
    <row r="994" spans="1:7" ht="21">
      <c r="A994" s="375">
        <v>11359</v>
      </c>
      <c r="B994" s="372" t="s">
        <v>5603</v>
      </c>
      <c r="C994" s="374" t="s">
        <v>43</v>
      </c>
      <c r="D994" s="374" t="s">
        <v>2</v>
      </c>
      <c r="E994" s="375">
        <v>6.8751000000000006E-5</v>
      </c>
      <c r="F994" s="268">
        <f>IF(C994="MAT.",VLOOKUP(A994,INSUMOS_AUX!A:F,6,FALSE),0)</f>
        <v>604.45000000000005</v>
      </c>
      <c r="G994" s="375">
        <f>IF(C994="M.O.",VLOOKUP(A994,INSUMOS_AUX!A:F,6,FALSE),0)</f>
        <v>0</v>
      </c>
    </row>
    <row r="995" spans="1:7">
      <c r="A995" s="375">
        <v>12815</v>
      </c>
      <c r="B995" s="372" t="s">
        <v>2406</v>
      </c>
      <c r="C995" s="374" t="s">
        <v>43</v>
      </c>
      <c r="D995" s="374" t="s">
        <v>2</v>
      </c>
      <c r="E995" s="375">
        <v>9.2097800000000007E-3</v>
      </c>
      <c r="F995" s="268">
        <f>IF(C995="MAT.",VLOOKUP(A995,INSUMOS_AUX!A:F,6,FALSE),0)</f>
        <v>5.65</v>
      </c>
      <c r="G995" s="375">
        <f>IF(C995="M.O.",VLOOKUP(A995,INSUMOS_AUX!A:F,6,FALSE),0)</f>
        <v>0</v>
      </c>
    </row>
    <row r="996" spans="1:7">
      <c r="A996" s="375">
        <v>12892</v>
      </c>
      <c r="B996" s="372" t="s">
        <v>328</v>
      </c>
      <c r="C996" s="374" t="s">
        <v>43</v>
      </c>
      <c r="D996" s="374" t="s">
        <v>98</v>
      </c>
      <c r="E996" s="375">
        <v>1.3947651E-2</v>
      </c>
      <c r="F996" s="268">
        <f>IF(C996="MAT.",VLOOKUP(A996,INSUMOS_AUX!A:F,6,FALSE),0)</f>
        <v>9</v>
      </c>
      <c r="G996" s="375">
        <f>IF(C996="M.O.",VLOOKUP(A996,INSUMOS_AUX!A:F,6,FALSE),0)</f>
        <v>0</v>
      </c>
    </row>
    <row r="997" spans="1:7">
      <c r="A997" s="375">
        <v>12893</v>
      </c>
      <c r="B997" s="372" t="s">
        <v>329</v>
      </c>
      <c r="C997" s="374" t="s">
        <v>43</v>
      </c>
      <c r="D997" s="374" t="s">
        <v>98</v>
      </c>
      <c r="E997" s="375">
        <v>1.625835E-3</v>
      </c>
      <c r="F997" s="268">
        <f>IF(C997="MAT.",VLOOKUP(A997,INSUMOS_AUX!A:F,6,FALSE),0)</f>
        <v>48</v>
      </c>
      <c r="G997" s="375">
        <f>IF(C997="M.O.",VLOOKUP(A997,INSUMOS_AUX!A:F,6,FALSE),0)</f>
        <v>0</v>
      </c>
    </row>
    <row r="998" spans="1:7">
      <c r="A998" s="375">
        <v>1379</v>
      </c>
      <c r="B998" s="372" t="s">
        <v>335</v>
      </c>
      <c r="C998" s="374" t="s">
        <v>43</v>
      </c>
      <c r="D998" s="374" t="s">
        <v>94</v>
      </c>
      <c r="E998" s="375">
        <v>6.8082320000000003</v>
      </c>
      <c r="F998" s="268">
        <f>IF(C998="MAT.",VLOOKUP(A998,INSUMOS_AUX!A:F,6,FALSE),0)</f>
        <v>0.42</v>
      </c>
      <c r="G998" s="375">
        <f>IF(C998="M.O.",VLOOKUP(A998,INSUMOS_AUX!A:F,6,FALSE),0)</f>
        <v>0</v>
      </c>
    </row>
    <row r="999" spans="1:7">
      <c r="A999" s="375">
        <v>25966</v>
      </c>
      <c r="B999" s="372" t="s">
        <v>3980</v>
      </c>
      <c r="C999" s="374" t="s">
        <v>43</v>
      </c>
      <c r="D999" s="374" t="s">
        <v>113</v>
      </c>
      <c r="E999" s="375">
        <v>1.5349459999999999E-3</v>
      </c>
      <c r="F999" s="268">
        <f>IF(C999="MAT.",VLOOKUP(A999,INSUMOS_AUX!A:F,6,FALSE),0)</f>
        <v>13.63</v>
      </c>
      <c r="G999" s="375">
        <f>IF(C999="M.O.",VLOOKUP(A999,INSUMOS_AUX!A:F,6,FALSE),0)</f>
        <v>0</v>
      </c>
    </row>
    <row r="1000" spans="1:7">
      <c r="A1000" s="375">
        <v>2711</v>
      </c>
      <c r="B1000" s="372" t="s">
        <v>334</v>
      </c>
      <c r="C1000" s="374" t="s">
        <v>43</v>
      </c>
      <c r="D1000" s="374" t="s">
        <v>2</v>
      </c>
      <c r="E1000" s="375">
        <v>6.7490900000000001E-4</v>
      </c>
      <c r="F1000" s="268">
        <f>IF(C1000="MAT.",VLOOKUP(A1000,INSUMOS_AUX!A:F,6,FALSE),0)</f>
        <v>100.24</v>
      </c>
      <c r="G1000" s="375">
        <f>IF(C1000="M.O.",VLOOKUP(A1000,INSUMOS_AUX!A:F,6,FALSE),0)</f>
        <v>0</v>
      </c>
    </row>
    <row r="1001" spans="1:7">
      <c r="A1001" s="375">
        <v>36144</v>
      </c>
      <c r="B1001" s="372" t="s">
        <v>4026</v>
      </c>
      <c r="C1001" s="374" t="s">
        <v>43</v>
      </c>
      <c r="D1001" s="374" t="s">
        <v>2</v>
      </c>
      <c r="E1001" s="375">
        <v>0.11321659000000001</v>
      </c>
      <c r="F1001" s="268">
        <f>IF(C1001="MAT.",VLOOKUP(A1001,INSUMOS_AUX!A:F,6,FALSE),0)</f>
        <v>1.1200000000000001</v>
      </c>
      <c r="G1001" s="375">
        <f>IF(C1001="M.O.",VLOOKUP(A1001,INSUMOS_AUX!A:F,6,FALSE),0)</f>
        <v>0</v>
      </c>
    </row>
    <row r="1002" spans="1:7">
      <c r="A1002" s="375">
        <v>36146</v>
      </c>
      <c r="B1002" s="372" t="s">
        <v>3883</v>
      </c>
      <c r="C1002" s="374" t="s">
        <v>43</v>
      </c>
      <c r="D1002" s="374" t="s">
        <v>2</v>
      </c>
      <c r="E1002" s="375">
        <v>1.2595390000000001E-3</v>
      </c>
      <c r="F1002" s="268">
        <f>IF(C1002="MAT.",VLOOKUP(A1002,INSUMOS_AUX!A:F,6,FALSE),0)</f>
        <v>170</v>
      </c>
      <c r="G1002" s="375">
        <f>IF(C1002="M.O.",VLOOKUP(A1002,INSUMOS_AUX!A:F,6,FALSE),0)</f>
        <v>0</v>
      </c>
    </row>
    <row r="1003" spans="1:7" ht="21">
      <c r="A1003" s="375">
        <v>36149</v>
      </c>
      <c r="B1003" s="372" t="s">
        <v>4647</v>
      </c>
      <c r="C1003" s="374" t="s">
        <v>43</v>
      </c>
      <c r="D1003" s="374" t="s">
        <v>2</v>
      </c>
      <c r="E1003" s="375">
        <v>7.3116900000000005E-4</v>
      </c>
      <c r="F1003" s="268">
        <f>IF(C1003="MAT.",VLOOKUP(A1003,INSUMOS_AUX!A:F,6,FALSE),0)</f>
        <v>117.5</v>
      </c>
      <c r="G1003" s="375">
        <f>IF(C1003="M.O.",VLOOKUP(A1003,INSUMOS_AUX!A:F,6,FALSE),0)</f>
        <v>0</v>
      </c>
    </row>
    <row r="1004" spans="1:7">
      <c r="A1004" s="375">
        <v>36150</v>
      </c>
      <c r="B1004" s="372" t="s">
        <v>780</v>
      </c>
      <c r="C1004" s="374" t="s">
        <v>43</v>
      </c>
      <c r="D1004" s="374" t="s">
        <v>2</v>
      </c>
      <c r="E1004" s="375">
        <v>2.6873489999999999E-3</v>
      </c>
      <c r="F1004" s="268">
        <f>IF(C1004="MAT.",VLOOKUP(A1004,INSUMOS_AUX!A:F,6,FALSE),0)</f>
        <v>29.7</v>
      </c>
      <c r="G1004" s="375">
        <f>IF(C1004="M.O.",VLOOKUP(A1004,INSUMOS_AUX!A:F,6,FALSE),0)</f>
        <v>0</v>
      </c>
    </row>
    <row r="1005" spans="1:7" ht="21">
      <c r="A1005" s="375">
        <v>36153</v>
      </c>
      <c r="B1005" s="372" t="s">
        <v>4184</v>
      </c>
      <c r="C1005" s="374" t="s">
        <v>43</v>
      </c>
      <c r="D1005" s="374" t="s">
        <v>2</v>
      </c>
      <c r="E1005" s="375">
        <v>1.0916750000000001E-3</v>
      </c>
      <c r="F1005" s="268">
        <f>IF(C1005="MAT.",VLOOKUP(A1005,INSUMOS_AUX!A:F,6,FALSE),0)</f>
        <v>133.75</v>
      </c>
      <c r="G1005" s="375">
        <f>IF(C1005="M.O.",VLOOKUP(A1005,INSUMOS_AUX!A:F,6,FALSE),0)</f>
        <v>0</v>
      </c>
    </row>
    <row r="1006" spans="1:7">
      <c r="A1006" s="375">
        <v>370</v>
      </c>
      <c r="B1006" s="372" t="s">
        <v>6367</v>
      </c>
      <c r="C1006" s="374" t="s">
        <v>43</v>
      </c>
      <c r="D1006" s="374" t="s">
        <v>93</v>
      </c>
      <c r="E1006" s="375">
        <v>4.7376000000000001E-2</v>
      </c>
      <c r="F1006" s="268">
        <f>IF(C1006="MAT.",VLOOKUP(A1006,INSUMOS_AUX!A:F,6,FALSE),0)</f>
        <v>77.5</v>
      </c>
      <c r="G1006" s="375">
        <f>IF(C1006="M.O.",VLOOKUP(A1006,INSUMOS_AUX!A:F,6,FALSE),0)</f>
        <v>0</v>
      </c>
    </row>
    <row r="1007" spans="1:7">
      <c r="A1007" s="375">
        <v>37370</v>
      </c>
      <c r="B1007" s="372" t="s">
        <v>104</v>
      </c>
      <c r="C1007" s="374" t="s">
        <v>43</v>
      </c>
      <c r="D1007" s="374" t="s">
        <v>97</v>
      </c>
      <c r="E1007" s="375">
        <v>1.015512</v>
      </c>
      <c r="F1007" s="268">
        <f>IF(C1007="MAT.",VLOOKUP(A1007,INSUMOS_AUX!A:F,6,FALSE),0)</f>
        <v>1.7</v>
      </c>
      <c r="G1007" s="375">
        <f>IF(C1007="M.O.",VLOOKUP(A1007,INSUMOS_AUX!A:F,6,FALSE),0)</f>
        <v>0</v>
      </c>
    </row>
    <row r="1008" spans="1:7">
      <c r="A1008" s="375">
        <v>37371</v>
      </c>
      <c r="B1008" s="372" t="s">
        <v>105</v>
      </c>
      <c r="C1008" s="374" t="s">
        <v>43</v>
      </c>
      <c r="D1008" s="374" t="s">
        <v>97</v>
      </c>
      <c r="E1008" s="375">
        <v>1.015512</v>
      </c>
      <c r="F1008" s="268">
        <f>IF(C1008="MAT.",VLOOKUP(A1008,INSUMOS_AUX!A:F,6,FALSE),0)</f>
        <v>0.64</v>
      </c>
      <c r="G1008" s="375">
        <f>IF(C1008="M.O.",VLOOKUP(A1008,INSUMOS_AUX!A:F,6,FALSE),0)</f>
        <v>0</v>
      </c>
    </row>
    <row r="1009" spans="1:7">
      <c r="A1009" s="375">
        <v>37372</v>
      </c>
      <c r="B1009" s="372" t="s">
        <v>106</v>
      </c>
      <c r="C1009" s="374" t="s">
        <v>43</v>
      </c>
      <c r="D1009" s="374" t="s">
        <v>97</v>
      </c>
      <c r="E1009" s="375">
        <v>1.015512</v>
      </c>
      <c r="F1009" s="268">
        <f>IF(C1009="MAT.",VLOOKUP(A1009,INSUMOS_AUX!A:F,6,FALSE),0)</f>
        <v>0.37</v>
      </c>
      <c r="G1009" s="375">
        <f>IF(C1009="M.O.",VLOOKUP(A1009,INSUMOS_AUX!A:F,6,FALSE),0)</f>
        <v>0</v>
      </c>
    </row>
    <row r="1010" spans="1:7">
      <c r="A1010" s="375">
        <v>37373</v>
      </c>
      <c r="B1010" s="372" t="s">
        <v>107</v>
      </c>
      <c r="C1010" s="374" t="s">
        <v>43</v>
      </c>
      <c r="D1010" s="374" t="s">
        <v>97</v>
      </c>
      <c r="E1010" s="375">
        <v>1.015512</v>
      </c>
      <c r="F1010" s="268">
        <f>IF(C1010="MAT.",VLOOKUP(A1010,INSUMOS_AUX!A:F,6,FALSE),0)</f>
        <v>0.02</v>
      </c>
      <c r="G1010" s="375">
        <f>IF(C1010="M.O.",VLOOKUP(A1010,INSUMOS_AUX!A:F,6,FALSE),0)</f>
        <v>0</v>
      </c>
    </row>
    <row r="1011" spans="1:7">
      <c r="A1011" s="375">
        <v>38382</v>
      </c>
      <c r="B1011" s="372" t="s">
        <v>2915</v>
      </c>
      <c r="C1011" s="374" t="s">
        <v>43</v>
      </c>
      <c r="D1011" s="374" t="s">
        <v>2</v>
      </c>
      <c r="E1011" s="375">
        <v>2.772348E-3</v>
      </c>
      <c r="F1011" s="268">
        <f>IF(C1011="MAT.",VLOOKUP(A1011,INSUMOS_AUX!A:F,6,FALSE),0)</f>
        <v>7.37</v>
      </c>
      <c r="G1011" s="375">
        <f>IF(C1011="M.O.",VLOOKUP(A1011,INSUMOS_AUX!A:F,6,FALSE),0)</f>
        <v>0</v>
      </c>
    </row>
    <row r="1012" spans="1:7">
      <c r="A1012" s="375">
        <v>38390</v>
      </c>
      <c r="B1012" s="372" t="s">
        <v>4067</v>
      </c>
      <c r="C1012" s="374" t="s">
        <v>43</v>
      </c>
      <c r="D1012" s="374" t="s">
        <v>2</v>
      </c>
      <c r="E1012" s="375">
        <v>1.5349459999999999E-3</v>
      </c>
      <c r="F1012" s="268">
        <f>IF(C1012="MAT.",VLOOKUP(A1012,INSUMOS_AUX!A:F,6,FALSE),0)</f>
        <v>22.22</v>
      </c>
      <c r="G1012" s="375">
        <f>IF(C1012="M.O.",VLOOKUP(A1012,INSUMOS_AUX!A:F,6,FALSE),0)</f>
        <v>0</v>
      </c>
    </row>
    <row r="1013" spans="1:7">
      <c r="A1013" s="375">
        <v>38393</v>
      </c>
      <c r="B1013" s="372" t="s">
        <v>4066</v>
      </c>
      <c r="C1013" s="374" t="s">
        <v>43</v>
      </c>
      <c r="D1013" s="374" t="s">
        <v>2</v>
      </c>
      <c r="E1013" s="375">
        <v>1.5349459999999999E-3</v>
      </c>
      <c r="F1013" s="268">
        <f>IF(C1013="MAT.",VLOOKUP(A1013,INSUMOS_AUX!A:F,6,FALSE),0)</f>
        <v>10.02</v>
      </c>
      <c r="G1013" s="375">
        <f>IF(C1013="M.O.",VLOOKUP(A1013,INSUMOS_AUX!A:F,6,FALSE),0)</f>
        <v>0</v>
      </c>
    </row>
    <row r="1014" spans="1:7">
      <c r="A1014" s="375">
        <v>38396</v>
      </c>
      <c r="B1014" s="372" t="s">
        <v>4090</v>
      </c>
      <c r="C1014" s="374" t="s">
        <v>43</v>
      </c>
      <c r="D1014" s="374" t="s">
        <v>2</v>
      </c>
      <c r="E1014" s="375">
        <v>5.5040999999999997E-5</v>
      </c>
      <c r="F1014" s="268">
        <f>IF(C1014="MAT.",VLOOKUP(A1014,INSUMOS_AUX!A:F,6,FALSE),0)</f>
        <v>308.81</v>
      </c>
      <c r="G1014" s="375">
        <f>IF(C1014="M.O.",VLOOKUP(A1014,INSUMOS_AUX!A:F,6,FALSE),0)</f>
        <v>0</v>
      </c>
    </row>
    <row r="1015" spans="1:7">
      <c r="A1015" s="375">
        <v>38399</v>
      </c>
      <c r="B1015" s="372" t="s">
        <v>914</v>
      </c>
      <c r="C1015" s="374" t="s">
        <v>43</v>
      </c>
      <c r="D1015" s="374" t="s">
        <v>2</v>
      </c>
      <c r="E1015" s="375">
        <v>2.7500000000000002E-4</v>
      </c>
      <c r="F1015" s="268">
        <f>IF(C1015="MAT.",VLOOKUP(A1015,INSUMOS_AUX!A:F,6,FALSE),0)</f>
        <v>123.87</v>
      </c>
      <c r="G1015" s="375">
        <f>IF(C1015="M.O.",VLOOKUP(A1015,INSUMOS_AUX!A:F,6,FALSE),0)</f>
        <v>0</v>
      </c>
    </row>
    <row r="1016" spans="1:7" ht="21">
      <c r="A1016" s="375">
        <v>38413</v>
      </c>
      <c r="B1016" s="372" t="s">
        <v>2921</v>
      </c>
      <c r="C1016" s="374" t="s">
        <v>43</v>
      </c>
      <c r="D1016" s="374" t="s">
        <v>2</v>
      </c>
      <c r="E1016" s="375">
        <v>4.4783999999999997E-5</v>
      </c>
      <c r="F1016" s="268">
        <f>IF(C1016="MAT.",VLOOKUP(A1016,INSUMOS_AUX!A:F,6,FALSE),0)</f>
        <v>623.17999999999995</v>
      </c>
      <c r="G1016" s="375">
        <f>IF(C1016="M.O.",VLOOKUP(A1016,INSUMOS_AUX!A:F,6,FALSE),0)</f>
        <v>0</v>
      </c>
    </row>
    <row r="1017" spans="1:7">
      <c r="A1017" s="375">
        <v>38476</v>
      </c>
      <c r="B1017" s="372" t="s">
        <v>2266</v>
      </c>
      <c r="C1017" s="374" t="s">
        <v>43</v>
      </c>
      <c r="D1017" s="374" t="s">
        <v>2</v>
      </c>
      <c r="E1017" s="375">
        <v>2.08891E-4</v>
      </c>
      <c r="F1017" s="268">
        <f>IF(C1017="MAT.",VLOOKUP(A1017,INSUMOS_AUX!A:F,6,FALSE),0)</f>
        <v>186.63</v>
      </c>
      <c r="G1017" s="375">
        <f>IF(C1017="M.O.",VLOOKUP(A1017,INSUMOS_AUX!A:F,6,FALSE),0)</f>
        <v>0</v>
      </c>
    </row>
    <row r="1018" spans="1:7">
      <c r="A1018" s="375">
        <v>38477</v>
      </c>
      <c r="B1018" s="372" t="s">
        <v>2267</v>
      </c>
      <c r="C1018" s="374" t="s">
        <v>43</v>
      </c>
      <c r="D1018" s="374" t="s">
        <v>2</v>
      </c>
      <c r="E1018" s="375">
        <v>4.4783999999999997E-5</v>
      </c>
      <c r="F1018" s="268">
        <f>IF(C1018="MAT.",VLOOKUP(A1018,INSUMOS_AUX!A:F,6,FALSE),0)</f>
        <v>528.54</v>
      </c>
      <c r="G1018" s="375">
        <f>IF(C1018="M.O.",VLOOKUP(A1018,INSUMOS_AUX!A:F,6,FALSE),0)</f>
        <v>0</v>
      </c>
    </row>
    <row r="1019" spans="1:7">
      <c r="A1019" s="375">
        <v>4750</v>
      </c>
      <c r="B1019" s="372" t="s">
        <v>110</v>
      </c>
      <c r="C1019" s="374" t="s">
        <v>92</v>
      </c>
      <c r="D1019" s="374" t="s">
        <v>97</v>
      </c>
      <c r="E1019" s="375">
        <v>0.43735299999999999</v>
      </c>
      <c r="F1019" s="268">
        <f>IF(C1019="MAT.",VLOOKUP(A1019,INSUMOS_AUX!A:F,6,FALSE),0)</f>
        <v>0</v>
      </c>
      <c r="G1019" s="375">
        <f>IF(C1019="M.O.",VLOOKUP(A1019,INSUMOS_AUX!A:F,6,FALSE),0)</f>
        <v>13.35</v>
      </c>
    </row>
    <row r="1020" spans="1:7">
      <c r="A1020" s="375">
        <v>6111</v>
      </c>
      <c r="B1020" s="372" t="s">
        <v>109</v>
      </c>
      <c r="C1020" s="374" t="s">
        <v>92</v>
      </c>
      <c r="D1020" s="374" t="s">
        <v>97</v>
      </c>
      <c r="E1020" s="375">
        <v>0.59552425499999995</v>
      </c>
      <c r="F1020" s="268">
        <f>IF(C1020="MAT.",VLOOKUP(A1020,INSUMOS_AUX!A:F,6,FALSE),0)</f>
        <v>0</v>
      </c>
      <c r="G1020" s="375">
        <f>IF(C1020="M.O.",VLOOKUP(A1020,INSUMOS_AUX!A:F,6,FALSE),0)</f>
        <v>8.17</v>
      </c>
    </row>
    <row r="1021" spans="1:7">
      <c r="A1021" s="96"/>
      <c r="B1021" s="110"/>
      <c r="C1021" s="97"/>
      <c r="D1021" s="97"/>
      <c r="E1021" s="97"/>
      <c r="F1021" s="97"/>
      <c r="G1021" s="97"/>
    </row>
    <row r="1022" spans="1:7" ht="31.5">
      <c r="A1022" s="359" t="s">
        <v>5686</v>
      </c>
      <c r="B1022" s="358" t="s">
        <v>5687</v>
      </c>
      <c r="C1022" s="360" t="s">
        <v>75</v>
      </c>
      <c r="D1022" s="360" t="s">
        <v>76</v>
      </c>
      <c r="E1022" s="361">
        <v>619.62</v>
      </c>
      <c r="F1022" s="361">
        <f t="shared" ref="F1022:G1022" si="35">SUMPRODUCT($E1023:$E1053,F1023:F1053)</f>
        <v>2.2088801824199997</v>
      </c>
      <c r="G1022" s="361">
        <f t="shared" si="35"/>
        <v>3.4208880956600001</v>
      </c>
    </row>
    <row r="1023" spans="1:7">
      <c r="A1023" s="375">
        <v>10</v>
      </c>
      <c r="B1023" s="372" t="s">
        <v>332</v>
      </c>
      <c r="C1023" s="374" t="s">
        <v>43</v>
      </c>
      <c r="D1023" s="374" t="s">
        <v>2</v>
      </c>
      <c r="E1023" s="375">
        <v>2.1967129999999999E-3</v>
      </c>
      <c r="F1023" s="268">
        <f>IF(C1023="MAT.",VLOOKUP(A1023,INSUMOS_AUX!A:F,6,FALSE),0)</f>
        <v>6.13</v>
      </c>
      <c r="G1023" s="375">
        <f>IF(C1023="M.O.",VLOOKUP(A1023,INSUMOS_AUX!A:F,6,FALSE),0)</f>
        <v>0</v>
      </c>
    </row>
    <row r="1024" spans="1:7" ht="21">
      <c r="A1024" s="375">
        <v>10535</v>
      </c>
      <c r="B1024" s="372" t="s">
        <v>95</v>
      </c>
      <c r="C1024" s="374" t="s">
        <v>43</v>
      </c>
      <c r="D1024" s="374" t="s">
        <v>2</v>
      </c>
      <c r="E1024" s="375">
        <v>1.6610000000000001E-6</v>
      </c>
      <c r="F1024" s="268">
        <f>IF(C1024="MAT.",VLOOKUP(A1024,INSUMOS_AUX!A:F,6,FALSE),0)</f>
        <v>3000</v>
      </c>
      <c r="G1024" s="375">
        <f>IF(C1024="M.O.",VLOOKUP(A1024,INSUMOS_AUX!A:F,6,FALSE),0)</f>
        <v>0</v>
      </c>
    </row>
    <row r="1025" spans="1:7" ht="21">
      <c r="A1025" s="375">
        <v>11359</v>
      </c>
      <c r="B1025" s="372" t="s">
        <v>5603</v>
      </c>
      <c r="C1025" s="374" t="s">
        <v>43</v>
      </c>
      <c r="D1025" s="374" t="s">
        <v>2</v>
      </c>
      <c r="E1025" s="375">
        <v>1.855E-5</v>
      </c>
      <c r="F1025" s="268">
        <f>IF(C1025="MAT.",VLOOKUP(A1025,INSUMOS_AUX!A:F,6,FALSE),0)</f>
        <v>604.45000000000005</v>
      </c>
      <c r="G1025" s="375">
        <f>IF(C1025="M.O.",VLOOKUP(A1025,INSUMOS_AUX!A:F,6,FALSE),0)</f>
        <v>0</v>
      </c>
    </row>
    <row r="1026" spans="1:7">
      <c r="A1026" s="375">
        <v>12815</v>
      </c>
      <c r="B1026" s="372" t="s">
        <v>2406</v>
      </c>
      <c r="C1026" s="374" t="s">
        <v>43</v>
      </c>
      <c r="D1026" s="374" t="s">
        <v>2</v>
      </c>
      <c r="E1026" s="375">
        <v>2.4849329999999999E-3</v>
      </c>
      <c r="F1026" s="268">
        <f>IF(C1026="MAT.",VLOOKUP(A1026,INSUMOS_AUX!A:F,6,FALSE),0)</f>
        <v>5.65</v>
      </c>
      <c r="G1026" s="375">
        <f>IF(C1026="M.O.",VLOOKUP(A1026,INSUMOS_AUX!A:F,6,FALSE),0)</f>
        <v>0</v>
      </c>
    </row>
    <row r="1027" spans="1:7">
      <c r="A1027" s="375">
        <v>12892</v>
      </c>
      <c r="B1027" s="372" t="s">
        <v>328</v>
      </c>
      <c r="C1027" s="374" t="s">
        <v>43</v>
      </c>
      <c r="D1027" s="374" t="s">
        <v>98</v>
      </c>
      <c r="E1027" s="375">
        <v>4.010174E-3</v>
      </c>
      <c r="F1027" s="268">
        <f>IF(C1027="MAT.",VLOOKUP(A1027,INSUMOS_AUX!A:F,6,FALSE),0)</f>
        <v>9</v>
      </c>
      <c r="G1027" s="375">
        <f>IF(C1027="M.O.",VLOOKUP(A1027,INSUMOS_AUX!A:F,6,FALSE),0)</f>
        <v>0</v>
      </c>
    </row>
    <row r="1028" spans="1:7">
      <c r="A1028" s="375">
        <v>12893</v>
      </c>
      <c r="B1028" s="372" t="s">
        <v>329</v>
      </c>
      <c r="C1028" s="374" t="s">
        <v>43</v>
      </c>
      <c r="D1028" s="374" t="s">
        <v>98</v>
      </c>
      <c r="E1028" s="375">
        <v>4.6745400000000001E-4</v>
      </c>
      <c r="F1028" s="268">
        <f>IF(C1028="MAT.",VLOOKUP(A1028,INSUMOS_AUX!A:F,6,FALSE),0)</f>
        <v>48</v>
      </c>
      <c r="G1028" s="375">
        <f>IF(C1028="M.O.",VLOOKUP(A1028,INSUMOS_AUX!A:F,6,FALSE),0)</f>
        <v>0</v>
      </c>
    </row>
    <row r="1029" spans="1:7">
      <c r="A1029" s="375">
        <v>1379</v>
      </c>
      <c r="B1029" s="372" t="s">
        <v>335</v>
      </c>
      <c r="C1029" s="374" t="s">
        <v>43</v>
      </c>
      <c r="D1029" s="374" t="s">
        <v>94</v>
      </c>
      <c r="E1029" s="375">
        <v>1.7041500000000001</v>
      </c>
      <c r="F1029" s="268">
        <f>IF(C1029="MAT.",VLOOKUP(A1029,INSUMOS_AUX!A:F,6,FALSE),0)</f>
        <v>0.42</v>
      </c>
      <c r="G1029" s="375">
        <f>IF(C1029="M.O.",VLOOKUP(A1029,INSUMOS_AUX!A:F,6,FALSE),0)</f>
        <v>0</v>
      </c>
    </row>
    <row r="1030" spans="1:7">
      <c r="A1030" s="375">
        <v>25966</v>
      </c>
      <c r="B1030" s="372" t="s">
        <v>3980</v>
      </c>
      <c r="C1030" s="374" t="s">
        <v>43</v>
      </c>
      <c r="D1030" s="374" t="s">
        <v>113</v>
      </c>
      <c r="E1030" s="375">
        <v>4.1415199999999999E-4</v>
      </c>
      <c r="F1030" s="268">
        <f>IF(C1030="MAT.",VLOOKUP(A1030,INSUMOS_AUX!A:F,6,FALSE),0)</f>
        <v>13.63</v>
      </c>
      <c r="G1030" s="375">
        <f>IF(C1030="M.O.",VLOOKUP(A1030,INSUMOS_AUX!A:F,6,FALSE),0)</f>
        <v>0</v>
      </c>
    </row>
    <row r="1031" spans="1:7">
      <c r="A1031" s="375">
        <v>2705</v>
      </c>
      <c r="B1031" s="372" t="s">
        <v>99</v>
      </c>
      <c r="C1031" s="374" t="s">
        <v>43</v>
      </c>
      <c r="D1031" s="374" t="s">
        <v>100</v>
      </c>
      <c r="E1031" s="375">
        <v>5.2500000000000003E-3</v>
      </c>
      <c r="F1031" s="268">
        <f>IF(C1031="MAT.",VLOOKUP(A1031,INSUMOS_AUX!A:F,6,FALSE),0)</f>
        <v>0.46</v>
      </c>
      <c r="G1031" s="375">
        <f>IF(C1031="M.O.",VLOOKUP(A1031,INSUMOS_AUX!A:F,6,FALSE),0)</f>
        <v>0</v>
      </c>
    </row>
    <row r="1032" spans="1:7">
      <c r="A1032" s="375">
        <v>2711</v>
      </c>
      <c r="B1032" s="372" t="s">
        <v>334</v>
      </c>
      <c r="C1032" s="374" t="s">
        <v>43</v>
      </c>
      <c r="D1032" s="374" t="s">
        <v>2</v>
      </c>
      <c r="E1032" s="375">
        <v>1.82101E-4</v>
      </c>
      <c r="F1032" s="268">
        <f>IF(C1032="MAT.",VLOOKUP(A1032,INSUMOS_AUX!A:F,6,FALSE),0)</f>
        <v>100.24</v>
      </c>
      <c r="G1032" s="375">
        <f>IF(C1032="M.O.",VLOOKUP(A1032,INSUMOS_AUX!A:F,6,FALSE),0)</f>
        <v>0</v>
      </c>
    </row>
    <row r="1033" spans="1:7">
      <c r="A1033" s="375">
        <v>36144</v>
      </c>
      <c r="B1033" s="372" t="s">
        <v>4026</v>
      </c>
      <c r="C1033" s="374" t="s">
        <v>43</v>
      </c>
      <c r="D1033" s="374" t="s">
        <v>2</v>
      </c>
      <c r="E1033" s="375">
        <v>3.2551587E-2</v>
      </c>
      <c r="F1033" s="268">
        <f>IF(C1033="MAT.",VLOOKUP(A1033,INSUMOS_AUX!A:F,6,FALSE),0)</f>
        <v>1.1200000000000001</v>
      </c>
      <c r="G1033" s="375">
        <f>IF(C1033="M.O.",VLOOKUP(A1033,INSUMOS_AUX!A:F,6,FALSE),0)</f>
        <v>0</v>
      </c>
    </row>
    <row r="1034" spans="1:7">
      <c r="A1034" s="375">
        <v>36146</v>
      </c>
      <c r="B1034" s="372" t="s">
        <v>3883</v>
      </c>
      <c r="C1034" s="374" t="s">
        <v>43</v>
      </c>
      <c r="D1034" s="374" t="s">
        <v>2</v>
      </c>
      <c r="E1034" s="375">
        <v>3.6213800000000002E-4</v>
      </c>
      <c r="F1034" s="268">
        <f>IF(C1034="MAT.",VLOOKUP(A1034,INSUMOS_AUX!A:F,6,FALSE),0)</f>
        <v>170</v>
      </c>
      <c r="G1034" s="375">
        <f>IF(C1034="M.O.",VLOOKUP(A1034,INSUMOS_AUX!A:F,6,FALSE),0)</f>
        <v>0</v>
      </c>
    </row>
    <row r="1035" spans="1:7" ht="21">
      <c r="A1035" s="375">
        <v>36149</v>
      </c>
      <c r="B1035" s="372" t="s">
        <v>4647</v>
      </c>
      <c r="C1035" s="374" t="s">
        <v>43</v>
      </c>
      <c r="D1035" s="374" t="s">
        <v>2</v>
      </c>
      <c r="E1035" s="375">
        <v>2.10223E-4</v>
      </c>
      <c r="F1035" s="268">
        <f>IF(C1035="MAT.",VLOOKUP(A1035,INSUMOS_AUX!A:F,6,FALSE),0)</f>
        <v>117.5</v>
      </c>
      <c r="G1035" s="375">
        <f>IF(C1035="M.O.",VLOOKUP(A1035,INSUMOS_AUX!A:F,6,FALSE),0)</f>
        <v>0</v>
      </c>
    </row>
    <row r="1036" spans="1:7">
      <c r="A1036" s="375">
        <v>36150</v>
      </c>
      <c r="B1036" s="372" t="s">
        <v>780</v>
      </c>
      <c r="C1036" s="374" t="s">
        <v>43</v>
      </c>
      <c r="D1036" s="374" t="s">
        <v>2</v>
      </c>
      <c r="E1036" s="375">
        <v>7.7265600000000004E-4</v>
      </c>
      <c r="F1036" s="268">
        <f>IF(C1036="MAT.",VLOOKUP(A1036,INSUMOS_AUX!A:F,6,FALSE),0)</f>
        <v>29.7</v>
      </c>
      <c r="G1036" s="375">
        <f>IF(C1036="M.O.",VLOOKUP(A1036,INSUMOS_AUX!A:F,6,FALSE),0)</f>
        <v>0</v>
      </c>
    </row>
    <row r="1037" spans="1:7" ht="21">
      <c r="A1037" s="375">
        <v>36153</v>
      </c>
      <c r="B1037" s="372" t="s">
        <v>4184</v>
      </c>
      <c r="C1037" s="374" t="s">
        <v>43</v>
      </c>
      <c r="D1037" s="374" t="s">
        <v>2</v>
      </c>
      <c r="E1037" s="375">
        <v>3.1387400000000001E-4</v>
      </c>
      <c r="F1037" s="268">
        <f>IF(C1037="MAT.",VLOOKUP(A1037,INSUMOS_AUX!A:F,6,FALSE),0)</f>
        <v>133.75</v>
      </c>
      <c r="G1037" s="375">
        <f>IF(C1037="M.O.",VLOOKUP(A1037,INSUMOS_AUX!A:F,6,FALSE),0)</f>
        <v>0</v>
      </c>
    </row>
    <row r="1038" spans="1:7">
      <c r="A1038" s="375">
        <v>367</v>
      </c>
      <c r="B1038" s="372" t="s">
        <v>6380</v>
      </c>
      <c r="C1038" s="374" t="s">
        <v>43</v>
      </c>
      <c r="D1038" s="374" t="s">
        <v>93</v>
      </c>
      <c r="E1038" s="375">
        <v>4.4520000000000002E-3</v>
      </c>
      <c r="F1038" s="268">
        <f>IF(C1038="MAT.",VLOOKUP(A1038,INSUMOS_AUX!A:F,6,FALSE),0)</f>
        <v>72.5</v>
      </c>
      <c r="G1038" s="375">
        <f>IF(C1038="M.O.",VLOOKUP(A1038,INSUMOS_AUX!A:F,6,FALSE),0)</f>
        <v>0</v>
      </c>
    </row>
    <row r="1039" spans="1:7">
      <c r="A1039" s="375">
        <v>37370</v>
      </c>
      <c r="B1039" s="372" t="s">
        <v>104</v>
      </c>
      <c r="C1039" s="374" t="s">
        <v>43</v>
      </c>
      <c r="D1039" s="374" t="s">
        <v>97</v>
      </c>
      <c r="E1039" s="375">
        <v>0.29197600000000001</v>
      </c>
      <c r="F1039" s="268">
        <f>IF(C1039="MAT.",VLOOKUP(A1039,INSUMOS_AUX!A:F,6,FALSE),0)</f>
        <v>1.7</v>
      </c>
      <c r="G1039" s="375">
        <f>IF(C1039="M.O.",VLOOKUP(A1039,INSUMOS_AUX!A:F,6,FALSE),0)</f>
        <v>0</v>
      </c>
    </row>
    <row r="1040" spans="1:7">
      <c r="A1040" s="375">
        <v>37371</v>
      </c>
      <c r="B1040" s="372" t="s">
        <v>105</v>
      </c>
      <c r="C1040" s="374" t="s">
        <v>43</v>
      </c>
      <c r="D1040" s="374" t="s">
        <v>97</v>
      </c>
      <c r="E1040" s="375">
        <v>0.29197600000000001</v>
      </c>
      <c r="F1040" s="268">
        <f>IF(C1040="MAT.",VLOOKUP(A1040,INSUMOS_AUX!A:F,6,FALSE),0)</f>
        <v>0.64</v>
      </c>
      <c r="G1040" s="375">
        <f>IF(C1040="M.O.",VLOOKUP(A1040,INSUMOS_AUX!A:F,6,FALSE),0)</f>
        <v>0</v>
      </c>
    </row>
    <row r="1041" spans="1:7">
      <c r="A1041" s="375">
        <v>37372</v>
      </c>
      <c r="B1041" s="372" t="s">
        <v>106</v>
      </c>
      <c r="C1041" s="374" t="s">
        <v>43</v>
      </c>
      <c r="D1041" s="374" t="s">
        <v>97</v>
      </c>
      <c r="E1041" s="375">
        <v>0.29197600000000001</v>
      </c>
      <c r="F1041" s="268">
        <f>IF(C1041="MAT.",VLOOKUP(A1041,INSUMOS_AUX!A:F,6,FALSE),0)</f>
        <v>0.37</v>
      </c>
      <c r="G1041" s="375">
        <f>IF(C1041="M.O.",VLOOKUP(A1041,INSUMOS_AUX!A:F,6,FALSE),0)</f>
        <v>0</v>
      </c>
    </row>
    <row r="1042" spans="1:7">
      <c r="A1042" s="375">
        <v>37373</v>
      </c>
      <c r="B1042" s="372" t="s">
        <v>107</v>
      </c>
      <c r="C1042" s="374" t="s">
        <v>43</v>
      </c>
      <c r="D1042" s="374" t="s">
        <v>97</v>
      </c>
      <c r="E1042" s="375">
        <v>0.29197600000000001</v>
      </c>
      <c r="F1042" s="268">
        <f>IF(C1042="MAT.",VLOOKUP(A1042,INSUMOS_AUX!A:F,6,FALSE),0)</f>
        <v>0.02</v>
      </c>
      <c r="G1042" s="375">
        <f>IF(C1042="M.O.",VLOOKUP(A1042,INSUMOS_AUX!A:F,6,FALSE),0)</f>
        <v>0</v>
      </c>
    </row>
    <row r="1043" spans="1:7">
      <c r="A1043" s="375">
        <v>37623</v>
      </c>
      <c r="B1043" s="372" t="s">
        <v>6368</v>
      </c>
      <c r="C1043" s="374" t="s">
        <v>92</v>
      </c>
      <c r="D1043" s="374" t="s">
        <v>97</v>
      </c>
      <c r="E1043" s="375">
        <v>1.8096438999999999E-2</v>
      </c>
      <c r="F1043" s="268">
        <f>IF(C1043="MAT.",VLOOKUP(A1043,INSUMOS_AUX!A:F,6,FALSE),0)</f>
        <v>0</v>
      </c>
      <c r="G1043" s="375">
        <f>IF(C1043="M.O.",VLOOKUP(A1043,INSUMOS_AUX!A:F,6,FALSE),0)</f>
        <v>9.94</v>
      </c>
    </row>
    <row r="1044" spans="1:7">
      <c r="A1044" s="375">
        <v>38382</v>
      </c>
      <c r="B1044" s="372" t="s">
        <v>2915</v>
      </c>
      <c r="C1044" s="374" t="s">
        <v>43</v>
      </c>
      <c r="D1044" s="374" t="s">
        <v>2</v>
      </c>
      <c r="E1044" s="375">
        <v>7.4801999999999996E-4</v>
      </c>
      <c r="F1044" s="268">
        <f>IF(C1044="MAT.",VLOOKUP(A1044,INSUMOS_AUX!A:F,6,FALSE),0)</f>
        <v>7.37</v>
      </c>
      <c r="G1044" s="375">
        <f>IF(C1044="M.O.",VLOOKUP(A1044,INSUMOS_AUX!A:F,6,FALSE),0)</f>
        <v>0</v>
      </c>
    </row>
    <row r="1045" spans="1:7">
      <c r="A1045" s="375">
        <v>38390</v>
      </c>
      <c r="B1045" s="372" t="s">
        <v>4067</v>
      </c>
      <c r="C1045" s="374" t="s">
        <v>43</v>
      </c>
      <c r="D1045" s="374" t="s">
        <v>2</v>
      </c>
      <c r="E1045" s="375">
        <v>4.1415199999999999E-4</v>
      </c>
      <c r="F1045" s="268">
        <f>IF(C1045="MAT.",VLOOKUP(A1045,INSUMOS_AUX!A:F,6,FALSE),0)</f>
        <v>22.22</v>
      </c>
      <c r="G1045" s="375">
        <f>IF(C1045="M.O.",VLOOKUP(A1045,INSUMOS_AUX!A:F,6,FALSE),0)</f>
        <v>0</v>
      </c>
    </row>
    <row r="1046" spans="1:7">
      <c r="A1046" s="375">
        <v>38393</v>
      </c>
      <c r="B1046" s="372" t="s">
        <v>4066</v>
      </c>
      <c r="C1046" s="374" t="s">
        <v>43</v>
      </c>
      <c r="D1046" s="374" t="s">
        <v>2</v>
      </c>
      <c r="E1046" s="375">
        <v>4.1415199999999999E-4</v>
      </c>
      <c r="F1046" s="268">
        <f>IF(C1046="MAT.",VLOOKUP(A1046,INSUMOS_AUX!A:F,6,FALSE),0)</f>
        <v>10.02</v>
      </c>
      <c r="G1046" s="375">
        <f>IF(C1046="M.O.",VLOOKUP(A1046,INSUMOS_AUX!A:F,6,FALSE),0)</f>
        <v>0</v>
      </c>
    </row>
    <row r="1047" spans="1:7">
      <c r="A1047" s="375">
        <v>38396</v>
      </c>
      <c r="B1047" s="372" t="s">
        <v>4090</v>
      </c>
      <c r="C1047" s="374" t="s">
        <v>43</v>
      </c>
      <c r="D1047" s="374" t="s">
        <v>2</v>
      </c>
      <c r="E1047" s="375">
        <v>1.4851000000000001E-5</v>
      </c>
      <c r="F1047" s="268">
        <f>IF(C1047="MAT.",VLOOKUP(A1047,INSUMOS_AUX!A:F,6,FALSE),0)</f>
        <v>308.81</v>
      </c>
      <c r="G1047" s="375">
        <f>IF(C1047="M.O.",VLOOKUP(A1047,INSUMOS_AUX!A:F,6,FALSE),0)</f>
        <v>0</v>
      </c>
    </row>
    <row r="1048" spans="1:7">
      <c r="A1048" s="375">
        <v>38399</v>
      </c>
      <c r="B1048" s="372" t="s">
        <v>914</v>
      </c>
      <c r="C1048" s="374" t="s">
        <v>43</v>
      </c>
      <c r="D1048" s="374" t="s">
        <v>2</v>
      </c>
      <c r="E1048" s="375">
        <v>7.4198999999999999E-5</v>
      </c>
      <c r="F1048" s="268">
        <f>IF(C1048="MAT.",VLOOKUP(A1048,INSUMOS_AUX!A:F,6,FALSE),0)</f>
        <v>123.87</v>
      </c>
      <c r="G1048" s="375">
        <f>IF(C1048="M.O.",VLOOKUP(A1048,INSUMOS_AUX!A:F,6,FALSE),0)</f>
        <v>0</v>
      </c>
    </row>
    <row r="1049" spans="1:7" ht="21">
      <c r="A1049" s="375">
        <v>38413</v>
      </c>
      <c r="B1049" s="372" t="s">
        <v>2921</v>
      </c>
      <c r="C1049" s="374" t="s">
        <v>43</v>
      </c>
      <c r="D1049" s="374" t="s">
        <v>2</v>
      </c>
      <c r="E1049" s="375">
        <v>1.2082999999999999E-5</v>
      </c>
      <c r="F1049" s="268">
        <f>IF(C1049="MAT.",VLOOKUP(A1049,INSUMOS_AUX!A:F,6,FALSE),0)</f>
        <v>623.17999999999995</v>
      </c>
      <c r="G1049" s="375">
        <f>IF(C1049="M.O.",VLOOKUP(A1049,INSUMOS_AUX!A:F,6,FALSE),0)</f>
        <v>0</v>
      </c>
    </row>
    <row r="1050" spans="1:7">
      <c r="A1050" s="375">
        <v>38476</v>
      </c>
      <c r="B1050" s="372" t="s">
        <v>2266</v>
      </c>
      <c r="C1050" s="374" t="s">
        <v>43</v>
      </c>
      <c r="D1050" s="374" t="s">
        <v>2</v>
      </c>
      <c r="E1050" s="375">
        <v>5.6362E-5</v>
      </c>
      <c r="F1050" s="268">
        <f>IF(C1050="MAT.",VLOOKUP(A1050,INSUMOS_AUX!A:F,6,FALSE),0)</f>
        <v>186.63</v>
      </c>
      <c r="G1050" s="375">
        <f>IF(C1050="M.O.",VLOOKUP(A1050,INSUMOS_AUX!A:F,6,FALSE),0)</f>
        <v>0</v>
      </c>
    </row>
    <row r="1051" spans="1:7">
      <c r="A1051" s="375">
        <v>38477</v>
      </c>
      <c r="B1051" s="372" t="s">
        <v>2267</v>
      </c>
      <c r="C1051" s="374" t="s">
        <v>43</v>
      </c>
      <c r="D1051" s="374" t="s">
        <v>2</v>
      </c>
      <c r="E1051" s="375">
        <v>1.2082999999999999E-5</v>
      </c>
      <c r="F1051" s="268">
        <f>IF(C1051="MAT.",VLOOKUP(A1051,INSUMOS_AUX!A:F,6,FALSE),0)</f>
        <v>528.54</v>
      </c>
      <c r="G1051" s="375">
        <f>IF(C1051="M.O.",VLOOKUP(A1051,INSUMOS_AUX!A:F,6,FALSE),0)</f>
        <v>0</v>
      </c>
    </row>
    <row r="1052" spans="1:7">
      <c r="A1052" s="375">
        <v>4750</v>
      </c>
      <c r="B1052" s="372" t="s">
        <v>110</v>
      </c>
      <c r="C1052" s="374" t="s">
        <v>92</v>
      </c>
      <c r="D1052" s="374" t="s">
        <v>97</v>
      </c>
      <c r="E1052" s="375">
        <v>0.1861293</v>
      </c>
      <c r="F1052" s="268">
        <f>IF(C1052="MAT.",VLOOKUP(A1052,INSUMOS_AUX!A:F,6,FALSE),0)</f>
        <v>0</v>
      </c>
      <c r="G1052" s="375">
        <f>IF(C1052="M.O.",VLOOKUP(A1052,INSUMOS_AUX!A:F,6,FALSE),0)</f>
        <v>13.35</v>
      </c>
    </row>
    <row r="1053" spans="1:7">
      <c r="A1053" s="375">
        <v>6111</v>
      </c>
      <c r="B1053" s="372" t="s">
        <v>109</v>
      </c>
      <c r="C1053" s="374" t="s">
        <v>92</v>
      </c>
      <c r="D1053" s="374" t="s">
        <v>97</v>
      </c>
      <c r="E1053" s="375">
        <v>9.2556100000000002E-2</v>
      </c>
      <c r="F1053" s="268">
        <f>IF(C1053="MAT.",VLOOKUP(A1053,INSUMOS_AUX!A:F,6,FALSE),0)</f>
        <v>0</v>
      </c>
      <c r="G1053" s="375">
        <f>IF(C1053="M.O.",VLOOKUP(A1053,INSUMOS_AUX!A:F,6,FALSE),0)</f>
        <v>8.17</v>
      </c>
    </row>
    <row r="1054" spans="1:7">
      <c r="A1054" s="96"/>
      <c r="B1054" s="110"/>
      <c r="C1054" s="97"/>
      <c r="D1054" s="97"/>
      <c r="E1054" s="97"/>
      <c r="F1054" s="97"/>
      <c r="G1054" s="97"/>
    </row>
    <row r="1055" spans="1:7" ht="31.5">
      <c r="A1055" s="359" t="s">
        <v>5688</v>
      </c>
      <c r="B1055" s="358" t="s">
        <v>5689</v>
      </c>
      <c r="C1055" s="360" t="s">
        <v>75</v>
      </c>
      <c r="D1055" s="360" t="s">
        <v>76</v>
      </c>
      <c r="E1055" s="361">
        <v>238.62</v>
      </c>
      <c r="F1055" s="361">
        <f t="shared" ref="F1055:G1055" si="36">SUMPRODUCT($E1056:$E1087,F1056:F1087)</f>
        <v>10.000975210269996</v>
      </c>
      <c r="G1055" s="361">
        <f t="shared" si="36"/>
        <v>11.993344458619999</v>
      </c>
    </row>
    <row r="1056" spans="1:7">
      <c r="A1056" s="375">
        <v>10</v>
      </c>
      <c r="B1056" s="372" t="s">
        <v>332</v>
      </c>
      <c r="C1056" s="374" t="s">
        <v>43</v>
      </c>
      <c r="D1056" s="374" t="s">
        <v>2</v>
      </c>
      <c r="E1056" s="375">
        <v>7.2395319999999999E-3</v>
      </c>
      <c r="F1056" s="268">
        <f>IF(C1056="MAT.",VLOOKUP(A1056,INSUMOS_AUX!A:F,6,FALSE),0)</f>
        <v>6.13</v>
      </c>
      <c r="G1056" s="375">
        <f>IF(C1056="M.O.",VLOOKUP(A1056,INSUMOS_AUX!A:F,6,FALSE),0)</f>
        <v>0</v>
      </c>
    </row>
    <row r="1057" spans="1:7" ht="21">
      <c r="A1057" s="375">
        <v>10535</v>
      </c>
      <c r="B1057" s="372" t="s">
        <v>95</v>
      </c>
      <c r="C1057" s="374" t="s">
        <v>43</v>
      </c>
      <c r="D1057" s="374" t="s">
        <v>2</v>
      </c>
      <c r="E1057" s="375">
        <v>9.3500000000000003E-6</v>
      </c>
      <c r="F1057" s="268">
        <f>IF(C1057="MAT.",VLOOKUP(A1057,INSUMOS_AUX!A:F,6,FALSE),0)</f>
        <v>3000</v>
      </c>
      <c r="G1057" s="375">
        <f>IF(C1057="M.O.",VLOOKUP(A1057,INSUMOS_AUX!A:F,6,FALSE),0)</f>
        <v>0</v>
      </c>
    </row>
    <row r="1058" spans="1:7">
      <c r="A1058" s="375">
        <v>1106</v>
      </c>
      <c r="B1058" s="372" t="s">
        <v>342</v>
      </c>
      <c r="C1058" s="374" t="s">
        <v>43</v>
      </c>
      <c r="D1058" s="374" t="s">
        <v>94</v>
      </c>
      <c r="E1058" s="375">
        <v>4.1258100000000004</v>
      </c>
      <c r="F1058" s="268">
        <f>IF(C1058="MAT.",VLOOKUP(A1058,INSUMOS_AUX!A:F,6,FALSE),0)</f>
        <v>0.53</v>
      </c>
      <c r="G1058" s="375">
        <f>IF(C1058="M.O.",VLOOKUP(A1058,INSUMOS_AUX!A:F,6,FALSE),0)</f>
        <v>0</v>
      </c>
    </row>
    <row r="1059" spans="1:7" ht="21">
      <c r="A1059" s="375">
        <v>11359</v>
      </c>
      <c r="B1059" s="372" t="s">
        <v>5603</v>
      </c>
      <c r="C1059" s="374" t="s">
        <v>43</v>
      </c>
      <c r="D1059" s="374" t="s">
        <v>2</v>
      </c>
      <c r="E1059" s="375">
        <v>6.1132999999999999E-5</v>
      </c>
      <c r="F1059" s="268">
        <f>IF(C1059="MAT.",VLOOKUP(A1059,INSUMOS_AUX!A:F,6,FALSE),0)</f>
        <v>604.45000000000005</v>
      </c>
      <c r="G1059" s="375">
        <f>IF(C1059="M.O.",VLOOKUP(A1059,INSUMOS_AUX!A:F,6,FALSE),0)</f>
        <v>0</v>
      </c>
    </row>
    <row r="1060" spans="1:7">
      <c r="A1060" s="375">
        <v>12815</v>
      </c>
      <c r="B1060" s="372" t="s">
        <v>2406</v>
      </c>
      <c r="C1060" s="374" t="s">
        <v>43</v>
      </c>
      <c r="D1060" s="374" t="s">
        <v>2</v>
      </c>
      <c r="E1060" s="375">
        <v>8.1893969999999993E-3</v>
      </c>
      <c r="F1060" s="268">
        <f>IF(C1060="MAT.",VLOOKUP(A1060,INSUMOS_AUX!A:F,6,FALSE),0)</f>
        <v>5.65</v>
      </c>
      <c r="G1060" s="375">
        <f>IF(C1060="M.O.",VLOOKUP(A1060,INSUMOS_AUX!A:F,6,FALSE),0)</f>
        <v>0</v>
      </c>
    </row>
    <row r="1061" spans="1:7">
      <c r="A1061" s="375">
        <v>12892</v>
      </c>
      <c r="B1061" s="372" t="s">
        <v>328</v>
      </c>
      <c r="C1061" s="374" t="s">
        <v>43</v>
      </c>
      <c r="D1061" s="374" t="s">
        <v>98</v>
      </c>
      <c r="E1061" s="375">
        <v>1.3791942E-2</v>
      </c>
      <c r="F1061" s="268">
        <f>IF(C1061="MAT.",VLOOKUP(A1061,INSUMOS_AUX!A:F,6,FALSE),0)</f>
        <v>9</v>
      </c>
      <c r="G1061" s="375">
        <f>IF(C1061="M.O.",VLOOKUP(A1061,INSUMOS_AUX!A:F,6,FALSE),0)</f>
        <v>0</v>
      </c>
    </row>
    <row r="1062" spans="1:7">
      <c r="A1062" s="375">
        <v>12893</v>
      </c>
      <c r="B1062" s="372" t="s">
        <v>329</v>
      </c>
      <c r="C1062" s="374" t="s">
        <v>43</v>
      </c>
      <c r="D1062" s="374" t="s">
        <v>98</v>
      </c>
      <c r="E1062" s="375">
        <v>1.6076840000000001E-3</v>
      </c>
      <c r="F1062" s="268">
        <f>IF(C1062="MAT.",VLOOKUP(A1062,INSUMOS_AUX!A:F,6,FALSE),0)</f>
        <v>48</v>
      </c>
      <c r="G1062" s="375">
        <f>IF(C1062="M.O.",VLOOKUP(A1062,INSUMOS_AUX!A:F,6,FALSE),0)</f>
        <v>0</v>
      </c>
    </row>
    <row r="1063" spans="1:7">
      <c r="A1063" s="375">
        <v>1379</v>
      </c>
      <c r="B1063" s="372" t="s">
        <v>335</v>
      </c>
      <c r="C1063" s="374" t="s">
        <v>43</v>
      </c>
      <c r="D1063" s="374" t="s">
        <v>94</v>
      </c>
      <c r="E1063" s="375">
        <v>3.953919</v>
      </c>
      <c r="F1063" s="268">
        <f>IF(C1063="MAT.",VLOOKUP(A1063,INSUMOS_AUX!A:F,6,FALSE),0)</f>
        <v>0.42</v>
      </c>
      <c r="G1063" s="375">
        <f>IF(C1063="M.O.",VLOOKUP(A1063,INSUMOS_AUX!A:F,6,FALSE),0)</f>
        <v>0</v>
      </c>
    </row>
    <row r="1064" spans="1:7">
      <c r="A1064" s="375">
        <v>25966</v>
      </c>
      <c r="B1064" s="372" t="s">
        <v>3980</v>
      </c>
      <c r="C1064" s="374" t="s">
        <v>43</v>
      </c>
      <c r="D1064" s="374" t="s">
        <v>113</v>
      </c>
      <c r="E1064" s="375">
        <v>1.3648849999999999E-3</v>
      </c>
      <c r="F1064" s="268">
        <f>IF(C1064="MAT.",VLOOKUP(A1064,INSUMOS_AUX!A:F,6,FALSE),0)</f>
        <v>13.63</v>
      </c>
      <c r="G1064" s="375">
        <f>IF(C1064="M.O.",VLOOKUP(A1064,INSUMOS_AUX!A:F,6,FALSE),0)</f>
        <v>0</v>
      </c>
    </row>
    <row r="1065" spans="1:7">
      <c r="A1065" s="375">
        <v>2705</v>
      </c>
      <c r="B1065" s="372" t="s">
        <v>99</v>
      </c>
      <c r="C1065" s="374" t="s">
        <v>43</v>
      </c>
      <c r="D1065" s="374" t="s">
        <v>100</v>
      </c>
      <c r="E1065" s="375">
        <v>2.955375E-2</v>
      </c>
      <c r="F1065" s="268">
        <f>IF(C1065="MAT.",VLOOKUP(A1065,INSUMOS_AUX!A:F,6,FALSE),0)</f>
        <v>0.46</v>
      </c>
      <c r="G1065" s="375">
        <f>IF(C1065="M.O.",VLOOKUP(A1065,INSUMOS_AUX!A:F,6,FALSE),0)</f>
        <v>0</v>
      </c>
    </row>
    <row r="1066" spans="1:7">
      <c r="A1066" s="375">
        <v>2711</v>
      </c>
      <c r="B1066" s="372" t="s">
        <v>334</v>
      </c>
      <c r="C1066" s="374" t="s">
        <v>43</v>
      </c>
      <c r="D1066" s="374" t="s">
        <v>2</v>
      </c>
      <c r="E1066" s="375">
        <v>6.00134E-4</v>
      </c>
      <c r="F1066" s="268">
        <f>IF(C1066="MAT.",VLOOKUP(A1066,INSUMOS_AUX!A:F,6,FALSE),0)</f>
        <v>100.24</v>
      </c>
      <c r="G1066" s="375">
        <f>IF(C1066="M.O.",VLOOKUP(A1066,INSUMOS_AUX!A:F,6,FALSE),0)</f>
        <v>0</v>
      </c>
    </row>
    <row r="1067" spans="1:7">
      <c r="A1067" s="375">
        <v>36144</v>
      </c>
      <c r="B1067" s="372" t="s">
        <v>4026</v>
      </c>
      <c r="C1067" s="374" t="s">
        <v>43</v>
      </c>
      <c r="D1067" s="374" t="s">
        <v>2</v>
      </c>
      <c r="E1067" s="375">
        <v>0.111952659</v>
      </c>
      <c r="F1067" s="268">
        <f>IF(C1067="MAT.",VLOOKUP(A1067,INSUMOS_AUX!A:F,6,FALSE),0)</f>
        <v>1.1200000000000001</v>
      </c>
      <c r="G1067" s="375">
        <f>IF(C1067="M.O.",VLOOKUP(A1067,INSUMOS_AUX!A:F,6,FALSE),0)</f>
        <v>0</v>
      </c>
    </row>
    <row r="1068" spans="1:7">
      <c r="A1068" s="375">
        <v>36146</v>
      </c>
      <c r="B1068" s="372" t="s">
        <v>3883</v>
      </c>
      <c r="C1068" s="374" t="s">
        <v>43</v>
      </c>
      <c r="D1068" s="374" t="s">
        <v>2</v>
      </c>
      <c r="E1068" s="375">
        <v>1.2454779999999999E-3</v>
      </c>
      <c r="F1068" s="268">
        <f>IF(C1068="MAT.",VLOOKUP(A1068,INSUMOS_AUX!A:F,6,FALSE),0)</f>
        <v>170</v>
      </c>
      <c r="G1068" s="375">
        <f>IF(C1068="M.O.",VLOOKUP(A1068,INSUMOS_AUX!A:F,6,FALSE),0)</f>
        <v>0</v>
      </c>
    </row>
    <row r="1069" spans="1:7" ht="21">
      <c r="A1069" s="375">
        <v>36149</v>
      </c>
      <c r="B1069" s="372" t="s">
        <v>4647</v>
      </c>
      <c r="C1069" s="374" t="s">
        <v>43</v>
      </c>
      <c r="D1069" s="374" t="s">
        <v>2</v>
      </c>
      <c r="E1069" s="375">
        <v>7.23006E-4</v>
      </c>
      <c r="F1069" s="268">
        <f>IF(C1069="MAT.",VLOOKUP(A1069,INSUMOS_AUX!A:F,6,FALSE),0)</f>
        <v>117.5</v>
      </c>
      <c r="G1069" s="375">
        <f>IF(C1069="M.O.",VLOOKUP(A1069,INSUMOS_AUX!A:F,6,FALSE),0)</f>
        <v>0</v>
      </c>
    </row>
    <row r="1070" spans="1:7">
      <c r="A1070" s="375">
        <v>36150</v>
      </c>
      <c r="B1070" s="372" t="s">
        <v>780</v>
      </c>
      <c r="C1070" s="374" t="s">
        <v>43</v>
      </c>
      <c r="D1070" s="374" t="s">
        <v>2</v>
      </c>
      <c r="E1070" s="375">
        <v>2.6573479999999999E-3</v>
      </c>
      <c r="F1070" s="268">
        <f>IF(C1070="MAT.",VLOOKUP(A1070,INSUMOS_AUX!A:F,6,FALSE),0)</f>
        <v>29.7</v>
      </c>
      <c r="G1070" s="375">
        <f>IF(C1070="M.O.",VLOOKUP(A1070,INSUMOS_AUX!A:F,6,FALSE),0)</f>
        <v>0</v>
      </c>
    </row>
    <row r="1071" spans="1:7" ht="21">
      <c r="A1071" s="375">
        <v>36153</v>
      </c>
      <c r="B1071" s="372" t="s">
        <v>4184</v>
      </c>
      <c r="C1071" s="374" t="s">
        <v>43</v>
      </c>
      <c r="D1071" s="374" t="s">
        <v>2</v>
      </c>
      <c r="E1071" s="375">
        <v>1.079488E-3</v>
      </c>
      <c r="F1071" s="268">
        <f>IF(C1071="MAT.",VLOOKUP(A1071,INSUMOS_AUX!A:F,6,FALSE),0)</f>
        <v>133.75</v>
      </c>
      <c r="G1071" s="375">
        <f>IF(C1071="M.O.",VLOOKUP(A1071,INSUMOS_AUX!A:F,6,FALSE),0)</f>
        <v>0</v>
      </c>
    </row>
    <row r="1072" spans="1:7">
      <c r="A1072" s="375">
        <v>370</v>
      </c>
      <c r="B1072" s="372" t="s">
        <v>6367</v>
      </c>
      <c r="C1072" s="374" t="s">
        <v>43</v>
      </c>
      <c r="D1072" s="374" t="s">
        <v>93</v>
      </c>
      <c r="E1072" s="375">
        <v>2.7477000000000001E-2</v>
      </c>
      <c r="F1072" s="268">
        <f>IF(C1072="MAT.",VLOOKUP(A1072,INSUMOS_AUX!A:F,6,FALSE),0)</f>
        <v>77.5</v>
      </c>
      <c r="G1072" s="375">
        <f>IF(C1072="M.O.",VLOOKUP(A1072,INSUMOS_AUX!A:F,6,FALSE),0)</f>
        <v>0</v>
      </c>
    </row>
    <row r="1073" spans="1:7">
      <c r="A1073" s="375">
        <v>37370</v>
      </c>
      <c r="B1073" s="372" t="s">
        <v>104</v>
      </c>
      <c r="C1073" s="374" t="s">
        <v>43</v>
      </c>
      <c r="D1073" s="374" t="s">
        <v>97</v>
      </c>
      <c r="E1073" s="375">
        <v>1.004175</v>
      </c>
      <c r="F1073" s="268">
        <f>IF(C1073="MAT.",VLOOKUP(A1073,INSUMOS_AUX!A:F,6,FALSE),0)</f>
        <v>1.7</v>
      </c>
      <c r="G1073" s="375">
        <f>IF(C1073="M.O.",VLOOKUP(A1073,INSUMOS_AUX!A:F,6,FALSE),0)</f>
        <v>0</v>
      </c>
    </row>
    <row r="1074" spans="1:7">
      <c r="A1074" s="375">
        <v>37371</v>
      </c>
      <c r="B1074" s="372" t="s">
        <v>105</v>
      </c>
      <c r="C1074" s="374" t="s">
        <v>43</v>
      </c>
      <c r="D1074" s="374" t="s">
        <v>97</v>
      </c>
      <c r="E1074" s="375">
        <v>1.004175</v>
      </c>
      <c r="F1074" s="268">
        <f>IF(C1074="MAT.",VLOOKUP(A1074,INSUMOS_AUX!A:F,6,FALSE),0)</f>
        <v>0.64</v>
      </c>
      <c r="G1074" s="375">
        <f>IF(C1074="M.O.",VLOOKUP(A1074,INSUMOS_AUX!A:F,6,FALSE),0)</f>
        <v>0</v>
      </c>
    </row>
    <row r="1075" spans="1:7">
      <c r="A1075" s="375">
        <v>37372</v>
      </c>
      <c r="B1075" s="372" t="s">
        <v>106</v>
      </c>
      <c r="C1075" s="374" t="s">
        <v>43</v>
      </c>
      <c r="D1075" s="374" t="s">
        <v>97</v>
      </c>
      <c r="E1075" s="375">
        <v>1.004175</v>
      </c>
      <c r="F1075" s="268">
        <f>IF(C1075="MAT.",VLOOKUP(A1075,INSUMOS_AUX!A:F,6,FALSE),0)</f>
        <v>0.37</v>
      </c>
      <c r="G1075" s="375">
        <f>IF(C1075="M.O.",VLOOKUP(A1075,INSUMOS_AUX!A:F,6,FALSE),0)</f>
        <v>0</v>
      </c>
    </row>
    <row r="1076" spans="1:7">
      <c r="A1076" s="375">
        <v>37373</v>
      </c>
      <c r="B1076" s="372" t="s">
        <v>107</v>
      </c>
      <c r="C1076" s="374" t="s">
        <v>43</v>
      </c>
      <c r="D1076" s="374" t="s">
        <v>97</v>
      </c>
      <c r="E1076" s="375">
        <v>1.004175</v>
      </c>
      <c r="F1076" s="268">
        <f>IF(C1076="MAT.",VLOOKUP(A1076,INSUMOS_AUX!A:F,6,FALSE),0)</f>
        <v>0.02</v>
      </c>
      <c r="G1076" s="375">
        <f>IF(C1076="M.O.",VLOOKUP(A1076,INSUMOS_AUX!A:F,6,FALSE),0)</f>
        <v>0</v>
      </c>
    </row>
    <row r="1077" spans="1:7">
      <c r="A1077" s="375">
        <v>37623</v>
      </c>
      <c r="B1077" s="372" t="s">
        <v>6368</v>
      </c>
      <c r="C1077" s="374" t="s">
        <v>92</v>
      </c>
      <c r="D1077" s="374" t="s">
        <v>97</v>
      </c>
      <c r="E1077" s="375">
        <v>0.101852873</v>
      </c>
      <c r="F1077" s="268">
        <f>IF(C1077="MAT.",VLOOKUP(A1077,INSUMOS_AUX!A:F,6,FALSE),0)</f>
        <v>0</v>
      </c>
      <c r="G1077" s="375">
        <f>IF(C1077="M.O.",VLOOKUP(A1077,INSUMOS_AUX!A:F,6,FALSE),0)</f>
        <v>9.94</v>
      </c>
    </row>
    <row r="1078" spans="1:7">
      <c r="A1078" s="375">
        <v>38382</v>
      </c>
      <c r="B1078" s="372" t="s">
        <v>2915</v>
      </c>
      <c r="C1078" s="374" t="s">
        <v>43</v>
      </c>
      <c r="D1078" s="374" t="s">
        <v>2</v>
      </c>
      <c r="E1078" s="375">
        <v>2.4651899999999999E-3</v>
      </c>
      <c r="F1078" s="268">
        <f>IF(C1078="MAT.",VLOOKUP(A1078,INSUMOS_AUX!A:F,6,FALSE),0)</f>
        <v>7.37</v>
      </c>
      <c r="G1078" s="375">
        <f>IF(C1078="M.O.",VLOOKUP(A1078,INSUMOS_AUX!A:F,6,FALSE),0)</f>
        <v>0</v>
      </c>
    </row>
    <row r="1079" spans="1:7">
      <c r="A1079" s="375">
        <v>38390</v>
      </c>
      <c r="B1079" s="372" t="s">
        <v>4067</v>
      </c>
      <c r="C1079" s="374" t="s">
        <v>43</v>
      </c>
      <c r="D1079" s="374" t="s">
        <v>2</v>
      </c>
      <c r="E1079" s="375">
        <v>1.3648849999999999E-3</v>
      </c>
      <c r="F1079" s="268">
        <f>IF(C1079="MAT.",VLOOKUP(A1079,INSUMOS_AUX!A:F,6,FALSE),0)</f>
        <v>22.22</v>
      </c>
      <c r="G1079" s="375">
        <f>IF(C1079="M.O.",VLOOKUP(A1079,INSUMOS_AUX!A:F,6,FALSE),0)</f>
        <v>0</v>
      </c>
    </row>
    <row r="1080" spans="1:7">
      <c r="A1080" s="375">
        <v>38393</v>
      </c>
      <c r="B1080" s="372" t="s">
        <v>4066</v>
      </c>
      <c r="C1080" s="374" t="s">
        <v>43</v>
      </c>
      <c r="D1080" s="374" t="s">
        <v>2</v>
      </c>
      <c r="E1080" s="375">
        <v>1.3648849999999999E-3</v>
      </c>
      <c r="F1080" s="268">
        <f>IF(C1080="MAT.",VLOOKUP(A1080,INSUMOS_AUX!A:F,6,FALSE),0)</f>
        <v>10.02</v>
      </c>
      <c r="G1080" s="375">
        <f>IF(C1080="M.O.",VLOOKUP(A1080,INSUMOS_AUX!A:F,6,FALSE),0)</f>
        <v>0</v>
      </c>
    </row>
    <row r="1081" spans="1:7">
      <c r="A1081" s="375">
        <v>38396</v>
      </c>
      <c r="B1081" s="372" t="s">
        <v>4090</v>
      </c>
      <c r="C1081" s="374" t="s">
        <v>43</v>
      </c>
      <c r="D1081" s="374" t="s">
        <v>2</v>
      </c>
      <c r="E1081" s="375">
        <v>4.8943000000000002E-5</v>
      </c>
      <c r="F1081" s="268">
        <f>IF(C1081="MAT.",VLOOKUP(A1081,INSUMOS_AUX!A:F,6,FALSE),0)</f>
        <v>308.81</v>
      </c>
      <c r="G1081" s="375">
        <f>IF(C1081="M.O.",VLOOKUP(A1081,INSUMOS_AUX!A:F,6,FALSE),0)</f>
        <v>0</v>
      </c>
    </row>
    <row r="1082" spans="1:7">
      <c r="A1082" s="375">
        <v>38399</v>
      </c>
      <c r="B1082" s="372" t="s">
        <v>914</v>
      </c>
      <c r="C1082" s="374" t="s">
        <v>43</v>
      </c>
      <c r="D1082" s="374" t="s">
        <v>2</v>
      </c>
      <c r="E1082" s="375">
        <v>2.44532E-4</v>
      </c>
      <c r="F1082" s="268">
        <f>IF(C1082="MAT.",VLOOKUP(A1082,INSUMOS_AUX!A:F,6,FALSE),0)</f>
        <v>123.87</v>
      </c>
      <c r="G1082" s="375">
        <f>IF(C1082="M.O.",VLOOKUP(A1082,INSUMOS_AUX!A:F,6,FALSE),0)</f>
        <v>0</v>
      </c>
    </row>
    <row r="1083" spans="1:7" ht="21">
      <c r="A1083" s="375">
        <v>38413</v>
      </c>
      <c r="B1083" s="372" t="s">
        <v>2921</v>
      </c>
      <c r="C1083" s="374" t="s">
        <v>43</v>
      </c>
      <c r="D1083" s="374" t="s">
        <v>2</v>
      </c>
      <c r="E1083" s="375">
        <v>3.9821999999999999E-5</v>
      </c>
      <c r="F1083" s="268">
        <f>IF(C1083="MAT.",VLOOKUP(A1083,INSUMOS_AUX!A:F,6,FALSE),0)</f>
        <v>623.17999999999995</v>
      </c>
      <c r="G1083" s="375">
        <f>IF(C1083="M.O.",VLOOKUP(A1083,INSUMOS_AUX!A:F,6,FALSE),0)</f>
        <v>0</v>
      </c>
    </row>
    <row r="1084" spans="1:7">
      <c r="A1084" s="375">
        <v>38476</v>
      </c>
      <c r="B1084" s="372" t="s">
        <v>2266</v>
      </c>
      <c r="C1084" s="374" t="s">
        <v>43</v>
      </c>
      <c r="D1084" s="374" t="s">
        <v>2</v>
      </c>
      <c r="E1084" s="375">
        <v>1.85747E-4</v>
      </c>
      <c r="F1084" s="268">
        <f>IF(C1084="MAT.",VLOOKUP(A1084,INSUMOS_AUX!A:F,6,FALSE),0)</f>
        <v>186.63</v>
      </c>
      <c r="G1084" s="375">
        <f>IF(C1084="M.O.",VLOOKUP(A1084,INSUMOS_AUX!A:F,6,FALSE),0)</f>
        <v>0</v>
      </c>
    </row>
    <row r="1085" spans="1:7">
      <c r="A1085" s="375">
        <v>38477</v>
      </c>
      <c r="B1085" s="372" t="s">
        <v>2267</v>
      </c>
      <c r="C1085" s="374" t="s">
        <v>43</v>
      </c>
      <c r="D1085" s="374" t="s">
        <v>2</v>
      </c>
      <c r="E1085" s="375">
        <v>3.9821999999999999E-5</v>
      </c>
      <c r="F1085" s="268">
        <f>IF(C1085="MAT.",VLOOKUP(A1085,INSUMOS_AUX!A:F,6,FALSE),0)</f>
        <v>528.54</v>
      </c>
      <c r="G1085" s="375">
        <f>IF(C1085="M.O.",VLOOKUP(A1085,INSUMOS_AUX!A:F,6,FALSE),0)</f>
        <v>0</v>
      </c>
    </row>
    <row r="1086" spans="1:7">
      <c r="A1086" s="375">
        <v>4750</v>
      </c>
      <c r="B1086" s="372" t="s">
        <v>110</v>
      </c>
      <c r="C1086" s="374" t="s">
        <v>92</v>
      </c>
      <c r="D1086" s="374" t="s">
        <v>97</v>
      </c>
      <c r="E1086" s="375">
        <v>0.67128600000000005</v>
      </c>
      <c r="F1086" s="268">
        <f>IF(C1086="MAT.",VLOOKUP(A1086,INSUMOS_AUX!A:F,6,FALSE),0)</f>
        <v>0</v>
      </c>
      <c r="G1086" s="375">
        <f>IF(C1086="M.O.",VLOOKUP(A1086,INSUMOS_AUX!A:F,6,FALSE),0)</f>
        <v>13.35</v>
      </c>
    </row>
    <row r="1087" spans="1:7">
      <c r="A1087" s="375">
        <v>6111</v>
      </c>
      <c r="B1087" s="372" t="s">
        <v>109</v>
      </c>
      <c r="C1087" s="374" t="s">
        <v>92</v>
      </c>
      <c r="D1087" s="374" t="s">
        <v>97</v>
      </c>
      <c r="E1087" s="375">
        <v>0.24715529999999999</v>
      </c>
      <c r="F1087" s="268">
        <f>IF(C1087="MAT.",VLOOKUP(A1087,INSUMOS_AUX!A:F,6,FALSE),0)</f>
        <v>0</v>
      </c>
      <c r="G1087" s="375">
        <f>IF(C1087="M.O.",VLOOKUP(A1087,INSUMOS_AUX!A:F,6,FALSE),0)</f>
        <v>8.17</v>
      </c>
    </row>
    <row r="1088" spans="1:7">
      <c r="A1088" s="96"/>
      <c r="B1088" s="110"/>
      <c r="C1088" s="97"/>
      <c r="D1088" s="97"/>
      <c r="E1088" s="97"/>
      <c r="F1088" s="97"/>
      <c r="G1088" s="97"/>
    </row>
    <row r="1089" spans="1:7" ht="31.5">
      <c r="A1089" s="359" t="s">
        <v>5690</v>
      </c>
      <c r="B1089" s="358" t="s">
        <v>5691</v>
      </c>
      <c r="C1089" s="360" t="s">
        <v>75</v>
      </c>
      <c r="D1089" s="360" t="s">
        <v>76</v>
      </c>
      <c r="E1089" s="361">
        <v>91.95</v>
      </c>
      <c r="F1089" s="361">
        <f t="shared" ref="F1089:G1089" si="37">SUMPRODUCT($E1090:$E1121,F1090:F1121)</f>
        <v>127.44523422298445</v>
      </c>
      <c r="G1089" s="361">
        <f t="shared" si="37"/>
        <v>90.688864609999996</v>
      </c>
    </row>
    <row r="1090" spans="1:7">
      <c r="A1090" s="375">
        <v>10</v>
      </c>
      <c r="B1090" s="372" t="s">
        <v>332</v>
      </c>
      <c r="C1090" s="374" t="s">
        <v>43</v>
      </c>
      <c r="D1090" s="374" t="s">
        <v>2</v>
      </c>
      <c r="E1090" s="375">
        <v>6.5885349999999995E-2</v>
      </c>
      <c r="F1090" s="268">
        <f>IF(C1090="MAT.",VLOOKUP(A1090,INSUMOS_AUX!A:F,6,FALSE),0)</f>
        <v>6.13</v>
      </c>
      <c r="G1090" s="375">
        <f>IF(C1090="M.O.",VLOOKUP(A1090,INSUMOS_AUX!A:F,6,FALSE),0)</f>
        <v>0</v>
      </c>
    </row>
    <row r="1091" spans="1:7" ht="21">
      <c r="A1091" s="375">
        <v>11359</v>
      </c>
      <c r="B1091" s="372" t="s">
        <v>5603</v>
      </c>
      <c r="C1091" s="374" t="s">
        <v>43</v>
      </c>
      <c r="D1091" s="374" t="s">
        <v>2</v>
      </c>
      <c r="E1091" s="375">
        <v>5.5635899999999998E-4</v>
      </c>
      <c r="F1091" s="268">
        <f>IF(C1091="MAT.",VLOOKUP(A1091,INSUMOS_AUX!A:F,6,FALSE),0)</f>
        <v>604.45000000000005</v>
      </c>
      <c r="G1091" s="375">
        <f>IF(C1091="M.O.",VLOOKUP(A1091,INSUMOS_AUX!A:F,6,FALSE),0)</f>
        <v>0</v>
      </c>
    </row>
    <row r="1092" spans="1:7">
      <c r="A1092" s="375">
        <v>12815</v>
      </c>
      <c r="B1092" s="372" t="s">
        <v>2406</v>
      </c>
      <c r="C1092" s="374" t="s">
        <v>43</v>
      </c>
      <c r="D1092" s="374" t="s">
        <v>2</v>
      </c>
      <c r="E1092" s="375">
        <v>7.4529864000000001E-2</v>
      </c>
      <c r="F1092" s="268">
        <f>IF(C1092="MAT.",VLOOKUP(A1092,INSUMOS_AUX!A:F,6,FALSE),0)</f>
        <v>5.65</v>
      </c>
      <c r="G1092" s="375">
        <f>IF(C1092="M.O.",VLOOKUP(A1092,INSUMOS_AUX!A:F,6,FALSE),0)</f>
        <v>0</v>
      </c>
    </row>
    <row r="1093" spans="1:7">
      <c r="A1093" s="375">
        <v>12892</v>
      </c>
      <c r="B1093" s="372" t="s">
        <v>328</v>
      </c>
      <c r="C1093" s="374" t="s">
        <v>43</v>
      </c>
      <c r="D1093" s="374" t="s">
        <v>98</v>
      </c>
      <c r="E1093" s="375">
        <v>0.112870943</v>
      </c>
      <c r="F1093" s="268">
        <f>IF(C1093="MAT.",VLOOKUP(A1093,INSUMOS_AUX!A:F,6,FALSE),0)</f>
        <v>9</v>
      </c>
      <c r="G1093" s="375">
        <f>IF(C1093="M.O.",VLOOKUP(A1093,INSUMOS_AUX!A:F,6,FALSE),0)</f>
        <v>0</v>
      </c>
    </row>
    <row r="1094" spans="1:7">
      <c r="A1094" s="375">
        <v>12893</v>
      </c>
      <c r="B1094" s="372" t="s">
        <v>329</v>
      </c>
      <c r="C1094" s="374" t="s">
        <v>43</v>
      </c>
      <c r="D1094" s="374" t="s">
        <v>98</v>
      </c>
      <c r="E1094" s="375">
        <v>1.3157017999999999E-2</v>
      </c>
      <c r="F1094" s="268">
        <f>IF(C1094="MAT.",VLOOKUP(A1094,INSUMOS_AUX!A:F,6,FALSE),0)</f>
        <v>48</v>
      </c>
      <c r="G1094" s="375">
        <f>IF(C1094="M.O.",VLOOKUP(A1094,INSUMOS_AUX!A:F,6,FALSE),0)</f>
        <v>0</v>
      </c>
    </row>
    <row r="1095" spans="1:7">
      <c r="A1095" s="375" t="s">
        <v>6763</v>
      </c>
      <c r="B1095" s="372" t="s">
        <v>6381</v>
      </c>
      <c r="C1095" s="374" t="s">
        <v>43</v>
      </c>
      <c r="D1095" s="374" t="s">
        <v>94</v>
      </c>
      <c r="E1095" s="375">
        <v>3.4</v>
      </c>
      <c r="F1095" s="268">
        <f>IF(C1095="MAT.",VLOOKUP(A1095,INSUMOS_AUX!A:F,6,FALSE),0)</f>
        <v>3.6</v>
      </c>
      <c r="G1095" s="375">
        <f>IF(C1095="M.O.",VLOOKUP(A1095,INSUMOS_AUX!A:F,6,FALSE),0)</f>
        <v>0</v>
      </c>
    </row>
    <row r="1096" spans="1:7">
      <c r="A1096" s="375">
        <v>252</v>
      </c>
      <c r="B1096" s="372" t="s">
        <v>5607</v>
      </c>
      <c r="C1096" s="374" t="s">
        <v>92</v>
      </c>
      <c r="D1096" s="374" t="s">
        <v>97</v>
      </c>
      <c r="E1096" s="375">
        <v>4.5418500000000002</v>
      </c>
      <c r="F1096" s="268">
        <f>IF(C1096="MAT.",VLOOKUP(A1096,INSUMOS_AUX!A:F,6,FALSE),0)</f>
        <v>0</v>
      </c>
      <c r="G1096" s="375">
        <f>IF(C1096="M.O.",VLOOKUP(A1096,INSUMOS_AUX!A:F,6,FALSE),0)</f>
        <v>9.4700000000000006</v>
      </c>
    </row>
    <row r="1097" spans="1:7">
      <c r="A1097" s="375">
        <v>25957</v>
      </c>
      <c r="B1097" s="372" t="s">
        <v>137</v>
      </c>
      <c r="C1097" s="374" t="s">
        <v>92</v>
      </c>
      <c r="D1097" s="374" t="s">
        <v>97</v>
      </c>
      <c r="E1097" s="375">
        <v>0.2149809</v>
      </c>
      <c r="F1097" s="268">
        <f>IF(C1097="MAT.",VLOOKUP(A1097,INSUMOS_AUX!A:F,6,FALSE),0)</f>
        <v>0</v>
      </c>
      <c r="G1097" s="375">
        <f>IF(C1097="M.O.",VLOOKUP(A1097,INSUMOS_AUX!A:F,6,FALSE),0)</f>
        <v>16.75</v>
      </c>
    </row>
    <row r="1098" spans="1:7">
      <c r="A1098" s="375">
        <v>25966</v>
      </c>
      <c r="B1098" s="372" t="s">
        <v>3980</v>
      </c>
      <c r="C1098" s="374" t="s">
        <v>43</v>
      </c>
      <c r="D1098" s="374" t="s">
        <v>113</v>
      </c>
      <c r="E1098" s="375">
        <v>1.2421508E-2</v>
      </c>
      <c r="F1098" s="268">
        <f>IF(C1098="MAT.",VLOOKUP(A1098,INSUMOS_AUX!A:F,6,FALSE),0)</f>
        <v>13.63</v>
      </c>
      <c r="G1098" s="375">
        <f>IF(C1098="M.O.",VLOOKUP(A1098,INSUMOS_AUX!A:F,6,FALSE),0)</f>
        <v>0</v>
      </c>
    </row>
    <row r="1099" spans="1:7">
      <c r="A1099" s="375">
        <v>2711</v>
      </c>
      <c r="B1099" s="372" t="s">
        <v>334</v>
      </c>
      <c r="C1099" s="374" t="s">
        <v>43</v>
      </c>
      <c r="D1099" s="374" t="s">
        <v>2</v>
      </c>
      <c r="E1099" s="375">
        <v>5.4616830000000002E-3</v>
      </c>
      <c r="F1099" s="268">
        <f>IF(C1099="MAT.",VLOOKUP(A1099,INSUMOS_AUX!A:F,6,FALSE),0)</f>
        <v>100.24</v>
      </c>
      <c r="G1099" s="375">
        <f>IF(C1099="M.O.",VLOOKUP(A1099,INSUMOS_AUX!A:F,6,FALSE),0)</f>
        <v>0</v>
      </c>
    </row>
    <row r="1100" spans="1:7">
      <c r="A1100" s="375">
        <v>36144</v>
      </c>
      <c r="B1100" s="372" t="s">
        <v>4026</v>
      </c>
      <c r="C1100" s="374" t="s">
        <v>43</v>
      </c>
      <c r="D1100" s="374" t="s">
        <v>2</v>
      </c>
      <c r="E1100" s="375">
        <v>0.91620181000000001</v>
      </c>
      <c r="F1100" s="268">
        <f>IF(C1100="MAT.",VLOOKUP(A1100,INSUMOS_AUX!A:F,6,FALSE),0)</f>
        <v>1.1200000000000001</v>
      </c>
      <c r="G1100" s="375">
        <f>IF(C1100="M.O.",VLOOKUP(A1100,INSUMOS_AUX!A:F,6,FALSE),0)</f>
        <v>0</v>
      </c>
    </row>
    <row r="1101" spans="1:7">
      <c r="A1101" s="375">
        <v>36146</v>
      </c>
      <c r="B1101" s="372" t="s">
        <v>3883</v>
      </c>
      <c r="C1101" s="374" t="s">
        <v>43</v>
      </c>
      <c r="D1101" s="374" t="s">
        <v>2</v>
      </c>
      <c r="E1101" s="375">
        <v>1.0192786000000001E-2</v>
      </c>
      <c r="F1101" s="268">
        <f>IF(C1101="MAT.",VLOOKUP(A1101,INSUMOS_AUX!A:F,6,FALSE),0)</f>
        <v>170</v>
      </c>
      <c r="G1101" s="375">
        <f>IF(C1101="M.O.",VLOOKUP(A1101,INSUMOS_AUX!A:F,6,FALSE),0)</f>
        <v>0</v>
      </c>
    </row>
    <row r="1102" spans="1:7" ht="21">
      <c r="A1102" s="375">
        <v>36149</v>
      </c>
      <c r="B1102" s="372" t="s">
        <v>4647</v>
      </c>
      <c r="C1102" s="374" t="s">
        <v>43</v>
      </c>
      <c r="D1102" s="374" t="s">
        <v>2</v>
      </c>
      <c r="E1102" s="375">
        <v>5.9169599999999998E-3</v>
      </c>
      <c r="F1102" s="268">
        <f>IF(C1102="MAT.",VLOOKUP(A1102,INSUMOS_AUX!A:F,6,FALSE),0)</f>
        <v>117.5</v>
      </c>
      <c r="G1102" s="375">
        <f>IF(C1102="M.O.",VLOOKUP(A1102,INSUMOS_AUX!A:F,6,FALSE),0)</f>
        <v>0</v>
      </c>
    </row>
    <row r="1103" spans="1:7">
      <c r="A1103" s="375">
        <v>36150</v>
      </c>
      <c r="B1103" s="372" t="s">
        <v>780</v>
      </c>
      <c r="C1103" s="374" t="s">
        <v>43</v>
      </c>
      <c r="D1103" s="374" t="s">
        <v>2</v>
      </c>
      <c r="E1103" s="375">
        <v>2.1747294E-2</v>
      </c>
      <c r="F1103" s="268">
        <f>IF(C1103="MAT.",VLOOKUP(A1103,INSUMOS_AUX!A:F,6,FALSE),0)</f>
        <v>29.7</v>
      </c>
      <c r="G1103" s="375">
        <f>IF(C1103="M.O.",VLOOKUP(A1103,INSUMOS_AUX!A:F,6,FALSE),0)</f>
        <v>0</v>
      </c>
    </row>
    <row r="1104" spans="1:7" ht="21">
      <c r="A1104" s="375">
        <v>36153</v>
      </c>
      <c r="B1104" s="372" t="s">
        <v>4184</v>
      </c>
      <c r="C1104" s="374" t="s">
        <v>43</v>
      </c>
      <c r="D1104" s="374" t="s">
        <v>2</v>
      </c>
      <c r="E1104" s="375">
        <v>8.8343499999999995E-3</v>
      </c>
      <c r="F1104" s="268">
        <f>IF(C1104="MAT.",VLOOKUP(A1104,INSUMOS_AUX!A:F,6,FALSE),0)</f>
        <v>133.75</v>
      </c>
      <c r="G1104" s="375">
        <f>IF(C1104="M.O.",VLOOKUP(A1104,INSUMOS_AUX!A:F,6,FALSE),0)</f>
        <v>0</v>
      </c>
    </row>
    <row r="1105" spans="1:7">
      <c r="A1105" s="375">
        <v>37370</v>
      </c>
      <c r="B1105" s="372" t="s">
        <v>104</v>
      </c>
      <c r="C1105" s="374" t="s">
        <v>43</v>
      </c>
      <c r="D1105" s="374" t="s">
        <v>97</v>
      </c>
      <c r="E1105" s="375">
        <v>8.218</v>
      </c>
      <c r="F1105" s="268">
        <f>IF(C1105="MAT.",VLOOKUP(A1105,INSUMOS_AUX!A:F,6,FALSE),0)</f>
        <v>1.7</v>
      </c>
      <c r="G1105" s="375">
        <f>IF(C1105="M.O.",VLOOKUP(A1105,INSUMOS_AUX!A:F,6,FALSE),0)</f>
        <v>0</v>
      </c>
    </row>
    <row r="1106" spans="1:7">
      <c r="A1106" s="375">
        <v>37371</v>
      </c>
      <c r="B1106" s="372" t="s">
        <v>105</v>
      </c>
      <c r="C1106" s="374" t="s">
        <v>43</v>
      </c>
      <c r="D1106" s="374" t="s">
        <v>97</v>
      </c>
      <c r="E1106" s="375">
        <v>8.218</v>
      </c>
      <c r="F1106" s="268">
        <f>IF(C1106="MAT.",VLOOKUP(A1106,INSUMOS_AUX!A:F,6,FALSE),0)</f>
        <v>0.64</v>
      </c>
      <c r="G1106" s="375">
        <f>IF(C1106="M.O.",VLOOKUP(A1106,INSUMOS_AUX!A:F,6,FALSE),0)</f>
        <v>0</v>
      </c>
    </row>
    <row r="1107" spans="1:7">
      <c r="A1107" s="375">
        <v>37372</v>
      </c>
      <c r="B1107" s="372" t="s">
        <v>106</v>
      </c>
      <c r="C1107" s="374" t="s">
        <v>43</v>
      </c>
      <c r="D1107" s="374" t="s">
        <v>97</v>
      </c>
      <c r="E1107" s="375">
        <v>8.218</v>
      </c>
      <c r="F1107" s="268">
        <f>IF(C1107="MAT.",VLOOKUP(A1107,INSUMOS_AUX!A:F,6,FALSE),0)</f>
        <v>0.37</v>
      </c>
      <c r="G1107" s="375">
        <f>IF(C1107="M.O.",VLOOKUP(A1107,INSUMOS_AUX!A:F,6,FALSE),0)</f>
        <v>0</v>
      </c>
    </row>
    <row r="1108" spans="1:7">
      <c r="A1108" s="375">
        <v>37373</v>
      </c>
      <c r="B1108" s="372" t="s">
        <v>107</v>
      </c>
      <c r="C1108" s="374" t="s">
        <v>43</v>
      </c>
      <c r="D1108" s="374" t="s">
        <v>97</v>
      </c>
      <c r="E1108" s="375">
        <v>8.218</v>
      </c>
      <c r="F1108" s="268">
        <f>IF(C1108="MAT.",VLOOKUP(A1108,INSUMOS_AUX!A:F,6,FALSE),0)</f>
        <v>0.02</v>
      </c>
      <c r="G1108" s="375">
        <f>IF(C1108="M.O.",VLOOKUP(A1108,INSUMOS_AUX!A:F,6,FALSE),0)</f>
        <v>0</v>
      </c>
    </row>
    <row r="1109" spans="1:7">
      <c r="A1109" s="375">
        <v>38382</v>
      </c>
      <c r="B1109" s="372" t="s">
        <v>2915</v>
      </c>
      <c r="C1109" s="374" t="s">
        <v>43</v>
      </c>
      <c r="D1109" s="374" t="s">
        <v>2</v>
      </c>
      <c r="E1109" s="375">
        <v>2.2435139999999999E-2</v>
      </c>
      <c r="F1109" s="268">
        <f>IF(C1109="MAT.",VLOOKUP(A1109,INSUMOS_AUX!A:F,6,FALSE),0)</f>
        <v>7.37</v>
      </c>
      <c r="G1109" s="375">
        <f>IF(C1109="M.O.",VLOOKUP(A1109,INSUMOS_AUX!A:F,6,FALSE),0)</f>
        <v>0</v>
      </c>
    </row>
    <row r="1110" spans="1:7">
      <c r="A1110" s="375">
        <v>38390</v>
      </c>
      <c r="B1110" s="372" t="s">
        <v>4067</v>
      </c>
      <c r="C1110" s="374" t="s">
        <v>43</v>
      </c>
      <c r="D1110" s="374" t="s">
        <v>2</v>
      </c>
      <c r="E1110" s="375">
        <v>1.2421508E-2</v>
      </c>
      <c r="F1110" s="268">
        <f>IF(C1110="MAT.",VLOOKUP(A1110,INSUMOS_AUX!A:F,6,FALSE),0)</f>
        <v>22.22</v>
      </c>
      <c r="G1110" s="375">
        <f>IF(C1110="M.O.",VLOOKUP(A1110,INSUMOS_AUX!A:F,6,FALSE),0)</f>
        <v>0</v>
      </c>
    </row>
    <row r="1111" spans="1:7">
      <c r="A1111" s="375">
        <v>38393</v>
      </c>
      <c r="B1111" s="372" t="s">
        <v>4066</v>
      </c>
      <c r="C1111" s="374" t="s">
        <v>43</v>
      </c>
      <c r="D1111" s="374" t="s">
        <v>2</v>
      </c>
      <c r="E1111" s="375">
        <v>1.2421508E-2</v>
      </c>
      <c r="F1111" s="268">
        <f>IF(C1111="MAT.",VLOOKUP(A1111,INSUMOS_AUX!A:F,6,FALSE),0)</f>
        <v>10.02</v>
      </c>
      <c r="G1111" s="375">
        <f>IF(C1111="M.O.",VLOOKUP(A1111,INSUMOS_AUX!A:F,6,FALSE),0)</f>
        <v>0</v>
      </c>
    </row>
    <row r="1112" spans="1:7">
      <c r="A1112" s="375">
        <v>38396</v>
      </c>
      <c r="B1112" s="372" t="s">
        <v>4090</v>
      </c>
      <c r="C1112" s="374" t="s">
        <v>43</v>
      </c>
      <c r="D1112" s="374" t="s">
        <v>2</v>
      </c>
      <c r="E1112" s="375">
        <v>4.4541600000000002E-4</v>
      </c>
      <c r="F1112" s="268">
        <f>IF(C1112="MAT.",VLOOKUP(A1112,INSUMOS_AUX!A:F,6,FALSE),0)</f>
        <v>308.81</v>
      </c>
      <c r="G1112" s="375">
        <f>IF(C1112="M.O.",VLOOKUP(A1112,INSUMOS_AUX!A:F,6,FALSE),0)</f>
        <v>0</v>
      </c>
    </row>
    <row r="1113" spans="1:7">
      <c r="A1113" s="375">
        <v>38399</v>
      </c>
      <c r="B1113" s="372" t="s">
        <v>914</v>
      </c>
      <c r="C1113" s="374" t="s">
        <v>43</v>
      </c>
      <c r="D1113" s="374" t="s">
        <v>2</v>
      </c>
      <c r="E1113" s="375">
        <v>2.2254340000000001E-3</v>
      </c>
      <c r="F1113" s="268">
        <f>IF(C1113="MAT.",VLOOKUP(A1113,INSUMOS_AUX!A:F,6,FALSE),0)</f>
        <v>123.87</v>
      </c>
      <c r="G1113" s="375">
        <f>IF(C1113="M.O.",VLOOKUP(A1113,INSUMOS_AUX!A:F,6,FALSE),0)</f>
        <v>0</v>
      </c>
    </row>
    <row r="1114" spans="1:7" ht="21">
      <c r="A1114" s="375">
        <v>38413</v>
      </c>
      <c r="B1114" s="372" t="s">
        <v>2921</v>
      </c>
      <c r="C1114" s="374" t="s">
        <v>43</v>
      </c>
      <c r="D1114" s="374" t="s">
        <v>2</v>
      </c>
      <c r="E1114" s="375">
        <v>3.6241399999999998E-4</v>
      </c>
      <c r="F1114" s="268">
        <f>IF(C1114="MAT.",VLOOKUP(A1114,INSUMOS_AUX!A:F,6,FALSE),0)</f>
        <v>623.17999999999995</v>
      </c>
      <c r="G1114" s="375">
        <f>IF(C1114="M.O.",VLOOKUP(A1114,INSUMOS_AUX!A:F,6,FALSE),0)</f>
        <v>0</v>
      </c>
    </row>
    <row r="1115" spans="1:7">
      <c r="A1115" s="375">
        <v>38476</v>
      </c>
      <c r="B1115" s="372" t="s">
        <v>2266</v>
      </c>
      <c r="C1115" s="374" t="s">
        <v>43</v>
      </c>
      <c r="D1115" s="374" t="s">
        <v>2</v>
      </c>
      <c r="E1115" s="375">
        <v>1.690443E-3</v>
      </c>
      <c r="F1115" s="268">
        <f>IF(C1115="MAT.",VLOOKUP(A1115,INSUMOS_AUX!A:F,6,FALSE),0)</f>
        <v>186.63</v>
      </c>
      <c r="G1115" s="375">
        <f>IF(C1115="M.O.",VLOOKUP(A1115,INSUMOS_AUX!A:F,6,FALSE),0)</f>
        <v>0</v>
      </c>
    </row>
    <row r="1116" spans="1:7">
      <c r="A1116" s="375">
        <v>38477</v>
      </c>
      <c r="B1116" s="372" t="s">
        <v>2267</v>
      </c>
      <c r="C1116" s="374" t="s">
        <v>43</v>
      </c>
      <c r="D1116" s="374" t="s">
        <v>2</v>
      </c>
      <c r="E1116" s="375">
        <v>3.6241399999999998E-4</v>
      </c>
      <c r="F1116" s="268">
        <f>IF(C1116="MAT.",VLOOKUP(A1116,INSUMOS_AUX!A:F,6,FALSE),0)</f>
        <v>528.54</v>
      </c>
      <c r="G1116" s="375">
        <f>IF(C1116="M.O.",VLOOKUP(A1116,INSUMOS_AUX!A:F,6,FALSE),0)</f>
        <v>0</v>
      </c>
    </row>
    <row r="1117" spans="1:7">
      <c r="A1117" s="375">
        <v>40536</v>
      </c>
      <c r="B1117" s="372" t="s">
        <v>3599</v>
      </c>
      <c r="C1117" s="374" t="s">
        <v>43</v>
      </c>
      <c r="D1117" s="374" t="s">
        <v>94</v>
      </c>
      <c r="E1117" s="375">
        <v>4.3</v>
      </c>
      <c r="F1117" s="268">
        <f>IF(C1117="MAT.",VLOOKUP(A1117,INSUMOS_AUX!A:F,6,FALSE),0)</f>
        <v>4.8899999999999997</v>
      </c>
      <c r="G1117" s="375">
        <f>IF(C1117="M.O.",VLOOKUP(A1117,INSUMOS_AUX!A:F,6,FALSE),0)</f>
        <v>0</v>
      </c>
    </row>
    <row r="1118" spans="1:7" ht="21">
      <c r="A1118" s="375">
        <v>40549</v>
      </c>
      <c r="B1118" s="372" t="s">
        <v>5138</v>
      </c>
      <c r="C1118" s="374" t="s">
        <v>43</v>
      </c>
      <c r="D1118" s="374" t="s">
        <v>167</v>
      </c>
      <c r="E1118" s="375">
        <v>7.0000000000000001E-3</v>
      </c>
      <c r="F1118" s="268">
        <f>IF(C1118="MAT.",VLOOKUP(A1118,INSUMOS_AUX!A:F,6,FALSE),0)</f>
        <v>111.38</v>
      </c>
      <c r="G1118" s="375">
        <f>IF(C1118="M.O.",VLOOKUP(A1118,INSUMOS_AUX!A:F,6,FALSE),0)</f>
        <v>0</v>
      </c>
    </row>
    <row r="1119" spans="1:7">
      <c r="A1119" s="375">
        <v>6110</v>
      </c>
      <c r="B1119" s="372" t="s">
        <v>134</v>
      </c>
      <c r="C1119" s="374" t="s">
        <v>92</v>
      </c>
      <c r="D1119" s="374" t="s">
        <v>97</v>
      </c>
      <c r="E1119" s="375">
        <v>3.4316200000000001</v>
      </c>
      <c r="F1119" s="268">
        <f>IF(C1119="MAT.",VLOOKUP(A1119,INSUMOS_AUX!A:F,6,FALSE),0)</f>
        <v>0</v>
      </c>
      <c r="G1119" s="375">
        <f>IF(C1119="M.O.",VLOOKUP(A1119,INSUMOS_AUX!A:F,6,FALSE),0)</f>
        <v>12.59</v>
      </c>
    </row>
    <row r="1120" spans="1:7">
      <c r="A1120" s="375">
        <v>6111</v>
      </c>
      <c r="B1120" s="372" t="s">
        <v>109</v>
      </c>
      <c r="C1120" s="374" t="s">
        <v>92</v>
      </c>
      <c r="D1120" s="374" t="s">
        <v>97</v>
      </c>
      <c r="E1120" s="375">
        <v>0.1067955</v>
      </c>
      <c r="F1120" s="268">
        <f>IF(C1120="MAT.",VLOOKUP(A1120,INSUMOS_AUX!A:F,6,FALSE),0)</f>
        <v>0</v>
      </c>
      <c r="G1120" s="375">
        <f>IF(C1120="M.O.",VLOOKUP(A1120,INSUMOS_AUX!A:F,6,FALSE),0)</f>
        <v>8.17</v>
      </c>
    </row>
    <row r="1121" spans="1:7">
      <c r="A1121" s="375" t="s">
        <v>6382</v>
      </c>
      <c r="B1121" s="372" t="s">
        <v>6383</v>
      </c>
      <c r="C1121" s="374" t="s">
        <v>43</v>
      </c>
      <c r="D1121" s="374" t="s">
        <v>76</v>
      </c>
      <c r="E1121" s="375">
        <v>1</v>
      </c>
      <c r="F1121" s="268">
        <f>IF(C1121="MAT.",VLOOKUP(A1121,INSUMOS_AUX!A:F,6,FALSE),0)</f>
        <v>60.444444444444436</v>
      </c>
      <c r="G1121" s="375">
        <f>IF(C1121="M.O.",VLOOKUP(A1121,INSUMOS_AUX!A:F,6,FALSE),0)</f>
        <v>0</v>
      </c>
    </row>
    <row r="1122" spans="1:7">
      <c r="A1122" s="96"/>
      <c r="B1122" s="110"/>
      <c r="C1122" s="97"/>
      <c r="D1122" s="97"/>
      <c r="E1122" s="97"/>
      <c r="F1122" s="97"/>
      <c r="G1122" s="97"/>
    </row>
    <row r="1123" spans="1:7" ht="21">
      <c r="A1123" s="359" t="s">
        <v>5692</v>
      </c>
      <c r="B1123" s="358" t="s">
        <v>5693</v>
      </c>
      <c r="C1123" s="360" t="s">
        <v>75</v>
      </c>
      <c r="D1123" s="360" t="s">
        <v>76</v>
      </c>
      <c r="E1123" s="361">
        <v>162.43</v>
      </c>
      <c r="F1123" s="361">
        <f t="shared" ref="F1123:G1123" si="38">SUMPRODUCT($E1124:$E1152,F1124:F1152)</f>
        <v>46.803697019200001</v>
      </c>
      <c r="G1123" s="361">
        <f t="shared" si="38"/>
        <v>5.2145608699999997</v>
      </c>
    </row>
    <row r="1124" spans="1:7">
      <c r="A1124" s="375">
        <v>10</v>
      </c>
      <c r="B1124" s="372" t="s">
        <v>332</v>
      </c>
      <c r="C1124" s="374" t="s">
        <v>43</v>
      </c>
      <c r="D1124" s="374" t="s">
        <v>2</v>
      </c>
      <c r="E1124" s="375">
        <v>3.848256E-3</v>
      </c>
      <c r="F1124" s="268">
        <f>IF(C1124="MAT.",VLOOKUP(A1124,INSUMOS_AUX!A:F,6,FALSE),0)</f>
        <v>6.13</v>
      </c>
      <c r="G1124" s="375">
        <f>IF(C1124="M.O.",VLOOKUP(A1124,INSUMOS_AUX!A:F,6,FALSE),0)</f>
        <v>0</v>
      </c>
    </row>
    <row r="1125" spans="1:7" ht="21">
      <c r="A1125" s="375">
        <v>11359</v>
      </c>
      <c r="B1125" s="372" t="s">
        <v>5603</v>
      </c>
      <c r="C1125" s="374" t="s">
        <v>43</v>
      </c>
      <c r="D1125" s="374" t="s">
        <v>2</v>
      </c>
      <c r="E1125" s="375">
        <v>3.2496000000000002E-5</v>
      </c>
      <c r="F1125" s="268">
        <f>IF(C1125="MAT.",VLOOKUP(A1125,INSUMOS_AUX!A:F,6,FALSE),0)</f>
        <v>604.45000000000005</v>
      </c>
      <c r="G1125" s="375">
        <f>IF(C1125="M.O.",VLOOKUP(A1125,INSUMOS_AUX!A:F,6,FALSE),0)</f>
        <v>0</v>
      </c>
    </row>
    <row r="1126" spans="1:7">
      <c r="A1126" s="375">
        <v>12815</v>
      </c>
      <c r="B1126" s="372" t="s">
        <v>2406</v>
      </c>
      <c r="C1126" s="374" t="s">
        <v>43</v>
      </c>
      <c r="D1126" s="374" t="s">
        <v>2</v>
      </c>
      <c r="E1126" s="375">
        <v>4.3531680000000001E-3</v>
      </c>
      <c r="F1126" s="268">
        <f>IF(C1126="MAT.",VLOOKUP(A1126,INSUMOS_AUX!A:F,6,FALSE),0)</f>
        <v>5.65</v>
      </c>
      <c r="G1126" s="375">
        <f>IF(C1126="M.O.",VLOOKUP(A1126,INSUMOS_AUX!A:F,6,FALSE),0)</f>
        <v>0</v>
      </c>
    </row>
    <row r="1127" spans="1:7">
      <c r="A1127" s="375">
        <v>12892</v>
      </c>
      <c r="B1127" s="372" t="s">
        <v>328</v>
      </c>
      <c r="C1127" s="374" t="s">
        <v>43</v>
      </c>
      <c r="D1127" s="374" t="s">
        <v>98</v>
      </c>
      <c r="E1127" s="375">
        <v>6.5926079999999998E-3</v>
      </c>
      <c r="F1127" s="268">
        <f>IF(C1127="MAT.",VLOOKUP(A1127,INSUMOS_AUX!A:F,6,FALSE),0)</f>
        <v>9</v>
      </c>
      <c r="G1127" s="375">
        <f>IF(C1127="M.O.",VLOOKUP(A1127,INSUMOS_AUX!A:F,6,FALSE),0)</f>
        <v>0</v>
      </c>
    </row>
    <row r="1128" spans="1:7">
      <c r="A1128" s="375">
        <v>12893</v>
      </c>
      <c r="B1128" s="372" t="s">
        <v>329</v>
      </c>
      <c r="C1128" s="374" t="s">
        <v>43</v>
      </c>
      <c r="D1128" s="374" t="s">
        <v>98</v>
      </c>
      <c r="E1128" s="375">
        <v>7.6847999999999999E-4</v>
      </c>
      <c r="F1128" s="268">
        <f>IF(C1128="MAT.",VLOOKUP(A1128,INSUMOS_AUX!A:F,6,FALSE),0)</f>
        <v>48</v>
      </c>
      <c r="G1128" s="375">
        <f>IF(C1128="M.O.",VLOOKUP(A1128,INSUMOS_AUX!A:F,6,FALSE),0)</f>
        <v>0</v>
      </c>
    </row>
    <row r="1129" spans="1:7">
      <c r="A1129" s="375">
        <v>1381</v>
      </c>
      <c r="B1129" s="372" t="s">
        <v>6384</v>
      </c>
      <c r="C1129" s="374" t="s">
        <v>43</v>
      </c>
      <c r="D1129" s="374" t="s">
        <v>94</v>
      </c>
      <c r="E1129" s="375">
        <v>8.6199999999999992</v>
      </c>
      <c r="F1129" s="268">
        <f>IF(C1129="MAT.",VLOOKUP(A1129,INSUMOS_AUX!A:F,6,FALSE),0)</f>
        <v>0.42</v>
      </c>
      <c r="G1129" s="375">
        <f>IF(C1129="M.O.",VLOOKUP(A1129,INSUMOS_AUX!A:F,6,FALSE),0)</f>
        <v>0</v>
      </c>
    </row>
    <row r="1130" spans="1:7">
      <c r="A1130" s="375">
        <v>25966</v>
      </c>
      <c r="B1130" s="372" t="s">
        <v>3980</v>
      </c>
      <c r="C1130" s="374" t="s">
        <v>43</v>
      </c>
      <c r="D1130" s="374" t="s">
        <v>113</v>
      </c>
      <c r="E1130" s="375">
        <v>7.2552000000000001E-4</v>
      </c>
      <c r="F1130" s="268">
        <f>IF(C1130="MAT.",VLOOKUP(A1130,INSUMOS_AUX!A:F,6,FALSE),0)</f>
        <v>13.63</v>
      </c>
      <c r="G1130" s="375">
        <f>IF(C1130="M.O.",VLOOKUP(A1130,INSUMOS_AUX!A:F,6,FALSE),0)</f>
        <v>0</v>
      </c>
    </row>
    <row r="1131" spans="1:7">
      <c r="A1131" s="375">
        <v>2711</v>
      </c>
      <c r="B1131" s="372" t="s">
        <v>334</v>
      </c>
      <c r="C1131" s="374" t="s">
        <v>43</v>
      </c>
      <c r="D1131" s="374" t="s">
        <v>2</v>
      </c>
      <c r="E1131" s="375">
        <v>3.1900800000000002E-4</v>
      </c>
      <c r="F1131" s="268">
        <f>IF(C1131="MAT.",VLOOKUP(A1131,INSUMOS_AUX!A:F,6,FALSE),0)</f>
        <v>100.24</v>
      </c>
      <c r="G1131" s="375">
        <f>IF(C1131="M.O.",VLOOKUP(A1131,INSUMOS_AUX!A:F,6,FALSE),0)</f>
        <v>0</v>
      </c>
    </row>
    <row r="1132" spans="1:7">
      <c r="A1132" s="375">
        <v>34357</v>
      </c>
      <c r="B1132" s="372" t="s">
        <v>6385</v>
      </c>
      <c r="C1132" s="374" t="s">
        <v>43</v>
      </c>
      <c r="D1132" s="374" t="s">
        <v>94</v>
      </c>
      <c r="E1132" s="375">
        <v>0.14000000000000001</v>
      </c>
      <c r="F1132" s="268">
        <f>IF(C1132="MAT.",VLOOKUP(A1132,INSUMOS_AUX!A:F,6,FALSE),0)</f>
        <v>2.67</v>
      </c>
      <c r="G1132" s="375">
        <f>IF(C1132="M.O.",VLOOKUP(A1132,INSUMOS_AUX!A:F,6,FALSE),0)</f>
        <v>0</v>
      </c>
    </row>
    <row r="1133" spans="1:7">
      <c r="A1133" s="375">
        <v>36144</v>
      </c>
      <c r="B1133" s="372" t="s">
        <v>4026</v>
      </c>
      <c r="C1133" s="374" t="s">
        <v>43</v>
      </c>
      <c r="D1133" s="374" t="s">
        <v>2</v>
      </c>
      <c r="E1133" s="375">
        <v>5.3513855999999999E-2</v>
      </c>
      <c r="F1133" s="268">
        <f>IF(C1133="MAT.",VLOOKUP(A1133,INSUMOS_AUX!A:F,6,FALSE),0)</f>
        <v>1.1200000000000001</v>
      </c>
      <c r="G1133" s="375">
        <f>IF(C1133="M.O.",VLOOKUP(A1133,INSUMOS_AUX!A:F,6,FALSE),0)</f>
        <v>0</v>
      </c>
    </row>
    <row r="1134" spans="1:7">
      <c r="A1134" s="375">
        <v>36146</v>
      </c>
      <c r="B1134" s="372" t="s">
        <v>3883</v>
      </c>
      <c r="C1134" s="374" t="s">
        <v>43</v>
      </c>
      <c r="D1134" s="374" t="s">
        <v>2</v>
      </c>
      <c r="E1134" s="375">
        <v>5.9534400000000004E-4</v>
      </c>
      <c r="F1134" s="268">
        <f>IF(C1134="MAT.",VLOOKUP(A1134,INSUMOS_AUX!A:F,6,FALSE),0)</f>
        <v>170</v>
      </c>
      <c r="G1134" s="375">
        <f>IF(C1134="M.O.",VLOOKUP(A1134,INSUMOS_AUX!A:F,6,FALSE),0)</f>
        <v>0</v>
      </c>
    </row>
    <row r="1135" spans="1:7" ht="21">
      <c r="A1135" s="375">
        <v>36149</v>
      </c>
      <c r="B1135" s="372" t="s">
        <v>4647</v>
      </c>
      <c r="C1135" s="374" t="s">
        <v>43</v>
      </c>
      <c r="D1135" s="374" t="s">
        <v>2</v>
      </c>
      <c r="E1135" s="375">
        <v>3.456E-4</v>
      </c>
      <c r="F1135" s="268">
        <f>IF(C1135="MAT.",VLOOKUP(A1135,INSUMOS_AUX!A:F,6,FALSE),0)</f>
        <v>117.5</v>
      </c>
      <c r="G1135" s="375">
        <f>IF(C1135="M.O.",VLOOKUP(A1135,INSUMOS_AUX!A:F,6,FALSE),0)</f>
        <v>0</v>
      </c>
    </row>
    <row r="1136" spans="1:7">
      <c r="A1136" s="375">
        <v>36150</v>
      </c>
      <c r="B1136" s="372" t="s">
        <v>780</v>
      </c>
      <c r="C1136" s="374" t="s">
        <v>43</v>
      </c>
      <c r="D1136" s="374" t="s">
        <v>2</v>
      </c>
      <c r="E1136" s="375">
        <v>1.2702239999999999E-3</v>
      </c>
      <c r="F1136" s="268">
        <f>IF(C1136="MAT.",VLOOKUP(A1136,INSUMOS_AUX!A:F,6,FALSE),0)</f>
        <v>29.7</v>
      </c>
      <c r="G1136" s="375">
        <f>IF(C1136="M.O.",VLOOKUP(A1136,INSUMOS_AUX!A:F,6,FALSE),0)</f>
        <v>0</v>
      </c>
    </row>
    <row r="1137" spans="1:7" ht="21">
      <c r="A1137" s="375">
        <v>36153</v>
      </c>
      <c r="B1137" s="372" t="s">
        <v>4184</v>
      </c>
      <c r="C1137" s="374" t="s">
        <v>43</v>
      </c>
      <c r="D1137" s="374" t="s">
        <v>2</v>
      </c>
      <c r="E1137" s="375">
        <v>5.1599999999999997E-4</v>
      </c>
      <c r="F1137" s="268">
        <f>IF(C1137="MAT.",VLOOKUP(A1137,INSUMOS_AUX!A:F,6,FALSE),0)</f>
        <v>133.75</v>
      </c>
      <c r="G1137" s="375">
        <f>IF(C1137="M.O.",VLOOKUP(A1137,INSUMOS_AUX!A:F,6,FALSE),0)</f>
        <v>0</v>
      </c>
    </row>
    <row r="1138" spans="1:7">
      <c r="A1138" s="375">
        <v>37370</v>
      </c>
      <c r="B1138" s="372" t="s">
        <v>104</v>
      </c>
      <c r="C1138" s="374" t="s">
        <v>43</v>
      </c>
      <c r="D1138" s="374" t="s">
        <v>97</v>
      </c>
      <c r="E1138" s="375">
        <v>0.48</v>
      </c>
      <c r="F1138" s="268">
        <f>IF(C1138="MAT.",VLOOKUP(A1138,INSUMOS_AUX!A:F,6,FALSE),0)</f>
        <v>1.7</v>
      </c>
      <c r="G1138" s="375">
        <f>IF(C1138="M.O.",VLOOKUP(A1138,INSUMOS_AUX!A:F,6,FALSE),0)</f>
        <v>0</v>
      </c>
    </row>
    <row r="1139" spans="1:7">
      <c r="A1139" s="375">
        <v>37371</v>
      </c>
      <c r="B1139" s="372" t="s">
        <v>105</v>
      </c>
      <c r="C1139" s="374" t="s">
        <v>43</v>
      </c>
      <c r="D1139" s="374" t="s">
        <v>97</v>
      </c>
      <c r="E1139" s="375">
        <v>0.48</v>
      </c>
      <c r="F1139" s="268">
        <f>IF(C1139="MAT.",VLOOKUP(A1139,INSUMOS_AUX!A:F,6,FALSE),0)</f>
        <v>0.64</v>
      </c>
      <c r="G1139" s="375">
        <f>IF(C1139="M.O.",VLOOKUP(A1139,INSUMOS_AUX!A:F,6,FALSE),0)</f>
        <v>0</v>
      </c>
    </row>
    <row r="1140" spans="1:7">
      <c r="A1140" s="375">
        <v>37372</v>
      </c>
      <c r="B1140" s="372" t="s">
        <v>106</v>
      </c>
      <c r="C1140" s="374" t="s">
        <v>43</v>
      </c>
      <c r="D1140" s="374" t="s">
        <v>97</v>
      </c>
      <c r="E1140" s="375">
        <v>0.48</v>
      </c>
      <c r="F1140" s="268">
        <f>IF(C1140="MAT.",VLOOKUP(A1140,INSUMOS_AUX!A:F,6,FALSE),0)</f>
        <v>0.37</v>
      </c>
      <c r="G1140" s="375">
        <f>IF(C1140="M.O.",VLOOKUP(A1140,INSUMOS_AUX!A:F,6,FALSE),0)</f>
        <v>0</v>
      </c>
    </row>
    <row r="1141" spans="1:7">
      <c r="A1141" s="375">
        <v>37373</v>
      </c>
      <c r="B1141" s="372" t="s">
        <v>107</v>
      </c>
      <c r="C1141" s="374" t="s">
        <v>43</v>
      </c>
      <c r="D1141" s="374" t="s">
        <v>97</v>
      </c>
      <c r="E1141" s="375">
        <v>0.48</v>
      </c>
      <c r="F1141" s="268">
        <f>IF(C1141="MAT.",VLOOKUP(A1141,INSUMOS_AUX!A:F,6,FALSE),0)</f>
        <v>0.02</v>
      </c>
      <c r="G1141" s="375">
        <f>IF(C1141="M.O.",VLOOKUP(A1141,INSUMOS_AUX!A:F,6,FALSE),0)</f>
        <v>0</v>
      </c>
    </row>
    <row r="1142" spans="1:7">
      <c r="A1142" s="375">
        <v>38382</v>
      </c>
      <c r="B1142" s="372" t="s">
        <v>2915</v>
      </c>
      <c r="C1142" s="374" t="s">
        <v>43</v>
      </c>
      <c r="D1142" s="374" t="s">
        <v>2</v>
      </c>
      <c r="E1142" s="375">
        <v>1.3104E-3</v>
      </c>
      <c r="F1142" s="268">
        <f>IF(C1142="MAT.",VLOOKUP(A1142,INSUMOS_AUX!A:F,6,FALSE),0)</f>
        <v>7.37</v>
      </c>
      <c r="G1142" s="375">
        <f>IF(C1142="M.O.",VLOOKUP(A1142,INSUMOS_AUX!A:F,6,FALSE),0)</f>
        <v>0</v>
      </c>
    </row>
    <row r="1143" spans="1:7">
      <c r="A1143" s="375">
        <v>38390</v>
      </c>
      <c r="B1143" s="372" t="s">
        <v>4067</v>
      </c>
      <c r="C1143" s="374" t="s">
        <v>43</v>
      </c>
      <c r="D1143" s="374" t="s">
        <v>2</v>
      </c>
      <c r="E1143" s="375">
        <v>7.2552000000000001E-4</v>
      </c>
      <c r="F1143" s="268">
        <f>IF(C1143="MAT.",VLOOKUP(A1143,INSUMOS_AUX!A:F,6,FALSE),0)</f>
        <v>22.22</v>
      </c>
      <c r="G1143" s="375">
        <f>IF(C1143="M.O.",VLOOKUP(A1143,INSUMOS_AUX!A:F,6,FALSE),0)</f>
        <v>0</v>
      </c>
    </row>
    <row r="1144" spans="1:7">
      <c r="A1144" s="375">
        <v>38393</v>
      </c>
      <c r="B1144" s="372" t="s">
        <v>4066</v>
      </c>
      <c r="C1144" s="374" t="s">
        <v>43</v>
      </c>
      <c r="D1144" s="374" t="s">
        <v>2</v>
      </c>
      <c r="E1144" s="375">
        <v>7.2552000000000001E-4</v>
      </c>
      <c r="F1144" s="268">
        <f>IF(C1144="MAT.",VLOOKUP(A1144,INSUMOS_AUX!A:F,6,FALSE),0)</f>
        <v>10.02</v>
      </c>
      <c r="G1144" s="375">
        <f>IF(C1144="M.O.",VLOOKUP(A1144,INSUMOS_AUX!A:F,6,FALSE),0)</f>
        <v>0</v>
      </c>
    </row>
    <row r="1145" spans="1:7">
      <c r="A1145" s="375">
        <v>38396</v>
      </c>
      <c r="B1145" s="372" t="s">
        <v>4090</v>
      </c>
      <c r="C1145" s="374" t="s">
        <v>43</v>
      </c>
      <c r="D1145" s="374" t="s">
        <v>2</v>
      </c>
      <c r="E1145" s="375">
        <v>2.6016E-5</v>
      </c>
      <c r="F1145" s="268">
        <f>IF(C1145="MAT.",VLOOKUP(A1145,INSUMOS_AUX!A:F,6,FALSE),0)</f>
        <v>308.81</v>
      </c>
      <c r="G1145" s="375">
        <f>IF(C1145="M.O.",VLOOKUP(A1145,INSUMOS_AUX!A:F,6,FALSE),0)</f>
        <v>0</v>
      </c>
    </row>
    <row r="1146" spans="1:7">
      <c r="A1146" s="375">
        <v>38399</v>
      </c>
      <c r="B1146" s="372" t="s">
        <v>914</v>
      </c>
      <c r="C1146" s="374" t="s">
        <v>43</v>
      </c>
      <c r="D1146" s="374" t="s">
        <v>2</v>
      </c>
      <c r="E1146" s="375">
        <v>1.2998400000000001E-4</v>
      </c>
      <c r="F1146" s="268">
        <f>IF(C1146="MAT.",VLOOKUP(A1146,INSUMOS_AUX!A:F,6,FALSE),0)</f>
        <v>123.87</v>
      </c>
      <c r="G1146" s="375">
        <f>IF(C1146="M.O.",VLOOKUP(A1146,INSUMOS_AUX!A:F,6,FALSE),0)</f>
        <v>0</v>
      </c>
    </row>
    <row r="1147" spans="1:7" ht="21">
      <c r="A1147" s="375">
        <v>38413</v>
      </c>
      <c r="B1147" s="372" t="s">
        <v>2921</v>
      </c>
      <c r="C1147" s="374" t="s">
        <v>43</v>
      </c>
      <c r="D1147" s="374" t="s">
        <v>2</v>
      </c>
      <c r="E1147" s="375">
        <v>2.1168000000000001E-5</v>
      </c>
      <c r="F1147" s="268">
        <f>IF(C1147="MAT.",VLOOKUP(A1147,INSUMOS_AUX!A:F,6,FALSE),0)</f>
        <v>623.17999999999995</v>
      </c>
      <c r="G1147" s="375">
        <f>IF(C1147="M.O.",VLOOKUP(A1147,INSUMOS_AUX!A:F,6,FALSE),0)</f>
        <v>0</v>
      </c>
    </row>
    <row r="1148" spans="1:7">
      <c r="A1148" s="375">
        <v>38476</v>
      </c>
      <c r="B1148" s="372" t="s">
        <v>2266</v>
      </c>
      <c r="C1148" s="374" t="s">
        <v>43</v>
      </c>
      <c r="D1148" s="374" t="s">
        <v>2</v>
      </c>
      <c r="E1148" s="375">
        <v>9.8735999999999998E-5</v>
      </c>
      <c r="F1148" s="268">
        <f>IF(C1148="MAT.",VLOOKUP(A1148,INSUMOS_AUX!A:F,6,FALSE),0)</f>
        <v>186.63</v>
      </c>
      <c r="G1148" s="375">
        <f>IF(C1148="M.O.",VLOOKUP(A1148,INSUMOS_AUX!A:F,6,FALSE),0)</f>
        <v>0</v>
      </c>
    </row>
    <row r="1149" spans="1:7">
      <c r="A1149" s="375">
        <v>38477</v>
      </c>
      <c r="B1149" s="372" t="s">
        <v>2267</v>
      </c>
      <c r="C1149" s="374" t="s">
        <v>43</v>
      </c>
      <c r="D1149" s="374" t="s">
        <v>2</v>
      </c>
      <c r="E1149" s="375">
        <v>2.1168000000000001E-5</v>
      </c>
      <c r="F1149" s="268">
        <f>IF(C1149="MAT.",VLOOKUP(A1149,INSUMOS_AUX!A:F,6,FALSE),0)</f>
        <v>528.54</v>
      </c>
      <c r="G1149" s="375">
        <f>IF(C1149="M.O.",VLOOKUP(A1149,INSUMOS_AUX!A:F,6,FALSE),0)</f>
        <v>0</v>
      </c>
    </row>
    <row r="1150" spans="1:7">
      <c r="A1150" s="375">
        <v>4760</v>
      </c>
      <c r="B1150" s="372" t="s">
        <v>227</v>
      </c>
      <c r="C1150" s="374" t="s">
        <v>92</v>
      </c>
      <c r="D1150" s="374" t="s">
        <v>97</v>
      </c>
      <c r="E1150" s="375">
        <v>0.313689</v>
      </c>
      <c r="F1150" s="268">
        <f>IF(C1150="MAT.",VLOOKUP(A1150,INSUMOS_AUX!A:F,6,FALSE),0)</f>
        <v>0</v>
      </c>
      <c r="G1150" s="375">
        <f>IF(C1150="M.O.",VLOOKUP(A1150,INSUMOS_AUX!A:F,6,FALSE),0)</f>
        <v>12.12</v>
      </c>
    </row>
    <row r="1151" spans="1:7">
      <c r="A1151" s="375">
        <v>6111</v>
      </c>
      <c r="B1151" s="372" t="s">
        <v>109</v>
      </c>
      <c r="C1151" s="374" t="s">
        <v>92</v>
      </c>
      <c r="D1151" s="374" t="s">
        <v>97</v>
      </c>
      <c r="E1151" s="375">
        <v>0.17290700000000001</v>
      </c>
      <c r="F1151" s="268">
        <f>IF(C1151="MAT.",VLOOKUP(A1151,INSUMOS_AUX!A:F,6,FALSE),0)</f>
        <v>0</v>
      </c>
      <c r="G1151" s="375">
        <f>IF(C1151="M.O.",VLOOKUP(A1151,INSUMOS_AUX!A:F,6,FALSE),0)</f>
        <v>8.17</v>
      </c>
    </row>
    <row r="1152" spans="1:7">
      <c r="A1152" s="375" t="s">
        <v>6386</v>
      </c>
      <c r="B1152" s="372" t="s">
        <v>6387</v>
      </c>
      <c r="C1152" s="374" t="s">
        <v>43</v>
      </c>
      <c r="D1152" s="374" t="s">
        <v>76</v>
      </c>
      <c r="E1152" s="375">
        <v>1.07</v>
      </c>
      <c r="F1152" s="268">
        <f>IF(C1152="MAT.",VLOOKUP(A1152,INSUMOS_AUX!A:F,6,FALSE),0)</f>
        <v>38.21</v>
      </c>
      <c r="G1152" s="375">
        <f>IF(C1152="M.O.",VLOOKUP(A1152,INSUMOS_AUX!A:F,6,FALSE),0)</f>
        <v>0</v>
      </c>
    </row>
    <row r="1153" spans="1:7">
      <c r="A1153" s="96"/>
      <c r="B1153" s="110"/>
      <c r="C1153" s="97"/>
      <c r="D1153" s="97"/>
      <c r="E1153" s="97"/>
      <c r="F1153" s="97"/>
      <c r="G1153" s="97"/>
    </row>
    <row r="1154" spans="1:7">
      <c r="A1154" s="68" t="s">
        <v>5260</v>
      </c>
      <c r="B1154" s="377" t="s">
        <v>5694</v>
      </c>
      <c r="C1154" s="69"/>
      <c r="D1154" s="69"/>
      <c r="E1154" s="69"/>
      <c r="F1154" s="69"/>
      <c r="G1154" s="69"/>
    </row>
    <row r="1155" spans="1:7">
      <c r="A1155" s="96"/>
      <c r="B1155" s="110"/>
      <c r="C1155" s="97"/>
      <c r="D1155" s="97"/>
      <c r="E1155" s="97"/>
      <c r="F1155" s="97"/>
      <c r="G1155" s="97"/>
    </row>
    <row r="1156" spans="1:7" ht="21">
      <c r="A1156" s="359" t="s">
        <v>5695</v>
      </c>
      <c r="B1156" s="358" t="s">
        <v>5696</v>
      </c>
      <c r="C1156" s="360" t="s">
        <v>75</v>
      </c>
      <c r="D1156" s="360" t="s">
        <v>76</v>
      </c>
      <c r="E1156" s="361">
        <v>61.08</v>
      </c>
      <c r="F1156" s="361">
        <f t="shared" ref="F1156:G1156" si="39">SUMPRODUCT($E1157:$E1189,F1157:F1189)</f>
        <v>24.807756022760003</v>
      </c>
      <c r="G1156" s="361">
        <f t="shared" si="39"/>
        <v>13.2126525169</v>
      </c>
    </row>
    <row r="1157" spans="1:7">
      <c r="A1157" s="375">
        <v>10</v>
      </c>
      <c r="B1157" s="372" t="s">
        <v>332</v>
      </c>
      <c r="C1157" s="374" t="s">
        <v>43</v>
      </c>
      <c r="D1157" s="374" t="s">
        <v>2</v>
      </c>
      <c r="E1157" s="375">
        <v>9.6947349999999995E-3</v>
      </c>
      <c r="F1157" s="268">
        <f>IF(C1157="MAT.",VLOOKUP(A1157,INSUMOS_AUX!A:F,6,FALSE),0)</f>
        <v>6.13</v>
      </c>
      <c r="G1157" s="375">
        <f>IF(C1157="M.O.",VLOOKUP(A1157,INSUMOS_AUX!A:F,6,FALSE),0)</f>
        <v>0</v>
      </c>
    </row>
    <row r="1158" spans="1:7" ht="21">
      <c r="A1158" s="375">
        <v>11359</v>
      </c>
      <c r="B1158" s="372" t="s">
        <v>5603</v>
      </c>
      <c r="C1158" s="374" t="s">
        <v>43</v>
      </c>
      <c r="D1158" s="374" t="s">
        <v>2</v>
      </c>
      <c r="E1158" s="375">
        <v>8.1866000000000005E-5</v>
      </c>
      <c r="F1158" s="268">
        <f>IF(C1158="MAT.",VLOOKUP(A1158,INSUMOS_AUX!A:F,6,FALSE),0)</f>
        <v>604.45000000000005</v>
      </c>
      <c r="G1158" s="375">
        <f>IF(C1158="M.O.",VLOOKUP(A1158,INSUMOS_AUX!A:F,6,FALSE),0)</f>
        <v>0</v>
      </c>
    </row>
    <row r="1159" spans="1:7">
      <c r="A1159" s="375">
        <v>12815</v>
      </c>
      <c r="B1159" s="372" t="s">
        <v>2406</v>
      </c>
      <c r="C1159" s="374" t="s">
        <v>43</v>
      </c>
      <c r="D1159" s="374" t="s">
        <v>2</v>
      </c>
      <c r="E1159" s="375">
        <v>1.0966735999999999E-2</v>
      </c>
      <c r="F1159" s="268">
        <f>IF(C1159="MAT.",VLOOKUP(A1159,INSUMOS_AUX!A:F,6,FALSE),0)</f>
        <v>5.65</v>
      </c>
      <c r="G1159" s="375">
        <f>IF(C1159="M.O.",VLOOKUP(A1159,INSUMOS_AUX!A:F,6,FALSE),0)</f>
        <v>0</v>
      </c>
    </row>
    <row r="1160" spans="1:7">
      <c r="A1160" s="375">
        <v>12892</v>
      </c>
      <c r="B1160" s="372" t="s">
        <v>328</v>
      </c>
      <c r="C1160" s="374" t="s">
        <v>43</v>
      </c>
      <c r="D1160" s="374" t="s">
        <v>98</v>
      </c>
      <c r="E1160" s="375">
        <v>1.7863687999999999E-2</v>
      </c>
      <c r="F1160" s="268">
        <f>IF(C1160="MAT.",VLOOKUP(A1160,INSUMOS_AUX!A:F,6,FALSE),0)</f>
        <v>9</v>
      </c>
      <c r="G1160" s="375">
        <f>IF(C1160="M.O.",VLOOKUP(A1160,INSUMOS_AUX!A:F,6,FALSE),0)</f>
        <v>0</v>
      </c>
    </row>
    <row r="1161" spans="1:7">
      <c r="A1161" s="375">
        <v>12893</v>
      </c>
      <c r="B1161" s="372" t="s">
        <v>329</v>
      </c>
      <c r="C1161" s="374" t="s">
        <v>43</v>
      </c>
      <c r="D1161" s="374" t="s">
        <v>98</v>
      </c>
      <c r="E1161" s="375">
        <v>2.0823149999999999E-3</v>
      </c>
      <c r="F1161" s="268">
        <f>IF(C1161="MAT.",VLOOKUP(A1161,INSUMOS_AUX!A:F,6,FALSE),0)</f>
        <v>48</v>
      </c>
      <c r="G1161" s="375">
        <f>IF(C1161="M.O.",VLOOKUP(A1161,INSUMOS_AUX!A:F,6,FALSE),0)</f>
        <v>0</v>
      </c>
    </row>
    <row r="1162" spans="1:7">
      <c r="A1162" s="375">
        <v>1379</v>
      </c>
      <c r="B1162" s="372" t="s">
        <v>335</v>
      </c>
      <c r="C1162" s="374" t="s">
        <v>43</v>
      </c>
      <c r="D1162" s="374" t="s">
        <v>94</v>
      </c>
      <c r="E1162" s="375">
        <v>23.216424</v>
      </c>
      <c r="F1162" s="268">
        <f>IF(C1162="MAT.",VLOOKUP(A1162,INSUMOS_AUX!A:F,6,FALSE),0)</f>
        <v>0.42</v>
      </c>
      <c r="G1162" s="375">
        <f>IF(C1162="M.O.",VLOOKUP(A1162,INSUMOS_AUX!A:F,6,FALSE),0)</f>
        <v>0</v>
      </c>
    </row>
    <row r="1163" spans="1:7">
      <c r="A1163" s="375">
        <v>142</v>
      </c>
      <c r="B1163" s="372" t="s">
        <v>154</v>
      </c>
      <c r="C1163" s="374" t="s">
        <v>43</v>
      </c>
      <c r="D1163" s="374" t="s">
        <v>6388</v>
      </c>
      <c r="E1163" s="375">
        <v>0.10834770000000001</v>
      </c>
      <c r="F1163" s="268">
        <f>IF(C1163="MAT.",VLOOKUP(A1163,INSUMOS_AUX!A:F,6,FALSE),0)</f>
        <v>31.53</v>
      </c>
      <c r="G1163" s="375">
        <f>IF(C1163="M.O.",VLOOKUP(A1163,INSUMOS_AUX!A:F,6,FALSE),0)</f>
        <v>0</v>
      </c>
    </row>
    <row r="1164" spans="1:7">
      <c r="A1164" s="375">
        <v>25966</v>
      </c>
      <c r="B1164" s="372" t="s">
        <v>3980</v>
      </c>
      <c r="C1164" s="374" t="s">
        <v>43</v>
      </c>
      <c r="D1164" s="374" t="s">
        <v>113</v>
      </c>
      <c r="E1164" s="375">
        <v>1.82777E-3</v>
      </c>
      <c r="F1164" s="268">
        <f>IF(C1164="MAT.",VLOOKUP(A1164,INSUMOS_AUX!A:F,6,FALSE),0)</f>
        <v>13.63</v>
      </c>
      <c r="G1164" s="375">
        <f>IF(C1164="M.O.",VLOOKUP(A1164,INSUMOS_AUX!A:F,6,FALSE),0)</f>
        <v>0</v>
      </c>
    </row>
    <row r="1165" spans="1:7">
      <c r="A1165" s="375">
        <v>2705</v>
      </c>
      <c r="B1165" s="372" t="s">
        <v>99</v>
      </c>
      <c r="C1165" s="374" t="s">
        <v>43</v>
      </c>
      <c r="D1165" s="374" t="s">
        <v>100</v>
      </c>
      <c r="E1165" s="375">
        <v>0.11781</v>
      </c>
      <c r="F1165" s="268">
        <f>IF(C1165="MAT.",VLOOKUP(A1165,INSUMOS_AUX!A:F,6,FALSE),0)</f>
        <v>0.46</v>
      </c>
      <c r="G1165" s="375">
        <f>IF(C1165="M.O.",VLOOKUP(A1165,INSUMOS_AUX!A:F,6,FALSE),0)</f>
        <v>0</v>
      </c>
    </row>
    <row r="1166" spans="1:7">
      <c r="A1166" s="375">
        <v>2711</v>
      </c>
      <c r="B1166" s="372" t="s">
        <v>334</v>
      </c>
      <c r="C1166" s="374" t="s">
        <v>43</v>
      </c>
      <c r="D1166" s="374" t="s">
        <v>2</v>
      </c>
      <c r="E1166" s="375">
        <v>8.0366200000000002E-4</v>
      </c>
      <c r="F1166" s="268">
        <f>IF(C1166="MAT.",VLOOKUP(A1166,INSUMOS_AUX!A:F,6,FALSE),0)</f>
        <v>100.24</v>
      </c>
      <c r="G1166" s="375">
        <f>IF(C1166="M.O.",VLOOKUP(A1166,INSUMOS_AUX!A:F,6,FALSE),0)</f>
        <v>0</v>
      </c>
    </row>
    <row r="1167" spans="1:7">
      <c r="A1167" s="375">
        <v>36144</v>
      </c>
      <c r="B1167" s="372" t="s">
        <v>4026</v>
      </c>
      <c r="C1167" s="374" t="s">
        <v>43</v>
      </c>
      <c r="D1167" s="374" t="s">
        <v>2</v>
      </c>
      <c r="E1167" s="375">
        <v>0.145004043</v>
      </c>
      <c r="F1167" s="268">
        <f>IF(C1167="MAT.",VLOOKUP(A1167,INSUMOS_AUX!A:F,6,FALSE),0)</f>
        <v>1.1200000000000001</v>
      </c>
      <c r="G1167" s="375">
        <f>IF(C1167="M.O.",VLOOKUP(A1167,INSUMOS_AUX!A:F,6,FALSE),0)</f>
        <v>0</v>
      </c>
    </row>
    <row r="1168" spans="1:7">
      <c r="A1168" s="375">
        <v>36146</v>
      </c>
      <c r="B1168" s="372" t="s">
        <v>3883</v>
      </c>
      <c r="C1168" s="374" t="s">
        <v>43</v>
      </c>
      <c r="D1168" s="374" t="s">
        <v>2</v>
      </c>
      <c r="E1168" s="375">
        <v>1.613176E-3</v>
      </c>
      <c r="F1168" s="268">
        <f>IF(C1168="MAT.",VLOOKUP(A1168,INSUMOS_AUX!A:F,6,FALSE),0)</f>
        <v>170</v>
      </c>
      <c r="G1168" s="375">
        <f>IF(C1168="M.O.",VLOOKUP(A1168,INSUMOS_AUX!A:F,6,FALSE),0)</f>
        <v>0</v>
      </c>
    </row>
    <row r="1169" spans="1:7" ht="21">
      <c r="A1169" s="375">
        <v>36149</v>
      </c>
      <c r="B1169" s="372" t="s">
        <v>4647</v>
      </c>
      <c r="C1169" s="374" t="s">
        <v>43</v>
      </c>
      <c r="D1169" s="374" t="s">
        <v>2</v>
      </c>
      <c r="E1169" s="375">
        <v>9.3645600000000001E-4</v>
      </c>
      <c r="F1169" s="268">
        <f>IF(C1169="MAT.",VLOOKUP(A1169,INSUMOS_AUX!A:F,6,FALSE),0)</f>
        <v>117.5</v>
      </c>
      <c r="G1169" s="375">
        <f>IF(C1169="M.O.",VLOOKUP(A1169,INSUMOS_AUX!A:F,6,FALSE),0)</f>
        <v>0</v>
      </c>
    </row>
    <row r="1170" spans="1:7">
      <c r="A1170" s="375">
        <v>36150</v>
      </c>
      <c r="B1170" s="372" t="s">
        <v>780</v>
      </c>
      <c r="C1170" s="374" t="s">
        <v>43</v>
      </c>
      <c r="D1170" s="374" t="s">
        <v>2</v>
      </c>
      <c r="E1170" s="375">
        <v>3.4418679999999998E-3</v>
      </c>
      <c r="F1170" s="268">
        <f>IF(C1170="MAT.",VLOOKUP(A1170,INSUMOS_AUX!A:F,6,FALSE),0)</f>
        <v>29.7</v>
      </c>
      <c r="G1170" s="375">
        <f>IF(C1170="M.O.",VLOOKUP(A1170,INSUMOS_AUX!A:F,6,FALSE),0)</f>
        <v>0</v>
      </c>
    </row>
    <row r="1171" spans="1:7" ht="21">
      <c r="A1171" s="375">
        <v>36153</v>
      </c>
      <c r="B1171" s="372" t="s">
        <v>4184</v>
      </c>
      <c r="C1171" s="374" t="s">
        <v>43</v>
      </c>
      <c r="D1171" s="374" t="s">
        <v>2</v>
      </c>
      <c r="E1171" s="375">
        <v>1.398182E-3</v>
      </c>
      <c r="F1171" s="268">
        <f>IF(C1171="MAT.",VLOOKUP(A1171,INSUMOS_AUX!A:F,6,FALSE),0)</f>
        <v>133.75</v>
      </c>
      <c r="G1171" s="375">
        <f>IF(C1171="M.O.",VLOOKUP(A1171,INSUMOS_AUX!A:F,6,FALSE),0)</f>
        <v>0</v>
      </c>
    </row>
    <row r="1172" spans="1:7" ht="21">
      <c r="A1172" s="375">
        <v>36397</v>
      </c>
      <c r="B1172" s="372" t="s">
        <v>188</v>
      </c>
      <c r="C1172" s="374" t="s">
        <v>43</v>
      </c>
      <c r="D1172" s="374" t="s">
        <v>2</v>
      </c>
      <c r="E1172" s="375">
        <v>9.9920000000000002E-6</v>
      </c>
      <c r="F1172" s="268">
        <f>IF(C1172="MAT.",VLOOKUP(A1172,INSUMOS_AUX!A:F,6,FALSE),0)</f>
        <v>12203.38</v>
      </c>
      <c r="G1172" s="375">
        <f>IF(C1172="M.O.",VLOOKUP(A1172,INSUMOS_AUX!A:F,6,FALSE),0)</f>
        <v>0</v>
      </c>
    </row>
    <row r="1173" spans="1:7">
      <c r="A1173" s="375">
        <v>370</v>
      </c>
      <c r="B1173" s="372" t="s">
        <v>6367</v>
      </c>
      <c r="C1173" s="374" t="s">
        <v>43</v>
      </c>
      <c r="D1173" s="374" t="s">
        <v>93</v>
      </c>
      <c r="E1173" s="375">
        <v>5.6405999999999998E-2</v>
      </c>
      <c r="F1173" s="268">
        <f>IF(C1173="MAT.",VLOOKUP(A1173,INSUMOS_AUX!A:F,6,FALSE),0)</f>
        <v>77.5</v>
      </c>
      <c r="G1173" s="375">
        <f>IF(C1173="M.O.",VLOOKUP(A1173,INSUMOS_AUX!A:F,6,FALSE),0)</f>
        <v>0</v>
      </c>
    </row>
    <row r="1174" spans="1:7">
      <c r="A1174" s="375">
        <v>37370</v>
      </c>
      <c r="B1174" s="372" t="s">
        <v>104</v>
      </c>
      <c r="C1174" s="374" t="s">
        <v>43</v>
      </c>
      <c r="D1174" s="374" t="s">
        <v>97</v>
      </c>
      <c r="E1174" s="375">
        <v>1.3006340000000001</v>
      </c>
      <c r="F1174" s="268">
        <f>IF(C1174="MAT.",VLOOKUP(A1174,INSUMOS_AUX!A:F,6,FALSE),0)</f>
        <v>1.7</v>
      </c>
      <c r="G1174" s="375">
        <f>IF(C1174="M.O.",VLOOKUP(A1174,INSUMOS_AUX!A:F,6,FALSE),0)</f>
        <v>0</v>
      </c>
    </row>
    <row r="1175" spans="1:7">
      <c r="A1175" s="375">
        <v>37371</v>
      </c>
      <c r="B1175" s="372" t="s">
        <v>105</v>
      </c>
      <c r="C1175" s="374" t="s">
        <v>43</v>
      </c>
      <c r="D1175" s="374" t="s">
        <v>97</v>
      </c>
      <c r="E1175" s="375">
        <v>1.3006340000000001</v>
      </c>
      <c r="F1175" s="268">
        <f>IF(C1175="MAT.",VLOOKUP(A1175,INSUMOS_AUX!A:F,6,FALSE),0)</f>
        <v>0.64</v>
      </c>
      <c r="G1175" s="375">
        <f>IF(C1175="M.O.",VLOOKUP(A1175,INSUMOS_AUX!A:F,6,FALSE),0)</f>
        <v>0</v>
      </c>
    </row>
    <row r="1176" spans="1:7">
      <c r="A1176" s="375">
        <v>37372</v>
      </c>
      <c r="B1176" s="372" t="s">
        <v>106</v>
      </c>
      <c r="C1176" s="374" t="s">
        <v>43</v>
      </c>
      <c r="D1176" s="374" t="s">
        <v>97</v>
      </c>
      <c r="E1176" s="375">
        <v>1.3006340000000001</v>
      </c>
      <c r="F1176" s="268">
        <f>IF(C1176="MAT.",VLOOKUP(A1176,INSUMOS_AUX!A:F,6,FALSE),0)</f>
        <v>0.37</v>
      </c>
      <c r="G1176" s="375">
        <f>IF(C1176="M.O.",VLOOKUP(A1176,INSUMOS_AUX!A:F,6,FALSE),0)</f>
        <v>0</v>
      </c>
    </row>
    <row r="1177" spans="1:7">
      <c r="A1177" s="375">
        <v>37373</v>
      </c>
      <c r="B1177" s="372" t="s">
        <v>107</v>
      </c>
      <c r="C1177" s="374" t="s">
        <v>43</v>
      </c>
      <c r="D1177" s="374" t="s">
        <v>97</v>
      </c>
      <c r="E1177" s="375">
        <v>1.3006340000000001</v>
      </c>
      <c r="F1177" s="268">
        <f>IF(C1177="MAT.",VLOOKUP(A1177,INSUMOS_AUX!A:F,6,FALSE),0)</f>
        <v>0.02</v>
      </c>
      <c r="G1177" s="375">
        <f>IF(C1177="M.O.",VLOOKUP(A1177,INSUMOS_AUX!A:F,6,FALSE),0)</f>
        <v>0</v>
      </c>
    </row>
    <row r="1178" spans="1:7">
      <c r="A1178" s="375">
        <v>37623</v>
      </c>
      <c r="B1178" s="372" t="s">
        <v>6368</v>
      </c>
      <c r="C1178" s="374" t="s">
        <v>92</v>
      </c>
      <c r="D1178" s="374" t="s">
        <v>97</v>
      </c>
      <c r="E1178" s="375">
        <v>9.2004325999999997E-2</v>
      </c>
      <c r="F1178" s="268">
        <f>IF(C1178="MAT.",VLOOKUP(A1178,INSUMOS_AUX!A:F,6,FALSE),0)</f>
        <v>0</v>
      </c>
      <c r="G1178" s="375">
        <f>IF(C1178="M.O.",VLOOKUP(A1178,INSUMOS_AUX!A:F,6,FALSE),0)</f>
        <v>9.94</v>
      </c>
    </row>
    <row r="1179" spans="1:7">
      <c r="A1179" s="375">
        <v>38382</v>
      </c>
      <c r="B1179" s="372" t="s">
        <v>2915</v>
      </c>
      <c r="C1179" s="374" t="s">
        <v>43</v>
      </c>
      <c r="D1179" s="374" t="s">
        <v>2</v>
      </c>
      <c r="E1179" s="375">
        <v>3.301231E-3</v>
      </c>
      <c r="F1179" s="268">
        <f>IF(C1179="MAT.",VLOOKUP(A1179,INSUMOS_AUX!A:F,6,FALSE),0)</f>
        <v>7.37</v>
      </c>
      <c r="G1179" s="375">
        <f>IF(C1179="M.O.",VLOOKUP(A1179,INSUMOS_AUX!A:F,6,FALSE),0)</f>
        <v>0</v>
      </c>
    </row>
    <row r="1180" spans="1:7">
      <c r="A1180" s="375">
        <v>38390</v>
      </c>
      <c r="B1180" s="372" t="s">
        <v>4067</v>
      </c>
      <c r="C1180" s="374" t="s">
        <v>43</v>
      </c>
      <c r="D1180" s="374" t="s">
        <v>2</v>
      </c>
      <c r="E1180" s="375">
        <v>1.82777E-3</v>
      </c>
      <c r="F1180" s="268">
        <f>IF(C1180="MAT.",VLOOKUP(A1180,INSUMOS_AUX!A:F,6,FALSE),0)</f>
        <v>22.22</v>
      </c>
      <c r="G1180" s="375">
        <f>IF(C1180="M.O.",VLOOKUP(A1180,INSUMOS_AUX!A:F,6,FALSE),0)</f>
        <v>0</v>
      </c>
    </row>
    <row r="1181" spans="1:7">
      <c r="A1181" s="375">
        <v>38393</v>
      </c>
      <c r="B1181" s="372" t="s">
        <v>4066</v>
      </c>
      <c r="C1181" s="374" t="s">
        <v>43</v>
      </c>
      <c r="D1181" s="374" t="s">
        <v>2</v>
      </c>
      <c r="E1181" s="375">
        <v>1.82777E-3</v>
      </c>
      <c r="F1181" s="268">
        <f>IF(C1181="MAT.",VLOOKUP(A1181,INSUMOS_AUX!A:F,6,FALSE),0)</f>
        <v>10.02</v>
      </c>
      <c r="G1181" s="375">
        <f>IF(C1181="M.O.",VLOOKUP(A1181,INSUMOS_AUX!A:F,6,FALSE),0)</f>
        <v>0</v>
      </c>
    </row>
    <row r="1182" spans="1:7">
      <c r="A1182" s="375">
        <v>38396</v>
      </c>
      <c r="B1182" s="372" t="s">
        <v>4090</v>
      </c>
      <c r="C1182" s="374" t="s">
        <v>43</v>
      </c>
      <c r="D1182" s="374" t="s">
        <v>2</v>
      </c>
      <c r="E1182" s="375">
        <v>6.5541000000000001E-5</v>
      </c>
      <c r="F1182" s="268">
        <f>IF(C1182="MAT.",VLOOKUP(A1182,INSUMOS_AUX!A:F,6,FALSE),0)</f>
        <v>308.81</v>
      </c>
      <c r="G1182" s="375">
        <f>IF(C1182="M.O.",VLOOKUP(A1182,INSUMOS_AUX!A:F,6,FALSE),0)</f>
        <v>0</v>
      </c>
    </row>
    <row r="1183" spans="1:7">
      <c r="A1183" s="375">
        <v>38399</v>
      </c>
      <c r="B1183" s="372" t="s">
        <v>914</v>
      </c>
      <c r="C1183" s="374" t="s">
        <v>43</v>
      </c>
      <c r="D1183" s="374" t="s">
        <v>2</v>
      </c>
      <c r="E1183" s="375">
        <v>3.2746300000000001E-4</v>
      </c>
      <c r="F1183" s="268">
        <f>IF(C1183="MAT.",VLOOKUP(A1183,INSUMOS_AUX!A:F,6,FALSE),0)</f>
        <v>123.87</v>
      </c>
      <c r="G1183" s="375">
        <f>IF(C1183="M.O.",VLOOKUP(A1183,INSUMOS_AUX!A:F,6,FALSE),0)</f>
        <v>0</v>
      </c>
    </row>
    <row r="1184" spans="1:7" ht="21">
      <c r="A1184" s="375">
        <v>38413</v>
      </c>
      <c r="B1184" s="372" t="s">
        <v>2921</v>
      </c>
      <c r="C1184" s="374" t="s">
        <v>43</v>
      </c>
      <c r="D1184" s="374" t="s">
        <v>2</v>
      </c>
      <c r="E1184" s="375">
        <v>5.3328000000000002E-5</v>
      </c>
      <c r="F1184" s="268">
        <f>IF(C1184="MAT.",VLOOKUP(A1184,INSUMOS_AUX!A:F,6,FALSE),0)</f>
        <v>623.17999999999995</v>
      </c>
      <c r="G1184" s="375">
        <f>IF(C1184="M.O.",VLOOKUP(A1184,INSUMOS_AUX!A:F,6,FALSE),0)</f>
        <v>0</v>
      </c>
    </row>
    <row r="1185" spans="1:7">
      <c r="A1185" s="375">
        <v>38476</v>
      </c>
      <c r="B1185" s="372" t="s">
        <v>2266</v>
      </c>
      <c r="C1185" s="374" t="s">
        <v>43</v>
      </c>
      <c r="D1185" s="374" t="s">
        <v>2</v>
      </c>
      <c r="E1185" s="375">
        <v>2.4874199999999998E-4</v>
      </c>
      <c r="F1185" s="268">
        <f>IF(C1185="MAT.",VLOOKUP(A1185,INSUMOS_AUX!A:F,6,FALSE),0)</f>
        <v>186.63</v>
      </c>
      <c r="G1185" s="375">
        <f>IF(C1185="M.O.",VLOOKUP(A1185,INSUMOS_AUX!A:F,6,FALSE),0)</f>
        <v>0</v>
      </c>
    </row>
    <row r="1186" spans="1:7">
      <c r="A1186" s="375">
        <v>38477</v>
      </c>
      <c r="B1186" s="372" t="s">
        <v>2267</v>
      </c>
      <c r="C1186" s="374" t="s">
        <v>43</v>
      </c>
      <c r="D1186" s="374" t="s">
        <v>2</v>
      </c>
      <c r="E1186" s="375">
        <v>5.3328000000000002E-5</v>
      </c>
      <c r="F1186" s="268">
        <f>IF(C1186="MAT.",VLOOKUP(A1186,INSUMOS_AUX!A:F,6,FALSE),0)</f>
        <v>528.54</v>
      </c>
      <c r="G1186" s="375">
        <f>IF(C1186="M.O.",VLOOKUP(A1186,INSUMOS_AUX!A:F,6,FALSE),0)</f>
        <v>0</v>
      </c>
    </row>
    <row r="1187" spans="1:7">
      <c r="A1187" s="375">
        <v>4721</v>
      </c>
      <c r="B1187" s="372" t="s">
        <v>341</v>
      </c>
      <c r="C1187" s="374" t="s">
        <v>43</v>
      </c>
      <c r="D1187" s="374" t="s">
        <v>93</v>
      </c>
      <c r="E1187" s="375">
        <v>4.2197400000000003E-2</v>
      </c>
      <c r="F1187" s="268">
        <f>IF(C1187="MAT.",VLOOKUP(A1187,INSUMOS_AUX!A:F,6,FALSE),0)</f>
        <v>45.44</v>
      </c>
      <c r="G1187" s="375">
        <f>IF(C1187="M.O.",VLOOKUP(A1187,INSUMOS_AUX!A:F,6,FALSE),0)</f>
        <v>0</v>
      </c>
    </row>
    <row r="1188" spans="1:7">
      <c r="A1188" s="375">
        <v>4750</v>
      </c>
      <c r="B1188" s="372" t="s">
        <v>110</v>
      </c>
      <c r="C1188" s="374" t="s">
        <v>92</v>
      </c>
      <c r="D1188" s="374" t="s">
        <v>97</v>
      </c>
      <c r="E1188" s="375">
        <v>0.43430170000000001</v>
      </c>
      <c r="F1188" s="268">
        <f>IF(C1188="MAT.",VLOOKUP(A1188,INSUMOS_AUX!A:F,6,FALSE),0)</f>
        <v>0</v>
      </c>
      <c r="G1188" s="375">
        <f>IF(C1188="M.O.",VLOOKUP(A1188,INSUMOS_AUX!A:F,6,FALSE),0)</f>
        <v>13.35</v>
      </c>
    </row>
    <row r="1189" spans="1:7">
      <c r="A1189" s="375">
        <v>6111</v>
      </c>
      <c r="B1189" s="372" t="s">
        <v>109</v>
      </c>
      <c r="C1189" s="374" t="s">
        <v>92</v>
      </c>
      <c r="D1189" s="374" t="s">
        <v>97</v>
      </c>
      <c r="E1189" s="375">
        <v>0.79561833800000004</v>
      </c>
      <c r="F1189" s="268">
        <f>IF(C1189="MAT.",VLOOKUP(A1189,INSUMOS_AUX!A:F,6,FALSE),0)</f>
        <v>0</v>
      </c>
      <c r="G1189" s="375">
        <f>IF(C1189="M.O.",VLOOKUP(A1189,INSUMOS_AUX!A:F,6,FALSE),0)</f>
        <v>8.17</v>
      </c>
    </row>
    <row r="1190" spans="1:7">
      <c r="A1190" s="96"/>
      <c r="B1190" s="110"/>
      <c r="C1190" s="97"/>
      <c r="D1190" s="97"/>
      <c r="E1190" s="97"/>
      <c r="F1190" s="97"/>
      <c r="G1190" s="97"/>
    </row>
    <row r="1191" spans="1:7" ht="21">
      <c r="A1191" s="359" t="s">
        <v>5697</v>
      </c>
      <c r="B1191" s="358" t="s">
        <v>5698</v>
      </c>
      <c r="C1191" s="360" t="s">
        <v>75</v>
      </c>
      <c r="D1191" s="360" t="s">
        <v>76</v>
      </c>
      <c r="E1191" s="361">
        <v>46.56</v>
      </c>
      <c r="F1191" s="361">
        <f t="shared" ref="F1191:G1191" si="40">SUMPRODUCT($E1192:$E1225,F1192:F1225)</f>
        <v>41.513654720330003</v>
      </c>
      <c r="G1191" s="361">
        <f t="shared" si="40"/>
        <v>21.998069325500001</v>
      </c>
    </row>
    <row r="1192" spans="1:7">
      <c r="A1192" s="375">
        <v>10</v>
      </c>
      <c r="B1192" s="372" t="s">
        <v>332</v>
      </c>
      <c r="C1192" s="374" t="s">
        <v>43</v>
      </c>
      <c r="D1192" s="374" t="s">
        <v>2</v>
      </c>
      <c r="E1192" s="375">
        <v>1.8937427999999999E-2</v>
      </c>
      <c r="F1192" s="268">
        <f>IF(C1192="MAT.",VLOOKUP(A1192,INSUMOS_AUX!A:F,6,FALSE),0)</f>
        <v>6.13</v>
      </c>
      <c r="G1192" s="375">
        <f>IF(C1192="M.O.",VLOOKUP(A1192,INSUMOS_AUX!A:F,6,FALSE),0)</f>
        <v>0</v>
      </c>
    </row>
    <row r="1193" spans="1:7" ht="21">
      <c r="A1193" s="375">
        <v>11359</v>
      </c>
      <c r="B1193" s="372" t="s">
        <v>5603</v>
      </c>
      <c r="C1193" s="374" t="s">
        <v>43</v>
      </c>
      <c r="D1193" s="374" t="s">
        <v>2</v>
      </c>
      <c r="E1193" s="375">
        <v>1.5991399999999999E-4</v>
      </c>
      <c r="F1193" s="268">
        <f>IF(C1193="MAT.",VLOOKUP(A1193,INSUMOS_AUX!A:F,6,FALSE),0)</f>
        <v>604.45000000000005</v>
      </c>
      <c r="G1193" s="375">
        <f>IF(C1193="M.O.",VLOOKUP(A1193,INSUMOS_AUX!A:F,6,FALSE),0)</f>
        <v>0</v>
      </c>
    </row>
    <row r="1194" spans="1:7">
      <c r="A1194" s="375">
        <v>12815</v>
      </c>
      <c r="B1194" s="372" t="s">
        <v>2406</v>
      </c>
      <c r="C1194" s="374" t="s">
        <v>43</v>
      </c>
      <c r="D1194" s="374" t="s">
        <v>2</v>
      </c>
      <c r="E1194" s="375">
        <v>2.1422120999999999E-2</v>
      </c>
      <c r="F1194" s="268">
        <f>IF(C1194="MAT.",VLOOKUP(A1194,INSUMOS_AUX!A:F,6,FALSE),0)</f>
        <v>5.65</v>
      </c>
      <c r="G1194" s="375">
        <f>IF(C1194="M.O.",VLOOKUP(A1194,INSUMOS_AUX!A:F,6,FALSE),0)</f>
        <v>0</v>
      </c>
    </row>
    <row r="1195" spans="1:7">
      <c r="A1195" s="375">
        <v>12892</v>
      </c>
      <c r="B1195" s="372" t="s">
        <v>328</v>
      </c>
      <c r="C1195" s="374" t="s">
        <v>43</v>
      </c>
      <c r="D1195" s="374" t="s">
        <v>98</v>
      </c>
      <c r="E1195" s="375">
        <v>3.3673119000000001E-2</v>
      </c>
      <c r="F1195" s="268">
        <f>IF(C1195="MAT.",VLOOKUP(A1195,INSUMOS_AUX!A:F,6,FALSE),0)</f>
        <v>9</v>
      </c>
      <c r="G1195" s="375">
        <f>IF(C1195="M.O.",VLOOKUP(A1195,INSUMOS_AUX!A:F,6,FALSE),0)</f>
        <v>0</v>
      </c>
    </row>
    <row r="1196" spans="1:7">
      <c r="A1196" s="375">
        <v>12893</v>
      </c>
      <c r="B1196" s="372" t="s">
        <v>329</v>
      </c>
      <c r="C1196" s="374" t="s">
        <v>43</v>
      </c>
      <c r="D1196" s="374" t="s">
        <v>98</v>
      </c>
      <c r="E1196" s="375">
        <v>3.9251720000000002E-3</v>
      </c>
      <c r="F1196" s="268">
        <f>IF(C1196="MAT.",VLOOKUP(A1196,INSUMOS_AUX!A:F,6,FALSE),0)</f>
        <v>48</v>
      </c>
      <c r="G1196" s="375">
        <f>IF(C1196="M.O.",VLOOKUP(A1196,INSUMOS_AUX!A:F,6,FALSE),0)</f>
        <v>0</v>
      </c>
    </row>
    <row r="1197" spans="1:7">
      <c r="A1197" s="375">
        <v>1379</v>
      </c>
      <c r="B1197" s="372" t="s">
        <v>335</v>
      </c>
      <c r="C1197" s="374" t="s">
        <v>43</v>
      </c>
      <c r="D1197" s="374" t="s">
        <v>94</v>
      </c>
      <c r="E1197" s="375">
        <v>22.761199999999999</v>
      </c>
      <c r="F1197" s="268">
        <f>IF(C1197="MAT.",VLOOKUP(A1197,INSUMOS_AUX!A:F,6,FALSE),0)</f>
        <v>0.42</v>
      </c>
      <c r="G1197" s="375">
        <f>IF(C1197="M.O.",VLOOKUP(A1197,INSUMOS_AUX!A:F,6,FALSE),0)</f>
        <v>0</v>
      </c>
    </row>
    <row r="1198" spans="1:7">
      <c r="A1198" s="375">
        <v>25966</v>
      </c>
      <c r="B1198" s="372" t="s">
        <v>3980</v>
      </c>
      <c r="C1198" s="374" t="s">
        <v>43</v>
      </c>
      <c r="D1198" s="374" t="s">
        <v>113</v>
      </c>
      <c r="E1198" s="375">
        <v>3.5703140000000002E-3</v>
      </c>
      <c r="F1198" s="268">
        <f>IF(C1198="MAT.",VLOOKUP(A1198,INSUMOS_AUX!A:F,6,FALSE),0)</f>
        <v>13.63</v>
      </c>
      <c r="G1198" s="375">
        <f>IF(C1198="M.O.",VLOOKUP(A1198,INSUMOS_AUX!A:F,6,FALSE),0)</f>
        <v>0</v>
      </c>
    </row>
    <row r="1199" spans="1:7">
      <c r="A1199" s="375">
        <v>2705</v>
      </c>
      <c r="B1199" s="372" t="s">
        <v>99</v>
      </c>
      <c r="C1199" s="374" t="s">
        <v>43</v>
      </c>
      <c r="D1199" s="374" t="s">
        <v>100</v>
      </c>
      <c r="E1199" s="375">
        <v>0.11550000000000001</v>
      </c>
      <c r="F1199" s="268">
        <f>IF(C1199="MAT.",VLOOKUP(A1199,INSUMOS_AUX!A:F,6,FALSE),0)</f>
        <v>0.46</v>
      </c>
      <c r="G1199" s="375">
        <f>IF(C1199="M.O.",VLOOKUP(A1199,INSUMOS_AUX!A:F,6,FALSE),0)</f>
        <v>0</v>
      </c>
    </row>
    <row r="1200" spans="1:7">
      <c r="A1200" s="375">
        <v>2711</v>
      </c>
      <c r="B1200" s="372" t="s">
        <v>334</v>
      </c>
      <c r="C1200" s="374" t="s">
        <v>43</v>
      </c>
      <c r="D1200" s="374" t="s">
        <v>2</v>
      </c>
      <c r="E1200" s="375">
        <v>1.5698520000000001E-3</v>
      </c>
      <c r="F1200" s="268">
        <f>IF(C1200="MAT.",VLOOKUP(A1200,INSUMOS_AUX!A:F,6,FALSE),0)</f>
        <v>100.24</v>
      </c>
      <c r="G1200" s="375">
        <f>IF(C1200="M.O.",VLOOKUP(A1200,INSUMOS_AUX!A:F,6,FALSE),0)</f>
        <v>0</v>
      </c>
    </row>
    <row r="1201" spans="1:7">
      <c r="A1201" s="375">
        <v>36144</v>
      </c>
      <c r="B1201" s="372" t="s">
        <v>4026</v>
      </c>
      <c r="C1201" s="374" t="s">
        <v>43</v>
      </c>
      <c r="D1201" s="374" t="s">
        <v>2</v>
      </c>
      <c r="E1201" s="375">
        <v>0.27333316800000002</v>
      </c>
      <c r="F1201" s="268">
        <f>IF(C1201="MAT.",VLOOKUP(A1201,INSUMOS_AUX!A:F,6,FALSE),0)</f>
        <v>1.1200000000000001</v>
      </c>
      <c r="G1201" s="375">
        <f>IF(C1201="M.O.",VLOOKUP(A1201,INSUMOS_AUX!A:F,6,FALSE),0)</f>
        <v>0</v>
      </c>
    </row>
    <row r="1202" spans="1:7">
      <c r="A1202" s="375">
        <v>36146</v>
      </c>
      <c r="B1202" s="372" t="s">
        <v>3883</v>
      </c>
      <c r="C1202" s="374" t="s">
        <v>43</v>
      </c>
      <c r="D1202" s="374" t="s">
        <v>2</v>
      </c>
      <c r="E1202" s="375">
        <v>3.040844E-3</v>
      </c>
      <c r="F1202" s="268">
        <f>IF(C1202="MAT.",VLOOKUP(A1202,INSUMOS_AUX!A:F,6,FALSE),0)</f>
        <v>170</v>
      </c>
      <c r="G1202" s="375">
        <f>IF(C1202="M.O.",VLOOKUP(A1202,INSUMOS_AUX!A:F,6,FALSE),0)</f>
        <v>0</v>
      </c>
    </row>
    <row r="1203" spans="1:7" ht="21">
      <c r="A1203" s="375">
        <v>36149</v>
      </c>
      <c r="B1203" s="372" t="s">
        <v>4647</v>
      </c>
      <c r="C1203" s="374" t="s">
        <v>43</v>
      </c>
      <c r="D1203" s="374" t="s">
        <v>2</v>
      </c>
      <c r="E1203" s="375">
        <v>1.7652239999999999E-3</v>
      </c>
      <c r="F1203" s="268">
        <f>IF(C1203="MAT.",VLOOKUP(A1203,INSUMOS_AUX!A:F,6,FALSE),0)</f>
        <v>117.5</v>
      </c>
      <c r="G1203" s="375">
        <f>IF(C1203="M.O.",VLOOKUP(A1203,INSUMOS_AUX!A:F,6,FALSE),0)</f>
        <v>0</v>
      </c>
    </row>
    <row r="1204" spans="1:7">
      <c r="A1204" s="375">
        <v>36150</v>
      </c>
      <c r="B1204" s="372" t="s">
        <v>780</v>
      </c>
      <c r="C1204" s="374" t="s">
        <v>43</v>
      </c>
      <c r="D1204" s="374" t="s">
        <v>2</v>
      </c>
      <c r="E1204" s="375">
        <v>6.4879330000000004E-3</v>
      </c>
      <c r="F1204" s="268">
        <f>IF(C1204="MAT.",VLOOKUP(A1204,INSUMOS_AUX!A:F,6,FALSE),0)</f>
        <v>29.7</v>
      </c>
      <c r="G1204" s="375">
        <f>IF(C1204="M.O.",VLOOKUP(A1204,INSUMOS_AUX!A:F,6,FALSE),0)</f>
        <v>0</v>
      </c>
    </row>
    <row r="1205" spans="1:7" ht="21">
      <c r="A1205" s="375">
        <v>36153</v>
      </c>
      <c r="B1205" s="372" t="s">
        <v>4184</v>
      </c>
      <c r="C1205" s="374" t="s">
        <v>43</v>
      </c>
      <c r="D1205" s="374" t="s">
        <v>2</v>
      </c>
      <c r="E1205" s="375">
        <v>2.635578E-3</v>
      </c>
      <c r="F1205" s="268">
        <f>IF(C1205="MAT.",VLOOKUP(A1205,INSUMOS_AUX!A:F,6,FALSE),0)</f>
        <v>133.75</v>
      </c>
      <c r="G1205" s="375">
        <f>IF(C1205="M.O.",VLOOKUP(A1205,INSUMOS_AUX!A:F,6,FALSE),0)</f>
        <v>0</v>
      </c>
    </row>
    <row r="1206" spans="1:7" ht="21">
      <c r="A1206" s="375">
        <v>36397</v>
      </c>
      <c r="B1206" s="372" t="s">
        <v>188</v>
      </c>
      <c r="C1206" s="374" t="s">
        <v>43</v>
      </c>
      <c r="D1206" s="374" t="s">
        <v>2</v>
      </c>
      <c r="E1206" s="375">
        <v>9.7969999999999995E-6</v>
      </c>
      <c r="F1206" s="268">
        <f>IF(C1206="MAT.",VLOOKUP(A1206,INSUMOS_AUX!A:F,6,FALSE),0)</f>
        <v>12203.38</v>
      </c>
      <c r="G1206" s="375">
        <f>IF(C1206="M.O.",VLOOKUP(A1206,INSUMOS_AUX!A:F,6,FALSE),0)</f>
        <v>0</v>
      </c>
    </row>
    <row r="1207" spans="1:7">
      <c r="A1207" s="375">
        <v>370</v>
      </c>
      <c r="B1207" s="372" t="s">
        <v>6367</v>
      </c>
      <c r="C1207" s="374" t="s">
        <v>43</v>
      </c>
      <c r="D1207" s="374" t="s">
        <v>93</v>
      </c>
      <c r="E1207" s="375">
        <v>5.5300000000000002E-2</v>
      </c>
      <c r="F1207" s="268">
        <f>IF(C1207="MAT.",VLOOKUP(A1207,INSUMOS_AUX!A:F,6,FALSE),0)</f>
        <v>77.5</v>
      </c>
      <c r="G1207" s="375">
        <f>IF(C1207="M.O.",VLOOKUP(A1207,INSUMOS_AUX!A:F,6,FALSE),0)</f>
        <v>0</v>
      </c>
    </row>
    <row r="1208" spans="1:7">
      <c r="A1208" s="375">
        <v>37370</v>
      </c>
      <c r="B1208" s="372" t="s">
        <v>104</v>
      </c>
      <c r="C1208" s="374" t="s">
        <v>43</v>
      </c>
      <c r="D1208" s="374" t="s">
        <v>97</v>
      </c>
      <c r="E1208" s="375">
        <v>2.4517000000000002</v>
      </c>
      <c r="F1208" s="268">
        <f>IF(C1208="MAT.",VLOOKUP(A1208,INSUMOS_AUX!A:F,6,FALSE),0)</f>
        <v>1.7</v>
      </c>
      <c r="G1208" s="375">
        <f>IF(C1208="M.O.",VLOOKUP(A1208,INSUMOS_AUX!A:F,6,FALSE),0)</f>
        <v>0</v>
      </c>
    </row>
    <row r="1209" spans="1:7">
      <c r="A1209" s="375">
        <v>37371</v>
      </c>
      <c r="B1209" s="372" t="s">
        <v>105</v>
      </c>
      <c r="C1209" s="374" t="s">
        <v>43</v>
      </c>
      <c r="D1209" s="374" t="s">
        <v>97</v>
      </c>
      <c r="E1209" s="375">
        <v>2.4517000000000002</v>
      </c>
      <c r="F1209" s="268">
        <f>IF(C1209="MAT.",VLOOKUP(A1209,INSUMOS_AUX!A:F,6,FALSE),0)</f>
        <v>0.64</v>
      </c>
      <c r="G1209" s="375">
        <f>IF(C1209="M.O.",VLOOKUP(A1209,INSUMOS_AUX!A:F,6,FALSE),0)</f>
        <v>0</v>
      </c>
    </row>
    <row r="1210" spans="1:7">
      <c r="A1210" s="375">
        <v>37372</v>
      </c>
      <c r="B1210" s="372" t="s">
        <v>106</v>
      </c>
      <c r="C1210" s="374" t="s">
        <v>43</v>
      </c>
      <c r="D1210" s="374" t="s">
        <v>97</v>
      </c>
      <c r="E1210" s="375">
        <v>2.4517000000000002</v>
      </c>
      <c r="F1210" s="268">
        <f>IF(C1210="MAT.",VLOOKUP(A1210,INSUMOS_AUX!A:F,6,FALSE),0)</f>
        <v>0.37</v>
      </c>
      <c r="G1210" s="375">
        <f>IF(C1210="M.O.",VLOOKUP(A1210,INSUMOS_AUX!A:F,6,FALSE),0)</f>
        <v>0</v>
      </c>
    </row>
    <row r="1211" spans="1:7">
      <c r="A1211" s="375">
        <v>37373</v>
      </c>
      <c r="B1211" s="372" t="s">
        <v>107</v>
      </c>
      <c r="C1211" s="374" t="s">
        <v>43</v>
      </c>
      <c r="D1211" s="374" t="s">
        <v>97</v>
      </c>
      <c r="E1211" s="375">
        <v>2.4517000000000002</v>
      </c>
      <c r="F1211" s="268">
        <f>IF(C1211="MAT.",VLOOKUP(A1211,INSUMOS_AUX!A:F,6,FALSE),0)</f>
        <v>0.02</v>
      </c>
      <c r="G1211" s="375">
        <f>IF(C1211="M.O.",VLOOKUP(A1211,INSUMOS_AUX!A:F,6,FALSE),0)</f>
        <v>0</v>
      </c>
    </row>
    <row r="1212" spans="1:7">
      <c r="A1212" s="375">
        <v>37623</v>
      </c>
      <c r="B1212" s="372" t="s">
        <v>6368</v>
      </c>
      <c r="C1212" s="374" t="s">
        <v>92</v>
      </c>
      <c r="D1212" s="374" t="s">
        <v>97</v>
      </c>
      <c r="E1212" s="375">
        <v>9.020032E-2</v>
      </c>
      <c r="F1212" s="268">
        <f>IF(C1212="MAT.",VLOOKUP(A1212,INSUMOS_AUX!A:F,6,FALSE),0)</f>
        <v>0</v>
      </c>
      <c r="G1212" s="375">
        <f>IF(C1212="M.O.",VLOOKUP(A1212,INSUMOS_AUX!A:F,6,FALSE),0)</f>
        <v>9.94</v>
      </c>
    </row>
    <row r="1213" spans="1:7">
      <c r="A1213" s="375">
        <v>378</v>
      </c>
      <c r="B1213" s="372" t="s">
        <v>156</v>
      </c>
      <c r="C1213" s="374" t="s">
        <v>92</v>
      </c>
      <c r="D1213" s="374" t="s">
        <v>97</v>
      </c>
      <c r="E1213" s="375">
        <v>2.0185999999999999E-2</v>
      </c>
      <c r="F1213" s="268">
        <f>IF(C1213="MAT.",VLOOKUP(A1213,INSUMOS_AUX!A:F,6,FALSE),0)</f>
        <v>0</v>
      </c>
      <c r="G1213" s="375">
        <f>IF(C1213="M.O.",VLOOKUP(A1213,INSUMOS_AUX!A:F,6,FALSE),0)</f>
        <v>13.35</v>
      </c>
    </row>
    <row r="1214" spans="1:7">
      <c r="A1214" s="375">
        <v>38382</v>
      </c>
      <c r="B1214" s="372" t="s">
        <v>2915</v>
      </c>
      <c r="C1214" s="374" t="s">
        <v>43</v>
      </c>
      <c r="D1214" s="374" t="s">
        <v>2</v>
      </c>
      <c r="E1214" s="375">
        <v>6.4485330000000002E-3</v>
      </c>
      <c r="F1214" s="268">
        <f>IF(C1214="MAT.",VLOOKUP(A1214,INSUMOS_AUX!A:F,6,FALSE),0)</f>
        <v>7.37</v>
      </c>
      <c r="G1214" s="375">
        <f>IF(C1214="M.O.",VLOOKUP(A1214,INSUMOS_AUX!A:F,6,FALSE),0)</f>
        <v>0</v>
      </c>
    </row>
    <row r="1215" spans="1:7">
      <c r="A1215" s="375">
        <v>38390</v>
      </c>
      <c r="B1215" s="372" t="s">
        <v>4067</v>
      </c>
      <c r="C1215" s="374" t="s">
        <v>43</v>
      </c>
      <c r="D1215" s="374" t="s">
        <v>2</v>
      </c>
      <c r="E1215" s="375">
        <v>3.5703140000000002E-3</v>
      </c>
      <c r="F1215" s="268">
        <f>IF(C1215="MAT.",VLOOKUP(A1215,INSUMOS_AUX!A:F,6,FALSE),0)</f>
        <v>22.22</v>
      </c>
      <c r="G1215" s="375">
        <f>IF(C1215="M.O.",VLOOKUP(A1215,INSUMOS_AUX!A:F,6,FALSE),0)</f>
        <v>0</v>
      </c>
    </row>
    <row r="1216" spans="1:7">
      <c r="A1216" s="375">
        <v>38393</v>
      </c>
      <c r="B1216" s="372" t="s">
        <v>4066</v>
      </c>
      <c r="C1216" s="374" t="s">
        <v>43</v>
      </c>
      <c r="D1216" s="374" t="s">
        <v>2</v>
      </c>
      <c r="E1216" s="375">
        <v>3.5703140000000002E-3</v>
      </c>
      <c r="F1216" s="268">
        <f>IF(C1216="MAT.",VLOOKUP(A1216,INSUMOS_AUX!A:F,6,FALSE),0)</f>
        <v>10.02</v>
      </c>
      <c r="G1216" s="375">
        <f>IF(C1216="M.O.",VLOOKUP(A1216,INSUMOS_AUX!A:F,6,FALSE),0)</f>
        <v>0</v>
      </c>
    </row>
    <row r="1217" spans="1:7">
      <c r="A1217" s="375">
        <v>38396</v>
      </c>
      <c r="B1217" s="372" t="s">
        <v>4090</v>
      </c>
      <c r="C1217" s="374" t="s">
        <v>43</v>
      </c>
      <c r="D1217" s="374" t="s">
        <v>2</v>
      </c>
      <c r="E1217" s="375">
        <v>1.28026E-4</v>
      </c>
      <c r="F1217" s="268">
        <f>IF(C1217="MAT.",VLOOKUP(A1217,INSUMOS_AUX!A:F,6,FALSE),0)</f>
        <v>308.81</v>
      </c>
      <c r="G1217" s="375">
        <f>IF(C1217="M.O.",VLOOKUP(A1217,INSUMOS_AUX!A:F,6,FALSE),0)</f>
        <v>0</v>
      </c>
    </row>
    <row r="1218" spans="1:7">
      <c r="A1218" s="375">
        <v>38399</v>
      </c>
      <c r="B1218" s="372" t="s">
        <v>914</v>
      </c>
      <c r="C1218" s="374" t="s">
        <v>43</v>
      </c>
      <c r="D1218" s="374" t="s">
        <v>2</v>
      </c>
      <c r="E1218" s="375">
        <v>6.3965699999999996E-4</v>
      </c>
      <c r="F1218" s="268">
        <f>IF(C1218="MAT.",VLOOKUP(A1218,INSUMOS_AUX!A:F,6,FALSE),0)</f>
        <v>123.87</v>
      </c>
      <c r="G1218" s="375">
        <f>IF(C1218="M.O.",VLOOKUP(A1218,INSUMOS_AUX!A:F,6,FALSE),0)</f>
        <v>0</v>
      </c>
    </row>
    <row r="1219" spans="1:7" ht="21">
      <c r="A1219" s="375">
        <v>38413</v>
      </c>
      <c r="B1219" s="372" t="s">
        <v>2921</v>
      </c>
      <c r="C1219" s="374" t="s">
        <v>43</v>
      </c>
      <c r="D1219" s="374" t="s">
        <v>2</v>
      </c>
      <c r="E1219" s="375">
        <v>1.04169E-4</v>
      </c>
      <c r="F1219" s="268">
        <f>IF(C1219="MAT.",VLOOKUP(A1219,INSUMOS_AUX!A:F,6,FALSE),0)</f>
        <v>623.17999999999995</v>
      </c>
      <c r="G1219" s="375">
        <f>IF(C1219="M.O.",VLOOKUP(A1219,INSUMOS_AUX!A:F,6,FALSE),0)</f>
        <v>0</v>
      </c>
    </row>
    <row r="1220" spans="1:7">
      <c r="A1220" s="375">
        <v>38476</v>
      </c>
      <c r="B1220" s="372" t="s">
        <v>2266</v>
      </c>
      <c r="C1220" s="374" t="s">
        <v>43</v>
      </c>
      <c r="D1220" s="374" t="s">
        <v>2</v>
      </c>
      <c r="E1220" s="375">
        <v>4.8588400000000001E-4</v>
      </c>
      <c r="F1220" s="268">
        <f>IF(C1220="MAT.",VLOOKUP(A1220,INSUMOS_AUX!A:F,6,FALSE),0)</f>
        <v>186.63</v>
      </c>
      <c r="G1220" s="375">
        <f>IF(C1220="M.O.",VLOOKUP(A1220,INSUMOS_AUX!A:F,6,FALSE),0)</f>
        <v>0</v>
      </c>
    </row>
    <row r="1221" spans="1:7">
      <c r="A1221" s="375">
        <v>38477</v>
      </c>
      <c r="B1221" s="372" t="s">
        <v>2267</v>
      </c>
      <c r="C1221" s="374" t="s">
        <v>43</v>
      </c>
      <c r="D1221" s="374" t="s">
        <v>2</v>
      </c>
      <c r="E1221" s="375">
        <v>1.04169E-4</v>
      </c>
      <c r="F1221" s="268">
        <f>IF(C1221="MAT.",VLOOKUP(A1221,INSUMOS_AUX!A:F,6,FALSE),0)</f>
        <v>528.54</v>
      </c>
      <c r="G1221" s="375">
        <f>IF(C1221="M.O.",VLOOKUP(A1221,INSUMOS_AUX!A:F,6,FALSE),0)</f>
        <v>0</v>
      </c>
    </row>
    <row r="1222" spans="1:7">
      <c r="A1222" s="375">
        <v>4721</v>
      </c>
      <c r="B1222" s="372" t="s">
        <v>341</v>
      </c>
      <c r="C1222" s="374" t="s">
        <v>43</v>
      </c>
      <c r="D1222" s="374" t="s">
        <v>93</v>
      </c>
      <c r="E1222" s="375">
        <v>4.1369999999999997E-2</v>
      </c>
      <c r="F1222" s="268">
        <f>IF(C1222="MAT.",VLOOKUP(A1222,INSUMOS_AUX!A:F,6,FALSE),0)</f>
        <v>45.44</v>
      </c>
      <c r="G1222" s="375">
        <f>IF(C1222="M.O.",VLOOKUP(A1222,INSUMOS_AUX!A:F,6,FALSE),0)</f>
        <v>0</v>
      </c>
    </row>
    <row r="1223" spans="1:7">
      <c r="A1223" s="375">
        <v>4750</v>
      </c>
      <c r="B1223" s="372" t="s">
        <v>110</v>
      </c>
      <c r="C1223" s="374" t="s">
        <v>92</v>
      </c>
      <c r="D1223" s="374" t="s">
        <v>97</v>
      </c>
      <c r="E1223" s="375">
        <v>0.26444600000000001</v>
      </c>
      <c r="F1223" s="268">
        <f>IF(C1223="MAT.",VLOOKUP(A1223,INSUMOS_AUX!A:F,6,FALSE),0)</f>
        <v>0</v>
      </c>
      <c r="G1223" s="375">
        <f>IF(C1223="M.O.",VLOOKUP(A1223,INSUMOS_AUX!A:F,6,FALSE),0)</f>
        <v>13.35</v>
      </c>
    </row>
    <row r="1224" spans="1:7">
      <c r="A1224" s="375">
        <v>6111</v>
      </c>
      <c r="B1224" s="372" t="s">
        <v>109</v>
      </c>
      <c r="C1224" s="374" t="s">
        <v>92</v>
      </c>
      <c r="D1224" s="374" t="s">
        <v>97</v>
      </c>
      <c r="E1224" s="375">
        <v>2.1177039099999999</v>
      </c>
      <c r="F1224" s="268">
        <f>IF(C1224="MAT.",VLOOKUP(A1224,INSUMOS_AUX!A:F,6,FALSE),0)</f>
        <v>0</v>
      </c>
      <c r="G1224" s="375">
        <f>IF(C1224="M.O.",VLOOKUP(A1224,INSUMOS_AUX!A:F,6,FALSE),0)</f>
        <v>8.17</v>
      </c>
    </row>
    <row r="1225" spans="1:7" ht="21">
      <c r="A1225" s="375">
        <v>7156</v>
      </c>
      <c r="B1225" s="372" t="s">
        <v>6389</v>
      </c>
      <c r="C1225" s="374" t="s">
        <v>43</v>
      </c>
      <c r="D1225" s="374" t="s">
        <v>76</v>
      </c>
      <c r="E1225" s="375">
        <v>1.05</v>
      </c>
      <c r="F1225" s="268">
        <f>IF(C1225="MAT.",VLOOKUP(A1225,INSUMOS_AUX!A:F,6,FALSE),0)</f>
        <v>15.07</v>
      </c>
      <c r="G1225" s="375">
        <f>IF(C1225="M.O.",VLOOKUP(A1225,INSUMOS_AUX!A:F,6,FALSE),0)</f>
        <v>0</v>
      </c>
    </row>
    <row r="1226" spans="1:7">
      <c r="A1226" s="96"/>
      <c r="B1226" s="110"/>
      <c r="C1226" s="97"/>
      <c r="D1226" s="97"/>
      <c r="E1226" s="97"/>
      <c r="F1226" s="97"/>
      <c r="G1226" s="97"/>
    </row>
    <row r="1227" spans="1:7" ht="21">
      <c r="A1227" s="359" t="s">
        <v>5699</v>
      </c>
      <c r="B1227" s="358" t="s">
        <v>5700</v>
      </c>
      <c r="C1227" s="360" t="s">
        <v>75</v>
      </c>
      <c r="D1227" s="360" t="s">
        <v>78</v>
      </c>
      <c r="E1227" s="361">
        <v>22.12</v>
      </c>
      <c r="F1227" s="361">
        <f t="shared" ref="F1227:G1227" si="41">SUMPRODUCT($E1228:$E1256,F1228:F1256)</f>
        <v>86.564657917479991</v>
      </c>
      <c r="G1227" s="361">
        <f t="shared" si="41"/>
        <v>8.6177619493900011</v>
      </c>
    </row>
    <row r="1228" spans="1:7">
      <c r="A1228" s="375">
        <v>10</v>
      </c>
      <c r="B1228" s="372" t="s">
        <v>332</v>
      </c>
      <c r="C1228" s="374" t="s">
        <v>43</v>
      </c>
      <c r="D1228" s="374" t="s">
        <v>2</v>
      </c>
      <c r="E1228" s="375">
        <v>6.6203629999999998E-3</v>
      </c>
      <c r="F1228" s="268">
        <f>IF(C1228="MAT.",VLOOKUP(A1228,INSUMOS_AUX!A:F,6,FALSE),0)</f>
        <v>6.13</v>
      </c>
      <c r="G1228" s="375">
        <f>IF(C1228="M.O.",VLOOKUP(A1228,INSUMOS_AUX!A:F,6,FALSE),0)</f>
        <v>0</v>
      </c>
    </row>
    <row r="1229" spans="1:7" ht="21">
      <c r="A1229" s="375">
        <v>11359</v>
      </c>
      <c r="B1229" s="372" t="s">
        <v>5603</v>
      </c>
      <c r="C1229" s="374" t="s">
        <v>43</v>
      </c>
      <c r="D1229" s="374" t="s">
        <v>2</v>
      </c>
      <c r="E1229" s="375">
        <v>5.5905000000000001E-5</v>
      </c>
      <c r="F1229" s="268">
        <f>IF(C1229="MAT.",VLOOKUP(A1229,INSUMOS_AUX!A:F,6,FALSE),0)</f>
        <v>604.45000000000005</v>
      </c>
      <c r="G1229" s="375">
        <f>IF(C1229="M.O.",VLOOKUP(A1229,INSUMOS_AUX!A:F,6,FALSE),0)</f>
        <v>0</v>
      </c>
    </row>
    <row r="1230" spans="1:7">
      <c r="A1230" s="375">
        <v>12815</v>
      </c>
      <c r="B1230" s="372" t="s">
        <v>2406</v>
      </c>
      <c r="C1230" s="374" t="s">
        <v>43</v>
      </c>
      <c r="D1230" s="374" t="s">
        <v>2</v>
      </c>
      <c r="E1230" s="375">
        <v>7.4889910000000004E-3</v>
      </c>
      <c r="F1230" s="268">
        <f>IF(C1230="MAT.",VLOOKUP(A1230,INSUMOS_AUX!A:F,6,FALSE),0)</f>
        <v>5.65</v>
      </c>
      <c r="G1230" s="375">
        <f>IF(C1230="M.O.",VLOOKUP(A1230,INSUMOS_AUX!A:F,6,FALSE),0)</f>
        <v>0</v>
      </c>
    </row>
    <row r="1231" spans="1:7">
      <c r="A1231" s="375">
        <v>12892</v>
      </c>
      <c r="B1231" s="372" t="s">
        <v>328</v>
      </c>
      <c r="C1231" s="374" t="s">
        <v>43</v>
      </c>
      <c r="D1231" s="374" t="s">
        <v>98</v>
      </c>
      <c r="E1231" s="375">
        <v>1.1341621E-2</v>
      </c>
      <c r="F1231" s="268">
        <f>IF(C1231="MAT.",VLOOKUP(A1231,INSUMOS_AUX!A:F,6,FALSE),0)</f>
        <v>9</v>
      </c>
      <c r="G1231" s="375">
        <f>IF(C1231="M.O.",VLOOKUP(A1231,INSUMOS_AUX!A:F,6,FALSE),0)</f>
        <v>0</v>
      </c>
    </row>
    <row r="1232" spans="1:7">
      <c r="A1232" s="375">
        <v>12893</v>
      </c>
      <c r="B1232" s="372" t="s">
        <v>329</v>
      </c>
      <c r="C1232" s="374" t="s">
        <v>43</v>
      </c>
      <c r="D1232" s="374" t="s">
        <v>98</v>
      </c>
      <c r="E1232" s="375">
        <v>1.3220580000000001E-3</v>
      </c>
      <c r="F1232" s="268">
        <f>IF(C1232="MAT.",VLOOKUP(A1232,INSUMOS_AUX!A:F,6,FALSE),0)</f>
        <v>48</v>
      </c>
      <c r="G1232" s="375">
        <f>IF(C1232="M.O.",VLOOKUP(A1232,INSUMOS_AUX!A:F,6,FALSE),0)</f>
        <v>0</v>
      </c>
    </row>
    <row r="1233" spans="1:7">
      <c r="A1233" s="375">
        <v>1379</v>
      </c>
      <c r="B1233" s="372" t="s">
        <v>335</v>
      </c>
      <c r="C1233" s="374" t="s">
        <v>43</v>
      </c>
      <c r="D1233" s="374" t="s">
        <v>94</v>
      </c>
      <c r="E1233" s="375">
        <v>1.0651200000000001</v>
      </c>
      <c r="F1233" s="268">
        <f>IF(C1233="MAT.",VLOOKUP(A1233,INSUMOS_AUX!A:F,6,FALSE),0)</f>
        <v>0.42</v>
      </c>
      <c r="G1233" s="375">
        <f>IF(C1233="M.O.",VLOOKUP(A1233,INSUMOS_AUX!A:F,6,FALSE),0)</f>
        <v>0</v>
      </c>
    </row>
    <row r="1234" spans="1:7">
      <c r="A1234" s="375">
        <v>25966</v>
      </c>
      <c r="B1234" s="372" t="s">
        <v>3980</v>
      </c>
      <c r="C1234" s="374" t="s">
        <v>43</v>
      </c>
      <c r="D1234" s="374" t="s">
        <v>113</v>
      </c>
      <c r="E1234" s="375">
        <v>1.2481510000000001E-3</v>
      </c>
      <c r="F1234" s="268">
        <f>IF(C1234="MAT.",VLOOKUP(A1234,INSUMOS_AUX!A:F,6,FALSE),0)</f>
        <v>13.63</v>
      </c>
      <c r="G1234" s="375">
        <f>IF(C1234="M.O.",VLOOKUP(A1234,INSUMOS_AUX!A:F,6,FALSE),0)</f>
        <v>0</v>
      </c>
    </row>
    <row r="1235" spans="1:7">
      <c r="A1235" s="375">
        <v>2711</v>
      </c>
      <c r="B1235" s="372" t="s">
        <v>334</v>
      </c>
      <c r="C1235" s="374" t="s">
        <v>43</v>
      </c>
      <c r="D1235" s="374" t="s">
        <v>2</v>
      </c>
      <c r="E1235" s="375">
        <v>5.4880700000000001E-4</v>
      </c>
      <c r="F1235" s="268">
        <f>IF(C1235="MAT.",VLOOKUP(A1235,INSUMOS_AUX!A:F,6,FALSE),0)</f>
        <v>100.24</v>
      </c>
      <c r="G1235" s="375">
        <f>IF(C1235="M.O.",VLOOKUP(A1235,INSUMOS_AUX!A:F,6,FALSE),0)</f>
        <v>0</v>
      </c>
    </row>
    <row r="1236" spans="1:7">
      <c r="A1236" s="375">
        <v>36144</v>
      </c>
      <c r="B1236" s="372" t="s">
        <v>4026</v>
      </c>
      <c r="C1236" s="374" t="s">
        <v>43</v>
      </c>
      <c r="D1236" s="374" t="s">
        <v>2</v>
      </c>
      <c r="E1236" s="375">
        <v>9.2062784999999994E-2</v>
      </c>
      <c r="F1236" s="268">
        <f>IF(C1236="MAT.",VLOOKUP(A1236,INSUMOS_AUX!A:F,6,FALSE),0)</f>
        <v>1.1200000000000001</v>
      </c>
      <c r="G1236" s="375">
        <f>IF(C1236="M.O.",VLOOKUP(A1236,INSUMOS_AUX!A:F,6,FALSE),0)</f>
        <v>0</v>
      </c>
    </row>
    <row r="1237" spans="1:7">
      <c r="A1237" s="375">
        <v>36146</v>
      </c>
      <c r="B1237" s="372" t="s">
        <v>3883</v>
      </c>
      <c r="C1237" s="374" t="s">
        <v>43</v>
      </c>
      <c r="D1237" s="374" t="s">
        <v>2</v>
      </c>
      <c r="E1237" s="375">
        <v>1.024203E-3</v>
      </c>
      <c r="F1237" s="268">
        <f>IF(C1237="MAT.",VLOOKUP(A1237,INSUMOS_AUX!A:F,6,FALSE),0)</f>
        <v>170</v>
      </c>
      <c r="G1237" s="375">
        <f>IF(C1237="M.O.",VLOOKUP(A1237,INSUMOS_AUX!A:F,6,FALSE),0)</f>
        <v>0</v>
      </c>
    </row>
    <row r="1238" spans="1:7" ht="21">
      <c r="A1238" s="375">
        <v>36149</v>
      </c>
      <c r="B1238" s="372" t="s">
        <v>4647</v>
      </c>
      <c r="C1238" s="374" t="s">
        <v>43</v>
      </c>
      <c r="D1238" s="374" t="s">
        <v>2</v>
      </c>
      <c r="E1238" s="375">
        <v>5.9455399999999996E-4</v>
      </c>
      <c r="F1238" s="268">
        <f>IF(C1238="MAT.",VLOOKUP(A1238,INSUMOS_AUX!A:F,6,FALSE),0)</f>
        <v>117.5</v>
      </c>
      <c r="G1238" s="375">
        <f>IF(C1238="M.O.",VLOOKUP(A1238,INSUMOS_AUX!A:F,6,FALSE),0)</f>
        <v>0</v>
      </c>
    </row>
    <row r="1239" spans="1:7">
      <c r="A1239" s="375">
        <v>36150</v>
      </c>
      <c r="B1239" s="372" t="s">
        <v>780</v>
      </c>
      <c r="C1239" s="374" t="s">
        <v>43</v>
      </c>
      <c r="D1239" s="374" t="s">
        <v>2</v>
      </c>
      <c r="E1239" s="375">
        <v>2.1852350000000002E-3</v>
      </c>
      <c r="F1239" s="268">
        <f>IF(C1239="MAT.",VLOOKUP(A1239,INSUMOS_AUX!A:F,6,FALSE),0)</f>
        <v>29.7</v>
      </c>
      <c r="G1239" s="375">
        <f>IF(C1239="M.O.",VLOOKUP(A1239,INSUMOS_AUX!A:F,6,FALSE),0)</f>
        <v>0</v>
      </c>
    </row>
    <row r="1240" spans="1:7" ht="21">
      <c r="A1240" s="375">
        <v>36153</v>
      </c>
      <c r="B1240" s="372" t="s">
        <v>4184</v>
      </c>
      <c r="C1240" s="374" t="s">
        <v>43</v>
      </c>
      <c r="D1240" s="374" t="s">
        <v>2</v>
      </c>
      <c r="E1240" s="375">
        <v>8.8770299999999999E-4</v>
      </c>
      <c r="F1240" s="268">
        <f>IF(C1240="MAT.",VLOOKUP(A1240,INSUMOS_AUX!A:F,6,FALSE),0)</f>
        <v>133.75</v>
      </c>
      <c r="G1240" s="375">
        <f>IF(C1240="M.O.",VLOOKUP(A1240,INSUMOS_AUX!A:F,6,FALSE),0)</f>
        <v>0</v>
      </c>
    </row>
    <row r="1241" spans="1:7">
      <c r="A1241" s="375">
        <v>370</v>
      </c>
      <c r="B1241" s="372" t="s">
        <v>6367</v>
      </c>
      <c r="C1241" s="374" t="s">
        <v>43</v>
      </c>
      <c r="D1241" s="374" t="s">
        <v>93</v>
      </c>
      <c r="E1241" s="375">
        <v>3.6900000000000001E-3</v>
      </c>
      <c r="F1241" s="268">
        <f>IF(C1241="MAT.",VLOOKUP(A1241,INSUMOS_AUX!A:F,6,FALSE),0)</f>
        <v>77.5</v>
      </c>
      <c r="G1241" s="375">
        <f>IF(C1241="M.O.",VLOOKUP(A1241,INSUMOS_AUX!A:F,6,FALSE),0)</f>
        <v>0</v>
      </c>
    </row>
    <row r="1242" spans="1:7">
      <c r="A1242" s="375">
        <v>37370</v>
      </c>
      <c r="B1242" s="372" t="s">
        <v>104</v>
      </c>
      <c r="C1242" s="374" t="s">
        <v>43</v>
      </c>
      <c r="D1242" s="374" t="s">
        <v>97</v>
      </c>
      <c r="E1242" s="375">
        <v>0.82577</v>
      </c>
      <c r="F1242" s="268">
        <f>IF(C1242="MAT.",VLOOKUP(A1242,INSUMOS_AUX!A:F,6,FALSE),0)</f>
        <v>1.7</v>
      </c>
      <c r="G1242" s="375">
        <f>IF(C1242="M.O.",VLOOKUP(A1242,INSUMOS_AUX!A:F,6,FALSE),0)</f>
        <v>0</v>
      </c>
    </row>
    <row r="1243" spans="1:7">
      <c r="A1243" s="375">
        <v>37371</v>
      </c>
      <c r="B1243" s="372" t="s">
        <v>105</v>
      </c>
      <c r="C1243" s="374" t="s">
        <v>43</v>
      </c>
      <c r="D1243" s="374" t="s">
        <v>97</v>
      </c>
      <c r="E1243" s="375">
        <v>0.82577</v>
      </c>
      <c r="F1243" s="268">
        <f>IF(C1243="MAT.",VLOOKUP(A1243,INSUMOS_AUX!A:F,6,FALSE),0)</f>
        <v>0.64</v>
      </c>
      <c r="G1243" s="375">
        <f>IF(C1243="M.O.",VLOOKUP(A1243,INSUMOS_AUX!A:F,6,FALSE),0)</f>
        <v>0</v>
      </c>
    </row>
    <row r="1244" spans="1:7">
      <c r="A1244" s="375">
        <v>37372</v>
      </c>
      <c r="B1244" s="372" t="s">
        <v>106</v>
      </c>
      <c r="C1244" s="374" t="s">
        <v>43</v>
      </c>
      <c r="D1244" s="374" t="s">
        <v>97</v>
      </c>
      <c r="E1244" s="375">
        <v>0.82577</v>
      </c>
      <c r="F1244" s="268">
        <f>IF(C1244="MAT.",VLOOKUP(A1244,INSUMOS_AUX!A:F,6,FALSE),0)</f>
        <v>0.37</v>
      </c>
      <c r="G1244" s="375">
        <f>IF(C1244="M.O.",VLOOKUP(A1244,INSUMOS_AUX!A:F,6,FALSE),0)</f>
        <v>0</v>
      </c>
    </row>
    <row r="1245" spans="1:7">
      <c r="A1245" s="375">
        <v>37373</v>
      </c>
      <c r="B1245" s="372" t="s">
        <v>107</v>
      </c>
      <c r="C1245" s="374" t="s">
        <v>43</v>
      </c>
      <c r="D1245" s="374" t="s">
        <v>97</v>
      </c>
      <c r="E1245" s="375">
        <v>0.82577</v>
      </c>
      <c r="F1245" s="268">
        <f>IF(C1245="MAT.",VLOOKUP(A1245,INSUMOS_AUX!A:F,6,FALSE),0)</f>
        <v>0.02</v>
      </c>
      <c r="G1245" s="375">
        <f>IF(C1245="M.O.",VLOOKUP(A1245,INSUMOS_AUX!A:F,6,FALSE),0)</f>
        <v>0</v>
      </c>
    </row>
    <row r="1246" spans="1:7">
      <c r="A1246" s="375">
        <v>38382</v>
      </c>
      <c r="B1246" s="372" t="s">
        <v>2915</v>
      </c>
      <c r="C1246" s="374" t="s">
        <v>43</v>
      </c>
      <c r="D1246" s="374" t="s">
        <v>2</v>
      </c>
      <c r="E1246" s="375">
        <v>2.2543519999999998E-3</v>
      </c>
      <c r="F1246" s="268">
        <f>IF(C1246="MAT.",VLOOKUP(A1246,INSUMOS_AUX!A:F,6,FALSE),0)</f>
        <v>7.37</v>
      </c>
      <c r="G1246" s="375">
        <f>IF(C1246="M.O.",VLOOKUP(A1246,INSUMOS_AUX!A:F,6,FALSE),0)</f>
        <v>0</v>
      </c>
    </row>
    <row r="1247" spans="1:7">
      <c r="A1247" s="375">
        <v>38390</v>
      </c>
      <c r="B1247" s="372" t="s">
        <v>4067</v>
      </c>
      <c r="C1247" s="374" t="s">
        <v>43</v>
      </c>
      <c r="D1247" s="374" t="s">
        <v>2</v>
      </c>
      <c r="E1247" s="375">
        <v>1.2481510000000001E-3</v>
      </c>
      <c r="F1247" s="268">
        <f>IF(C1247="MAT.",VLOOKUP(A1247,INSUMOS_AUX!A:F,6,FALSE),0)</f>
        <v>22.22</v>
      </c>
      <c r="G1247" s="375">
        <f>IF(C1247="M.O.",VLOOKUP(A1247,INSUMOS_AUX!A:F,6,FALSE),0)</f>
        <v>0</v>
      </c>
    </row>
    <row r="1248" spans="1:7">
      <c r="A1248" s="375">
        <v>38393</v>
      </c>
      <c r="B1248" s="372" t="s">
        <v>4066</v>
      </c>
      <c r="C1248" s="374" t="s">
        <v>43</v>
      </c>
      <c r="D1248" s="374" t="s">
        <v>2</v>
      </c>
      <c r="E1248" s="375">
        <v>1.2481510000000001E-3</v>
      </c>
      <c r="F1248" s="268">
        <f>IF(C1248="MAT.",VLOOKUP(A1248,INSUMOS_AUX!A:F,6,FALSE),0)</f>
        <v>10.02</v>
      </c>
      <c r="G1248" s="375">
        <f>IF(C1248="M.O.",VLOOKUP(A1248,INSUMOS_AUX!A:F,6,FALSE),0)</f>
        <v>0</v>
      </c>
    </row>
    <row r="1249" spans="1:7">
      <c r="A1249" s="375">
        <v>38396</v>
      </c>
      <c r="B1249" s="372" t="s">
        <v>4090</v>
      </c>
      <c r="C1249" s="374" t="s">
        <v>43</v>
      </c>
      <c r="D1249" s="374" t="s">
        <v>2</v>
      </c>
      <c r="E1249" s="375">
        <v>4.4756999999999999E-5</v>
      </c>
      <c r="F1249" s="268">
        <f>IF(C1249="MAT.",VLOOKUP(A1249,INSUMOS_AUX!A:F,6,FALSE),0)</f>
        <v>308.81</v>
      </c>
      <c r="G1249" s="375">
        <f>IF(C1249="M.O.",VLOOKUP(A1249,INSUMOS_AUX!A:F,6,FALSE),0)</f>
        <v>0</v>
      </c>
    </row>
    <row r="1250" spans="1:7">
      <c r="A1250" s="375">
        <v>38399</v>
      </c>
      <c r="B1250" s="372" t="s">
        <v>914</v>
      </c>
      <c r="C1250" s="374" t="s">
        <v>43</v>
      </c>
      <c r="D1250" s="374" t="s">
        <v>2</v>
      </c>
      <c r="E1250" s="375">
        <v>2.2361899999999999E-4</v>
      </c>
      <c r="F1250" s="268">
        <f>IF(C1250="MAT.",VLOOKUP(A1250,INSUMOS_AUX!A:F,6,FALSE),0)</f>
        <v>123.87</v>
      </c>
      <c r="G1250" s="375">
        <f>IF(C1250="M.O.",VLOOKUP(A1250,INSUMOS_AUX!A:F,6,FALSE),0)</f>
        <v>0</v>
      </c>
    </row>
    <row r="1251" spans="1:7" ht="21">
      <c r="A1251" s="375">
        <v>38413</v>
      </c>
      <c r="B1251" s="372" t="s">
        <v>2921</v>
      </c>
      <c r="C1251" s="374" t="s">
        <v>43</v>
      </c>
      <c r="D1251" s="374" t="s">
        <v>2</v>
      </c>
      <c r="E1251" s="375">
        <v>3.6415999999999998E-5</v>
      </c>
      <c r="F1251" s="268">
        <f>IF(C1251="MAT.",VLOOKUP(A1251,INSUMOS_AUX!A:F,6,FALSE),0)</f>
        <v>623.17999999999995</v>
      </c>
      <c r="G1251" s="375">
        <f>IF(C1251="M.O.",VLOOKUP(A1251,INSUMOS_AUX!A:F,6,FALSE),0)</f>
        <v>0</v>
      </c>
    </row>
    <row r="1252" spans="1:7">
      <c r="A1252" s="375">
        <v>38476</v>
      </c>
      <c r="B1252" s="372" t="s">
        <v>2266</v>
      </c>
      <c r="C1252" s="374" t="s">
        <v>43</v>
      </c>
      <c r="D1252" s="374" t="s">
        <v>2</v>
      </c>
      <c r="E1252" s="375">
        <v>1.6986099999999999E-4</v>
      </c>
      <c r="F1252" s="268">
        <f>IF(C1252="MAT.",VLOOKUP(A1252,INSUMOS_AUX!A:F,6,FALSE),0)</f>
        <v>186.63</v>
      </c>
      <c r="G1252" s="375">
        <f>IF(C1252="M.O.",VLOOKUP(A1252,INSUMOS_AUX!A:F,6,FALSE),0)</f>
        <v>0</v>
      </c>
    </row>
    <row r="1253" spans="1:7">
      <c r="A1253" s="375">
        <v>38477</v>
      </c>
      <c r="B1253" s="372" t="s">
        <v>2267</v>
      </c>
      <c r="C1253" s="374" t="s">
        <v>43</v>
      </c>
      <c r="D1253" s="374" t="s">
        <v>2</v>
      </c>
      <c r="E1253" s="375">
        <v>3.6415999999999998E-5</v>
      </c>
      <c r="F1253" s="268">
        <f>IF(C1253="MAT.",VLOOKUP(A1253,INSUMOS_AUX!A:F,6,FALSE),0)</f>
        <v>528.54</v>
      </c>
      <c r="G1253" s="375">
        <f>IF(C1253="M.O.",VLOOKUP(A1253,INSUMOS_AUX!A:F,6,FALSE),0)</f>
        <v>0</v>
      </c>
    </row>
    <row r="1254" spans="1:7">
      <c r="A1254" s="375">
        <v>4755</v>
      </c>
      <c r="B1254" s="372" t="s">
        <v>3253</v>
      </c>
      <c r="C1254" s="374" t="s">
        <v>92</v>
      </c>
      <c r="D1254" s="374" t="s">
        <v>97</v>
      </c>
      <c r="E1254" s="375">
        <v>0.40476000000000001</v>
      </c>
      <c r="F1254" s="268">
        <f>IF(C1254="MAT.",VLOOKUP(A1254,INSUMOS_AUX!A:F,6,FALSE),0)</f>
        <v>0</v>
      </c>
      <c r="G1254" s="375">
        <f>IF(C1254="M.O.",VLOOKUP(A1254,INSUMOS_AUX!A:F,6,FALSE),0)</f>
        <v>12.55</v>
      </c>
    </row>
    <row r="1255" spans="1:7">
      <c r="A1255" s="375">
        <v>4826</v>
      </c>
      <c r="B1255" s="372" t="s">
        <v>6390</v>
      </c>
      <c r="C1255" s="374" t="s">
        <v>43</v>
      </c>
      <c r="D1255" s="374" t="s">
        <v>78</v>
      </c>
      <c r="E1255" s="375">
        <v>1</v>
      </c>
      <c r="F1255" s="268">
        <f>IF(C1255="MAT.",VLOOKUP(A1255,INSUMOS_AUX!A:F,6,FALSE),0)</f>
        <v>82.52</v>
      </c>
      <c r="G1255" s="375">
        <f>IF(C1255="M.O.",VLOOKUP(A1255,INSUMOS_AUX!A:F,6,FALSE),0)</f>
        <v>0</v>
      </c>
    </row>
    <row r="1256" spans="1:7">
      <c r="A1256" s="375">
        <v>6111</v>
      </c>
      <c r="B1256" s="372" t="s">
        <v>109</v>
      </c>
      <c r="C1256" s="374" t="s">
        <v>92</v>
      </c>
      <c r="D1256" s="374" t="s">
        <v>97</v>
      </c>
      <c r="E1256" s="375">
        <v>0.433050667</v>
      </c>
      <c r="F1256" s="268">
        <f>IF(C1256="MAT.",VLOOKUP(A1256,INSUMOS_AUX!A:F,6,FALSE),0)</f>
        <v>0</v>
      </c>
      <c r="G1256" s="375">
        <f>IF(C1256="M.O.",VLOOKUP(A1256,INSUMOS_AUX!A:F,6,FALSE),0)</f>
        <v>8.17</v>
      </c>
    </row>
    <row r="1257" spans="1:7">
      <c r="A1257" s="96"/>
      <c r="B1257" s="110"/>
      <c r="C1257" s="97"/>
      <c r="D1257" s="97"/>
      <c r="E1257" s="97"/>
      <c r="F1257" s="97"/>
      <c r="G1257" s="97"/>
    </row>
    <row r="1258" spans="1:7" ht="21">
      <c r="A1258" s="359" t="s">
        <v>5261</v>
      </c>
      <c r="B1258" s="358" t="s">
        <v>5262</v>
      </c>
      <c r="C1258" s="360" t="s">
        <v>75</v>
      </c>
      <c r="D1258" s="360" t="s">
        <v>78</v>
      </c>
      <c r="E1258" s="361">
        <v>19</v>
      </c>
      <c r="F1258" s="361">
        <f t="shared" ref="F1258:G1258" si="42">SUMPRODUCT($E1259:$E1287,F1259:F1287)</f>
        <v>61.193433294420004</v>
      </c>
      <c r="G1258" s="361">
        <f t="shared" si="42"/>
        <v>7.0281150002900006</v>
      </c>
    </row>
    <row r="1259" spans="1:7">
      <c r="A1259" s="375">
        <v>10</v>
      </c>
      <c r="B1259" s="372" t="s">
        <v>332</v>
      </c>
      <c r="C1259" s="374" t="s">
        <v>43</v>
      </c>
      <c r="D1259" s="374" t="s">
        <v>2</v>
      </c>
      <c r="E1259" s="375">
        <v>5.0866729999999999E-3</v>
      </c>
      <c r="F1259" s="268">
        <f>IF(C1259="MAT.",VLOOKUP(A1259,INSUMOS_AUX!A:F,6,FALSE),0)</f>
        <v>6.13</v>
      </c>
      <c r="G1259" s="375">
        <f>IF(C1259="M.O.",VLOOKUP(A1259,INSUMOS_AUX!A:F,6,FALSE),0)</f>
        <v>0</v>
      </c>
    </row>
    <row r="1260" spans="1:7" ht="21">
      <c r="A1260" s="375">
        <v>11359</v>
      </c>
      <c r="B1260" s="372" t="s">
        <v>5603</v>
      </c>
      <c r="C1260" s="374" t="s">
        <v>43</v>
      </c>
      <c r="D1260" s="374" t="s">
        <v>2</v>
      </c>
      <c r="E1260" s="375">
        <v>4.2954000000000002E-5</v>
      </c>
      <c r="F1260" s="268">
        <f>IF(C1260="MAT.",VLOOKUP(A1260,INSUMOS_AUX!A:F,6,FALSE),0)</f>
        <v>604.45000000000005</v>
      </c>
      <c r="G1260" s="375">
        <f>IF(C1260="M.O.",VLOOKUP(A1260,INSUMOS_AUX!A:F,6,FALSE),0)</f>
        <v>0</v>
      </c>
    </row>
    <row r="1261" spans="1:7">
      <c r="A1261" s="375">
        <v>12815</v>
      </c>
      <c r="B1261" s="372" t="s">
        <v>2406</v>
      </c>
      <c r="C1261" s="374" t="s">
        <v>43</v>
      </c>
      <c r="D1261" s="374" t="s">
        <v>2</v>
      </c>
      <c r="E1261" s="375">
        <v>5.7540719999999998E-3</v>
      </c>
      <c r="F1261" s="268">
        <f>IF(C1261="MAT.",VLOOKUP(A1261,INSUMOS_AUX!A:F,6,FALSE),0)</f>
        <v>5.65</v>
      </c>
      <c r="G1261" s="375">
        <f>IF(C1261="M.O.",VLOOKUP(A1261,INSUMOS_AUX!A:F,6,FALSE),0)</f>
        <v>0</v>
      </c>
    </row>
    <row r="1262" spans="1:7">
      <c r="A1262" s="375">
        <v>12892</v>
      </c>
      <c r="B1262" s="372" t="s">
        <v>328</v>
      </c>
      <c r="C1262" s="374" t="s">
        <v>43</v>
      </c>
      <c r="D1262" s="374" t="s">
        <v>98</v>
      </c>
      <c r="E1262" s="375">
        <v>8.7141920000000008E-3</v>
      </c>
      <c r="F1262" s="268">
        <f>IF(C1262="MAT.",VLOOKUP(A1262,INSUMOS_AUX!A:F,6,FALSE),0)</f>
        <v>9</v>
      </c>
      <c r="G1262" s="375">
        <f>IF(C1262="M.O.",VLOOKUP(A1262,INSUMOS_AUX!A:F,6,FALSE),0)</f>
        <v>0</v>
      </c>
    </row>
    <row r="1263" spans="1:7">
      <c r="A1263" s="375">
        <v>12893</v>
      </c>
      <c r="B1263" s="372" t="s">
        <v>329</v>
      </c>
      <c r="C1263" s="374" t="s">
        <v>43</v>
      </c>
      <c r="D1263" s="374" t="s">
        <v>98</v>
      </c>
      <c r="E1263" s="375">
        <v>1.0157860000000001E-3</v>
      </c>
      <c r="F1263" s="268">
        <f>IF(C1263="MAT.",VLOOKUP(A1263,INSUMOS_AUX!A:F,6,FALSE),0)</f>
        <v>48</v>
      </c>
      <c r="G1263" s="375">
        <f>IF(C1263="M.O.",VLOOKUP(A1263,INSUMOS_AUX!A:F,6,FALSE),0)</f>
        <v>0</v>
      </c>
    </row>
    <row r="1264" spans="1:7">
      <c r="A1264" s="375">
        <v>1379</v>
      </c>
      <c r="B1264" s="372" t="s">
        <v>335</v>
      </c>
      <c r="C1264" s="374" t="s">
        <v>43</v>
      </c>
      <c r="D1264" s="374" t="s">
        <v>94</v>
      </c>
      <c r="E1264" s="375">
        <v>1.3050900000000001</v>
      </c>
      <c r="F1264" s="268">
        <f>IF(C1264="MAT.",VLOOKUP(A1264,INSUMOS_AUX!A:F,6,FALSE),0)</f>
        <v>0.42</v>
      </c>
      <c r="G1264" s="375">
        <f>IF(C1264="M.O.",VLOOKUP(A1264,INSUMOS_AUX!A:F,6,FALSE),0)</f>
        <v>0</v>
      </c>
    </row>
    <row r="1265" spans="1:7">
      <c r="A1265" s="375">
        <v>25966</v>
      </c>
      <c r="B1265" s="372" t="s">
        <v>3980</v>
      </c>
      <c r="C1265" s="374" t="s">
        <v>43</v>
      </c>
      <c r="D1265" s="374" t="s">
        <v>113</v>
      </c>
      <c r="E1265" s="375">
        <v>9.5900100000000002E-4</v>
      </c>
      <c r="F1265" s="268">
        <f>IF(C1265="MAT.",VLOOKUP(A1265,INSUMOS_AUX!A:F,6,FALSE),0)</f>
        <v>13.63</v>
      </c>
      <c r="G1265" s="375">
        <f>IF(C1265="M.O.",VLOOKUP(A1265,INSUMOS_AUX!A:F,6,FALSE),0)</f>
        <v>0</v>
      </c>
    </row>
    <row r="1266" spans="1:7">
      <c r="A1266" s="375">
        <v>2711</v>
      </c>
      <c r="B1266" s="372" t="s">
        <v>334</v>
      </c>
      <c r="C1266" s="374" t="s">
        <v>43</v>
      </c>
      <c r="D1266" s="374" t="s">
        <v>2</v>
      </c>
      <c r="E1266" s="375">
        <v>4.21669E-4</v>
      </c>
      <c r="F1266" s="268">
        <f>IF(C1266="MAT.",VLOOKUP(A1266,INSUMOS_AUX!A:F,6,FALSE),0)</f>
        <v>100.24</v>
      </c>
      <c r="G1266" s="375">
        <f>IF(C1266="M.O.",VLOOKUP(A1266,INSUMOS_AUX!A:F,6,FALSE),0)</f>
        <v>0</v>
      </c>
    </row>
    <row r="1267" spans="1:7">
      <c r="A1267" s="375">
        <v>36144</v>
      </c>
      <c r="B1267" s="372" t="s">
        <v>4026</v>
      </c>
      <c r="C1267" s="374" t="s">
        <v>43</v>
      </c>
      <c r="D1267" s="374" t="s">
        <v>2</v>
      </c>
      <c r="E1267" s="375">
        <v>7.0735283999999995E-2</v>
      </c>
      <c r="F1267" s="268">
        <f>IF(C1267="MAT.",VLOOKUP(A1267,INSUMOS_AUX!A:F,6,FALSE),0)</f>
        <v>1.1200000000000001</v>
      </c>
      <c r="G1267" s="375">
        <f>IF(C1267="M.O.",VLOOKUP(A1267,INSUMOS_AUX!A:F,6,FALSE),0)</f>
        <v>0</v>
      </c>
    </row>
    <row r="1268" spans="1:7">
      <c r="A1268" s="375">
        <v>36146</v>
      </c>
      <c r="B1268" s="372" t="s">
        <v>3883</v>
      </c>
      <c r="C1268" s="374" t="s">
        <v>43</v>
      </c>
      <c r="D1268" s="374" t="s">
        <v>2</v>
      </c>
      <c r="E1268" s="375">
        <v>7.8693299999999997E-4</v>
      </c>
      <c r="F1268" s="268">
        <f>IF(C1268="MAT.",VLOOKUP(A1268,INSUMOS_AUX!A:F,6,FALSE),0)</f>
        <v>170</v>
      </c>
      <c r="G1268" s="375">
        <f>IF(C1268="M.O.",VLOOKUP(A1268,INSUMOS_AUX!A:F,6,FALSE),0)</f>
        <v>0</v>
      </c>
    </row>
    <row r="1269" spans="1:7" ht="21">
      <c r="A1269" s="375">
        <v>36149</v>
      </c>
      <c r="B1269" s="372" t="s">
        <v>4647</v>
      </c>
      <c r="C1269" s="374" t="s">
        <v>43</v>
      </c>
      <c r="D1269" s="374" t="s">
        <v>2</v>
      </c>
      <c r="E1269" s="375">
        <v>4.56818E-4</v>
      </c>
      <c r="F1269" s="268">
        <f>IF(C1269="MAT.",VLOOKUP(A1269,INSUMOS_AUX!A:F,6,FALSE),0)</f>
        <v>117.5</v>
      </c>
      <c r="G1269" s="375">
        <f>IF(C1269="M.O.",VLOOKUP(A1269,INSUMOS_AUX!A:F,6,FALSE),0)</f>
        <v>0</v>
      </c>
    </row>
    <row r="1270" spans="1:7">
      <c r="A1270" s="375">
        <v>36150</v>
      </c>
      <c r="B1270" s="372" t="s">
        <v>780</v>
      </c>
      <c r="C1270" s="374" t="s">
        <v>43</v>
      </c>
      <c r="D1270" s="374" t="s">
        <v>2</v>
      </c>
      <c r="E1270" s="375">
        <v>1.6789979999999999E-3</v>
      </c>
      <c r="F1270" s="268">
        <f>IF(C1270="MAT.",VLOOKUP(A1270,INSUMOS_AUX!A:F,6,FALSE),0)</f>
        <v>29.7</v>
      </c>
      <c r="G1270" s="375">
        <f>IF(C1270="M.O.",VLOOKUP(A1270,INSUMOS_AUX!A:F,6,FALSE),0)</f>
        <v>0</v>
      </c>
    </row>
    <row r="1271" spans="1:7" ht="21">
      <c r="A1271" s="375">
        <v>36153</v>
      </c>
      <c r="B1271" s="372" t="s">
        <v>4184</v>
      </c>
      <c r="C1271" s="374" t="s">
        <v>43</v>
      </c>
      <c r="D1271" s="374" t="s">
        <v>2</v>
      </c>
      <c r="E1271" s="375">
        <v>6.8205499999999999E-4</v>
      </c>
      <c r="F1271" s="268">
        <f>IF(C1271="MAT.",VLOOKUP(A1271,INSUMOS_AUX!A:F,6,FALSE),0)</f>
        <v>133.75</v>
      </c>
      <c r="G1271" s="375">
        <f>IF(C1271="M.O.",VLOOKUP(A1271,INSUMOS_AUX!A:F,6,FALSE),0)</f>
        <v>0</v>
      </c>
    </row>
    <row r="1272" spans="1:7">
      <c r="A1272" s="375">
        <v>370</v>
      </c>
      <c r="B1272" s="372" t="s">
        <v>6367</v>
      </c>
      <c r="C1272" s="374" t="s">
        <v>43</v>
      </c>
      <c r="D1272" s="374" t="s">
        <v>93</v>
      </c>
      <c r="E1272" s="375">
        <v>4.5300000000000002E-3</v>
      </c>
      <c r="F1272" s="268">
        <f>IF(C1272="MAT.",VLOOKUP(A1272,INSUMOS_AUX!A:F,6,FALSE),0)</f>
        <v>77.5</v>
      </c>
      <c r="G1272" s="375">
        <f>IF(C1272="M.O.",VLOOKUP(A1272,INSUMOS_AUX!A:F,6,FALSE),0)</f>
        <v>0</v>
      </c>
    </row>
    <row r="1273" spans="1:7">
      <c r="A1273" s="375">
        <v>37370</v>
      </c>
      <c r="B1273" s="372" t="s">
        <v>104</v>
      </c>
      <c r="C1273" s="374" t="s">
        <v>43</v>
      </c>
      <c r="D1273" s="374" t="s">
        <v>97</v>
      </c>
      <c r="E1273" s="375">
        <v>0.63446999999999998</v>
      </c>
      <c r="F1273" s="268">
        <f>IF(C1273="MAT.",VLOOKUP(A1273,INSUMOS_AUX!A:F,6,FALSE),0)</f>
        <v>1.7</v>
      </c>
      <c r="G1273" s="375">
        <f>IF(C1273="M.O.",VLOOKUP(A1273,INSUMOS_AUX!A:F,6,FALSE),0)</f>
        <v>0</v>
      </c>
    </row>
    <row r="1274" spans="1:7">
      <c r="A1274" s="375">
        <v>37371</v>
      </c>
      <c r="B1274" s="372" t="s">
        <v>105</v>
      </c>
      <c r="C1274" s="374" t="s">
        <v>43</v>
      </c>
      <c r="D1274" s="374" t="s">
        <v>97</v>
      </c>
      <c r="E1274" s="375">
        <v>0.63446999999999998</v>
      </c>
      <c r="F1274" s="268">
        <f>IF(C1274="MAT.",VLOOKUP(A1274,INSUMOS_AUX!A:F,6,FALSE),0)</f>
        <v>0.64</v>
      </c>
      <c r="G1274" s="375">
        <f>IF(C1274="M.O.",VLOOKUP(A1274,INSUMOS_AUX!A:F,6,FALSE),0)</f>
        <v>0</v>
      </c>
    </row>
    <row r="1275" spans="1:7">
      <c r="A1275" s="375">
        <v>37372</v>
      </c>
      <c r="B1275" s="372" t="s">
        <v>106</v>
      </c>
      <c r="C1275" s="374" t="s">
        <v>43</v>
      </c>
      <c r="D1275" s="374" t="s">
        <v>97</v>
      </c>
      <c r="E1275" s="375">
        <v>0.63446999999999998</v>
      </c>
      <c r="F1275" s="268">
        <f>IF(C1275="MAT.",VLOOKUP(A1275,INSUMOS_AUX!A:F,6,FALSE),0)</f>
        <v>0.37</v>
      </c>
      <c r="G1275" s="375">
        <f>IF(C1275="M.O.",VLOOKUP(A1275,INSUMOS_AUX!A:F,6,FALSE),0)</f>
        <v>0</v>
      </c>
    </row>
    <row r="1276" spans="1:7">
      <c r="A1276" s="375">
        <v>37373</v>
      </c>
      <c r="B1276" s="372" t="s">
        <v>107</v>
      </c>
      <c r="C1276" s="374" t="s">
        <v>43</v>
      </c>
      <c r="D1276" s="374" t="s">
        <v>97</v>
      </c>
      <c r="E1276" s="375">
        <v>0.63446999999999998</v>
      </c>
      <c r="F1276" s="268">
        <f>IF(C1276="MAT.",VLOOKUP(A1276,INSUMOS_AUX!A:F,6,FALSE),0)</f>
        <v>0.02</v>
      </c>
      <c r="G1276" s="375">
        <f>IF(C1276="M.O.",VLOOKUP(A1276,INSUMOS_AUX!A:F,6,FALSE),0)</f>
        <v>0</v>
      </c>
    </row>
    <row r="1277" spans="1:7">
      <c r="A1277" s="375">
        <v>38382</v>
      </c>
      <c r="B1277" s="372" t="s">
        <v>2915</v>
      </c>
      <c r="C1277" s="374" t="s">
        <v>43</v>
      </c>
      <c r="D1277" s="374" t="s">
        <v>2</v>
      </c>
      <c r="E1277" s="375">
        <v>1.732103E-3</v>
      </c>
      <c r="F1277" s="268">
        <f>IF(C1277="MAT.",VLOOKUP(A1277,INSUMOS_AUX!A:F,6,FALSE),0)</f>
        <v>7.37</v>
      </c>
      <c r="G1277" s="375">
        <f>IF(C1277="M.O.",VLOOKUP(A1277,INSUMOS_AUX!A:F,6,FALSE),0)</f>
        <v>0</v>
      </c>
    </row>
    <row r="1278" spans="1:7">
      <c r="A1278" s="375">
        <v>38390</v>
      </c>
      <c r="B1278" s="372" t="s">
        <v>4067</v>
      </c>
      <c r="C1278" s="374" t="s">
        <v>43</v>
      </c>
      <c r="D1278" s="374" t="s">
        <v>2</v>
      </c>
      <c r="E1278" s="375">
        <v>9.5900100000000002E-4</v>
      </c>
      <c r="F1278" s="268">
        <f>IF(C1278="MAT.",VLOOKUP(A1278,INSUMOS_AUX!A:F,6,FALSE),0)</f>
        <v>22.22</v>
      </c>
      <c r="G1278" s="375">
        <f>IF(C1278="M.O.",VLOOKUP(A1278,INSUMOS_AUX!A:F,6,FALSE),0)</f>
        <v>0</v>
      </c>
    </row>
    <row r="1279" spans="1:7">
      <c r="A1279" s="375">
        <v>38393</v>
      </c>
      <c r="B1279" s="372" t="s">
        <v>4066</v>
      </c>
      <c r="C1279" s="374" t="s">
        <v>43</v>
      </c>
      <c r="D1279" s="374" t="s">
        <v>2</v>
      </c>
      <c r="E1279" s="375">
        <v>9.5900100000000002E-4</v>
      </c>
      <c r="F1279" s="268">
        <f>IF(C1279="MAT.",VLOOKUP(A1279,INSUMOS_AUX!A:F,6,FALSE),0)</f>
        <v>10.02</v>
      </c>
      <c r="G1279" s="375">
        <f>IF(C1279="M.O.",VLOOKUP(A1279,INSUMOS_AUX!A:F,6,FALSE),0)</f>
        <v>0</v>
      </c>
    </row>
    <row r="1280" spans="1:7">
      <c r="A1280" s="375">
        <v>38396</v>
      </c>
      <c r="B1280" s="372" t="s">
        <v>4090</v>
      </c>
      <c r="C1280" s="374" t="s">
        <v>43</v>
      </c>
      <c r="D1280" s="374" t="s">
        <v>2</v>
      </c>
      <c r="E1280" s="375">
        <v>3.4387999999999997E-5</v>
      </c>
      <c r="F1280" s="268">
        <f>IF(C1280="MAT.",VLOOKUP(A1280,INSUMOS_AUX!A:F,6,FALSE),0)</f>
        <v>308.81</v>
      </c>
      <c r="G1280" s="375">
        <f>IF(C1280="M.O.",VLOOKUP(A1280,INSUMOS_AUX!A:F,6,FALSE),0)</f>
        <v>0</v>
      </c>
    </row>
    <row r="1281" spans="1:7">
      <c r="A1281" s="375">
        <v>38399</v>
      </c>
      <c r="B1281" s="372" t="s">
        <v>914</v>
      </c>
      <c r="C1281" s="374" t="s">
        <v>43</v>
      </c>
      <c r="D1281" s="374" t="s">
        <v>2</v>
      </c>
      <c r="E1281" s="375">
        <v>1.7181400000000001E-4</v>
      </c>
      <c r="F1281" s="268">
        <f>IF(C1281="MAT.",VLOOKUP(A1281,INSUMOS_AUX!A:F,6,FALSE),0)</f>
        <v>123.87</v>
      </c>
      <c r="G1281" s="375">
        <f>IF(C1281="M.O.",VLOOKUP(A1281,INSUMOS_AUX!A:F,6,FALSE),0)</f>
        <v>0</v>
      </c>
    </row>
    <row r="1282" spans="1:7" ht="21">
      <c r="A1282" s="375">
        <v>38413</v>
      </c>
      <c r="B1282" s="372" t="s">
        <v>2921</v>
      </c>
      <c r="C1282" s="374" t="s">
        <v>43</v>
      </c>
      <c r="D1282" s="374" t="s">
        <v>2</v>
      </c>
      <c r="E1282" s="375">
        <v>2.798E-5</v>
      </c>
      <c r="F1282" s="268">
        <f>IF(C1282="MAT.",VLOOKUP(A1282,INSUMOS_AUX!A:F,6,FALSE),0)</f>
        <v>623.17999999999995</v>
      </c>
      <c r="G1282" s="375">
        <f>IF(C1282="M.O.",VLOOKUP(A1282,INSUMOS_AUX!A:F,6,FALSE),0)</f>
        <v>0</v>
      </c>
    </row>
    <row r="1283" spans="1:7">
      <c r="A1283" s="375">
        <v>38476</v>
      </c>
      <c r="B1283" s="372" t="s">
        <v>2266</v>
      </c>
      <c r="C1283" s="374" t="s">
        <v>43</v>
      </c>
      <c r="D1283" s="374" t="s">
        <v>2</v>
      </c>
      <c r="E1283" s="375">
        <v>1.3051E-4</v>
      </c>
      <c r="F1283" s="268">
        <f>IF(C1283="MAT.",VLOOKUP(A1283,INSUMOS_AUX!A:F,6,FALSE),0)</f>
        <v>186.63</v>
      </c>
      <c r="G1283" s="375">
        <f>IF(C1283="M.O.",VLOOKUP(A1283,INSUMOS_AUX!A:F,6,FALSE),0)</f>
        <v>0</v>
      </c>
    </row>
    <row r="1284" spans="1:7">
      <c r="A1284" s="375">
        <v>38477</v>
      </c>
      <c r="B1284" s="372" t="s">
        <v>2267</v>
      </c>
      <c r="C1284" s="374" t="s">
        <v>43</v>
      </c>
      <c r="D1284" s="374" t="s">
        <v>2</v>
      </c>
      <c r="E1284" s="375">
        <v>2.798E-5</v>
      </c>
      <c r="F1284" s="268">
        <f>IF(C1284="MAT.",VLOOKUP(A1284,INSUMOS_AUX!A:F,6,FALSE),0)</f>
        <v>528.54</v>
      </c>
      <c r="G1284" s="375">
        <f>IF(C1284="M.O.",VLOOKUP(A1284,INSUMOS_AUX!A:F,6,FALSE),0)</f>
        <v>0</v>
      </c>
    </row>
    <row r="1285" spans="1:7">
      <c r="A1285" s="375">
        <v>4755</v>
      </c>
      <c r="B1285" s="372" t="s">
        <v>3253</v>
      </c>
      <c r="C1285" s="374" t="s">
        <v>92</v>
      </c>
      <c r="D1285" s="374" t="s">
        <v>97</v>
      </c>
      <c r="E1285" s="375">
        <v>0.40476000000000001</v>
      </c>
      <c r="F1285" s="268">
        <f>IF(C1285="MAT.",VLOOKUP(A1285,INSUMOS_AUX!A:F,6,FALSE),0)</f>
        <v>0</v>
      </c>
      <c r="G1285" s="375">
        <f>IF(C1285="M.O.",VLOOKUP(A1285,INSUMOS_AUX!A:F,6,FALSE),0)</f>
        <v>12.55</v>
      </c>
    </row>
    <row r="1286" spans="1:7" ht="21">
      <c r="A1286" s="375">
        <v>4828</v>
      </c>
      <c r="B1286" s="372" t="s">
        <v>5602</v>
      </c>
      <c r="C1286" s="374" t="s">
        <v>43</v>
      </c>
      <c r="D1286" s="374" t="s">
        <v>78</v>
      </c>
      <c r="E1286" s="375">
        <v>1</v>
      </c>
      <c r="F1286" s="268">
        <f>IF(C1286="MAT.",VLOOKUP(A1286,INSUMOS_AUX!A:F,6,FALSE),0)</f>
        <v>57.75</v>
      </c>
      <c r="G1286" s="375">
        <f>IF(C1286="M.O.",VLOOKUP(A1286,INSUMOS_AUX!A:F,6,FALSE),0)</f>
        <v>0</v>
      </c>
    </row>
    <row r="1287" spans="1:7">
      <c r="A1287" s="375">
        <v>6111</v>
      </c>
      <c r="B1287" s="372" t="s">
        <v>109</v>
      </c>
      <c r="C1287" s="374" t="s">
        <v>92</v>
      </c>
      <c r="D1287" s="374" t="s">
        <v>97</v>
      </c>
      <c r="E1287" s="375">
        <v>0.23847943699999999</v>
      </c>
      <c r="F1287" s="268">
        <f>IF(C1287="MAT.",VLOOKUP(A1287,INSUMOS_AUX!A:F,6,FALSE),0)</f>
        <v>0</v>
      </c>
      <c r="G1287" s="375">
        <f>IF(C1287="M.O.",VLOOKUP(A1287,INSUMOS_AUX!A:F,6,FALSE),0)</f>
        <v>8.17</v>
      </c>
    </row>
    <row r="1288" spans="1:7">
      <c r="A1288" s="96"/>
      <c r="B1288" s="110"/>
      <c r="C1288" s="97"/>
      <c r="D1288" s="97"/>
      <c r="E1288" s="97"/>
      <c r="F1288" s="97"/>
      <c r="G1288" s="97"/>
    </row>
    <row r="1289" spans="1:7" ht="21">
      <c r="A1289" s="359" t="s">
        <v>5701</v>
      </c>
      <c r="B1289" s="358" t="s">
        <v>5702</v>
      </c>
      <c r="C1289" s="360" t="s">
        <v>75</v>
      </c>
      <c r="D1289" s="360" t="s">
        <v>76</v>
      </c>
      <c r="E1289" s="361">
        <v>52.27</v>
      </c>
      <c r="F1289" s="361">
        <f t="shared" ref="F1289:G1289" si="43">SUMPRODUCT($E1290:$E1322,F1290:F1322)</f>
        <v>171.64836358341998</v>
      </c>
      <c r="G1289" s="361">
        <f t="shared" si="43"/>
        <v>18.1275380955</v>
      </c>
    </row>
    <row r="1290" spans="1:7">
      <c r="A1290" s="375">
        <v>10</v>
      </c>
      <c r="B1290" s="372" t="s">
        <v>332</v>
      </c>
      <c r="C1290" s="374" t="s">
        <v>43</v>
      </c>
      <c r="D1290" s="374" t="s">
        <v>2</v>
      </c>
      <c r="E1290" s="375">
        <v>1.20258E-2</v>
      </c>
      <c r="F1290" s="268">
        <f>IF(C1290="MAT.",VLOOKUP(A1290,INSUMOS_AUX!A:F,6,FALSE),0)</f>
        <v>6.13</v>
      </c>
      <c r="G1290" s="375">
        <f>IF(C1290="M.O.",VLOOKUP(A1290,INSUMOS_AUX!A:F,6,FALSE),0)</f>
        <v>0</v>
      </c>
    </row>
    <row r="1291" spans="1:7" ht="21">
      <c r="A1291" s="375">
        <v>10535</v>
      </c>
      <c r="B1291" s="372" t="s">
        <v>95</v>
      </c>
      <c r="C1291" s="374" t="s">
        <v>43</v>
      </c>
      <c r="D1291" s="374" t="s">
        <v>2</v>
      </c>
      <c r="E1291" s="375">
        <v>1.1761E-5</v>
      </c>
      <c r="F1291" s="268">
        <f>IF(C1291="MAT.",VLOOKUP(A1291,INSUMOS_AUX!A:F,6,FALSE),0)</f>
        <v>3000</v>
      </c>
      <c r="G1291" s="375">
        <f>IF(C1291="M.O.",VLOOKUP(A1291,INSUMOS_AUX!A:F,6,FALSE),0)</f>
        <v>0</v>
      </c>
    </row>
    <row r="1292" spans="1:7" ht="21">
      <c r="A1292" s="375">
        <v>10841</v>
      </c>
      <c r="B1292" s="372" t="s">
        <v>6391</v>
      </c>
      <c r="C1292" s="374" t="s">
        <v>43</v>
      </c>
      <c r="D1292" s="374" t="s">
        <v>76</v>
      </c>
      <c r="E1292" s="375">
        <v>1</v>
      </c>
      <c r="F1292" s="268">
        <f>IF(C1292="MAT.",VLOOKUP(A1292,INSUMOS_AUX!A:F,6,FALSE),0)</f>
        <v>154.71</v>
      </c>
      <c r="G1292" s="375">
        <f>IF(C1292="M.O.",VLOOKUP(A1292,INSUMOS_AUX!A:F,6,FALSE),0)</f>
        <v>0</v>
      </c>
    </row>
    <row r="1293" spans="1:7" ht="21">
      <c r="A1293" s="375">
        <v>11359</v>
      </c>
      <c r="B1293" s="372" t="s">
        <v>5603</v>
      </c>
      <c r="C1293" s="374" t="s">
        <v>43</v>
      </c>
      <c r="D1293" s="374" t="s">
        <v>2</v>
      </c>
      <c r="E1293" s="375">
        <v>1.0155E-4</v>
      </c>
      <c r="F1293" s="268">
        <f>IF(C1293="MAT.",VLOOKUP(A1293,INSUMOS_AUX!A:F,6,FALSE),0)</f>
        <v>604.45000000000005</v>
      </c>
      <c r="G1293" s="375">
        <f>IF(C1293="M.O.",VLOOKUP(A1293,INSUMOS_AUX!A:F,6,FALSE),0)</f>
        <v>0</v>
      </c>
    </row>
    <row r="1294" spans="1:7">
      <c r="A1294" s="375">
        <v>12815</v>
      </c>
      <c r="B1294" s="372" t="s">
        <v>2406</v>
      </c>
      <c r="C1294" s="374" t="s">
        <v>43</v>
      </c>
      <c r="D1294" s="374" t="s">
        <v>2</v>
      </c>
      <c r="E1294" s="375">
        <v>1.360365E-2</v>
      </c>
      <c r="F1294" s="268">
        <f>IF(C1294="MAT.",VLOOKUP(A1294,INSUMOS_AUX!A:F,6,FALSE),0)</f>
        <v>5.65</v>
      </c>
      <c r="G1294" s="375">
        <f>IF(C1294="M.O.",VLOOKUP(A1294,INSUMOS_AUX!A:F,6,FALSE),0)</f>
        <v>0</v>
      </c>
    </row>
    <row r="1295" spans="1:7">
      <c r="A1295" s="375">
        <v>12892</v>
      </c>
      <c r="B1295" s="372" t="s">
        <v>328</v>
      </c>
      <c r="C1295" s="374" t="s">
        <v>43</v>
      </c>
      <c r="D1295" s="374" t="s">
        <v>98</v>
      </c>
      <c r="E1295" s="375">
        <v>2.2349628E-2</v>
      </c>
      <c r="F1295" s="268">
        <f>IF(C1295="MAT.",VLOOKUP(A1295,INSUMOS_AUX!A:F,6,FALSE),0)</f>
        <v>9</v>
      </c>
      <c r="G1295" s="375">
        <f>IF(C1295="M.O.",VLOOKUP(A1295,INSUMOS_AUX!A:F,6,FALSE),0)</f>
        <v>0</v>
      </c>
    </row>
    <row r="1296" spans="1:7">
      <c r="A1296" s="375">
        <v>12893</v>
      </c>
      <c r="B1296" s="372" t="s">
        <v>329</v>
      </c>
      <c r="C1296" s="374" t="s">
        <v>43</v>
      </c>
      <c r="D1296" s="374" t="s">
        <v>98</v>
      </c>
      <c r="E1296" s="375">
        <v>2.6052269999999999E-3</v>
      </c>
      <c r="F1296" s="268">
        <f>IF(C1296="MAT.",VLOOKUP(A1296,INSUMOS_AUX!A:F,6,FALSE),0)</f>
        <v>48</v>
      </c>
      <c r="G1296" s="375">
        <f>IF(C1296="M.O.",VLOOKUP(A1296,INSUMOS_AUX!A:F,6,FALSE),0)</f>
        <v>0</v>
      </c>
    </row>
    <row r="1297" spans="1:7">
      <c r="A1297" s="375">
        <v>1379</v>
      </c>
      <c r="B1297" s="372" t="s">
        <v>335</v>
      </c>
      <c r="C1297" s="374" t="s">
        <v>43</v>
      </c>
      <c r="D1297" s="374" t="s">
        <v>94</v>
      </c>
      <c r="E1297" s="375">
        <v>13.765000000000001</v>
      </c>
      <c r="F1297" s="268">
        <f>IF(C1297="MAT.",VLOOKUP(A1297,INSUMOS_AUX!A:F,6,FALSE),0)</f>
        <v>0.42</v>
      </c>
      <c r="G1297" s="375">
        <f>IF(C1297="M.O.",VLOOKUP(A1297,INSUMOS_AUX!A:F,6,FALSE),0)</f>
        <v>0</v>
      </c>
    </row>
    <row r="1298" spans="1:7">
      <c r="A1298" s="375">
        <v>1380</v>
      </c>
      <c r="B1298" s="372" t="s">
        <v>193</v>
      </c>
      <c r="C1298" s="374" t="s">
        <v>43</v>
      </c>
      <c r="D1298" s="374" t="s">
        <v>94</v>
      </c>
      <c r="E1298" s="375">
        <v>0.75</v>
      </c>
      <c r="F1298" s="268">
        <f>IF(C1298="MAT.",VLOOKUP(A1298,INSUMOS_AUX!A:F,6,FALSE),0)</f>
        <v>2.46</v>
      </c>
      <c r="G1298" s="375">
        <f>IF(C1298="M.O.",VLOOKUP(A1298,INSUMOS_AUX!A:F,6,FALSE),0)</f>
        <v>0</v>
      </c>
    </row>
    <row r="1299" spans="1:7">
      <c r="A1299" s="375">
        <v>25966</v>
      </c>
      <c r="B1299" s="372" t="s">
        <v>3980</v>
      </c>
      <c r="C1299" s="374" t="s">
        <v>43</v>
      </c>
      <c r="D1299" s="374" t="s">
        <v>113</v>
      </c>
      <c r="E1299" s="375">
        <v>2.2672500000000002E-3</v>
      </c>
      <c r="F1299" s="268">
        <f>IF(C1299="MAT.",VLOOKUP(A1299,INSUMOS_AUX!A:F,6,FALSE),0)</f>
        <v>13.63</v>
      </c>
      <c r="G1299" s="375">
        <f>IF(C1299="M.O.",VLOOKUP(A1299,INSUMOS_AUX!A:F,6,FALSE),0)</f>
        <v>0</v>
      </c>
    </row>
    <row r="1300" spans="1:7">
      <c r="A1300" s="375">
        <v>2705</v>
      </c>
      <c r="B1300" s="372" t="s">
        <v>99</v>
      </c>
      <c r="C1300" s="374" t="s">
        <v>43</v>
      </c>
      <c r="D1300" s="374" t="s">
        <v>100</v>
      </c>
      <c r="E1300" s="375">
        <v>3.7187499999999998E-2</v>
      </c>
      <c r="F1300" s="268">
        <f>IF(C1300="MAT.",VLOOKUP(A1300,INSUMOS_AUX!A:F,6,FALSE),0)</f>
        <v>0.46</v>
      </c>
      <c r="G1300" s="375">
        <f>IF(C1300="M.O.",VLOOKUP(A1300,INSUMOS_AUX!A:F,6,FALSE),0)</f>
        <v>0</v>
      </c>
    </row>
    <row r="1301" spans="1:7">
      <c r="A1301" s="375">
        <v>2711</v>
      </c>
      <c r="B1301" s="372" t="s">
        <v>334</v>
      </c>
      <c r="C1301" s="374" t="s">
        <v>43</v>
      </c>
      <c r="D1301" s="374" t="s">
        <v>2</v>
      </c>
      <c r="E1301" s="375">
        <v>9.969E-4</v>
      </c>
      <c r="F1301" s="268">
        <f>IF(C1301="MAT.",VLOOKUP(A1301,INSUMOS_AUX!A:F,6,FALSE),0)</f>
        <v>100.24</v>
      </c>
      <c r="G1301" s="375">
        <f>IF(C1301="M.O.",VLOOKUP(A1301,INSUMOS_AUX!A:F,6,FALSE),0)</f>
        <v>0</v>
      </c>
    </row>
    <row r="1302" spans="1:7">
      <c r="A1302" s="375">
        <v>36144</v>
      </c>
      <c r="B1302" s="372" t="s">
        <v>4026</v>
      </c>
      <c r="C1302" s="374" t="s">
        <v>43</v>
      </c>
      <c r="D1302" s="374" t="s">
        <v>2</v>
      </c>
      <c r="E1302" s="375">
        <v>0.18141754600000001</v>
      </c>
      <c r="F1302" s="268">
        <f>IF(C1302="MAT.",VLOOKUP(A1302,INSUMOS_AUX!A:F,6,FALSE),0)</f>
        <v>1.1200000000000001</v>
      </c>
      <c r="G1302" s="375">
        <f>IF(C1302="M.O.",VLOOKUP(A1302,INSUMOS_AUX!A:F,6,FALSE),0)</f>
        <v>0</v>
      </c>
    </row>
    <row r="1303" spans="1:7">
      <c r="A1303" s="375">
        <v>36146</v>
      </c>
      <c r="B1303" s="372" t="s">
        <v>3883</v>
      </c>
      <c r="C1303" s="374" t="s">
        <v>43</v>
      </c>
      <c r="D1303" s="374" t="s">
        <v>2</v>
      </c>
      <c r="E1303" s="375">
        <v>2.0182780000000001E-3</v>
      </c>
      <c r="F1303" s="268">
        <f>IF(C1303="MAT.",VLOOKUP(A1303,INSUMOS_AUX!A:F,6,FALSE),0)</f>
        <v>170</v>
      </c>
      <c r="G1303" s="375">
        <f>IF(C1303="M.O.",VLOOKUP(A1303,INSUMOS_AUX!A:F,6,FALSE),0)</f>
        <v>0</v>
      </c>
    </row>
    <row r="1304" spans="1:7" ht="21">
      <c r="A1304" s="375">
        <v>36149</v>
      </c>
      <c r="B1304" s="372" t="s">
        <v>4647</v>
      </c>
      <c r="C1304" s="374" t="s">
        <v>43</v>
      </c>
      <c r="D1304" s="374" t="s">
        <v>2</v>
      </c>
      <c r="E1304" s="375">
        <v>1.17162E-3</v>
      </c>
      <c r="F1304" s="268">
        <f>IF(C1304="MAT.",VLOOKUP(A1304,INSUMOS_AUX!A:F,6,FALSE),0)</f>
        <v>117.5</v>
      </c>
      <c r="G1304" s="375">
        <f>IF(C1304="M.O.",VLOOKUP(A1304,INSUMOS_AUX!A:F,6,FALSE),0)</f>
        <v>0</v>
      </c>
    </row>
    <row r="1305" spans="1:7">
      <c r="A1305" s="375">
        <v>36150</v>
      </c>
      <c r="B1305" s="372" t="s">
        <v>780</v>
      </c>
      <c r="C1305" s="374" t="s">
        <v>43</v>
      </c>
      <c r="D1305" s="374" t="s">
        <v>2</v>
      </c>
      <c r="E1305" s="375">
        <v>4.3061920000000004E-3</v>
      </c>
      <c r="F1305" s="268">
        <f>IF(C1305="MAT.",VLOOKUP(A1305,INSUMOS_AUX!A:F,6,FALSE),0)</f>
        <v>29.7</v>
      </c>
      <c r="G1305" s="375">
        <f>IF(C1305="M.O.",VLOOKUP(A1305,INSUMOS_AUX!A:F,6,FALSE),0)</f>
        <v>0</v>
      </c>
    </row>
    <row r="1306" spans="1:7" ht="21">
      <c r="A1306" s="375">
        <v>36153</v>
      </c>
      <c r="B1306" s="372" t="s">
        <v>4184</v>
      </c>
      <c r="C1306" s="374" t="s">
        <v>43</v>
      </c>
      <c r="D1306" s="374" t="s">
        <v>2</v>
      </c>
      <c r="E1306" s="375">
        <v>1.749294E-3</v>
      </c>
      <c r="F1306" s="268">
        <f>IF(C1306="MAT.",VLOOKUP(A1306,INSUMOS_AUX!A:F,6,FALSE),0)</f>
        <v>133.75</v>
      </c>
      <c r="G1306" s="375">
        <f>IF(C1306="M.O.",VLOOKUP(A1306,INSUMOS_AUX!A:F,6,FALSE),0)</f>
        <v>0</v>
      </c>
    </row>
    <row r="1307" spans="1:7">
      <c r="A1307" s="375">
        <v>370</v>
      </c>
      <c r="B1307" s="372" t="s">
        <v>6367</v>
      </c>
      <c r="C1307" s="374" t="s">
        <v>43</v>
      </c>
      <c r="D1307" s="374" t="s">
        <v>93</v>
      </c>
      <c r="E1307" s="375">
        <v>3.5999999999999997E-2</v>
      </c>
      <c r="F1307" s="268">
        <f>IF(C1307="MAT.",VLOOKUP(A1307,INSUMOS_AUX!A:F,6,FALSE),0)</f>
        <v>77.5</v>
      </c>
      <c r="G1307" s="375">
        <f>IF(C1307="M.O.",VLOOKUP(A1307,INSUMOS_AUX!A:F,6,FALSE),0)</f>
        <v>0</v>
      </c>
    </row>
    <row r="1308" spans="1:7">
      <c r="A1308" s="375">
        <v>37370</v>
      </c>
      <c r="B1308" s="372" t="s">
        <v>104</v>
      </c>
      <c r="C1308" s="374" t="s">
        <v>43</v>
      </c>
      <c r="D1308" s="374" t="s">
        <v>97</v>
      </c>
      <c r="E1308" s="375">
        <v>1.6272500000000001</v>
      </c>
      <c r="F1308" s="268">
        <f>IF(C1308="MAT.",VLOOKUP(A1308,INSUMOS_AUX!A:F,6,FALSE),0)</f>
        <v>1.7</v>
      </c>
      <c r="G1308" s="375">
        <f>IF(C1308="M.O.",VLOOKUP(A1308,INSUMOS_AUX!A:F,6,FALSE),0)</f>
        <v>0</v>
      </c>
    </row>
    <row r="1309" spans="1:7">
      <c r="A1309" s="375">
        <v>37371</v>
      </c>
      <c r="B1309" s="372" t="s">
        <v>105</v>
      </c>
      <c r="C1309" s="374" t="s">
        <v>43</v>
      </c>
      <c r="D1309" s="374" t="s">
        <v>97</v>
      </c>
      <c r="E1309" s="375">
        <v>1.6272500000000001</v>
      </c>
      <c r="F1309" s="268">
        <f>IF(C1309="MAT.",VLOOKUP(A1309,INSUMOS_AUX!A:F,6,FALSE),0)</f>
        <v>0.64</v>
      </c>
      <c r="G1309" s="375">
        <f>IF(C1309="M.O.",VLOOKUP(A1309,INSUMOS_AUX!A:F,6,FALSE),0)</f>
        <v>0</v>
      </c>
    </row>
    <row r="1310" spans="1:7">
      <c r="A1310" s="375">
        <v>37372</v>
      </c>
      <c r="B1310" s="372" t="s">
        <v>106</v>
      </c>
      <c r="C1310" s="374" t="s">
        <v>43</v>
      </c>
      <c r="D1310" s="374" t="s">
        <v>97</v>
      </c>
      <c r="E1310" s="375">
        <v>1.6272500000000001</v>
      </c>
      <c r="F1310" s="268">
        <f>IF(C1310="MAT.",VLOOKUP(A1310,INSUMOS_AUX!A:F,6,FALSE),0)</f>
        <v>0.37</v>
      </c>
      <c r="G1310" s="375">
        <f>IF(C1310="M.O.",VLOOKUP(A1310,INSUMOS_AUX!A:F,6,FALSE),0)</f>
        <v>0</v>
      </c>
    </row>
    <row r="1311" spans="1:7">
      <c r="A1311" s="375">
        <v>37373</v>
      </c>
      <c r="B1311" s="372" t="s">
        <v>107</v>
      </c>
      <c r="C1311" s="374" t="s">
        <v>43</v>
      </c>
      <c r="D1311" s="374" t="s">
        <v>97</v>
      </c>
      <c r="E1311" s="375">
        <v>1.6272500000000001</v>
      </c>
      <c r="F1311" s="268">
        <f>IF(C1311="MAT.",VLOOKUP(A1311,INSUMOS_AUX!A:F,6,FALSE),0)</f>
        <v>0.02</v>
      </c>
      <c r="G1311" s="375">
        <f>IF(C1311="M.O.",VLOOKUP(A1311,INSUMOS_AUX!A:F,6,FALSE),0)</f>
        <v>0</v>
      </c>
    </row>
    <row r="1312" spans="1:7">
      <c r="A1312" s="375">
        <v>37623</v>
      </c>
      <c r="B1312" s="372" t="s">
        <v>6368</v>
      </c>
      <c r="C1312" s="374" t="s">
        <v>92</v>
      </c>
      <c r="D1312" s="374" t="s">
        <v>97</v>
      </c>
      <c r="E1312" s="375">
        <v>0.128102575</v>
      </c>
      <c r="F1312" s="268">
        <f>IF(C1312="MAT.",VLOOKUP(A1312,INSUMOS_AUX!A:F,6,FALSE),0)</f>
        <v>0</v>
      </c>
      <c r="G1312" s="375">
        <f>IF(C1312="M.O.",VLOOKUP(A1312,INSUMOS_AUX!A:F,6,FALSE),0)</f>
        <v>9.94</v>
      </c>
    </row>
    <row r="1313" spans="1:7">
      <c r="A1313" s="375">
        <v>38382</v>
      </c>
      <c r="B1313" s="372" t="s">
        <v>2915</v>
      </c>
      <c r="C1313" s="374" t="s">
        <v>43</v>
      </c>
      <c r="D1313" s="374" t="s">
        <v>2</v>
      </c>
      <c r="E1313" s="375">
        <v>4.0949999999999997E-3</v>
      </c>
      <c r="F1313" s="268">
        <f>IF(C1313="MAT.",VLOOKUP(A1313,INSUMOS_AUX!A:F,6,FALSE),0)</f>
        <v>7.37</v>
      </c>
      <c r="G1313" s="375">
        <f>IF(C1313="M.O.",VLOOKUP(A1313,INSUMOS_AUX!A:F,6,FALSE),0)</f>
        <v>0</v>
      </c>
    </row>
    <row r="1314" spans="1:7">
      <c r="A1314" s="375">
        <v>38390</v>
      </c>
      <c r="B1314" s="372" t="s">
        <v>4067</v>
      </c>
      <c r="C1314" s="374" t="s">
        <v>43</v>
      </c>
      <c r="D1314" s="374" t="s">
        <v>2</v>
      </c>
      <c r="E1314" s="375">
        <v>2.2672500000000002E-3</v>
      </c>
      <c r="F1314" s="268">
        <f>IF(C1314="MAT.",VLOOKUP(A1314,INSUMOS_AUX!A:F,6,FALSE),0)</f>
        <v>22.22</v>
      </c>
      <c r="G1314" s="375">
        <f>IF(C1314="M.O.",VLOOKUP(A1314,INSUMOS_AUX!A:F,6,FALSE),0)</f>
        <v>0</v>
      </c>
    </row>
    <row r="1315" spans="1:7">
      <c r="A1315" s="375">
        <v>38393</v>
      </c>
      <c r="B1315" s="372" t="s">
        <v>4066</v>
      </c>
      <c r="C1315" s="374" t="s">
        <v>43</v>
      </c>
      <c r="D1315" s="374" t="s">
        <v>2</v>
      </c>
      <c r="E1315" s="375">
        <v>2.2672500000000002E-3</v>
      </c>
      <c r="F1315" s="268">
        <f>IF(C1315="MAT.",VLOOKUP(A1315,INSUMOS_AUX!A:F,6,FALSE),0)</f>
        <v>10.02</v>
      </c>
      <c r="G1315" s="375">
        <f>IF(C1315="M.O.",VLOOKUP(A1315,INSUMOS_AUX!A:F,6,FALSE),0)</f>
        <v>0</v>
      </c>
    </row>
    <row r="1316" spans="1:7">
      <c r="A1316" s="375">
        <v>38396</v>
      </c>
      <c r="B1316" s="372" t="s">
        <v>4090</v>
      </c>
      <c r="C1316" s="374" t="s">
        <v>43</v>
      </c>
      <c r="D1316" s="374" t="s">
        <v>2</v>
      </c>
      <c r="E1316" s="375">
        <v>8.1299999999999997E-5</v>
      </c>
      <c r="F1316" s="268">
        <f>IF(C1316="MAT.",VLOOKUP(A1316,INSUMOS_AUX!A:F,6,FALSE),0)</f>
        <v>308.81</v>
      </c>
      <c r="G1316" s="375">
        <f>IF(C1316="M.O.",VLOOKUP(A1316,INSUMOS_AUX!A:F,6,FALSE),0)</f>
        <v>0</v>
      </c>
    </row>
    <row r="1317" spans="1:7">
      <c r="A1317" s="375">
        <v>38399</v>
      </c>
      <c r="B1317" s="372" t="s">
        <v>914</v>
      </c>
      <c r="C1317" s="374" t="s">
        <v>43</v>
      </c>
      <c r="D1317" s="374" t="s">
        <v>2</v>
      </c>
      <c r="E1317" s="375">
        <v>4.0620000000000001E-4</v>
      </c>
      <c r="F1317" s="268">
        <f>IF(C1317="MAT.",VLOOKUP(A1317,INSUMOS_AUX!A:F,6,FALSE),0)</f>
        <v>123.87</v>
      </c>
      <c r="G1317" s="375">
        <f>IF(C1317="M.O.",VLOOKUP(A1317,INSUMOS_AUX!A:F,6,FALSE),0)</f>
        <v>0</v>
      </c>
    </row>
    <row r="1318" spans="1:7" ht="21">
      <c r="A1318" s="375">
        <v>38413</v>
      </c>
      <c r="B1318" s="372" t="s">
        <v>2921</v>
      </c>
      <c r="C1318" s="374" t="s">
        <v>43</v>
      </c>
      <c r="D1318" s="374" t="s">
        <v>2</v>
      </c>
      <c r="E1318" s="375">
        <v>6.6149999999999995E-5</v>
      </c>
      <c r="F1318" s="268">
        <f>IF(C1318="MAT.",VLOOKUP(A1318,INSUMOS_AUX!A:F,6,FALSE),0)</f>
        <v>623.17999999999995</v>
      </c>
      <c r="G1318" s="375">
        <f>IF(C1318="M.O.",VLOOKUP(A1318,INSUMOS_AUX!A:F,6,FALSE),0)</f>
        <v>0</v>
      </c>
    </row>
    <row r="1319" spans="1:7">
      <c r="A1319" s="375">
        <v>38476</v>
      </c>
      <c r="B1319" s="372" t="s">
        <v>2266</v>
      </c>
      <c r="C1319" s="374" t="s">
        <v>43</v>
      </c>
      <c r="D1319" s="374" t="s">
        <v>2</v>
      </c>
      <c r="E1319" s="375">
        <v>3.0854999999999999E-4</v>
      </c>
      <c r="F1319" s="268">
        <f>IF(C1319="MAT.",VLOOKUP(A1319,INSUMOS_AUX!A:F,6,FALSE),0)</f>
        <v>186.63</v>
      </c>
      <c r="G1319" s="375">
        <f>IF(C1319="M.O.",VLOOKUP(A1319,INSUMOS_AUX!A:F,6,FALSE),0)</f>
        <v>0</v>
      </c>
    </row>
    <row r="1320" spans="1:7">
      <c r="A1320" s="375">
        <v>38477</v>
      </c>
      <c r="B1320" s="372" t="s">
        <v>2267</v>
      </c>
      <c r="C1320" s="374" t="s">
        <v>43</v>
      </c>
      <c r="D1320" s="374" t="s">
        <v>2</v>
      </c>
      <c r="E1320" s="375">
        <v>6.6149999999999995E-5</v>
      </c>
      <c r="F1320" s="268">
        <f>IF(C1320="MAT.",VLOOKUP(A1320,INSUMOS_AUX!A:F,6,FALSE),0)</f>
        <v>528.54</v>
      </c>
      <c r="G1320" s="375">
        <f>IF(C1320="M.O.",VLOOKUP(A1320,INSUMOS_AUX!A:F,6,FALSE),0)</f>
        <v>0</v>
      </c>
    </row>
    <row r="1321" spans="1:7">
      <c r="A1321" s="375">
        <v>4755</v>
      </c>
      <c r="B1321" s="372" t="s">
        <v>3253</v>
      </c>
      <c r="C1321" s="374" t="s">
        <v>92</v>
      </c>
      <c r="D1321" s="374" t="s">
        <v>97</v>
      </c>
      <c r="E1321" s="375">
        <v>1.0119</v>
      </c>
      <c r="F1321" s="268">
        <f>IF(C1321="MAT.",VLOOKUP(A1321,INSUMOS_AUX!A:F,6,FALSE),0)</f>
        <v>0</v>
      </c>
      <c r="G1321" s="375">
        <f>IF(C1321="M.O.",VLOOKUP(A1321,INSUMOS_AUX!A:F,6,FALSE),0)</f>
        <v>12.55</v>
      </c>
    </row>
    <row r="1322" spans="1:7">
      <c r="A1322" s="375">
        <v>6111</v>
      </c>
      <c r="B1322" s="372" t="s">
        <v>109</v>
      </c>
      <c r="C1322" s="374" t="s">
        <v>92</v>
      </c>
      <c r="D1322" s="374" t="s">
        <v>97</v>
      </c>
      <c r="E1322" s="375">
        <v>0.50854999999999995</v>
      </c>
      <c r="F1322" s="268">
        <f>IF(C1322="MAT.",VLOOKUP(A1322,INSUMOS_AUX!A:F,6,FALSE),0)</f>
        <v>0</v>
      </c>
      <c r="G1322" s="375">
        <f>IF(C1322="M.O.",VLOOKUP(A1322,INSUMOS_AUX!A:F,6,FALSE),0)</f>
        <v>8.17</v>
      </c>
    </row>
    <row r="1323" spans="1:7">
      <c r="A1323" s="96"/>
      <c r="B1323" s="110"/>
      <c r="C1323" s="97"/>
      <c r="D1323" s="97"/>
      <c r="E1323" s="97"/>
      <c r="F1323" s="97"/>
      <c r="G1323" s="97"/>
    </row>
    <row r="1324" spans="1:7" ht="21">
      <c r="A1324" s="359" t="s">
        <v>5703</v>
      </c>
      <c r="B1324" s="358" t="s">
        <v>5704</v>
      </c>
      <c r="C1324" s="360" t="s">
        <v>75</v>
      </c>
      <c r="D1324" s="360" t="s">
        <v>76</v>
      </c>
      <c r="E1324" s="361">
        <v>285.36</v>
      </c>
      <c r="F1324" s="361">
        <f t="shared" ref="F1324:G1324" si="44">SUMPRODUCT($E1325:$E1353,F1325:F1353)</f>
        <v>24.553205439039996</v>
      </c>
      <c r="G1324" s="361">
        <f t="shared" si="44"/>
        <v>11.44429213179</v>
      </c>
    </row>
    <row r="1325" spans="1:7">
      <c r="A1325" s="375">
        <v>10</v>
      </c>
      <c r="B1325" s="372" t="s">
        <v>332</v>
      </c>
      <c r="C1325" s="374" t="s">
        <v>43</v>
      </c>
      <c r="D1325" s="374" t="s">
        <v>2</v>
      </c>
      <c r="E1325" s="375">
        <v>9.2115219999999998E-3</v>
      </c>
      <c r="F1325" s="268">
        <f>IF(C1325="MAT.",VLOOKUP(A1325,INSUMOS_AUX!A:F,6,FALSE),0)</f>
        <v>6.13</v>
      </c>
      <c r="G1325" s="375">
        <f>IF(C1325="M.O.",VLOOKUP(A1325,INSUMOS_AUX!A:F,6,FALSE),0)</f>
        <v>0</v>
      </c>
    </row>
    <row r="1326" spans="1:7" ht="21">
      <c r="A1326" s="375">
        <v>11359</v>
      </c>
      <c r="B1326" s="372" t="s">
        <v>5603</v>
      </c>
      <c r="C1326" s="374" t="s">
        <v>43</v>
      </c>
      <c r="D1326" s="374" t="s">
        <v>2</v>
      </c>
      <c r="E1326" s="375">
        <v>7.7785000000000001E-5</v>
      </c>
      <c r="F1326" s="268">
        <f>IF(C1326="MAT.",VLOOKUP(A1326,INSUMOS_AUX!A:F,6,FALSE),0)</f>
        <v>604.45000000000005</v>
      </c>
      <c r="G1326" s="375">
        <f>IF(C1326="M.O.",VLOOKUP(A1326,INSUMOS_AUX!A:F,6,FALSE),0)</f>
        <v>0</v>
      </c>
    </row>
    <row r="1327" spans="1:7">
      <c r="A1327" s="375">
        <v>12815</v>
      </c>
      <c r="B1327" s="372" t="s">
        <v>2406</v>
      </c>
      <c r="C1327" s="374" t="s">
        <v>43</v>
      </c>
      <c r="D1327" s="374" t="s">
        <v>2</v>
      </c>
      <c r="E1327" s="375">
        <v>1.0420123999999999E-2</v>
      </c>
      <c r="F1327" s="268">
        <f>IF(C1327="MAT.",VLOOKUP(A1327,INSUMOS_AUX!A:F,6,FALSE),0)</f>
        <v>5.65</v>
      </c>
      <c r="G1327" s="375">
        <f>IF(C1327="M.O.",VLOOKUP(A1327,INSUMOS_AUX!A:F,6,FALSE),0)</f>
        <v>0</v>
      </c>
    </row>
    <row r="1328" spans="1:7">
      <c r="A1328" s="375">
        <v>12892</v>
      </c>
      <c r="B1328" s="372" t="s">
        <v>328</v>
      </c>
      <c r="C1328" s="374" t="s">
        <v>43</v>
      </c>
      <c r="D1328" s="374" t="s">
        <v>98</v>
      </c>
      <c r="E1328" s="375">
        <v>1.5780643E-2</v>
      </c>
      <c r="F1328" s="268">
        <f>IF(C1328="MAT.",VLOOKUP(A1328,INSUMOS_AUX!A:F,6,FALSE),0)</f>
        <v>9</v>
      </c>
      <c r="G1328" s="375">
        <f>IF(C1328="M.O.",VLOOKUP(A1328,INSUMOS_AUX!A:F,6,FALSE),0)</f>
        <v>0</v>
      </c>
    </row>
    <row r="1329" spans="1:7">
      <c r="A1329" s="375">
        <v>12893</v>
      </c>
      <c r="B1329" s="372" t="s">
        <v>329</v>
      </c>
      <c r="C1329" s="374" t="s">
        <v>43</v>
      </c>
      <c r="D1329" s="374" t="s">
        <v>98</v>
      </c>
      <c r="E1329" s="375">
        <v>1.8395009999999999E-3</v>
      </c>
      <c r="F1329" s="268">
        <f>IF(C1329="MAT.",VLOOKUP(A1329,INSUMOS_AUX!A:F,6,FALSE),0)</f>
        <v>48</v>
      </c>
      <c r="G1329" s="375">
        <f>IF(C1329="M.O.",VLOOKUP(A1329,INSUMOS_AUX!A:F,6,FALSE),0)</f>
        <v>0</v>
      </c>
    </row>
    <row r="1330" spans="1:7">
      <c r="A1330" s="375">
        <v>1379</v>
      </c>
      <c r="B1330" s="372" t="s">
        <v>335</v>
      </c>
      <c r="C1330" s="374" t="s">
        <v>43</v>
      </c>
      <c r="D1330" s="374" t="s">
        <v>94</v>
      </c>
      <c r="E1330" s="375">
        <v>23.55659</v>
      </c>
      <c r="F1330" s="268">
        <f>IF(C1330="MAT.",VLOOKUP(A1330,INSUMOS_AUX!A:F,6,FALSE),0)</f>
        <v>0.42</v>
      </c>
      <c r="G1330" s="375">
        <f>IF(C1330="M.O.",VLOOKUP(A1330,INSUMOS_AUX!A:F,6,FALSE),0)</f>
        <v>0</v>
      </c>
    </row>
    <row r="1331" spans="1:7">
      <c r="A1331" s="375">
        <v>25966</v>
      </c>
      <c r="B1331" s="372" t="s">
        <v>3980</v>
      </c>
      <c r="C1331" s="374" t="s">
        <v>43</v>
      </c>
      <c r="D1331" s="374" t="s">
        <v>113</v>
      </c>
      <c r="E1331" s="375">
        <v>1.736668E-3</v>
      </c>
      <c r="F1331" s="268">
        <f>IF(C1331="MAT.",VLOOKUP(A1331,INSUMOS_AUX!A:F,6,FALSE),0)</f>
        <v>13.63</v>
      </c>
      <c r="G1331" s="375">
        <f>IF(C1331="M.O.",VLOOKUP(A1331,INSUMOS_AUX!A:F,6,FALSE),0)</f>
        <v>0</v>
      </c>
    </row>
    <row r="1332" spans="1:7">
      <c r="A1332" s="375">
        <v>2711</v>
      </c>
      <c r="B1332" s="372" t="s">
        <v>334</v>
      </c>
      <c r="C1332" s="374" t="s">
        <v>43</v>
      </c>
      <c r="D1332" s="374" t="s">
        <v>2</v>
      </c>
      <c r="E1332" s="375">
        <v>7.6360499999999999E-4</v>
      </c>
      <c r="F1332" s="268">
        <f>IF(C1332="MAT.",VLOOKUP(A1332,INSUMOS_AUX!A:F,6,FALSE),0)</f>
        <v>100.24</v>
      </c>
      <c r="G1332" s="375">
        <f>IF(C1332="M.O.",VLOOKUP(A1332,INSUMOS_AUX!A:F,6,FALSE),0)</f>
        <v>0</v>
      </c>
    </row>
    <row r="1333" spans="1:7">
      <c r="A1333" s="375">
        <v>36144</v>
      </c>
      <c r="B1333" s="372" t="s">
        <v>4026</v>
      </c>
      <c r="C1333" s="374" t="s">
        <v>43</v>
      </c>
      <c r="D1333" s="374" t="s">
        <v>2</v>
      </c>
      <c r="E1333" s="375">
        <v>0.128095448</v>
      </c>
      <c r="F1333" s="268">
        <f>IF(C1333="MAT.",VLOOKUP(A1333,INSUMOS_AUX!A:F,6,FALSE),0)</f>
        <v>1.1200000000000001</v>
      </c>
      <c r="G1333" s="375">
        <f>IF(C1333="M.O.",VLOOKUP(A1333,INSUMOS_AUX!A:F,6,FALSE),0)</f>
        <v>0</v>
      </c>
    </row>
    <row r="1334" spans="1:7">
      <c r="A1334" s="375">
        <v>36146</v>
      </c>
      <c r="B1334" s="372" t="s">
        <v>3883</v>
      </c>
      <c r="C1334" s="374" t="s">
        <v>43</v>
      </c>
      <c r="D1334" s="374" t="s">
        <v>2</v>
      </c>
      <c r="E1334" s="375">
        <v>1.4250669999999999E-3</v>
      </c>
      <c r="F1334" s="268">
        <f>IF(C1334="MAT.",VLOOKUP(A1334,INSUMOS_AUX!A:F,6,FALSE),0)</f>
        <v>170</v>
      </c>
      <c r="G1334" s="375">
        <f>IF(C1334="M.O.",VLOOKUP(A1334,INSUMOS_AUX!A:F,6,FALSE),0)</f>
        <v>0</v>
      </c>
    </row>
    <row r="1335" spans="1:7" ht="21">
      <c r="A1335" s="375">
        <v>36149</v>
      </c>
      <c r="B1335" s="372" t="s">
        <v>4647</v>
      </c>
      <c r="C1335" s="374" t="s">
        <v>43</v>
      </c>
      <c r="D1335" s="374" t="s">
        <v>2</v>
      </c>
      <c r="E1335" s="375">
        <v>8.2725799999999999E-4</v>
      </c>
      <c r="F1335" s="268">
        <f>IF(C1335="MAT.",VLOOKUP(A1335,INSUMOS_AUX!A:F,6,FALSE),0)</f>
        <v>117.5</v>
      </c>
      <c r="G1335" s="375">
        <f>IF(C1335="M.O.",VLOOKUP(A1335,INSUMOS_AUX!A:F,6,FALSE),0)</f>
        <v>0</v>
      </c>
    </row>
    <row r="1336" spans="1:7">
      <c r="A1336" s="375">
        <v>36150</v>
      </c>
      <c r="B1336" s="372" t="s">
        <v>780</v>
      </c>
      <c r="C1336" s="374" t="s">
        <v>43</v>
      </c>
      <c r="D1336" s="374" t="s">
        <v>2</v>
      </c>
      <c r="E1336" s="375">
        <v>3.0405190000000002E-3</v>
      </c>
      <c r="F1336" s="268">
        <f>IF(C1336="MAT.",VLOOKUP(A1336,INSUMOS_AUX!A:F,6,FALSE),0)</f>
        <v>29.7</v>
      </c>
      <c r="G1336" s="375">
        <f>IF(C1336="M.O.",VLOOKUP(A1336,INSUMOS_AUX!A:F,6,FALSE),0)</f>
        <v>0</v>
      </c>
    </row>
    <row r="1337" spans="1:7" ht="21">
      <c r="A1337" s="375">
        <v>36153</v>
      </c>
      <c r="B1337" s="372" t="s">
        <v>4184</v>
      </c>
      <c r="C1337" s="374" t="s">
        <v>43</v>
      </c>
      <c r="D1337" s="374" t="s">
        <v>2</v>
      </c>
      <c r="E1337" s="375">
        <v>1.235143E-3</v>
      </c>
      <c r="F1337" s="268">
        <f>IF(C1337="MAT.",VLOOKUP(A1337,INSUMOS_AUX!A:F,6,FALSE),0)</f>
        <v>133.75</v>
      </c>
      <c r="G1337" s="375">
        <f>IF(C1337="M.O.",VLOOKUP(A1337,INSUMOS_AUX!A:F,6,FALSE),0)</f>
        <v>0</v>
      </c>
    </row>
    <row r="1338" spans="1:7">
      <c r="A1338" s="375">
        <v>370</v>
      </c>
      <c r="B1338" s="372" t="s">
        <v>6367</v>
      </c>
      <c r="C1338" s="374" t="s">
        <v>43</v>
      </c>
      <c r="D1338" s="374" t="s">
        <v>93</v>
      </c>
      <c r="E1338" s="375">
        <v>8.0030000000000004E-2</v>
      </c>
      <c r="F1338" s="268">
        <f>IF(C1338="MAT.",VLOOKUP(A1338,INSUMOS_AUX!A:F,6,FALSE),0)</f>
        <v>77.5</v>
      </c>
      <c r="G1338" s="375">
        <f>IF(C1338="M.O.",VLOOKUP(A1338,INSUMOS_AUX!A:F,6,FALSE),0)</f>
        <v>0</v>
      </c>
    </row>
    <row r="1339" spans="1:7">
      <c r="A1339" s="375">
        <v>37370</v>
      </c>
      <c r="B1339" s="372" t="s">
        <v>104</v>
      </c>
      <c r="C1339" s="374" t="s">
        <v>43</v>
      </c>
      <c r="D1339" s="374" t="s">
        <v>97</v>
      </c>
      <c r="E1339" s="375">
        <v>1.14897</v>
      </c>
      <c r="F1339" s="268">
        <f>IF(C1339="MAT.",VLOOKUP(A1339,INSUMOS_AUX!A:F,6,FALSE),0)</f>
        <v>1.7</v>
      </c>
      <c r="G1339" s="375">
        <f>IF(C1339="M.O.",VLOOKUP(A1339,INSUMOS_AUX!A:F,6,FALSE),0)</f>
        <v>0</v>
      </c>
    </row>
    <row r="1340" spans="1:7">
      <c r="A1340" s="375">
        <v>37371</v>
      </c>
      <c r="B1340" s="372" t="s">
        <v>105</v>
      </c>
      <c r="C1340" s="374" t="s">
        <v>43</v>
      </c>
      <c r="D1340" s="374" t="s">
        <v>97</v>
      </c>
      <c r="E1340" s="375">
        <v>1.14897</v>
      </c>
      <c r="F1340" s="268">
        <f>IF(C1340="MAT.",VLOOKUP(A1340,INSUMOS_AUX!A:F,6,FALSE),0)</f>
        <v>0.64</v>
      </c>
      <c r="G1340" s="375">
        <f>IF(C1340="M.O.",VLOOKUP(A1340,INSUMOS_AUX!A:F,6,FALSE),0)</f>
        <v>0</v>
      </c>
    </row>
    <row r="1341" spans="1:7">
      <c r="A1341" s="375">
        <v>37372</v>
      </c>
      <c r="B1341" s="372" t="s">
        <v>106</v>
      </c>
      <c r="C1341" s="374" t="s">
        <v>43</v>
      </c>
      <c r="D1341" s="374" t="s">
        <v>97</v>
      </c>
      <c r="E1341" s="375">
        <v>1.14897</v>
      </c>
      <c r="F1341" s="268">
        <f>IF(C1341="MAT.",VLOOKUP(A1341,INSUMOS_AUX!A:F,6,FALSE),0)</f>
        <v>0.37</v>
      </c>
      <c r="G1341" s="375">
        <f>IF(C1341="M.O.",VLOOKUP(A1341,INSUMOS_AUX!A:F,6,FALSE),0)</f>
        <v>0</v>
      </c>
    </row>
    <row r="1342" spans="1:7">
      <c r="A1342" s="375">
        <v>37373</v>
      </c>
      <c r="B1342" s="372" t="s">
        <v>107</v>
      </c>
      <c r="C1342" s="374" t="s">
        <v>43</v>
      </c>
      <c r="D1342" s="374" t="s">
        <v>97</v>
      </c>
      <c r="E1342" s="375">
        <v>1.14897</v>
      </c>
      <c r="F1342" s="268">
        <f>IF(C1342="MAT.",VLOOKUP(A1342,INSUMOS_AUX!A:F,6,FALSE),0)</f>
        <v>0.02</v>
      </c>
      <c r="G1342" s="375">
        <f>IF(C1342="M.O.",VLOOKUP(A1342,INSUMOS_AUX!A:F,6,FALSE),0)</f>
        <v>0</v>
      </c>
    </row>
    <row r="1343" spans="1:7">
      <c r="A1343" s="375">
        <v>38382</v>
      </c>
      <c r="B1343" s="372" t="s">
        <v>2915</v>
      </c>
      <c r="C1343" s="374" t="s">
        <v>43</v>
      </c>
      <c r="D1343" s="374" t="s">
        <v>2</v>
      </c>
      <c r="E1343" s="375">
        <v>3.1366879999999999E-3</v>
      </c>
      <c r="F1343" s="268">
        <f>IF(C1343="MAT.",VLOOKUP(A1343,INSUMOS_AUX!A:F,6,FALSE),0)</f>
        <v>7.37</v>
      </c>
      <c r="G1343" s="375">
        <f>IF(C1343="M.O.",VLOOKUP(A1343,INSUMOS_AUX!A:F,6,FALSE),0)</f>
        <v>0</v>
      </c>
    </row>
    <row r="1344" spans="1:7">
      <c r="A1344" s="375">
        <v>38390</v>
      </c>
      <c r="B1344" s="372" t="s">
        <v>4067</v>
      </c>
      <c r="C1344" s="374" t="s">
        <v>43</v>
      </c>
      <c r="D1344" s="374" t="s">
        <v>2</v>
      </c>
      <c r="E1344" s="375">
        <v>1.736668E-3</v>
      </c>
      <c r="F1344" s="268">
        <f>IF(C1344="MAT.",VLOOKUP(A1344,INSUMOS_AUX!A:F,6,FALSE),0)</f>
        <v>22.22</v>
      </c>
      <c r="G1344" s="375">
        <f>IF(C1344="M.O.",VLOOKUP(A1344,INSUMOS_AUX!A:F,6,FALSE),0)</f>
        <v>0</v>
      </c>
    </row>
    <row r="1345" spans="1:7">
      <c r="A1345" s="375">
        <v>38393</v>
      </c>
      <c r="B1345" s="372" t="s">
        <v>4066</v>
      </c>
      <c r="C1345" s="374" t="s">
        <v>43</v>
      </c>
      <c r="D1345" s="374" t="s">
        <v>2</v>
      </c>
      <c r="E1345" s="375">
        <v>1.736668E-3</v>
      </c>
      <c r="F1345" s="268">
        <f>IF(C1345="MAT.",VLOOKUP(A1345,INSUMOS_AUX!A:F,6,FALSE),0)</f>
        <v>10.02</v>
      </c>
      <c r="G1345" s="375">
        <f>IF(C1345="M.O.",VLOOKUP(A1345,INSUMOS_AUX!A:F,6,FALSE),0)</f>
        <v>0</v>
      </c>
    </row>
    <row r="1346" spans="1:7">
      <c r="A1346" s="375">
        <v>38396</v>
      </c>
      <c r="B1346" s="372" t="s">
        <v>4090</v>
      </c>
      <c r="C1346" s="374" t="s">
        <v>43</v>
      </c>
      <c r="D1346" s="374" t="s">
        <v>2</v>
      </c>
      <c r="E1346" s="375">
        <v>6.2273999999999994E-5</v>
      </c>
      <c r="F1346" s="268">
        <f>IF(C1346="MAT.",VLOOKUP(A1346,INSUMOS_AUX!A:F,6,FALSE),0)</f>
        <v>308.81</v>
      </c>
      <c r="G1346" s="375">
        <f>IF(C1346="M.O.",VLOOKUP(A1346,INSUMOS_AUX!A:F,6,FALSE),0)</f>
        <v>0</v>
      </c>
    </row>
    <row r="1347" spans="1:7">
      <c r="A1347" s="375">
        <v>38399</v>
      </c>
      <c r="B1347" s="372" t="s">
        <v>914</v>
      </c>
      <c r="C1347" s="374" t="s">
        <v>43</v>
      </c>
      <c r="D1347" s="374" t="s">
        <v>2</v>
      </c>
      <c r="E1347" s="375">
        <v>3.1114100000000002E-4</v>
      </c>
      <c r="F1347" s="268">
        <f>IF(C1347="MAT.",VLOOKUP(A1347,INSUMOS_AUX!A:F,6,FALSE),0)</f>
        <v>123.87</v>
      </c>
      <c r="G1347" s="375">
        <f>IF(C1347="M.O.",VLOOKUP(A1347,INSUMOS_AUX!A:F,6,FALSE),0)</f>
        <v>0</v>
      </c>
    </row>
    <row r="1348" spans="1:7" ht="21">
      <c r="A1348" s="375">
        <v>38413</v>
      </c>
      <c r="B1348" s="372" t="s">
        <v>2921</v>
      </c>
      <c r="C1348" s="374" t="s">
        <v>43</v>
      </c>
      <c r="D1348" s="374" t="s">
        <v>2</v>
      </c>
      <c r="E1348" s="375">
        <v>5.0670000000000001E-5</v>
      </c>
      <c r="F1348" s="268">
        <f>IF(C1348="MAT.",VLOOKUP(A1348,INSUMOS_AUX!A:F,6,FALSE),0)</f>
        <v>623.17999999999995</v>
      </c>
      <c r="G1348" s="375">
        <f>IF(C1348="M.O.",VLOOKUP(A1348,INSUMOS_AUX!A:F,6,FALSE),0)</f>
        <v>0</v>
      </c>
    </row>
    <row r="1349" spans="1:7">
      <c r="A1349" s="375">
        <v>38476</v>
      </c>
      <c r="B1349" s="372" t="s">
        <v>2266</v>
      </c>
      <c r="C1349" s="374" t="s">
        <v>43</v>
      </c>
      <c r="D1349" s="374" t="s">
        <v>2</v>
      </c>
      <c r="E1349" s="375">
        <v>2.36343E-4</v>
      </c>
      <c r="F1349" s="268">
        <f>IF(C1349="MAT.",VLOOKUP(A1349,INSUMOS_AUX!A:F,6,FALSE),0)</f>
        <v>186.63</v>
      </c>
      <c r="G1349" s="375">
        <f>IF(C1349="M.O.",VLOOKUP(A1349,INSUMOS_AUX!A:F,6,FALSE),0)</f>
        <v>0</v>
      </c>
    </row>
    <row r="1350" spans="1:7">
      <c r="A1350" s="375">
        <v>38477</v>
      </c>
      <c r="B1350" s="372" t="s">
        <v>2267</v>
      </c>
      <c r="C1350" s="374" t="s">
        <v>43</v>
      </c>
      <c r="D1350" s="374" t="s">
        <v>2</v>
      </c>
      <c r="E1350" s="375">
        <v>5.0670000000000001E-5</v>
      </c>
      <c r="F1350" s="268">
        <f>IF(C1350="MAT.",VLOOKUP(A1350,INSUMOS_AUX!A:F,6,FALSE),0)</f>
        <v>528.54</v>
      </c>
      <c r="G1350" s="375">
        <f>IF(C1350="M.O.",VLOOKUP(A1350,INSUMOS_AUX!A:F,6,FALSE),0)</f>
        <v>0</v>
      </c>
    </row>
    <row r="1351" spans="1:7">
      <c r="A1351" s="375">
        <v>4750</v>
      </c>
      <c r="B1351" s="372" t="s">
        <v>110</v>
      </c>
      <c r="C1351" s="374" t="s">
        <v>92</v>
      </c>
      <c r="D1351" s="374" t="s">
        <v>97</v>
      </c>
      <c r="E1351" s="375">
        <v>0.36615599999999998</v>
      </c>
      <c r="F1351" s="268">
        <f>IF(C1351="MAT.",VLOOKUP(A1351,INSUMOS_AUX!A:F,6,FALSE),0)</f>
        <v>0</v>
      </c>
      <c r="G1351" s="375">
        <f>IF(C1351="M.O.",VLOOKUP(A1351,INSUMOS_AUX!A:F,6,FALSE),0)</f>
        <v>13.35</v>
      </c>
    </row>
    <row r="1352" spans="1:7">
      <c r="A1352" s="375">
        <v>6111</v>
      </c>
      <c r="B1352" s="372" t="s">
        <v>109</v>
      </c>
      <c r="C1352" s="374" t="s">
        <v>92</v>
      </c>
      <c r="D1352" s="374" t="s">
        <v>97</v>
      </c>
      <c r="E1352" s="375">
        <v>0.80246138700000003</v>
      </c>
      <c r="F1352" s="268">
        <f>IF(C1352="MAT.",VLOOKUP(A1352,INSUMOS_AUX!A:F,6,FALSE),0)</f>
        <v>0</v>
      </c>
      <c r="G1352" s="375">
        <f>IF(C1352="M.O.",VLOOKUP(A1352,INSUMOS_AUX!A:F,6,FALSE),0)</f>
        <v>8.17</v>
      </c>
    </row>
    <row r="1353" spans="1:7">
      <c r="A1353" s="375">
        <v>7334</v>
      </c>
      <c r="B1353" s="372" t="s">
        <v>559</v>
      </c>
      <c r="C1353" s="374" t="s">
        <v>43</v>
      </c>
      <c r="D1353" s="374" t="s">
        <v>113</v>
      </c>
      <c r="E1353" s="375">
        <v>0.435</v>
      </c>
      <c r="F1353" s="268">
        <f>IF(C1353="MAT.",VLOOKUP(A1353,INSUMOS_AUX!A:F,6,FALSE),0)</f>
        <v>8.85</v>
      </c>
      <c r="G1353" s="375">
        <f>IF(C1353="M.O.",VLOOKUP(A1353,INSUMOS_AUX!A:F,6,FALSE),0)</f>
        <v>0</v>
      </c>
    </row>
    <row r="1354" spans="1:7">
      <c r="A1354" s="96"/>
      <c r="B1354" s="110"/>
      <c r="C1354" s="97"/>
      <c r="D1354" s="97"/>
      <c r="E1354" s="97"/>
      <c r="F1354" s="97"/>
      <c r="G1354" s="97"/>
    </row>
    <row r="1355" spans="1:7" ht="21">
      <c r="A1355" s="359" t="s">
        <v>5705</v>
      </c>
      <c r="B1355" s="358" t="s">
        <v>5706</v>
      </c>
      <c r="C1355" s="360" t="s">
        <v>75</v>
      </c>
      <c r="D1355" s="360" t="s">
        <v>76</v>
      </c>
      <c r="E1355" s="361">
        <v>36.81</v>
      </c>
      <c r="F1355" s="361">
        <f t="shared" ref="F1355:G1355" si="45">SUMPRODUCT($E1356:$E1388,F1356:F1388)</f>
        <v>41.702998706589995</v>
      </c>
      <c r="G1355" s="361">
        <f t="shared" si="45"/>
        <v>3.5501881634999997</v>
      </c>
    </row>
    <row r="1356" spans="1:7">
      <c r="A1356" s="375">
        <v>10</v>
      </c>
      <c r="B1356" s="372" t="s">
        <v>332</v>
      </c>
      <c r="C1356" s="374" t="s">
        <v>43</v>
      </c>
      <c r="D1356" s="374" t="s">
        <v>2</v>
      </c>
      <c r="E1356" s="375">
        <v>2.5574859999999999E-3</v>
      </c>
      <c r="F1356" s="268">
        <f>IF(C1356="MAT.",VLOOKUP(A1356,INSUMOS_AUX!A:F,6,FALSE),0)</f>
        <v>6.13</v>
      </c>
      <c r="G1356" s="375">
        <f>IF(C1356="M.O.",VLOOKUP(A1356,INSUMOS_AUX!A:F,6,FALSE),0)</f>
        <v>0</v>
      </c>
    </row>
    <row r="1357" spans="1:7" ht="21">
      <c r="A1357" s="375">
        <v>11280</v>
      </c>
      <c r="B1357" s="372" t="s">
        <v>276</v>
      </c>
      <c r="C1357" s="374" t="s">
        <v>43</v>
      </c>
      <c r="D1357" s="374" t="s">
        <v>2</v>
      </c>
      <c r="E1357" s="375">
        <v>6.5440000000000004E-6</v>
      </c>
      <c r="F1357" s="268">
        <f>IF(C1357="MAT.",VLOOKUP(A1357,INSUMOS_AUX!A:F,6,FALSE),0)</f>
        <v>8350.81</v>
      </c>
      <c r="G1357" s="375">
        <f>IF(C1357="M.O.",VLOOKUP(A1357,INSUMOS_AUX!A:F,6,FALSE),0)</f>
        <v>0</v>
      </c>
    </row>
    <row r="1358" spans="1:7" ht="21">
      <c r="A1358" s="375">
        <v>11359</v>
      </c>
      <c r="B1358" s="372" t="s">
        <v>5603</v>
      </c>
      <c r="C1358" s="374" t="s">
        <v>43</v>
      </c>
      <c r="D1358" s="374" t="s">
        <v>2</v>
      </c>
      <c r="E1358" s="375">
        <v>2.1596000000000001E-5</v>
      </c>
      <c r="F1358" s="268">
        <f>IF(C1358="MAT.",VLOOKUP(A1358,INSUMOS_AUX!A:F,6,FALSE),0)</f>
        <v>604.45000000000005</v>
      </c>
      <c r="G1358" s="375">
        <f>IF(C1358="M.O.",VLOOKUP(A1358,INSUMOS_AUX!A:F,6,FALSE),0)</f>
        <v>0</v>
      </c>
    </row>
    <row r="1359" spans="1:7">
      <c r="A1359" s="375">
        <v>12815</v>
      </c>
      <c r="B1359" s="372" t="s">
        <v>2406</v>
      </c>
      <c r="C1359" s="374" t="s">
        <v>43</v>
      </c>
      <c r="D1359" s="374" t="s">
        <v>2</v>
      </c>
      <c r="E1359" s="375">
        <v>2.8930420000000002E-3</v>
      </c>
      <c r="F1359" s="268">
        <f>IF(C1359="MAT.",VLOOKUP(A1359,INSUMOS_AUX!A:F,6,FALSE),0)</f>
        <v>5.65</v>
      </c>
      <c r="G1359" s="375">
        <f>IF(C1359="M.O.",VLOOKUP(A1359,INSUMOS_AUX!A:F,6,FALSE),0)</f>
        <v>0</v>
      </c>
    </row>
    <row r="1360" spans="1:7">
      <c r="A1360" s="375">
        <v>12892</v>
      </c>
      <c r="B1360" s="372" t="s">
        <v>328</v>
      </c>
      <c r="C1360" s="374" t="s">
        <v>43</v>
      </c>
      <c r="D1360" s="374" t="s">
        <v>98</v>
      </c>
      <c r="E1360" s="375">
        <v>4.3813380000000002E-3</v>
      </c>
      <c r="F1360" s="268">
        <f>IF(C1360="MAT.",VLOOKUP(A1360,INSUMOS_AUX!A:F,6,FALSE),0)</f>
        <v>9</v>
      </c>
      <c r="G1360" s="375">
        <f>IF(C1360="M.O.",VLOOKUP(A1360,INSUMOS_AUX!A:F,6,FALSE),0)</f>
        <v>0</v>
      </c>
    </row>
    <row r="1361" spans="1:7">
      <c r="A1361" s="375">
        <v>12893</v>
      </c>
      <c r="B1361" s="372" t="s">
        <v>329</v>
      </c>
      <c r="C1361" s="374" t="s">
        <v>43</v>
      </c>
      <c r="D1361" s="374" t="s">
        <v>98</v>
      </c>
      <c r="E1361" s="375">
        <v>5.1071899999999997E-4</v>
      </c>
      <c r="F1361" s="268">
        <f>IF(C1361="MAT.",VLOOKUP(A1361,INSUMOS_AUX!A:F,6,FALSE),0)</f>
        <v>48</v>
      </c>
      <c r="G1361" s="375">
        <f>IF(C1361="M.O.",VLOOKUP(A1361,INSUMOS_AUX!A:F,6,FALSE),0)</f>
        <v>0</v>
      </c>
    </row>
    <row r="1362" spans="1:7" ht="21">
      <c r="A1362" s="375">
        <v>13887</v>
      </c>
      <c r="B1362" s="372" t="s">
        <v>204</v>
      </c>
      <c r="C1362" s="374" t="s">
        <v>43</v>
      </c>
      <c r="D1362" s="374" t="s">
        <v>2</v>
      </c>
      <c r="E1362" s="375">
        <v>5.3970000000000002E-6</v>
      </c>
      <c r="F1362" s="268">
        <f>IF(C1362="MAT.",VLOOKUP(A1362,INSUMOS_AUX!A:F,6,FALSE),0)</f>
        <v>591.89</v>
      </c>
      <c r="G1362" s="375">
        <f>IF(C1362="M.O.",VLOOKUP(A1362,INSUMOS_AUX!A:F,6,FALSE),0)</f>
        <v>0</v>
      </c>
    </row>
    <row r="1363" spans="1:7" ht="52.5">
      <c r="A1363" s="375">
        <v>1442</v>
      </c>
      <c r="B1363" s="372" t="s">
        <v>1548</v>
      </c>
      <c r="C1363" s="374" t="s">
        <v>43</v>
      </c>
      <c r="D1363" s="374" t="s">
        <v>2</v>
      </c>
      <c r="E1363" s="375">
        <v>5.6439999999999997E-6</v>
      </c>
      <c r="F1363" s="268">
        <f>IF(C1363="MAT.",VLOOKUP(A1363,INSUMOS_AUX!A:F,6,FALSE),0)</f>
        <v>8110.33</v>
      </c>
      <c r="G1363" s="375">
        <f>IF(C1363="M.O.",VLOOKUP(A1363,INSUMOS_AUX!A:F,6,FALSE),0)</f>
        <v>0</v>
      </c>
    </row>
    <row r="1364" spans="1:7">
      <c r="A1364" s="375">
        <v>25966</v>
      </c>
      <c r="B1364" s="372" t="s">
        <v>3980</v>
      </c>
      <c r="C1364" s="374" t="s">
        <v>43</v>
      </c>
      <c r="D1364" s="374" t="s">
        <v>113</v>
      </c>
      <c r="E1364" s="375">
        <v>4.82168E-4</v>
      </c>
      <c r="F1364" s="268">
        <f>IF(C1364="MAT.",VLOOKUP(A1364,INSUMOS_AUX!A:F,6,FALSE),0)</f>
        <v>13.63</v>
      </c>
      <c r="G1364" s="375">
        <f>IF(C1364="M.O.",VLOOKUP(A1364,INSUMOS_AUX!A:F,6,FALSE),0)</f>
        <v>0</v>
      </c>
    </row>
    <row r="1365" spans="1:7">
      <c r="A1365" s="375">
        <v>2711</v>
      </c>
      <c r="B1365" s="372" t="s">
        <v>334</v>
      </c>
      <c r="C1365" s="374" t="s">
        <v>43</v>
      </c>
      <c r="D1365" s="374" t="s">
        <v>2</v>
      </c>
      <c r="E1365" s="375">
        <v>2.1200799999999999E-4</v>
      </c>
      <c r="F1365" s="268">
        <f>IF(C1365="MAT.",VLOOKUP(A1365,INSUMOS_AUX!A:F,6,FALSE),0)</f>
        <v>100.24</v>
      </c>
      <c r="G1365" s="375">
        <f>IF(C1365="M.O.",VLOOKUP(A1365,INSUMOS_AUX!A:F,6,FALSE),0)</f>
        <v>0</v>
      </c>
    </row>
    <row r="1366" spans="1:7">
      <c r="A1366" s="375">
        <v>36144</v>
      </c>
      <c r="B1366" s="372" t="s">
        <v>4026</v>
      </c>
      <c r="C1366" s="374" t="s">
        <v>43</v>
      </c>
      <c r="D1366" s="374" t="s">
        <v>2</v>
      </c>
      <c r="E1366" s="375">
        <v>3.5564416000000001E-2</v>
      </c>
      <c r="F1366" s="268">
        <f>IF(C1366="MAT.",VLOOKUP(A1366,INSUMOS_AUX!A:F,6,FALSE),0)</f>
        <v>1.1200000000000001</v>
      </c>
      <c r="G1366" s="375">
        <f>IF(C1366="M.O.",VLOOKUP(A1366,INSUMOS_AUX!A:F,6,FALSE),0)</f>
        <v>0</v>
      </c>
    </row>
    <row r="1367" spans="1:7">
      <c r="A1367" s="375">
        <v>36146</v>
      </c>
      <c r="B1367" s="372" t="s">
        <v>3883</v>
      </c>
      <c r="C1367" s="374" t="s">
        <v>43</v>
      </c>
      <c r="D1367" s="374" t="s">
        <v>2</v>
      </c>
      <c r="E1367" s="375">
        <v>3.9565599999999998E-4</v>
      </c>
      <c r="F1367" s="268">
        <f>IF(C1367="MAT.",VLOOKUP(A1367,INSUMOS_AUX!A:F,6,FALSE),0)</f>
        <v>170</v>
      </c>
      <c r="G1367" s="375">
        <f>IF(C1367="M.O.",VLOOKUP(A1367,INSUMOS_AUX!A:F,6,FALSE),0)</f>
        <v>0</v>
      </c>
    </row>
    <row r="1368" spans="1:7" ht="21">
      <c r="A1368" s="375">
        <v>36149</v>
      </c>
      <c r="B1368" s="372" t="s">
        <v>4647</v>
      </c>
      <c r="C1368" s="374" t="s">
        <v>43</v>
      </c>
      <c r="D1368" s="374" t="s">
        <v>2</v>
      </c>
      <c r="E1368" s="375">
        <v>2.2968000000000001E-4</v>
      </c>
      <c r="F1368" s="268">
        <f>IF(C1368="MAT.",VLOOKUP(A1368,INSUMOS_AUX!A:F,6,FALSE),0)</f>
        <v>117.5</v>
      </c>
      <c r="G1368" s="375">
        <f>IF(C1368="M.O.",VLOOKUP(A1368,INSUMOS_AUX!A:F,6,FALSE),0)</f>
        <v>0</v>
      </c>
    </row>
    <row r="1369" spans="1:7">
      <c r="A1369" s="375">
        <v>36150</v>
      </c>
      <c r="B1369" s="372" t="s">
        <v>780</v>
      </c>
      <c r="C1369" s="374" t="s">
        <v>43</v>
      </c>
      <c r="D1369" s="374" t="s">
        <v>2</v>
      </c>
      <c r="E1369" s="375">
        <v>8.4416999999999999E-4</v>
      </c>
      <c r="F1369" s="268">
        <f>IF(C1369="MAT.",VLOOKUP(A1369,INSUMOS_AUX!A:F,6,FALSE),0)</f>
        <v>29.7</v>
      </c>
      <c r="G1369" s="375">
        <f>IF(C1369="M.O.",VLOOKUP(A1369,INSUMOS_AUX!A:F,6,FALSE),0)</f>
        <v>0</v>
      </c>
    </row>
    <row r="1370" spans="1:7" ht="21">
      <c r="A1370" s="375">
        <v>36153</v>
      </c>
      <c r="B1370" s="372" t="s">
        <v>4184</v>
      </c>
      <c r="C1370" s="374" t="s">
        <v>43</v>
      </c>
      <c r="D1370" s="374" t="s">
        <v>2</v>
      </c>
      <c r="E1370" s="375">
        <v>3.4292600000000002E-4</v>
      </c>
      <c r="F1370" s="268">
        <f>IF(C1370="MAT.",VLOOKUP(A1370,INSUMOS_AUX!A:F,6,FALSE),0)</f>
        <v>133.75</v>
      </c>
      <c r="G1370" s="375">
        <f>IF(C1370="M.O.",VLOOKUP(A1370,INSUMOS_AUX!A:F,6,FALSE),0)</f>
        <v>0</v>
      </c>
    </row>
    <row r="1371" spans="1:7" ht="31.5">
      <c r="A1371" s="375">
        <v>36155</v>
      </c>
      <c r="B1371" s="372" t="s">
        <v>126</v>
      </c>
      <c r="C1371" s="374" t="s">
        <v>43</v>
      </c>
      <c r="D1371" s="374" t="s">
        <v>76</v>
      </c>
      <c r="E1371" s="375">
        <v>1.0031000000000001</v>
      </c>
      <c r="F1371" s="268">
        <f>IF(C1371="MAT.",VLOOKUP(A1371,INSUMOS_AUX!A:F,6,FALSE),0)</f>
        <v>35.479999999999997</v>
      </c>
      <c r="G1371" s="375">
        <f>IF(C1371="M.O.",VLOOKUP(A1371,INSUMOS_AUX!A:F,6,FALSE),0)</f>
        <v>0</v>
      </c>
    </row>
    <row r="1372" spans="1:7">
      <c r="A1372" s="375">
        <v>370</v>
      </c>
      <c r="B1372" s="372" t="s">
        <v>6367</v>
      </c>
      <c r="C1372" s="374" t="s">
        <v>43</v>
      </c>
      <c r="D1372" s="374" t="s">
        <v>93</v>
      </c>
      <c r="E1372" s="375">
        <v>5.6800000000000003E-2</v>
      </c>
      <c r="F1372" s="268">
        <f>IF(C1372="MAT.",VLOOKUP(A1372,INSUMOS_AUX!A:F,6,FALSE),0)</f>
        <v>77.5</v>
      </c>
      <c r="G1372" s="375">
        <f>IF(C1372="M.O.",VLOOKUP(A1372,INSUMOS_AUX!A:F,6,FALSE),0)</f>
        <v>0</v>
      </c>
    </row>
    <row r="1373" spans="1:7">
      <c r="A1373" s="375">
        <v>37370</v>
      </c>
      <c r="B1373" s="372" t="s">
        <v>104</v>
      </c>
      <c r="C1373" s="374" t="s">
        <v>43</v>
      </c>
      <c r="D1373" s="374" t="s">
        <v>97</v>
      </c>
      <c r="E1373" s="375">
        <v>0.31900000000000001</v>
      </c>
      <c r="F1373" s="268">
        <f>IF(C1373="MAT.",VLOOKUP(A1373,INSUMOS_AUX!A:F,6,FALSE),0)</f>
        <v>1.7</v>
      </c>
      <c r="G1373" s="375">
        <f>IF(C1373="M.O.",VLOOKUP(A1373,INSUMOS_AUX!A:F,6,FALSE),0)</f>
        <v>0</v>
      </c>
    </row>
    <row r="1374" spans="1:7">
      <c r="A1374" s="375">
        <v>37371</v>
      </c>
      <c r="B1374" s="372" t="s">
        <v>105</v>
      </c>
      <c r="C1374" s="374" t="s">
        <v>43</v>
      </c>
      <c r="D1374" s="374" t="s">
        <v>97</v>
      </c>
      <c r="E1374" s="375">
        <v>0.31900000000000001</v>
      </c>
      <c r="F1374" s="268">
        <f>IF(C1374="MAT.",VLOOKUP(A1374,INSUMOS_AUX!A:F,6,FALSE),0)</f>
        <v>0.64</v>
      </c>
      <c r="G1374" s="375">
        <f>IF(C1374="M.O.",VLOOKUP(A1374,INSUMOS_AUX!A:F,6,FALSE),0)</f>
        <v>0</v>
      </c>
    </row>
    <row r="1375" spans="1:7">
      <c r="A1375" s="375">
        <v>37372</v>
      </c>
      <c r="B1375" s="372" t="s">
        <v>106</v>
      </c>
      <c r="C1375" s="374" t="s">
        <v>43</v>
      </c>
      <c r="D1375" s="374" t="s">
        <v>97</v>
      </c>
      <c r="E1375" s="375">
        <v>0.31900000000000001</v>
      </c>
      <c r="F1375" s="268">
        <f>IF(C1375="MAT.",VLOOKUP(A1375,INSUMOS_AUX!A:F,6,FALSE),0)</f>
        <v>0.37</v>
      </c>
      <c r="G1375" s="375">
        <f>IF(C1375="M.O.",VLOOKUP(A1375,INSUMOS_AUX!A:F,6,FALSE),0)</f>
        <v>0</v>
      </c>
    </row>
    <row r="1376" spans="1:7">
      <c r="A1376" s="375">
        <v>37373</v>
      </c>
      <c r="B1376" s="372" t="s">
        <v>107</v>
      </c>
      <c r="C1376" s="374" t="s">
        <v>43</v>
      </c>
      <c r="D1376" s="374" t="s">
        <v>97</v>
      </c>
      <c r="E1376" s="375">
        <v>0.31900000000000001</v>
      </c>
      <c r="F1376" s="268">
        <f>IF(C1376="MAT.",VLOOKUP(A1376,INSUMOS_AUX!A:F,6,FALSE),0)</f>
        <v>0.02</v>
      </c>
      <c r="G1376" s="375">
        <f>IF(C1376="M.O.",VLOOKUP(A1376,INSUMOS_AUX!A:F,6,FALSE),0)</f>
        <v>0</v>
      </c>
    </row>
    <row r="1377" spans="1:7">
      <c r="A1377" s="375">
        <v>38382</v>
      </c>
      <c r="B1377" s="372" t="s">
        <v>2915</v>
      </c>
      <c r="C1377" s="374" t="s">
        <v>43</v>
      </c>
      <c r="D1377" s="374" t="s">
        <v>2</v>
      </c>
      <c r="E1377" s="375">
        <v>8.7087000000000004E-4</v>
      </c>
      <c r="F1377" s="268">
        <f>IF(C1377="MAT.",VLOOKUP(A1377,INSUMOS_AUX!A:F,6,FALSE),0)</f>
        <v>7.37</v>
      </c>
      <c r="G1377" s="375">
        <f>IF(C1377="M.O.",VLOOKUP(A1377,INSUMOS_AUX!A:F,6,FALSE),0)</f>
        <v>0</v>
      </c>
    </row>
    <row r="1378" spans="1:7">
      <c r="A1378" s="375">
        <v>38390</v>
      </c>
      <c r="B1378" s="372" t="s">
        <v>4067</v>
      </c>
      <c r="C1378" s="374" t="s">
        <v>43</v>
      </c>
      <c r="D1378" s="374" t="s">
        <v>2</v>
      </c>
      <c r="E1378" s="375">
        <v>4.82168E-4</v>
      </c>
      <c r="F1378" s="268">
        <f>IF(C1378="MAT.",VLOOKUP(A1378,INSUMOS_AUX!A:F,6,FALSE),0)</f>
        <v>22.22</v>
      </c>
      <c r="G1378" s="375">
        <f>IF(C1378="M.O.",VLOOKUP(A1378,INSUMOS_AUX!A:F,6,FALSE),0)</f>
        <v>0</v>
      </c>
    </row>
    <row r="1379" spans="1:7">
      <c r="A1379" s="375">
        <v>38393</v>
      </c>
      <c r="B1379" s="372" t="s">
        <v>4066</v>
      </c>
      <c r="C1379" s="374" t="s">
        <v>43</v>
      </c>
      <c r="D1379" s="374" t="s">
        <v>2</v>
      </c>
      <c r="E1379" s="375">
        <v>4.82168E-4</v>
      </c>
      <c r="F1379" s="268">
        <f>IF(C1379="MAT.",VLOOKUP(A1379,INSUMOS_AUX!A:F,6,FALSE),0)</f>
        <v>10.02</v>
      </c>
      <c r="G1379" s="375">
        <f>IF(C1379="M.O.",VLOOKUP(A1379,INSUMOS_AUX!A:F,6,FALSE),0)</f>
        <v>0</v>
      </c>
    </row>
    <row r="1380" spans="1:7">
      <c r="A1380" s="375">
        <v>38396</v>
      </c>
      <c r="B1380" s="372" t="s">
        <v>4090</v>
      </c>
      <c r="C1380" s="374" t="s">
        <v>43</v>
      </c>
      <c r="D1380" s="374" t="s">
        <v>2</v>
      </c>
      <c r="E1380" s="375">
        <v>1.7289999999999999E-5</v>
      </c>
      <c r="F1380" s="268">
        <f>IF(C1380="MAT.",VLOOKUP(A1380,INSUMOS_AUX!A:F,6,FALSE),0)</f>
        <v>308.81</v>
      </c>
      <c r="G1380" s="375">
        <f>IF(C1380="M.O.",VLOOKUP(A1380,INSUMOS_AUX!A:F,6,FALSE),0)</f>
        <v>0</v>
      </c>
    </row>
    <row r="1381" spans="1:7">
      <c r="A1381" s="375">
        <v>38399</v>
      </c>
      <c r="B1381" s="372" t="s">
        <v>914</v>
      </c>
      <c r="C1381" s="374" t="s">
        <v>43</v>
      </c>
      <c r="D1381" s="374" t="s">
        <v>2</v>
      </c>
      <c r="E1381" s="375">
        <v>8.6385999999999996E-5</v>
      </c>
      <c r="F1381" s="268">
        <f>IF(C1381="MAT.",VLOOKUP(A1381,INSUMOS_AUX!A:F,6,FALSE),0)</f>
        <v>123.87</v>
      </c>
      <c r="G1381" s="375">
        <f>IF(C1381="M.O.",VLOOKUP(A1381,INSUMOS_AUX!A:F,6,FALSE),0)</f>
        <v>0</v>
      </c>
    </row>
    <row r="1382" spans="1:7" ht="21">
      <c r="A1382" s="375">
        <v>38413</v>
      </c>
      <c r="B1382" s="372" t="s">
        <v>2921</v>
      </c>
      <c r="C1382" s="374" t="s">
        <v>43</v>
      </c>
      <c r="D1382" s="374" t="s">
        <v>2</v>
      </c>
      <c r="E1382" s="375">
        <v>1.4068E-5</v>
      </c>
      <c r="F1382" s="268">
        <f>IF(C1382="MAT.",VLOOKUP(A1382,INSUMOS_AUX!A:F,6,FALSE),0)</f>
        <v>623.17999999999995</v>
      </c>
      <c r="G1382" s="375">
        <f>IF(C1382="M.O.",VLOOKUP(A1382,INSUMOS_AUX!A:F,6,FALSE),0)</f>
        <v>0</v>
      </c>
    </row>
    <row r="1383" spans="1:7">
      <c r="A1383" s="375">
        <v>38476</v>
      </c>
      <c r="B1383" s="372" t="s">
        <v>2266</v>
      </c>
      <c r="C1383" s="374" t="s">
        <v>43</v>
      </c>
      <c r="D1383" s="374" t="s">
        <v>2</v>
      </c>
      <c r="E1383" s="375">
        <v>6.5617999999999994E-5</v>
      </c>
      <c r="F1383" s="268">
        <f>IF(C1383="MAT.",VLOOKUP(A1383,INSUMOS_AUX!A:F,6,FALSE),0)</f>
        <v>186.63</v>
      </c>
      <c r="G1383" s="375">
        <f>IF(C1383="M.O.",VLOOKUP(A1383,INSUMOS_AUX!A:F,6,FALSE),0)</f>
        <v>0</v>
      </c>
    </row>
    <row r="1384" spans="1:7">
      <c r="A1384" s="375">
        <v>38477</v>
      </c>
      <c r="B1384" s="372" t="s">
        <v>2267</v>
      </c>
      <c r="C1384" s="374" t="s">
        <v>43</v>
      </c>
      <c r="D1384" s="374" t="s">
        <v>2</v>
      </c>
      <c r="E1384" s="375">
        <v>1.4068E-5</v>
      </c>
      <c r="F1384" s="268">
        <f>IF(C1384="MAT.",VLOOKUP(A1384,INSUMOS_AUX!A:F,6,FALSE),0)</f>
        <v>528.54</v>
      </c>
      <c r="G1384" s="375">
        <f>IF(C1384="M.O.",VLOOKUP(A1384,INSUMOS_AUX!A:F,6,FALSE),0)</f>
        <v>0</v>
      </c>
    </row>
    <row r="1385" spans="1:7">
      <c r="A1385" s="375">
        <v>4222</v>
      </c>
      <c r="B1385" s="372" t="s">
        <v>187</v>
      </c>
      <c r="C1385" s="374" t="s">
        <v>43</v>
      </c>
      <c r="D1385" s="374" t="s">
        <v>113</v>
      </c>
      <c r="E1385" s="375">
        <v>1.0499E-2</v>
      </c>
      <c r="F1385" s="268">
        <f>IF(C1385="MAT.",VLOOKUP(A1385,INSUMOS_AUX!A:F,6,FALSE),0)</f>
        <v>4.41</v>
      </c>
      <c r="G1385" s="375">
        <f>IF(C1385="M.O.",VLOOKUP(A1385,INSUMOS_AUX!A:F,6,FALSE),0)</f>
        <v>0</v>
      </c>
    </row>
    <row r="1386" spans="1:7">
      <c r="A1386" s="375">
        <v>4741</v>
      </c>
      <c r="B1386" s="372" t="s">
        <v>183</v>
      </c>
      <c r="C1386" s="374" t="s">
        <v>43</v>
      </c>
      <c r="D1386" s="374" t="s">
        <v>93</v>
      </c>
      <c r="E1386" s="375">
        <v>6.4999999999999997E-3</v>
      </c>
      <c r="F1386" s="268">
        <f>IF(C1386="MAT.",VLOOKUP(A1386,INSUMOS_AUX!A:F,6,FALSE),0)</f>
        <v>43.37</v>
      </c>
      <c r="G1386" s="375">
        <f>IF(C1386="M.O.",VLOOKUP(A1386,INSUMOS_AUX!A:F,6,FALSE),0)</f>
        <v>0</v>
      </c>
    </row>
    <row r="1387" spans="1:7">
      <c r="A1387" s="375">
        <v>4759</v>
      </c>
      <c r="B1387" s="372" t="s">
        <v>1301</v>
      </c>
      <c r="C1387" s="374" t="s">
        <v>92</v>
      </c>
      <c r="D1387" s="374" t="s">
        <v>97</v>
      </c>
      <c r="E1387" s="375">
        <v>0.16098335</v>
      </c>
      <c r="F1387" s="268">
        <f>IF(C1387="MAT.",VLOOKUP(A1387,INSUMOS_AUX!A:F,6,FALSE),0)</f>
        <v>0</v>
      </c>
      <c r="G1387" s="375">
        <f>IF(C1387="M.O.",VLOOKUP(A1387,INSUMOS_AUX!A:F,6,FALSE),0)</f>
        <v>13.82</v>
      </c>
    </row>
    <row r="1388" spans="1:7">
      <c r="A1388" s="375">
        <v>6111</v>
      </c>
      <c r="B1388" s="372" t="s">
        <v>109</v>
      </c>
      <c r="C1388" s="374" t="s">
        <v>92</v>
      </c>
      <c r="D1388" s="374" t="s">
        <v>97</v>
      </c>
      <c r="E1388" s="375">
        <v>0.16222745</v>
      </c>
      <c r="F1388" s="268">
        <f>IF(C1388="MAT.",VLOOKUP(A1388,INSUMOS_AUX!A:F,6,FALSE),0)</f>
        <v>0</v>
      </c>
      <c r="G1388" s="375">
        <f>IF(C1388="M.O.",VLOOKUP(A1388,INSUMOS_AUX!A:F,6,FALSE),0)</f>
        <v>8.17</v>
      </c>
    </row>
    <row r="1389" spans="1:7">
      <c r="A1389" s="96"/>
      <c r="B1389" s="110"/>
      <c r="C1389" s="97"/>
      <c r="D1389" s="97"/>
      <c r="E1389" s="97"/>
      <c r="F1389" s="97"/>
      <c r="G1389" s="97"/>
    </row>
    <row r="1390" spans="1:7" ht="21">
      <c r="A1390" s="359" t="s">
        <v>5707</v>
      </c>
      <c r="B1390" s="358" t="s">
        <v>5708</v>
      </c>
      <c r="C1390" s="360" t="s">
        <v>75</v>
      </c>
      <c r="D1390" s="360" t="s">
        <v>76</v>
      </c>
      <c r="E1390" s="361">
        <v>214</v>
      </c>
      <c r="F1390" s="361">
        <f t="shared" ref="F1390:G1390" si="46">SUMPRODUCT($E1391:$E1423,F1391:F1423)</f>
        <v>47.196965813840002</v>
      </c>
      <c r="G1390" s="361">
        <f t="shared" si="46"/>
        <v>5.6335587722999998</v>
      </c>
    </row>
    <row r="1391" spans="1:7">
      <c r="A1391" s="375">
        <v>10</v>
      </c>
      <c r="B1391" s="372" t="s">
        <v>332</v>
      </c>
      <c r="C1391" s="374" t="s">
        <v>43</v>
      </c>
      <c r="D1391" s="374" t="s">
        <v>2</v>
      </c>
      <c r="E1391" s="375">
        <v>4.0583060000000002E-3</v>
      </c>
      <c r="F1391" s="268">
        <f>IF(C1391="MAT.",VLOOKUP(A1391,INSUMOS_AUX!A:F,6,FALSE),0)</f>
        <v>6.13</v>
      </c>
      <c r="G1391" s="375">
        <f>IF(C1391="M.O.",VLOOKUP(A1391,INSUMOS_AUX!A:F,6,FALSE),0)</f>
        <v>0</v>
      </c>
    </row>
    <row r="1392" spans="1:7" ht="21">
      <c r="A1392" s="375">
        <v>11280</v>
      </c>
      <c r="B1392" s="372" t="s">
        <v>276</v>
      </c>
      <c r="C1392" s="374" t="s">
        <v>43</v>
      </c>
      <c r="D1392" s="374" t="s">
        <v>2</v>
      </c>
      <c r="E1392" s="375">
        <v>1.0213E-5</v>
      </c>
      <c r="F1392" s="268">
        <f>IF(C1392="MAT.",VLOOKUP(A1392,INSUMOS_AUX!A:F,6,FALSE),0)</f>
        <v>8350.81</v>
      </c>
      <c r="G1392" s="375">
        <f>IF(C1392="M.O.",VLOOKUP(A1392,INSUMOS_AUX!A:F,6,FALSE),0)</f>
        <v>0</v>
      </c>
    </row>
    <row r="1393" spans="1:7" ht="21">
      <c r="A1393" s="375">
        <v>11359</v>
      </c>
      <c r="B1393" s="372" t="s">
        <v>5603</v>
      </c>
      <c r="C1393" s="374" t="s">
        <v>43</v>
      </c>
      <c r="D1393" s="374" t="s">
        <v>2</v>
      </c>
      <c r="E1393" s="375">
        <v>3.4270000000000002E-5</v>
      </c>
      <c r="F1393" s="268">
        <f>IF(C1393="MAT.",VLOOKUP(A1393,INSUMOS_AUX!A:F,6,FALSE),0)</f>
        <v>604.45000000000005</v>
      </c>
      <c r="G1393" s="375">
        <f>IF(C1393="M.O.",VLOOKUP(A1393,INSUMOS_AUX!A:F,6,FALSE),0)</f>
        <v>0</v>
      </c>
    </row>
    <row r="1394" spans="1:7">
      <c r="A1394" s="375">
        <v>12815</v>
      </c>
      <c r="B1394" s="372" t="s">
        <v>2406</v>
      </c>
      <c r="C1394" s="374" t="s">
        <v>43</v>
      </c>
      <c r="D1394" s="374" t="s">
        <v>2</v>
      </c>
      <c r="E1394" s="375">
        <v>4.5907780000000002E-3</v>
      </c>
      <c r="F1394" s="268">
        <f>IF(C1394="MAT.",VLOOKUP(A1394,INSUMOS_AUX!A:F,6,FALSE),0)</f>
        <v>5.65</v>
      </c>
      <c r="G1394" s="375">
        <f>IF(C1394="M.O.",VLOOKUP(A1394,INSUMOS_AUX!A:F,6,FALSE),0)</f>
        <v>0</v>
      </c>
    </row>
    <row r="1395" spans="1:7">
      <c r="A1395" s="375">
        <v>12892</v>
      </c>
      <c r="B1395" s="372" t="s">
        <v>328</v>
      </c>
      <c r="C1395" s="374" t="s">
        <v>43</v>
      </c>
      <c r="D1395" s="374" t="s">
        <v>98</v>
      </c>
      <c r="E1395" s="375">
        <v>6.9524540000000003E-3</v>
      </c>
      <c r="F1395" s="268">
        <f>IF(C1395="MAT.",VLOOKUP(A1395,INSUMOS_AUX!A:F,6,FALSE),0)</f>
        <v>9</v>
      </c>
      <c r="G1395" s="375">
        <f>IF(C1395="M.O.",VLOOKUP(A1395,INSUMOS_AUX!A:F,6,FALSE),0)</f>
        <v>0</v>
      </c>
    </row>
    <row r="1396" spans="1:7">
      <c r="A1396" s="375">
        <v>12893</v>
      </c>
      <c r="B1396" s="372" t="s">
        <v>329</v>
      </c>
      <c r="C1396" s="374" t="s">
        <v>43</v>
      </c>
      <c r="D1396" s="374" t="s">
        <v>98</v>
      </c>
      <c r="E1396" s="375">
        <v>8.1042600000000005E-4</v>
      </c>
      <c r="F1396" s="268">
        <f>IF(C1396="MAT.",VLOOKUP(A1396,INSUMOS_AUX!A:F,6,FALSE),0)</f>
        <v>48</v>
      </c>
      <c r="G1396" s="375">
        <f>IF(C1396="M.O.",VLOOKUP(A1396,INSUMOS_AUX!A:F,6,FALSE),0)</f>
        <v>0</v>
      </c>
    </row>
    <row r="1397" spans="1:7" ht="21">
      <c r="A1397" s="375">
        <v>13887</v>
      </c>
      <c r="B1397" s="372" t="s">
        <v>204</v>
      </c>
      <c r="C1397" s="374" t="s">
        <v>43</v>
      </c>
      <c r="D1397" s="374" t="s">
        <v>2</v>
      </c>
      <c r="E1397" s="375">
        <v>8.3920000000000003E-6</v>
      </c>
      <c r="F1397" s="268">
        <f>IF(C1397="MAT.",VLOOKUP(A1397,INSUMOS_AUX!A:F,6,FALSE),0)</f>
        <v>591.89</v>
      </c>
      <c r="G1397" s="375">
        <f>IF(C1397="M.O.",VLOOKUP(A1397,INSUMOS_AUX!A:F,6,FALSE),0)</f>
        <v>0</v>
      </c>
    </row>
    <row r="1398" spans="1:7" ht="52.5">
      <c r="A1398" s="375">
        <v>1442</v>
      </c>
      <c r="B1398" s="372" t="s">
        <v>1548</v>
      </c>
      <c r="C1398" s="374" t="s">
        <v>43</v>
      </c>
      <c r="D1398" s="374" t="s">
        <v>2</v>
      </c>
      <c r="E1398" s="375">
        <v>8.8869999999999998E-6</v>
      </c>
      <c r="F1398" s="268">
        <f>IF(C1398="MAT.",VLOOKUP(A1398,INSUMOS_AUX!A:F,6,FALSE),0)</f>
        <v>8110.33</v>
      </c>
      <c r="G1398" s="375">
        <f>IF(C1398="M.O.",VLOOKUP(A1398,INSUMOS_AUX!A:F,6,FALSE),0)</f>
        <v>0</v>
      </c>
    </row>
    <row r="1399" spans="1:7">
      <c r="A1399" s="375">
        <v>25966</v>
      </c>
      <c r="B1399" s="372" t="s">
        <v>3980</v>
      </c>
      <c r="C1399" s="374" t="s">
        <v>43</v>
      </c>
      <c r="D1399" s="374" t="s">
        <v>113</v>
      </c>
      <c r="E1399" s="375">
        <v>7.6512200000000002E-4</v>
      </c>
      <c r="F1399" s="268">
        <f>IF(C1399="MAT.",VLOOKUP(A1399,INSUMOS_AUX!A:F,6,FALSE),0)</f>
        <v>13.63</v>
      </c>
      <c r="G1399" s="375">
        <f>IF(C1399="M.O.",VLOOKUP(A1399,INSUMOS_AUX!A:F,6,FALSE),0)</f>
        <v>0</v>
      </c>
    </row>
    <row r="1400" spans="1:7">
      <c r="A1400" s="375">
        <v>2711</v>
      </c>
      <c r="B1400" s="372" t="s">
        <v>334</v>
      </c>
      <c r="C1400" s="374" t="s">
        <v>43</v>
      </c>
      <c r="D1400" s="374" t="s">
        <v>2</v>
      </c>
      <c r="E1400" s="375">
        <v>3.3641999999999998E-4</v>
      </c>
      <c r="F1400" s="268">
        <f>IF(C1400="MAT.",VLOOKUP(A1400,INSUMOS_AUX!A:F,6,FALSE),0)</f>
        <v>100.24</v>
      </c>
      <c r="G1400" s="375">
        <f>IF(C1400="M.O.",VLOOKUP(A1400,INSUMOS_AUX!A:F,6,FALSE),0)</f>
        <v>0</v>
      </c>
    </row>
    <row r="1401" spans="1:7">
      <c r="A1401" s="375">
        <v>36144</v>
      </c>
      <c r="B1401" s="372" t="s">
        <v>4026</v>
      </c>
      <c r="C1401" s="374" t="s">
        <v>43</v>
      </c>
      <c r="D1401" s="374" t="s">
        <v>2</v>
      </c>
      <c r="E1401" s="375">
        <v>5.6434819999999997E-2</v>
      </c>
      <c r="F1401" s="268">
        <f>IF(C1401="MAT.",VLOOKUP(A1401,INSUMOS_AUX!A:F,6,FALSE),0)</f>
        <v>1.1200000000000001</v>
      </c>
      <c r="G1401" s="375">
        <f>IF(C1401="M.O.",VLOOKUP(A1401,INSUMOS_AUX!A:F,6,FALSE),0)</f>
        <v>0</v>
      </c>
    </row>
    <row r="1402" spans="1:7">
      <c r="A1402" s="375">
        <v>36146</v>
      </c>
      <c r="B1402" s="372" t="s">
        <v>3883</v>
      </c>
      <c r="C1402" s="374" t="s">
        <v>43</v>
      </c>
      <c r="D1402" s="374" t="s">
        <v>2</v>
      </c>
      <c r="E1402" s="375">
        <v>6.2783999999999995E-4</v>
      </c>
      <c r="F1402" s="268">
        <f>IF(C1402="MAT.",VLOOKUP(A1402,INSUMOS_AUX!A:F,6,FALSE),0)</f>
        <v>170</v>
      </c>
      <c r="G1402" s="375">
        <f>IF(C1402="M.O.",VLOOKUP(A1402,INSUMOS_AUX!A:F,6,FALSE),0)</f>
        <v>0</v>
      </c>
    </row>
    <row r="1403" spans="1:7" ht="21">
      <c r="A1403" s="375">
        <v>36149</v>
      </c>
      <c r="B1403" s="372" t="s">
        <v>4647</v>
      </c>
      <c r="C1403" s="374" t="s">
        <v>43</v>
      </c>
      <c r="D1403" s="374" t="s">
        <v>2</v>
      </c>
      <c r="E1403" s="375">
        <v>3.64464E-4</v>
      </c>
      <c r="F1403" s="268">
        <f>IF(C1403="MAT.",VLOOKUP(A1403,INSUMOS_AUX!A:F,6,FALSE),0)</f>
        <v>117.5</v>
      </c>
      <c r="G1403" s="375">
        <f>IF(C1403="M.O.",VLOOKUP(A1403,INSUMOS_AUX!A:F,6,FALSE),0)</f>
        <v>0</v>
      </c>
    </row>
    <row r="1404" spans="1:7">
      <c r="A1404" s="375">
        <v>36150</v>
      </c>
      <c r="B1404" s="372" t="s">
        <v>780</v>
      </c>
      <c r="C1404" s="374" t="s">
        <v>43</v>
      </c>
      <c r="D1404" s="374" t="s">
        <v>2</v>
      </c>
      <c r="E1404" s="375">
        <v>1.339558E-3</v>
      </c>
      <c r="F1404" s="268">
        <f>IF(C1404="MAT.",VLOOKUP(A1404,INSUMOS_AUX!A:F,6,FALSE),0)</f>
        <v>29.7</v>
      </c>
      <c r="G1404" s="375">
        <f>IF(C1404="M.O.",VLOOKUP(A1404,INSUMOS_AUX!A:F,6,FALSE),0)</f>
        <v>0</v>
      </c>
    </row>
    <row r="1405" spans="1:7" ht="21">
      <c r="A1405" s="375">
        <v>36153</v>
      </c>
      <c r="B1405" s="372" t="s">
        <v>4184</v>
      </c>
      <c r="C1405" s="374" t="s">
        <v>43</v>
      </c>
      <c r="D1405" s="374" t="s">
        <v>2</v>
      </c>
      <c r="E1405" s="375">
        <v>5.4416600000000001E-4</v>
      </c>
      <c r="F1405" s="268">
        <f>IF(C1405="MAT.",VLOOKUP(A1405,INSUMOS_AUX!A:F,6,FALSE),0)</f>
        <v>133.75</v>
      </c>
      <c r="G1405" s="375">
        <f>IF(C1405="M.O.",VLOOKUP(A1405,INSUMOS_AUX!A:F,6,FALSE),0)</f>
        <v>0</v>
      </c>
    </row>
    <row r="1406" spans="1:7" ht="31.5">
      <c r="A1406" s="375">
        <v>36196</v>
      </c>
      <c r="B1406" s="372" t="s">
        <v>215</v>
      </c>
      <c r="C1406" s="374" t="s">
        <v>43</v>
      </c>
      <c r="D1406" s="374" t="s">
        <v>76</v>
      </c>
      <c r="E1406" s="375">
        <v>1.0031000000000001</v>
      </c>
      <c r="F1406" s="268">
        <f>IF(C1406="MAT.",VLOOKUP(A1406,INSUMOS_AUX!A:F,6,FALSE),0)</f>
        <v>40.049999999999997</v>
      </c>
      <c r="G1406" s="375">
        <f>IF(C1406="M.O.",VLOOKUP(A1406,INSUMOS_AUX!A:F,6,FALSE),0)</f>
        <v>0</v>
      </c>
    </row>
    <row r="1407" spans="1:7">
      <c r="A1407" s="375">
        <v>370</v>
      </c>
      <c r="B1407" s="372" t="s">
        <v>6367</v>
      </c>
      <c r="C1407" s="374" t="s">
        <v>43</v>
      </c>
      <c r="D1407" s="374" t="s">
        <v>93</v>
      </c>
      <c r="E1407" s="375">
        <v>5.6800000000000003E-2</v>
      </c>
      <c r="F1407" s="268">
        <f>IF(C1407="MAT.",VLOOKUP(A1407,INSUMOS_AUX!A:F,6,FALSE),0)</f>
        <v>77.5</v>
      </c>
      <c r="G1407" s="375">
        <f>IF(C1407="M.O.",VLOOKUP(A1407,INSUMOS_AUX!A:F,6,FALSE),0)</f>
        <v>0</v>
      </c>
    </row>
    <row r="1408" spans="1:7">
      <c r="A1408" s="375">
        <v>37370</v>
      </c>
      <c r="B1408" s="372" t="s">
        <v>104</v>
      </c>
      <c r="C1408" s="374" t="s">
        <v>43</v>
      </c>
      <c r="D1408" s="374" t="s">
        <v>97</v>
      </c>
      <c r="E1408" s="375">
        <v>0.50619999999999998</v>
      </c>
      <c r="F1408" s="268">
        <f>IF(C1408="MAT.",VLOOKUP(A1408,INSUMOS_AUX!A:F,6,FALSE),0)</f>
        <v>1.7</v>
      </c>
      <c r="G1408" s="375">
        <f>IF(C1408="M.O.",VLOOKUP(A1408,INSUMOS_AUX!A:F,6,FALSE),0)</f>
        <v>0</v>
      </c>
    </row>
    <row r="1409" spans="1:7">
      <c r="A1409" s="375">
        <v>37371</v>
      </c>
      <c r="B1409" s="372" t="s">
        <v>105</v>
      </c>
      <c r="C1409" s="374" t="s">
        <v>43</v>
      </c>
      <c r="D1409" s="374" t="s">
        <v>97</v>
      </c>
      <c r="E1409" s="375">
        <v>0.50619999999999998</v>
      </c>
      <c r="F1409" s="268">
        <f>IF(C1409="MAT.",VLOOKUP(A1409,INSUMOS_AUX!A:F,6,FALSE),0)</f>
        <v>0.64</v>
      </c>
      <c r="G1409" s="375">
        <f>IF(C1409="M.O.",VLOOKUP(A1409,INSUMOS_AUX!A:F,6,FALSE),0)</f>
        <v>0</v>
      </c>
    </row>
    <row r="1410" spans="1:7">
      <c r="A1410" s="375">
        <v>37372</v>
      </c>
      <c r="B1410" s="372" t="s">
        <v>106</v>
      </c>
      <c r="C1410" s="374" t="s">
        <v>43</v>
      </c>
      <c r="D1410" s="374" t="s">
        <v>97</v>
      </c>
      <c r="E1410" s="375">
        <v>0.50619999999999998</v>
      </c>
      <c r="F1410" s="268">
        <f>IF(C1410="MAT.",VLOOKUP(A1410,INSUMOS_AUX!A:F,6,FALSE),0)</f>
        <v>0.37</v>
      </c>
      <c r="G1410" s="375">
        <f>IF(C1410="M.O.",VLOOKUP(A1410,INSUMOS_AUX!A:F,6,FALSE),0)</f>
        <v>0</v>
      </c>
    </row>
    <row r="1411" spans="1:7">
      <c r="A1411" s="375">
        <v>37373</v>
      </c>
      <c r="B1411" s="372" t="s">
        <v>107</v>
      </c>
      <c r="C1411" s="374" t="s">
        <v>43</v>
      </c>
      <c r="D1411" s="374" t="s">
        <v>97</v>
      </c>
      <c r="E1411" s="375">
        <v>0.50619999999999998</v>
      </c>
      <c r="F1411" s="268">
        <f>IF(C1411="MAT.",VLOOKUP(A1411,INSUMOS_AUX!A:F,6,FALSE),0)</f>
        <v>0.02</v>
      </c>
      <c r="G1411" s="375">
        <f>IF(C1411="M.O.",VLOOKUP(A1411,INSUMOS_AUX!A:F,6,FALSE),0)</f>
        <v>0</v>
      </c>
    </row>
    <row r="1412" spans="1:7">
      <c r="A1412" s="375">
        <v>38382</v>
      </c>
      <c r="B1412" s="372" t="s">
        <v>2915</v>
      </c>
      <c r="C1412" s="374" t="s">
        <v>43</v>
      </c>
      <c r="D1412" s="374" t="s">
        <v>2</v>
      </c>
      <c r="E1412" s="375">
        <v>1.3819259999999999E-3</v>
      </c>
      <c r="F1412" s="268">
        <f>IF(C1412="MAT.",VLOOKUP(A1412,INSUMOS_AUX!A:F,6,FALSE),0)</f>
        <v>7.37</v>
      </c>
      <c r="G1412" s="375">
        <f>IF(C1412="M.O.",VLOOKUP(A1412,INSUMOS_AUX!A:F,6,FALSE),0)</f>
        <v>0</v>
      </c>
    </row>
    <row r="1413" spans="1:7">
      <c r="A1413" s="375">
        <v>38390</v>
      </c>
      <c r="B1413" s="372" t="s">
        <v>4067</v>
      </c>
      <c r="C1413" s="374" t="s">
        <v>43</v>
      </c>
      <c r="D1413" s="374" t="s">
        <v>2</v>
      </c>
      <c r="E1413" s="375">
        <v>7.6512200000000002E-4</v>
      </c>
      <c r="F1413" s="268">
        <f>IF(C1413="MAT.",VLOOKUP(A1413,INSUMOS_AUX!A:F,6,FALSE),0)</f>
        <v>22.22</v>
      </c>
      <c r="G1413" s="375">
        <f>IF(C1413="M.O.",VLOOKUP(A1413,INSUMOS_AUX!A:F,6,FALSE),0)</f>
        <v>0</v>
      </c>
    </row>
    <row r="1414" spans="1:7">
      <c r="A1414" s="375">
        <v>38393</v>
      </c>
      <c r="B1414" s="372" t="s">
        <v>4066</v>
      </c>
      <c r="C1414" s="374" t="s">
        <v>43</v>
      </c>
      <c r="D1414" s="374" t="s">
        <v>2</v>
      </c>
      <c r="E1414" s="375">
        <v>7.6512200000000002E-4</v>
      </c>
      <c r="F1414" s="268">
        <f>IF(C1414="MAT.",VLOOKUP(A1414,INSUMOS_AUX!A:F,6,FALSE),0)</f>
        <v>10.02</v>
      </c>
      <c r="G1414" s="375">
        <f>IF(C1414="M.O.",VLOOKUP(A1414,INSUMOS_AUX!A:F,6,FALSE),0)</f>
        <v>0</v>
      </c>
    </row>
    <row r="1415" spans="1:7">
      <c r="A1415" s="375">
        <v>38396</v>
      </c>
      <c r="B1415" s="372" t="s">
        <v>4090</v>
      </c>
      <c r="C1415" s="374" t="s">
        <v>43</v>
      </c>
      <c r="D1415" s="374" t="s">
        <v>2</v>
      </c>
      <c r="E1415" s="375">
        <v>2.7436E-5</v>
      </c>
      <c r="F1415" s="268">
        <f>IF(C1415="MAT.",VLOOKUP(A1415,INSUMOS_AUX!A:F,6,FALSE),0)</f>
        <v>308.81</v>
      </c>
      <c r="G1415" s="375">
        <f>IF(C1415="M.O.",VLOOKUP(A1415,INSUMOS_AUX!A:F,6,FALSE),0)</f>
        <v>0</v>
      </c>
    </row>
    <row r="1416" spans="1:7">
      <c r="A1416" s="375">
        <v>38399</v>
      </c>
      <c r="B1416" s="372" t="s">
        <v>914</v>
      </c>
      <c r="C1416" s="374" t="s">
        <v>43</v>
      </c>
      <c r="D1416" s="374" t="s">
        <v>2</v>
      </c>
      <c r="E1416" s="375">
        <v>1.37078E-4</v>
      </c>
      <c r="F1416" s="268">
        <f>IF(C1416="MAT.",VLOOKUP(A1416,INSUMOS_AUX!A:F,6,FALSE),0)</f>
        <v>123.87</v>
      </c>
      <c r="G1416" s="375">
        <f>IF(C1416="M.O.",VLOOKUP(A1416,INSUMOS_AUX!A:F,6,FALSE),0)</f>
        <v>0</v>
      </c>
    </row>
    <row r="1417" spans="1:7" ht="21">
      <c r="A1417" s="375">
        <v>38413</v>
      </c>
      <c r="B1417" s="372" t="s">
        <v>2921</v>
      </c>
      <c r="C1417" s="374" t="s">
        <v>43</v>
      </c>
      <c r="D1417" s="374" t="s">
        <v>2</v>
      </c>
      <c r="E1417" s="375">
        <v>2.2323999999999998E-5</v>
      </c>
      <c r="F1417" s="268">
        <f>IF(C1417="MAT.",VLOOKUP(A1417,INSUMOS_AUX!A:F,6,FALSE),0)</f>
        <v>623.17999999999995</v>
      </c>
      <c r="G1417" s="375">
        <f>IF(C1417="M.O.",VLOOKUP(A1417,INSUMOS_AUX!A:F,6,FALSE),0)</f>
        <v>0</v>
      </c>
    </row>
    <row r="1418" spans="1:7">
      <c r="A1418" s="375">
        <v>38476</v>
      </c>
      <c r="B1418" s="372" t="s">
        <v>2266</v>
      </c>
      <c r="C1418" s="374" t="s">
        <v>43</v>
      </c>
      <c r="D1418" s="374" t="s">
        <v>2</v>
      </c>
      <c r="E1418" s="375">
        <v>1.04126E-4</v>
      </c>
      <c r="F1418" s="268">
        <f>IF(C1418="MAT.",VLOOKUP(A1418,INSUMOS_AUX!A:F,6,FALSE),0)</f>
        <v>186.63</v>
      </c>
      <c r="G1418" s="375">
        <f>IF(C1418="M.O.",VLOOKUP(A1418,INSUMOS_AUX!A:F,6,FALSE),0)</f>
        <v>0</v>
      </c>
    </row>
    <row r="1419" spans="1:7">
      <c r="A1419" s="375">
        <v>38477</v>
      </c>
      <c r="B1419" s="372" t="s">
        <v>2267</v>
      </c>
      <c r="C1419" s="374" t="s">
        <v>43</v>
      </c>
      <c r="D1419" s="374" t="s">
        <v>2</v>
      </c>
      <c r="E1419" s="375">
        <v>2.2323999999999998E-5</v>
      </c>
      <c r="F1419" s="268">
        <f>IF(C1419="MAT.",VLOOKUP(A1419,INSUMOS_AUX!A:F,6,FALSE),0)</f>
        <v>528.54</v>
      </c>
      <c r="G1419" s="375">
        <f>IF(C1419="M.O.",VLOOKUP(A1419,INSUMOS_AUX!A:F,6,FALSE),0)</f>
        <v>0</v>
      </c>
    </row>
    <row r="1420" spans="1:7">
      <c r="A1420" s="375">
        <v>4222</v>
      </c>
      <c r="B1420" s="372" t="s">
        <v>187</v>
      </c>
      <c r="C1420" s="374" t="s">
        <v>43</v>
      </c>
      <c r="D1420" s="374" t="s">
        <v>113</v>
      </c>
      <c r="E1420" s="375">
        <v>1.1632999999999999E-2</v>
      </c>
      <c r="F1420" s="268">
        <f>IF(C1420="MAT.",VLOOKUP(A1420,INSUMOS_AUX!A:F,6,FALSE),0)</f>
        <v>4.41</v>
      </c>
      <c r="G1420" s="375">
        <f>IF(C1420="M.O.",VLOOKUP(A1420,INSUMOS_AUX!A:F,6,FALSE),0)</f>
        <v>0</v>
      </c>
    </row>
    <row r="1421" spans="1:7">
      <c r="A1421" s="375">
        <v>4741</v>
      </c>
      <c r="B1421" s="372" t="s">
        <v>183</v>
      </c>
      <c r="C1421" s="374" t="s">
        <v>43</v>
      </c>
      <c r="D1421" s="374" t="s">
        <v>93</v>
      </c>
      <c r="E1421" s="375">
        <v>8.6999999999999994E-3</v>
      </c>
      <c r="F1421" s="268">
        <f>IF(C1421="MAT.",VLOOKUP(A1421,INSUMOS_AUX!A:F,6,FALSE),0)</f>
        <v>43.37</v>
      </c>
      <c r="G1421" s="375">
        <f>IF(C1421="M.O.",VLOOKUP(A1421,INSUMOS_AUX!A:F,6,FALSE),0)</f>
        <v>0</v>
      </c>
    </row>
    <row r="1422" spans="1:7">
      <c r="A1422" s="375">
        <v>4759</v>
      </c>
      <c r="B1422" s="372" t="s">
        <v>1301</v>
      </c>
      <c r="C1422" s="374" t="s">
        <v>92</v>
      </c>
      <c r="D1422" s="374" t="s">
        <v>97</v>
      </c>
      <c r="E1422" s="375">
        <v>0.25545382999999999</v>
      </c>
      <c r="F1422" s="268">
        <f>IF(C1422="MAT.",VLOOKUP(A1422,INSUMOS_AUX!A:F,6,FALSE),0)</f>
        <v>0</v>
      </c>
      <c r="G1422" s="375">
        <f>IF(C1422="M.O.",VLOOKUP(A1422,INSUMOS_AUX!A:F,6,FALSE),0)</f>
        <v>13.82</v>
      </c>
    </row>
    <row r="1423" spans="1:7">
      <c r="A1423" s="375">
        <v>6111</v>
      </c>
      <c r="B1423" s="372" t="s">
        <v>109</v>
      </c>
      <c r="C1423" s="374" t="s">
        <v>92</v>
      </c>
      <c r="D1423" s="374" t="s">
        <v>97</v>
      </c>
      <c r="E1423" s="375">
        <v>0.25742800999999998</v>
      </c>
      <c r="F1423" s="268">
        <f>IF(C1423="MAT.",VLOOKUP(A1423,INSUMOS_AUX!A:F,6,FALSE),0)</f>
        <v>0</v>
      </c>
      <c r="G1423" s="375">
        <f>IF(C1423="M.O.",VLOOKUP(A1423,INSUMOS_AUX!A:F,6,FALSE),0)</f>
        <v>8.17</v>
      </c>
    </row>
    <row r="1424" spans="1:7">
      <c r="A1424" s="96"/>
      <c r="B1424" s="110"/>
      <c r="C1424" s="97"/>
      <c r="D1424" s="97"/>
      <c r="E1424" s="97"/>
      <c r="F1424" s="97"/>
      <c r="G1424" s="97"/>
    </row>
    <row r="1425" spans="1:7" ht="21">
      <c r="A1425" s="359" t="s">
        <v>5709</v>
      </c>
      <c r="B1425" s="358" t="s">
        <v>5710</v>
      </c>
      <c r="C1425" s="360" t="s">
        <v>75</v>
      </c>
      <c r="D1425" s="360" t="s">
        <v>78</v>
      </c>
      <c r="E1425" s="361">
        <v>22</v>
      </c>
      <c r="F1425" s="361">
        <f t="shared" ref="F1425:G1425" si="47">SUMPRODUCT($E1426:$E1457,F1426:F1457)</f>
        <v>13.012172440320001</v>
      </c>
      <c r="G1425" s="361">
        <f t="shared" si="47"/>
        <v>7.5961970532600009</v>
      </c>
    </row>
    <row r="1426" spans="1:7">
      <c r="A1426" s="375">
        <v>10</v>
      </c>
      <c r="B1426" s="372" t="s">
        <v>332</v>
      </c>
      <c r="C1426" s="374" t="s">
        <v>43</v>
      </c>
      <c r="D1426" s="374" t="s">
        <v>2</v>
      </c>
      <c r="E1426" s="375">
        <v>6.1506340000000003E-3</v>
      </c>
      <c r="F1426" s="268">
        <f>IF(C1426="MAT.",VLOOKUP(A1426,INSUMOS_AUX!A:F,6,FALSE),0)</f>
        <v>6.13</v>
      </c>
      <c r="G1426" s="375">
        <f>IF(C1426="M.O.",VLOOKUP(A1426,INSUMOS_AUX!A:F,6,FALSE),0)</f>
        <v>0</v>
      </c>
    </row>
    <row r="1427" spans="1:7" ht="21">
      <c r="A1427" s="375">
        <v>11359</v>
      </c>
      <c r="B1427" s="372" t="s">
        <v>5603</v>
      </c>
      <c r="C1427" s="374" t="s">
        <v>43</v>
      </c>
      <c r="D1427" s="374" t="s">
        <v>2</v>
      </c>
      <c r="E1427" s="375">
        <v>5.1938000000000003E-5</v>
      </c>
      <c r="F1427" s="268">
        <f>IF(C1427="MAT.",VLOOKUP(A1427,INSUMOS_AUX!A:F,6,FALSE),0)</f>
        <v>604.45000000000005</v>
      </c>
      <c r="G1427" s="375">
        <f>IF(C1427="M.O.",VLOOKUP(A1427,INSUMOS_AUX!A:F,6,FALSE),0)</f>
        <v>0</v>
      </c>
    </row>
    <row r="1428" spans="1:7">
      <c r="A1428" s="375">
        <v>12815</v>
      </c>
      <c r="B1428" s="372" t="s">
        <v>2406</v>
      </c>
      <c r="C1428" s="374" t="s">
        <v>43</v>
      </c>
      <c r="D1428" s="374" t="s">
        <v>2</v>
      </c>
      <c r="E1428" s="375">
        <v>6.9576320000000001E-3</v>
      </c>
      <c r="F1428" s="268">
        <f>IF(C1428="MAT.",VLOOKUP(A1428,INSUMOS_AUX!A:F,6,FALSE),0)</f>
        <v>5.65</v>
      </c>
      <c r="G1428" s="375">
        <f>IF(C1428="M.O.",VLOOKUP(A1428,INSUMOS_AUX!A:F,6,FALSE),0)</f>
        <v>0</v>
      </c>
    </row>
    <row r="1429" spans="1:7">
      <c r="A1429" s="375">
        <v>12892</v>
      </c>
      <c r="B1429" s="372" t="s">
        <v>328</v>
      </c>
      <c r="C1429" s="374" t="s">
        <v>43</v>
      </c>
      <c r="D1429" s="374" t="s">
        <v>98</v>
      </c>
      <c r="E1429" s="375">
        <v>1.053691E-2</v>
      </c>
      <c r="F1429" s="268">
        <f>IF(C1429="MAT.",VLOOKUP(A1429,INSUMOS_AUX!A:F,6,FALSE),0)</f>
        <v>9</v>
      </c>
      <c r="G1429" s="375">
        <f>IF(C1429="M.O.",VLOOKUP(A1429,INSUMOS_AUX!A:F,6,FALSE),0)</f>
        <v>0</v>
      </c>
    </row>
    <row r="1430" spans="1:7">
      <c r="A1430" s="375">
        <v>12893</v>
      </c>
      <c r="B1430" s="372" t="s">
        <v>329</v>
      </c>
      <c r="C1430" s="374" t="s">
        <v>43</v>
      </c>
      <c r="D1430" s="374" t="s">
        <v>98</v>
      </c>
      <c r="E1430" s="375">
        <v>1.2282549999999999E-3</v>
      </c>
      <c r="F1430" s="268">
        <f>IF(C1430="MAT.",VLOOKUP(A1430,INSUMOS_AUX!A:F,6,FALSE),0)</f>
        <v>48</v>
      </c>
      <c r="G1430" s="375">
        <f>IF(C1430="M.O.",VLOOKUP(A1430,INSUMOS_AUX!A:F,6,FALSE),0)</f>
        <v>0</v>
      </c>
    </row>
    <row r="1431" spans="1:7">
      <c r="A1431" s="375">
        <v>1379</v>
      </c>
      <c r="B1431" s="372" t="s">
        <v>335</v>
      </c>
      <c r="C1431" s="374" t="s">
        <v>43</v>
      </c>
      <c r="D1431" s="374" t="s">
        <v>94</v>
      </c>
      <c r="E1431" s="375">
        <v>0.71008000000000004</v>
      </c>
      <c r="F1431" s="268">
        <f>IF(C1431="MAT.",VLOOKUP(A1431,INSUMOS_AUX!A:F,6,FALSE),0)</f>
        <v>0.42</v>
      </c>
      <c r="G1431" s="375">
        <f>IF(C1431="M.O.",VLOOKUP(A1431,INSUMOS_AUX!A:F,6,FALSE),0)</f>
        <v>0</v>
      </c>
    </row>
    <row r="1432" spans="1:7" ht="21">
      <c r="A1432" s="375">
        <v>13836</v>
      </c>
      <c r="B1432" s="372" t="s">
        <v>254</v>
      </c>
      <c r="C1432" s="374" t="s">
        <v>43</v>
      </c>
      <c r="D1432" s="374" t="s">
        <v>2</v>
      </c>
      <c r="E1432" s="375">
        <v>7.7230000000000004E-6</v>
      </c>
      <c r="F1432" s="268">
        <f>IF(C1432="MAT.",VLOOKUP(A1432,INSUMOS_AUX!A:F,6,FALSE),0)</f>
        <v>56150.02</v>
      </c>
      <c r="G1432" s="375">
        <f>IF(C1432="M.O.",VLOOKUP(A1432,INSUMOS_AUX!A:F,6,FALSE),0)</f>
        <v>0</v>
      </c>
    </row>
    <row r="1433" spans="1:7">
      <c r="A1433" s="375">
        <v>242</v>
      </c>
      <c r="B1433" s="372" t="s">
        <v>135</v>
      </c>
      <c r="C1433" s="374" t="s">
        <v>92</v>
      </c>
      <c r="D1433" s="374" t="s">
        <v>97</v>
      </c>
      <c r="E1433" s="375">
        <v>8.7809100000000001E-2</v>
      </c>
      <c r="F1433" s="268">
        <f>IF(C1433="MAT.",VLOOKUP(A1433,INSUMOS_AUX!A:F,6,FALSE),0)</f>
        <v>0</v>
      </c>
      <c r="G1433" s="375">
        <f>IF(C1433="M.O.",VLOOKUP(A1433,INSUMOS_AUX!A:F,6,FALSE),0)</f>
        <v>8.8800000000000008</v>
      </c>
    </row>
    <row r="1434" spans="1:7">
      <c r="A1434" s="375">
        <v>25966</v>
      </c>
      <c r="B1434" s="372" t="s">
        <v>3980</v>
      </c>
      <c r="C1434" s="374" t="s">
        <v>43</v>
      </c>
      <c r="D1434" s="374" t="s">
        <v>113</v>
      </c>
      <c r="E1434" s="375">
        <v>1.1595939999999999E-3</v>
      </c>
      <c r="F1434" s="268">
        <f>IF(C1434="MAT.",VLOOKUP(A1434,INSUMOS_AUX!A:F,6,FALSE),0)</f>
        <v>13.63</v>
      </c>
      <c r="G1434" s="375">
        <f>IF(C1434="M.O.",VLOOKUP(A1434,INSUMOS_AUX!A:F,6,FALSE),0)</f>
        <v>0</v>
      </c>
    </row>
    <row r="1435" spans="1:7">
      <c r="A1435" s="375">
        <v>2711</v>
      </c>
      <c r="B1435" s="372" t="s">
        <v>334</v>
      </c>
      <c r="C1435" s="374" t="s">
        <v>43</v>
      </c>
      <c r="D1435" s="374" t="s">
        <v>2</v>
      </c>
      <c r="E1435" s="375">
        <v>5.0986800000000002E-4</v>
      </c>
      <c r="F1435" s="268">
        <f>IF(C1435="MAT.",VLOOKUP(A1435,INSUMOS_AUX!A:F,6,FALSE),0)</f>
        <v>100.24</v>
      </c>
      <c r="G1435" s="375">
        <f>IF(C1435="M.O.",VLOOKUP(A1435,INSUMOS_AUX!A:F,6,FALSE),0)</f>
        <v>0</v>
      </c>
    </row>
    <row r="1436" spans="1:7" ht="21">
      <c r="A1436" s="375">
        <v>34492</v>
      </c>
      <c r="B1436" s="372" t="s">
        <v>223</v>
      </c>
      <c r="C1436" s="374" t="s">
        <v>43</v>
      </c>
      <c r="D1436" s="374" t="s">
        <v>93</v>
      </c>
      <c r="E1436" s="375">
        <v>0.03</v>
      </c>
      <c r="F1436" s="268">
        <f>IF(C1436="MAT.",VLOOKUP(A1436,INSUMOS_AUX!A:F,6,FALSE),0)</f>
        <v>279.38</v>
      </c>
      <c r="G1436" s="375">
        <f>IF(C1436="M.O.",VLOOKUP(A1436,INSUMOS_AUX!A:F,6,FALSE),0)</f>
        <v>0</v>
      </c>
    </row>
    <row r="1437" spans="1:7">
      <c r="A1437" s="375">
        <v>36144</v>
      </c>
      <c r="B1437" s="372" t="s">
        <v>4026</v>
      </c>
      <c r="C1437" s="374" t="s">
        <v>43</v>
      </c>
      <c r="D1437" s="374" t="s">
        <v>2</v>
      </c>
      <c r="E1437" s="375">
        <v>8.5530749000000003E-2</v>
      </c>
      <c r="F1437" s="268">
        <f>IF(C1437="MAT.",VLOOKUP(A1437,INSUMOS_AUX!A:F,6,FALSE),0)</f>
        <v>1.1200000000000001</v>
      </c>
      <c r="G1437" s="375">
        <f>IF(C1437="M.O.",VLOOKUP(A1437,INSUMOS_AUX!A:F,6,FALSE),0)</f>
        <v>0</v>
      </c>
    </row>
    <row r="1438" spans="1:7">
      <c r="A1438" s="375">
        <v>36146</v>
      </c>
      <c r="B1438" s="372" t="s">
        <v>3883</v>
      </c>
      <c r="C1438" s="374" t="s">
        <v>43</v>
      </c>
      <c r="D1438" s="374" t="s">
        <v>2</v>
      </c>
      <c r="E1438" s="375">
        <v>9.5153299999999996E-4</v>
      </c>
      <c r="F1438" s="268">
        <f>IF(C1438="MAT.",VLOOKUP(A1438,INSUMOS_AUX!A:F,6,FALSE),0)</f>
        <v>170</v>
      </c>
      <c r="G1438" s="375">
        <f>IF(C1438="M.O.",VLOOKUP(A1438,INSUMOS_AUX!A:F,6,FALSE),0)</f>
        <v>0</v>
      </c>
    </row>
    <row r="1439" spans="1:7" ht="21">
      <c r="A1439" s="375">
        <v>36149</v>
      </c>
      <c r="B1439" s="372" t="s">
        <v>4647</v>
      </c>
      <c r="C1439" s="374" t="s">
        <v>43</v>
      </c>
      <c r="D1439" s="374" t="s">
        <v>2</v>
      </c>
      <c r="E1439" s="375">
        <v>5.5237000000000005E-4</v>
      </c>
      <c r="F1439" s="268">
        <f>IF(C1439="MAT.",VLOOKUP(A1439,INSUMOS_AUX!A:F,6,FALSE),0)</f>
        <v>117.5</v>
      </c>
      <c r="G1439" s="375">
        <f>IF(C1439="M.O.",VLOOKUP(A1439,INSUMOS_AUX!A:F,6,FALSE),0)</f>
        <v>0</v>
      </c>
    </row>
    <row r="1440" spans="1:7">
      <c r="A1440" s="375">
        <v>36150</v>
      </c>
      <c r="B1440" s="372" t="s">
        <v>780</v>
      </c>
      <c r="C1440" s="374" t="s">
        <v>43</v>
      </c>
      <c r="D1440" s="374" t="s">
        <v>2</v>
      </c>
      <c r="E1440" s="375">
        <v>2.030188E-3</v>
      </c>
      <c r="F1440" s="268">
        <f>IF(C1440="MAT.",VLOOKUP(A1440,INSUMOS_AUX!A:F,6,FALSE),0)</f>
        <v>29.7</v>
      </c>
      <c r="G1440" s="375">
        <f>IF(C1440="M.O.",VLOOKUP(A1440,INSUMOS_AUX!A:F,6,FALSE),0)</f>
        <v>0</v>
      </c>
    </row>
    <row r="1441" spans="1:7" ht="21">
      <c r="A1441" s="375">
        <v>36153</v>
      </c>
      <c r="B1441" s="372" t="s">
        <v>4184</v>
      </c>
      <c r="C1441" s="374" t="s">
        <v>43</v>
      </c>
      <c r="D1441" s="374" t="s">
        <v>2</v>
      </c>
      <c r="E1441" s="375">
        <v>8.2471900000000002E-4</v>
      </c>
      <c r="F1441" s="268">
        <f>IF(C1441="MAT.",VLOOKUP(A1441,INSUMOS_AUX!A:F,6,FALSE),0)</f>
        <v>133.75</v>
      </c>
      <c r="G1441" s="375">
        <f>IF(C1441="M.O.",VLOOKUP(A1441,INSUMOS_AUX!A:F,6,FALSE),0)</f>
        <v>0</v>
      </c>
    </row>
    <row r="1442" spans="1:7">
      <c r="A1442" s="375">
        <v>370</v>
      </c>
      <c r="B1442" s="372" t="s">
        <v>6367</v>
      </c>
      <c r="C1442" s="374" t="s">
        <v>43</v>
      </c>
      <c r="D1442" s="374" t="s">
        <v>93</v>
      </c>
      <c r="E1442" s="375">
        <v>9.4599999999999997E-3</v>
      </c>
      <c r="F1442" s="268">
        <f>IF(C1442="MAT.",VLOOKUP(A1442,INSUMOS_AUX!A:F,6,FALSE),0)</f>
        <v>77.5</v>
      </c>
      <c r="G1442" s="375">
        <f>IF(C1442="M.O.",VLOOKUP(A1442,INSUMOS_AUX!A:F,6,FALSE),0)</f>
        <v>0</v>
      </c>
    </row>
    <row r="1443" spans="1:7">
      <c r="A1443" s="375">
        <v>37370</v>
      </c>
      <c r="B1443" s="372" t="s">
        <v>104</v>
      </c>
      <c r="C1443" s="374" t="s">
        <v>43</v>
      </c>
      <c r="D1443" s="374" t="s">
        <v>97</v>
      </c>
      <c r="E1443" s="375">
        <v>0.76717999999999997</v>
      </c>
      <c r="F1443" s="268">
        <f>IF(C1443="MAT.",VLOOKUP(A1443,INSUMOS_AUX!A:F,6,FALSE),0)</f>
        <v>1.7</v>
      </c>
      <c r="G1443" s="375">
        <f>IF(C1443="M.O.",VLOOKUP(A1443,INSUMOS_AUX!A:F,6,FALSE),0)</f>
        <v>0</v>
      </c>
    </row>
    <row r="1444" spans="1:7">
      <c r="A1444" s="375">
        <v>37371</v>
      </c>
      <c r="B1444" s="372" t="s">
        <v>105</v>
      </c>
      <c r="C1444" s="374" t="s">
        <v>43</v>
      </c>
      <c r="D1444" s="374" t="s">
        <v>97</v>
      </c>
      <c r="E1444" s="375">
        <v>0.76717999999999997</v>
      </c>
      <c r="F1444" s="268">
        <f>IF(C1444="MAT.",VLOOKUP(A1444,INSUMOS_AUX!A:F,6,FALSE),0)</f>
        <v>0.64</v>
      </c>
      <c r="G1444" s="375">
        <f>IF(C1444="M.O.",VLOOKUP(A1444,INSUMOS_AUX!A:F,6,FALSE),0)</f>
        <v>0</v>
      </c>
    </row>
    <row r="1445" spans="1:7">
      <c r="A1445" s="375">
        <v>37372</v>
      </c>
      <c r="B1445" s="372" t="s">
        <v>106</v>
      </c>
      <c r="C1445" s="374" t="s">
        <v>43</v>
      </c>
      <c r="D1445" s="374" t="s">
        <v>97</v>
      </c>
      <c r="E1445" s="375">
        <v>0.76717999999999997</v>
      </c>
      <c r="F1445" s="268">
        <f>IF(C1445="MAT.",VLOOKUP(A1445,INSUMOS_AUX!A:F,6,FALSE),0)</f>
        <v>0.37</v>
      </c>
      <c r="G1445" s="375">
        <f>IF(C1445="M.O.",VLOOKUP(A1445,INSUMOS_AUX!A:F,6,FALSE),0)</f>
        <v>0</v>
      </c>
    </row>
    <row r="1446" spans="1:7">
      <c r="A1446" s="375">
        <v>37373</v>
      </c>
      <c r="B1446" s="372" t="s">
        <v>107</v>
      </c>
      <c r="C1446" s="374" t="s">
        <v>43</v>
      </c>
      <c r="D1446" s="374" t="s">
        <v>97</v>
      </c>
      <c r="E1446" s="375">
        <v>0.76717999999999997</v>
      </c>
      <c r="F1446" s="268">
        <f>IF(C1446="MAT.",VLOOKUP(A1446,INSUMOS_AUX!A:F,6,FALSE),0)</f>
        <v>0.02</v>
      </c>
      <c r="G1446" s="375">
        <f>IF(C1446="M.O.",VLOOKUP(A1446,INSUMOS_AUX!A:F,6,FALSE),0)</f>
        <v>0</v>
      </c>
    </row>
    <row r="1447" spans="1:7">
      <c r="A1447" s="375">
        <v>38382</v>
      </c>
      <c r="B1447" s="372" t="s">
        <v>2915</v>
      </c>
      <c r="C1447" s="374" t="s">
        <v>43</v>
      </c>
      <c r="D1447" s="374" t="s">
        <v>2</v>
      </c>
      <c r="E1447" s="375">
        <v>2.0944010000000001E-3</v>
      </c>
      <c r="F1447" s="268">
        <f>IF(C1447="MAT.",VLOOKUP(A1447,INSUMOS_AUX!A:F,6,FALSE),0)</f>
        <v>7.37</v>
      </c>
      <c r="G1447" s="375">
        <f>IF(C1447="M.O.",VLOOKUP(A1447,INSUMOS_AUX!A:F,6,FALSE),0)</f>
        <v>0</v>
      </c>
    </row>
    <row r="1448" spans="1:7">
      <c r="A1448" s="375">
        <v>38390</v>
      </c>
      <c r="B1448" s="372" t="s">
        <v>4067</v>
      </c>
      <c r="C1448" s="374" t="s">
        <v>43</v>
      </c>
      <c r="D1448" s="374" t="s">
        <v>2</v>
      </c>
      <c r="E1448" s="375">
        <v>1.1595939999999999E-3</v>
      </c>
      <c r="F1448" s="268">
        <f>IF(C1448="MAT.",VLOOKUP(A1448,INSUMOS_AUX!A:F,6,FALSE),0)</f>
        <v>22.22</v>
      </c>
      <c r="G1448" s="375">
        <f>IF(C1448="M.O.",VLOOKUP(A1448,INSUMOS_AUX!A:F,6,FALSE),0)</f>
        <v>0</v>
      </c>
    </row>
    <row r="1449" spans="1:7">
      <c r="A1449" s="375">
        <v>38393</v>
      </c>
      <c r="B1449" s="372" t="s">
        <v>4066</v>
      </c>
      <c r="C1449" s="374" t="s">
        <v>43</v>
      </c>
      <c r="D1449" s="374" t="s">
        <v>2</v>
      </c>
      <c r="E1449" s="375">
        <v>1.1595939999999999E-3</v>
      </c>
      <c r="F1449" s="268">
        <f>IF(C1449="MAT.",VLOOKUP(A1449,INSUMOS_AUX!A:F,6,FALSE),0)</f>
        <v>10.02</v>
      </c>
      <c r="G1449" s="375">
        <f>IF(C1449="M.O.",VLOOKUP(A1449,INSUMOS_AUX!A:F,6,FALSE),0)</f>
        <v>0</v>
      </c>
    </row>
    <row r="1450" spans="1:7">
      <c r="A1450" s="375">
        <v>38396</v>
      </c>
      <c r="B1450" s="372" t="s">
        <v>4090</v>
      </c>
      <c r="C1450" s="374" t="s">
        <v>43</v>
      </c>
      <c r="D1450" s="374" t="s">
        <v>2</v>
      </c>
      <c r="E1450" s="375">
        <v>4.1579999999999998E-5</v>
      </c>
      <c r="F1450" s="268">
        <f>IF(C1450="MAT.",VLOOKUP(A1450,INSUMOS_AUX!A:F,6,FALSE),0)</f>
        <v>308.81</v>
      </c>
      <c r="G1450" s="375">
        <f>IF(C1450="M.O.",VLOOKUP(A1450,INSUMOS_AUX!A:F,6,FALSE),0)</f>
        <v>0</v>
      </c>
    </row>
    <row r="1451" spans="1:7">
      <c r="A1451" s="375">
        <v>38399</v>
      </c>
      <c r="B1451" s="372" t="s">
        <v>914</v>
      </c>
      <c r="C1451" s="374" t="s">
        <v>43</v>
      </c>
      <c r="D1451" s="374" t="s">
        <v>2</v>
      </c>
      <c r="E1451" s="375">
        <v>2.07753E-4</v>
      </c>
      <c r="F1451" s="268">
        <f>IF(C1451="MAT.",VLOOKUP(A1451,INSUMOS_AUX!A:F,6,FALSE),0)</f>
        <v>123.87</v>
      </c>
      <c r="G1451" s="375">
        <f>IF(C1451="M.O.",VLOOKUP(A1451,INSUMOS_AUX!A:F,6,FALSE),0)</f>
        <v>0</v>
      </c>
    </row>
    <row r="1452" spans="1:7" ht="21">
      <c r="A1452" s="375">
        <v>38413</v>
      </c>
      <c r="B1452" s="372" t="s">
        <v>2921</v>
      </c>
      <c r="C1452" s="374" t="s">
        <v>43</v>
      </c>
      <c r="D1452" s="374" t="s">
        <v>2</v>
      </c>
      <c r="E1452" s="375">
        <v>3.3832999999999999E-5</v>
      </c>
      <c r="F1452" s="268">
        <f>IF(C1452="MAT.",VLOOKUP(A1452,INSUMOS_AUX!A:F,6,FALSE),0)</f>
        <v>623.17999999999995</v>
      </c>
      <c r="G1452" s="375">
        <f>IF(C1452="M.O.",VLOOKUP(A1452,INSUMOS_AUX!A:F,6,FALSE),0)</f>
        <v>0</v>
      </c>
    </row>
    <row r="1453" spans="1:7">
      <c r="A1453" s="375">
        <v>38476</v>
      </c>
      <c r="B1453" s="372" t="s">
        <v>2266</v>
      </c>
      <c r="C1453" s="374" t="s">
        <v>43</v>
      </c>
      <c r="D1453" s="374" t="s">
        <v>2</v>
      </c>
      <c r="E1453" s="375">
        <v>1.5780899999999999E-4</v>
      </c>
      <c r="F1453" s="268">
        <f>IF(C1453="MAT.",VLOOKUP(A1453,INSUMOS_AUX!A:F,6,FALSE),0)</f>
        <v>186.63</v>
      </c>
      <c r="G1453" s="375">
        <f>IF(C1453="M.O.",VLOOKUP(A1453,INSUMOS_AUX!A:F,6,FALSE),0)</f>
        <v>0</v>
      </c>
    </row>
    <row r="1454" spans="1:7">
      <c r="A1454" s="375">
        <v>38477</v>
      </c>
      <c r="B1454" s="372" t="s">
        <v>2267</v>
      </c>
      <c r="C1454" s="374" t="s">
        <v>43</v>
      </c>
      <c r="D1454" s="374" t="s">
        <v>2</v>
      </c>
      <c r="E1454" s="375">
        <v>3.3832999999999999E-5</v>
      </c>
      <c r="F1454" s="268">
        <f>IF(C1454="MAT.",VLOOKUP(A1454,INSUMOS_AUX!A:F,6,FALSE),0)</f>
        <v>528.54</v>
      </c>
      <c r="G1454" s="375">
        <f>IF(C1454="M.O.",VLOOKUP(A1454,INSUMOS_AUX!A:F,6,FALSE),0)</f>
        <v>0</v>
      </c>
    </row>
    <row r="1455" spans="1:7">
      <c r="A1455" s="375">
        <v>4221</v>
      </c>
      <c r="B1455" s="372" t="s">
        <v>114</v>
      </c>
      <c r="C1455" s="374" t="s">
        <v>43</v>
      </c>
      <c r="D1455" s="374" t="s">
        <v>113</v>
      </c>
      <c r="E1455" s="375">
        <v>2.5899999999999999E-2</v>
      </c>
      <c r="F1455" s="268">
        <f>IF(C1455="MAT.",VLOOKUP(A1455,INSUMOS_AUX!A:F,6,FALSE),0)</f>
        <v>3.45</v>
      </c>
      <c r="G1455" s="375">
        <f>IF(C1455="M.O.",VLOOKUP(A1455,INSUMOS_AUX!A:F,6,FALSE),0)</f>
        <v>0</v>
      </c>
    </row>
    <row r="1456" spans="1:7">
      <c r="A1456" s="375">
        <v>4750</v>
      </c>
      <c r="B1456" s="372" t="s">
        <v>110</v>
      </c>
      <c r="C1456" s="374" t="s">
        <v>92</v>
      </c>
      <c r="D1456" s="374" t="s">
        <v>97</v>
      </c>
      <c r="E1456" s="375">
        <v>0.22477910000000001</v>
      </c>
      <c r="F1456" s="268">
        <f>IF(C1456="MAT.",VLOOKUP(A1456,INSUMOS_AUX!A:F,6,FALSE),0)</f>
        <v>0</v>
      </c>
      <c r="G1456" s="375">
        <f>IF(C1456="M.O.",VLOOKUP(A1456,INSUMOS_AUX!A:F,6,FALSE),0)</f>
        <v>13.35</v>
      </c>
    </row>
    <row r="1457" spans="1:7">
      <c r="A1457" s="375">
        <v>6111</v>
      </c>
      <c r="B1457" s="372" t="s">
        <v>109</v>
      </c>
      <c r="C1457" s="374" t="s">
        <v>92</v>
      </c>
      <c r="D1457" s="374" t="s">
        <v>97</v>
      </c>
      <c r="E1457" s="375">
        <v>0.46703197800000001</v>
      </c>
      <c r="F1457" s="268">
        <f>IF(C1457="MAT.",VLOOKUP(A1457,INSUMOS_AUX!A:F,6,FALSE),0)</f>
        <v>0</v>
      </c>
      <c r="G1457" s="375">
        <f>IF(C1457="M.O.",VLOOKUP(A1457,INSUMOS_AUX!A:F,6,FALSE),0)</f>
        <v>8.17</v>
      </c>
    </row>
    <row r="1458" spans="1:7">
      <c r="A1458" s="96"/>
      <c r="B1458" s="110"/>
      <c r="C1458" s="97"/>
      <c r="D1458" s="97"/>
      <c r="E1458" s="97"/>
      <c r="F1458" s="97"/>
      <c r="G1458" s="97"/>
    </row>
    <row r="1459" spans="1:7" ht="21">
      <c r="A1459" s="359" t="s">
        <v>5711</v>
      </c>
      <c r="B1459" s="358" t="s">
        <v>5712</v>
      </c>
      <c r="C1459" s="360" t="s">
        <v>75</v>
      </c>
      <c r="D1459" s="360" t="s">
        <v>76</v>
      </c>
      <c r="E1459" s="361">
        <v>285.35000000000002</v>
      </c>
      <c r="F1459" s="361">
        <f t="shared" ref="F1459:G1459" si="48">SUMPRODUCT($E1460:$E1488,F1460:F1488)</f>
        <v>46.803697019200001</v>
      </c>
      <c r="G1459" s="361">
        <f t="shared" si="48"/>
        <v>5.2145608699999997</v>
      </c>
    </row>
    <row r="1460" spans="1:7">
      <c r="A1460" s="375">
        <v>10</v>
      </c>
      <c r="B1460" s="372" t="s">
        <v>332</v>
      </c>
      <c r="C1460" s="374" t="s">
        <v>43</v>
      </c>
      <c r="D1460" s="374" t="s">
        <v>2</v>
      </c>
      <c r="E1460" s="375">
        <v>3.848256E-3</v>
      </c>
      <c r="F1460" s="268">
        <f>IF(C1460="MAT.",VLOOKUP(A1460,INSUMOS_AUX!A:F,6,FALSE),0)</f>
        <v>6.13</v>
      </c>
      <c r="G1460" s="375">
        <f>IF(C1460="M.O.",VLOOKUP(A1460,INSUMOS_AUX!A:F,6,FALSE),0)</f>
        <v>0</v>
      </c>
    </row>
    <row r="1461" spans="1:7" ht="21">
      <c r="A1461" s="375">
        <v>11359</v>
      </c>
      <c r="B1461" s="372" t="s">
        <v>5603</v>
      </c>
      <c r="C1461" s="374" t="s">
        <v>43</v>
      </c>
      <c r="D1461" s="374" t="s">
        <v>2</v>
      </c>
      <c r="E1461" s="375">
        <v>3.2496000000000002E-5</v>
      </c>
      <c r="F1461" s="268">
        <f>IF(C1461="MAT.",VLOOKUP(A1461,INSUMOS_AUX!A:F,6,FALSE),0)</f>
        <v>604.45000000000005</v>
      </c>
      <c r="G1461" s="375">
        <f>IF(C1461="M.O.",VLOOKUP(A1461,INSUMOS_AUX!A:F,6,FALSE),0)</f>
        <v>0</v>
      </c>
    </row>
    <row r="1462" spans="1:7">
      <c r="A1462" s="375">
        <v>12815</v>
      </c>
      <c r="B1462" s="372" t="s">
        <v>2406</v>
      </c>
      <c r="C1462" s="374" t="s">
        <v>43</v>
      </c>
      <c r="D1462" s="374" t="s">
        <v>2</v>
      </c>
      <c r="E1462" s="375">
        <v>4.3531680000000001E-3</v>
      </c>
      <c r="F1462" s="268">
        <f>IF(C1462="MAT.",VLOOKUP(A1462,INSUMOS_AUX!A:F,6,FALSE),0)</f>
        <v>5.65</v>
      </c>
      <c r="G1462" s="375">
        <f>IF(C1462="M.O.",VLOOKUP(A1462,INSUMOS_AUX!A:F,6,FALSE),0)</f>
        <v>0</v>
      </c>
    </row>
    <row r="1463" spans="1:7">
      <c r="A1463" s="375">
        <v>12892</v>
      </c>
      <c r="B1463" s="372" t="s">
        <v>328</v>
      </c>
      <c r="C1463" s="374" t="s">
        <v>43</v>
      </c>
      <c r="D1463" s="374" t="s">
        <v>98</v>
      </c>
      <c r="E1463" s="375">
        <v>6.5926079999999998E-3</v>
      </c>
      <c r="F1463" s="268">
        <f>IF(C1463="MAT.",VLOOKUP(A1463,INSUMOS_AUX!A:F,6,FALSE),0)</f>
        <v>9</v>
      </c>
      <c r="G1463" s="375">
        <f>IF(C1463="M.O.",VLOOKUP(A1463,INSUMOS_AUX!A:F,6,FALSE),0)</f>
        <v>0</v>
      </c>
    </row>
    <row r="1464" spans="1:7">
      <c r="A1464" s="375">
        <v>12893</v>
      </c>
      <c r="B1464" s="372" t="s">
        <v>329</v>
      </c>
      <c r="C1464" s="374" t="s">
        <v>43</v>
      </c>
      <c r="D1464" s="374" t="s">
        <v>98</v>
      </c>
      <c r="E1464" s="375">
        <v>7.6847999999999999E-4</v>
      </c>
      <c r="F1464" s="268">
        <f>IF(C1464="MAT.",VLOOKUP(A1464,INSUMOS_AUX!A:F,6,FALSE),0)</f>
        <v>48</v>
      </c>
      <c r="G1464" s="375">
        <f>IF(C1464="M.O.",VLOOKUP(A1464,INSUMOS_AUX!A:F,6,FALSE),0)</f>
        <v>0</v>
      </c>
    </row>
    <row r="1465" spans="1:7">
      <c r="A1465" s="375">
        <v>1381</v>
      </c>
      <c r="B1465" s="372" t="s">
        <v>6384</v>
      </c>
      <c r="C1465" s="374" t="s">
        <v>43</v>
      </c>
      <c r="D1465" s="374" t="s">
        <v>94</v>
      </c>
      <c r="E1465" s="375">
        <v>8.6199999999999992</v>
      </c>
      <c r="F1465" s="268">
        <f>IF(C1465="MAT.",VLOOKUP(A1465,INSUMOS_AUX!A:F,6,FALSE),0)</f>
        <v>0.42</v>
      </c>
      <c r="G1465" s="375">
        <f>IF(C1465="M.O.",VLOOKUP(A1465,INSUMOS_AUX!A:F,6,FALSE),0)</f>
        <v>0</v>
      </c>
    </row>
    <row r="1466" spans="1:7">
      <c r="A1466" s="375">
        <v>25966</v>
      </c>
      <c r="B1466" s="372" t="s">
        <v>3980</v>
      </c>
      <c r="C1466" s="374" t="s">
        <v>43</v>
      </c>
      <c r="D1466" s="374" t="s">
        <v>113</v>
      </c>
      <c r="E1466" s="375">
        <v>7.2552000000000001E-4</v>
      </c>
      <c r="F1466" s="268">
        <f>IF(C1466="MAT.",VLOOKUP(A1466,INSUMOS_AUX!A:F,6,FALSE),0)</f>
        <v>13.63</v>
      </c>
      <c r="G1466" s="375">
        <f>IF(C1466="M.O.",VLOOKUP(A1466,INSUMOS_AUX!A:F,6,FALSE),0)</f>
        <v>0</v>
      </c>
    </row>
    <row r="1467" spans="1:7">
      <c r="A1467" s="375">
        <v>2711</v>
      </c>
      <c r="B1467" s="372" t="s">
        <v>334</v>
      </c>
      <c r="C1467" s="374" t="s">
        <v>43</v>
      </c>
      <c r="D1467" s="374" t="s">
        <v>2</v>
      </c>
      <c r="E1467" s="375">
        <v>3.1900800000000002E-4</v>
      </c>
      <c r="F1467" s="268">
        <f>IF(C1467="MAT.",VLOOKUP(A1467,INSUMOS_AUX!A:F,6,FALSE),0)</f>
        <v>100.24</v>
      </c>
      <c r="G1467" s="375">
        <f>IF(C1467="M.O.",VLOOKUP(A1467,INSUMOS_AUX!A:F,6,FALSE),0)</f>
        <v>0</v>
      </c>
    </row>
    <row r="1468" spans="1:7">
      <c r="A1468" s="375">
        <v>34357</v>
      </c>
      <c r="B1468" s="372" t="s">
        <v>6385</v>
      </c>
      <c r="C1468" s="374" t="s">
        <v>43</v>
      </c>
      <c r="D1468" s="374" t="s">
        <v>94</v>
      </c>
      <c r="E1468" s="375">
        <v>0.14000000000000001</v>
      </c>
      <c r="F1468" s="268">
        <f>IF(C1468="MAT.",VLOOKUP(A1468,INSUMOS_AUX!A:F,6,FALSE),0)</f>
        <v>2.67</v>
      </c>
      <c r="G1468" s="375">
        <f>IF(C1468="M.O.",VLOOKUP(A1468,INSUMOS_AUX!A:F,6,FALSE),0)</f>
        <v>0</v>
      </c>
    </row>
    <row r="1469" spans="1:7">
      <c r="A1469" s="375">
        <v>36144</v>
      </c>
      <c r="B1469" s="372" t="s">
        <v>4026</v>
      </c>
      <c r="C1469" s="374" t="s">
        <v>43</v>
      </c>
      <c r="D1469" s="374" t="s">
        <v>2</v>
      </c>
      <c r="E1469" s="375">
        <v>5.3513855999999999E-2</v>
      </c>
      <c r="F1469" s="268">
        <f>IF(C1469="MAT.",VLOOKUP(A1469,INSUMOS_AUX!A:F,6,FALSE),0)</f>
        <v>1.1200000000000001</v>
      </c>
      <c r="G1469" s="375">
        <f>IF(C1469="M.O.",VLOOKUP(A1469,INSUMOS_AUX!A:F,6,FALSE),0)</f>
        <v>0</v>
      </c>
    </row>
    <row r="1470" spans="1:7">
      <c r="A1470" s="375">
        <v>36146</v>
      </c>
      <c r="B1470" s="372" t="s">
        <v>3883</v>
      </c>
      <c r="C1470" s="374" t="s">
        <v>43</v>
      </c>
      <c r="D1470" s="374" t="s">
        <v>2</v>
      </c>
      <c r="E1470" s="375">
        <v>5.9534400000000004E-4</v>
      </c>
      <c r="F1470" s="268">
        <f>IF(C1470="MAT.",VLOOKUP(A1470,INSUMOS_AUX!A:F,6,FALSE),0)</f>
        <v>170</v>
      </c>
      <c r="G1470" s="375">
        <f>IF(C1470="M.O.",VLOOKUP(A1470,INSUMOS_AUX!A:F,6,FALSE),0)</f>
        <v>0</v>
      </c>
    </row>
    <row r="1471" spans="1:7" ht="21">
      <c r="A1471" s="375">
        <v>36149</v>
      </c>
      <c r="B1471" s="372" t="s">
        <v>4647</v>
      </c>
      <c r="C1471" s="374" t="s">
        <v>43</v>
      </c>
      <c r="D1471" s="374" t="s">
        <v>2</v>
      </c>
      <c r="E1471" s="375">
        <v>3.456E-4</v>
      </c>
      <c r="F1471" s="268">
        <f>IF(C1471="MAT.",VLOOKUP(A1471,INSUMOS_AUX!A:F,6,FALSE),0)</f>
        <v>117.5</v>
      </c>
      <c r="G1471" s="375">
        <f>IF(C1471="M.O.",VLOOKUP(A1471,INSUMOS_AUX!A:F,6,FALSE),0)</f>
        <v>0</v>
      </c>
    </row>
    <row r="1472" spans="1:7">
      <c r="A1472" s="375">
        <v>36150</v>
      </c>
      <c r="B1472" s="372" t="s">
        <v>780</v>
      </c>
      <c r="C1472" s="374" t="s">
        <v>43</v>
      </c>
      <c r="D1472" s="374" t="s">
        <v>2</v>
      </c>
      <c r="E1472" s="375">
        <v>1.2702239999999999E-3</v>
      </c>
      <c r="F1472" s="268">
        <f>IF(C1472="MAT.",VLOOKUP(A1472,INSUMOS_AUX!A:F,6,FALSE),0)</f>
        <v>29.7</v>
      </c>
      <c r="G1472" s="375">
        <f>IF(C1472="M.O.",VLOOKUP(A1472,INSUMOS_AUX!A:F,6,FALSE),0)</f>
        <v>0</v>
      </c>
    </row>
    <row r="1473" spans="1:7" ht="21">
      <c r="A1473" s="375">
        <v>36153</v>
      </c>
      <c r="B1473" s="372" t="s">
        <v>4184</v>
      </c>
      <c r="C1473" s="374" t="s">
        <v>43</v>
      </c>
      <c r="D1473" s="374" t="s">
        <v>2</v>
      </c>
      <c r="E1473" s="375">
        <v>5.1599999999999997E-4</v>
      </c>
      <c r="F1473" s="268">
        <f>IF(C1473="MAT.",VLOOKUP(A1473,INSUMOS_AUX!A:F,6,FALSE),0)</f>
        <v>133.75</v>
      </c>
      <c r="G1473" s="375">
        <f>IF(C1473="M.O.",VLOOKUP(A1473,INSUMOS_AUX!A:F,6,FALSE),0)</f>
        <v>0</v>
      </c>
    </row>
    <row r="1474" spans="1:7">
      <c r="A1474" s="375">
        <v>37370</v>
      </c>
      <c r="B1474" s="372" t="s">
        <v>104</v>
      </c>
      <c r="C1474" s="374" t="s">
        <v>43</v>
      </c>
      <c r="D1474" s="374" t="s">
        <v>97</v>
      </c>
      <c r="E1474" s="375">
        <v>0.48</v>
      </c>
      <c r="F1474" s="268">
        <f>IF(C1474="MAT.",VLOOKUP(A1474,INSUMOS_AUX!A:F,6,FALSE),0)</f>
        <v>1.7</v>
      </c>
      <c r="G1474" s="375">
        <f>IF(C1474="M.O.",VLOOKUP(A1474,INSUMOS_AUX!A:F,6,FALSE),0)</f>
        <v>0</v>
      </c>
    </row>
    <row r="1475" spans="1:7">
      <c r="A1475" s="375">
        <v>37371</v>
      </c>
      <c r="B1475" s="372" t="s">
        <v>105</v>
      </c>
      <c r="C1475" s="374" t="s">
        <v>43</v>
      </c>
      <c r="D1475" s="374" t="s">
        <v>97</v>
      </c>
      <c r="E1475" s="375">
        <v>0.48</v>
      </c>
      <c r="F1475" s="268">
        <f>IF(C1475="MAT.",VLOOKUP(A1475,INSUMOS_AUX!A:F,6,FALSE),0)</f>
        <v>0.64</v>
      </c>
      <c r="G1475" s="375">
        <f>IF(C1475="M.O.",VLOOKUP(A1475,INSUMOS_AUX!A:F,6,FALSE),0)</f>
        <v>0</v>
      </c>
    </row>
    <row r="1476" spans="1:7">
      <c r="A1476" s="375">
        <v>37372</v>
      </c>
      <c r="B1476" s="372" t="s">
        <v>106</v>
      </c>
      <c r="C1476" s="374" t="s">
        <v>43</v>
      </c>
      <c r="D1476" s="374" t="s">
        <v>97</v>
      </c>
      <c r="E1476" s="375">
        <v>0.48</v>
      </c>
      <c r="F1476" s="268">
        <f>IF(C1476="MAT.",VLOOKUP(A1476,INSUMOS_AUX!A:F,6,FALSE),0)</f>
        <v>0.37</v>
      </c>
      <c r="G1476" s="375">
        <f>IF(C1476="M.O.",VLOOKUP(A1476,INSUMOS_AUX!A:F,6,FALSE),0)</f>
        <v>0</v>
      </c>
    </row>
    <row r="1477" spans="1:7">
      <c r="A1477" s="375">
        <v>37373</v>
      </c>
      <c r="B1477" s="372" t="s">
        <v>107</v>
      </c>
      <c r="C1477" s="374" t="s">
        <v>43</v>
      </c>
      <c r="D1477" s="374" t="s">
        <v>97</v>
      </c>
      <c r="E1477" s="375">
        <v>0.48</v>
      </c>
      <c r="F1477" s="268">
        <f>IF(C1477="MAT.",VLOOKUP(A1477,INSUMOS_AUX!A:F,6,FALSE),0)</f>
        <v>0.02</v>
      </c>
      <c r="G1477" s="375">
        <f>IF(C1477="M.O.",VLOOKUP(A1477,INSUMOS_AUX!A:F,6,FALSE),0)</f>
        <v>0</v>
      </c>
    </row>
    <row r="1478" spans="1:7">
      <c r="A1478" s="375">
        <v>38382</v>
      </c>
      <c r="B1478" s="372" t="s">
        <v>2915</v>
      </c>
      <c r="C1478" s="374" t="s">
        <v>43</v>
      </c>
      <c r="D1478" s="374" t="s">
        <v>2</v>
      </c>
      <c r="E1478" s="375">
        <v>1.3104E-3</v>
      </c>
      <c r="F1478" s="268">
        <f>IF(C1478="MAT.",VLOOKUP(A1478,INSUMOS_AUX!A:F,6,FALSE),0)</f>
        <v>7.37</v>
      </c>
      <c r="G1478" s="375">
        <f>IF(C1478="M.O.",VLOOKUP(A1478,INSUMOS_AUX!A:F,6,FALSE),0)</f>
        <v>0</v>
      </c>
    </row>
    <row r="1479" spans="1:7">
      <c r="A1479" s="375">
        <v>38390</v>
      </c>
      <c r="B1479" s="372" t="s">
        <v>4067</v>
      </c>
      <c r="C1479" s="374" t="s">
        <v>43</v>
      </c>
      <c r="D1479" s="374" t="s">
        <v>2</v>
      </c>
      <c r="E1479" s="375">
        <v>7.2552000000000001E-4</v>
      </c>
      <c r="F1479" s="268">
        <f>IF(C1479="MAT.",VLOOKUP(A1479,INSUMOS_AUX!A:F,6,FALSE),0)</f>
        <v>22.22</v>
      </c>
      <c r="G1479" s="375">
        <f>IF(C1479="M.O.",VLOOKUP(A1479,INSUMOS_AUX!A:F,6,FALSE),0)</f>
        <v>0</v>
      </c>
    </row>
    <row r="1480" spans="1:7">
      <c r="A1480" s="375">
        <v>38393</v>
      </c>
      <c r="B1480" s="372" t="s">
        <v>4066</v>
      </c>
      <c r="C1480" s="374" t="s">
        <v>43</v>
      </c>
      <c r="D1480" s="374" t="s">
        <v>2</v>
      </c>
      <c r="E1480" s="375">
        <v>7.2552000000000001E-4</v>
      </c>
      <c r="F1480" s="268">
        <f>IF(C1480="MAT.",VLOOKUP(A1480,INSUMOS_AUX!A:F,6,FALSE),0)</f>
        <v>10.02</v>
      </c>
      <c r="G1480" s="375">
        <f>IF(C1480="M.O.",VLOOKUP(A1480,INSUMOS_AUX!A:F,6,FALSE),0)</f>
        <v>0</v>
      </c>
    </row>
    <row r="1481" spans="1:7">
      <c r="A1481" s="375">
        <v>38396</v>
      </c>
      <c r="B1481" s="372" t="s">
        <v>4090</v>
      </c>
      <c r="C1481" s="374" t="s">
        <v>43</v>
      </c>
      <c r="D1481" s="374" t="s">
        <v>2</v>
      </c>
      <c r="E1481" s="375">
        <v>2.6016E-5</v>
      </c>
      <c r="F1481" s="268">
        <f>IF(C1481="MAT.",VLOOKUP(A1481,INSUMOS_AUX!A:F,6,FALSE),0)</f>
        <v>308.81</v>
      </c>
      <c r="G1481" s="375">
        <f>IF(C1481="M.O.",VLOOKUP(A1481,INSUMOS_AUX!A:F,6,FALSE),0)</f>
        <v>0</v>
      </c>
    </row>
    <row r="1482" spans="1:7">
      <c r="A1482" s="375">
        <v>38399</v>
      </c>
      <c r="B1482" s="372" t="s">
        <v>914</v>
      </c>
      <c r="C1482" s="374" t="s">
        <v>43</v>
      </c>
      <c r="D1482" s="374" t="s">
        <v>2</v>
      </c>
      <c r="E1482" s="375">
        <v>1.2998400000000001E-4</v>
      </c>
      <c r="F1482" s="268">
        <f>IF(C1482="MAT.",VLOOKUP(A1482,INSUMOS_AUX!A:F,6,FALSE),0)</f>
        <v>123.87</v>
      </c>
      <c r="G1482" s="375">
        <f>IF(C1482="M.O.",VLOOKUP(A1482,INSUMOS_AUX!A:F,6,FALSE),0)</f>
        <v>0</v>
      </c>
    </row>
    <row r="1483" spans="1:7" ht="21">
      <c r="A1483" s="375">
        <v>38413</v>
      </c>
      <c r="B1483" s="372" t="s">
        <v>2921</v>
      </c>
      <c r="C1483" s="374" t="s">
        <v>43</v>
      </c>
      <c r="D1483" s="374" t="s">
        <v>2</v>
      </c>
      <c r="E1483" s="375">
        <v>2.1168000000000001E-5</v>
      </c>
      <c r="F1483" s="268">
        <f>IF(C1483="MAT.",VLOOKUP(A1483,INSUMOS_AUX!A:F,6,FALSE),0)</f>
        <v>623.17999999999995</v>
      </c>
      <c r="G1483" s="375">
        <f>IF(C1483="M.O.",VLOOKUP(A1483,INSUMOS_AUX!A:F,6,FALSE),0)</f>
        <v>0</v>
      </c>
    </row>
    <row r="1484" spans="1:7">
      <c r="A1484" s="375">
        <v>38476</v>
      </c>
      <c r="B1484" s="372" t="s">
        <v>2266</v>
      </c>
      <c r="C1484" s="374" t="s">
        <v>43</v>
      </c>
      <c r="D1484" s="374" t="s">
        <v>2</v>
      </c>
      <c r="E1484" s="375">
        <v>9.8735999999999998E-5</v>
      </c>
      <c r="F1484" s="268">
        <f>IF(C1484="MAT.",VLOOKUP(A1484,INSUMOS_AUX!A:F,6,FALSE),0)</f>
        <v>186.63</v>
      </c>
      <c r="G1484" s="375">
        <f>IF(C1484="M.O.",VLOOKUP(A1484,INSUMOS_AUX!A:F,6,FALSE),0)</f>
        <v>0</v>
      </c>
    </row>
    <row r="1485" spans="1:7">
      <c r="A1485" s="375">
        <v>38477</v>
      </c>
      <c r="B1485" s="372" t="s">
        <v>2267</v>
      </c>
      <c r="C1485" s="374" t="s">
        <v>43</v>
      </c>
      <c r="D1485" s="374" t="s">
        <v>2</v>
      </c>
      <c r="E1485" s="375">
        <v>2.1168000000000001E-5</v>
      </c>
      <c r="F1485" s="268">
        <f>IF(C1485="MAT.",VLOOKUP(A1485,INSUMOS_AUX!A:F,6,FALSE),0)</f>
        <v>528.54</v>
      </c>
      <c r="G1485" s="375">
        <f>IF(C1485="M.O.",VLOOKUP(A1485,INSUMOS_AUX!A:F,6,FALSE),0)</f>
        <v>0</v>
      </c>
    </row>
    <row r="1486" spans="1:7">
      <c r="A1486" s="375">
        <v>4760</v>
      </c>
      <c r="B1486" s="372" t="s">
        <v>227</v>
      </c>
      <c r="C1486" s="374" t="s">
        <v>92</v>
      </c>
      <c r="D1486" s="374" t="s">
        <v>97</v>
      </c>
      <c r="E1486" s="375">
        <v>0.313689</v>
      </c>
      <c r="F1486" s="268">
        <f>IF(C1486="MAT.",VLOOKUP(A1486,INSUMOS_AUX!A:F,6,FALSE),0)</f>
        <v>0</v>
      </c>
      <c r="G1486" s="375">
        <f>IF(C1486="M.O.",VLOOKUP(A1486,INSUMOS_AUX!A:F,6,FALSE),0)</f>
        <v>12.12</v>
      </c>
    </row>
    <row r="1487" spans="1:7">
      <c r="A1487" s="375">
        <v>6111</v>
      </c>
      <c r="B1487" s="372" t="s">
        <v>109</v>
      </c>
      <c r="C1487" s="374" t="s">
        <v>92</v>
      </c>
      <c r="D1487" s="374" t="s">
        <v>97</v>
      </c>
      <c r="E1487" s="375">
        <v>0.17290700000000001</v>
      </c>
      <c r="F1487" s="268">
        <f>IF(C1487="MAT.",VLOOKUP(A1487,INSUMOS_AUX!A:F,6,FALSE),0)</f>
        <v>0</v>
      </c>
      <c r="G1487" s="375">
        <f>IF(C1487="M.O.",VLOOKUP(A1487,INSUMOS_AUX!A:F,6,FALSE),0)</f>
        <v>8.17</v>
      </c>
    </row>
    <row r="1488" spans="1:7">
      <c r="A1488" s="375" t="s">
        <v>6386</v>
      </c>
      <c r="B1488" s="372" t="s">
        <v>6387</v>
      </c>
      <c r="C1488" s="374" t="s">
        <v>43</v>
      </c>
      <c r="D1488" s="374" t="s">
        <v>76</v>
      </c>
      <c r="E1488" s="375">
        <v>1.07</v>
      </c>
      <c r="F1488" s="268">
        <f>IF(C1488="MAT.",VLOOKUP(A1488,INSUMOS_AUX!A:F,6,FALSE),0)</f>
        <v>38.21</v>
      </c>
      <c r="G1488" s="375">
        <f>IF(C1488="M.O.",VLOOKUP(A1488,INSUMOS_AUX!A:F,6,FALSE),0)</f>
        <v>0</v>
      </c>
    </row>
    <row r="1489" spans="1:7">
      <c r="A1489" s="96"/>
      <c r="B1489" s="110"/>
      <c r="C1489" s="97"/>
      <c r="D1489" s="97"/>
      <c r="E1489" s="97"/>
      <c r="F1489" s="97"/>
      <c r="G1489" s="97"/>
    </row>
    <row r="1490" spans="1:7" ht="21">
      <c r="A1490" s="359" t="s">
        <v>5713</v>
      </c>
      <c r="B1490" s="358" t="s">
        <v>5714</v>
      </c>
      <c r="C1490" s="360" t="s">
        <v>75</v>
      </c>
      <c r="D1490" s="360" t="s">
        <v>78</v>
      </c>
      <c r="E1490" s="361">
        <v>181.04</v>
      </c>
      <c r="F1490" s="361">
        <f t="shared" ref="F1490:G1490" si="49">SUMPRODUCT($E1491:$E1519,F1491:F1519)</f>
        <v>8.126180466520001</v>
      </c>
      <c r="G1490" s="361">
        <f t="shared" si="49"/>
        <v>1.3000602969999999</v>
      </c>
    </row>
    <row r="1491" spans="1:7">
      <c r="A1491" s="375">
        <v>10</v>
      </c>
      <c r="B1491" s="372" t="s">
        <v>332</v>
      </c>
      <c r="C1491" s="374" t="s">
        <v>43</v>
      </c>
      <c r="D1491" s="374" t="s">
        <v>2</v>
      </c>
      <c r="E1491" s="375">
        <v>9.2999499999999998E-4</v>
      </c>
      <c r="F1491" s="268">
        <f>IF(C1491="MAT.",VLOOKUP(A1491,INSUMOS_AUX!A:F,6,FALSE),0)</f>
        <v>6.13</v>
      </c>
      <c r="G1491" s="375">
        <f>IF(C1491="M.O.",VLOOKUP(A1491,INSUMOS_AUX!A:F,6,FALSE),0)</f>
        <v>0</v>
      </c>
    </row>
    <row r="1492" spans="1:7" ht="21">
      <c r="A1492" s="375">
        <v>11359</v>
      </c>
      <c r="B1492" s="372" t="s">
        <v>5603</v>
      </c>
      <c r="C1492" s="374" t="s">
        <v>43</v>
      </c>
      <c r="D1492" s="374" t="s">
        <v>2</v>
      </c>
      <c r="E1492" s="375">
        <v>7.8539999999999997E-6</v>
      </c>
      <c r="F1492" s="268">
        <f>IF(C1492="MAT.",VLOOKUP(A1492,INSUMOS_AUX!A:F,6,FALSE),0)</f>
        <v>604.45000000000005</v>
      </c>
      <c r="G1492" s="375">
        <f>IF(C1492="M.O.",VLOOKUP(A1492,INSUMOS_AUX!A:F,6,FALSE),0)</f>
        <v>0</v>
      </c>
    </row>
    <row r="1493" spans="1:7">
      <c r="A1493" s="375">
        <v>12815</v>
      </c>
      <c r="B1493" s="372" t="s">
        <v>2406</v>
      </c>
      <c r="C1493" s="374" t="s">
        <v>43</v>
      </c>
      <c r="D1493" s="374" t="s">
        <v>2</v>
      </c>
      <c r="E1493" s="375">
        <v>1.052016E-3</v>
      </c>
      <c r="F1493" s="268">
        <f>IF(C1493="MAT.",VLOOKUP(A1493,INSUMOS_AUX!A:F,6,FALSE),0)</f>
        <v>5.65</v>
      </c>
      <c r="G1493" s="375">
        <f>IF(C1493="M.O.",VLOOKUP(A1493,INSUMOS_AUX!A:F,6,FALSE),0)</f>
        <v>0</v>
      </c>
    </row>
    <row r="1494" spans="1:7">
      <c r="A1494" s="375">
        <v>12892</v>
      </c>
      <c r="B1494" s="372" t="s">
        <v>328</v>
      </c>
      <c r="C1494" s="374" t="s">
        <v>43</v>
      </c>
      <c r="D1494" s="374" t="s">
        <v>98</v>
      </c>
      <c r="E1494" s="375">
        <v>1.5932139999999999E-3</v>
      </c>
      <c r="F1494" s="268">
        <f>IF(C1494="MAT.",VLOOKUP(A1494,INSUMOS_AUX!A:F,6,FALSE),0)</f>
        <v>9</v>
      </c>
      <c r="G1494" s="375">
        <f>IF(C1494="M.O.",VLOOKUP(A1494,INSUMOS_AUX!A:F,6,FALSE),0)</f>
        <v>0</v>
      </c>
    </row>
    <row r="1495" spans="1:7">
      <c r="A1495" s="375">
        <v>12893</v>
      </c>
      <c r="B1495" s="372" t="s">
        <v>329</v>
      </c>
      <c r="C1495" s="374" t="s">
        <v>43</v>
      </c>
      <c r="D1495" s="374" t="s">
        <v>98</v>
      </c>
      <c r="E1495" s="375">
        <v>1.85716E-4</v>
      </c>
      <c r="F1495" s="268">
        <f>IF(C1495="MAT.",VLOOKUP(A1495,INSUMOS_AUX!A:F,6,FALSE),0)</f>
        <v>48</v>
      </c>
      <c r="G1495" s="375">
        <f>IF(C1495="M.O.",VLOOKUP(A1495,INSUMOS_AUX!A:F,6,FALSE),0)</f>
        <v>0</v>
      </c>
    </row>
    <row r="1496" spans="1:7">
      <c r="A1496" s="375">
        <v>1381</v>
      </c>
      <c r="B1496" s="372" t="s">
        <v>6384</v>
      </c>
      <c r="C1496" s="374" t="s">
        <v>43</v>
      </c>
      <c r="D1496" s="374" t="s">
        <v>94</v>
      </c>
      <c r="E1496" s="375">
        <v>0.60299999999999998</v>
      </c>
      <c r="F1496" s="268">
        <f>IF(C1496="MAT.",VLOOKUP(A1496,INSUMOS_AUX!A:F,6,FALSE),0)</f>
        <v>0.42</v>
      </c>
      <c r="G1496" s="375">
        <f>IF(C1496="M.O.",VLOOKUP(A1496,INSUMOS_AUX!A:F,6,FALSE),0)</f>
        <v>0</v>
      </c>
    </row>
    <row r="1497" spans="1:7">
      <c r="A1497" s="375">
        <v>25966</v>
      </c>
      <c r="B1497" s="372" t="s">
        <v>3980</v>
      </c>
      <c r="C1497" s="374" t="s">
        <v>43</v>
      </c>
      <c r="D1497" s="374" t="s">
        <v>113</v>
      </c>
      <c r="E1497" s="375">
        <v>1.7533499999999999E-4</v>
      </c>
      <c r="F1497" s="268">
        <f>IF(C1497="MAT.",VLOOKUP(A1497,INSUMOS_AUX!A:F,6,FALSE),0)</f>
        <v>13.63</v>
      </c>
      <c r="G1497" s="375">
        <f>IF(C1497="M.O.",VLOOKUP(A1497,INSUMOS_AUX!A:F,6,FALSE),0)</f>
        <v>0</v>
      </c>
    </row>
    <row r="1498" spans="1:7">
      <c r="A1498" s="375">
        <v>2711</v>
      </c>
      <c r="B1498" s="372" t="s">
        <v>334</v>
      </c>
      <c r="C1498" s="374" t="s">
        <v>43</v>
      </c>
      <c r="D1498" s="374" t="s">
        <v>2</v>
      </c>
      <c r="E1498" s="375">
        <v>7.7094000000000004E-5</v>
      </c>
      <c r="F1498" s="268">
        <f>IF(C1498="MAT.",VLOOKUP(A1498,INSUMOS_AUX!A:F,6,FALSE),0)</f>
        <v>100.24</v>
      </c>
      <c r="G1498" s="375">
        <f>IF(C1498="M.O.",VLOOKUP(A1498,INSUMOS_AUX!A:F,6,FALSE),0)</f>
        <v>0</v>
      </c>
    </row>
    <row r="1499" spans="1:7">
      <c r="A1499" s="375">
        <v>34357</v>
      </c>
      <c r="B1499" s="372" t="s">
        <v>6385</v>
      </c>
      <c r="C1499" s="374" t="s">
        <v>43</v>
      </c>
      <c r="D1499" s="374" t="s">
        <v>94</v>
      </c>
      <c r="E1499" s="375">
        <v>8.4000000000000005E-2</v>
      </c>
      <c r="F1499" s="268">
        <f>IF(C1499="MAT.",VLOOKUP(A1499,INSUMOS_AUX!A:F,6,FALSE),0)</f>
        <v>2.67</v>
      </c>
      <c r="G1499" s="375">
        <f>IF(C1499="M.O.",VLOOKUP(A1499,INSUMOS_AUX!A:F,6,FALSE),0)</f>
        <v>0</v>
      </c>
    </row>
    <row r="1500" spans="1:7">
      <c r="A1500" s="375">
        <v>36144</v>
      </c>
      <c r="B1500" s="372" t="s">
        <v>4026</v>
      </c>
      <c r="C1500" s="374" t="s">
        <v>43</v>
      </c>
      <c r="D1500" s="374" t="s">
        <v>2</v>
      </c>
      <c r="E1500" s="375">
        <v>1.2932515E-2</v>
      </c>
      <c r="F1500" s="268">
        <f>IF(C1500="MAT.",VLOOKUP(A1500,INSUMOS_AUX!A:F,6,FALSE),0)</f>
        <v>1.1200000000000001</v>
      </c>
      <c r="G1500" s="375">
        <f>IF(C1500="M.O.",VLOOKUP(A1500,INSUMOS_AUX!A:F,6,FALSE),0)</f>
        <v>0</v>
      </c>
    </row>
    <row r="1501" spans="1:7">
      <c r="A1501" s="375">
        <v>36146</v>
      </c>
      <c r="B1501" s="372" t="s">
        <v>3883</v>
      </c>
      <c r="C1501" s="374" t="s">
        <v>43</v>
      </c>
      <c r="D1501" s="374" t="s">
        <v>2</v>
      </c>
      <c r="E1501" s="375">
        <v>1.4387499999999999E-4</v>
      </c>
      <c r="F1501" s="268">
        <f>IF(C1501="MAT.",VLOOKUP(A1501,INSUMOS_AUX!A:F,6,FALSE),0)</f>
        <v>170</v>
      </c>
      <c r="G1501" s="375">
        <f>IF(C1501="M.O.",VLOOKUP(A1501,INSUMOS_AUX!A:F,6,FALSE),0)</f>
        <v>0</v>
      </c>
    </row>
    <row r="1502" spans="1:7" ht="21">
      <c r="A1502" s="375">
        <v>36149</v>
      </c>
      <c r="B1502" s="372" t="s">
        <v>4647</v>
      </c>
      <c r="C1502" s="374" t="s">
        <v>43</v>
      </c>
      <c r="D1502" s="374" t="s">
        <v>2</v>
      </c>
      <c r="E1502" s="375">
        <v>8.352E-5</v>
      </c>
      <c r="F1502" s="268">
        <f>IF(C1502="MAT.",VLOOKUP(A1502,INSUMOS_AUX!A:F,6,FALSE),0)</f>
        <v>117.5</v>
      </c>
      <c r="G1502" s="375">
        <f>IF(C1502="M.O.",VLOOKUP(A1502,INSUMOS_AUX!A:F,6,FALSE),0)</f>
        <v>0</v>
      </c>
    </row>
    <row r="1503" spans="1:7">
      <c r="A1503" s="375">
        <v>36150</v>
      </c>
      <c r="B1503" s="372" t="s">
        <v>780</v>
      </c>
      <c r="C1503" s="374" t="s">
        <v>43</v>
      </c>
      <c r="D1503" s="374" t="s">
        <v>2</v>
      </c>
      <c r="E1503" s="375">
        <v>3.0697100000000001E-4</v>
      </c>
      <c r="F1503" s="268">
        <f>IF(C1503="MAT.",VLOOKUP(A1503,INSUMOS_AUX!A:F,6,FALSE),0)</f>
        <v>29.7</v>
      </c>
      <c r="G1503" s="375">
        <f>IF(C1503="M.O.",VLOOKUP(A1503,INSUMOS_AUX!A:F,6,FALSE),0)</f>
        <v>0</v>
      </c>
    </row>
    <row r="1504" spans="1:7" ht="21">
      <c r="A1504" s="375">
        <v>36153</v>
      </c>
      <c r="B1504" s="372" t="s">
        <v>4184</v>
      </c>
      <c r="C1504" s="374" t="s">
        <v>43</v>
      </c>
      <c r="D1504" s="374" t="s">
        <v>2</v>
      </c>
      <c r="E1504" s="375">
        <v>1.247E-4</v>
      </c>
      <c r="F1504" s="268">
        <f>IF(C1504="MAT.",VLOOKUP(A1504,INSUMOS_AUX!A:F,6,FALSE),0)</f>
        <v>133.75</v>
      </c>
      <c r="G1504" s="375">
        <f>IF(C1504="M.O.",VLOOKUP(A1504,INSUMOS_AUX!A:F,6,FALSE),0)</f>
        <v>0</v>
      </c>
    </row>
    <row r="1505" spans="1:7">
      <c r="A1505" s="375">
        <v>37370</v>
      </c>
      <c r="B1505" s="372" t="s">
        <v>104</v>
      </c>
      <c r="C1505" s="374" t="s">
        <v>43</v>
      </c>
      <c r="D1505" s="374" t="s">
        <v>97</v>
      </c>
      <c r="E1505" s="375">
        <v>0.11600000000000001</v>
      </c>
      <c r="F1505" s="268">
        <f>IF(C1505="MAT.",VLOOKUP(A1505,INSUMOS_AUX!A:F,6,FALSE),0)</f>
        <v>1.7</v>
      </c>
      <c r="G1505" s="375">
        <f>IF(C1505="M.O.",VLOOKUP(A1505,INSUMOS_AUX!A:F,6,FALSE),0)</f>
        <v>0</v>
      </c>
    </row>
    <row r="1506" spans="1:7">
      <c r="A1506" s="375">
        <v>37371</v>
      </c>
      <c r="B1506" s="372" t="s">
        <v>105</v>
      </c>
      <c r="C1506" s="374" t="s">
        <v>43</v>
      </c>
      <c r="D1506" s="374" t="s">
        <v>97</v>
      </c>
      <c r="E1506" s="375">
        <v>0.11600000000000001</v>
      </c>
      <c r="F1506" s="268">
        <f>IF(C1506="MAT.",VLOOKUP(A1506,INSUMOS_AUX!A:F,6,FALSE),0)</f>
        <v>0.64</v>
      </c>
      <c r="G1506" s="375">
        <f>IF(C1506="M.O.",VLOOKUP(A1506,INSUMOS_AUX!A:F,6,FALSE),0)</f>
        <v>0</v>
      </c>
    </row>
    <row r="1507" spans="1:7">
      <c r="A1507" s="375">
        <v>37372</v>
      </c>
      <c r="B1507" s="372" t="s">
        <v>106</v>
      </c>
      <c r="C1507" s="374" t="s">
        <v>43</v>
      </c>
      <c r="D1507" s="374" t="s">
        <v>97</v>
      </c>
      <c r="E1507" s="375">
        <v>0.11600000000000001</v>
      </c>
      <c r="F1507" s="268">
        <f>IF(C1507="MAT.",VLOOKUP(A1507,INSUMOS_AUX!A:F,6,FALSE),0)</f>
        <v>0.37</v>
      </c>
      <c r="G1507" s="375">
        <f>IF(C1507="M.O.",VLOOKUP(A1507,INSUMOS_AUX!A:F,6,FALSE),0)</f>
        <v>0</v>
      </c>
    </row>
    <row r="1508" spans="1:7">
      <c r="A1508" s="375">
        <v>37373</v>
      </c>
      <c r="B1508" s="372" t="s">
        <v>107</v>
      </c>
      <c r="C1508" s="374" t="s">
        <v>43</v>
      </c>
      <c r="D1508" s="374" t="s">
        <v>97</v>
      </c>
      <c r="E1508" s="375">
        <v>0.11600000000000001</v>
      </c>
      <c r="F1508" s="268">
        <f>IF(C1508="MAT.",VLOOKUP(A1508,INSUMOS_AUX!A:F,6,FALSE),0)</f>
        <v>0.02</v>
      </c>
      <c r="G1508" s="375">
        <f>IF(C1508="M.O.",VLOOKUP(A1508,INSUMOS_AUX!A:F,6,FALSE),0)</f>
        <v>0</v>
      </c>
    </row>
    <row r="1509" spans="1:7">
      <c r="A1509" s="375">
        <v>38382</v>
      </c>
      <c r="B1509" s="372" t="s">
        <v>2915</v>
      </c>
      <c r="C1509" s="374" t="s">
        <v>43</v>
      </c>
      <c r="D1509" s="374" t="s">
        <v>2</v>
      </c>
      <c r="E1509" s="375">
        <v>3.1668000000000001E-4</v>
      </c>
      <c r="F1509" s="268">
        <f>IF(C1509="MAT.",VLOOKUP(A1509,INSUMOS_AUX!A:F,6,FALSE),0)</f>
        <v>7.37</v>
      </c>
      <c r="G1509" s="375">
        <f>IF(C1509="M.O.",VLOOKUP(A1509,INSUMOS_AUX!A:F,6,FALSE),0)</f>
        <v>0</v>
      </c>
    </row>
    <row r="1510" spans="1:7">
      <c r="A1510" s="375">
        <v>38390</v>
      </c>
      <c r="B1510" s="372" t="s">
        <v>4067</v>
      </c>
      <c r="C1510" s="374" t="s">
        <v>43</v>
      </c>
      <c r="D1510" s="374" t="s">
        <v>2</v>
      </c>
      <c r="E1510" s="375">
        <v>1.7533499999999999E-4</v>
      </c>
      <c r="F1510" s="268">
        <f>IF(C1510="MAT.",VLOOKUP(A1510,INSUMOS_AUX!A:F,6,FALSE),0)</f>
        <v>22.22</v>
      </c>
      <c r="G1510" s="375">
        <f>IF(C1510="M.O.",VLOOKUP(A1510,INSUMOS_AUX!A:F,6,FALSE),0)</f>
        <v>0</v>
      </c>
    </row>
    <row r="1511" spans="1:7">
      <c r="A1511" s="375">
        <v>38393</v>
      </c>
      <c r="B1511" s="372" t="s">
        <v>4066</v>
      </c>
      <c r="C1511" s="374" t="s">
        <v>43</v>
      </c>
      <c r="D1511" s="374" t="s">
        <v>2</v>
      </c>
      <c r="E1511" s="375">
        <v>1.7533499999999999E-4</v>
      </c>
      <c r="F1511" s="268">
        <f>IF(C1511="MAT.",VLOOKUP(A1511,INSUMOS_AUX!A:F,6,FALSE),0)</f>
        <v>10.02</v>
      </c>
      <c r="G1511" s="375">
        <f>IF(C1511="M.O.",VLOOKUP(A1511,INSUMOS_AUX!A:F,6,FALSE),0)</f>
        <v>0</v>
      </c>
    </row>
    <row r="1512" spans="1:7">
      <c r="A1512" s="375">
        <v>38396</v>
      </c>
      <c r="B1512" s="372" t="s">
        <v>4090</v>
      </c>
      <c r="C1512" s="374" t="s">
        <v>43</v>
      </c>
      <c r="D1512" s="374" t="s">
        <v>2</v>
      </c>
      <c r="E1512" s="375">
        <v>6.2870000000000001E-6</v>
      </c>
      <c r="F1512" s="268">
        <f>IF(C1512="MAT.",VLOOKUP(A1512,INSUMOS_AUX!A:F,6,FALSE),0)</f>
        <v>308.81</v>
      </c>
      <c r="G1512" s="375">
        <f>IF(C1512="M.O.",VLOOKUP(A1512,INSUMOS_AUX!A:F,6,FALSE),0)</f>
        <v>0</v>
      </c>
    </row>
    <row r="1513" spans="1:7">
      <c r="A1513" s="375">
        <v>38399</v>
      </c>
      <c r="B1513" s="372" t="s">
        <v>914</v>
      </c>
      <c r="C1513" s="374" t="s">
        <v>43</v>
      </c>
      <c r="D1513" s="374" t="s">
        <v>2</v>
      </c>
      <c r="E1513" s="375">
        <v>3.1412999999999999E-5</v>
      </c>
      <c r="F1513" s="268">
        <f>IF(C1513="MAT.",VLOOKUP(A1513,INSUMOS_AUX!A:F,6,FALSE),0)</f>
        <v>123.87</v>
      </c>
      <c r="G1513" s="375">
        <f>IF(C1513="M.O.",VLOOKUP(A1513,INSUMOS_AUX!A:F,6,FALSE),0)</f>
        <v>0</v>
      </c>
    </row>
    <row r="1514" spans="1:7" ht="21">
      <c r="A1514" s="375">
        <v>38413</v>
      </c>
      <c r="B1514" s="372" t="s">
        <v>2921</v>
      </c>
      <c r="C1514" s="374" t="s">
        <v>43</v>
      </c>
      <c r="D1514" s="374" t="s">
        <v>2</v>
      </c>
      <c r="E1514" s="375">
        <v>5.1159999999999998E-6</v>
      </c>
      <c r="F1514" s="268">
        <f>IF(C1514="MAT.",VLOOKUP(A1514,INSUMOS_AUX!A:F,6,FALSE),0)</f>
        <v>623.17999999999995</v>
      </c>
      <c r="G1514" s="375">
        <f>IF(C1514="M.O.",VLOOKUP(A1514,INSUMOS_AUX!A:F,6,FALSE),0)</f>
        <v>0</v>
      </c>
    </row>
    <row r="1515" spans="1:7">
      <c r="A1515" s="375">
        <v>38476</v>
      </c>
      <c r="B1515" s="372" t="s">
        <v>2266</v>
      </c>
      <c r="C1515" s="374" t="s">
        <v>43</v>
      </c>
      <c r="D1515" s="374" t="s">
        <v>2</v>
      </c>
      <c r="E1515" s="375">
        <v>2.3862E-5</v>
      </c>
      <c r="F1515" s="268">
        <f>IF(C1515="MAT.",VLOOKUP(A1515,INSUMOS_AUX!A:F,6,FALSE),0)</f>
        <v>186.63</v>
      </c>
      <c r="G1515" s="375">
        <f>IF(C1515="M.O.",VLOOKUP(A1515,INSUMOS_AUX!A:F,6,FALSE),0)</f>
        <v>0</v>
      </c>
    </row>
    <row r="1516" spans="1:7">
      <c r="A1516" s="375">
        <v>38477</v>
      </c>
      <c r="B1516" s="372" t="s">
        <v>2267</v>
      </c>
      <c r="C1516" s="374" t="s">
        <v>43</v>
      </c>
      <c r="D1516" s="374" t="s">
        <v>2</v>
      </c>
      <c r="E1516" s="375">
        <v>5.1159999999999998E-6</v>
      </c>
      <c r="F1516" s="268">
        <f>IF(C1516="MAT.",VLOOKUP(A1516,INSUMOS_AUX!A:F,6,FALSE),0)</f>
        <v>528.54</v>
      </c>
      <c r="G1516" s="375">
        <f>IF(C1516="M.O.",VLOOKUP(A1516,INSUMOS_AUX!A:F,6,FALSE),0)</f>
        <v>0</v>
      </c>
    </row>
    <row r="1517" spans="1:7">
      <c r="A1517" s="375">
        <v>4760</v>
      </c>
      <c r="B1517" s="372" t="s">
        <v>227</v>
      </c>
      <c r="C1517" s="374" t="s">
        <v>92</v>
      </c>
      <c r="D1517" s="374" t="s">
        <v>97</v>
      </c>
      <c r="E1517" s="375">
        <v>8.6011500000000005E-2</v>
      </c>
      <c r="F1517" s="268">
        <f>IF(C1517="MAT.",VLOOKUP(A1517,INSUMOS_AUX!A:F,6,FALSE),0)</f>
        <v>0</v>
      </c>
      <c r="G1517" s="375">
        <f>IF(C1517="M.O.",VLOOKUP(A1517,INSUMOS_AUX!A:F,6,FALSE),0)</f>
        <v>12.12</v>
      </c>
    </row>
    <row r="1518" spans="1:7">
      <c r="A1518" s="375">
        <v>6111</v>
      </c>
      <c r="B1518" s="372" t="s">
        <v>109</v>
      </c>
      <c r="C1518" s="374" t="s">
        <v>92</v>
      </c>
      <c r="D1518" s="374" t="s">
        <v>97</v>
      </c>
      <c r="E1518" s="375">
        <v>3.1530099999999998E-2</v>
      </c>
      <c r="F1518" s="268">
        <f>IF(C1518="MAT.",VLOOKUP(A1518,INSUMOS_AUX!A:F,6,FALSE),0)</f>
        <v>0</v>
      </c>
      <c r="G1518" s="375">
        <f>IF(C1518="M.O.",VLOOKUP(A1518,INSUMOS_AUX!A:F,6,FALSE),0)</f>
        <v>8.17</v>
      </c>
    </row>
    <row r="1519" spans="1:7">
      <c r="A1519" s="375" t="s">
        <v>6386</v>
      </c>
      <c r="B1519" s="372" t="s">
        <v>6387</v>
      </c>
      <c r="C1519" s="374" t="s">
        <v>43</v>
      </c>
      <c r="D1519" s="374" t="s">
        <v>76</v>
      </c>
      <c r="E1519" s="375">
        <v>0.188</v>
      </c>
      <c r="F1519" s="268">
        <f>IF(C1519="MAT.",VLOOKUP(A1519,INSUMOS_AUX!A:F,6,FALSE),0)</f>
        <v>38.21</v>
      </c>
      <c r="G1519" s="375">
        <f>IF(C1519="M.O.",VLOOKUP(A1519,INSUMOS_AUX!A:F,6,FALSE),0)</f>
        <v>0</v>
      </c>
    </row>
    <row r="1520" spans="1:7">
      <c r="A1520" s="96"/>
      <c r="B1520" s="110"/>
      <c r="C1520" s="97"/>
      <c r="D1520" s="97"/>
      <c r="E1520" s="97"/>
      <c r="F1520" s="97"/>
      <c r="G1520" s="97"/>
    </row>
    <row r="1521" spans="1:7">
      <c r="A1521" s="359" t="s">
        <v>6745</v>
      </c>
      <c r="B1521" s="358" t="s">
        <v>6742</v>
      </c>
      <c r="C1521" s="360" t="s">
        <v>75</v>
      </c>
      <c r="D1521" s="360" t="s">
        <v>78</v>
      </c>
      <c r="E1521" s="361">
        <v>34</v>
      </c>
      <c r="F1521" s="361">
        <f t="shared" ref="F1521:G1521" si="50">SUMPRODUCT($E1522:$E1550,F1522:F1550)</f>
        <v>4.8979274384500009</v>
      </c>
      <c r="G1521" s="361">
        <f t="shared" si="50"/>
        <v>6.2822836021999997</v>
      </c>
    </row>
    <row r="1522" spans="1:7">
      <c r="A1522" s="375">
        <v>10</v>
      </c>
      <c r="B1522" s="372" t="s">
        <v>332</v>
      </c>
      <c r="C1522" s="374" t="s">
        <v>43</v>
      </c>
      <c r="D1522" s="374" t="s">
        <v>2</v>
      </c>
      <c r="E1522" s="375">
        <v>4.702889E-3</v>
      </c>
      <c r="F1522" s="268">
        <f>IF(C1522="MAT.",VLOOKUP(A1522,INSUMOS_AUX!A:F,6,FALSE),0)</f>
        <v>6.13</v>
      </c>
      <c r="G1522" s="375">
        <f>IF(C1522="M.O.",VLOOKUP(A1522,INSUMOS_AUX!A:F,6,FALSE),0)</f>
        <v>0</v>
      </c>
    </row>
    <row r="1523" spans="1:7" ht="21">
      <c r="A1523" s="375">
        <v>11359</v>
      </c>
      <c r="B1523" s="372" t="s">
        <v>5603</v>
      </c>
      <c r="C1523" s="374" t="s">
        <v>43</v>
      </c>
      <c r="D1523" s="374" t="s">
        <v>2</v>
      </c>
      <c r="E1523" s="375">
        <v>3.9712999999999997E-5</v>
      </c>
      <c r="F1523" s="268">
        <f>IF(C1523="MAT.",VLOOKUP(A1523,INSUMOS_AUX!A:F,6,FALSE),0)</f>
        <v>604.45000000000005</v>
      </c>
      <c r="G1523" s="375">
        <f>IF(C1523="M.O.",VLOOKUP(A1523,INSUMOS_AUX!A:F,6,FALSE),0)</f>
        <v>0</v>
      </c>
    </row>
    <row r="1524" spans="1:7">
      <c r="A1524" s="375">
        <v>12815</v>
      </c>
      <c r="B1524" s="372" t="s">
        <v>2406</v>
      </c>
      <c r="C1524" s="374" t="s">
        <v>43</v>
      </c>
      <c r="D1524" s="374" t="s">
        <v>2</v>
      </c>
      <c r="E1524" s="375">
        <v>5.3199340000000001E-3</v>
      </c>
      <c r="F1524" s="268">
        <f>IF(C1524="MAT.",VLOOKUP(A1524,INSUMOS_AUX!A:F,6,FALSE),0)</f>
        <v>5.65</v>
      </c>
      <c r="G1524" s="375">
        <f>IF(C1524="M.O.",VLOOKUP(A1524,INSUMOS_AUX!A:F,6,FALSE),0)</f>
        <v>0</v>
      </c>
    </row>
    <row r="1525" spans="1:7">
      <c r="A1525" s="375">
        <v>12892</v>
      </c>
      <c r="B1525" s="372" t="s">
        <v>328</v>
      </c>
      <c r="C1525" s="374" t="s">
        <v>43</v>
      </c>
      <c r="D1525" s="374" t="s">
        <v>98</v>
      </c>
      <c r="E1525" s="375">
        <v>8.0567169999999997E-3</v>
      </c>
      <c r="F1525" s="268">
        <f>IF(C1525="MAT.",VLOOKUP(A1525,INSUMOS_AUX!A:F,6,FALSE),0)</f>
        <v>9</v>
      </c>
      <c r="G1525" s="375">
        <f>IF(C1525="M.O.",VLOOKUP(A1525,INSUMOS_AUX!A:F,6,FALSE),0)</f>
        <v>0</v>
      </c>
    </row>
    <row r="1526" spans="1:7">
      <c r="A1526" s="375">
        <v>12893</v>
      </c>
      <c r="B1526" s="372" t="s">
        <v>329</v>
      </c>
      <c r="C1526" s="374" t="s">
        <v>43</v>
      </c>
      <c r="D1526" s="374" t="s">
        <v>98</v>
      </c>
      <c r="E1526" s="375">
        <v>9.3914699999999999E-4</v>
      </c>
      <c r="F1526" s="268">
        <f>IF(C1526="MAT.",VLOOKUP(A1526,INSUMOS_AUX!A:F,6,FALSE),0)</f>
        <v>48</v>
      </c>
      <c r="G1526" s="375">
        <f>IF(C1526="M.O.",VLOOKUP(A1526,INSUMOS_AUX!A:F,6,FALSE),0)</f>
        <v>0</v>
      </c>
    </row>
    <row r="1527" spans="1:7">
      <c r="A1527" s="375">
        <v>1381</v>
      </c>
      <c r="B1527" s="372" t="s">
        <v>6384</v>
      </c>
      <c r="C1527" s="374" t="s">
        <v>43</v>
      </c>
      <c r="D1527" s="374" t="s">
        <v>94</v>
      </c>
      <c r="E1527" s="375">
        <v>0.60299999999999998</v>
      </c>
      <c r="F1527" s="268">
        <f>IF(C1527="MAT.",VLOOKUP(A1527,INSUMOS_AUX!A:F,6,FALSE),0)</f>
        <v>0.42</v>
      </c>
      <c r="G1527" s="375">
        <f>IF(C1527="M.O.",VLOOKUP(A1527,INSUMOS_AUX!A:F,6,FALSE),0)</f>
        <v>0</v>
      </c>
    </row>
    <row r="1528" spans="1:7" ht="21">
      <c r="A1528" s="375">
        <v>20231</v>
      </c>
      <c r="B1528" s="372" t="s">
        <v>6743</v>
      </c>
      <c r="C1528" s="374" t="s">
        <v>43</v>
      </c>
      <c r="D1528" s="374" t="s">
        <v>78</v>
      </c>
      <c r="E1528" s="375">
        <v>7.3499999999999996E-2</v>
      </c>
      <c r="F1528" s="268">
        <f>IF(C1528="MAT.",VLOOKUP(A1528,INSUMOS_AUX!A:F,6,FALSE),0)</f>
        <v>30.51</v>
      </c>
      <c r="G1528" s="375">
        <f>IF(C1528="M.O.",VLOOKUP(A1528,INSUMOS_AUX!A:F,6,FALSE),0)</f>
        <v>0</v>
      </c>
    </row>
    <row r="1529" spans="1:7">
      <c r="A1529" s="375">
        <v>25966</v>
      </c>
      <c r="B1529" s="372" t="s">
        <v>3980</v>
      </c>
      <c r="C1529" s="374" t="s">
        <v>43</v>
      </c>
      <c r="D1529" s="374" t="s">
        <v>113</v>
      </c>
      <c r="E1529" s="375">
        <v>8.8664600000000005E-4</v>
      </c>
      <c r="F1529" s="268">
        <f>IF(C1529="MAT.",VLOOKUP(A1529,INSUMOS_AUX!A:F,6,FALSE),0)</f>
        <v>13.63</v>
      </c>
      <c r="G1529" s="375">
        <f>IF(C1529="M.O.",VLOOKUP(A1529,INSUMOS_AUX!A:F,6,FALSE),0)</f>
        <v>0</v>
      </c>
    </row>
    <row r="1530" spans="1:7">
      <c r="A1530" s="375">
        <v>2711</v>
      </c>
      <c r="B1530" s="372" t="s">
        <v>334</v>
      </c>
      <c r="C1530" s="374" t="s">
        <v>43</v>
      </c>
      <c r="D1530" s="374" t="s">
        <v>2</v>
      </c>
      <c r="E1530" s="375">
        <v>3.8985499999999999E-4</v>
      </c>
      <c r="F1530" s="268">
        <f>IF(C1530="MAT.",VLOOKUP(A1530,INSUMOS_AUX!A:F,6,FALSE),0)</f>
        <v>100.24</v>
      </c>
      <c r="G1530" s="375">
        <f>IF(C1530="M.O.",VLOOKUP(A1530,INSUMOS_AUX!A:F,6,FALSE),0)</f>
        <v>0</v>
      </c>
    </row>
    <row r="1531" spans="1:7">
      <c r="A1531" s="375">
        <v>34356</v>
      </c>
      <c r="B1531" s="372" t="s">
        <v>6744</v>
      </c>
      <c r="C1531" s="374" t="s">
        <v>43</v>
      </c>
      <c r="D1531" s="374" t="s">
        <v>94</v>
      </c>
      <c r="E1531" s="375">
        <v>2.0799999999999999E-2</v>
      </c>
      <c r="F1531" s="268">
        <f>IF(C1531="MAT.",VLOOKUP(A1531,INSUMOS_AUX!A:F,6,FALSE),0)</f>
        <v>2.4</v>
      </c>
      <c r="G1531" s="375">
        <f>IF(C1531="M.O.",VLOOKUP(A1531,INSUMOS_AUX!A:F,6,FALSE),0)</f>
        <v>0</v>
      </c>
    </row>
    <row r="1532" spans="1:7">
      <c r="A1532" s="375">
        <v>36144</v>
      </c>
      <c r="B1532" s="372" t="s">
        <v>4026</v>
      </c>
      <c r="C1532" s="374" t="s">
        <v>43</v>
      </c>
      <c r="D1532" s="374" t="s">
        <v>2</v>
      </c>
      <c r="E1532" s="375">
        <v>6.5398391E-2</v>
      </c>
      <c r="F1532" s="268">
        <f>IF(C1532="MAT.",VLOOKUP(A1532,INSUMOS_AUX!A:F,6,FALSE),0)</f>
        <v>1.1200000000000001</v>
      </c>
      <c r="G1532" s="375">
        <f>IF(C1532="M.O.",VLOOKUP(A1532,INSUMOS_AUX!A:F,6,FALSE),0)</f>
        <v>0</v>
      </c>
    </row>
    <row r="1533" spans="1:7">
      <c r="A1533" s="375">
        <v>36146</v>
      </c>
      <c r="B1533" s="372" t="s">
        <v>3883</v>
      </c>
      <c r="C1533" s="374" t="s">
        <v>43</v>
      </c>
      <c r="D1533" s="374" t="s">
        <v>2</v>
      </c>
      <c r="E1533" s="375">
        <v>7.2756000000000003E-4</v>
      </c>
      <c r="F1533" s="268">
        <f>IF(C1533="MAT.",VLOOKUP(A1533,INSUMOS_AUX!A:F,6,FALSE),0)</f>
        <v>170</v>
      </c>
      <c r="G1533" s="375">
        <f>IF(C1533="M.O.",VLOOKUP(A1533,INSUMOS_AUX!A:F,6,FALSE),0)</f>
        <v>0</v>
      </c>
    </row>
    <row r="1534" spans="1:7" ht="21">
      <c r="A1534" s="375">
        <v>36149</v>
      </c>
      <c r="B1534" s="372" t="s">
        <v>4647</v>
      </c>
      <c r="C1534" s="374" t="s">
        <v>43</v>
      </c>
      <c r="D1534" s="374" t="s">
        <v>2</v>
      </c>
      <c r="E1534" s="375">
        <v>4.2235200000000002E-4</v>
      </c>
      <c r="F1534" s="268">
        <f>IF(C1534="MAT.",VLOOKUP(A1534,INSUMOS_AUX!A:F,6,FALSE),0)</f>
        <v>117.5</v>
      </c>
      <c r="G1534" s="375">
        <f>IF(C1534="M.O.",VLOOKUP(A1534,INSUMOS_AUX!A:F,6,FALSE),0)</f>
        <v>0</v>
      </c>
    </row>
    <row r="1535" spans="1:7">
      <c r="A1535" s="375">
        <v>36150</v>
      </c>
      <c r="B1535" s="372" t="s">
        <v>780</v>
      </c>
      <c r="C1535" s="374" t="s">
        <v>43</v>
      </c>
      <c r="D1535" s="374" t="s">
        <v>2</v>
      </c>
      <c r="E1535" s="375">
        <v>1.55232E-3</v>
      </c>
      <c r="F1535" s="268">
        <f>IF(C1535="MAT.",VLOOKUP(A1535,INSUMOS_AUX!A:F,6,FALSE),0)</f>
        <v>29.7</v>
      </c>
      <c r="G1535" s="375">
        <f>IF(C1535="M.O.",VLOOKUP(A1535,INSUMOS_AUX!A:F,6,FALSE),0)</f>
        <v>0</v>
      </c>
    </row>
    <row r="1536" spans="1:7" ht="21">
      <c r="A1536" s="375">
        <v>36153</v>
      </c>
      <c r="B1536" s="372" t="s">
        <v>4184</v>
      </c>
      <c r="C1536" s="374" t="s">
        <v>43</v>
      </c>
      <c r="D1536" s="374" t="s">
        <v>2</v>
      </c>
      <c r="E1536" s="375">
        <v>6.3059499999999996E-4</v>
      </c>
      <c r="F1536" s="268">
        <f>IF(C1536="MAT.",VLOOKUP(A1536,INSUMOS_AUX!A:F,6,FALSE),0)</f>
        <v>133.75</v>
      </c>
      <c r="G1536" s="375">
        <f>IF(C1536="M.O.",VLOOKUP(A1536,INSUMOS_AUX!A:F,6,FALSE),0)</f>
        <v>0</v>
      </c>
    </row>
    <row r="1537" spans="1:7">
      <c r="A1537" s="375">
        <v>37370</v>
      </c>
      <c r="B1537" s="372" t="s">
        <v>104</v>
      </c>
      <c r="C1537" s="374" t="s">
        <v>43</v>
      </c>
      <c r="D1537" s="374" t="s">
        <v>97</v>
      </c>
      <c r="E1537" s="375">
        <v>0.58660000000000001</v>
      </c>
      <c r="F1537" s="268">
        <f>IF(C1537="MAT.",VLOOKUP(A1537,INSUMOS_AUX!A:F,6,FALSE),0)</f>
        <v>1.7</v>
      </c>
      <c r="G1537" s="375">
        <f>IF(C1537="M.O.",VLOOKUP(A1537,INSUMOS_AUX!A:F,6,FALSE),0)</f>
        <v>0</v>
      </c>
    </row>
    <row r="1538" spans="1:7">
      <c r="A1538" s="375">
        <v>37371</v>
      </c>
      <c r="B1538" s="372" t="s">
        <v>105</v>
      </c>
      <c r="C1538" s="374" t="s">
        <v>43</v>
      </c>
      <c r="D1538" s="374" t="s">
        <v>97</v>
      </c>
      <c r="E1538" s="375">
        <v>0.58660000000000001</v>
      </c>
      <c r="F1538" s="268">
        <f>IF(C1538="MAT.",VLOOKUP(A1538,INSUMOS_AUX!A:F,6,FALSE),0)</f>
        <v>0.64</v>
      </c>
      <c r="G1538" s="375">
        <f>IF(C1538="M.O.",VLOOKUP(A1538,INSUMOS_AUX!A:F,6,FALSE),0)</f>
        <v>0</v>
      </c>
    </row>
    <row r="1539" spans="1:7">
      <c r="A1539" s="375">
        <v>37372</v>
      </c>
      <c r="B1539" s="372" t="s">
        <v>106</v>
      </c>
      <c r="C1539" s="374" t="s">
        <v>43</v>
      </c>
      <c r="D1539" s="374" t="s">
        <v>97</v>
      </c>
      <c r="E1539" s="375">
        <v>0.58660000000000001</v>
      </c>
      <c r="F1539" s="268">
        <f>IF(C1539="MAT.",VLOOKUP(A1539,INSUMOS_AUX!A:F,6,FALSE),0)</f>
        <v>0.37</v>
      </c>
      <c r="G1539" s="375">
        <f>IF(C1539="M.O.",VLOOKUP(A1539,INSUMOS_AUX!A:F,6,FALSE),0)</f>
        <v>0</v>
      </c>
    </row>
    <row r="1540" spans="1:7">
      <c r="A1540" s="375">
        <v>37373</v>
      </c>
      <c r="B1540" s="372" t="s">
        <v>107</v>
      </c>
      <c r="C1540" s="374" t="s">
        <v>43</v>
      </c>
      <c r="D1540" s="374" t="s">
        <v>97</v>
      </c>
      <c r="E1540" s="375">
        <v>0.58660000000000001</v>
      </c>
      <c r="F1540" s="268">
        <f>IF(C1540="MAT.",VLOOKUP(A1540,INSUMOS_AUX!A:F,6,FALSE),0)</f>
        <v>0.02</v>
      </c>
      <c r="G1540" s="375">
        <f>IF(C1540="M.O.",VLOOKUP(A1540,INSUMOS_AUX!A:F,6,FALSE),0)</f>
        <v>0</v>
      </c>
    </row>
    <row r="1541" spans="1:7">
      <c r="A1541" s="375">
        <v>38382</v>
      </c>
      <c r="B1541" s="372" t="s">
        <v>2915</v>
      </c>
      <c r="C1541" s="374" t="s">
        <v>43</v>
      </c>
      <c r="D1541" s="374" t="s">
        <v>2</v>
      </c>
      <c r="E1541" s="375">
        <v>1.6014180000000001E-3</v>
      </c>
      <c r="F1541" s="268">
        <f>IF(C1541="MAT.",VLOOKUP(A1541,INSUMOS_AUX!A:F,6,FALSE),0)</f>
        <v>7.37</v>
      </c>
      <c r="G1541" s="375">
        <f>IF(C1541="M.O.",VLOOKUP(A1541,INSUMOS_AUX!A:F,6,FALSE),0)</f>
        <v>0</v>
      </c>
    </row>
    <row r="1542" spans="1:7">
      <c r="A1542" s="375">
        <v>38390</v>
      </c>
      <c r="B1542" s="372" t="s">
        <v>4067</v>
      </c>
      <c r="C1542" s="374" t="s">
        <v>43</v>
      </c>
      <c r="D1542" s="374" t="s">
        <v>2</v>
      </c>
      <c r="E1542" s="375">
        <v>8.8664600000000005E-4</v>
      </c>
      <c r="F1542" s="268">
        <f>IF(C1542="MAT.",VLOOKUP(A1542,INSUMOS_AUX!A:F,6,FALSE),0)</f>
        <v>22.22</v>
      </c>
      <c r="G1542" s="375">
        <f>IF(C1542="M.O.",VLOOKUP(A1542,INSUMOS_AUX!A:F,6,FALSE),0)</f>
        <v>0</v>
      </c>
    </row>
    <row r="1543" spans="1:7">
      <c r="A1543" s="375">
        <v>38393</v>
      </c>
      <c r="B1543" s="372" t="s">
        <v>4066</v>
      </c>
      <c r="C1543" s="374" t="s">
        <v>43</v>
      </c>
      <c r="D1543" s="374" t="s">
        <v>2</v>
      </c>
      <c r="E1543" s="375">
        <v>8.8664600000000005E-4</v>
      </c>
      <c r="F1543" s="268">
        <f>IF(C1543="MAT.",VLOOKUP(A1543,INSUMOS_AUX!A:F,6,FALSE),0)</f>
        <v>10.02</v>
      </c>
      <c r="G1543" s="375">
        <f>IF(C1543="M.O.",VLOOKUP(A1543,INSUMOS_AUX!A:F,6,FALSE),0)</f>
        <v>0</v>
      </c>
    </row>
    <row r="1544" spans="1:7">
      <c r="A1544" s="375">
        <v>38396</v>
      </c>
      <c r="B1544" s="372" t="s">
        <v>4090</v>
      </c>
      <c r="C1544" s="374" t="s">
        <v>43</v>
      </c>
      <c r="D1544" s="374" t="s">
        <v>2</v>
      </c>
      <c r="E1544" s="375">
        <v>3.1794000000000001E-5</v>
      </c>
      <c r="F1544" s="268">
        <f>IF(C1544="MAT.",VLOOKUP(A1544,INSUMOS_AUX!A:F,6,FALSE),0)</f>
        <v>308.81</v>
      </c>
      <c r="G1544" s="375">
        <f>IF(C1544="M.O.",VLOOKUP(A1544,INSUMOS_AUX!A:F,6,FALSE),0)</f>
        <v>0</v>
      </c>
    </row>
    <row r="1545" spans="1:7">
      <c r="A1545" s="375">
        <v>38399</v>
      </c>
      <c r="B1545" s="372" t="s">
        <v>914</v>
      </c>
      <c r="C1545" s="374" t="s">
        <v>43</v>
      </c>
      <c r="D1545" s="374" t="s">
        <v>2</v>
      </c>
      <c r="E1545" s="375">
        <v>1.58851E-4</v>
      </c>
      <c r="F1545" s="268">
        <f>IF(C1545="MAT.",VLOOKUP(A1545,INSUMOS_AUX!A:F,6,FALSE),0)</f>
        <v>123.87</v>
      </c>
      <c r="G1545" s="375">
        <f>IF(C1545="M.O.",VLOOKUP(A1545,INSUMOS_AUX!A:F,6,FALSE),0)</f>
        <v>0</v>
      </c>
    </row>
    <row r="1546" spans="1:7" ht="21">
      <c r="A1546" s="375">
        <v>38413</v>
      </c>
      <c r="B1546" s="372" t="s">
        <v>2921</v>
      </c>
      <c r="C1546" s="374" t="s">
        <v>43</v>
      </c>
      <c r="D1546" s="374" t="s">
        <v>2</v>
      </c>
      <c r="E1546" s="375">
        <v>2.5868999999999999E-5</v>
      </c>
      <c r="F1546" s="268">
        <f>IF(C1546="MAT.",VLOOKUP(A1546,INSUMOS_AUX!A:F,6,FALSE),0)</f>
        <v>623.17999999999995</v>
      </c>
      <c r="G1546" s="375">
        <f>IF(C1546="M.O.",VLOOKUP(A1546,INSUMOS_AUX!A:F,6,FALSE),0)</f>
        <v>0</v>
      </c>
    </row>
    <row r="1547" spans="1:7">
      <c r="A1547" s="375">
        <v>38476</v>
      </c>
      <c r="B1547" s="372" t="s">
        <v>2266</v>
      </c>
      <c r="C1547" s="374" t="s">
        <v>43</v>
      </c>
      <c r="D1547" s="374" t="s">
        <v>2</v>
      </c>
      <c r="E1547" s="375">
        <v>1.2066300000000001E-4</v>
      </c>
      <c r="F1547" s="268">
        <f>IF(C1547="MAT.",VLOOKUP(A1547,INSUMOS_AUX!A:F,6,FALSE),0)</f>
        <v>186.63</v>
      </c>
      <c r="G1547" s="375">
        <f>IF(C1547="M.O.",VLOOKUP(A1547,INSUMOS_AUX!A:F,6,FALSE),0)</f>
        <v>0</v>
      </c>
    </row>
    <row r="1548" spans="1:7">
      <c r="A1548" s="375">
        <v>38477</v>
      </c>
      <c r="B1548" s="372" t="s">
        <v>2267</v>
      </c>
      <c r="C1548" s="374" t="s">
        <v>43</v>
      </c>
      <c r="D1548" s="374" t="s">
        <v>2</v>
      </c>
      <c r="E1548" s="375">
        <v>2.5868999999999999E-5</v>
      </c>
      <c r="F1548" s="268">
        <f>IF(C1548="MAT.",VLOOKUP(A1548,INSUMOS_AUX!A:F,6,FALSE),0)</f>
        <v>528.54</v>
      </c>
      <c r="G1548" s="375">
        <f>IF(C1548="M.O.",VLOOKUP(A1548,INSUMOS_AUX!A:F,6,FALSE),0)</f>
        <v>0</v>
      </c>
    </row>
    <row r="1549" spans="1:7">
      <c r="A1549" s="375">
        <v>4760</v>
      </c>
      <c r="B1549" s="372" t="s">
        <v>227</v>
      </c>
      <c r="C1549" s="374" t="s">
        <v>92</v>
      </c>
      <c r="D1549" s="374" t="s">
        <v>97</v>
      </c>
      <c r="E1549" s="375">
        <v>0.36023640000000001</v>
      </c>
      <c r="F1549" s="268">
        <f>IF(C1549="MAT.",VLOOKUP(A1549,INSUMOS_AUX!A:F,6,FALSE),0)</f>
        <v>0</v>
      </c>
      <c r="G1549" s="375">
        <f>IF(C1549="M.O.",VLOOKUP(A1549,INSUMOS_AUX!A:F,6,FALSE),0)</f>
        <v>12.12</v>
      </c>
    </row>
    <row r="1550" spans="1:7">
      <c r="A1550" s="375">
        <v>6111</v>
      </c>
      <c r="B1550" s="372" t="s">
        <v>109</v>
      </c>
      <c r="C1550" s="374" t="s">
        <v>92</v>
      </c>
      <c r="D1550" s="374" t="s">
        <v>97</v>
      </c>
      <c r="E1550" s="375">
        <v>0.23454326</v>
      </c>
      <c r="F1550" s="268">
        <f>IF(C1550="MAT.",VLOOKUP(A1550,INSUMOS_AUX!A:F,6,FALSE),0)</f>
        <v>0</v>
      </c>
      <c r="G1550" s="375">
        <f>IF(C1550="M.O.",VLOOKUP(A1550,INSUMOS_AUX!A:F,6,FALSE),0)</f>
        <v>8.17</v>
      </c>
    </row>
    <row r="1551" spans="1:7">
      <c r="A1551" s="96"/>
      <c r="B1551" s="110"/>
      <c r="C1551" s="97"/>
      <c r="D1551" s="97"/>
      <c r="E1551" s="97"/>
      <c r="F1551" s="97"/>
      <c r="G1551" s="97"/>
    </row>
    <row r="1552" spans="1:7">
      <c r="A1552" s="68" t="s">
        <v>5716</v>
      </c>
      <c r="B1552" s="377" t="s">
        <v>5265</v>
      </c>
      <c r="C1552" s="69"/>
      <c r="D1552" s="69"/>
      <c r="E1552" s="69"/>
      <c r="F1552" s="69"/>
      <c r="G1552" s="69"/>
    </row>
    <row r="1553" spans="1:7">
      <c r="A1553" s="96"/>
      <c r="B1553" s="110"/>
      <c r="C1553" s="97"/>
      <c r="D1553" s="97"/>
      <c r="E1553" s="97"/>
      <c r="F1553" s="97"/>
      <c r="G1553" s="97"/>
    </row>
    <row r="1554" spans="1:7">
      <c r="A1554" s="359" t="s">
        <v>5717</v>
      </c>
      <c r="B1554" s="358" t="s">
        <v>5718</v>
      </c>
      <c r="C1554" s="360" t="s">
        <v>75</v>
      </c>
      <c r="D1554" s="360" t="s">
        <v>76</v>
      </c>
      <c r="E1554" s="361">
        <v>64.260000000000005</v>
      </c>
      <c r="F1554" s="361">
        <f t="shared" ref="F1554:G1554" si="51">SUMPRODUCT($E1555:$E1583,F1555:F1583)</f>
        <v>5.4704956529999995</v>
      </c>
      <c r="G1554" s="361">
        <f t="shared" si="51"/>
        <v>7.8964581000000003</v>
      </c>
    </row>
    <row r="1555" spans="1:7">
      <c r="A1555" s="375">
        <v>10</v>
      </c>
      <c r="B1555" s="372" t="s">
        <v>332</v>
      </c>
      <c r="C1555" s="374" t="s">
        <v>43</v>
      </c>
      <c r="D1555" s="374" t="s">
        <v>2</v>
      </c>
      <c r="E1555" s="375">
        <v>5.6120400000000004E-3</v>
      </c>
      <c r="F1555" s="268">
        <f>IF(C1555="MAT.",VLOOKUP(A1555,INSUMOS_AUX!A:F,6,FALSE),0)</f>
        <v>6.13</v>
      </c>
      <c r="G1555" s="375">
        <f>IF(C1555="M.O.",VLOOKUP(A1555,INSUMOS_AUX!A:F,6,FALSE),0)</f>
        <v>0</v>
      </c>
    </row>
    <row r="1556" spans="1:7" ht="21">
      <c r="A1556" s="375">
        <v>10481</v>
      </c>
      <c r="B1556" s="372" t="s">
        <v>5031</v>
      </c>
      <c r="C1556" s="374" t="s">
        <v>43</v>
      </c>
      <c r="D1556" s="374" t="s">
        <v>113</v>
      </c>
      <c r="E1556" s="375">
        <v>7.4999999999999997E-2</v>
      </c>
      <c r="F1556" s="268">
        <f>IF(C1556="MAT.",VLOOKUP(A1556,INSUMOS_AUX!A:F,6,FALSE),0)</f>
        <v>21.02</v>
      </c>
      <c r="G1556" s="375">
        <f>IF(C1556="M.O.",VLOOKUP(A1556,INSUMOS_AUX!A:F,6,FALSE),0)</f>
        <v>0</v>
      </c>
    </row>
    <row r="1557" spans="1:7" ht="21">
      <c r="A1557" s="375">
        <v>11359</v>
      </c>
      <c r="B1557" s="372" t="s">
        <v>5603</v>
      </c>
      <c r="C1557" s="374" t="s">
        <v>43</v>
      </c>
      <c r="D1557" s="374" t="s">
        <v>2</v>
      </c>
      <c r="E1557" s="375">
        <v>4.7389999999999999E-5</v>
      </c>
      <c r="F1557" s="268">
        <f>IF(C1557="MAT.",VLOOKUP(A1557,INSUMOS_AUX!A:F,6,FALSE),0)</f>
        <v>604.45000000000005</v>
      </c>
      <c r="G1557" s="375">
        <f>IF(C1557="M.O.",VLOOKUP(A1557,INSUMOS_AUX!A:F,6,FALSE),0)</f>
        <v>0</v>
      </c>
    </row>
    <row r="1558" spans="1:7">
      <c r="A1558" s="375">
        <v>12815</v>
      </c>
      <c r="B1558" s="372" t="s">
        <v>2406</v>
      </c>
      <c r="C1558" s="374" t="s">
        <v>43</v>
      </c>
      <c r="D1558" s="374" t="s">
        <v>2</v>
      </c>
      <c r="E1558" s="375">
        <v>6.3483699999999999E-3</v>
      </c>
      <c r="F1558" s="268">
        <f>IF(C1558="MAT.",VLOOKUP(A1558,INSUMOS_AUX!A:F,6,FALSE),0)</f>
        <v>5.65</v>
      </c>
      <c r="G1558" s="375">
        <f>IF(C1558="M.O.",VLOOKUP(A1558,INSUMOS_AUX!A:F,6,FALSE),0)</f>
        <v>0</v>
      </c>
    </row>
    <row r="1559" spans="1:7">
      <c r="A1559" s="375">
        <v>12892</v>
      </c>
      <c r="B1559" s="372" t="s">
        <v>328</v>
      </c>
      <c r="C1559" s="374" t="s">
        <v>43</v>
      </c>
      <c r="D1559" s="374" t="s">
        <v>98</v>
      </c>
      <c r="E1559" s="375">
        <v>9.6142199999999997E-3</v>
      </c>
      <c r="F1559" s="268">
        <f>IF(C1559="MAT.",VLOOKUP(A1559,INSUMOS_AUX!A:F,6,FALSE),0)</f>
        <v>9</v>
      </c>
      <c r="G1559" s="375">
        <f>IF(C1559="M.O.",VLOOKUP(A1559,INSUMOS_AUX!A:F,6,FALSE),0)</f>
        <v>0</v>
      </c>
    </row>
    <row r="1560" spans="1:7">
      <c r="A1560" s="375">
        <v>12893</v>
      </c>
      <c r="B1560" s="372" t="s">
        <v>329</v>
      </c>
      <c r="C1560" s="374" t="s">
        <v>43</v>
      </c>
      <c r="D1560" s="374" t="s">
        <v>98</v>
      </c>
      <c r="E1560" s="375">
        <v>1.1207000000000001E-3</v>
      </c>
      <c r="F1560" s="268">
        <f>IF(C1560="MAT.",VLOOKUP(A1560,INSUMOS_AUX!A:F,6,FALSE),0)</f>
        <v>48</v>
      </c>
      <c r="G1560" s="375">
        <f>IF(C1560="M.O.",VLOOKUP(A1560,INSUMOS_AUX!A:F,6,FALSE),0)</f>
        <v>0</v>
      </c>
    </row>
    <row r="1561" spans="1:7">
      <c r="A1561" s="375">
        <v>25966</v>
      </c>
      <c r="B1561" s="372" t="s">
        <v>3980</v>
      </c>
      <c r="C1561" s="374" t="s">
        <v>43</v>
      </c>
      <c r="D1561" s="374" t="s">
        <v>113</v>
      </c>
      <c r="E1561" s="375">
        <v>1.05805E-3</v>
      </c>
      <c r="F1561" s="268">
        <f>IF(C1561="MAT.",VLOOKUP(A1561,INSUMOS_AUX!A:F,6,FALSE),0)</f>
        <v>13.63</v>
      </c>
      <c r="G1561" s="375">
        <f>IF(C1561="M.O.",VLOOKUP(A1561,INSUMOS_AUX!A:F,6,FALSE),0)</f>
        <v>0</v>
      </c>
    </row>
    <row r="1562" spans="1:7">
      <c r="A1562" s="375">
        <v>2711</v>
      </c>
      <c r="B1562" s="372" t="s">
        <v>334</v>
      </c>
      <c r="C1562" s="374" t="s">
        <v>43</v>
      </c>
      <c r="D1562" s="374" t="s">
        <v>2</v>
      </c>
      <c r="E1562" s="375">
        <v>4.6522000000000002E-4</v>
      </c>
      <c r="F1562" s="268">
        <f>IF(C1562="MAT.",VLOOKUP(A1562,INSUMOS_AUX!A:F,6,FALSE),0)</f>
        <v>100.24</v>
      </c>
      <c r="G1562" s="375">
        <f>IF(C1562="M.O.",VLOOKUP(A1562,INSUMOS_AUX!A:F,6,FALSE),0)</f>
        <v>0</v>
      </c>
    </row>
    <row r="1563" spans="1:7">
      <c r="A1563" s="375">
        <v>36144</v>
      </c>
      <c r="B1563" s="372" t="s">
        <v>4026</v>
      </c>
      <c r="C1563" s="374" t="s">
        <v>43</v>
      </c>
      <c r="D1563" s="374" t="s">
        <v>2</v>
      </c>
      <c r="E1563" s="375">
        <v>7.8041040000000006E-2</v>
      </c>
      <c r="F1563" s="268">
        <f>IF(C1563="MAT.",VLOOKUP(A1563,INSUMOS_AUX!A:F,6,FALSE),0)</f>
        <v>1.1200000000000001</v>
      </c>
      <c r="G1563" s="375">
        <f>IF(C1563="M.O.",VLOOKUP(A1563,INSUMOS_AUX!A:F,6,FALSE),0)</f>
        <v>0</v>
      </c>
    </row>
    <row r="1564" spans="1:7">
      <c r="A1564" s="375">
        <v>36146</v>
      </c>
      <c r="B1564" s="372" t="s">
        <v>3883</v>
      </c>
      <c r="C1564" s="374" t="s">
        <v>43</v>
      </c>
      <c r="D1564" s="374" t="s">
        <v>2</v>
      </c>
      <c r="E1564" s="375">
        <v>8.6821000000000001E-4</v>
      </c>
      <c r="F1564" s="268">
        <f>IF(C1564="MAT.",VLOOKUP(A1564,INSUMOS_AUX!A:F,6,FALSE),0)</f>
        <v>170</v>
      </c>
      <c r="G1564" s="375">
        <f>IF(C1564="M.O.",VLOOKUP(A1564,INSUMOS_AUX!A:F,6,FALSE),0)</f>
        <v>0</v>
      </c>
    </row>
    <row r="1565" spans="1:7" ht="21">
      <c r="A1565" s="375">
        <v>36149</v>
      </c>
      <c r="B1565" s="372" t="s">
        <v>4647</v>
      </c>
      <c r="C1565" s="374" t="s">
        <v>43</v>
      </c>
      <c r="D1565" s="374" t="s">
        <v>2</v>
      </c>
      <c r="E1565" s="375">
        <v>5.04E-4</v>
      </c>
      <c r="F1565" s="268">
        <f>IF(C1565="MAT.",VLOOKUP(A1565,INSUMOS_AUX!A:F,6,FALSE),0)</f>
        <v>117.5</v>
      </c>
      <c r="G1565" s="375">
        <f>IF(C1565="M.O.",VLOOKUP(A1565,INSUMOS_AUX!A:F,6,FALSE),0)</f>
        <v>0</v>
      </c>
    </row>
    <row r="1566" spans="1:7">
      <c r="A1566" s="375">
        <v>36150</v>
      </c>
      <c r="B1566" s="372" t="s">
        <v>780</v>
      </c>
      <c r="C1566" s="374" t="s">
        <v>43</v>
      </c>
      <c r="D1566" s="374" t="s">
        <v>2</v>
      </c>
      <c r="E1566" s="375">
        <v>1.8524100000000001E-3</v>
      </c>
      <c r="F1566" s="268">
        <f>IF(C1566="MAT.",VLOOKUP(A1566,INSUMOS_AUX!A:F,6,FALSE),0)</f>
        <v>29.7</v>
      </c>
      <c r="G1566" s="375">
        <f>IF(C1566="M.O.",VLOOKUP(A1566,INSUMOS_AUX!A:F,6,FALSE),0)</f>
        <v>0</v>
      </c>
    </row>
    <row r="1567" spans="1:7" ht="21">
      <c r="A1567" s="375">
        <v>36153</v>
      </c>
      <c r="B1567" s="372" t="s">
        <v>4184</v>
      </c>
      <c r="C1567" s="374" t="s">
        <v>43</v>
      </c>
      <c r="D1567" s="374" t="s">
        <v>2</v>
      </c>
      <c r="E1567" s="375">
        <v>7.5250000000000002E-4</v>
      </c>
      <c r="F1567" s="268">
        <f>IF(C1567="MAT.",VLOOKUP(A1567,INSUMOS_AUX!A:F,6,FALSE),0)</f>
        <v>133.75</v>
      </c>
      <c r="G1567" s="375">
        <f>IF(C1567="M.O.",VLOOKUP(A1567,INSUMOS_AUX!A:F,6,FALSE),0)</f>
        <v>0</v>
      </c>
    </row>
    <row r="1568" spans="1:7">
      <c r="A1568" s="375">
        <v>37370</v>
      </c>
      <c r="B1568" s="372" t="s">
        <v>104</v>
      </c>
      <c r="C1568" s="374" t="s">
        <v>43</v>
      </c>
      <c r="D1568" s="374" t="s">
        <v>97</v>
      </c>
      <c r="E1568" s="375">
        <v>0.7</v>
      </c>
      <c r="F1568" s="268">
        <f>IF(C1568="MAT.",VLOOKUP(A1568,INSUMOS_AUX!A:F,6,FALSE),0)</f>
        <v>1.7</v>
      </c>
      <c r="G1568" s="375">
        <f>IF(C1568="M.O.",VLOOKUP(A1568,INSUMOS_AUX!A:F,6,FALSE),0)</f>
        <v>0</v>
      </c>
    </row>
    <row r="1569" spans="1:7">
      <c r="A1569" s="375">
        <v>37371</v>
      </c>
      <c r="B1569" s="372" t="s">
        <v>105</v>
      </c>
      <c r="C1569" s="374" t="s">
        <v>43</v>
      </c>
      <c r="D1569" s="374" t="s">
        <v>97</v>
      </c>
      <c r="E1569" s="375">
        <v>0.7</v>
      </c>
      <c r="F1569" s="268">
        <f>IF(C1569="MAT.",VLOOKUP(A1569,INSUMOS_AUX!A:F,6,FALSE),0)</f>
        <v>0.64</v>
      </c>
      <c r="G1569" s="375">
        <f>IF(C1569="M.O.",VLOOKUP(A1569,INSUMOS_AUX!A:F,6,FALSE),0)</f>
        <v>0</v>
      </c>
    </row>
    <row r="1570" spans="1:7">
      <c r="A1570" s="375">
        <v>37372</v>
      </c>
      <c r="B1570" s="372" t="s">
        <v>106</v>
      </c>
      <c r="C1570" s="374" t="s">
        <v>43</v>
      </c>
      <c r="D1570" s="374" t="s">
        <v>97</v>
      </c>
      <c r="E1570" s="375">
        <v>0.7</v>
      </c>
      <c r="F1570" s="268">
        <f>IF(C1570="MAT.",VLOOKUP(A1570,INSUMOS_AUX!A:F,6,FALSE),0)</f>
        <v>0.37</v>
      </c>
      <c r="G1570" s="375">
        <f>IF(C1570="M.O.",VLOOKUP(A1570,INSUMOS_AUX!A:F,6,FALSE),0)</f>
        <v>0</v>
      </c>
    </row>
    <row r="1571" spans="1:7">
      <c r="A1571" s="375">
        <v>37373</v>
      </c>
      <c r="B1571" s="372" t="s">
        <v>107</v>
      </c>
      <c r="C1571" s="374" t="s">
        <v>43</v>
      </c>
      <c r="D1571" s="374" t="s">
        <v>97</v>
      </c>
      <c r="E1571" s="375">
        <v>0.7</v>
      </c>
      <c r="F1571" s="268">
        <f>IF(C1571="MAT.",VLOOKUP(A1571,INSUMOS_AUX!A:F,6,FALSE),0)</f>
        <v>0.02</v>
      </c>
      <c r="G1571" s="375">
        <f>IF(C1571="M.O.",VLOOKUP(A1571,INSUMOS_AUX!A:F,6,FALSE),0)</f>
        <v>0</v>
      </c>
    </row>
    <row r="1572" spans="1:7">
      <c r="A1572" s="375">
        <v>3767</v>
      </c>
      <c r="B1572" s="372" t="s">
        <v>2919</v>
      </c>
      <c r="C1572" s="374" t="s">
        <v>43</v>
      </c>
      <c r="D1572" s="374" t="s">
        <v>2</v>
      </c>
      <c r="E1572" s="375">
        <v>1</v>
      </c>
      <c r="F1572" s="268">
        <f>IF(C1572="MAT.",VLOOKUP(A1572,INSUMOS_AUX!A:F,6,FALSE),0)</f>
        <v>0.57999999999999996</v>
      </c>
      <c r="G1572" s="375">
        <f>IF(C1572="M.O.",VLOOKUP(A1572,INSUMOS_AUX!A:F,6,FALSE),0)</f>
        <v>0</v>
      </c>
    </row>
    <row r="1573" spans="1:7">
      <c r="A1573" s="375">
        <v>38382</v>
      </c>
      <c r="B1573" s="372" t="s">
        <v>2915</v>
      </c>
      <c r="C1573" s="374" t="s">
        <v>43</v>
      </c>
      <c r="D1573" s="374" t="s">
        <v>2</v>
      </c>
      <c r="E1573" s="375">
        <v>1.9109999999999999E-3</v>
      </c>
      <c r="F1573" s="268">
        <f>IF(C1573="MAT.",VLOOKUP(A1573,INSUMOS_AUX!A:F,6,FALSE),0)</f>
        <v>7.37</v>
      </c>
      <c r="G1573" s="375">
        <f>IF(C1573="M.O.",VLOOKUP(A1573,INSUMOS_AUX!A:F,6,FALSE),0)</f>
        <v>0</v>
      </c>
    </row>
    <row r="1574" spans="1:7">
      <c r="A1574" s="375">
        <v>38390</v>
      </c>
      <c r="B1574" s="372" t="s">
        <v>4067</v>
      </c>
      <c r="C1574" s="374" t="s">
        <v>43</v>
      </c>
      <c r="D1574" s="374" t="s">
        <v>2</v>
      </c>
      <c r="E1574" s="375">
        <v>1.05805E-3</v>
      </c>
      <c r="F1574" s="268">
        <f>IF(C1574="MAT.",VLOOKUP(A1574,INSUMOS_AUX!A:F,6,FALSE),0)</f>
        <v>22.22</v>
      </c>
      <c r="G1574" s="375">
        <f>IF(C1574="M.O.",VLOOKUP(A1574,INSUMOS_AUX!A:F,6,FALSE),0)</f>
        <v>0</v>
      </c>
    </row>
    <row r="1575" spans="1:7">
      <c r="A1575" s="375">
        <v>38393</v>
      </c>
      <c r="B1575" s="372" t="s">
        <v>4066</v>
      </c>
      <c r="C1575" s="374" t="s">
        <v>43</v>
      </c>
      <c r="D1575" s="374" t="s">
        <v>2</v>
      </c>
      <c r="E1575" s="375">
        <v>1.05805E-3</v>
      </c>
      <c r="F1575" s="268">
        <f>IF(C1575="MAT.",VLOOKUP(A1575,INSUMOS_AUX!A:F,6,FALSE),0)</f>
        <v>10.02</v>
      </c>
      <c r="G1575" s="375">
        <f>IF(C1575="M.O.",VLOOKUP(A1575,INSUMOS_AUX!A:F,6,FALSE),0)</f>
        <v>0</v>
      </c>
    </row>
    <row r="1576" spans="1:7">
      <c r="A1576" s="375">
        <v>38396</v>
      </c>
      <c r="B1576" s="372" t="s">
        <v>4090</v>
      </c>
      <c r="C1576" s="374" t="s">
        <v>43</v>
      </c>
      <c r="D1576" s="374" t="s">
        <v>2</v>
      </c>
      <c r="E1576" s="375">
        <v>3.7939999999999999E-5</v>
      </c>
      <c r="F1576" s="268">
        <f>IF(C1576="MAT.",VLOOKUP(A1576,INSUMOS_AUX!A:F,6,FALSE),0)</f>
        <v>308.81</v>
      </c>
      <c r="G1576" s="375">
        <f>IF(C1576="M.O.",VLOOKUP(A1576,INSUMOS_AUX!A:F,6,FALSE),0)</f>
        <v>0</v>
      </c>
    </row>
    <row r="1577" spans="1:7">
      <c r="A1577" s="375">
        <v>38399</v>
      </c>
      <c r="B1577" s="372" t="s">
        <v>914</v>
      </c>
      <c r="C1577" s="374" t="s">
        <v>43</v>
      </c>
      <c r="D1577" s="374" t="s">
        <v>2</v>
      </c>
      <c r="E1577" s="375">
        <v>1.8955999999999999E-4</v>
      </c>
      <c r="F1577" s="268">
        <f>IF(C1577="MAT.",VLOOKUP(A1577,INSUMOS_AUX!A:F,6,FALSE),0)</f>
        <v>123.87</v>
      </c>
      <c r="G1577" s="375">
        <f>IF(C1577="M.O.",VLOOKUP(A1577,INSUMOS_AUX!A:F,6,FALSE),0)</f>
        <v>0</v>
      </c>
    </row>
    <row r="1578" spans="1:7" ht="21">
      <c r="A1578" s="375">
        <v>38413</v>
      </c>
      <c r="B1578" s="372" t="s">
        <v>2921</v>
      </c>
      <c r="C1578" s="374" t="s">
        <v>43</v>
      </c>
      <c r="D1578" s="374" t="s">
        <v>2</v>
      </c>
      <c r="E1578" s="375">
        <v>3.0870000000000001E-5</v>
      </c>
      <c r="F1578" s="268">
        <f>IF(C1578="MAT.",VLOOKUP(A1578,INSUMOS_AUX!A:F,6,FALSE),0)</f>
        <v>623.17999999999995</v>
      </c>
      <c r="G1578" s="375">
        <f>IF(C1578="M.O.",VLOOKUP(A1578,INSUMOS_AUX!A:F,6,FALSE),0)</f>
        <v>0</v>
      </c>
    </row>
    <row r="1579" spans="1:7">
      <c r="A1579" s="375">
        <v>38476</v>
      </c>
      <c r="B1579" s="372" t="s">
        <v>2266</v>
      </c>
      <c r="C1579" s="374" t="s">
        <v>43</v>
      </c>
      <c r="D1579" s="374" t="s">
        <v>2</v>
      </c>
      <c r="E1579" s="375">
        <v>1.4399000000000001E-4</v>
      </c>
      <c r="F1579" s="268">
        <f>IF(C1579="MAT.",VLOOKUP(A1579,INSUMOS_AUX!A:F,6,FALSE),0)</f>
        <v>186.63</v>
      </c>
      <c r="G1579" s="375">
        <f>IF(C1579="M.O.",VLOOKUP(A1579,INSUMOS_AUX!A:F,6,FALSE),0)</f>
        <v>0</v>
      </c>
    </row>
    <row r="1580" spans="1:7">
      <c r="A1580" s="375">
        <v>38477</v>
      </c>
      <c r="B1580" s="372" t="s">
        <v>2267</v>
      </c>
      <c r="C1580" s="374" t="s">
        <v>43</v>
      </c>
      <c r="D1580" s="374" t="s">
        <v>2</v>
      </c>
      <c r="E1580" s="375">
        <v>3.0870000000000001E-5</v>
      </c>
      <c r="F1580" s="268">
        <f>IF(C1580="MAT.",VLOOKUP(A1580,INSUMOS_AUX!A:F,6,FALSE),0)</f>
        <v>528.54</v>
      </c>
      <c r="G1580" s="375">
        <f>IF(C1580="M.O.",VLOOKUP(A1580,INSUMOS_AUX!A:F,6,FALSE),0)</f>
        <v>0</v>
      </c>
    </row>
    <row r="1581" spans="1:7">
      <c r="A1581" s="375">
        <v>4783</v>
      </c>
      <c r="B1581" s="372" t="s">
        <v>111</v>
      </c>
      <c r="C1581" s="374" t="s">
        <v>92</v>
      </c>
      <c r="D1581" s="374" t="s">
        <v>97</v>
      </c>
      <c r="E1581" s="375">
        <v>0.40476000000000001</v>
      </c>
      <c r="F1581" s="268">
        <f>IF(C1581="MAT.",VLOOKUP(A1581,INSUMOS_AUX!A:F,6,FALSE),0)</f>
        <v>0</v>
      </c>
      <c r="G1581" s="375">
        <f>IF(C1581="M.O.",VLOOKUP(A1581,INSUMOS_AUX!A:F,6,FALSE),0)</f>
        <v>13.35</v>
      </c>
    </row>
    <row r="1582" spans="1:7">
      <c r="A1582" s="375">
        <v>5318</v>
      </c>
      <c r="B1582" s="372" t="s">
        <v>176</v>
      </c>
      <c r="C1582" s="374" t="s">
        <v>43</v>
      </c>
      <c r="D1582" s="374" t="s">
        <v>113</v>
      </c>
      <c r="E1582" s="375">
        <v>0.05</v>
      </c>
      <c r="F1582" s="268">
        <f>IF(C1582="MAT.",VLOOKUP(A1582,INSUMOS_AUX!A:F,6,FALSE),0)</f>
        <v>10.14</v>
      </c>
      <c r="G1582" s="375">
        <f>IF(C1582="M.O.",VLOOKUP(A1582,INSUMOS_AUX!A:F,6,FALSE),0)</f>
        <v>0</v>
      </c>
    </row>
    <row r="1583" spans="1:7">
      <c r="A1583" s="375">
        <v>6111</v>
      </c>
      <c r="B1583" s="372" t="s">
        <v>109</v>
      </c>
      <c r="C1583" s="374" t="s">
        <v>92</v>
      </c>
      <c r="D1583" s="374" t="s">
        <v>97</v>
      </c>
      <c r="E1583" s="375">
        <v>0.30513000000000001</v>
      </c>
      <c r="F1583" s="268">
        <f>IF(C1583="MAT.",VLOOKUP(A1583,INSUMOS_AUX!A:F,6,FALSE),0)</f>
        <v>0</v>
      </c>
      <c r="G1583" s="375">
        <f>IF(C1583="M.O.",VLOOKUP(A1583,INSUMOS_AUX!A:F,6,FALSE),0)</f>
        <v>8.17</v>
      </c>
    </row>
    <row r="1584" spans="1:7">
      <c r="A1584" s="96"/>
      <c r="B1584" s="110"/>
      <c r="C1584" s="97"/>
      <c r="D1584" s="97"/>
      <c r="E1584" s="97"/>
      <c r="F1584" s="97"/>
      <c r="G1584" s="97"/>
    </row>
    <row r="1585" spans="1:7">
      <c r="A1585" s="359" t="s">
        <v>5719</v>
      </c>
      <c r="B1585" s="358" t="s">
        <v>5720</v>
      </c>
      <c r="C1585" s="360" t="s">
        <v>75</v>
      </c>
      <c r="D1585" s="360" t="s">
        <v>76</v>
      </c>
      <c r="E1585" s="361">
        <v>281.14</v>
      </c>
      <c r="F1585" s="361">
        <f t="shared" ref="F1585:G1585" si="52">SUMPRODUCT($E1586:$E1612,F1586:F1612)</f>
        <v>4.8717968950000001</v>
      </c>
      <c r="G1585" s="361">
        <f t="shared" si="52"/>
        <v>5.7146008999999998</v>
      </c>
    </row>
    <row r="1586" spans="1:7">
      <c r="A1586" s="375">
        <v>10</v>
      </c>
      <c r="B1586" s="372" t="s">
        <v>332</v>
      </c>
      <c r="C1586" s="374" t="s">
        <v>43</v>
      </c>
      <c r="D1586" s="374" t="s">
        <v>2</v>
      </c>
      <c r="E1586" s="375">
        <v>4.0086000000000002E-3</v>
      </c>
      <c r="F1586" s="268">
        <f>IF(C1586="MAT.",VLOOKUP(A1586,INSUMOS_AUX!A:F,6,FALSE),0)</f>
        <v>6.13</v>
      </c>
      <c r="G1586" s="375">
        <f>IF(C1586="M.O.",VLOOKUP(A1586,INSUMOS_AUX!A:F,6,FALSE),0)</f>
        <v>0</v>
      </c>
    </row>
    <row r="1587" spans="1:7" ht="21">
      <c r="A1587" s="375">
        <v>11359</v>
      </c>
      <c r="B1587" s="372" t="s">
        <v>5603</v>
      </c>
      <c r="C1587" s="374" t="s">
        <v>43</v>
      </c>
      <c r="D1587" s="374" t="s">
        <v>2</v>
      </c>
      <c r="E1587" s="375">
        <v>3.3850000000000003E-5</v>
      </c>
      <c r="F1587" s="268">
        <f>IF(C1587="MAT.",VLOOKUP(A1587,INSUMOS_AUX!A:F,6,FALSE),0)</f>
        <v>604.45000000000005</v>
      </c>
      <c r="G1587" s="375">
        <f>IF(C1587="M.O.",VLOOKUP(A1587,INSUMOS_AUX!A:F,6,FALSE),0)</f>
        <v>0</v>
      </c>
    </row>
    <row r="1588" spans="1:7">
      <c r="A1588" s="375">
        <v>12815</v>
      </c>
      <c r="B1588" s="372" t="s">
        <v>2406</v>
      </c>
      <c r="C1588" s="374" t="s">
        <v>43</v>
      </c>
      <c r="D1588" s="374" t="s">
        <v>2</v>
      </c>
      <c r="E1588" s="375">
        <v>4.53455E-3</v>
      </c>
      <c r="F1588" s="268">
        <f>IF(C1588="MAT.",VLOOKUP(A1588,INSUMOS_AUX!A:F,6,FALSE),0)</f>
        <v>5.65</v>
      </c>
      <c r="G1588" s="375">
        <f>IF(C1588="M.O.",VLOOKUP(A1588,INSUMOS_AUX!A:F,6,FALSE),0)</f>
        <v>0</v>
      </c>
    </row>
    <row r="1589" spans="1:7">
      <c r="A1589" s="375">
        <v>12892</v>
      </c>
      <c r="B1589" s="372" t="s">
        <v>328</v>
      </c>
      <c r="C1589" s="374" t="s">
        <v>43</v>
      </c>
      <c r="D1589" s="374" t="s">
        <v>98</v>
      </c>
      <c r="E1589" s="375">
        <v>6.8672999999999998E-3</v>
      </c>
      <c r="F1589" s="268">
        <f>IF(C1589="MAT.",VLOOKUP(A1589,INSUMOS_AUX!A:F,6,FALSE),0)</f>
        <v>9</v>
      </c>
      <c r="G1589" s="375">
        <f>IF(C1589="M.O.",VLOOKUP(A1589,INSUMOS_AUX!A:F,6,FALSE),0)</f>
        <v>0</v>
      </c>
    </row>
    <row r="1590" spans="1:7">
      <c r="A1590" s="375">
        <v>12893</v>
      </c>
      <c r="B1590" s="372" t="s">
        <v>329</v>
      </c>
      <c r="C1590" s="374" t="s">
        <v>43</v>
      </c>
      <c r="D1590" s="374" t="s">
        <v>98</v>
      </c>
      <c r="E1590" s="375">
        <v>8.005E-4</v>
      </c>
      <c r="F1590" s="268">
        <f>IF(C1590="MAT.",VLOOKUP(A1590,INSUMOS_AUX!A:F,6,FALSE),0)</f>
        <v>48</v>
      </c>
      <c r="G1590" s="375">
        <f>IF(C1590="M.O.",VLOOKUP(A1590,INSUMOS_AUX!A:F,6,FALSE),0)</f>
        <v>0</v>
      </c>
    </row>
    <row r="1591" spans="1:7">
      <c r="A1591" s="375">
        <v>25966</v>
      </c>
      <c r="B1591" s="372" t="s">
        <v>3980</v>
      </c>
      <c r="C1591" s="374" t="s">
        <v>43</v>
      </c>
      <c r="D1591" s="374" t="s">
        <v>113</v>
      </c>
      <c r="E1591" s="375">
        <v>7.5575000000000002E-4</v>
      </c>
      <c r="F1591" s="268">
        <f>IF(C1591="MAT.",VLOOKUP(A1591,INSUMOS_AUX!A:F,6,FALSE),0)</f>
        <v>13.63</v>
      </c>
      <c r="G1591" s="375">
        <f>IF(C1591="M.O.",VLOOKUP(A1591,INSUMOS_AUX!A:F,6,FALSE),0)</f>
        <v>0</v>
      </c>
    </row>
    <row r="1592" spans="1:7">
      <c r="A1592" s="375">
        <v>2711</v>
      </c>
      <c r="B1592" s="372" t="s">
        <v>334</v>
      </c>
      <c r="C1592" s="374" t="s">
        <v>43</v>
      </c>
      <c r="D1592" s="374" t="s">
        <v>2</v>
      </c>
      <c r="E1592" s="375">
        <v>3.323E-4</v>
      </c>
      <c r="F1592" s="268">
        <f>IF(C1592="MAT.",VLOOKUP(A1592,INSUMOS_AUX!A:F,6,FALSE),0)</f>
        <v>100.24</v>
      </c>
      <c r="G1592" s="375">
        <f>IF(C1592="M.O.",VLOOKUP(A1592,INSUMOS_AUX!A:F,6,FALSE),0)</f>
        <v>0</v>
      </c>
    </row>
    <row r="1593" spans="1:7">
      <c r="A1593" s="375">
        <v>36144</v>
      </c>
      <c r="B1593" s="372" t="s">
        <v>4026</v>
      </c>
      <c r="C1593" s="374" t="s">
        <v>43</v>
      </c>
      <c r="D1593" s="374" t="s">
        <v>2</v>
      </c>
      <c r="E1593" s="375">
        <v>5.5743599999999997E-2</v>
      </c>
      <c r="F1593" s="268">
        <f>IF(C1593="MAT.",VLOOKUP(A1593,INSUMOS_AUX!A:F,6,FALSE),0)</f>
        <v>1.1200000000000001</v>
      </c>
      <c r="G1593" s="375">
        <f>IF(C1593="M.O.",VLOOKUP(A1593,INSUMOS_AUX!A:F,6,FALSE),0)</f>
        <v>0</v>
      </c>
    </row>
    <row r="1594" spans="1:7">
      <c r="A1594" s="375">
        <v>36146</v>
      </c>
      <c r="B1594" s="372" t="s">
        <v>3883</v>
      </c>
      <c r="C1594" s="374" t="s">
        <v>43</v>
      </c>
      <c r="D1594" s="374" t="s">
        <v>2</v>
      </c>
      <c r="E1594" s="375">
        <v>6.2014999999999998E-4</v>
      </c>
      <c r="F1594" s="268">
        <f>IF(C1594="MAT.",VLOOKUP(A1594,INSUMOS_AUX!A:F,6,FALSE),0)</f>
        <v>170</v>
      </c>
      <c r="G1594" s="375">
        <f>IF(C1594="M.O.",VLOOKUP(A1594,INSUMOS_AUX!A:F,6,FALSE),0)</f>
        <v>0</v>
      </c>
    </row>
    <row r="1595" spans="1:7" ht="21">
      <c r="A1595" s="375">
        <v>36149</v>
      </c>
      <c r="B1595" s="372" t="s">
        <v>4647</v>
      </c>
      <c r="C1595" s="374" t="s">
        <v>43</v>
      </c>
      <c r="D1595" s="374" t="s">
        <v>2</v>
      </c>
      <c r="E1595" s="375">
        <v>3.6000000000000002E-4</v>
      </c>
      <c r="F1595" s="268">
        <f>IF(C1595="MAT.",VLOOKUP(A1595,INSUMOS_AUX!A:F,6,FALSE),0)</f>
        <v>117.5</v>
      </c>
      <c r="G1595" s="375">
        <f>IF(C1595="M.O.",VLOOKUP(A1595,INSUMOS_AUX!A:F,6,FALSE),0)</f>
        <v>0</v>
      </c>
    </row>
    <row r="1596" spans="1:7">
      <c r="A1596" s="375">
        <v>36150</v>
      </c>
      <c r="B1596" s="372" t="s">
        <v>780</v>
      </c>
      <c r="C1596" s="374" t="s">
        <v>43</v>
      </c>
      <c r="D1596" s="374" t="s">
        <v>2</v>
      </c>
      <c r="E1596" s="375">
        <v>1.3231499999999999E-3</v>
      </c>
      <c r="F1596" s="268">
        <f>IF(C1596="MAT.",VLOOKUP(A1596,INSUMOS_AUX!A:F,6,FALSE),0)</f>
        <v>29.7</v>
      </c>
      <c r="G1596" s="375">
        <f>IF(C1596="M.O.",VLOOKUP(A1596,INSUMOS_AUX!A:F,6,FALSE),0)</f>
        <v>0</v>
      </c>
    </row>
    <row r="1597" spans="1:7" ht="21">
      <c r="A1597" s="375">
        <v>36153</v>
      </c>
      <c r="B1597" s="372" t="s">
        <v>4184</v>
      </c>
      <c r="C1597" s="374" t="s">
        <v>43</v>
      </c>
      <c r="D1597" s="374" t="s">
        <v>2</v>
      </c>
      <c r="E1597" s="375">
        <v>5.375E-4</v>
      </c>
      <c r="F1597" s="268">
        <f>IF(C1597="MAT.",VLOOKUP(A1597,INSUMOS_AUX!A:F,6,FALSE),0)</f>
        <v>133.75</v>
      </c>
      <c r="G1597" s="375">
        <f>IF(C1597="M.O.",VLOOKUP(A1597,INSUMOS_AUX!A:F,6,FALSE),0)</f>
        <v>0</v>
      </c>
    </row>
    <row r="1598" spans="1:7">
      <c r="A1598" s="375">
        <v>37370</v>
      </c>
      <c r="B1598" s="372" t="s">
        <v>104</v>
      </c>
      <c r="C1598" s="374" t="s">
        <v>43</v>
      </c>
      <c r="D1598" s="374" t="s">
        <v>97</v>
      </c>
      <c r="E1598" s="375">
        <v>0.5</v>
      </c>
      <c r="F1598" s="268">
        <f>IF(C1598="MAT.",VLOOKUP(A1598,INSUMOS_AUX!A:F,6,FALSE),0)</f>
        <v>1.7</v>
      </c>
      <c r="G1598" s="375">
        <f>IF(C1598="M.O.",VLOOKUP(A1598,INSUMOS_AUX!A:F,6,FALSE),0)</f>
        <v>0</v>
      </c>
    </row>
    <row r="1599" spans="1:7">
      <c r="A1599" s="375">
        <v>37371</v>
      </c>
      <c r="B1599" s="372" t="s">
        <v>105</v>
      </c>
      <c r="C1599" s="374" t="s">
        <v>43</v>
      </c>
      <c r="D1599" s="374" t="s">
        <v>97</v>
      </c>
      <c r="E1599" s="375">
        <v>0.5</v>
      </c>
      <c r="F1599" s="268">
        <f>IF(C1599="MAT.",VLOOKUP(A1599,INSUMOS_AUX!A:F,6,FALSE),0)</f>
        <v>0.64</v>
      </c>
      <c r="G1599" s="375">
        <f>IF(C1599="M.O.",VLOOKUP(A1599,INSUMOS_AUX!A:F,6,FALSE),0)</f>
        <v>0</v>
      </c>
    </row>
    <row r="1600" spans="1:7">
      <c r="A1600" s="375">
        <v>37372</v>
      </c>
      <c r="B1600" s="372" t="s">
        <v>106</v>
      </c>
      <c r="C1600" s="374" t="s">
        <v>43</v>
      </c>
      <c r="D1600" s="374" t="s">
        <v>97</v>
      </c>
      <c r="E1600" s="375">
        <v>0.5</v>
      </c>
      <c r="F1600" s="268">
        <f>IF(C1600="MAT.",VLOOKUP(A1600,INSUMOS_AUX!A:F,6,FALSE),0)</f>
        <v>0.37</v>
      </c>
      <c r="G1600" s="375">
        <f>IF(C1600="M.O.",VLOOKUP(A1600,INSUMOS_AUX!A:F,6,FALSE),0)</f>
        <v>0</v>
      </c>
    </row>
    <row r="1601" spans="1:7">
      <c r="A1601" s="375">
        <v>37373</v>
      </c>
      <c r="B1601" s="372" t="s">
        <v>107</v>
      </c>
      <c r="C1601" s="374" t="s">
        <v>43</v>
      </c>
      <c r="D1601" s="374" t="s">
        <v>97</v>
      </c>
      <c r="E1601" s="375">
        <v>0.5</v>
      </c>
      <c r="F1601" s="268">
        <f>IF(C1601="MAT.",VLOOKUP(A1601,INSUMOS_AUX!A:F,6,FALSE),0)</f>
        <v>0.02</v>
      </c>
      <c r="G1601" s="375">
        <f>IF(C1601="M.O.",VLOOKUP(A1601,INSUMOS_AUX!A:F,6,FALSE),0)</f>
        <v>0</v>
      </c>
    </row>
    <row r="1602" spans="1:7">
      <c r="A1602" s="375">
        <v>38382</v>
      </c>
      <c r="B1602" s="372" t="s">
        <v>2915</v>
      </c>
      <c r="C1602" s="374" t="s">
        <v>43</v>
      </c>
      <c r="D1602" s="374" t="s">
        <v>2</v>
      </c>
      <c r="E1602" s="375">
        <v>1.3649999999999999E-3</v>
      </c>
      <c r="F1602" s="268">
        <f>IF(C1602="MAT.",VLOOKUP(A1602,INSUMOS_AUX!A:F,6,FALSE),0)</f>
        <v>7.37</v>
      </c>
      <c r="G1602" s="375">
        <f>IF(C1602="M.O.",VLOOKUP(A1602,INSUMOS_AUX!A:F,6,FALSE),0)</f>
        <v>0</v>
      </c>
    </row>
    <row r="1603" spans="1:7">
      <c r="A1603" s="375">
        <v>38390</v>
      </c>
      <c r="B1603" s="372" t="s">
        <v>4067</v>
      </c>
      <c r="C1603" s="374" t="s">
        <v>43</v>
      </c>
      <c r="D1603" s="374" t="s">
        <v>2</v>
      </c>
      <c r="E1603" s="375">
        <v>7.5575000000000002E-4</v>
      </c>
      <c r="F1603" s="268">
        <f>IF(C1603="MAT.",VLOOKUP(A1603,INSUMOS_AUX!A:F,6,FALSE),0)</f>
        <v>22.22</v>
      </c>
      <c r="G1603" s="375">
        <f>IF(C1603="M.O.",VLOOKUP(A1603,INSUMOS_AUX!A:F,6,FALSE),0)</f>
        <v>0</v>
      </c>
    </row>
    <row r="1604" spans="1:7">
      <c r="A1604" s="375">
        <v>38393</v>
      </c>
      <c r="B1604" s="372" t="s">
        <v>4066</v>
      </c>
      <c r="C1604" s="374" t="s">
        <v>43</v>
      </c>
      <c r="D1604" s="374" t="s">
        <v>2</v>
      </c>
      <c r="E1604" s="375">
        <v>7.5575000000000002E-4</v>
      </c>
      <c r="F1604" s="268">
        <f>IF(C1604="MAT.",VLOOKUP(A1604,INSUMOS_AUX!A:F,6,FALSE),0)</f>
        <v>10.02</v>
      </c>
      <c r="G1604" s="375">
        <f>IF(C1604="M.O.",VLOOKUP(A1604,INSUMOS_AUX!A:F,6,FALSE),0)</f>
        <v>0</v>
      </c>
    </row>
    <row r="1605" spans="1:7">
      <c r="A1605" s="375">
        <v>38396</v>
      </c>
      <c r="B1605" s="372" t="s">
        <v>4090</v>
      </c>
      <c r="C1605" s="374" t="s">
        <v>43</v>
      </c>
      <c r="D1605" s="374" t="s">
        <v>2</v>
      </c>
      <c r="E1605" s="375">
        <v>2.7100000000000001E-5</v>
      </c>
      <c r="F1605" s="268">
        <f>IF(C1605="MAT.",VLOOKUP(A1605,INSUMOS_AUX!A:F,6,FALSE),0)</f>
        <v>308.81</v>
      </c>
      <c r="G1605" s="375">
        <f>IF(C1605="M.O.",VLOOKUP(A1605,INSUMOS_AUX!A:F,6,FALSE),0)</f>
        <v>0</v>
      </c>
    </row>
    <row r="1606" spans="1:7">
      <c r="A1606" s="375">
        <v>38399</v>
      </c>
      <c r="B1606" s="372" t="s">
        <v>914</v>
      </c>
      <c r="C1606" s="374" t="s">
        <v>43</v>
      </c>
      <c r="D1606" s="374" t="s">
        <v>2</v>
      </c>
      <c r="E1606" s="375">
        <v>1.3540000000000001E-4</v>
      </c>
      <c r="F1606" s="268">
        <f>IF(C1606="MAT.",VLOOKUP(A1606,INSUMOS_AUX!A:F,6,FALSE),0)</f>
        <v>123.87</v>
      </c>
      <c r="G1606" s="375">
        <f>IF(C1606="M.O.",VLOOKUP(A1606,INSUMOS_AUX!A:F,6,FALSE),0)</f>
        <v>0</v>
      </c>
    </row>
    <row r="1607" spans="1:7" ht="21">
      <c r="A1607" s="375">
        <v>38413</v>
      </c>
      <c r="B1607" s="372" t="s">
        <v>2921</v>
      </c>
      <c r="C1607" s="374" t="s">
        <v>43</v>
      </c>
      <c r="D1607" s="374" t="s">
        <v>2</v>
      </c>
      <c r="E1607" s="375">
        <v>2.2050000000000001E-5</v>
      </c>
      <c r="F1607" s="268">
        <f>IF(C1607="MAT.",VLOOKUP(A1607,INSUMOS_AUX!A:F,6,FALSE),0)</f>
        <v>623.17999999999995</v>
      </c>
      <c r="G1607" s="375">
        <f>IF(C1607="M.O.",VLOOKUP(A1607,INSUMOS_AUX!A:F,6,FALSE),0)</f>
        <v>0</v>
      </c>
    </row>
    <row r="1608" spans="1:7">
      <c r="A1608" s="375">
        <v>38476</v>
      </c>
      <c r="B1608" s="372" t="s">
        <v>2266</v>
      </c>
      <c r="C1608" s="374" t="s">
        <v>43</v>
      </c>
      <c r="D1608" s="374" t="s">
        <v>2</v>
      </c>
      <c r="E1608" s="375">
        <v>1.0285000000000001E-4</v>
      </c>
      <c r="F1608" s="268">
        <f>IF(C1608="MAT.",VLOOKUP(A1608,INSUMOS_AUX!A:F,6,FALSE),0)</f>
        <v>186.63</v>
      </c>
      <c r="G1608" s="375">
        <f>IF(C1608="M.O.",VLOOKUP(A1608,INSUMOS_AUX!A:F,6,FALSE),0)</f>
        <v>0</v>
      </c>
    </row>
    <row r="1609" spans="1:7">
      <c r="A1609" s="375">
        <v>38477</v>
      </c>
      <c r="B1609" s="372" t="s">
        <v>2267</v>
      </c>
      <c r="C1609" s="374" t="s">
        <v>43</v>
      </c>
      <c r="D1609" s="374" t="s">
        <v>2</v>
      </c>
      <c r="E1609" s="375">
        <v>2.2050000000000001E-5</v>
      </c>
      <c r="F1609" s="268">
        <f>IF(C1609="MAT.",VLOOKUP(A1609,INSUMOS_AUX!A:F,6,FALSE),0)</f>
        <v>528.54</v>
      </c>
      <c r="G1609" s="375">
        <f>IF(C1609="M.O.",VLOOKUP(A1609,INSUMOS_AUX!A:F,6,FALSE),0)</f>
        <v>0</v>
      </c>
    </row>
    <row r="1610" spans="1:7">
      <c r="A1610" s="375">
        <v>4783</v>
      </c>
      <c r="B1610" s="372" t="s">
        <v>111</v>
      </c>
      <c r="C1610" s="374" t="s">
        <v>92</v>
      </c>
      <c r="D1610" s="374" t="s">
        <v>97</v>
      </c>
      <c r="E1610" s="375">
        <v>0.30357000000000001</v>
      </c>
      <c r="F1610" s="268">
        <f>IF(C1610="MAT.",VLOOKUP(A1610,INSUMOS_AUX!A:F,6,FALSE),0)</f>
        <v>0</v>
      </c>
      <c r="G1610" s="375">
        <f>IF(C1610="M.O.",VLOOKUP(A1610,INSUMOS_AUX!A:F,6,FALSE),0)</f>
        <v>13.35</v>
      </c>
    </row>
    <row r="1611" spans="1:7">
      <c r="A1611" s="375">
        <v>6111</v>
      </c>
      <c r="B1611" s="372" t="s">
        <v>109</v>
      </c>
      <c r="C1611" s="374" t="s">
        <v>92</v>
      </c>
      <c r="D1611" s="374" t="s">
        <v>97</v>
      </c>
      <c r="E1611" s="375">
        <v>0.20341999999999999</v>
      </c>
      <c r="F1611" s="268">
        <f>IF(C1611="MAT.",VLOOKUP(A1611,INSUMOS_AUX!A:F,6,FALSE),0)</f>
        <v>0</v>
      </c>
      <c r="G1611" s="375">
        <f>IF(C1611="M.O.",VLOOKUP(A1611,INSUMOS_AUX!A:F,6,FALSE),0)</f>
        <v>8.17</v>
      </c>
    </row>
    <row r="1612" spans="1:7">
      <c r="A1612" s="375">
        <v>7307</v>
      </c>
      <c r="B1612" s="372" t="s">
        <v>2466</v>
      </c>
      <c r="C1612" s="374" t="s">
        <v>43</v>
      </c>
      <c r="D1612" s="374" t="s">
        <v>113</v>
      </c>
      <c r="E1612" s="375">
        <v>0.12</v>
      </c>
      <c r="F1612" s="268">
        <f>IF(C1612="MAT.",VLOOKUP(A1612,INSUMOS_AUX!A:F,6,FALSE),0)</f>
        <v>23.89</v>
      </c>
      <c r="G1612" s="375">
        <f>IF(C1612="M.O.",VLOOKUP(A1612,INSUMOS_AUX!A:F,6,FALSE),0)</f>
        <v>0</v>
      </c>
    </row>
    <row r="1613" spans="1:7">
      <c r="A1613" s="96"/>
      <c r="B1613" s="110"/>
      <c r="C1613" s="97"/>
      <c r="D1613" s="97"/>
      <c r="E1613" s="97"/>
      <c r="F1613" s="97"/>
      <c r="G1613" s="97"/>
    </row>
    <row r="1614" spans="1:7" ht="21">
      <c r="A1614" s="359" t="s">
        <v>5721</v>
      </c>
      <c r="B1614" s="358" t="s">
        <v>5722</v>
      </c>
      <c r="C1614" s="360" t="s">
        <v>75</v>
      </c>
      <c r="D1614" s="360" t="s">
        <v>76</v>
      </c>
      <c r="E1614" s="361">
        <v>233.95</v>
      </c>
      <c r="F1614" s="361">
        <f t="shared" ref="F1614:G1614" si="53">SUMPRODUCT($E1615:$E1644,F1615:F1644)</f>
        <v>11.575678012799999</v>
      </c>
      <c r="G1614" s="361">
        <f t="shared" si="53"/>
        <v>3.7509294199999998</v>
      </c>
    </row>
    <row r="1615" spans="1:7">
      <c r="A1615" s="375">
        <v>10</v>
      </c>
      <c r="B1615" s="372" t="s">
        <v>332</v>
      </c>
      <c r="C1615" s="374" t="s">
        <v>43</v>
      </c>
      <c r="D1615" s="374" t="s">
        <v>2</v>
      </c>
      <c r="E1615" s="375">
        <v>2.5655040000000001E-3</v>
      </c>
      <c r="F1615" s="268">
        <f>IF(C1615="MAT.",VLOOKUP(A1615,INSUMOS_AUX!A:F,6,FALSE),0)</f>
        <v>6.13</v>
      </c>
      <c r="G1615" s="375">
        <f>IF(C1615="M.O.",VLOOKUP(A1615,INSUMOS_AUX!A:F,6,FALSE),0)</f>
        <v>0</v>
      </c>
    </row>
    <row r="1616" spans="1:7" ht="21">
      <c r="A1616" s="375">
        <v>11359</v>
      </c>
      <c r="B1616" s="372" t="s">
        <v>5603</v>
      </c>
      <c r="C1616" s="374" t="s">
        <v>43</v>
      </c>
      <c r="D1616" s="374" t="s">
        <v>2</v>
      </c>
      <c r="E1616" s="375">
        <v>2.1664000000000001E-5</v>
      </c>
      <c r="F1616" s="268">
        <f>IF(C1616="MAT.",VLOOKUP(A1616,INSUMOS_AUX!A:F,6,FALSE),0)</f>
        <v>604.45000000000005</v>
      </c>
      <c r="G1616" s="375">
        <f>IF(C1616="M.O.",VLOOKUP(A1616,INSUMOS_AUX!A:F,6,FALSE),0)</f>
        <v>0</v>
      </c>
    </row>
    <row r="1617" spans="1:7">
      <c r="A1617" s="375">
        <v>12815</v>
      </c>
      <c r="B1617" s="372" t="s">
        <v>2406</v>
      </c>
      <c r="C1617" s="374" t="s">
        <v>43</v>
      </c>
      <c r="D1617" s="374" t="s">
        <v>2</v>
      </c>
      <c r="E1617" s="375">
        <v>2.9021120000000001E-3</v>
      </c>
      <c r="F1617" s="268">
        <f>IF(C1617="MAT.",VLOOKUP(A1617,INSUMOS_AUX!A:F,6,FALSE),0)</f>
        <v>5.65</v>
      </c>
      <c r="G1617" s="375">
        <f>IF(C1617="M.O.",VLOOKUP(A1617,INSUMOS_AUX!A:F,6,FALSE),0)</f>
        <v>0</v>
      </c>
    </row>
    <row r="1618" spans="1:7">
      <c r="A1618" s="375">
        <v>12892</v>
      </c>
      <c r="B1618" s="372" t="s">
        <v>328</v>
      </c>
      <c r="C1618" s="374" t="s">
        <v>43</v>
      </c>
      <c r="D1618" s="374" t="s">
        <v>98</v>
      </c>
      <c r="E1618" s="375">
        <v>4.3950719999999999E-3</v>
      </c>
      <c r="F1618" s="268">
        <f>IF(C1618="MAT.",VLOOKUP(A1618,INSUMOS_AUX!A:F,6,FALSE),0)</f>
        <v>9</v>
      </c>
      <c r="G1618" s="375">
        <f>IF(C1618="M.O.",VLOOKUP(A1618,INSUMOS_AUX!A:F,6,FALSE),0)</f>
        <v>0</v>
      </c>
    </row>
    <row r="1619" spans="1:7">
      <c r="A1619" s="375">
        <v>12893</v>
      </c>
      <c r="B1619" s="372" t="s">
        <v>329</v>
      </c>
      <c r="C1619" s="374" t="s">
        <v>43</v>
      </c>
      <c r="D1619" s="374" t="s">
        <v>98</v>
      </c>
      <c r="E1619" s="375">
        <v>5.1232000000000003E-4</v>
      </c>
      <c r="F1619" s="268">
        <f>IF(C1619="MAT.",VLOOKUP(A1619,INSUMOS_AUX!A:F,6,FALSE),0)</f>
        <v>48</v>
      </c>
      <c r="G1619" s="375">
        <f>IF(C1619="M.O.",VLOOKUP(A1619,INSUMOS_AUX!A:F,6,FALSE),0)</f>
        <v>0</v>
      </c>
    </row>
    <row r="1620" spans="1:7">
      <c r="A1620" s="375">
        <v>25966</v>
      </c>
      <c r="B1620" s="372" t="s">
        <v>3980</v>
      </c>
      <c r="C1620" s="374" t="s">
        <v>43</v>
      </c>
      <c r="D1620" s="374" t="s">
        <v>113</v>
      </c>
      <c r="E1620" s="375">
        <v>4.8368E-4</v>
      </c>
      <c r="F1620" s="268">
        <f>IF(C1620="MAT.",VLOOKUP(A1620,INSUMOS_AUX!A:F,6,FALSE),0)</f>
        <v>13.63</v>
      </c>
      <c r="G1620" s="375">
        <f>IF(C1620="M.O.",VLOOKUP(A1620,INSUMOS_AUX!A:F,6,FALSE),0)</f>
        <v>0</v>
      </c>
    </row>
    <row r="1621" spans="1:7">
      <c r="A1621" s="375">
        <v>2711</v>
      </c>
      <c r="B1621" s="372" t="s">
        <v>334</v>
      </c>
      <c r="C1621" s="374" t="s">
        <v>43</v>
      </c>
      <c r="D1621" s="374" t="s">
        <v>2</v>
      </c>
      <c r="E1621" s="375">
        <v>2.1267200000000001E-4</v>
      </c>
      <c r="F1621" s="268">
        <f>IF(C1621="MAT.",VLOOKUP(A1621,INSUMOS_AUX!A:F,6,FALSE),0)</f>
        <v>100.24</v>
      </c>
      <c r="G1621" s="375">
        <f>IF(C1621="M.O.",VLOOKUP(A1621,INSUMOS_AUX!A:F,6,FALSE),0)</f>
        <v>0</v>
      </c>
    </row>
    <row r="1622" spans="1:7">
      <c r="A1622" s="375">
        <v>36144</v>
      </c>
      <c r="B1622" s="372" t="s">
        <v>4026</v>
      </c>
      <c r="C1622" s="374" t="s">
        <v>43</v>
      </c>
      <c r="D1622" s="374" t="s">
        <v>2</v>
      </c>
      <c r="E1622" s="375">
        <v>3.5675904000000001E-2</v>
      </c>
      <c r="F1622" s="268">
        <f>IF(C1622="MAT.",VLOOKUP(A1622,INSUMOS_AUX!A:F,6,FALSE),0)</f>
        <v>1.1200000000000001</v>
      </c>
      <c r="G1622" s="375">
        <f>IF(C1622="M.O.",VLOOKUP(A1622,INSUMOS_AUX!A:F,6,FALSE),0)</f>
        <v>0</v>
      </c>
    </row>
    <row r="1623" spans="1:7">
      <c r="A1623" s="375">
        <v>36146</v>
      </c>
      <c r="B1623" s="372" t="s">
        <v>3883</v>
      </c>
      <c r="C1623" s="374" t="s">
        <v>43</v>
      </c>
      <c r="D1623" s="374" t="s">
        <v>2</v>
      </c>
      <c r="E1623" s="375">
        <v>3.9689599999999999E-4</v>
      </c>
      <c r="F1623" s="268">
        <f>IF(C1623="MAT.",VLOOKUP(A1623,INSUMOS_AUX!A:F,6,FALSE),0)</f>
        <v>170</v>
      </c>
      <c r="G1623" s="375">
        <f>IF(C1623="M.O.",VLOOKUP(A1623,INSUMOS_AUX!A:F,6,FALSE),0)</f>
        <v>0</v>
      </c>
    </row>
    <row r="1624" spans="1:7" ht="21">
      <c r="A1624" s="375">
        <v>36149</v>
      </c>
      <c r="B1624" s="372" t="s">
        <v>4647</v>
      </c>
      <c r="C1624" s="374" t="s">
        <v>43</v>
      </c>
      <c r="D1624" s="374" t="s">
        <v>2</v>
      </c>
      <c r="E1624" s="375">
        <v>2.3039999999999999E-4</v>
      </c>
      <c r="F1624" s="268">
        <f>IF(C1624="MAT.",VLOOKUP(A1624,INSUMOS_AUX!A:F,6,FALSE),0)</f>
        <v>117.5</v>
      </c>
      <c r="G1624" s="375">
        <f>IF(C1624="M.O.",VLOOKUP(A1624,INSUMOS_AUX!A:F,6,FALSE),0)</f>
        <v>0</v>
      </c>
    </row>
    <row r="1625" spans="1:7">
      <c r="A1625" s="375">
        <v>36150</v>
      </c>
      <c r="B1625" s="372" t="s">
        <v>780</v>
      </c>
      <c r="C1625" s="374" t="s">
        <v>43</v>
      </c>
      <c r="D1625" s="374" t="s">
        <v>2</v>
      </c>
      <c r="E1625" s="375">
        <v>8.4681600000000002E-4</v>
      </c>
      <c r="F1625" s="268">
        <f>IF(C1625="MAT.",VLOOKUP(A1625,INSUMOS_AUX!A:F,6,FALSE),0)</f>
        <v>29.7</v>
      </c>
      <c r="G1625" s="375">
        <f>IF(C1625="M.O.",VLOOKUP(A1625,INSUMOS_AUX!A:F,6,FALSE),0)</f>
        <v>0</v>
      </c>
    </row>
    <row r="1626" spans="1:7" ht="21">
      <c r="A1626" s="375">
        <v>36153</v>
      </c>
      <c r="B1626" s="372" t="s">
        <v>4184</v>
      </c>
      <c r="C1626" s="374" t="s">
        <v>43</v>
      </c>
      <c r="D1626" s="374" t="s">
        <v>2</v>
      </c>
      <c r="E1626" s="375">
        <v>3.4400000000000001E-4</v>
      </c>
      <c r="F1626" s="268">
        <f>IF(C1626="MAT.",VLOOKUP(A1626,INSUMOS_AUX!A:F,6,FALSE),0)</f>
        <v>133.75</v>
      </c>
      <c r="G1626" s="375">
        <f>IF(C1626="M.O.",VLOOKUP(A1626,INSUMOS_AUX!A:F,6,FALSE),0)</f>
        <v>0</v>
      </c>
    </row>
    <row r="1627" spans="1:7">
      <c r="A1627" s="375">
        <v>37370</v>
      </c>
      <c r="B1627" s="372" t="s">
        <v>104</v>
      </c>
      <c r="C1627" s="374" t="s">
        <v>43</v>
      </c>
      <c r="D1627" s="374" t="s">
        <v>97</v>
      </c>
      <c r="E1627" s="375">
        <v>0.32</v>
      </c>
      <c r="F1627" s="268">
        <f>IF(C1627="MAT.",VLOOKUP(A1627,INSUMOS_AUX!A:F,6,FALSE),0)</f>
        <v>1.7</v>
      </c>
      <c r="G1627" s="375">
        <f>IF(C1627="M.O.",VLOOKUP(A1627,INSUMOS_AUX!A:F,6,FALSE),0)</f>
        <v>0</v>
      </c>
    </row>
    <row r="1628" spans="1:7">
      <c r="A1628" s="375">
        <v>37371</v>
      </c>
      <c r="B1628" s="372" t="s">
        <v>105</v>
      </c>
      <c r="C1628" s="374" t="s">
        <v>43</v>
      </c>
      <c r="D1628" s="374" t="s">
        <v>97</v>
      </c>
      <c r="E1628" s="375">
        <v>0.32</v>
      </c>
      <c r="F1628" s="268">
        <f>IF(C1628="MAT.",VLOOKUP(A1628,INSUMOS_AUX!A:F,6,FALSE),0)</f>
        <v>0.64</v>
      </c>
      <c r="G1628" s="375">
        <f>IF(C1628="M.O.",VLOOKUP(A1628,INSUMOS_AUX!A:F,6,FALSE),0)</f>
        <v>0</v>
      </c>
    </row>
    <row r="1629" spans="1:7">
      <c r="A1629" s="375">
        <v>37372</v>
      </c>
      <c r="B1629" s="372" t="s">
        <v>106</v>
      </c>
      <c r="C1629" s="374" t="s">
        <v>43</v>
      </c>
      <c r="D1629" s="374" t="s">
        <v>97</v>
      </c>
      <c r="E1629" s="375">
        <v>0.32</v>
      </c>
      <c r="F1629" s="268">
        <f>IF(C1629="MAT.",VLOOKUP(A1629,INSUMOS_AUX!A:F,6,FALSE),0)</f>
        <v>0.37</v>
      </c>
      <c r="G1629" s="375">
        <f>IF(C1629="M.O.",VLOOKUP(A1629,INSUMOS_AUX!A:F,6,FALSE),0)</f>
        <v>0</v>
      </c>
    </row>
    <row r="1630" spans="1:7">
      <c r="A1630" s="375">
        <v>37373</v>
      </c>
      <c r="B1630" s="372" t="s">
        <v>107</v>
      </c>
      <c r="C1630" s="374" t="s">
        <v>43</v>
      </c>
      <c r="D1630" s="374" t="s">
        <v>97</v>
      </c>
      <c r="E1630" s="375">
        <v>0.32</v>
      </c>
      <c r="F1630" s="268">
        <f>IF(C1630="MAT.",VLOOKUP(A1630,INSUMOS_AUX!A:F,6,FALSE),0)</f>
        <v>0.02</v>
      </c>
      <c r="G1630" s="375">
        <f>IF(C1630="M.O.",VLOOKUP(A1630,INSUMOS_AUX!A:F,6,FALSE),0)</f>
        <v>0</v>
      </c>
    </row>
    <row r="1631" spans="1:7">
      <c r="A1631" s="375">
        <v>3768</v>
      </c>
      <c r="B1631" s="372" t="s">
        <v>6392</v>
      </c>
      <c r="C1631" s="374" t="s">
        <v>43</v>
      </c>
      <c r="D1631" s="374" t="s">
        <v>2</v>
      </c>
      <c r="E1631" s="375">
        <v>0.55000000000000004</v>
      </c>
      <c r="F1631" s="268">
        <f>IF(C1631="MAT.",VLOOKUP(A1631,INSUMOS_AUX!A:F,6,FALSE),0)</f>
        <v>2.46</v>
      </c>
      <c r="G1631" s="375">
        <f>IF(C1631="M.O.",VLOOKUP(A1631,INSUMOS_AUX!A:F,6,FALSE),0)</f>
        <v>0</v>
      </c>
    </row>
    <row r="1632" spans="1:7">
      <c r="A1632" s="375">
        <v>38382</v>
      </c>
      <c r="B1632" s="372" t="s">
        <v>2915</v>
      </c>
      <c r="C1632" s="374" t="s">
        <v>43</v>
      </c>
      <c r="D1632" s="374" t="s">
        <v>2</v>
      </c>
      <c r="E1632" s="375">
        <v>8.7359999999999998E-4</v>
      </c>
      <c r="F1632" s="268">
        <f>IF(C1632="MAT.",VLOOKUP(A1632,INSUMOS_AUX!A:F,6,FALSE),0)</f>
        <v>7.37</v>
      </c>
      <c r="G1632" s="375">
        <f>IF(C1632="M.O.",VLOOKUP(A1632,INSUMOS_AUX!A:F,6,FALSE),0)</f>
        <v>0</v>
      </c>
    </row>
    <row r="1633" spans="1:7">
      <c r="A1633" s="375">
        <v>38390</v>
      </c>
      <c r="B1633" s="372" t="s">
        <v>4067</v>
      </c>
      <c r="C1633" s="374" t="s">
        <v>43</v>
      </c>
      <c r="D1633" s="374" t="s">
        <v>2</v>
      </c>
      <c r="E1633" s="375">
        <v>4.8368E-4</v>
      </c>
      <c r="F1633" s="268">
        <f>IF(C1633="MAT.",VLOOKUP(A1633,INSUMOS_AUX!A:F,6,FALSE),0)</f>
        <v>22.22</v>
      </c>
      <c r="G1633" s="375">
        <f>IF(C1633="M.O.",VLOOKUP(A1633,INSUMOS_AUX!A:F,6,FALSE),0)</f>
        <v>0</v>
      </c>
    </row>
    <row r="1634" spans="1:7">
      <c r="A1634" s="375">
        <v>38393</v>
      </c>
      <c r="B1634" s="372" t="s">
        <v>4066</v>
      </c>
      <c r="C1634" s="374" t="s">
        <v>43</v>
      </c>
      <c r="D1634" s="374" t="s">
        <v>2</v>
      </c>
      <c r="E1634" s="375">
        <v>4.8368E-4</v>
      </c>
      <c r="F1634" s="268">
        <f>IF(C1634="MAT.",VLOOKUP(A1634,INSUMOS_AUX!A:F,6,FALSE),0)</f>
        <v>10.02</v>
      </c>
      <c r="G1634" s="375">
        <f>IF(C1634="M.O.",VLOOKUP(A1634,INSUMOS_AUX!A:F,6,FALSE),0)</f>
        <v>0</v>
      </c>
    </row>
    <row r="1635" spans="1:7">
      <c r="A1635" s="375">
        <v>38396</v>
      </c>
      <c r="B1635" s="372" t="s">
        <v>4090</v>
      </c>
      <c r="C1635" s="374" t="s">
        <v>43</v>
      </c>
      <c r="D1635" s="374" t="s">
        <v>2</v>
      </c>
      <c r="E1635" s="375">
        <v>1.7343999999999999E-5</v>
      </c>
      <c r="F1635" s="268">
        <f>IF(C1635="MAT.",VLOOKUP(A1635,INSUMOS_AUX!A:F,6,FALSE),0)</f>
        <v>308.81</v>
      </c>
      <c r="G1635" s="375">
        <f>IF(C1635="M.O.",VLOOKUP(A1635,INSUMOS_AUX!A:F,6,FALSE),0)</f>
        <v>0</v>
      </c>
    </row>
    <row r="1636" spans="1:7">
      <c r="A1636" s="375">
        <v>38399</v>
      </c>
      <c r="B1636" s="372" t="s">
        <v>914</v>
      </c>
      <c r="C1636" s="374" t="s">
        <v>43</v>
      </c>
      <c r="D1636" s="374" t="s">
        <v>2</v>
      </c>
      <c r="E1636" s="375">
        <v>8.6656000000000005E-5</v>
      </c>
      <c r="F1636" s="268">
        <f>IF(C1636="MAT.",VLOOKUP(A1636,INSUMOS_AUX!A:F,6,FALSE),0)</f>
        <v>123.87</v>
      </c>
      <c r="G1636" s="375">
        <f>IF(C1636="M.O.",VLOOKUP(A1636,INSUMOS_AUX!A:F,6,FALSE),0)</f>
        <v>0</v>
      </c>
    </row>
    <row r="1637" spans="1:7" ht="21">
      <c r="A1637" s="375">
        <v>38413</v>
      </c>
      <c r="B1637" s="372" t="s">
        <v>2921</v>
      </c>
      <c r="C1637" s="374" t="s">
        <v>43</v>
      </c>
      <c r="D1637" s="374" t="s">
        <v>2</v>
      </c>
      <c r="E1637" s="375">
        <v>1.4112E-5</v>
      </c>
      <c r="F1637" s="268">
        <f>IF(C1637="MAT.",VLOOKUP(A1637,INSUMOS_AUX!A:F,6,FALSE),0)</f>
        <v>623.17999999999995</v>
      </c>
      <c r="G1637" s="375">
        <f>IF(C1637="M.O.",VLOOKUP(A1637,INSUMOS_AUX!A:F,6,FALSE),0)</f>
        <v>0</v>
      </c>
    </row>
    <row r="1638" spans="1:7">
      <c r="A1638" s="375">
        <v>38476</v>
      </c>
      <c r="B1638" s="372" t="s">
        <v>2266</v>
      </c>
      <c r="C1638" s="374" t="s">
        <v>43</v>
      </c>
      <c r="D1638" s="374" t="s">
        <v>2</v>
      </c>
      <c r="E1638" s="375">
        <v>6.5823999999999999E-5</v>
      </c>
      <c r="F1638" s="268">
        <f>IF(C1638="MAT.",VLOOKUP(A1638,INSUMOS_AUX!A:F,6,FALSE),0)</f>
        <v>186.63</v>
      </c>
      <c r="G1638" s="375">
        <f>IF(C1638="M.O.",VLOOKUP(A1638,INSUMOS_AUX!A:F,6,FALSE),0)</f>
        <v>0</v>
      </c>
    </row>
    <row r="1639" spans="1:7">
      <c r="A1639" s="375">
        <v>38477</v>
      </c>
      <c r="B1639" s="372" t="s">
        <v>2267</v>
      </c>
      <c r="C1639" s="374" t="s">
        <v>43</v>
      </c>
      <c r="D1639" s="374" t="s">
        <v>2</v>
      </c>
      <c r="E1639" s="375">
        <v>1.4112E-5</v>
      </c>
      <c r="F1639" s="268">
        <f>IF(C1639="MAT.",VLOOKUP(A1639,INSUMOS_AUX!A:F,6,FALSE),0)</f>
        <v>528.54</v>
      </c>
      <c r="G1639" s="375">
        <f>IF(C1639="M.O.",VLOOKUP(A1639,INSUMOS_AUX!A:F,6,FALSE),0)</f>
        <v>0</v>
      </c>
    </row>
    <row r="1640" spans="1:7">
      <c r="A1640" s="375">
        <v>4783</v>
      </c>
      <c r="B1640" s="372" t="s">
        <v>111</v>
      </c>
      <c r="C1640" s="374" t="s">
        <v>92</v>
      </c>
      <c r="D1640" s="374" t="s">
        <v>97</v>
      </c>
      <c r="E1640" s="375">
        <v>0.21249899999999999</v>
      </c>
      <c r="F1640" s="268">
        <f>IF(C1640="MAT.",VLOOKUP(A1640,INSUMOS_AUX!A:F,6,FALSE),0)</f>
        <v>0</v>
      </c>
      <c r="G1640" s="375">
        <f>IF(C1640="M.O.",VLOOKUP(A1640,INSUMOS_AUX!A:F,6,FALSE),0)</f>
        <v>13.35</v>
      </c>
    </row>
    <row r="1641" spans="1:7">
      <c r="A1641" s="375">
        <v>5320</v>
      </c>
      <c r="B1641" s="372" t="s">
        <v>248</v>
      </c>
      <c r="C1641" s="374" t="s">
        <v>43</v>
      </c>
      <c r="D1641" s="374" t="s">
        <v>113</v>
      </c>
      <c r="E1641" s="375">
        <v>4.3999999999999997E-2</v>
      </c>
      <c r="F1641" s="268">
        <f>IF(C1641="MAT.",VLOOKUP(A1641,INSUMOS_AUX!A:F,6,FALSE),0)</f>
        <v>27.26</v>
      </c>
      <c r="G1641" s="375">
        <f>IF(C1641="M.O.",VLOOKUP(A1641,INSUMOS_AUX!A:F,6,FALSE),0)</f>
        <v>0</v>
      </c>
    </row>
    <row r="1642" spans="1:7">
      <c r="A1642" s="375">
        <v>6111</v>
      </c>
      <c r="B1642" s="372" t="s">
        <v>109</v>
      </c>
      <c r="C1642" s="374" t="s">
        <v>92</v>
      </c>
      <c r="D1642" s="374" t="s">
        <v>97</v>
      </c>
      <c r="E1642" s="375">
        <v>0.11188099999999999</v>
      </c>
      <c r="F1642" s="268">
        <f>IF(C1642="MAT.",VLOOKUP(A1642,INSUMOS_AUX!A:F,6,FALSE),0)</f>
        <v>0</v>
      </c>
      <c r="G1642" s="375">
        <f>IF(C1642="M.O.",VLOOKUP(A1642,INSUMOS_AUX!A:F,6,FALSE),0)</f>
        <v>8.17</v>
      </c>
    </row>
    <row r="1643" spans="1:7">
      <c r="A1643" s="375">
        <v>7288</v>
      </c>
      <c r="B1643" s="372" t="s">
        <v>231</v>
      </c>
      <c r="C1643" s="374" t="s">
        <v>43</v>
      </c>
      <c r="D1643" s="374" t="s">
        <v>113</v>
      </c>
      <c r="E1643" s="375">
        <v>0.17599999999999999</v>
      </c>
      <c r="F1643" s="268">
        <f>IF(C1643="MAT.",VLOOKUP(A1643,INSUMOS_AUX!A:F,6,FALSE),0)</f>
        <v>26.06</v>
      </c>
      <c r="G1643" s="375">
        <f>IF(C1643="M.O.",VLOOKUP(A1643,INSUMOS_AUX!A:F,6,FALSE),0)</f>
        <v>0</v>
      </c>
    </row>
    <row r="1644" spans="1:7">
      <c r="A1644" s="375">
        <v>7307</v>
      </c>
      <c r="B1644" s="372" t="s">
        <v>2466</v>
      </c>
      <c r="C1644" s="374" t="s">
        <v>43</v>
      </c>
      <c r="D1644" s="374" t="s">
        <v>113</v>
      </c>
      <c r="E1644" s="375">
        <v>0.13200000000000001</v>
      </c>
      <c r="F1644" s="268">
        <f>IF(C1644="MAT.",VLOOKUP(A1644,INSUMOS_AUX!A:F,6,FALSE),0)</f>
        <v>23.89</v>
      </c>
      <c r="G1644" s="375">
        <f>IF(C1644="M.O.",VLOOKUP(A1644,INSUMOS_AUX!A:F,6,FALSE),0)</f>
        <v>0</v>
      </c>
    </row>
    <row r="1645" spans="1:7">
      <c r="A1645" s="96"/>
      <c r="B1645" s="110"/>
      <c r="C1645" s="97"/>
      <c r="D1645" s="97"/>
      <c r="E1645" s="97"/>
      <c r="F1645" s="97"/>
      <c r="G1645" s="97"/>
    </row>
    <row r="1646" spans="1:7" ht="21">
      <c r="A1646" s="359" t="s">
        <v>5723</v>
      </c>
      <c r="B1646" s="358" t="s">
        <v>5724</v>
      </c>
      <c r="C1646" s="360" t="s">
        <v>75</v>
      </c>
      <c r="D1646" s="360" t="s">
        <v>76</v>
      </c>
      <c r="E1646" s="361">
        <v>550.16</v>
      </c>
      <c r="F1646" s="361">
        <f t="shared" ref="F1646:G1646" si="54">SUMPRODUCT($E1647:$E1673,F1647:F1673)</f>
        <v>1.1526788778600001</v>
      </c>
      <c r="G1646" s="361">
        <f t="shared" si="54"/>
        <v>0.84581460799999997</v>
      </c>
    </row>
    <row r="1647" spans="1:7">
      <c r="A1647" s="375">
        <v>10</v>
      </c>
      <c r="B1647" s="372" t="s">
        <v>332</v>
      </c>
      <c r="C1647" s="374" t="s">
        <v>43</v>
      </c>
      <c r="D1647" s="374" t="s">
        <v>2</v>
      </c>
      <c r="E1647" s="375">
        <v>5.4516999999999999E-4</v>
      </c>
      <c r="F1647" s="268">
        <f>IF(C1647="MAT.",VLOOKUP(A1647,INSUMOS_AUX!A:F,6,FALSE),0)</f>
        <v>6.13</v>
      </c>
      <c r="G1647" s="375">
        <f>IF(C1647="M.O.",VLOOKUP(A1647,INSUMOS_AUX!A:F,6,FALSE),0)</f>
        <v>0</v>
      </c>
    </row>
    <row r="1648" spans="1:7" ht="21">
      <c r="A1648" s="375">
        <v>11359</v>
      </c>
      <c r="B1648" s="372" t="s">
        <v>5603</v>
      </c>
      <c r="C1648" s="374" t="s">
        <v>43</v>
      </c>
      <c r="D1648" s="374" t="s">
        <v>2</v>
      </c>
      <c r="E1648" s="375">
        <v>4.6040000000000003E-6</v>
      </c>
      <c r="F1648" s="268">
        <f>IF(C1648="MAT.",VLOOKUP(A1648,INSUMOS_AUX!A:F,6,FALSE),0)</f>
        <v>604.45000000000005</v>
      </c>
      <c r="G1648" s="375">
        <f>IF(C1648="M.O.",VLOOKUP(A1648,INSUMOS_AUX!A:F,6,FALSE),0)</f>
        <v>0</v>
      </c>
    </row>
    <row r="1649" spans="1:7">
      <c r="A1649" s="375">
        <v>12815</v>
      </c>
      <c r="B1649" s="372" t="s">
        <v>2406</v>
      </c>
      <c r="C1649" s="374" t="s">
        <v>43</v>
      </c>
      <c r="D1649" s="374" t="s">
        <v>2</v>
      </c>
      <c r="E1649" s="375">
        <v>6.1669800000000005E-4</v>
      </c>
      <c r="F1649" s="268">
        <f>IF(C1649="MAT.",VLOOKUP(A1649,INSUMOS_AUX!A:F,6,FALSE),0)</f>
        <v>5.65</v>
      </c>
      <c r="G1649" s="375">
        <f>IF(C1649="M.O.",VLOOKUP(A1649,INSUMOS_AUX!A:F,6,FALSE),0)</f>
        <v>0</v>
      </c>
    </row>
    <row r="1650" spans="1:7">
      <c r="A1650" s="375">
        <v>12892</v>
      </c>
      <c r="B1650" s="372" t="s">
        <v>328</v>
      </c>
      <c r="C1650" s="374" t="s">
        <v>43</v>
      </c>
      <c r="D1650" s="374" t="s">
        <v>98</v>
      </c>
      <c r="E1650" s="375">
        <v>9.3395200000000005E-4</v>
      </c>
      <c r="F1650" s="268">
        <f>IF(C1650="MAT.",VLOOKUP(A1650,INSUMOS_AUX!A:F,6,FALSE),0)</f>
        <v>9</v>
      </c>
      <c r="G1650" s="375">
        <f>IF(C1650="M.O.",VLOOKUP(A1650,INSUMOS_AUX!A:F,6,FALSE),0)</f>
        <v>0</v>
      </c>
    </row>
    <row r="1651" spans="1:7">
      <c r="A1651" s="375">
        <v>12893</v>
      </c>
      <c r="B1651" s="372" t="s">
        <v>329</v>
      </c>
      <c r="C1651" s="374" t="s">
        <v>43</v>
      </c>
      <c r="D1651" s="374" t="s">
        <v>98</v>
      </c>
      <c r="E1651" s="375">
        <v>1.08868E-4</v>
      </c>
      <c r="F1651" s="268">
        <f>IF(C1651="MAT.",VLOOKUP(A1651,INSUMOS_AUX!A:F,6,FALSE),0)</f>
        <v>48</v>
      </c>
      <c r="G1651" s="375">
        <f>IF(C1651="M.O.",VLOOKUP(A1651,INSUMOS_AUX!A:F,6,FALSE),0)</f>
        <v>0</v>
      </c>
    </row>
    <row r="1652" spans="1:7">
      <c r="A1652" s="375">
        <v>25966</v>
      </c>
      <c r="B1652" s="372" t="s">
        <v>3980</v>
      </c>
      <c r="C1652" s="374" t="s">
        <v>43</v>
      </c>
      <c r="D1652" s="374" t="s">
        <v>113</v>
      </c>
      <c r="E1652" s="375">
        <v>1.0278200000000001E-4</v>
      </c>
      <c r="F1652" s="268">
        <f>IF(C1652="MAT.",VLOOKUP(A1652,INSUMOS_AUX!A:F,6,FALSE),0)</f>
        <v>13.63</v>
      </c>
      <c r="G1652" s="375">
        <f>IF(C1652="M.O.",VLOOKUP(A1652,INSUMOS_AUX!A:F,6,FALSE),0)</f>
        <v>0</v>
      </c>
    </row>
    <row r="1653" spans="1:7">
      <c r="A1653" s="375">
        <v>2711</v>
      </c>
      <c r="B1653" s="372" t="s">
        <v>334</v>
      </c>
      <c r="C1653" s="374" t="s">
        <v>43</v>
      </c>
      <c r="D1653" s="374" t="s">
        <v>2</v>
      </c>
      <c r="E1653" s="375">
        <v>4.5191999999999997E-5</v>
      </c>
      <c r="F1653" s="268">
        <f>IF(C1653="MAT.",VLOOKUP(A1653,INSUMOS_AUX!A:F,6,FALSE),0)</f>
        <v>100.24</v>
      </c>
      <c r="G1653" s="375">
        <f>IF(C1653="M.O.",VLOOKUP(A1653,INSUMOS_AUX!A:F,6,FALSE),0)</f>
        <v>0</v>
      </c>
    </row>
    <row r="1654" spans="1:7">
      <c r="A1654" s="375">
        <v>36144</v>
      </c>
      <c r="B1654" s="372" t="s">
        <v>4026</v>
      </c>
      <c r="C1654" s="374" t="s">
        <v>43</v>
      </c>
      <c r="D1654" s="374" t="s">
        <v>2</v>
      </c>
      <c r="E1654" s="375">
        <v>7.5811300000000002E-3</v>
      </c>
      <c r="F1654" s="268">
        <f>IF(C1654="MAT.",VLOOKUP(A1654,INSUMOS_AUX!A:F,6,FALSE),0)</f>
        <v>1.1200000000000001</v>
      </c>
      <c r="G1654" s="375">
        <f>IF(C1654="M.O.",VLOOKUP(A1654,INSUMOS_AUX!A:F,6,FALSE),0)</f>
        <v>0</v>
      </c>
    </row>
    <row r="1655" spans="1:7">
      <c r="A1655" s="375">
        <v>36146</v>
      </c>
      <c r="B1655" s="372" t="s">
        <v>3883</v>
      </c>
      <c r="C1655" s="374" t="s">
        <v>43</v>
      </c>
      <c r="D1655" s="374" t="s">
        <v>2</v>
      </c>
      <c r="E1655" s="375">
        <v>8.4339999999999995E-5</v>
      </c>
      <c r="F1655" s="268">
        <f>IF(C1655="MAT.",VLOOKUP(A1655,INSUMOS_AUX!A:F,6,FALSE),0)</f>
        <v>170</v>
      </c>
      <c r="G1655" s="375">
        <f>IF(C1655="M.O.",VLOOKUP(A1655,INSUMOS_AUX!A:F,6,FALSE),0)</f>
        <v>0</v>
      </c>
    </row>
    <row r="1656" spans="1:7" ht="21">
      <c r="A1656" s="375">
        <v>36149</v>
      </c>
      <c r="B1656" s="372" t="s">
        <v>4647</v>
      </c>
      <c r="C1656" s="374" t="s">
        <v>43</v>
      </c>
      <c r="D1656" s="374" t="s">
        <v>2</v>
      </c>
      <c r="E1656" s="375">
        <v>4.8959999999999999E-5</v>
      </c>
      <c r="F1656" s="268">
        <f>IF(C1656="MAT.",VLOOKUP(A1656,INSUMOS_AUX!A:F,6,FALSE),0)</f>
        <v>117.5</v>
      </c>
      <c r="G1656" s="375">
        <f>IF(C1656="M.O.",VLOOKUP(A1656,INSUMOS_AUX!A:F,6,FALSE),0)</f>
        <v>0</v>
      </c>
    </row>
    <row r="1657" spans="1:7">
      <c r="A1657" s="375">
        <v>36150</v>
      </c>
      <c r="B1657" s="372" t="s">
        <v>780</v>
      </c>
      <c r="C1657" s="374" t="s">
        <v>43</v>
      </c>
      <c r="D1657" s="374" t="s">
        <v>2</v>
      </c>
      <c r="E1657" s="375">
        <v>1.7994800000000001E-4</v>
      </c>
      <c r="F1657" s="268">
        <f>IF(C1657="MAT.",VLOOKUP(A1657,INSUMOS_AUX!A:F,6,FALSE),0)</f>
        <v>29.7</v>
      </c>
      <c r="G1657" s="375">
        <f>IF(C1657="M.O.",VLOOKUP(A1657,INSUMOS_AUX!A:F,6,FALSE),0)</f>
        <v>0</v>
      </c>
    </row>
    <row r="1658" spans="1:7" ht="21">
      <c r="A1658" s="375">
        <v>36153</v>
      </c>
      <c r="B1658" s="372" t="s">
        <v>4184</v>
      </c>
      <c r="C1658" s="374" t="s">
        <v>43</v>
      </c>
      <c r="D1658" s="374" t="s">
        <v>2</v>
      </c>
      <c r="E1658" s="375">
        <v>7.3100000000000001E-5</v>
      </c>
      <c r="F1658" s="268">
        <f>IF(C1658="MAT.",VLOOKUP(A1658,INSUMOS_AUX!A:F,6,FALSE),0)</f>
        <v>133.75</v>
      </c>
      <c r="G1658" s="375">
        <f>IF(C1658="M.O.",VLOOKUP(A1658,INSUMOS_AUX!A:F,6,FALSE),0)</f>
        <v>0</v>
      </c>
    </row>
    <row r="1659" spans="1:7">
      <c r="A1659" s="375">
        <v>37370</v>
      </c>
      <c r="B1659" s="372" t="s">
        <v>104</v>
      </c>
      <c r="C1659" s="374" t="s">
        <v>43</v>
      </c>
      <c r="D1659" s="374" t="s">
        <v>97</v>
      </c>
      <c r="E1659" s="375">
        <v>6.8000000000000005E-2</v>
      </c>
      <c r="F1659" s="268">
        <f>IF(C1659="MAT.",VLOOKUP(A1659,INSUMOS_AUX!A:F,6,FALSE),0)</f>
        <v>1.7</v>
      </c>
      <c r="G1659" s="375">
        <f>IF(C1659="M.O.",VLOOKUP(A1659,INSUMOS_AUX!A:F,6,FALSE),0)</f>
        <v>0</v>
      </c>
    </row>
    <row r="1660" spans="1:7">
      <c r="A1660" s="375">
        <v>37371</v>
      </c>
      <c r="B1660" s="372" t="s">
        <v>105</v>
      </c>
      <c r="C1660" s="374" t="s">
        <v>43</v>
      </c>
      <c r="D1660" s="374" t="s">
        <v>97</v>
      </c>
      <c r="E1660" s="375">
        <v>6.8000000000000005E-2</v>
      </c>
      <c r="F1660" s="268">
        <f>IF(C1660="MAT.",VLOOKUP(A1660,INSUMOS_AUX!A:F,6,FALSE),0)</f>
        <v>0.64</v>
      </c>
      <c r="G1660" s="375">
        <f>IF(C1660="M.O.",VLOOKUP(A1660,INSUMOS_AUX!A:F,6,FALSE),0)</f>
        <v>0</v>
      </c>
    </row>
    <row r="1661" spans="1:7">
      <c r="A1661" s="375">
        <v>37372</v>
      </c>
      <c r="B1661" s="372" t="s">
        <v>106</v>
      </c>
      <c r="C1661" s="374" t="s">
        <v>43</v>
      </c>
      <c r="D1661" s="374" t="s">
        <v>97</v>
      </c>
      <c r="E1661" s="375">
        <v>6.8000000000000005E-2</v>
      </c>
      <c r="F1661" s="268">
        <f>IF(C1661="MAT.",VLOOKUP(A1661,INSUMOS_AUX!A:F,6,FALSE),0)</f>
        <v>0.37</v>
      </c>
      <c r="G1661" s="375">
        <f>IF(C1661="M.O.",VLOOKUP(A1661,INSUMOS_AUX!A:F,6,FALSE),0)</f>
        <v>0</v>
      </c>
    </row>
    <row r="1662" spans="1:7">
      <c r="A1662" s="375">
        <v>37373</v>
      </c>
      <c r="B1662" s="372" t="s">
        <v>107</v>
      </c>
      <c r="C1662" s="374" t="s">
        <v>43</v>
      </c>
      <c r="D1662" s="374" t="s">
        <v>97</v>
      </c>
      <c r="E1662" s="375">
        <v>6.8000000000000005E-2</v>
      </c>
      <c r="F1662" s="268">
        <f>IF(C1662="MAT.",VLOOKUP(A1662,INSUMOS_AUX!A:F,6,FALSE),0)</f>
        <v>0.02</v>
      </c>
      <c r="G1662" s="375">
        <f>IF(C1662="M.O.",VLOOKUP(A1662,INSUMOS_AUX!A:F,6,FALSE),0)</f>
        <v>0</v>
      </c>
    </row>
    <row r="1663" spans="1:7">
      <c r="A1663" s="375">
        <v>38382</v>
      </c>
      <c r="B1663" s="372" t="s">
        <v>2915</v>
      </c>
      <c r="C1663" s="374" t="s">
        <v>43</v>
      </c>
      <c r="D1663" s="374" t="s">
        <v>2</v>
      </c>
      <c r="E1663" s="375">
        <v>1.8563999999999999E-4</v>
      </c>
      <c r="F1663" s="268">
        <f>IF(C1663="MAT.",VLOOKUP(A1663,INSUMOS_AUX!A:F,6,FALSE),0)</f>
        <v>7.37</v>
      </c>
      <c r="G1663" s="375">
        <f>IF(C1663="M.O.",VLOOKUP(A1663,INSUMOS_AUX!A:F,6,FALSE),0)</f>
        <v>0</v>
      </c>
    </row>
    <row r="1664" spans="1:7">
      <c r="A1664" s="375">
        <v>38390</v>
      </c>
      <c r="B1664" s="372" t="s">
        <v>4067</v>
      </c>
      <c r="C1664" s="374" t="s">
        <v>43</v>
      </c>
      <c r="D1664" s="374" t="s">
        <v>2</v>
      </c>
      <c r="E1664" s="375">
        <v>1.0278200000000001E-4</v>
      </c>
      <c r="F1664" s="268">
        <f>IF(C1664="MAT.",VLOOKUP(A1664,INSUMOS_AUX!A:F,6,FALSE),0)</f>
        <v>22.22</v>
      </c>
      <c r="G1664" s="375">
        <f>IF(C1664="M.O.",VLOOKUP(A1664,INSUMOS_AUX!A:F,6,FALSE),0)</f>
        <v>0</v>
      </c>
    </row>
    <row r="1665" spans="1:7">
      <c r="A1665" s="375">
        <v>38393</v>
      </c>
      <c r="B1665" s="372" t="s">
        <v>4066</v>
      </c>
      <c r="C1665" s="374" t="s">
        <v>43</v>
      </c>
      <c r="D1665" s="374" t="s">
        <v>2</v>
      </c>
      <c r="E1665" s="375">
        <v>1.0278200000000001E-4</v>
      </c>
      <c r="F1665" s="268">
        <f>IF(C1665="MAT.",VLOOKUP(A1665,INSUMOS_AUX!A:F,6,FALSE),0)</f>
        <v>10.02</v>
      </c>
      <c r="G1665" s="375">
        <f>IF(C1665="M.O.",VLOOKUP(A1665,INSUMOS_AUX!A:F,6,FALSE),0)</f>
        <v>0</v>
      </c>
    </row>
    <row r="1666" spans="1:7">
      <c r="A1666" s="375">
        <v>38396</v>
      </c>
      <c r="B1666" s="372" t="s">
        <v>4090</v>
      </c>
      <c r="C1666" s="374" t="s">
        <v>43</v>
      </c>
      <c r="D1666" s="374" t="s">
        <v>2</v>
      </c>
      <c r="E1666" s="375">
        <v>3.6859999999999999E-6</v>
      </c>
      <c r="F1666" s="268">
        <f>IF(C1666="MAT.",VLOOKUP(A1666,INSUMOS_AUX!A:F,6,FALSE),0)</f>
        <v>308.81</v>
      </c>
      <c r="G1666" s="375">
        <f>IF(C1666="M.O.",VLOOKUP(A1666,INSUMOS_AUX!A:F,6,FALSE),0)</f>
        <v>0</v>
      </c>
    </row>
    <row r="1667" spans="1:7">
      <c r="A1667" s="375">
        <v>38399</v>
      </c>
      <c r="B1667" s="372" t="s">
        <v>914</v>
      </c>
      <c r="C1667" s="374" t="s">
        <v>43</v>
      </c>
      <c r="D1667" s="374" t="s">
        <v>2</v>
      </c>
      <c r="E1667" s="375">
        <v>1.8414E-5</v>
      </c>
      <c r="F1667" s="268">
        <f>IF(C1667="MAT.",VLOOKUP(A1667,INSUMOS_AUX!A:F,6,FALSE),0)</f>
        <v>123.87</v>
      </c>
      <c r="G1667" s="375">
        <f>IF(C1667="M.O.",VLOOKUP(A1667,INSUMOS_AUX!A:F,6,FALSE),0)</f>
        <v>0</v>
      </c>
    </row>
    <row r="1668" spans="1:7" ht="21">
      <c r="A1668" s="375">
        <v>38413</v>
      </c>
      <c r="B1668" s="372" t="s">
        <v>2921</v>
      </c>
      <c r="C1668" s="374" t="s">
        <v>43</v>
      </c>
      <c r="D1668" s="374" t="s">
        <v>2</v>
      </c>
      <c r="E1668" s="375">
        <v>2.9979999999999999E-6</v>
      </c>
      <c r="F1668" s="268">
        <f>IF(C1668="MAT.",VLOOKUP(A1668,INSUMOS_AUX!A:F,6,FALSE),0)</f>
        <v>623.17999999999995</v>
      </c>
      <c r="G1668" s="375">
        <f>IF(C1668="M.O.",VLOOKUP(A1668,INSUMOS_AUX!A:F,6,FALSE),0)</f>
        <v>0</v>
      </c>
    </row>
    <row r="1669" spans="1:7">
      <c r="A1669" s="375">
        <v>38476</v>
      </c>
      <c r="B1669" s="372" t="s">
        <v>2266</v>
      </c>
      <c r="C1669" s="374" t="s">
        <v>43</v>
      </c>
      <c r="D1669" s="374" t="s">
        <v>2</v>
      </c>
      <c r="E1669" s="375">
        <v>1.3988000000000001E-5</v>
      </c>
      <c r="F1669" s="268">
        <f>IF(C1669="MAT.",VLOOKUP(A1669,INSUMOS_AUX!A:F,6,FALSE),0)</f>
        <v>186.63</v>
      </c>
      <c r="G1669" s="375">
        <f>IF(C1669="M.O.",VLOOKUP(A1669,INSUMOS_AUX!A:F,6,FALSE),0)</f>
        <v>0</v>
      </c>
    </row>
    <row r="1670" spans="1:7">
      <c r="A1670" s="375">
        <v>38477</v>
      </c>
      <c r="B1670" s="372" t="s">
        <v>2267</v>
      </c>
      <c r="C1670" s="374" t="s">
        <v>43</v>
      </c>
      <c r="D1670" s="374" t="s">
        <v>2</v>
      </c>
      <c r="E1670" s="375">
        <v>2.9979999999999999E-6</v>
      </c>
      <c r="F1670" s="268">
        <f>IF(C1670="MAT.",VLOOKUP(A1670,INSUMOS_AUX!A:F,6,FALSE),0)</f>
        <v>528.54</v>
      </c>
      <c r="G1670" s="375">
        <f>IF(C1670="M.O.",VLOOKUP(A1670,INSUMOS_AUX!A:F,6,FALSE),0)</f>
        <v>0</v>
      </c>
    </row>
    <row r="1671" spans="1:7">
      <c r="A1671" s="375">
        <v>4783</v>
      </c>
      <c r="B1671" s="372" t="s">
        <v>111</v>
      </c>
      <c r="C1671" s="374" t="s">
        <v>92</v>
      </c>
      <c r="D1671" s="374" t="s">
        <v>97</v>
      </c>
      <c r="E1671" s="375">
        <v>5.46426E-2</v>
      </c>
      <c r="F1671" s="268">
        <f>IF(C1671="MAT.",VLOOKUP(A1671,INSUMOS_AUX!A:F,6,FALSE),0)</f>
        <v>0</v>
      </c>
      <c r="G1671" s="375">
        <f>IF(C1671="M.O.",VLOOKUP(A1671,INSUMOS_AUX!A:F,6,FALSE),0)</f>
        <v>13.35</v>
      </c>
    </row>
    <row r="1672" spans="1:7">
      <c r="A1672" s="375">
        <v>6085</v>
      </c>
      <c r="B1672" s="372" t="s">
        <v>228</v>
      </c>
      <c r="C1672" s="374" t="s">
        <v>43</v>
      </c>
      <c r="D1672" s="374" t="s">
        <v>113</v>
      </c>
      <c r="E1672" s="375">
        <v>0.16</v>
      </c>
      <c r="F1672" s="268">
        <f>IF(C1672="MAT.",VLOOKUP(A1672,INSUMOS_AUX!A:F,6,FALSE),0)</f>
        <v>5.5</v>
      </c>
      <c r="G1672" s="375">
        <f>IF(C1672="M.O.",VLOOKUP(A1672,INSUMOS_AUX!A:F,6,FALSE),0)</f>
        <v>0</v>
      </c>
    </row>
    <row r="1673" spans="1:7">
      <c r="A1673" s="375">
        <v>6111</v>
      </c>
      <c r="B1673" s="372" t="s">
        <v>109</v>
      </c>
      <c r="C1673" s="374" t="s">
        <v>92</v>
      </c>
      <c r="D1673" s="374" t="s">
        <v>97</v>
      </c>
      <c r="E1673" s="375">
        <v>1.4239399999999999E-2</v>
      </c>
      <c r="F1673" s="268">
        <f>IF(C1673="MAT.",VLOOKUP(A1673,INSUMOS_AUX!A:F,6,FALSE),0)</f>
        <v>0</v>
      </c>
      <c r="G1673" s="375">
        <f>IF(C1673="M.O.",VLOOKUP(A1673,INSUMOS_AUX!A:F,6,FALSE),0)</f>
        <v>8.17</v>
      </c>
    </row>
    <row r="1674" spans="1:7">
      <c r="A1674" s="96"/>
      <c r="B1674" s="110"/>
      <c r="C1674" s="97"/>
      <c r="D1674" s="97"/>
      <c r="E1674" s="97"/>
      <c r="F1674" s="97"/>
      <c r="G1674" s="97"/>
    </row>
    <row r="1675" spans="1:7" ht="21">
      <c r="A1675" s="359" t="s">
        <v>5725</v>
      </c>
      <c r="B1675" s="358" t="s">
        <v>5726</v>
      </c>
      <c r="C1675" s="360" t="s">
        <v>75</v>
      </c>
      <c r="D1675" s="360" t="s">
        <v>76</v>
      </c>
      <c r="E1675" s="361">
        <v>550.16</v>
      </c>
      <c r="F1675" s="361">
        <f t="shared" ref="F1675:G1675" si="55">SUMPRODUCT($E1676:$E1702,F1676:F1702)</f>
        <v>11.7737586338</v>
      </c>
      <c r="G1675" s="361">
        <f t="shared" si="55"/>
        <v>2.7431873480000002</v>
      </c>
    </row>
    <row r="1676" spans="1:7">
      <c r="A1676" s="375">
        <v>10</v>
      </c>
      <c r="B1676" s="372" t="s">
        <v>332</v>
      </c>
      <c r="C1676" s="374" t="s">
        <v>43</v>
      </c>
      <c r="D1676" s="374" t="s">
        <v>2</v>
      </c>
      <c r="E1676" s="375">
        <v>1.763784E-3</v>
      </c>
      <c r="F1676" s="268">
        <f>IF(C1676="MAT.",VLOOKUP(A1676,INSUMOS_AUX!A:F,6,FALSE),0)</f>
        <v>6.13</v>
      </c>
      <c r="G1676" s="375">
        <f>IF(C1676="M.O.",VLOOKUP(A1676,INSUMOS_AUX!A:F,6,FALSE),0)</f>
        <v>0</v>
      </c>
    </row>
    <row r="1677" spans="1:7" ht="21">
      <c r="A1677" s="375">
        <v>11359</v>
      </c>
      <c r="B1677" s="372" t="s">
        <v>5603</v>
      </c>
      <c r="C1677" s="374" t="s">
        <v>43</v>
      </c>
      <c r="D1677" s="374" t="s">
        <v>2</v>
      </c>
      <c r="E1677" s="375">
        <v>1.4894E-5</v>
      </c>
      <c r="F1677" s="268">
        <f>IF(C1677="MAT.",VLOOKUP(A1677,INSUMOS_AUX!A:F,6,FALSE),0)</f>
        <v>604.45000000000005</v>
      </c>
      <c r="G1677" s="375">
        <f>IF(C1677="M.O.",VLOOKUP(A1677,INSUMOS_AUX!A:F,6,FALSE),0)</f>
        <v>0</v>
      </c>
    </row>
    <row r="1678" spans="1:7">
      <c r="A1678" s="375">
        <v>12815</v>
      </c>
      <c r="B1678" s="372" t="s">
        <v>2406</v>
      </c>
      <c r="C1678" s="374" t="s">
        <v>43</v>
      </c>
      <c r="D1678" s="374" t="s">
        <v>2</v>
      </c>
      <c r="E1678" s="375">
        <v>1.9952020000000002E-3</v>
      </c>
      <c r="F1678" s="268">
        <f>IF(C1678="MAT.",VLOOKUP(A1678,INSUMOS_AUX!A:F,6,FALSE),0)</f>
        <v>5.65</v>
      </c>
      <c r="G1678" s="375">
        <f>IF(C1678="M.O.",VLOOKUP(A1678,INSUMOS_AUX!A:F,6,FALSE),0)</f>
        <v>0</v>
      </c>
    </row>
    <row r="1679" spans="1:7">
      <c r="A1679" s="375">
        <v>12892</v>
      </c>
      <c r="B1679" s="372" t="s">
        <v>328</v>
      </c>
      <c r="C1679" s="374" t="s">
        <v>43</v>
      </c>
      <c r="D1679" s="374" t="s">
        <v>98</v>
      </c>
      <c r="E1679" s="375">
        <v>3.0216119999999999E-3</v>
      </c>
      <c r="F1679" s="268">
        <f>IF(C1679="MAT.",VLOOKUP(A1679,INSUMOS_AUX!A:F,6,FALSE),0)</f>
        <v>9</v>
      </c>
      <c r="G1679" s="375">
        <f>IF(C1679="M.O.",VLOOKUP(A1679,INSUMOS_AUX!A:F,6,FALSE),0)</f>
        <v>0</v>
      </c>
    </row>
    <row r="1680" spans="1:7">
      <c r="A1680" s="375">
        <v>12893</v>
      </c>
      <c r="B1680" s="372" t="s">
        <v>329</v>
      </c>
      <c r="C1680" s="374" t="s">
        <v>43</v>
      </c>
      <c r="D1680" s="374" t="s">
        <v>98</v>
      </c>
      <c r="E1680" s="375">
        <v>3.5221999999999999E-4</v>
      </c>
      <c r="F1680" s="268">
        <f>IF(C1680="MAT.",VLOOKUP(A1680,INSUMOS_AUX!A:F,6,FALSE),0)</f>
        <v>48</v>
      </c>
      <c r="G1680" s="375">
        <f>IF(C1680="M.O.",VLOOKUP(A1680,INSUMOS_AUX!A:F,6,FALSE),0)</f>
        <v>0</v>
      </c>
    </row>
    <row r="1681" spans="1:7">
      <c r="A1681" s="375">
        <v>25966</v>
      </c>
      <c r="B1681" s="372" t="s">
        <v>3980</v>
      </c>
      <c r="C1681" s="374" t="s">
        <v>43</v>
      </c>
      <c r="D1681" s="374" t="s">
        <v>113</v>
      </c>
      <c r="E1681" s="375">
        <v>3.3252999999999999E-4</v>
      </c>
      <c r="F1681" s="268">
        <f>IF(C1681="MAT.",VLOOKUP(A1681,INSUMOS_AUX!A:F,6,FALSE),0)</f>
        <v>13.63</v>
      </c>
      <c r="G1681" s="375">
        <f>IF(C1681="M.O.",VLOOKUP(A1681,INSUMOS_AUX!A:F,6,FALSE),0)</f>
        <v>0</v>
      </c>
    </row>
    <row r="1682" spans="1:7">
      <c r="A1682" s="375">
        <v>2711</v>
      </c>
      <c r="B1682" s="372" t="s">
        <v>334</v>
      </c>
      <c r="C1682" s="374" t="s">
        <v>43</v>
      </c>
      <c r="D1682" s="374" t="s">
        <v>2</v>
      </c>
      <c r="E1682" s="375">
        <v>1.46212E-4</v>
      </c>
      <c r="F1682" s="268">
        <f>IF(C1682="MAT.",VLOOKUP(A1682,INSUMOS_AUX!A:F,6,FALSE),0)</f>
        <v>100.24</v>
      </c>
      <c r="G1682" s="375">
        <f>IF(C1682="M.O.",VLOOKUP(A1682,INSUMOS_AUX!A:F,6,FALSE),0)</f>
        <v>0</v>
      </c>
    </row>
    <row r="1683" spans="1:7">
      <c r="A1683" s="375">
        <v>36144</v>
      </c>
      <c r="B1683" s="372" t="s">
        <v>4026</v>
      </c>
      <c r="C1683" s="374" t="s">
        <v>43</v>
      </c>
      <c r="D1683" s="374" t="s">
        <v>2</v>
      </c>
      <c r="E1683" s="375">
        <v>2.4527184E-2</v>
      </c>
      <c r="F1683" s="268">
        <f>IF(C1683="MAT.",VLOOKUP(A1683,INSUMOS_AUX!A:F,6,FALSE),0)</f>
        <v>1.1200000000000001</v>
      </c>
      <c r="G1683" s="375">
        <f>IF(C1683="M.O.",VLOOKUP(A1683,INSUMOS_AUX!A:F,6,FALSE),0)</f>
        <v>0</v>
      </c>
    </row>
    <row r="1684" spans="1:7">
      <c r="A1684" s="375">
        <v>36146</v>
      </c>
      <c r="B1684" s="372" t="s">
        <v>3883</v>
      </c>
      <c r="C1684" s="374" t="s">
        <v>43</v>
      </c>
      <c r="D1684" s="374" t="s">
        <v>2</v>
      </c>
      <c r="E1684" s="375">
        <v>2.7286600000000003E-4</v>
      </c>
      <c r="F1684" s="268">
        <f>IF(C1684="MAT.",VLOOKUP(A1684,INSUMOS_AUX!A:F,6,FALSE),0)</f>
        <v>170</v>
      </c>
      <c r="G1684" s="375">
        <f>IF(C1684="M.O.",VLOOKUP(A1684,INSUMOS_AUX!A:F,6,FALSE),0)</f>
        <v>0</v>
      </c>
    </row>
    <row r="1685" spans="1:7" ht="21">
      <c r="A1685" s="375">
        <v>36149</v>
      </c>
      <c r="B1685" s="372" t="s">
        <v>4647</v>
      </c>
      <c r="C1685" s="374" t="s">
        <v>43</v>
      </c>
      <c r="D1685" s="374" t="s">
        <v>2</v>
      </c>
      <c r="E1685" s="375">
        <v>1.584E-4</v>
      </c>
      <c r="F1685" s="268">
        <f>IF(C1685="MAT.",VLOOKUP(A1685,INSUMOS_AUX!A:F,6,FALSE),0)</f>
        <v>117.5</v>
      </c>
      <c r="G1685" s="375">
        <f>IF(C1685="M.O.",VLOOKUP(A1685,INSUMOS_AUX!A:F,6,FALSE),0)</f>
        <v>0</v>
      </c>
    </row>
    <row r="1686" spans="1:7">
      <c r="A1686" s="375">
        <v>36150</v>
      </c>
      <c r="B1686" s="372" t="s">
        <v>780</v>
      </c>
      <c r="C1686" s="374" t="s">
        <v>43</v>
      </c>
      <c r="D1686" s="374" t="s">
        <v>2</v>
      </c>
      <c r="E1686" s="375">
        <v>5.8218600000000005E-4</v>
      </c>
      <c r="F1686" s="268">
        <f>IF(C1686="MAT.",VLOOKUP(A1686,INSUMOS_AUX!A:F,6,FALSE),0)</f>
        <v>29.7</v>
      </c>
      <c r="G1686" s="375">
        <f>IF(C1686="M.O.",VLOOKUP(A1686,INSUMOS_AUX!A:F,6,FALSE),0)</f>
        <v>0</v>
      </c>
    </row>
    <row r="1687" spans="1:7" ht="21">
      <c r="A1687" s="375">
        <v>36153</v>
      </c>
      <c r="B1687" s="372" t="s">
        <v>4184</v>
      </c>
      <c r="C1687" s="374" t="s">
        <v>43</v>
      </c>
      <c r="D1687" s="374" t="s">
        <v>2</v>
      </c>
      <c r="E1687" s="375">
        <v>2.365E-4</v>
      </c>
      <c r="F1687" s="268">
        <f>IF(C1687="MAT.",VLOOKUP(A1687,INSUMOS_AUX!A:F,6,FALSE),0)</f>
        <v>133.75</v>
      </c>
      <c r="G1687" s="375">
        <f>IF(C1687="M.O.",VLOOKUP(A1687,INSUMOS_AUX!A:F,6,FALSE),0)</f>
        <v>0</v>
      </c>
    </row>
    <row r="1688" spans="1:7">
      <c r="A1688" s="375">
        <v>37370</v>
      </c>
      <c r="B1688" s="372" t="s">
        <v>104</v>
      </c>
      <c r="C1688" s="374" t="s">
        <v>43</v>
      </c>
      <c r="D1688" s="374" t="s">
        <v>97</v>
      </c>
      <c r="E1688" s="375">
        <v>0.22</v>
      </c>
      <c r="F1688" s="268">
        <f>IF(C1688="MAT.",VLOOKUP(A1688,INSUMOS_AUX!A:F,6,FALSE),0)</f>
        <v>1.7</v>
      </c>
      <c r="G1688" s="375">
        <f>IF(C1688="M.O.",VLOOKUP(A1688,INSUMOS_AUX!A:F,6,FALSE),0)</f>
        <v>0</v>
      </c>
    </row>
    <row r="1689" spans="1:7">
      <c r="A1689" s="375">
        <v>37371</v>
      </c>
      <c r="B1689" s="372" t="s">
        <v>105</v>
      </c>
      <c r="C1689" s="374" t="s">
        <v>43</v>
      </c>
      <c r="D1689" s="374" t="s">
        <v>97</v>
      </c>
      <c r="E1689" s="375">
        <v>0.22</v>
      </c>
      <c r="F1689" s="268">
        <f>IF(C1689="MAT.",VLOOKUP(A1689,INSUMOS_AUX!A:F,6,FALSE),0)</f>
        <v>0.64</v>
      </c>
      <c r="G1689" s="375">
        <f>IF(C1689="M.O.",VLOOKUP(A1689,INSUMOS_AUX!A:F,6,FALSE),0)</f>
        <v>0</v>
      </c>
    </row>
    <row r="1690" spans="1:7">
      <c r="A1690" s="375">
        <v>37372</v>
      </c>
      <c r="B1690" s="372" t="s">
        <v>106</v>
      </c>
      <c r="C1690" s="374" t="s">
        <v>43</v>
      </c>
      <c r="D1690" s="374" t="s">
        <v>97</v>
      </c>
      <c r="E1690" s="375">
        <v>0.22</v>
      </c>
      <c r="F1690" s="268">
        <f>IF(C1690="MAT.",VLOOKUP(A1690,INSUMOS_AUX!A:F,6,FALSE),0)</f>
        <v>0.37</v>
      </c>
      <c r="G1690" s="375">
        <f>IF(C1690="M.O.",VLOOKUP(A1690,INSUMOS_AUX!A:F,6,FALSE),0)</f>
        <v>0</v>
      </c>
    </row>
    <row r="1691" spans="1:7">
      <c r="A1691" s="375">
        <v>37373</v>
      </c>
      <c r="B1691" s="372" t="s">
        <v>107</v>
      </c>
      <c r="C1691" s="374" t="s">
        <v>43</v>
      </c>
      <c r="D1691" s="374" t="s">
        <v>97</v>
      </c>
      <c r="E1691" s="375">
        <v>0.22</v>
      </c>
      <c r="F1691" s="268">
        <f>IF(C1691="MAT.",VLOOKUP(A1691,INSUMOS_AUX!A:F,6,FALSE),0)</f>
        <v>0.02</v>
      </c>
      <c r="G1691" s="375">
        <f>IF(C1691="M.O.",VLOOKUP(A1691,INSUMOS_AUX!A:F,6,FALSE),0)</f>
        <v>0</v>
      </c>
    </row>
    <row r="1692" spans="1:7">
      <c r="A1692" s="375">
        <v>38382</v>
      </c>
      <c r="B1692" s="372" t="s">
        <v>2915</v>
      </c>
      <c r="C1692" s="374" t="s">
        <v>43</v>
      </c>
      <c r="D1692" s="374" t="s">
        <v>2</v>
      </c>
      <c r="E1692" s="375">
        <v>6.0059999999999996E-4</v>
      </c>
      <c r="F1692" s="268">
        <f>IF(C1692="MAT.",VLOOKUP(A1692,INSUMOS_AUX!A:F,6,FALSE),0)</f>
        <v>7.37</v>
      </c>
      <c r="G1692" s="375">
        <f>IF(C1692="M.O.",VLOOKUP(A1692,INSUMOS_AUX!A:F,6,FALSE),0)</f>
        <v>0</v>
      </c>
    </row>
    <row r="1693" spans="1:7">
      <c r="A1693" s="375">
        <v>38390</v>
      </c>
      <c r="B1693" s="372" t="s">
        <v>4067</v>
      </c>
      <c r="C1693" s="374" t="s">
        <v>43</v>
      </c>
      <c r="D1693" s="374" t="s">
        <v>2</v>
      </c>
      <c r="E1693" s="375">
        <v>3.3252999999999999E-4</v>
      </c>
      <c r="F1693" s="268">
        <f>IF(C1693="MAT.",VLOOKUP(A1693,INSUMOS_AUX!A:F,6,FALSE),0)</f>
        <v>22.22</v>
      </c>
      <c r="G1693" s="375">
        <f>IF(C1693="M.O.",VLOOKUP(A1693,INSUMOS_AUX!A:F,6,FALSE),0)</f>
        <v>0</v>
      </c>
    </row>
    <row r="1694" spans="1:7">
      <c r="A1694" s="375">
        <v>38393</v>
      </c>
      <c r="B1694" s="372" t="s">
        <v>4066</v>
      </c>
      <c r="C1694" s="374" t="s">
        <v>43</v>
      </c>
      <c r="D1694" s="374" t="s">
        <v>2</v>
      </c>
      <c r="E1694" s="375">
        <v>3.3252999999999999E-4</v>
      </c>
      <c r="F1694" s="268">
        <f>IF(C1694="MAT.",VLOOKUP(A1694,INSUMOS_AUX!A:F,6,FALSE),0)</f>
        <v>10.02</v>
      </c>
      <c r="G1694" s="375">
        <f>IF(C1694="M.O.",VLOOKUP(A1694,INSUMOS_AUX!A:F,6,FALSE),0)</f>
        <v>0</v>
      </c>
    </row>
    <row r="1695" spans="1:7">
      <c r="A1695" s="375">
        <v>38396</v>
      </c>
      <c r="B1695" s="372" t="s">
        <v>4090</v>
      </c>
      <c r="C1695" s="374" t="s">
        <v>43</v>
      </c>
      <c r="D1695" s="374" t="s">
        <v>2</v>
      </c>
      <c r="E1695" s="375">
        <v>1.1924E-5</v>
      </c>
      <c r="F1695" s="268">
        <f>IF(C1695="MAT.",VLOOKUP(A1695,INSUMOS_AUX!A:F,6,FALSE),0)</f>
        <v>308.81</v>
      </c>
      <c r="G1695" s="375">
        <f>IF(C1695="M.O.",VLOOKUP(A1695,INSUMOS_AUX!A:F,6,FALSE),0)</f>
        <v>0</v>
      </c>
    </row>
    <row r="1696" spans="1:7">
      <c r="A1696" s="375">
        <v>38399</v>
      </c>
      <c r="B1696" s="372" t="s">
        <v>914</v>
      </c>
      <c r="C1696" s="374" t="s">
        <v>43</v>
      </c>
      <c r="D1696" s="374" t="s">
        <v>2</v>
      </c>
      <c r="E1696" s="375">
        <v>5.9576E-5</v>
      </c>
      <c r="F1696" s="268">
        <f>IF(C1696="MAT.",VLOOKUP(A1696,INSUMOS_AUX!A:F,6,FALSE),0)</f>
        <v>123.87</v>
      </c>
      <c r="G1696" s="375">
        <f>IF(C1696="M.O.",VLOOKUP(A1696,INSUMOS_AUX!A:F,6,FALSE),0)</f>
        <v>0</v>
      </c>
    </row>
    <row r="1697" spans="1:7" ht="21">
      <c r="A1697" s="375">
        <v>38413</v>
      </c>
      <c r="B1697" s="372" t="s">
        <v>2921</v>
      </c>
      <c r="C1697" s="374" t="s">
        <v>43</v>
      </c>
      <c r="D1697" s="374" t="s">
        <v>2</v>
      </c>
      <c r="E1697" s="375">
        <v>9.7019999999999996E-6</v>
      </c>
      <c r="F1697" s="268">
        <f>IF(C1697="MAT.",VLOOKUP(A1697,INSUMOS_AUX!A:F,6,FALSE),0)</f>
        <v>623.17999999999995</v>
      </c>
      <c r="G1697" s="375">
        <f>IF(C1697="M.O.",VLOOKUP(A1697,INSUMOS_AUX!A:F,6,FALSE),0)</f>
        <v>0</v>
      </c>
    </row>
    <row r="1698" spans="1:7">
      <c r="A1698" s="375">
        <v>38476</v>
      </c>
      <c r="B1698" s="372" t="s">
        <v>2266</v>
      </c>
      <c r="C1698" s="374" t="s">
        <v>43</v>
      </c>
      <c r="D1698" s="374" t="s">
        <v>2</v>
      </c>
      <c r="E1698" s="375">
        <v>4.5253999999999997E-5</v>
      </c>
      <c r="F1698" s="268">
        <f>IF(C1698="MAT.",VLOOKUP(A1698,INSUMOS_AUX!A:F,6,FALSE),0)</f>
        <v>186.63</v>
      </c>
      <c r="G1698" s="375">
        <f>IF(C1698="M.O.",VLOOKUP(A1698,INSUMOS_AUX!A:F,6,FALSE),0)</f>
        <v>0</v>
      </c>
    </row>
    <row r="1699" spans="1:7">
      <c r="A1699" s="375">
        <v>38477</v>
      </c>
      <c r="B1699" s="372" t="s">
        <v>2267</v>
      </c>
      <c r="C1699" s="374" t="s">
        <v>43</v>
      </c>
      <c r="D1699" s="374" t="s">
        <v>2</v>
      </c>
      <c r="E1699" s="375">
        <v>9.7019999999999996E-6</v>
      </c>
      <c r="F1699" s="268">
        <f>IF(C1699="MAT.",VLOOKUP(A1699,INSUMOS_AUX!A:F,6,FALSE),0)</f>
        <v>528.54</v>
      </c>
      <c r="G1699" s="375">
        <f>IF(C1699="M.O.",VLOOKUP(A1699,INSUMOS_AUX!A:F,6,FALSE),0)</f>
        <v>0</v>
      </c>
    </row>
    <row r="1700" spans="1:7">
      <c r="A1700" s="375">
        <v>38877</v>
      </c>
      <c r="B1700" s="372" t="s">
        <v>6393</v>
      </c>
      <c r="C1700" s="374" t="s">
        <v>43</v>
      </c>
      <c r="D1700" s="374" t="s">
        <v>94</v>
      </c>
      <c r="E1700" s="375">
        <v>1.9379999999999999</v>
      </c>
      <c r="F1700" s="268">
        <f>IF(C1700="MAT.",VLOOKUP(A1700,INSUMOS_AUX!A:F,6,FALSE),0)</f>
        <v>5.62</v>
      </c>
      <c r="G1700" s="375">
        <f>IF(C1700="M.O.",VLOOKUP(A1700,INSUMOS_AUX!A:F,6,FALSE),0)</f>
        <v>0</v>
      </c>
    </row>
    <row r="1701" spans="1:7">
      <c r="A1701" s="375">
        <v>4783</v>
      </c>
      <c r="B1701" s="372" t="s">
        <v>111</v>
      </c>
      <c r="C1701" s="374" t="s">
        <v>92</v>
      </c>
      <c r="D1701" s="374" t="s">
        <v>97</v>
      </c>
      <c r="E1701" s="375">
        <v>0.17809440000000001</v>
      </c>
      <c r="F1701" s="268">
        <f>IF(C1701="MAT.",VLOOKUP(A1701,INSUMOS_AUX!A:F,6,FALSE),0)</f>
        <v>0</v>
      </c>
      <c r="G1701" s="375">
        <f>IF(C1701="M.O.",VLOOKUP(A1701,INSUMOS_AUX!A:F,6,FALSE),0)</f>
        <v>13.35</v>
      </c>
    </row>
    <row r="1702" spans="1:7">
      <c r="A1702" s="375">
        <v>6111</v>
      </c>
      <c r="B1702" s="372" t="s">
        <v>109</v>
      </c>
      <c r="C1702" s="374" t="s">
        <v>92</v>
      </c>
      <c r="D1702" s="374" t="s">
        <v>97</v>
      </c>
      <c r="E1702" s="375">
        <v>4.4752399999999998E-2</v>
      </c>
      <c r="F1702" s="268">
        <f>IF(C1702="MAT.",VLOOKUP(A1702,INSUMOS_AUX!A:F,6,FALSE),0)</f>
        <v>0</v>
      </c>
      <c r="G1702" s="375">
        <f>IF(C1702="M.O.",VLOOKUP(A1702,INSUMOS_AUX!A:F,6,FALSE),0)</f>
        <v>8.17</v>
      </c>
    </row>
    <row r="1703" spans="1:7">
      <c r="A1703" s="96"/>
      <c r="B1703" s="110"/>
      <c r="C1703" s="97"/>
      <c r="D1703" s="97"/>
      <c r="E1703" s="97"/>
      <c r="F1703" s="97"/>
      <c r="G1703" s="97"/>
    </row>
    <row r="1704" spans="1:7" ht="21">
      <c r="A1704" s="359" t="s">
        <v>5266</v>
      </c>
      <c r="B1704" s="358" t="s">
        <v>5267</v>
      </c>
      <c r="C1704" s="360" t="s">
        <v>75</v>
      </c>
      <c r="D1704" s="360" t="s">
        <v>76</v>
      </c>
      <c r="E1704" s="361">
        <v>337.63</v>
      </c>
      <c r="F1704" s="361">
        <f t="shared" ref="F1704:G1704" si="56">SUMPRODUCT($E1705:$E1731,F1705:F1731)</f>
        <v>7.3545275381400002</v>
      </c>
      <c r="G1704" s="361">
        <f t="shared" si="56"/>
        <v>4.035726983</v>
      </c>
    </row>
    <row r="1705" spans="1:7">
      <c r="A1705" s="375">
        <v>10</v>
      </c>
      <c r="B1705" s="372" t="s">
        <v>332</v>
      </c>
      <c r="C1705" s="374" t="s">
        <v>43</v>
      </c>
      <c r="D1705" s="374" t="s">
        <v>2</v>
      </c>
      <c r="E1705" s="375">
        <v>2.6697280000000001E-3</v>
      </c>
      <c r="F1705" s="268">
        <f>IF(C1705="MAT.",VLOOKUP(A1705,INSUMOS_AUX!A:F,6,FALSE),0)</f>
        <v>6.13</v>
      </c>
      <c r="G1705" s="375">
        <f>IF(C1705="M.O.",VLOOKUP(A1705,INSUMOS_AUX!A:F,6,FALSE),0)</f>
        <v>0</v>
      </c>
    </row>
    <row r="1706" spans="1:7" ht="21">
      <c r="A1706" s="375">
        <v>11359</v>
      </c>
      <c r="B1706" s="372" t="s">
        <v>5603</v>
      </c>
      <c r="C1706" s="374" t="s">
        <v>43</v>
      </c>
      <c r="D1706" s="374" t="s">
        <v>2</v>
      </c>
      <c r="E1706" s="375">
        <v>2.2544E-5</v>
      </c>
      <c r="F1706" s="268">
        <f>IF(C1706="MAT.",VLOOKUP(A1706,INSUMOS_AUX!A:F,6,FALSE),0)</f>
        <v>604.45000000000005</v>
      </c>
      <c r="G1706" s="375">
        <f>IF(C1706="M.O.",VLOOKUP(A1706,INSUMOS_AUX!A:F,6,FALSE),0)</f>
        <v>0</v>
      </c>
    </row>
    <row r="1707" spans="1:7">
      <c r="A1707" s="375">
        <v>12815</v>
      </c>
      <c r="B1707" s="372" t="s">
        <v>2406</v>
      </c>
      <c r="C1707" s="374" t="s">
        <v>43</v>
      </c>
      <c r="D1707" s="374" t="s">
        <v>2</v>
      </c>
      <c r="E1707" s="375">
        <v>3.0200100000000001E-3</v>
      </c>
      <c r="F1707" s="268">
        <f>IF(C1707="MAT.",VLOOKUP(A1707,INSUMOS_AUX!A:F,6,FALSE),0)</f>
        <v>5.65</v>
      </c>
      <c r="G1707" s="375">
        <f>IF(C1707="M.O.",VLOOKUP(A1707,INSUMOS_AUX!A:F,6,FALSE),0)</f>
        <v>0</v>
      </c>
    </row>
    <row r="1708" spans="1:7">
      <c r="A1708" s="375">
        <v>12892</v>
      </c>
      <c r="B1708" s="372" t="s">
        <v>328</v>
      </c>
      <c r="C1708" s="374" t="s">
        <v>43</v>
      </c>
      <c r="D1708" s="374" t="s">
        <v>98</v>
      </c>
      <c r="E1708" s="375">
        <v>4.5736209999999999E-3</v>
      </c>
      <c r="F1708" s="268">
        <f>IF(C1708="MAT.",VLOOKUP(A1708,INSUMOS_AUX!A:F,6,FALSE),0)</f>
        <v>9</v>
      </c>
      <c r="G1708" s="375">
        <f>IF(C1708="M.O.",VLOOKUP(A1708,INSUMOS_AUX!A:F,6,FALSE),0)</f>
        <v>0</v>
      </c>
    </row>
    <row r="1709" spans="1:7">
      <c r="A1709" s="375">
        <v>12893</v>
      </c>
      <c r="B1709" s="372" t="s">
        <v>329</v>
      </c>
      <c r="C1709" s="374" t="s">
        <v>43</v>
      </c>
      <c r="D1709" s="374" t="s">
        <v>98</v>
      </c>
      <c r="E1709" s="375">
        <v>5.3313299999999998E-4</v>
      </c>
      <c r="F1709" s="268">
        <f>IF(C1709="MAT.",VLOOKUP(A1709,INSUMOS_AUX!A:F,6,FALSE),0)</f>
        <v>48</v>
      </c>
      <c r="G1709" s="375">
        <f>IF(C1709="M.O.",VLOOKUP(A1709,INSUMOS_AUX!A:F,6,FALSE),0)</f>
        <v>0</v>
      </c>
    </row>
    <row r="1710" spans="1:7">
      <c r="A1710" s="375">
        <v>25966</v>
      </c>
      <c r="B1710" s="372" t="s">
        <v>3980</v>
      </c>
      <c r="C1710" s="374" t="s">
        <v>43</v>
      </c>
      <c r="D1710" s="374" t="s">
        <v>113</v>
      </c>
      <c r="E1710" s="375">
        <v>5.0332999999999997E-4</v>
      </c>
      <c r="F1710" s="268">
        <f>IF(C1710="MAT.",VLOOKUP(A1710,INSUMOS_AUX!A:F,6,FALSE),0)</f>
        <v>13.63</v>
      </c>
      <c r="G1710" s="375">
        <f>IF(C1710="M.O.",VLOOKUP(A1710,INSUMOS_AUX!A:F,6,FALSE),0)</f>
        <v>0</v>
      </c>
    </row>
    <row r="1711" spans="1:7">
      <c r="A1711" s="375">
        <v>2711</v>
      </c>
      <c r="B1711" s="372" t="s">
        <v>334</v>
      </c>
      <c r="C1711" s="374" t="s">
        <v>43</v>
      </c>
      <c r="D1711" s="374" t="s">
        <v>2</v>
      </c>
      <c r="E1711" s="375">
        <v>2.21311E-4</v>
      </c>
      <c r="F1711" s="268">
        <f>IF(C1711="MAT.",VLOOKUP(A1711,INSUMOS_AUX!A:F,6,FALSE),0)</f>
        <v>100.24</v>
      </c>
      <c r="G1711" s="375">
        <f>IF(C1711="M.O.",VLOOKUP(A1711,INSUMOS_AUX!A:F,6,FALSE),0)</f>
        <v>0</v>
      </c>
    </row>
    <row r="1712" spans="1:7">
      <c r="A1712" s="375">
        <v>36144</v>
      </c>
      <c r="B1712" s="372" t="s">
        <v>4026</v>
      </c>
      <c r="C1712" s="374" t="s">
        <v>43</v>
      </c>
      <c r="D1712" s="374" t="s">
        <v>2</v>
      </c>
      <c r="E1712" s="375">
        <v>3.7125237999999998E-2</v>
      </c>
      <c r="F1712" s="268">
        <f>IF(C1712="MAT.",VLOOKUP(A1712,INSUMOS_AUX!A:F,6,FALSE),0)</f>
        <v>1.1200000000000001</v>
      </c>
      <c r="G1712" s="375">
        <f>IF(C1712="M.O.",VLOOKUP(A1712,INSUMOS_AUX!A:F,6,FALSE),0)</f>
        <v>0</v>
      </c>
    </row>
    <row r="1713" spans="1:7">
      <c r="A1713" s="375">
        <v>36146</v>
      </c>
      <c r="B1713" s="372" t="s">
        <v>3883</v>
      </c>
      <c r="C1713" s="374" t="s">
        <v>43</v>
      </c>
      <c r="D1713" s="374" t="s">
        <v>2</v>
      </c>
      <c r="E1713" s="375">
        <v>4.1302E-4</v>
      </c>
      <c r="F1713" s="268">
        <f>IF(C1713="MAT.",VLOOKUP(A1713,INSUMOS_AUX!A:F,6,FALSE),0)</f>
        <v>170</v>
      </c>
      <c r="G1713" s="375">
        <f>IF(C1713="M.O.",VLOOKUP(A1713,INSUMOS_AUX!A:F,6,FALSE),0)</f>
        <v>0</v>
      </c>
    </row>
    <row r="1714" spans="1:7" ht="21">
      <c r="A1714" s="375">
        <v>36149</v>
      </c>
      <c r="B1714" s="372" t="s">
        <v>4647</v>
      </c>
      <c r="C1714" s="374" t="s">
        <v>43</v>
      </c>
      <c r="D1714" s="374" t="s">
        <v>2</v>
      </c>
      <c r="E1714" s="375">
        <v>2.3975999999999999E-4</v>
      </c>
      <c r="F1714" s="268">
        <f>IF(C1714="MAT.",VLOOKUP(A1714,INSUMOS_AUX!A:F,6,FALSE),0)</f>
        <v>117.5</v>
      </c>
      <c r="G1714" s="375">
        <f>IF(C1714="M.O.",VLOOKUP(A1714,INSUMOS_AUX!A:F,6,FALSE),0)</f>
        <v>0</v>
      </c>
    </row>
    <row r="1715" spans="1:7">
      <c r="A1715" s="375">
        <v>36150</v>
      </c>
      <c r="B1715" s="372" t="s">
        <v>780</v>
      </c>
      <c r="C1715" s="374" t="s">
        <v>43</v>
      </c>
      <c r="D1715" s="374" t="s">
        <v>2</v>
      </c>
      <c r="E1715" s="375">
        <v>8.8121800000000002E-4</v>
      </c>
      <c r="F1715" s="268">
        <f>IF(C1715="MAT.",VLOOKUP(A1715,INSUMOS_AUX!A:F,6,FALSE),0)</f>
        <v>29.7</v>
      </c>
      <c r="G1715" s="375">
        <f>IF(C1715="M.O.",VLOOKUP(A1715,INSUMOS_AUX!A:F,6,FALSE),0)</f>
        <v>0</v>
      </c>
    </row>
    <row r="1716" spans="1:7" ht="21">
      <c r="A1716" s="375">
        <v>36153</v>
      </c>
      <c r="B1716" s="372" t="s">
        <v>4184</v>
      </c>
      <c r="C1716" s="374" t="s">
        <v>43</v>
      </c>
      <c r="D1716" s="374" t="s">
        <v>2</v>
      </c>
      <c r="E1716" s="375">
        <v>3.5797500000000001E-4</v>
      </c>
      <c r="F1716" s="268">
        <f>IF(C1716="MAT.",VLOOKUP(A1716,INSUMOS_AUX!A:F,6,FALSE),0)</f>
        <v>133.75</v>
      </c>
      <c r="G1716" s="375">
        <f>IF(C1716="M.O.",VLOOKUP(A1716,INSUMOS_AUX!A:F,6,FALSE),0)</f>
        <v>0</v>
      </c>
    </row>
    <row r="1717" spans="1:7">
      <c r="A1717" s="375">
        <v>37370</v>
      </c>
      <c r="B1717" s="372" t="s">
        <v>104</v>
      </c>
      <c r="C1717" s="374" t="s">
        <v>43</v>
      </c>
      <c r="D1717" s="374" t="s">
        <v>97</v>
      </c>
      <c r="E1717" s="375">
        <v>0.33300000000000002</v>
      </c>
      <c r="F1717" s="268">
        <f>IF(C1717="MAT.",VLOOKUP(A1717,INSUMOS_AUX!A:F,6,FALSE),0)</f>
        <v>1.7</v>
      </c>
      <c r="G1717" s="375">
        <f>IF(C1717="M.O.",VLOOKUP(A1717,INSUMOS_AUX!A:F,6,FALSE),0)</f>
        <v>0</v>
      </c>
    </row>
    <row r="1718" spans="1:7">
      <c r="A1718" s="375">
        <v>37371</v>
      </c>
      <c r="B1718" s="372" t="s">
        <v>105</v>
      </c>
      <c r="C1718" s="374" t="s">
        <v>43</v>
      </c>
      <c r="D1718" s="374" t="s">
        <v>97</v>
      </c>
      <c r="E1718" s="375">
        <v>0.33300000000000002</v>
      </c>
      <c r="F1718" s="268">
        <f>IF(C1718="MAT.",VLOOKUP(A1718,INSUMOS_AUX!A:F,6,FALSE),0)</f>
        <v>0.64</v>
      </c>
      <c r="G1718" s="375">
        <f>IF(C1718="M.O.",VLOOKUP(A1718,INSUMOS_AUX!A:F,6,FALSE),0)</f>
        <v>0</v>
      </c>
    </row>
    <row r="1719" spans="1:7">
      <c r="A1719" s="375">
        <v>37372</v>
      </c>
      <c r="B1719" s="372" t="s">
        <v>106</v>
      </c>
      <c r="C1719" s="374" t="s">
        <v>43</v>
      </c>
      <c r="D1719" s="374" t="s">
        <v>97</v>
      </c>
      <c r="E1719" s="375">
        <v>0.33300000000000002</v>
      </c>
      <c r="F1719" s="268">
        <f>IF(C1719="MAT.",VLOOKUP(A1719,INSUMOS_AUX!A:F,6,FALSE),0)</f>
        <v>0.37</v>
      </c>
      <c r="G1719" s="375">
        <f>IF(C1719="M.O.",VLOOKUP(A1719,INSUMOS_AUX!A:F,6,FALSE),0)</f>
        <v>0</v>
      </c>
    </row>
    <row r="1720" spans="1:7">
      <c r="A1720" s="375">
        <v>37373</v>
      </c>
      <c r="B1720" s="372" t="s">
        <v>107</v>
      </c>
      <c r="C1720" s="374" t="s">
        <v>43</v>
      </c>
      <c r="D1720" s="374" t="s">
        <v>97</v>
      </c>
      <c r="E1720" s="375">
        <v>0.33300000000000002</v>
      </c>
      <c r="F1720" s="268">
        <f>IF(C1720="MAT.",VLOOKUP(A1720,INSUMOS_AUX!A:F,6,FALSE),0)</f>
        <v>0.02</v>
      </c>
      <c r="G1720" s="375">
        <f>IF(C1720="M.O.",VLOOKUP(A1720,INSUMOS_AUX!A:F,6,FALSE),0)</f>
        <v>0</v>
      </c>
    </row>
    <row r="1721" spans="1:7">
      <c r="A1721" s="375">
        <v>38382</v>
      </c>
      <c r="B1721" s="372" t="s">
        <v>2915</v>
      </c>
      <c r="C1721" s="374" t="s">
        <v>43</v>
      </c>
      <c r="D1721" s="374" t="s">
        <v>2</v>
      </c>
      <c r="E1721" s="375">
        <v>9.0908999999999998E-4</v>
      </c>
      <c r="F1721" s="268">
        <f>IF(C1721="MAT.",VLOOKUP(A1721,INSUMOS_AUX!A:F,6,FALSE),0)</f>
        <v>7.37</v>
      </c>
      <c r="G1721" s="375">
        <f>IF(C1721="M.O.",VLOOKUP(A1721,INSUMOS_AUX!A:F,6,FALSE),0)</f>
        <v>0</v>
      </c>
    </row>
    <row r="1722" spans="1:7">
      <c r="A1722" s="375">
        <v>38390</v>
      </c>
      <c r="B1722" s="372" t="s">
        <v>4067</v>
      </c>
      <c r="C1722" s="374" t="s">
        <v>43</v>
      </c>
      <c r="D1722" s="374" t="s">
        <v>2</v>
      </c>
      <c r="E1722" s="375">
        <v>5.0332999999999997E-4</v>
      </c>
      <c r="F1722" s="268">
        <f>IF(C1722="MAT.",VLOOKUP(A1722,INSUMOS_AUX!A:F,6,FALSE),0)</f>
        <v>22.22</v>
      </c>
      <c r="G1722" s="375">
        <f>IF(C1722="M.O.",VLOOKUP(A1722,INSUMOS_AUX!A:F,6,FALSE),0)</f>
        <v>0</v>
      </c>
    </row>
    <row r="1723" spans="1:7">
      <c r="A1723" s="375">
        <v>38393</v>
      </c>
      <c r="B1723" s="372" t="s">
        <v>4066</v>
      </c>
      <c r="C1723" s="374" t="s">
        <v>43</v>
      </c>
      <c r="D1723" s="374" t="s">
        <v>2</v>
      </c>
      <c r="E1723" s="375">
        <v>5.0332999999999997E-4</v>
      </c>
      <c r="F1723" s="268">
        <f>IF(C1723="MAT.",VLOOKUP(A1723,INSUMOS_AUX!A:F,6,FALSE),0)</f>
        <v>10.02</v>
      </c>
      <c r="G1723" s="375">
        <f>IF(C1723="M.O.",VLOOKUP(A1723,INSUMOS_AUX!A:F,6,FALSE),0)</f>
        <v>0</v>
      </c>
    </row>
    <row r="1724" spans="1:7">
      <c r="A1724" s="375">
        <v>38396</v>
      </c>
      <c r="B1724" s="372" t="s">
        <v>4090</v>
      </c>
      <c r="C1724" s="374" t="s">
        <v>43</v>
      </c>
      <c r="D1724" s="374" t="s">
        <v>2</v>
      </c>
      <c r="E1724" s="375">
        <v>1.8048999999999999E-5</v>
      </c>
      <c r="F1724" s="268">
        <f>IF(C1724="MAT.",VLOOKUP(A1724,INSUMOS_AUX!A:F,6,FALSE),0)</f>
        <v>308.81</v>
      </c>
      <c r="G1724" s="375">
        <f>IF(C1724="M.O.",VLOOKUP(A1724,INSUMOS_AUX!A:F,6,FALSE),0)</f>
        <v>0</v>
      </c>
    </row>
    <row r="1725" spans="1:7">
      <c r="A1725" s="375">
        <v>38399</v>
      </c>
      <c r="B1725" s="372" t="s">
        <v>914</v>
      </c>
      <c r="C1725" s="374" t="s">
        <v>43</v>
      </c>
      <c r="D1725" s="374" t="s">
        <v>2</v>
      </c>
      <c r="E1725" s="375">
        <v>9.0175999999999999E-5</v>
      </c>
      <c r="F1725" s="268">
        <f>IF(C1725="MAT.",VLOOKUP(A1725,INSUMOS_AUX!A:F,6,FALSE),0)</f>
        <v>123.87</v>
      </c>
      <c r="G1725" s="375">
        <f>IF(C1725="M.O.",VLOOKUP(A1725,INSUMOS_AUX!A:F,6,FALSE),0)</f>
        <v>0</v>
      </c>
    </row>
    <row r="1726" spans="1:7" ht="21">
      <c r="A1726" s="375">
        <v>38413</v>
      </c>
      <c r="B1726" s="372" t="s">
        <v>2921</v>
      </c>
      <c r="C1726" s="374" t="s">
        <v>43</v>
      </c>
      <c r="D1726" s="374" t="s">
        <v>2</v>
      </c>
      <c r="E1726" s="375">
        <v>1.4684999999999999E-5</v>
      </c>
      <c r="F1726" s="268">
        <f>IF(C1726="MAT.",VLOOKUP(A1726,INSUMOS_AUX!A:F,6,FALSE),0)</f>
        <v>623.17999999999995</v>
      </c>
      <c r="G1726" s="375">
        <f>IF(C1726="M.O.",VLOOKUP(A1726,INSUMOS_AUX!A:F,6,FALSE),0)</f>
        <v>0</v>
      </c>
    </row>
    <row r="1727" spans="1:7">
      <c r="A1727" s="375">
        <v>38476</v>
      </c>
      <c r="B1727" s="372" t="s">
        <v>2266</v>
      </c>
      <c r="C1727" s="374" t="s">
        <v>43</v>
      </c>
      <c r="D1727" s="374" t="s">
        <v>2</v>
      </c>
      <c r="E1727" s="375">
        <v>6.8497999999999994E-5</v>
      </c>
      <c r="F1727" s="268">
        <f>IF(C1727="MAT.",VLOOKUP(A1727,INSUMOS_AUX!A:F,6,FALSE),0)</f>
        <v>186.63</v>
      </c>
      <c r="G1727" s="375">
        <f>IF(C1727="M.O.",VLOOKUP(A1727,INSUMOS_AUX!A:F,6,FALSE),0)</f>
        <v>0</v>
      </c>
    </row>
    <row r="1728" spans="1:7">
      <c r="A1728" s="375">
        <v>38477</v>
      </c>
      <c r="B1728" s="372" t="s">
        <v>2267</v>
      </c>
      <c r="C1728" s="374" t="s">
        <v>43</v>
      </c>
      <c r="D1728" s="374" t="s">
        <v>2</v>
      </c>
      <c r="E1728" s="375">
        <v>1.4684999999999999E-5</v>
      </c>
      <c r="F1728" s="268">
        <f>IF(C1728="MAT.",VLOOKUP(A1728,INSUMOS_AUX!A:F,6,FALSE),0)</f>
        <v>528.54</v>
      </c>
      <c r="G1728" s="375">
        <f>IF(C1728="M.O.",VLOOKUP(A1728,INSUMOS_AUX!A:F,6,FALSE),0)</f>
        <v>0</v>
      </c>
    </row>
    <row r="1729" spans="1:7">
      <c r="A1729" s="375">
        <v>4783</v>
      </c>
      <c r="B1729" s="372" t="s">
        <v>111</v>
      </c>
      <c r="C1729" s="374" t="s">
        <v>92</v>
      </c>
      <c r="D1729" s="374" t="s">
        <v>97</v>
      </c>
      <c r="E1729" s="375">
        <v>0.2469036</v>
      </c>
      <c r="F1729" s="268">
        <f>IF(C1729="MAT.",VLOOKUP(A1729,INSUMOS_AUX!A:F,6,FALSE),0)</f>
        <v>0</v>
      </c>
      <c r="G1729" s="375">
        <f>IF(C1729="M.O.",VLOOKUP(A1729,INSUMOS_AUX!A:F,6,FALSE),0)</f>
        <v>13.35</v>
      </c>
    </row>
    <row r="1730" spans="1:7">
      <c r="A1730" s="375">
        <v>6111</v>
      </c>
      <c r="B1730" s="372" t="s">
        <v>109</v>
      </c>
      <c r="C1730" s="374" t="s">
        <v>92</v>
      </c>
      <c r="D1730" s="374" t="s">
        <v>97</v>
      </c>
      <c r="E1730" s="375">
        <v>9.0521900000000002E-2</v>
      </c>
      <c r="F1730" s="268">
        <f>IF(C1730="MAT.",VLOOKUP(A1730,INSUMOS_AUX!A:F,6,FALSE),0)</f>
        <v>0</v>
      </c>
      <c r="G1730" s="375">
        <f>IF(C1730="M.O.",VLOOKUP(A1730,INSUMOS_AUX!A:F,6,FALSE),0)</f>
        <v>8.17</v>
      </c>
    </row>
    <row r="1731" spans="1:7">
      <c r="A1731" s="375">
        <v>7356</v>
      </c>
      <c r="B1731" s="372" t="s">
        <v>117</v>
      </c>
      <c r="C1731" s="374" t="s">
        <v>43</v>
      </c>
      <c r="D1731" s="374" t="s">
        <v>113</v>
      </c>
      <c r="E1731" s="375">
        <v>0.33</v>
      </c>
      <c r="F1731" s="268">
        <f>IF(C1731="MAT.",VLOOKUP(A1731,INSUMOS_AUX!A:F,6,FALSE),0)</f>
        <v>18.239999999999998</v>
      </c>
      <c r="G1731" s="375">
        <f>IF(C1731="M.O.",VLOOKUP(A1731,INSUMOS_AUX!A:F,6,FALSE),0)</f>
        <v>0</v>
      </c>
    </row>
    <row r="1732" spans="1:7">
      <c r="A1732" s="96"/>
      <c r="B1732" s="110"/>
      <c r="C1732" s="97"/>
      <c r="D1732" s="97"/>
      <c r="E1732" s="97"/>
      <c r="F1732" s="97"/>
      <c r="G1732" s="97"/>
    </row>
    <row r="1733" spans="1:7" ht="21">
      <c r="A1733" s="359" t="s">
        <v>5727</v>
      </c>
      <c r="B1733" s="358" t="s">
        <v>5728</v>
      </c>
      <c r="C1733" s="360" t="s">
        <v>75</v>
      </c>
      <c r="D1733" s="360" t="s">
        <v>76</v>
      </c>
      <c r="E1733" s="361">
        <v>719.98</v>
      </c>
      <c r="F1733" s="361">
        <f t="shared" ref="F1733:G1733" si="57">SUMPRODUCT($E1734:$E1760,F1734:F1760)</f>
        <v>7.0457586968000001</v>
      </c>
      <c r="G1733" s="361">
        <f t="shared" si="57"/>
        <v>3.0995275380000002</v>
      </c>
    </row>
    <row r="1734" spans="1:7">
      <c r="A1734" s="375">
        <v>10</v>
      </c>
      <c r="B1734" s="372" t="s">
        <v>332</v>
      </c>
      <c r="C1734" s="374" t="s">
        <v>43</v>
      </c>
      <c r="D1734" s="374" t="s">
        <v>2</v>
      </c>
      <c r="E1734" s="375">
        <v>2.052403E-3</v>
      </c>
      <c r="F1734" s="268">
        <f>IF(C1734="MAT.",VLOOKUP(A1734,INSUMOS_AUX!A:F,6,FALSE),0)</f>
        <v>6.13</v>
      </c>
      <c r="G1734" s="375">
        <f>IF(C1734="M.O.",VLOOKUP(A1734,INSUMOS_AUX!A:F,6,FALSE),0)</f>
        <v>0</v>
      </c>
    </row>
    <row r="1735" spans="1:7" ht="21">
      <c r="A1735" s="375">
        <v>11359</v>
      </c>
      <c r="B1735" s="372" t="s">
        <v>5603</v>
      </c>
      <c r="C1735" s="374" t="s">
        <v>43</v>
      </c>
      <c r="D1735" s="374" t="s">
        <v>2</v>
      </c>
      <c r="E1735" s="375">
        <v>1.7331000000000001E-5</v>
      </c>
      <c r="F1735" s="268">
        <f>IF(C1735="MAT.",VLOOKUP(A1735,INSUMOS_AUX!A:F,6,FALSE),0)</f>
        <v>604.45000000000005</v>
      </c>
      <c r="G1735" s="375">
        <f>IF(C1735="M.O.",VLOOKUP(A1735,INSUMOS_AUX!A:F,6,FALSE),0)</f>
        <v>0</v>
      </c>
    </row>
    <row r="1736" spans="1:7">
      <c r="A1736" s="375">
        <v>12815</v>
      </c>
      <c r="B1736" s="372" t="s">
        <v>2406</v>
      </c>
      <c r="C1736" s="374" t="s">
        <v>43</v>
      </c>
      <c r="D1736" s="374" t="s">
        <v>2</v>
      </c>
      <c r="E1736" s="375">
        <v>2.32169E-3</v>
      </c>
      <c r="F1736" s="268">
        <f>IF(C1736="MAT.",VLOOKUP(A1736,INSUMOS_AUX!A:F,6,FALSE),0)</f>
        <v>5.65</v>
      </c>
      <c r="G1736" s="375">
        <f>IF(C1736="M.O.",VLOOKUP(A1736,INSUMOS_AUX!A:F,6,FALSE),0)</f>
        <v>0</v>
      </c>
    </row>
    <row r="1737" spans="1:7">
      <c r="A1737" s="375">
        <v>12892</v>
      </c>
      <c r="B1737" s="372" t="s">
        <v>328</v>
      </c>
      <c r="C1737" s="374" t="s">
        <v>43</v>
      </c>
      <c r="D1737" s="374" t="s">
        <v>98</v>
      </c>
      <c r="E1737" s="375">
        <v>3.5160569999999999E-3</v>
      </c>
      <c r="F1737" s="268">
        <f>IF(C1737="MAT.",VLOOKUP(A1737,INSUMOS_AUX!A:F,6,FALSE),0)</f>
        <v>9</v>
      </c>
      <c r="G1737" s="375">
        <f>IF(C1737="M.O.",VLOOKUP(A1737,INSUMOS_AUX!A:F,6,FALSE),0)</f>
        <v>0</v>
      </c>
    </row>
    <row r="1738" spans="1:7">
      <c r="A1738" s="375">
        <v>12893</v>
      </c>
      <c r="B1738" s="372" t="s">
        <v>329</v>
      </c>
      <c r="C1738" s="374" t="s">
        <v>43</v>
      </c>
      <c r="D1738" s="374" t="s">
        <v>98</v>
      </c>
      <c r="E1738" s="375">
        <v>4.09856E-4</v>
      </c>
      <c r="F1738" s="268">
        <f>IF(C1738="MAT.",VLOOKUP(A1738,INSUMOS_AUX!A:F,6,FALSE),0)</f>
        <v>48</v>
      </c>
      <c r="G1738" s="375">
        <f>IF(C1738="M.O.",VLOOKUP(A1738,INSUMOS_AUX!A:F,6,FALSE),0)</f>
        <v>0</v>
      </c>
    </row>
    <row r="1739" spans="1:7">
      <c r="A1739" s="375">
        <v>25966</v>
      </c>
      <c r="B1739" s="372" t="s">
        <v>3980</v>
      </c>
      <c r="C1739" s="374" t="s">
        <v>43</v>
      </c>
      <c r="D1739" s="374" t="s">
        <v>113</v>
      </c>
      <c r="E1739" s="375">
        <v>3.8694499999999998E-4</v>
      </c>
      <c r="F1739" s="268">
        <f>IF(C1739="MAT.",VLOOKUP(A1739,INSUMOS_AUX!A:F,6,FALSE),0)</f>
        <v>13.63</v>
      </c>
      <c r="G1739" s="375">
        <f>IF(C1739="M.O.",VLOOKUP(A1739,INSUMOS_AUX!A:F,6,FALSE),0)</f>
        <v>0</v>
      </c>
    </row>
    <row r="1740" spans="1:7">
      <c r="A1740" s="375">
        <v>2711</v>
      </c>
      <c r="B1740" s="372" t="s">
        <v>334</v>
      </c>
      <c r="C1740" s="374" t="s">
        <v>43</v>
      </c>
      <c r="D1740" s="374" t="s">
        <v>2</v>
      </c>
      <c r="E1740" s="375">
        <v>1.70137E-4</v>
      </c>
      <c r="F1740" s="268">
        <f>IF(C1740="MAT.",VLOOKUP(A1740,INSUMOS_AUX!A:F,6,FALSE),0)</f>
        <v>100.24</v>
      </c>
      <c r="G1740" s="375">
        <f>IF(C1740="M.O.",VLOOKUP(A1740,INSUMOS_AUX!A:F,6,FALSE),0)</f>
        <v>0</v>
      </c>
    </row>
    <row r="1741" spans="1:7">
      <c r="A1741" s="375">
        <v>36144</v>
      </c>
      <c r="B1741" s="372" t="s">
        <v>4026</v>
      </c>
      <c r="C1741" s="374" t="s">
        <v>43</v>
      </c>
      <c r="D1741" s="374" t="s">
        <v>2</v>
      </c>
      <c r="E1741" s="375">
        <v>2.8540723E-2</v>
      </c>
      <c r="F1741" s="268">
        <f>IF(C1741="MAT.",VLOOKUP(A1741,INSUMOS_AUX!A:F,6,FALSE),0)</f>
        <v>1.1200000000000001</v>
      </c>
      <c r="G1741" s="375">
        <f>IF(C1741="M.O.",VLOOKUP(A1741,INSUMOS_AUX!A:F,6,FALSE),0)</f>
        <v>0</v>
      </c>
    </row>
    <row r="1742" spans="1:7">
      <c r="A1742" s="375">
        <v>36146</v>
      </c>
      <c r="B1742" s="372" t="s">
        <v>3883</v>
      </c>
      <c r="C1742" s="374" t="s">
        <v>43</v>
      </c>
      <c r="D1742" s="374" t="s">
        <v>2</v>
      </c>
      <c r="E1742" s="375">
        <v>3.1751700000000002E-4</v>
      </c>
      <c r="F1742" s="268">
        <f>IF(C1742="MAT.",VLOOKUP(A1742,INSUMOS_AUX!A:F,6,FALSE),0)</f>
        <v>170</v>
      </c>
      <c r="G1742" s="375">
        <f>IF(C1742="M.O.",VLOOKUP(A1742,INSUMOS_AUX!A:F,6,FALSE),0)</f>
        <v>0</v>
      </c>
    </row>
    <row r="1743" spans="1:7" ht="21">
      <c r="A1743" s="375">
        <v>36149</v>
      </c>
      <c r="B1743" s="372" t="s">
        <v>4647</v>
      </c>
      <c r="C1743" s="374" t="s">
        <v>43</v>
      </c>
      <c r="D1743" s="374" t="s">
        <v>2</v>
      </c>
      <c r="E1743" s="375">
        <v>1.8432E-4</v>
      </c>
      <c r="F1743" s="268">
        <f>IF(C1743="MAT.",VLOOKUP(A1743,INSUMOS_AUX!A:F,6,FALSE),0)</f>
        <v>117.5</v>
      </c>
      <c r="G1743" s="375">
        <f>IF(C1743="M.O.",VLOOKUP(A1743,INSUMOS_AUX!A:F,6,FALSE),0)</f>
        <v>0</v>
      </c>
    </row>
    <row r="1744" spans="1:7">
      <c r="A1744" s="375">
        <v>36150</v>
      </c>
      <c r="B1744" s="372" t="s">
        <v>780</v>
      </c>
      <c r="C1744" s="374" t="s">
        <v>43</v>
      </c>
      <c r="D1744" s="374" t="s">
        <v>2</v>
      </c>
      <c r="E1744" s="375">
        <v>6.7745299999999995E-4</v>
      </c>
      <c r="F1744" s="268">
        <f>IF(C1744="MAT.",VLOOKUP(A1744,INSUMOS_AUX!A:F,6,FALSE),0)</f>
        <v>29.7</v>
      </c>
      <c r="G1744" s="375">
        <f>IF(C1744="M.O.",VLOOKUP(A1744,INSUMOS_AUX!A:F,6,FALSE),0)</f>
        <v>0</v>
      </c>
    </row>
    <row r="1745" spans="1:7" ht="21">
      <c r="A1745" s="375">
        <v>36153</v>
      </c>
      <c r="B1745" s="372" t="s">
        <v>4184</v>
      </c>
      <c r="C1745" s="374" t="s">
        <v>43</v>
      </c>
      <c r="D1745" s="374" t="s">
        <v>2</v>
      </c>
      <c r="E1745" s="375">
        <v>2.7520000000000002E-4</v>
      </c>
      <c r="F1745" s="268">
        <f>IF(C1745="MAT.",VLOOKUP(A1745,INSUMOS_AUX!A:F,6,FALSE),0)</f>
        <v>133.75</v>
      </c>
      <c r="G1745" s="375">
        <f>IF(C1745="M.O.",VLOOKUP(A1745,INSUMOS_AUX!A:F,6,FALSE),0)</f>
        <v>0</v>
      </c>
    </row>
    <row r="1746" spans="1:7">
      <c r="A1746" s="375">
        <v>37370</v>
      </c>
      <c r="B1746" s="372" t="s">
        <v>104</v>
      </c>
      <c r="C1746" s="374" t="s">
        <v>43</v>
      </c>
      <c r="D1746" s="374" t="s">
        <v>97</v>
      </c>
      <c r="E1746" s="375">
        <v>0.25600000000000001</v>
      </c>
      <c r="F1746" s="268">
        <f>IF(C1746="MAT.",VLOOKUP(A1746,INSUMOS_AUX!A:F,6,FALSE),0)</f>
        <v>1.7</v>
      </c>
      <c r="G1746" s="375">
        <f>IF(C1746="M.O.",VLOOKUP(A1746,INSUMOS_AUX!A:F,6,FALSE),0)</f>
        <v>0</v>
      </c>
    </row>
    <row r="1747" spans="1:7">
      <c r="A1747" s="375">
        <v>37371</v>
      </c>
      <c r="B1747" s="372" t="s">
        <v>105</v>
      </c>
      <c r="C1747" s="374" t="s">
        <v>43</v>
      </c>
      <c r="D1747" s="374" t="s">
        <v>97</v>
      </c>
      <c r="E1747" s="375">
        <v>0.25600000000000001</v>
      </c>
      <c r="F1747" s="268">
        <f>IF(C1747="MAT.",VLOOKUP(A1747,INSUMOS_AUX!A:F,6,FALSE),0)</f>
        <v>0.64</v>
      </c>
      <c r="G1747" s="375">
        <f>IF(C1747="M.O.",VLOOKUP(A1747,INSUMOS_AUX!A:F,6,FALSE),0)</f>
        <v>0</v>
      </c>
    </row>
    <row r="1748" spans="1:7">
      <c r="A1748" s="375">
        <v>37372</v>
      </c>
      <c r="B1748" s="372" t="s">
        <v>106</v>
      </c>
      <c r="C1748" s="374" t="s">
        <v>43</v>
      </c>
      <c r="D1748" s="374" t="s">
        <v>97</v>
      </c>
      <c r="E1748" s="375">
        <v>0.25600000000000001</v>
      </c>
      <c r="F1748" s="268">
        <f>IF(C1748="MAT.",VLOOKUP(A1748,INSUMOS_AUX!A:F,6,FALSE),0)</f>
        <v>0.37</v>
      </c>
      <c r="G1748" s="375">
        <f>IF(C1748="M.O.",VLOOKUP(A1748,INSUMOS_AUX!A:F,6,FALSE),0)</f>
        <v>0</v>
      </c>
    </row>
    <row r="1749" spans="1:7">
      <c r="A1749" s="375">
        <v>37373</v>
      </c>
      <c r="B1749" s="372" t="s">
        <v>107</v>
      </c>
      <c r="C1749" s="374" t="s">
        <v>43</v>
      </c>
      <c r="D1749" s="374" t="s">
        <v>97</v>
      </c>
      <c r="E1749" s="375">
        <v>0.25600000000000001</v>
      </c>
      <c r="F1749" s="268">
        <f>IF(C1749="MAT.",VLOOKUP(A1749,INSUMOS_AUX!A:F,6,FALSE),0)</f>
        <v>0.02</v>
      </c>
      <c r="G1749" s="375">
        <f>IF(C1749="M.O.",VLOOKUP(A1749,INSUMOS_AUX!A:F,6,FALSE),0)</f>
        <v>0</v>
      </c>
    </row>
    <row r="1750" spans="1:7">
      <c r="A1750" s="375">
        <v>38382</v>
      </c>
      <c r="B1750" s="372" t="s">
        <v>2915</v>
      </c>
      <c r="C1750" s="374" t="s">
        <v>43</v>
      </c>
      <c r="D1750" s="374" t="s">
        <v>2</v>
      </c>
      <c r="E1750" s="375">
        <v>6.9888000000000003E-4</v>
      </c>
      <c r="F1750" s="268">
        <f>IF(C1750="MAT.",VLOOKUP(A1750,INSUMOS_AUX!A:F,6,FALSE),0)</f>
        <v>7.37</v>
      </c>
      <c r="G1750" s="375">
        <f>IF(C1750="M.O.",VLOOKUP(A1750,INSUMOS_AUX!A:F,6,FALSE),0)</f>
        <v>0</v>
      </c>
    </row>
    <row r="1751" spans="1:7">
      <c r="A1751" s="375">
        <v>38390</v>
      </c>
      <c r="B1751" s="372" t="s">
        <v>4067</v>
      </c>
      <c r="C1751" s="374" t="s">
        <v>43</v>
      </c>
      <c r="D1751" s="374" t="s">
        <v>2</v>
      </c>
      <c r="E1751" s="375">
        <v>3.8694499999999998E-4</v>
      </c>
      <c r="F1751" s="268">
        <f>IF(C1751="MAT.",VLOOKUP(A1751,INSUMOS_AUX!A:F,6,FALSE),0)</f>
        <v>22.22</v>
      </c>
      <c r="G1751" s="375">
        <f>IF(C1751="M.O.",VLOOKUP(A1751,INSUMOS_AUX!A:F,6,FALSE),0)</f>
        <v>0</v>
      </c>
    </row>
    <row r="1752" spans="1:7">
      <c r="A1752" s="375">
        <v>38393</v>
      </c>
      <c r="B1752" s="372" t="s">
        <v>4066</v>
      </c>
      <c r="C1752" s="374" t="s">
        <v>43</v>
      </c>
      <c r="D1752" s="374" t="s">
        <v>2</v>
      </c>
      <c r="E1752" s="375">
        <v>3.8694499999999998E-4</v>
      </c>
      <c r="F1752" s="268">
        <f>IF(C1752="MAT.",VLOOKUP(A1752,INSUMOS_AUX!A:F,6,FALSE),0)</f>
        <v>10.02</v>
      </c>
      <c r="G1752" s="375">
        <f>IF(C1752="M.O.",VLOOKUP(A1752,INSUMOS_AUX!A:F,6,FALSE),0)</f>
        <v>0</v>
      </c>
    </row>
    <row r="1753" spans="1:7">
      <c r="A1753" s="375">
        <v>38396</v>
      </c>
      <c r="B1753" s="372" t="s">
        <v>4090</v>
      </c>
      <c r="C1753" s="374" t="s">
        <v>43</v>
      </c>
      <c r="D1753" s="374" t="s">
        <v>2</v>
      </c>
      <c r="E1753" s="375">
        <v>1.3875E-5</v>
      </c>
      <c r="F1753" s="268">
        <f>IF(C1753="MAT.",VLOOKUP(A1753,INSUMOS_AUX!A:F,6,FALSE),0)</f>
        <v>308.81</v>
      </c>
      <c r="G1753" s="375">
        <f>IF(C1753="M.O.",VLOOKUP(A1753,INSUMOS_AUX!A:F,6,FALSE),0)</f>
        <v>0</v>
      </c>
    </row>
    <row r="1754" spans="1:7">
      <c r="A1754" s="375">
        <v>38399</v>
      </c>
      <c r="B1754" s="372" t="s">
        <v>914</v>
      </c>
      <c r="C1754" s="374" t="s">
        <v>43</v>
      </c>
      <c r="D1754" s="374" t="s">
        <v>2</v>
      </c>
      <c r="E1754" s="375">
        <v>6.9325000000000005E-5</v>
      </c>
      <c r="F1754" s="268">
        <f>IF(C1754="MAT.",VLOOKUP(A1754,INSUMOS_AUX!A:F,6,FALSE),0)</f>
        <v>123.87</v>
      </c>
      <c r="G1754" s="375">
        <f>IF(C1754="M.O.",VLOOKUP(A1754,INSUMOS_AUX!A:F,6,FALSE),0)</f>
        <v>0</v>
      </c>
    </row>
    <row r="1755" spans="1:7" ht="21">
      <c r="A1755" s="375">
        <v>38413</v>
      </c>
      <c r="B1755" s="372" t="s">
        <v>2921</v>
      </c>
      <c r="C1755" s="374" t="s">
        <v>43</v>
      </c>
      <c r="D1755" s="374" t="s">
        <v>2</v>
      </c>
      <c r="E1755" s="375">
        <v>1.129E-5</v>
      </c>
      <c r="F1755" s="268">
        <f>IF(C1755="MAT.",VLOOKUP(A1755,INSUMOS_AUX!A:F,6,FALSE),0)</f>
        <v>623.17999999999995</v>
      </c>
      <c r="G1755" s="375">
        <f>IF(C1755="M.O.",VLOOKUP(A1755,INSUMOS_AUX!A:F,6,FALSE),0)</f>
        <v>0</v>
      </c>
    </row>
    <row r="1756" spans="1:7">
      <c r="A1756" s="375">
        <v>38476</v>
      </c>
      <c r="B1756" s="372" t="s">
        <v>2266</v>
      </c>
      <c r="C1756" s="374" t="s">
        <v>43</v>
      </c>
      <c r="D1756" s="374" t="s">
        <v>2</v>
      </c>
      <c r="E1756" s="375">
        <v>5.2658999999999998E-5</v>
      </c>
      <c r="F1756" s="268">
        <f>IF(C1756="MAT.",VLOOKUP(A1756,INSUMOS_AUX!A:F,6,FALSE),0)</f>
        <v>186.63</v>
      </c>
      <c r="G1756" s="375">
        <f>IF(C1756="M.O.",VLOOKUP(A1756,INSUMOS_AUX!A:F,6,FALSE),0)</f>
        <v>0</v>
      </c>
    </row>
    <row r="1757" spans="1:7">
      <c r="A1757" s="375">
        <v>38477</v>
      </c>
      <c r="B1757" s="372" t="s">
        <v>2267</v>
      </c>
      <c r="C1757" s="374" t="s">
        <v>43</v>
      </c>
      <c r="D1757" s="374" t="s">
        <v>2</v>
      </c>
      <c r="E1757" s="375">
        <v>1.129E-5</v>
      </c>
      <c r="F1757" s="268">
        <f>IF(C1757="MAT.",VLOOKUP(A1757,INSUMOS_AUX!A:F,6,FALSE),0)</f>
        <v>528.54</v>
      </c>
      <c r="G1757" s="375">
        <f>IF(C1757="M.O.",VLOOKUP(A1757,INSUMOS_AUX!A:F,6,FALSE),0)</f>
        <v>0</v>
      </c>
    </row>
    <row r="1758" spans="1:7">
      <c r="A1758" s="375">
        <v>4783</v>
      </c>
      <c r="B1758" s="372" t="s">
        <v>111</v>
      </c>
      <c r="C1758" s="374" t="s">
        <v>92</v>
      </c>
      <c r="D1758" s="374" t="s">
        <v>97</v>
      </c>
      <c r="E1758" s="375">
        <v>0.18922530000000001</v>
      </c>
      <c r="F1758" s="268">
        <f>IF(C1758="MAT.",VLOOKUP(A1758,INSUMOS_AUX!A:F,6,FALSE),0)</f>
        <v>0</v>
      </c>
      <c r="G1758" s="375">
        <f>IF(C1758="M.O.",VLOOKUP(A1758,INSUMOS_AUX!A:F,6,FALSE),0)</f>
        <v>13.35</v>
      </c>
    </row>
    <row r="1759" spans="1:7">
      <c r="A1759" s="375">
        <v>6111</v>
      </c>
      <c r="B1759" s="372" t="s">
        <v>109</v>
      </c>
      <c r="C1759" s="374" t="s">
        <v>92</v>
      </c>
      <c r="D1759" s="374" t="s">
        <v>97</v>
      </c>
      <c r="E1759" s="375">
        <v>7.0179900000000003E-2</v>
      </c>
      <c r="F1759" s="268">
        <f>IF(C1759="MAT.",VLOOKUP(A1759,INSUMOS_AUX!A:F,6,FALSE),0)</f>
        <v>0</v>
      </c>
      <c r="G1759" s="375">
        <f>IF(C1759="M.O.",VLOOKUP(A1759,INSUMOS_AUX!A:F,6,FALSE),0)</f>
        <v>8.17</v>
      </c>
    </row>
    <row r="1760" spans="1:7">
      <c r="A1760" s="375">
        <v>7356</v>
      </c>
      <c r="B1760" s="372" t="s">
        <v>117</v>
      </c>
      <c r="C1760" s="374" t="s">
        <v>43</v>
      </c>
      <c r="D1760" s="374" t="s">
        <v>113</v>
      </c>
      <c r="E1760" s="375">
        <v>0.33</v>
      </c>
      <c r="F1760" s="268">
        <f>IF(C1760="MAT.",VLOOKUP(A1760,INSUMOS_AUX!A:F,6,FALSE),0)</f>
        <v>18.239999999999998</v>
      </c>
      <c r="G1760" s="375">
        <f>IF(C1760="M.O.",VLOOKUP(A1760,INSUMOS_AUX!A:F,6,FALSE),0)</f>
        <v>0</v>
      </c>
    </row>
    <row r="1761" spans="1:7">
      <c r="A1761" s="96"/>
      <c r="B1761" s="110"/>
      <c r="C1761" s="97"/>
      <c r="D1761" s="97"/>
      <c r="E1761" s="97"/>
      <c r="F1761" s="97"/>
      <c r="G1761" s="97"/>
    </row>
    <row r="1762" spans="1:7">
      <c r="A1762" s="359" t="s">
        <v>5729</v>
      </c>
      <c r="B1762" s="358" t="s">
        <v>5730</v>
      </c>
      <c r="C1762" s="360" t="s">
        <v>75</v>
      </c>
      <c r="D1762" s="360" t="s">
        <v>76</v>
      </c>
      <c r="E1762" s="361">
        <v>337.63</v>
      </c>
      <c r="F1762" s="361">
        <f t="shared" ref="F1762:G1762" si="58">SUMPRODUCT($E1763:$E1790,F1763:F1790)</f>
        <v>4.9969264386900001</v>
      </c>
      <c r="G1762" s="361">
        <f t="shared" si="58"/>
        <v>8.3457637550000001</v>
      </c>
    </row>
    <row r="1763" spans="1:7">
      <c r="A1763" s="375">
        <v>10</v>
      </c>
      <c r="B1763" s="372" t="s">
        <v>332</v>
      </c>
      <c r="C1763" s="374" t="s">
        <v>43</v>
      </c>
      <c r="D1763" s="374" t="s">
        <v>2</v>
      </c>
      <c r="E1763" s="375">
        <v>5.5238509999999998E-3</v>
      </c>
      <c r="F1763" s="268">
        <f>IF(C1763="MAT.",VLOOKUP(A1763,INSUMOS_AUX!A:F,6,FALSE),0)</f>
        <v>6.13</v>
      </c>
      <c r="G1763" s="375">
        <f>IF(C1763="M.O.",VLOOKUP(A1763,INSUMOS_AUX!A:F,6,FALSE),0)</f>
        <v>0</v>
      </c>
    </row>
    <row r="1764" spans="1:7" ht="21">
      <c r="A1764" s="375">
        <v>11359</v>
      </c>
      <c r="B1764" s="372" t="s">
        <v>5603</v>
      </c>
      <c r="C1764" s="374" t="s">
        <v>43</v>
      </c>
      <c r="D1764" s="374" t="s">
        <v>2</v>
      </c>
      <c r="E1764" s="375">
        <v>4.6646E-5</v>
      </c>
      <c r="F1764" s="268">
        <f>IF(C1764="MAT.",VLOOKUP(A1764,INSUMOS_AUX!A:F,6,FALSE),0)</f>
        <v>604.45000000000005</v>
      </c>
      <c r="G1764" s="375">
        <f>IF(C1764="M.O.",VLOOKUP(A1764,INSUMOS_AUX!A:F,6,FALSE),0)</f>
        <v>0</v>
      </c>
    </row>
    <row r="1765" spans="1:7">
      <c r="A1765" s="375">
        <v>12815</v>
      </c>
      <c r="B1765" s="372" t="s">
        <v>2406</v>
      </c>
      <c r="C1765" s="374" t="s">
        <v>43</v>
      </c>
      <c r="D1765" s="374" t="s">
        <v>2</v>
      </c>
      <c r="E1765" s="375">
        <v>6.2486099999999999E-3</v>
      </c>
      <c r="F1765" s="268">
        <f>IF(C1765="MAT.",VLOOKUP(A1765,INSUMOS_AUX!A:F,6,FALSE),0)</f>
        <v>5.65</v>
      </c>
      <c r="G1765" s="375">
        <f>IF(C1765="M.O.",VLOOKUP(A1765,INSUMOS_AUX!A:F,6,FALSE),0)</f>
        <v>0</v>
      </c>
    </row>
    <row r="1766" spans="1:7">
      <c r="A1766" s="375">
        <v>12892</v>
      </c>
      <c r="B1766" s="372" t="s">
        <v>328</v>
      </c>
      <c r="C1766" s="374" t="s">
        <v>43</v>
      </c>
      <c r="D1766" s="374" t="s">
        <v>98</v>
      </c>
      <c r="E1766" s="375">
        <v>9.4631390000000006E-3</v>
      </c>
      <c r="F1766" s="268">
        <f>IF(C1766="MAT.",VLOOKUP(A1766,INSUMOS_AUX!A:F,6,FALSE),0)</f>
        <v>9</v>
      </c>
      <c r="G1766" s="375">
        <f>IF(C1766="M.O.",VLOOKUP(A1766,INSUMOS_AUX!A:F,6,FALSE),0)</f>
        <v>0</v>
      </c>
    </row>
    <row r="1767" spans="1:7">
      <c r="A1767" s="375">
        <v>12893</v>
      </c>
      <c r="B1767" s="372" t="s">
        <v>329</v>
      </c>
      <c r="C1767" s="374" t="s">
        <v>43</v>
      </c>
      <c r="D1767" s="374" t="s">
        <v>98</v>
      </c>
      <c r="E1767" s="375">
        <v>1.103089E-3</v>
      </c>
      <c r="F1767" s="268">
        <f>IF(C1767="MAT.",VLOOKUP(A1767,INSUMOS_AUX!A:F,6,FALSE),0)</f>
        <v>48</v>
      </c>
      <c r="G1767" s="375">
        <f>IF(C1767="M.O.",VLOOKUP(A1767,INSUMOS_AUX!A:F,6,FALSE),0)</f>
        <v>0</v>
      </c>
    </row>
    <row r="1768" spans="1:7">
      <c r="A1768" s="375">
        <v>25966</v>
      </c>
      <c r="B1768" s="372" t="s">
        <v>3980</v>
      </c>
      <c r="C1768" s="374" t="s">
        <v>43</v>
      </c>
      <c r="D1768" s="374" t="s">
        <v>113</v>
      </c>
      <c r="E1768" s="375">
        <v>1.041424E-3</v>
      </c>
      <c r="F1768" s="268">
        <f>IF(C1768="MAT.",VLOOKUP(A1768,INSUMOS_AUX!A:F,6,FALSE),0)</f>
        <v>13.63</v>
      </c>
      <c r="G1768" s="375">
        <f>IF(C1768="M.O.",VLOOKUP(A1768,INSUMOS_AUX!A:F,6,FALSE),0)</f>
        <v>0</v>
      </c>
    </row>
    <row r="1769" spans="1:7">
      <c r="A1769" s="375">
        <v>2711</v>
      </c>
      <c r="B1769" s="372" t="s">
        <v>334</v>
      </c>
      <c r="C1769" s="374" t="s">
        <v>43</v>
      </c>
      <c r="D1769" s="374" t="s">
        <v>2</v>
      </c>
      <c r="E1769" s="375">
        <v>4.57909E-4</v>
      </c>
      <c r="F1769" s="268">
        <f>IF(C1769="MAT.",VLOOKUP(A1769,INSUMOS_AUX!A:F,6,FALSE),0)</f>
        <v>100.24</v>
      </c>
      <c r="G1769" s="375">
        <f>IF(C1769="M.O.",VLOOKUP(A1769,INSUMOS_AUX!A:F,6,FALSE),0)</f>
        <v>0</v>
      </c>
    </row>
    <row r="1770" spans="1:7">
      <c r="A1770" s="375">
        <v>36144</v>
      </c>
      <c r="B1770" s="372" t="s">
        <v>4026</v>
      </c>
      <c r="C1770" s="374" t="s">
        <v>43</v>
      </c>
      <c r="D1770" s="374" t="s">
        <v>2</v>
      </c>
      <c r="E1770" s="375">
        <v>7.6814680999999996E-2</v>
      </c>
      <c r="F1770" s="268">
        <f>IF(C1770="MAT.",VLOOKUP(A1770,INSUMOS_AUX!A:F,6,FALSE),0)</f>
        <v>1.1200000000000001</v>
      </c>
      <c r="G1770" s="375">
        <f>IF(C1770="M.O.",VLOOKUP(A1770,INSUMOS_AUX!A:F,6,FALSE),0)</f>
        <v>0</v>
      </c>
    </row>
    <row r="1771" spans="1:7">
      <c r="A1771" s="375">
        <v>36146</v>
      </c>
      <c r="B1771" s="372" t="s">
        <v>3883</v>
      </c>
      <c r="C1771" s="374" t="s">
        <v>43</v>
      </c>
      <c r="D1771" s="374" t="s">
        <v>2</v>
      </c>
      <c r="E1771" s="375">
        <v>8.5456699999999998E-4</v>
      </c>
      <c r="F1771" s="268">
        <f>IF(C1771="MAT.",VLOOKUP(A1771,INSUMOS_AUX!A:F,6,FALSE),0)</f>
        <v>170</v>
      </c>
      <c r="G1771" s="375">
        <f>IF(C1771="M.O.",VLOOKUP(A1771,INSUMOS_AUX!A:F,6,FALSE),0)</f>
        <v>0</v>
      </c>
    </row>
    <row r="1772" spans="1:7" ht="21">
      <c r="A1772" s="375">
        <v>36149</v>
      </c>
      <c r="B1772" s="372" t="s">
        <v>4647</v>
      </c>
      <c r="C1772" s="374" t="s">
        <v>43</v>
      </c>
      <c r="D1772" s="374" t="s">
        <v>2</v>
      </c>
      <c r="E1772" s="375">
        <v>4.9607999999999998E-4</v>
      </c>
      <c r="F1772" s="268">
        <f>IF(C1772="MAT.",VLOOKUP(A1772,INSUMOS_AUX!A:F,6,FALSE),0)</f>
        <v>117.5</v>
      </c>
      <c r="G1772" s="375">
        <f>IF(C1772="M.O.",VLOOKUP(A1772,INSUMOS_AUX!A:F,6,FALSE),0)</f>
        <v>0</v>
      </c>
    </row>
    <row r="1773" spans="1:7">
      <c r="A1773" s="375">
        <v>36150</v>
      </c>
      <c r="B1773" s="372" t="s">
        <v>780</v>
      </c>
      <c r="C1773" s="374" t="s">
        <v>43</v>
      </c>
      <c r="D1773" s="374" t="s">
        <v>2</v>
      </c>
      <c r="E1773" s="375">
        <v>1.8232999999999999E-3</v>
      </c>
      <c r="F1773" s="268">
        <f>IF(C1773="MAT.",VLOOKUP(A1773,INSUMOS_AUX!A:F,6,FALSE),0)</f>
        <v>29.7</v>
      </c>
      <c r="G1773" s="375">
        <f>IF(C1773="M.O.",VLOOKUP(A1773,INSUMOS_AUX!A:F,6,FALSE),0)</f>
        <v>0</v>
      </c>
    </row>
    <row r="1774" spans="1:7" ht="21">
      <c r="A1774" s="375">
        <v>36153</v>
      </c>
      <c r="B1774" s="372" t="s">
        <v>4184</v>
      </c>
      <c r="C1774" s="374" t="s">
        <v>43</v>
      </c>
      <c r="D1774" s="374" t="s">
        <v>2</v>
      </c>
      <c r="E1774" s="375">
        <v>7.4067499999999999E-4</v>
      </c>
      <c r="F1774" s="268">
        <f>IF(C1774="MAT.",VLOOKUP(A1774,INSUMOS_AUX!A:F,6,FALSE),0)</f>
        <v>133.75</v>
      </c>
      <c r="G1774" s="375">
        <f>IF(C1774="M.O.",VLOOKUP(A1774,INSUMOS_AUX!A:F,6,FALSE),0)</f>
        <v>0</v>
      </c>
    </row>
    <row r="1775" spans="1:7">
      <c r="A1775" s="375">
        <v>37370</v>
      </c>
      <c r="B1775" s="372" t="s">
        <v>104</v>
      </c>
      <c r="C1775" s="374" t="s">
        <v>43</v>
      </c>
      <c r="D1775" s="374" t="s">
        <v>97</v>
      </c>
      <c r="E1775" s="375">
        <v>0.68899999999999995</v>
      </c>
      <c r="F1775" s="268">
        <f>IF(C1775="MAT.",VLOOKUP(A1775,INSUMOS_AUX!A:F,6,FALSE),0)</f>
        <v>1.7</v>
      </c>
      <c r="G1775" s="375">
        <f>IF(C1775="M.O.",VLOOKUP(A1775,INSUMOS_AUX!A:F,6,FALSE),0)</f>
        <v>0</v>
      </c>
    </row>
    <row r="1776" spans="1:7">
      <c r="A1776" s="375">
        <v>37371</v>
      </c>
      <c r="B1776" s="372" t="s">
        <v>105</v>
      </c>
      <c r="C1776" s="374" t="s">
        <v>43</v>
      </c>
      <c r="D1776" s="374" t="s">
        <v>97</v>
      </c>
      <c r="E1776" s="375">
        <v>0.68899999999999995</v>
      </c>
      <c r="F1776" s="268">
        <f>IF(C1776="MAT.",VLOOKUP(A1776,INSUMOS_AUX!A:F,6,FALSE),0)</f>
        <v>0.64</v>
      </c>
      <c r="G1776" s="375">
        <f>IF(C1776="M.O.",VLOOKUP(A1776,INSUMOS_AUX!A:F,6,FALSE),0)</f>
        <v>0</v>
      </c>
    </row>
    <row r="1777" spans="1:7">
      <c r="A1777" s="375">
        <v>37372</v>
      </c>
      <c r="B1777" s="372" t="s">
        <v>106</v>
      </c>
      <c r="C1777" s="374" t="s">
        <v>43</v>
      </c>
      <c r="D1777" s="374" t="s">
        <v>97</v>
      </c>
      <c r="E1777" s="375">
        <v>0.68899999999999995</v>
      </c>
      <c r="F1777" s="268">
        <f>IF(C1777="MAT.",VLOOKUP(A1777,INSUMOS_AUX!A:F,6,FALSE),0)</f>
        <v>0.37</v>
      </c>
      <c r="G1777" s="375">
        <f>IF(C1777="M.O.",VLOOKUP(A1777,INSUMOS_AUX!A:F,6,FALSE),0)</f>
        <v>0</v>
      </c>
    </row>
    <row r="1778" spans="1:7">
      <c r="A1778" s="375">
        <v>37373</v>
      </c>
      <c r="B1778" s="372" t="s">
        <v>107</v>
      </c>
      <c r="C1778" s="374" t="s">
        <v>43</v>
      </c>
      <c r="D1778" s="374" t="s">
        <v>97</v>
      </c>
      <c r="E1778" s="375">
        <v>0.68899999999999995</v>
      </c>
      <c r="F1778" s="268">
        <f>IF(C1778="MAT.",VLOOKUP(A1778,INSUMOS_AUX!A:F,6,FALSE),0)</f>
        <v>0.02</v>
      </c>
      <c r="G1778" s="375">
        <f>IF(C1778="M.O.",VLOOKUP(A1778,INSUMOS_AUX!A:F,6,FALSE),0)</f>
        <v>0</v>
      </c>
    </row>
    <row r="1779" spans="1:7">
      <c r="A1779" s="375">
        <v>3767</v>
      </c>
      <c r="B1779" s="372" t="s">
        <v>2919</v>
      </c>
      <c r="C1779" s="374" t="s">
        <v>43</v>
      </c>
      <c r="D1779" s="374" t="s">
        <v>2</v>
      </c>
      <c r="E1779" s="375">
        <v>0.06</v>
      </c>
      <c r="F1779" s="268">
        <f>IF(C1779="MAT.",VLOOKUP(A1779,INSUMOS_AUX!A:F,6,FALSE),0)</f>
        <v>0.57999999999999996</v>
      </c>
      <c r="G1779" s="375">
        <f>IF(C1779="M.O.",VLOOKUP(A1779,INSUMOS_AUX!A:F,6,FALSE),0)</f>
        <v>0</v>
      </c>
    </row>
    <row r="1780" spans="1:7">
      <c r="A1780" s="375">
        <v>38382</v>
      </c>
      <c r="B1780" s="372" t="s">
        <v>2915</v>
      </c>
      <c r="C1780" s="374" t="s">
        <v>43</v>
      </c>
      <c r="D1780" s="374" t="s">
        <v>2</v>
      </c>
      <c r="E1780" s="375">
        <v>1.88097E-3</v>
      </c>
      <c r="F1780" s="268">
        <f>IF(C1780="MAT.",VLOOKUP(A1780,INSUMOS_AUX!A:F,6,FALSE),0)</f>
        <v>7.37</v>
      </c>
      <c r="G1780" s="375">
        <f>IF(C1780="M.O.",VLOOKUP(A1780,INSUMOS_AUX!A:F,6,FALSE),0)</f>
        <v>0</v>
      </c>
    </row>
    <row r="1781" spans="1:7">
      <c r="A1781" s="375">
        <v>38390</v>
      </c>
      <c r="B1781" s="372" t="s">
        <v>4067</v>
      </c>
      <c r="C1781" s="374" t="s">
        <v>43</v>
      </c>
      <c r="D1781" s="374" t="s">
        <v>2</v>
      </c>
      <c r="E1781" s="375">
        <v>1.041424E-3</v>
      </c>
      <c r="F1781" s="268">
        <f>IF(C1781="MAT.",VLOOKUP(A1781,INSUMOS_AUX!A:F,6,FALSE),0)</f>
        <v>22.22</v>
      </c>
      <c r="G1781" s="375">
        <f>IF(C1781="M.O.",VLOOKUP(A1781,INSUMOS_AUX!A:F,6,FALSE),0)</f>
        <v>0</v>
      </c>
    </row>
    <row r="1782" spans="1:7">
      <c r="A1782" s="375">
        <v>38393</v>
      </c>
      <c r="B1782" s="372" t="s">
        <v>4066</v>
      </c>
      <c r="C1782" s="374" t="s">
        <v>43</v>
      </c>
      <c r="D1782" s="374" t="s">
        <v>2</v>
      </c>
      <c r="E1782" s="375">
        <v>1.041424E-3</v>
      </c>
      <c r="F1782" s="268">
        <f>IF(C1782="MAT.",VLOOKUP(A1782,INSUMOS_AUX!A:F,6,FALSE),0)</f>
        <v>10.02</v>
      </c>
      <c r="G1782" s="375">
        <f>IF(C1782="M.O.",VLOOKUP(A1782,INSUMOS_AUX!A:F,6,FALSE),0)</f>
        <v>0</v>
      </c>
    </row>
    <row r="1783" spans="1:7">
      <c r="A1783" s="375">
        <v>38396</v>
      </c>
      <c r="B1783" s="372" t="s">
        <v>4090</v>
      </c>
      <c r="C1783" s="374" t="s">
        <v>43</v>
      </c>
      <c r="D1783" s="374" t="s">
        <v>2</v>
      </c>
      <c r="E1783" s="375">
        <v>3.7344E-5</v>
      </c>
      <c r="F1783" s="268">
        <f>IF(C1783="MAT.",VLOOKUP(A1783,INSUMOS_AUX!A:F,6,FALSE),0)</f>
        <v>308.81</v>
      </c>
      <c r="G1783" s="375">
        <f>IF(C1783="M.O.",VLOOKUP(A1783,INSUMOS_AUX!A:F,6,FALSE),0)</f>
        <v>0</v>
      </c>
    </row>
    <row r="1784" spans="1:7">
      <c r="A1784" s="375">
        <v>38399</v>
      </c>
      <c r="B1784" s="372" t="s">
        <v>914</v>
      </c>
      <c r="C1784" s="374" t="s">
        <v>43</v>
      </c>
      <c r="D1784" s="374" t="s">
        <v>2</v>
      </c>
      <c r="E1784" s="375">
        <v>1.8658100000000001E-4</v>
      </c>
      <c r="F1784" s="268">
        <f>IF(C1784="MAT.",VLOOKUP(A1784,INSUMOS_AUX!A:F,6,FALSE),0)</f>
        <v>123.87</v>
      </c>
      <c r="G1784" s="375">
        <f>IF(C1784="M.O.",VLOOKUP(A1784,INSUMOS_AUX!A:F,6,FALSE),0)</f>
        <v>0</v>
      </c>
    </row>
    <row r="1785" spans="1:7" ht="21">
      <c r="A1785" s="375">
        <v>38413</v>
      </c>
      <c r="B1785" s="372" t="s">
        <v>2921</v>
      </c>
      <c r="C1785" s="374" t="s">
        <v>43</v>
      </c>
      <c r="D1785" s="374" t="s">
        <v>2</v>
      </c>
      <c r="E1785" s="375">
        <v>3.0385000000000001E-5</v>
      </c>
      <c r="F1785" s="268">
        <f>IF(C1785="MAT.",VLOOKUP(A1785,INSUMOS_AUX!A:F,6,FALSE),0)</f>
        <v>623.17999999999995</v>
      </c>
      <c r="G1785" s="375">
        <f>IF(C1785="M.O.",VLOOKUP(A1785,INSUMOS_AUX!A:F,6,FALSE),0)</f>
        <v>0</v>
      </c>
    </row>
    <row r="1786" spans="1:7">
      <c r="A1786" s="375">
        <v>38476</v>
      </c>
      <c r="B1786" s="372" t="s">
        <v>2266</v>
      </c>
      <c r="C1786" s="374" t="s">
        <v>43</v>
      </c>
      <c r="D1786" s="374" t="s">
        <v>2</v>
      </c>
      <c r="E1786" s="375">
        <v>1.4172800000000001E-4</v>
      </c>
      <c r="F1786" s="268">
        <f>IF(C1786="MAT.",VLOOKUP(A1786,INSUMOS_AUX!A:F,6,FALSE),0)</f>
        <v>186.63</v>
      </c>
      <c r="G1786" s="375">
        <f>IF(C1786="M.O.",VLOOKUP(A1786,INSUMOS_AUX!A:F,6,FALSE),0)</f>
        <v>0</v>
      </c>
    </row>
    <row r="1787" spans="1:7">
      <c r="A1787" s="375">
        <v>38477</v>
      </c>
      <c r="B1787" s="372" t="s">
        <v>2267</v>
      </c>
      <c r="C1787" s="374" t="s">
        <v>43</v>
      </c>
      <c r="D1787" s="374" t="s">
        <v>2</v>
      </c>
      <c r="E1787" s="375">
        <v>3.0385000000000001E-5</v>
      </c>
      <c r="F1787" s="268">
        <f>IF(C1787="MAT.",VLOOKUP(A1787,INSUMOS_AUX!A:F,6,FALSE),0)</f>
        <v>528.54</v>
      </c>
      <c r="G1787" s="375">
        <f>IF(C1787="M.O.",VLOOKUP(A1787,INSUMOS_AUX!A:F,6,FALSE),0)</f>
        <v>0</v>
      </c>
    </row>
    <row r="1788" spans="1:7">
      <c r="A1788" s="375">
        <v>4051</v>
      </c>
      <c r="B1788" s="372" t="s">
        <v>118</v>
      </c>
      <c r="C1788" s="374" t="s">
        <v>43</v>
      </c>
      <c r="D1788" s="374" t="s">
        <v>119</v>
      </c>
      <c r="E1788" s="375">
        <v>3.2800000000000003E-2</v>
      </c>
      <c r="F1788" s="268">
        <f>IF(C1788="MAT.",VLOOKUP(A1788,INSUMOS_AUX!A:F,6,FALSE),0)</f>
        <v>67.05</v>
      </c>
      <c r="G1788" s="375">
        <f>IF(C1788="M.O.",VLOOKUP(A1788,INSUMOS_AUX!A:F,6,FALSE),0)</f>
        <v>0</v>
      </c>
    </row>
    <row r="1789" spans="1:7">
      <c r="A1789" s="375">
        <v>4783</v>
      </c>
      <c r="B1789" s="372" t="s">
        <v>111</v>
      </c>
      <c r="C1789" s="374" t="s">
        <v>92</v>
      </c>
      <c r="D1789" s="374" t="s">
        <v>97</v>
      </c>
      <c r="E1789" s="375">
        <v>0.50999760000000005</v>
      </c>
      <c r="F1789" s="268">
        <f>IF(C1789="MAT.",VLOOKUP(A1789,INSUMOS_AUX!A:F,6,FALSE),0)</f>
        <v>0</v>
      </c>
      <c r="G1789" s="375">
        <f>IF(C1789="M.O.",VLOOKUP(A1789,INSUMOS_AUX!A:F,6,FALSE),0)</f>
        <v>13.35</v>
      </c>
    </row>
    <row r="1790" spans="1:7">
      <c r="A1790" s="375">
        <v>6111</v>
      </c>
      <c r="B1790" s="372" t="s">
        <v>109</v>
      </c>
      <c r="C1790" s="374" t="s">
        <v>92</v>
      </c>
      <c r="D1790" s="374" t="s">
        <v>97</v>
      </c>
      <c r="E1790" s="375">
        <v>0.18816350000000001</v>
      </c>
      <c r="F1790" s="268">
        <f>IF(C1790="MAT.",VLOOKUP(A1790,INSUMOS_AUX!A:F,6,FALSE),0)</f>
        <v>0</v>
      </c>
      <c r="G1790" s="375">
        <f>IF(C1790="M.O.",VLOOKUP(A1790,INSUMOS_AUX!A:F,6,FALSE),0)</f>
        <v>8.17</v>
      </c>
    </row>
    <row r="1791" spans="1:7">
      <c r="A1791" s="96"/>
      <c r="B1791" s="110"/>
      <c r="C1791" s="97"/>
      <c r="D1791" s="97"/>
      <c r="E1791" s="97"/>
      <c r="F1791" s="97"/>
      <c r="G1791" s="97"/>
    </row>
    <row r="1792" spans="1:7">
      <c r="A1792" s="359" t="s">
        <v>5731</v>
      </c>
      <c r="B1792" s="358" t="s">
        <v>5732</v>
      </c>
      <c r="C1792" s="360" t="s">
        <v>75</v>
      </c>
      <c r="D1792" s="360" t="s">
        <v>76</v>
      </c>
      <c r="E1792" s="361">
        <v>719.98</v>
      </c>
      <c r="F1792" s="361">
        <f t="shared" ref="F1792:G1792" si="59">SUMPRODUCT($E1793:$E1820,F1793:F1820)</f>
        <v>3.5172380128</v>
      </c>
      <c r="G1792" s="361">
        <f t="shared" si="59"/>
        <v>3.8757092119999998</v>
      </c>
    </row>
    <row r="1793" spans="1:7">
      <c r="A1793" s="375">
        <v>10</v>
      </c>
      <c r="B1793" s="372" t="s">
        <v>332</v>
      </c>
      <c r="C1793" s="374" t="s">
        <v>43</v>
      </c>
      <c r="D1793" s="374" t="s">
        <v>2</v>
      </c>
      <c r="E1793" s="375">
        <v>2.5655040000000001E-3</v>
      </c>
      <c r="F1793" s="268">
        <f>IF(C1793="MAT.",VLOOKUP(A1793,INSUMOS_AUX!A:F,6,FALSE),0)</f>
        <v>6.13</v>
      </c>
      <c r="G1793" s="375">
        <f>IF(C1793="M.O.",VLOOKUP(A1793,INSUMOS_AUX!A:F,6,FALSE),0)</f>
        <v>0</v>
      </c>
    </row>
    <row r="1794" spans="1:7" ht="21">
      <c r="A1794" s="375">
        <v>11359</v>
      </c>
      <c r="B1794" s="372" t="s">
        <v>5603</v>
      </c>
      <c r="C1794" s="374" t="s">
        <v>43</v>
      </c>
      <c r="D1794" s="374" t="s">
        <v>2</v>
      </c>
      <c r="E1794" s="375">
        <v>2.1664000000000001E-5</v>
      </c>
      <c r="F1794" s="268">
        <f>IF(C1794="MAT.",VLOOKUP(A1794,INSUMOS_AUX!A:F,6,FALSE),0)</f>
        <v>604.45000000000005</v>
      </c>
      <c r="G1794" s="375">
        <f>IF(C1794="M.O.",VLOOKUP(A1794,INSUMOS_AUX!A:F,6,FALSE),0)</f>
        <v>0</v>
      </c>
    </row>
    <row r="1795" spans="1:7">
      <c r="A1795" s="375">
        <v>12815</v>
      </c>
      <c r="B1795" s="372" t="s">
        <v>2406</v>
      </c>
      <c r="C1795" s="374" t="s">
        <v>43</v>
      </c>
      <c r="D1795" s="374" t="s">
        <v>2</v>
      </c>
      <c r="E1795" s="375">
        <v>2.9021120000000001E-3</v>
      </c>
      <c r="F1795" s="268">
        <f>IF(C1795="MAT.",VLOOKUP(A1795,INSUMOS_AUX!A:F,6,FALSE),0)</f>
        <v>5.65</v>
      </c>
      <c r="G1795" s="375">
        <f>IF(C1795="M.O.",VLOOKUP(A1795,INSUMOS_AUX!A:F,6,FALSE),0)</f>
        <v>0</v>
      </c>
    </row>
    <row r="1796" spans="1:7">
      <c r="A1796" s="375">
        <v>12892</v>
      </c>
      <c r="B1796" s="372" t="s">
        <v>328</v>
      </c>
      <c r="C1796" s="374" t="s">
        <v>43</v>
      </c>
      <c r="D1796" s="374" t="s">
        <v>98</v>
      </c>
      <c r="E1796" s="375">
        <v>4.3950719999999999E-3</v>
      </c>
      <c r="F1796" s="268">
        <f>IF(C1796="MAT.",VLOOKUP(A1796,INSUMOS_AUX!A:F,6,FALSE),0)</f>
        <v>9</v>
      </c>
      <c r="G1796" s="375">
        <f>IF(C1796="M.O.",VLOOKUP(A1796,INSUMOS_AUX!A:F,6,FALSE),0)</f>
        <v>0</v>
      </c>
    </row>
    <row r="1797" spans="1:7">
      <c r="A1797" s="375">
        <v>12893</v>
      </c>
      <c r="B1797" s="372" t="s">
        <v>329</v>
      </c>
      <c r="C1797" s="374" t="s">
        <v>43</v>
      </c>
      <c r="D1797" s="374" t="s">
        <v>98</v>
      </c>
      <c r="E1797" s="375">
        <v>5.1232000000000003E-4</v>
      </c>
      <c r="F1797" s="268">
        <f>IF(C1797="MAT.",VLOOKUP(A1797,INSUMOS_AUX!A:F,6,FALSE),0)</f>
        <v>48</v>
      </c>
      <c r="G1797" s="375">
        <f>IF(C1797="M.O.",VLOOKUP(A1797,INSUMOS_AUX!A:F,6,FALSE),0)</f>
        <v>0</v>
      </c>
    </row>
    <row r="1798" spans="1:7">
      <c r="A1798" s="375">
        <v>25966</v>
      </c>
      <c r="B1798" s="372" t="s">
        <v>3980</v>
      </c>
      <c r="C1798" s="374" t="s">
        <v>43</v>
      </c>
      <c r="D1798" s="374" t="s">
        <v>113</v>
      </c>
      <c r="E1798" s="375">
        <v>4.8368E-4</v>
      </c>
      <c r="F1798" s="268">
        <f>IF(C1798="MAT.",VLOOKUP(A1798,INSUMOS_AUX!A:F,6,FALSE),0)</f>
        <v>13.63</v>
      </c>
      <c r="G1798" s="375">
        <f>IF(C1798="M.O.",VLOOKUP(A1798,INSUMOS_AUX!A:F,6,FALSE),0)</f>
        <v>0</v>
      </c>
    </row>
    <row r="1799" spans="1:7">
      <c r="A1799" s="375">
        <v>2711</v>
      </c>
      <c r="B1799" s="372" t="s">
        <v>334</v>
      </c>
      <c r="C1799" s="374" t="s">
        <v>43</v>
      </c>
      <c r="D1799" s="374" t="s">
        <v>2</v>
      </c>
      <c r="E1799" s="375">
        <v>2.1267200000000001E-4</v>
      </c>
      <c r="F1799" s="268">
        <f>IF(C1799="MAT.",VLOOKUP(A1799,INSUMOS_AUX!A:F,6,FALSE),0)</f>
        <v>100.24</v>
      </c>
      <c r="G1799" s="375">
        <f>IF(C1799="M.O.",VLOOKUP(A1799,INSUMOS_AUX!A:F,6,FALSE),0)</f>
        <v>0</v>
      </c>
    </row>
    <row r="1800" spans="1:7">
      <c r="A1800" s="375">
        <v>36144</v>
      </c>
      <c r="B1800" s="372" t="s">
        <v>4026</v>
      </c>
      <c r="C1800" s="374" t="s">
        <v>43</v>
      </c>
      <c r="D1800" s="374" t="s">
        <v>2</v>
      </c>
      <c r="E1800" s="375">
        <v>3.5675904000000001E-2</v>
      </c>
      <c r="F1800" s="268">
        <f>IF(C1800="MAT.",VLOOKUP(A1800,INSUMOS_AUX!A:F,6,FALSE),0)</f>
        <v>1.1200000000000001</v>
      </c>
      <c r="G1800" s="375">
        <f>IF(C1800="M.O.",VLOOKUP(A1800,INSUMOS_AUX!A:F,6,FALSE),0)</f>
        <v>0</v>
      </c>
    </row>
    <row r="1801" spans="1:7">
      <c r="A1801" s="375">
        <v>36146</v>
      </c>
      <c r="B1801" s="372" t="s">
        <v>3883</v>
      </c>
      <c r="C1801" s="374" t="s">
        <v>43</v>
      </c>
      <c r="D1801" s="374" t="s">
        <v>2</v>
      </c>
      <c r="E1801" s="375">
        <v>3.9689599999999999E-4</v>
      </c>
      <c r="F1801" s="268">
        <f>IF(C1801="MAT.",VLOOKUP(A1801,INSUMOS_AUX!A:F,6,FALSE),0)</f>
        <v>170</v>
      </c>
      <c r="G1801" s="375">
        <f>IF(C1801="M.O.",VLOOKUP(A1801,INSUMOS_AUX!A:F,6,FALSE),0)</f>
        <v>0</v>
      </c>
    </row>
    <row r="1802" spans="1:7" ht="21">
      <c r="A1802" s="375">
        <v>36149</v>
      </c>
      <c r="B1802" s="372" t="s">
        <v>4647</v>
      </c>
      <c r="C1802" s="374" t="s">
        <v>43</v>
      </c>
      <c r="D1802" s="374" t="s">
        <v>2</v>
      </c>
      <c r="E1802" s="375">
        <v>2.3039999999999999E-4</v>
      </c>
      <c r="F1802" s="268">
        <f>IF(C1802="MAT.",VLOOKUP(A1802,INSUMOS_AUX!A:F,6,FALSE),0)</f>
        <v>117.5</v>
      </c>
      <c r="G1802" s="375">
        <f>IF(C1802="M.O.",VLOOKUP(A1802,INSUMOS_AUX!A:F,6,FALSE),0)</f>
        <v>0</v>
      </c>
    </row>
    <row r="1803" spans="1:7">
      <c r="A1803" s="375">
        <v>36150</v>
      </c>
      <c r="B1803" s="372" t="s">
        <v>780</v>
      </c>
      <c r="C1803" s="374" t="s">
        <v>43</v>
      </c>
      <c r="D1803" s="374" t="s">
        <v>2</v>
      </c>
      <c r="E1803" s="375">
        <v>8.4681600000000002E-4</v>
      </c>
      <c r="F1803" s="268">
        <f>IF(C1803="MAT.",VLOOKUP(A1803,INSUMOS_AUX!A:F,6,FALSE),0)</f>
        <v>29.7</v>
      </c>
      <c r="G1803" s="375">
        <f>IF(C1803="M.O.",VLOOKUP(A1803,INSUMOS_AUX!A:F,6,FALSE),0)</f>
        <v>0</v>
      </c>
    </row>
    <row r="1804" spans="1:7" ht="21">
      <c r="A1804" s="375">
        <v>36153</v>
      </c>
      <c r="B1804" s="372" t="s">
        <v>4184</v>
      </c>
      <c r="C1804" s="374" t="s">
        <v>43</v>
      </c>
      <c r="D1804" s="374" t="s">
        <v>2</v>
      </c>
      <c r="E1804" s="375">
        <v>3.4400000000000001E-4</v>
      </c>
      <c r="F1804" s="268">
        <f>IF(C1804="MAT.",VLOOKUP(A1804,INSUMOS_AUX!A:F,6,FALSE),0)</f>
        <v>133.75</v>
      </c>
      <c r="G1804" s="375">
        <f>IF(C1804="M.O.",VLOOKUP(A1804,INSUMOS_AUX!A:F,6,FALSE),0)</f>
        <v>0</v>
      </c>
    </row>
    <row r="1805" spans="1:7">
      <c r="A1805" s="375">
        <v>37370</v>
      </c>
      <c r="B1805" s="372" t="s">
        <v>104</v>
      </c>
      <c r="C1805" s="374" t="s">
        <v>43</v>
      </c>
      <c r="D1805" s="374" t="s">
        <v>97</v>
      </c>
      <c r="E1805" s="375">
        <v>0.32</v>
      </c>
      <c r="F1805" s="268">
        <f>IF(C1805="MAT.",VLOOKUP(A1805,INSUMOS_AUX!A:F,6,FALSE),0)</f>
        <v>1.7</v>
      </c>
      <c r="G1805" s="375">
        <f>IF(C1805="M.O.",VLOOKUP(A1805,INSUMOS_AUX!A:F,6,FALSE),0)</f>
        <v>0</v>
      </c>
    </row>
    <row r="1806" spans="1:7">
      <c r="A1806" s="375">
        <v>37371</v>
      </c>
      <c r="B1806" s="372" t="s">
        <v>105</v>
      </c>
      <c r="C1806" s="374" t="s">
        <v>43</v>
      </c>
      <c r="D1806" s="374" t="s">
        <v>97</v>
      </c>
      <c r="E1806" s="375">
        <v>0.32</v>
      </c>
      <c r="F1806" s="268">
        <f>IF(C1806="MAT.",VLOOKUP(A1806,INSUMOS_AUX!A:F,6,FALSE),0)</f>
        <v>0.64</v>
      </c>
      <c r="G1806" s="375">
        <f>IF(C1806="M.O.",VLOOKUP(A1806,INSUMOS_AUX!A:F,6,FALSE),0)</f>
        <v>0</v>
      </c>
    </row>
    <row r="1807" spans="1:7">
      <c r="A1807" s="375">
        <v>37372</v>
      </c>
      <c r="B1807" s="372" t="s">
        <v>106</v>
      </c>
      <c r="C1807" s="374" t="s">
        <v>43</v>
      </c>
      <c r="D1807" s="374" t="s">
        <v>97</v>
      </c>
      <c r="E1807" s="375">
        <v>0.32</v>
      </c>
      <c r="F1807" s="268">
        <f>IF(C1807="MAT.",VLOOKUP(A1807,INSUMOS_AUX!A:F,6,FALSE),0)</f>
        <v>0.37</v>
      </c>
      <c r="G1807" s="375">
        <f>IF(C1807="M.O.",VLOOKUP(A1807,INSUMOS_AUX!A:F,6,FALSE),0)</f>
        <v>0</v>
      </c>
    </row>
    <row r="1808" spans="1:7">
      <c r="A1808" s="375">
        <v>37373</v>
      </c>
      <c r="B1808" s="372" t="s">
        <v>107</v>
      </c>
      <c r="C1808" s="374" t="s">
        <v>43</v>
      </c>
      <c r="D1808" s="374" t="s">
        <v>97</v>
      </c>
      <c r="E1808" s="375">
        <v>0.32</v>
      </c>
      <c r="F1808" s="268">
        <f>IF(C1808="MAT.",VLOOKUP(A1808,INSUMOS_AUX!A:F,6,FALSE),0)</f>
        <v>0.02</v>
      </c>
      <c r="G1808" s="375">
        <f>IF(C1808="M.O.",VLOOKUP(A1808,INSUMOS_AUX!A:F,6,FALSE),0)</f>
        <v>0</v>
      </c>
    </row>
    <row r="1809" spans="1:7">
      <c r="A1809" s="375">
        <v>3767</v>
      </c>
      <c r="B1809" s="372" t="s">
        <v>2919</v>
      </c>
      <c r="C1809" s="374" t="s">
        <v>43</v>
      </c>
      <c r="D1809" s="374" t="s">
        <v>2</v>
      </c>
      <c r="E1809" s="375">
        <v>0.06</v>
      </c>
      <c r="F1809" s="268">
        <f>IF(C1809="MAT.",VLOOKUP(A1809,INSUMOS_AUX!A:F,6,FALSE),0)</f>
        <v>0.57999999999999996</v>
      </c>
      <c r="G1809" s="375">
        <f>IF(C1809="M.O.",VLOOKUP(A1809,INSUMOS_AUX!A:F,6,FALSE),0)</f>
        <v>0</v>
      </c>
    </row>
    <row r="1810" spans="1:7">
      <c r="A1810" s="375">
        <v>38382</v>
      </c>
      <c r="B1810" s="372" t="s">
        <v>2915</v>
      </c>
      <c r="C1810" s="374" t="s">
        <v>43</v>
      </c>
      <c r="D1810" s="374" t="s">
        <v>2</v>
      </c>
      <c r="E1810" s="375">
        <v>8.7359999999999998E-4</v>
      </c>
      <c r="F1810" s="268">
        <f>IF(C1810="MAT.",VLOOKUP(A1810,INSUMOS_AUX!A:F,6,FALSE),0)</f>
        <v>7.37</v>
      </c>
      <c r="G1810" s="375">
        <f>IF(C1810="M.O.",VLOOKUP(A1810,INSUMOS_AUX!A:F,6,FALSE),0)</f>
        <v>0</v>
      </c>
    </row>
    <row r="1811" spans="1:7">
      <c r="A1811" s="375">
        <v>38390</v>
      </c>
      <c r="B1811" s="372" t="s">
        <v>4067</v>
      </c>
      <c r="C1811" s="374" t="s">
        <v>43</v>
      </c>
      <c r="D1811" s="374" t="s">
        <v>2</v>
      </c>
      <c r="E1811" s="375">
        <v>4.8368E-4</v>
      </c>
      <c r="F1811" s="268">
        <f>IF(C1811="MAT.",VLOOKUP(A1811,INSUMOS_AUX!A:F,6,FALSE),0)</f>
        <v>22.22</v>
      </c>
      <c r="G1811" s="375">
        <f>IF(C1811="M.O.",VLOOKUP(A1811,INSUMOS_AUX!A:F,6,FALSE),0)</f>
        <v>0</v>
      </c>
    </row>
    <row r="1812" spans="1:7">
      <c r="A1812" s="375">
        <v>38393</v>
      </c>
      <c r="B1812" s="372" t="s">
        <v>4066</v>
      </c>
      <c r="C1812" s="374" t="s">
        <v>43</v>
      </c>
      <c r="D1812" s="374" t="s">
        <v>2</v>
      </c>
      <c r="E1812" s="375">
        <v>4.8368E-4</v>
      </c>
      <c r="F1812" s="268">
        <f>IF(C1812="MAT.",VLOOKUP(A1812,INSUMOS_AUX!A:F,6,FALSE),0)</f>
        <v>10.02</v>
      </c>
      <c r="G1812" s="375">
        <f>IF(C1812="M.O.",VLOOKUP(A1812,INSUMOS_AUX!A:F,6,FALSE),0)</f>
        <v>0</v>
      </c>
    </row>
    <row r="1813" spans="1:7">
      <c r="A1813" s="375">
        <v>38396</v>
      </c>
      <c r="B1813" s="372" t="s">
        <v>4090</v>
      </c>
      <c r="C1813" s="374" t="s">
        <v>43</v>
      </c>
      <c r="D1813" s="374" t="s">
        <v>2</v>
      </c>
      <c r="E1813" s="375">
        <v>1.7343999999999999E-5</v>
      </c>
      <c r="F1813" s="268">
        <f>IF(C1813="MAT.",VLOOKUP(A1813,INSUMOS_AUX!A:F,6,FALSE),0)</f>
        <v>308.81</v>
      </c>
      <c r="G1813" s="375">
        <f>IF(C1813="M.O.",VLOOKUP(A1813,INSUMOS_AUX!A:F,6,FALSE),0)</f>
        <v>0</v>
      </c>
    </row>
    <row r="1814" spans="1:7">
      <c r="A1814" s="375">
        <v>38399</v>
      </c>
      <c r="B1814" s="372" t="s">
        <v>914</v>
      </c>
      <c r="C1814" s="374" t="s">
        <v>43</v>
      </c>
      <c r="D1814" s="374" t="s">
        <v>2</v>
      </c>
      <c r="E1814" s="375">
        <v>8.6656000000000005E-5</v>
      </c>
      <c r="F1814" s="268">
        <f>IF(C1814="MAT.",VLOOKUP(A1814,INSUMOS_AUX!A:F,6,FALSE),0)</f>
        <v>123.87</v>
      </c>
      <c r="G1814" s="375">
        <f>IF(C1814="M.O.",VLOOKUP(A1814,INSUMOS_AUX!A:F,6,FALSE),0)</f>
        <v>0</v>
      </c>
    </row>
    <row r="1815" spans="1:7" ht="21">
      <c r="A1815" s="375">
        <v>38413</v>
      </c>
      <c r="B1815" s="372" t="s">
        <v>2921</v>
      </c>
      <c r="C1815" s="374" t="s">
        <v>43</v>
      </c>
      <c r="D1815" s="374" t="s">
        <v>2</v>
      </c>
      <c r="E1815" s="375">
        <v>1.4112E-5</v>
      </c>
      <c r="F1815" s="268">
        <f>IF(C1815="MAT.",VLOOKUP(A1815,INSUMOS_AUX!A:F,6,FALSE),0)</f>
        <v>623.17999999999995</v>
      </c>
      <c r="G1815" s="375">
        <f>IF(C1815="M.O.",VLOOKUP(A1815,INSUMOS_AUX!A:F,6,FALSE),0)</f>
        <v>0</v>
      </c>
    </row>
    <row r="1816" spans="1:7">
      <c r="A1816" s="375">
        <v>38476</v>
      </c>
      <c r="B1816" s="372" t="s">
        <v>2266</v>
      </c>
      <c r="C1816" s="374" t="s">
        <v>43</v>
      </c>
      <c r="D1816" s="374" t="s">
        <v>2</v>
      </c>
      <c r="E1816" s="375">
        <v>6.5823999999999999E-5</v>
      </c>
      <c r="F1816" s="268">
        <f>IF(C1816="MAT.",VLOOKUP(A1816,INSUMOS_AUX!A:F,6,FALSE),0)</f>
        <v>186.63</v>
      </c>
      <c r="G1816" s="375">
        <f>IF(C1816="M.O.",VLOOKUP(A1816,INSUMOS_AUX!A:F,6,FALSE),0)</f>
        <v>0</v>
      </c>
    </row>
    <row r="1817" spans="1:7">
      <c r="A1817" s="375">
        <v>38477</v>
      </c>
      <c r="B1817" s="372" t="s">
        <v>2267</v>
      </c>
      <c r="C1817" s="374" t="s">
        <v>43</v>
      </c>
      <c r="D1817" s="374" t="s">
        <v>2</v>
      </c>
      <c r="E1817" s="375">
        <v>1.4112E-5</v>
      </c>
      <c r="F1817" s="268">
        <f>IF(C1817="MAT.",VLOOKUP(A1817,INSUMOS_AUX!A:F,6,FALSE),0)</f>
        <v>528.54</v>
      </c>
      <c r="G1817" s="375">
        <f>IF(C1817="M.O.",VLOOKUP(A1817,INSUMOS_AUX!A:F,6,FALSE),0)</f>
        <v>0</v>
      </c>
    </row>
    <row r="1818" spans="1:7">
      <c r="A1818" s="375">
        <v>4051</v>
      </c>
      <c r="B1818" s="372" t="s">
        <v>118</v>
      </c>
      <c r="C1818" s="374" t="s">
        <v>43</v>
      </c>
      <c r="D1818" s="374" t="s">
        <v>119</v>
      </c>
      <c r="E1818" s="375">
        <v>3.2800000000000003E-2</v>
      </c>
      <c r="F1818" s="268">
        <f>IF(C1818="MAT.",VLOOKUP(A1818,INSUMOS_AUX!A:F,6,FALSE),0)</f>
        <v>67.05</v>
      </c>
      <c r="G1818" s="375">
        <f>IF(C1818="M.O.",VLOOKUP(A1818,INSUMOS_AUX!A:F,6,FALSE),0)</f>
        <v>0</v>
      </c>
    </row>
    <row r="1819" spans="1:7">
      <c r="A1819" s="375">
        <v>4783</v>
      </c>
      <c r="B1819" s="372" t="s">
        <v>111</v>
      </c>
      <c r="C1819" s="374" t="s">
        <v>92</v>
      </c>
      <c r="D1819" s="374" t="s">
        <v>97</v>
      </c>
      <c r="E1819" s="375">
        <v>0.23678460000000001</v>
      </c>
      <c r="F1819" s="268">
        <f>IF(C1819="MAT.",VLOOKUP(A1819,INSUMOS_AUX!A:F,6,FALSE),0)</f>
        <v>0</v>
      </c>
      <c r="G1819" s="375">
        <f>IF(C1819="M.O.",VLOOKUP(A1819,INSUMOS_AUX!A:F,6,FALSE),0)</f>
        <v>13.35</v>
      </c>
    </row>
    <row r="1820" spans="1:7">
      <c r="A1820" s="375">
        <v>6111</v>
      </c>
      <c r="B1820" s="372" t="s">
        <v>109</v>
      </c>
      <c r="C1820" s="374" t="s">
        <v>92</v>
      </c>
      <c r="D1820" s="374" t="s">
        <v>97</v>
      </c>
      <c r="E1820" s="375">
        <v>8.7470599999999996E-2</v>
      </c>
      <c r="F1820" s="268">
        <f>IF(C1820="MAT.",VLOOKUP(A1820,INSUMOS_AUX!A:F,6,FALSE),0)</f>
        <v>0</v>
      </c>
      <c r="G1820" s="375">
        <f>IF(C1820="M.O.",VLOOKUP(A1820,INSUMOS_AUX!A:F,6,FALSE),0)</f>
        <v>8.17</v>
      </c>
    </row>
    <row r="1821" spans="1:7">
      <c r="A1821" s="96"/>
      <c r="B1821" s="110"/>
      <c r="C1821" s="97"/>
      <c r="D1821" s="97"/>
      <c r="E1821" s="97"/>
      <c r="F1821" s="97"/>
      <c r="G1821" s="97"/>
    </row>
    <row r="1822" spans="1:7">
      <c r="A1822" s="359" t="s">
        <v>5733</v>
      </c>
      <c r="B1822" s="358" t="s">
        <v>5734</v>
      </c>
      <c r="C1822" s="360" t="s">
        <v>75</v>
      </c>
      <c r="D1822" s="360" t="s">
        <v>2</v>
      </c>
      <c r="E1822" s="361">
        <v>1</v>
      </c>
      <c r="F1822" s="361">
        <f t="shared" ref="F1822:G1822" si="60">SUMPRODUCT($E1823:$E1850,F1823:F1850)</f>
        <v>67.707728179033325</v>
      </c>
      <c r="G1822" s="361">
        <f t="shared" si="60"/>
        <v>9.4966358100000008</v>
      </c>
    </row>
    <row r="1823" spans="1:7">
      <c r="A1823" s="375">
        <v>10</v>
      </c>
      <c r="B1823" s="372" t="s">
        <v>332</v>
      </c>
      <c r="C1823" s="374" t="s">
        <v>43</v>
      </c>
      <c r="D1823" s="374" t="s">
        <v>2</v>
      </c>
      <c r="E1823" s="375">
        <v>6.6542759999999998E-3</v>
      </c>
      <c r="F1823" s="268">
        <f>IF(C1823="MAT.",VLOOKUP(A1823,INSUMOS_AUX!A:F,6,FALSE),0)</f>
        <v>6.13</v>
      </c>
      <c r="G1823" s="375">
        <f>IF(C1823="M.O.",VLOOKUP(A1823,INSUMOS_AUX!A:F,6,FALSE),0)</f>
        <v>0</v>
      </c>
    </row>
    <row r="1824" spans="1:7" ht="21">
      <c r="A1824" s="375">
        <v>11359</v>
      </c>
      <c r="B1824" s="372" t="s">
        <v>5603</v>
      </c>
      <c r="C1824" s="374" t="s">
        <v>43</v>
      </c>
      <c r="D1824" s="374" t="s">
        <v>2</v>
      </c>
      <c r="E1824" s="375">
        <v>5.6190999999999998E-5</v>
      </c>
      <c r="F1824" s="268">
        <f>IF(C1824="MAT.",VLOOKUP(A1824,INSUMOS_AUX!A:F,6,FALSE),0)</f>
        <v>604.45000000000005</v>
      </c>
      <c r="G1824" s="375">
        <f>IF(C1824="M.O.",VLOOKUP(A1824,INSUMOS_AUX!A:F,6,FALSE),0)</f>
        <v>0</v>
      </c>
    </row>
    <row r="1825" spans="1:7">
      <c r="A1825" s="375">
        <v>12815</v>
      </c>
      <c r="B1825" s="372" t="s">
        <v>2406</v>
      </c>
      <c r="C1825" s="374" t="s">
        <v>43</v>
      </c>
      <c r="D1825" s="374" t="s">
        <v>2</v>
      </c>
      <c r="E1825" s="375">
        <v>7.5273529999999996E-3</v>
      </c>
      <c r="F1825" s="268">
        <f>IF(C1825="MAT.",VLOOKUP(A1825,INSUMOS_AUX!A:F,6,FALSE),0)</f>
        <v>5.65</v>
      </c>
      <c r="G1825" s="375">
        <f>IF(C1825="M.O.",VLOOKUP(A1825,INSUMOS_AUX!A:F,6,FALSE),0)</f>
        <v>0</v>
      </c>
    </row>
    <row r="1826" spans="1:7">
      <c r="A1826" s="375">
        <v>12892</v>
      </c>
      <c r="B1826" s="372" t="s">
        <v>328</v>
      </c>
      <c r="C1826" s="374" t="s">
        <v>43</v>
      </c>
      <c r="D1826" s="374" t="s">
        <v>98</v>
      </c>
      <c r="E1826" s="375">
        <v>1.1399718E-2</v>
      </c>
      <c r="F1826" s="268">
        <f>IF(C1826="MAT.",VLOOKUP(A1826,INSUMOS_AUX!A:F,6,FALSE),0)</f>
        <v>9</v>
      </c>
      <c r="G1826" s="375">
        <f>IF(C1826="M.O.",VLOOKUP(A1826,INSUMOS_AUX!A:F,6,FALSE),0)</f>
        <v>0</v>
      </c>
    </row>
    <row r="1827" spans="1:7">
      <c r="A1827" s="375">
        <v>12893</v>
      </c>
      <c r="B1827" s="372" t="s">
        <v>329</v>
      </c>
      <c r="C1827" s="374" t="s">
        <v>43</v>
      </c>
      <c r="D1827" s="374" t="s">
        <v>98</v>
      </c>
      <c r="E1827" s="375">
        <v>1.32883E-3</v>
      </c>
      <c r="F1827" s="268">
        <f>IF(C1827="MAT.",VLOOKUP(A1827,INSUMOS_AUX!A:F,6,FALSE),0)</f>
        <v>48</v>
      </c>
      <c r="G1827" s="375">
        <f>IF(C1827="M.O.",VLOOKUP(A1827,INSUMOS_AUX!A:F,6,FALSE),0)</f>
        <v>0</v>
      </c>
    </row>
    <row r="1828" spans="1:7">
      <c r="A1828" s="375">
        <v>25966</v>
      </c>
      <c r="B1828" s="372" t="s">
        <v>3980</v>
      </c>
      <c r="C1828" s="374" t="s">
        <v>43</v>
      </c>
      <c r="D1828" s="374" t="s">
        <v>113</v>
      </c>
      <c r="E1828" s="375">
        <v>1.2545449999999999E-3</v>
      </c>
      <c r="F1828" s="268">
        <f>IF(C1828="MAT.",VLOOKUP(A1828,INSUMOS_AUX!A:F,6,FALSE),0)</f>
        <v>13.63</v>
      </c>
      <c r="G1828" s="375">
        <f>IF(C1828="M.O.",VLOOKUP(A1828,INSUMOS_AUX!A:F,6,FALSE),0)</f>
        <v>0</v>
      </c>
    </row>
    <row r="1829" spans="1:7">
      <c r="A1829" s="375">
        <v>2711</v>
      </c>
      <c r="B1829" s="372" t="s">
        <v>334</v>
      </c>
      <c r="C1829" s="374" t="s">
        <v>43</v>
      </c>
      <c r="D1829" s="374" t="s">
        <v>2</v>
      </c>
      <c r="E1829" s="375">
        <v>5.5161800000000003E-4</v>
      </c>
      <c r="F1829" s="268">
        <f>IF(C1829="MAT.",VLOOKUP(A1829,INSUMOS_AUX!A:F,6,FALSE),0)</f>
        <v>100.24</v>
      </c>
      <c r="G1829" s="375">
        <f>IF(C1829="M.O.",VLOOKUP(A1829,INSUMOS_AUX!A:F,6,FALSE),0)</f>
        <v>0</v>
      </c>
    </row>
    <row r="1830" spans="1:7">
      <c r="A1830" s="375">
        <v>36144</v>
      </c>
      <c r="B1830" s="372" t="s">
        <v>4026</v>
      </c>
      <c r="C1830" s="374" t="s">
        <v>43</v>
      </c>
      <c r="D1830" s="374" t="s">
        <v>2</v>
      </c>
      <c r="E1830" s="375">
        <v>9.2534376000000002E-2</v>
      </c>
      <c r="F1830" s="268">
        <f>IF(C1830="MAT.",VLOOKUP(A1830,INSUMOS_AUX!A:F,6,FALSE),0)</f>
        <v>1.1200000000000001</v>
      </c>
      <c r="G1830" s="375">
        <f>IF(C1830="M.O.",VLOOKUP(A1830,INSUMOS_AUX!A:F,6,FALSE),0)</f>
        <v>0</v>
      </c>
    </row>
    <row r="1831" spans="1:7">
      <c r="A1831" s="375">
        <v>36146</v>
      </c>
      <c r="B1831" s="372" t="s">
        <v>3883</v>
      </c>
      <c r="C1831" s="374" t="s">
        <v>43</v>
      </c>
      <c r="D1831" s="374" t="s">
        <v>2</v>
      </c>
      <c r="E1831" s="375">
        <v>1.029449E-3</v>
      </c>
      <c r="F1831" s="268">
        <f>IF(C1831="MAT.",VLOOKUP(A1831,INSUMOS_AUX!A:F,6,FALSE),0)</f>
        <v>170</v>
      </c>
      <c r="G1831" s="375">
        <f>IF(C1831="M.O.",VLOOKUP(A1831,INSUMOS_AUX!A:F,6,FALSE),0)</f>
        <v>0</v>
      </c>
    </row>
    <row r="1832" spans="1:7" ht="21">
      <c r="A1832" s="375">
        <v>36149</v>
      </c>
      <c r="B1832" s="372" t="s">
        <v>4647</v>
      </c>
      <c r="C1832" s="374" t="s">
        <v>43</v>
      </c>
      <c r="D1832" s="374" t="s">
        <v>2</v>
      </c>
      <c r="E1832" s="375">
        <v>5.976E-4</v>
      </c>
      <c r="F1832" s="268">
        <f>IF(C1832="MAT.",VLOOKUP(A1832,INSUMOS_AUX!A:F,6,FALSE),0)</f>
        <v>117.5</v>
      </c>
      <c r="G1832" s="375">
        <f>IF(C1832="M.O.",VLOOKUP(A1832,INSUMOS_AUX!A:F,6,FALSE),0)</f>
        <v>0</v>
      </c>
    </row>
    <row r="1833" spans="1:7">
      <c r="A1833" s="375">
        <v>36150</v>
      </c>
      <c r="B1833" s="372" t="s">
        <v>780</v>
      </c>
      <c r="C1833" s="374" t="s">
        <v>43</v>
      </c>
      <c r="D1833" s="374" t="s">
        <v>2</v>
      </c>
      <c r="E1833" s="375">
        <v>2.1964290000000002E-3</v>
      </c>
      <c r="F1833" s="268">
        <f>IF(C1833="MAT.",VLOOKUP(A1833,INSUMOS_AUX!A:F,6,FALSE),0)</f>
        <v>29.7</v>
      </c>
      <c r="G1833" s="375">
        <f>IF(C1833="M.O.",VLOOKUP(A1833,INSUMOS_AUX!A:F,6,FALSE),0)</f>
        <v>0</v>
      </c>
    </row>
    <row r="1834" spans="1:7" ht="21">
      <c r="A1834" s="375">
        <v>36153</v>
      </c>
      <c r="B1834" s="372" t="s">
        <v>4184</v>
      </c>
      <c r="C1834" s="374" t="s">
        <v>43</v>
      </c>
      <c r="D1834" s="374" t="s">
        <v>2</v>
      </c>
      <c r="E1834" s="375">
        <v>8.9225000000000003E-4</v>
      </c>
      <c r="F1834" s="268">
        <f>IF(C1834="MAT.",VLOOKUP(A1834,INSUMOS_AUX!A:F,6,FALSE),0)</f>
        <v>133.75</v>
      </c>
      <c r="G1834" s="375">
        <f>IF(C1834="M.O.",VLOOKUP(A1834,INSUMOS_AUX!A:F,6,FALSE),0)</f>
        <v>0</v>
      </c>
    </row>
    <row r="1835" spans="1:7">
      <c r="A1835" s="375">
        <v>37370</v>
      </c>
      <c r="B1835" s="372" t="s">
        <v>104</v>
      </c>
      <c r="C1835" s="374" t="s">
        <v>43</v>
      </c>
      <c r="D1835" s="374" t="s">
        <v>97</v>
      </c>
      <c r="E1835" s="375">
        <v>0.83</v>
      </c>
      <c r="F1835" s="268">
        <f>IF(C1835="MAT.",VLOOKUP(A1835,INSUMOS_AUX!A:F,6,FALSE),0)</f>
        <v>1.7</v>
      </c>
      <c r="G1835" s="375">
        <f>IF(C1835="M.O.",VLOOKUP(A1835,INSUMOS_AUX!A:F,6,FALSE),0)</f>
        <v>0</v>
      </c>
    </row>
    <row r="1836" spans="1:7">
      <c r="A1836" s="375">
        <v>37371</v>
      </c>
      <c r="B1836" s="372" t="s">
        <v>105</v>
      </c>
      <c r="C1836" s="374" t="s">
        <v>43</v>
      </c>
      <c r="D1836" s="374" t="s">
        <v>97</v>
      </c>
      <c r="E1836" s="375">
        <v>0.83</v>
      </c>
      <c r="F1836" s="268">
        <f>IF(C1836="MAT.",VLOOKUP(A1836,INSUMOS_AUX!A:F,6,FALSE),0)</f>
        <v>0.64</v>
      </c>
      <c r="G1836" s="375">
        <f>IF(C1836="M.O.",VLOOKUP(A1836,INSUMOS_AUX!A:F,6,FALSE),0)</f>
        <v>0</v>
      </c>
    </row>
    <row r="1837" spans="1:7">
      <c r="A1837" s="375">
        <v>37372</v>
      </c>
      <c r="B1837" s="372" t="s">
        <v>106</v>
      </c>
      <c r="C1837" s="374" t="s">
        <v>43</v>
      </c>
      <c r="D1837" s="374" t="s">
        <v>97</v>
      </c>
      <c r="E1837" s="375">
        <v>0.83</v>
      </c>
      <c r="F1837" s="268">
        <f>IF(C1837="MAT.",VLOOKUP(A1837,INSUMOS_AUX!A:F,6,FALSE),0)</f>
        <v>0.37</v>
      </c>
      <c r="G1837" s="375">
        <f>IF(C1837="M.O.",VLOOKUP(A1837,INSUMOS_AUX!A:F,6,FALSE),0)</f>
        <v>0</v>
      </c>
    </row>
    <row r="1838" spans="1:7">
      <c r="A1838" s="375">
        <v>37373</v>
      </c>
      <c r="B1838" s="372" t="s">
        <v>107</v>
      </c>
      <c r="C1838" s="374" t="s">
        <v>43</v>
      </c>
      <c r="D1838" s="374" t="s">
        <v>97</v>
      </c>
      <c r="E1838" s="375">
        <v>0.83</v>
      </c>
      <c r="F1838" s="268">
        <f>IF(C1838="MAT.",VLOOKUP(A1838,INSUMOS_AUX!A:F,6,FALSE),0)</f>
        <v>0.02</v>
      </c>
      <c r="G1838" s="375">
        <f>IF(C1838="M.O.",VLOOKUP(A1838,INSUMOS_AUX!A:F,6,FALSE),0)</f>
        <v>0</v>
      </c>
    </row>
    <row r="1839" spans="1:7">
      <c r="A1839" s="375">
        <v>38382</v>
      </c>
      <c r="B1839" s="372" t="s">
        <v>2915</v>
      </c>
      <c r="C1839" s="374" t="s">
        <v>43</v>
      </c>
      <c r="D1839" s="374" t="s">
        <v>2</v>
      </c>
      <c r="E1839" s="375">
        <v>2.2658999999999999E-3</v>
      </c>
      <c r="F1839" s="268">
        <f>IF(C1839="MAT.",VLOOKUP(A1839,INSUMOS_AUX!A:F,6,FALSE),0)</f>
        <v>7.37</v>
      </c>
      <c r="G1839" s="375">
        <f>IF(C1839="M.O.",VLOOKUP(A1839,INSUMOS_AUX!A:F,6,FALSE),0)</f>
        <v>0</v>
      </c>
    </row>
    <row r="1840" spans="1:7">
      <c r="A1840" s="375">
        <v>38390</v>
      </c>
      <c r="B1840" s="372" t="s">
        <v>4067</v>
      </c>
      <c r="C1840" s="374" t="s">
        <v>43</v>
      </c>
      <c r="D1840" s="374" t="s">
        <v>2</v>
      </c>
      <c r="E1840" s="375">
        <v>1.2545449999999999E-3</v>
      </c>
      <c r="F1840" s="268">
        <f>IF(C1840="MAT.",VLOOKUP(A1840,INSUMOS_AUX!A:F,6,FALSE),0)</f>
        <v>22.22</v>
      </c>
      <c r="G1840" s="375">
        <f>IF(C1840="M.O.",VLOOKUP(A1840,INSUMOS_AUX!A:F,6,FALSE),0)</f>
        <v>0</v>
      </c>
    </row>
    <row r="1841" spans="1:7">
      <c r="A1841" s="375">
        <v>38393</v>
      </c>
      <c r="B1841" s="372" t="s">
        <v>4066</v>
      </c>
      <c r="C1841" s="374" t="s">
        <v>43</v>
      </c>
      <c r="D1841" s="374" t="s">
        <v>2</v>
      </c>
      <c r="E1841" s="375">
        <v>1.2545449999999999E-3</v>
      </c>
      <c r="F1841" s="268">
        <f>IF(C1841="MAT.",VLOOKUP(A1841,INSUMOS_AUX!A:F,6,FALSE),0)</f>
        <v>10.02</v>
      </c>
      <c r="G1841" s="375">
        <f>IF(C1841="M.O.",VLOOKUP(A1841,INSUMOS_AUX!A:F,6,FALSE),0)</f>
        <v>0</v>
      </c>
    </row>
    <row r="1842" spans="1:7">
      <c r="A1842" s="375">
        <v>38396</v>
      </c>
      <c r="B1842" s="372" t="s">
        <v>4090</v>
      </c>
      <c r="C1842" s="374" t="s">
        <v>43</v>
      </c>
      <c r="D1842" s="374" t="s">
        <v>2</v>
      </c>
      <c r="E1842" s="375">
        <v>4.4985999999999999E-5</v>
      </c>
      <c r="F1842" s="268">
        <f>IF(C1842="MAT.",VLOOKUP(A1842,INSUMOS_AUX!A:F,6,FALSE),0)</f>
        <v>308.81</v>
      </c>
      <c r="G1842" s="375">
        <f>IF(C1842="M.O.",VLOOKUP(A1842,INSUMOS_AUX!A:F,6,FALSE),0)</f>
        <v>0</v>
      </c>
    </row>
    <row r="1843" spans="1:7">
      <c r="A1843" s="375">
        <v>38399</v>
      </c>
      <c r="B1843" s="372" t="s">
        <v>914</v>
      </c>
      <c r="C1843" s="374" t="s">
        <v>43</v>
      </c>
      <c r="D1843" s="374" t="s">
        <v>2</v>
      </c>
      <c r="E1843" s="375">
        <v>2.2476399999999999E-4</v>
      </c>
      <c r="F1843" s="268">
        <f>IF(C1843="MAT.",VLOOKUP(A1843,INSUMOS_AUX!A:F,6,FALSE),0)</f>
        <v>123.87</v>
      </c>
      <c r="G1843" s="375">
        <f>IF(C1843="M.O.",VLOOKUP(A1843,INSUMOS_AUX!A:F,6,FALSE),0)</f>
        <v>0</v>
      </c>
    </row>
    <row r="1844" spans="1:7" ht="21">
      <c r="A1844" s="375">
        <v>38413</v>
      </c>
      <c r="B1844" s="372" t="s">
        <v>2921</v>
      </c>
      <c r="C1844" s="374" t="s">
        <v>43</v>
      </c>
      <c r="D1844" s="374" t="s">
        <v>2</v>
      </c>
      <c r="E1844" s="375">
        <v>3.6603000000000002E-5</v>
      </c>
      <c r="F1844" s="268">
        <f>IF(C1844="MAT.",VLOOKUP(A1844,INSUMOS_AUX!A:F,6,FALSE),0)</f>
        <v>623.17999999999995</v>
      </c>
      <c r="G1844" s="375">
        <f>IF(C1844="M.O.",VLOOKUP(A1844,INSUMOS_AUX!A:F,6,FALSE),0)</f>
        <v>0</v>
      </c>
    </row>
    <row r="1845" spans="1:7">
      <c r="A1845" s="375">
        <v>38476</v>
      </c>
      <c r="B1845" s="372" t="s">
        <v>2266</v>
      </c>
      <c r="C1845" s="374" t="s">
        <v>43</v>
      </c>
      <c r="D1845" s="374" t="s">
        <v>2</v>
      </c>
      <c r="E1845" s="375">
        <v>1.70731E-4</v>
      </c>
      <c r="F1845" s="268">
        <f>IF(C1845="MAT.",VLOOKUP(A1845,INSUMOS_AUX!A:F,6,FALSE),0)</f>
        <v>186.63</v>
      </c>
      <c r="G1845" s="375">
        <f>IF(C1845="M.O.",VLOOKUP(A1845,INSUMOS_AUX!A:F,6,FALSE),0)</f>
        <v>0</v>
      </c>
    </row>
    <row r="1846" spans="1:7">
      <c r="A1846" s="375">
        <v>38477</v>
      </c>
      <c r="B1846" s="372" t="s">
        <v>2267</v>
      </c>
      <c r="C1846" s="374" t="s">
        <v>43</v>
      </c>
      <c r="D1846" s="374" t="s">
        <v>2</v>
      </c>
      <c r="E1846" s="375">
        <v>3.6603000000000002E-5</v>
      </c>
      <c r="F1846" s="268">
        <f>IF(C1846="MAT.",VLOOKUP(A1846,INSUMOS_AUX!A:F,6,FALSE),0)</f>
        <v>528.54</v>
      </c>
      <c r="G1846" s="375">
        <f>IF(C1846="M.O.",VLOOKUP(A1846,INSUMOS_AUX!A:F,6,FALSE),0)</f>
        <v>0</v>
      </c>
    </row>
    <row r="1847" spans="1:7">
      <c r="A1847" s="375">
        <v>4783</v>
      </c>
      <c r="B1847" s="372" t="s">
        <v>111</v>
      </c>
      <c r="C1847" s="374" t="s">
        <v>92</v>
      </c>
      <c r="D1847" s="374" t="s">
        <v>97</v>
      </c>
      <c r="E1847" s="375">
        <v>0.50595000000000001</v>
      </c>
      <c r="F1847" s="268">
        <f>IF(C1847="MAT.",VLOOKUP(A1847,INSUMOS_AUX!A:F,6,FALSE),0)</f>
        <v>0</v>
      </c>
      <c r="G1847" s="375">
        <f>IF(C1847="M.O.",VLOOKUP(A1847,INSUMOS_AUX!A:F,6,FALSE),0)</f>
        <v>13.35</v>
      </c>
    </row>
    <row r="1848" spans="1:7">
      <c r="A1848" s="375">
        <v>6111</v>
      </c>
      <c r="B1848" s="372" t="s">
        <v>109</v>
      </c>
      <c r="C1848" s="374" t="s">
        <v>92</v>
      </c>
      <c r="D1848" s="374" t="s">
        <v>97</v>
      </c>
      <c r="E1848" s="375">
        <v>0.33564300000000002</v>
      </c>
      <c r="F1848" s="268">
        <f>IF(C1848="MAT.",VLOOKUP(A1848,INSUMOS_AUX!A:F,6,FALSE),0)</f>
        <v>0</v>
      </c>
      <c r="G1848" s="375">
        <f>IF(C1848="M.O.",VLOOKUP(A1848,INSUMOS_AUX!A:F,6,FALSE),0)</f>
        <v>8.17</v>
      </c>
    </row>
    <row r="1849" spans="1:7">
      <c r="A1849" s="375">
        <v>7348</v>
      </c>
      <c r="B1849" s="372" t="s">
        <v>6394</v>
      </c>
      <c r="C1849" s="374" t="s">
        <v>43</v>
      </c>
      <c r="D1849" s="374" t="s">
        <v>113</v>
      </c>
      <c r="E1849" s="375">
        <v>0.33</v>
      </c>
      <c r="F1849" s="268">
        <f>IF(C1849="MAT.",VLOOKUP(A1849,INSUMOS_AUX!A:F,6,FALSE),0)</f>
        <v>12.17</v>
      </c>
      <c r="G1849" s="375">
        <f>IF(C1849="M.O.",VLOOKUP(A1849,INSUMOS_AUX!A:F,6,FALSE),0)</f>
        <v>0</v>
      </c>
    </row>
    <row r="1850" spans="1:7">
      <c r="A1850" s="375" t="s">
        <v>6395</v>
      </c>
      <c r="B1850" s="372" t="s">
        <v>6396</v>
      </c>
      <c r="C1850" s="374" t="s">
        <v>43</v>
      </c>
      <c r="D1850" s="374" t="s">
        <v>2</v>
      </c>
      <c r="E1850" s="375">
        <v>0.35</v>
      </c>
      <c r="F1850" s="268">
        <f>IF(C1850="MAT.",VLOOKUP(A1850,INSUMOS_AUX!A:F,6,FALSE),0)</f>
        <v>172.46666666666667</v>
      </c>
      <c r="G1850" s="375">
        <f>IF(C1850="M.O.",VLOOKUP(A1850,INSUMOS_AUX!A:F,6,FALSE),0)</f>
        <v>0</v>
      </c>
    </row>
    <row r="1851" spans="1:7">
      <c r="A1851" s="96"/>
      <c r="B1851" s="110"/>
      <c r="C1851" s="97"/>
      <c r="D1851" s="97"/>
      <c r="E1851" s="97"/>
      <c r="F1851" s="97"/>
      <c r="G1851" s="97"/>
    </row>
    <row r="1852" spans="1:7">
      <c r="A1852" s="359" t="s">
        <v>5735</v>
      </c>
      <c r="B1852" s="358" t="s">
        <v>5736</v>
      </c>
      <c r="C1852" s="360" t="s">
        <v>75</v>
      </c>
      <c r="D1852" s="360" t="s">
        <v>76</v>
      </c>
      <c r="E1852" s="361">
        <v>76.47</v>
      </c>
      <c r="F1852" s="361">
        <f t="shared" ref="F1852:G1852" si="61">SUMPRODUCT($E1853:$E1881,F1853:F1881)</f>
        <v>12.761793789999999</v>
      </c>
      <c r="G1852" s="361">
        <f t="shared" si="61"/>
        <v>10.909286</v>
      </c>
    </row>
    <row r="1853" spans="1:7">
      <c r="A1853" s="375">
        <v>10</v>
      </c>
      <c r="B1853" s="372" t="s">
        <v>332</v>
      </c>
      <c r="C1853" s="374" t="s">
        <v>43</v>
      </c>
      <c r="D1853" s="374" t="s">
        <v>2</v>
      </c>
      <c r="E1853" s="375">
        <v>8.0172000000000004E-3</v>
      </c>
      <c r="F1853" s="268">
        <f>IF(C1853="MAT.",VLOOKUP(A1853,INSUMOS_AUX!A:F,6,FALSE),0)</f>
        <v>6.13</v>
      </c>
      <c r="G1853" s="375">
        <f>IF(C1853="M.O.",VLOOKUP(A1853,INSUMOS_AUX!A:F,6,FALSE),0)</f>
        <v>0</v>
      </c>
    </row>
    <row r="1854" spans="1:7">
      <c r="A1854" s="375">
        <v>11157</v>
      </c>
      <c r="B1854" s="372" t="s">
        <v>138</v>
      </c>
      <c r="C1854" s="374" t="s">
        <v>43</v>
      </c>
      <c r="D1854" s="374" t="s">
        <v>5605</v>
      </c>
      <c r="E1854" s="375">
        <v>0.03</v>
      </c>
      <c r="F1854" s="268">
        <f>IF(C1854="MAT.",VLOOKUP(A1854,INSUMOS_AUX!A:F,6,FALSE),0)</f>
        <v>116.18</v>
      </c>
      <c r="G1854" s="375">
        <f>IF(C1854="M.O.",VLOOKUP(A1854,INSUMOS_AUX!A:F,6,FALSE),0)</f>
        <v>0</v>
      </c>
    </row>
    <row r="1855" spans="1:7" ht="21">
      <c r="A1855" s="375">
        <v>11359</v>
      </c>
      <c r="B1855" s="372" t="s">
        <v>5603</v>
      </c>
      <c r="C1855" s="374" t="s">
        <v>43</v>
      </c>
      <c r="D1855" s="374" t="s">
        <v>2</v>
      </c>
      <c r="E1855" s="375">
        <v>6.7700000000000006E-5</v>
      </c>
      <c r="F1855" s="268">
        <f>IF(C1855="MAT.",VLOOKUP(A1855,INSUMOS_AUX!A:F,6,FALSE),0)</f>
        <v>604.45000000000005</v>
      </c>
      <c r="G1855" s="375">
        <f>IF(C1855="M.O.",VLOOKUP(A1855,INSUMOS_AUX!A:F,6,FALSE),0)</f>
        <v>0</v>
      </c>
    </row>
    <row r="1856" spans="1:7">
      <c r="A1856" s="375">
        <v>12815</v>
      </c>
      <c r="B1856" s="372" t="s">
        <v>2406</v>
      </c>
      <c r="C1856" s="374" t="s">
        <v>43</v>
      </c>
      <c r="D1856" s="374" t="s">
        <v>2</v>
      </c>
      <c r="E1856" s="375">
        <v>9.0691000000000001E-3</v>
      </c>
      <c r="F1856" s="268">
        <f>IF(C1856="MAT.",VLOOKUP(A1856,INSUMOS_AUX!A:F,6,FALSE),0)</f>
        <v>5.65</v>
      </c>
      <c r="G1856" s="375">
        <f>IF(C1856="M.O.",VLOOKUP(A1856,INSUMOS_AUX!A:F,6,FALSE),0)</f>
        <v>0</v>
      </c>
    </row>
    <row r="1857" spans="1:7">
      <c r="A1857" s="375">
        <v>12892</v>
      </c>
      <c r="B1857" s="372" t="s">
        <v>328</v>
      </c>
      <c r="C1857" s="374" t="s">
        <v>43</v>
      </c>
      <c r="D1857" s="374" t="s">
        <v>98</v>
      </c>
      <c r="E1857" s="375">
        <v>1.37346E-2</v>
      </c>
      <c r="F1857" s="268">
        <f>IF(C1857="MAT.",VLOOKUP(A1857,INSUMOS_AUX!A:F,6,FALSE),0)</f>
        <v>9</v>
      </c>
      <c r="G1857" s="375">
        <f>IF(C1857="M.O.",VLOOKUP(A1857,INSUMOS_AUX!A:F,6,FALSE),0)</f>
        <v>0</v>
      </c>
    </row>
    <row r="1858" spans="1:7">
      <c r="A1858" s="375">
        <v>12893</v>
      </c>
      <c r="B1858" s="372" t="s">
        <v>329</v>
      </c>
      <c r="C1858" s="374" t="s">
        <v>43</v>
      </c>
      <c r="D1858" s="374" t="s">
        <v>98</v>
      </c>
      <c r="E1858" s="375">
        <v>1.601E-3</v>
      </c>
      <c r="F1858" s="268">
        <f>IF(C1858="MAT.",VLOOKUP(A1858,INSUMOS_AUX!A:F,6,FALSE),0)</f>
        <v>48</v>
      </c>
      <c r="G1858" s="375">
        <f>IF(C1858="M.O.",VLOOKUP(A1858,INSUMOS_AUX!A:F,6,FALSE),0)</f>
        <v>0</v>
      </c>
    </row>
    <row r="1859" spans="1:7">
      <c r="A1859" s="375">
        <v>25966</v>
      </c>
      <c r="B1859" s="372" t="s">
        <v>3980</v>
      </c>
      <c r="C1859" s="374" t="s">
        <v>43</v>
      </c>
      <c r="D1859" s="374" t="s">
        <v>113</v>
      </c>
      <c r="E1859" s="375">
        <v>1.5115E-3</v>
      </c>
      <c r="F1859" s="268">
        <f>IF(C1859="MAT.",VLOOKUP(A1859,INSUMOS_AUX!A:F,6,FALSE),0)</f>
        <v>13.63</v>
      </c>
      <c r="G1859" s="375">
        <f>IF(C1859="M.O.",VLOOKUP(A1859,INSUMOS_AUX!A:F,6,FALSE),0)</f>
        <v>0</v>
      </c>
    </row>
    <row r="1860" spans="1:7">
      <c r="A1860" s="375">
        <v>2711</v>
      </c>
      <c r="B1860" s="372" t="s">
        <v>334</v>
      </c>
      <c r="C1860" s="374" t="s">
        <v>43</v>
      </c>
      <c r="D1860" s="374" t="s">
        <v>2</v>
      </c>
      <c r="E1860" s="375">
        <v>6.646E-4</v>
      </c>
      <c r="F1860" s="268">
        <f>IF(C1860="MAT.",VLOOKUP(A1860,INSUMOS_AUX!A:F,6,FALSE),0)</f>
        <v>100.24</v>
      </c>
      <c r="G1860" s="375">
        <f>IF(C1860="M.O.",VLOOKUP(A1860,INSUMOS_AUX!A:F,6,FALSE),0)</f>
        <v>0</v>
      </c>
    </row>
    <row r="1861" spans="1:7">
      <c r="A1861" s="375">
        <v>36144</v>
      </c>
      <c r="B1861" s="372" t="s">
        <v>4026</v>
      </c>
      <c r="C1861" s="374" t="s">
        <v>43</v>
      </c>
      <c r="D1861" s="374" t="s">
        <v>2</v>
      </c>
      <c r="E1861" s="375">
        <v>0.11148719999999999</v>
      </c>
      <c r="F1861" s="268">
        <f>IF(C1861="MAT.",VLOOKUP(A1861,INSUMOS_AUX!A:F,6,FALSE),0)</f>
        <v>1.1200000000000001</v>
      </c>
      <c r="G1861" s="375">
        <f>IF(C1861="M.O.",VLOOKUP(A1861,INSUMOS_AUX!A:F,6,FALSE),0)</f>
        <v>0</v>
      </c>
    </row>
    <row r="1862" spans="1:7">
      <c r="A1862" s="375">
        <v>36146</v>
      </c>
      <c r="B1862" s="372" t="s">
        <v>3883</v>
      </c>
      <c r="C1862" s="374" t="s">
        <v>43</v>
      </c>
      <c r="D1862" s="374" t="s">
        <v>2</v>
      </c>
      <c r="E1862" s="375">
        <v>1.2403E-3</v>
      </c>
      <c r="F1862" s="268">
        <f>IF(C1862="MAT.",VLOOKUP(A1862,INSUMOS_AUX!A:F,6,FALSE),0)</f>
        <v>170</v>
      </c>
      <c r="G1862" s="375">
        <f>IF(C1862="M.O.",VLOOKUP(A1862,INSUMOS_AUX!A:F,6,FALSE),0)</f>
        <v>0</v>
      </c>
    </row>
    <row r="1863" spans="1:7" ht="21">
      <c r="A1863" s="375">
        <v>36149</v>
      </c>
      <c r="B1863" s="372" t="s">
        <v>4647</v>
      </c>
      <c r="C1863" s="374" t="s">
        <v>43</v>
      </c>
      <c r="D1863" s="374" t="s">
        <v>2</v>
      </c>
      <c r="E1863" s="375">
        <v>7.2000000000000005E-4</v>
      </c>
      <c r="F1863" s="268">
        <f>IF(C1863="MAT.",VLOOKUP(A1863,INSUMOS_AUX!A:F,6,FALSE),0)</f>
        <v>117.5</v>
      </c>
      <c r="G1863" s="375">
        <f>IF(C1863="M.O.",VLOOKUP(A1863,INSUMOS_AUX!A:F,6,FALSE),0)</f>
        <v>0</v>
      </c>
    </row>
    <row r="1864" spans="1:7">
      <c r="A1864" s="375">
        <v>36150</v>
      </c>
      <c r="B1864" s="372" t="s">
        <v>780</v>
      </c>
      <c r="C1864" s="374" t="s">
        <v>43</v>
      </c>
      <c r="D1864" s="374" t="s">
        <v>2</v>
      </c>
      <c r="E1864" s="375">
        <v>2.6462999999999999E-3</v>
      </c>
      <c r="F1864" s="268">
        <f>IF(C1864="MAT.",VLOOKUP(A1864,INSUMOS_AUX!A:F,6,FALSE),0)</f>
        <v>29.7</v>
      </c>
      <c r="G1864" s="375">
        <f>IF(C1864="M.O.",VLOOKUP(A1864,INSUMOS_AUX!A:F,6,FALSE),0)</f>
        <v>0</v>
      </c>
    </row>
    <row r="1865" spans="1:7" ht="21">
      <c r="A1865" s="375">
        <v>36153</v>
      </c>
      <c r="B1865" s="372" t="s">
        <v>4184</v>
      </c>
      <c r="C1865" s="374" t="s">
        <v>43</v>
      </c>
      <c r="D1865" s="374" t="s">
        <v>2</v>
      </c>
      <c r="E1865" s="375">
        <v>1.075E-3</v>
      </c>
      <c r="F1865" s="268">
        <f>IF(C1865="MAT.",VLOOKUP(A1865,INSUMOS_AUX!A:F,6,FALSE),0)</f>
        <v>133.75</v>
      </c>
      <c r="G1865" s="375">
        <f>IF(C1865="M.O.",VLOOKUP(A1865,INSUMOS_AUX!A:F,6,FALSE),0)</f>
        <v>0</v>
      </c>
    </row>
    <row r="1866" spans="1:7">
      <c r="A1866" s="375">
        <v>37370</v>
      </c>
      <c r="B1866" s="372" t="s">
        <v>104</v>
      </c>
      <c r="C1866" s="374" t="s">
        <v>43</v>
      </c>
      <c r="D1866" s="374" t="s">
        <v>97</v>
      </c>
      <c r="E1866" s="375">
        <v>1</v>
      </c>
      <c r="F1866" s="268">
        <f>IF(C1866="MAT.",VLOOKUP(A1866,INSUMOS_AUX!A:F,6,FALSE),0)</f>
        <v>1.7</v>
      </c>
      <c r="G1866" s="375">
        <f>IF(C1866="M.O.",VLOOKUP(A1866,INSUMOS_AUX!A:F,6,FALSE),0)</f>
        <v>0</v>
      </c>
    </row>
    <row r="1867" spans="1:7">
      <c r="A1867" s="375">
        <v>37371</v>
      </c>
      <c r="B1867" s="372" t="s">
        <v>105</v>
      </c>
      <c r="C1867" s="374" t="s">
        <v>43</v>
      </c>
      <c r="D1867" s="374" t="s">
        <v>97</v>
      </c>
      <c r="E1867" s="375">
        <v>1</v>
      </c>
      <c r="F1867" s="268">
        <f>IF(C1867="MAT.",VLOOKUP(A1867,INSUMOS_AUX!A:F,6,FALSE),0)</f>
        <v>0.64</v>
      </c>
      <c r="G1867" s="375">
        <f>IF(C1867="M.O.",VLOOKUP(A1867,INSUMOS_AUX!A:F,6,FALSE),0)</f>
        <v>0</v>
      </c>
    </row>
    <row r="1868" spans="1:7">
      <c r="A1868" s="375">
        <v>37372</v>
      </c>
      <c r="B1868" s="372" t="s">
        <v>106</v>
      </c>
      <c r="C1868" s="374" t="s">
        <v>43</v>
      </c>
      <c r="D1868" s="374" t="s">
        <v>97</v>
      </c>
      <c r="E1868" s="375">
        <v>1</v>
      </c>
      <c r="F1868" s="268">
        <f>IF(C1868="MAT.",VLOOKUP(A1868,INSUMOS_AUX!A:F,6,FALSE),0)</f>
        <v>0.37</v>
      </c>
      <c r="G1868" s="375">
        <f>IF(C1868="M.O.",VLOOKUP(A1868,INSUMOS_AUX!A:F,6,FALSE),0)</f>
        <v>0</v>
      </c>
    </row>
    <row r="1869" spans="1:7">
      <c r="A1869" s="375">
        <v>37373</v>
      </c>
      <c r="B1869" s="372" t="s">
        <v>107</v>
      </c>
      <c r="C1869" s="374" t="s">
        <v>43</v>
      </c>
      <c r="D1869" s="374" t="s">
        <v>97</v>
      </c>
      <c r="E1869" s="375">
        <v>1</v>
      </c>
      <c r="F1869" s="268">
        <f>IF(C1869="MAT.",VLOOKUP(A1869,INSUMOS_AUX!A:F,6,FALSE),0)</f>
        <v>0.02</v>
      </c>
      <c r="G1869" s="375">
        <f>IF(C1869="M.O.",VLOOKUP(A1869,INSUMOS_AUX!A:F,6,FALSE),0)</f>
        <v>0</v>
      </c>
    </row>
    <row r="1870" spans="1:7">
      <c r="A1870" s="375">
        <v>3768</v>
      </c>
      <c r="B1870" s="372" t="s">
        <v>6392</v>
      </c>
      <c r="C1870" s="374" t="s">
        <v>43</v>
      </c>
      <c r="D1870" s="374" t="s">
        <v>2</v>
      </c>
      <c r="E1870" s="375">
        <v>0.6</v>
      </c>
      <c r="F1870" s="268">
        <f>IF(C1870="MAT.",VLOOKUP(A1870,INSUMOS_AUX!A:F,6,FALSE),0)</f>
        <v>2.46</v>
      </c>
      <c r="G1870" s="375">
        <f>IF(C1870="M.O.",VLOOKUP(A1870,INSUMOS_AUX!A:F,6,FALSE),0)</f>
        <v>0</v>
      </c>
    </row>
    <row r="1871" spans="1:7">
      <c r="A1871" s="375">
        <v>38382</v>
      </c>
      <c r="B1871" s="372" t="s">
        <v>2915</v>
      </c>
      <c r="C1871" s="374" t="s">
        <v>43</v>
      </c>
      <c r="D1871" s="374" t="s">
        <v>2</v>
      </c>
      <c r="E1871" s="375">
        <v>2.7299999999999998E-3</v>
      </c>
      <c r="F1871" s="268">
        <f>IF(C1871="MAT.",VLOOKUP(A1871,INSUMOS_AUX!A:F,6,FALSE),0)</f>
        <v>7.37</v>
      </c>
      <c r="G1871" s="375">
        <f>IF(C1871="M.O.",VLOOKUP(A1871,INSUMOS_AUX!A:F,6,FALSE),0)</f>
        <v>0</v>
      </c>
    </row>
    <row r="1872" spans="1:7">
      <c r="A1872" s="375">
        <v>38390</v>
      </c>
      <c r="B1872" s="372" t="s">
        <v>4067</v>
      </c>
      <c r="C1872" s="374" t="s">
        <v>43</v>
      </c>
      <c r="D1872" s="374" t="s">
        <v>2</v>
      </c>
      <c r="E1872" s="375">
        <v>1.5115E-3</v>
      </c>
      <c r="F1872" s="268">
        <f>IF(C1872="MAT.",VLOOKUP(A1872,INSUMOS_AUX!A:F,6,FALSE),0)</f>
        <v>22.22</v>
      </c>
      <c r="G1872" s="375">
        <f>IF(C1872="M.O.",VLOOKUP(A1872,INSUMOS_AUX!A:F,6,FALSE),0)</f>
        <v>0</v>
      </c>
    </row>
    <row r="1873" spans="1:7">
      <c r="A1873" s="375">
        <v>38393</v>
      </c>
      <c r="B1873" s="372" t="s">
        <v>4066</v>
      </c>
      <c r="C1873" s="374" t="s">
        <v>43</v>
      </c>
      <c r="D1873" s="374" t="s">
        <v>2</v>
      </c>
      <c r="E1873" s="375">
        <v>1.5115E-3</v>
      </c>
      <c r="F1873" s="268">
        <f>IF(C1873="MAT.",VLOOKUP(A1873,INSUMOS_AUX!A:F,6,FALSE),0)</f>
        <v>10.02</v>
      </c>
      <c r="G1873" s="375">
        <f>IF(C1873="M.O.",VLOOKUP(A1873,INSUMOS_AUX!A:F,6,FALSE),0)</f>
        <v>0</v>
      </c>
    </row>
    <row r="1874" spans="1:7">
      <c r="A1874" s="375">
        <v>38396</v>
      </c>
      <c r="B1874" s="372" t="s">
        <v>4090</v>
      </c>
      <c r="C1874" s="374" t="s">
        <v>43</v>
      </c>
      <c r="D1874" s="374" t="s">
        <v>2</v>
      </c>
      <c r="E1874" s="375">
        <v>5.4200000000000003E-5</v>
      </c>
      <c r="F1874" s="268">
        <f>IF(C1874="MAT.",VLOOKUP(A1874,INSUMOS_AUX!A:F,6,FALSE),0)</f>
        <v>308.81</v>
      </c>
      <c r="G1874" s="375">
        <f>IF(C1874="M.O.",VLOOKUP(A1874,INSUMOS_AUX!A:F,6,FALSE),0)</f>
        <v>0</v>
      </c>
    </row>
    <row r="1875" spans="1:7">
      <c r="A1875" s="375">
        <v>38399</v>
      </c>
      <c r="B1875" s="372" t="s">
        <v>914</v>
      </c>
      <c r="C1875" s="374" t="s">
        <v>43</v>
      </c>
      <c r="D1875" s="374" t="s">
        <v>2</v>
      </c>
      <c r="E1875" s="375">
        <v>2.7080000000000002E-4</v>
      </c>
      <c r="F1875" s="268">
        <f>IF(C1875="MAT.",VLOOKUP(A1875,INSUMOS_AUX!A:F,6,FALSE),0)</f>
        <v>123.87</v>
      </c>
      <c r="G1875" s="375">
        <f>IF(C1875="M.O.",VLOOKUP(A1875,INSUMOS_AUX!A:F,6,FALSE),0)</f>
        <v>0</v>
      </c>
    </row>
    <row r="1876" spans="1:7" ht="21">
      <c r="A1876" s="375">
        <v>38413</v>
      </c>
      <c r="B1876" s="372" t="s">
        <v>2921</v>
      </c>
      <c r="C1876" s="374" t="s">
        <v>43</v>
      </c>
      <c r="D1876" s="374" t="s">
        <v>2</v>
      </c>
      <c r="E1876" s="375">
        <v>4.4100000000000001E-5</v>
      </c>
      <c r="F1876" s="268">
        <f>IF(C1876="MAT.",VLOOKUP(A1876,INSUMOS_AUX!A:F,6,FALSE),0)</f>
        <v>623.17999999999995</v>
      </c>
      <c r="G1876" s="375">
        <f>IF(C1876="M.O.",VLOOKUP(A1876,INSUMOS_AUX!A:F,6,FALSE),0)</f>
        <v>0</v>
      </c>
    </row>
    <row r="1877" spans="1:7">
      <c r="A1877" s="375">
        <v>38476</v>
      </c>
      <c r="B1877" s="372" t="s">
        <v>2266</v>
      </c>
      <c r="C1877" s="374" t="s">
        <v>43</v>
      </c>
      <c r="D1877" s="374" t="s">
        <v>2</v>
      </c>
      <c r="E1877" s="375">
        <v>2.0570000000000001E-4</v>
      </c>
      <c r="F1877" s="268">
        <f>IF(C1877="MAT.",VLOOKUP(A1877,INSUMOS_AUX!A:F,6,FALSE),0)</f>
        <v>186.63</v>
      </c>
      <c r="G1877" s="375">
        <f>IF(C1877="M.O.",VLOOKUP(A1877,INSUMOS_AUX!A:F,6,FALSE),0)</f>
        <v>0</v>
      </c>
    </row>
    <row r="1878" spans="1:7">
      <c r="A1878" s="375">
        <v>38477</v>
      </c>
      <c r="B1878" s="372" t="s">
        <v>2267</v>
      </c>
      <c r="C1878" s="374" t="s">
        <v>43</v>
      </c>
      <c r="D1878" s="374" t="s">
        <v>2</v>
      </c>
      <c r="E1878" s="375">
        <v>4.4100000000000001E-5</v>
      </c>
      <c r="F1878" s="268">
        <f>IF(C1878="MAT.",VLOOKUP(A1878,INSUMOS_AUX!A:F,6,FALSE),0)</f>
        <v>528.54</v>
      </c>
      <c r="G1878" s="375">
        <f>IF(C1878="M.O.",VLOOKUP(A1878,INSUMOS_AUX!A:F,6,FALSE),0)</f>
        <v>0</v>
      </c>
    </row>
    <row r="1879" spans="1:7">
      <c r="A1879" s="375">
        <v>4783</v>
      </c>
      <c r="B1879" s="372" t="s">
        <v>111</v>
      </c>
      <c r="C1879" s="374" t="s">
        <v>92</v>
      </c>
      <c r="D1879" s="374" t="s">
        <v>97</v>
      </c>
      <c r="E1879" s="375">
        <v>0.50595000000000001</v>
      </c>
      <c r="F1879" s="268">
        <f>IF(C1879="MAT.",VLOOKUP(A1879,INSUMOS_AUX!A:F,6,FALSE),0)</f>
        <v>0</v>
      </c>
      <c r="G1879" s="375">
        <f>IF(C1879="M.O.",VLOOKUP(A1879,INSUMOS_AUX!A:F,6,FALSE),0)</f>
        <v>13.35</v>
      </c>
    </row>
    <row r="1880" spans="1:7">
      <c r="A1880" s="375">
        <v>6111</v>
      </c>
      <c r="B1880" s="372" t="s">
        <v>109</v>
      </c>
      <c r="C1880" s="374" t="s">
        <v>92</v>
      </c>
      <c r="D1880" s="374" t="s">
        <v>97</v>
      </c>
      <c r="E1880" s="375">
        <v>0.50854999999999995</v>
      </c>
      <c r="F1880" s="268">
        <f>IF(C1880="MAT.",VLOOKUP(A1880,INSUMOS_AUX!A:F,6,FALSE),0)</f>
        <v>0</v>
      </c>
      <c r="G1880" s="375">
        <f>IF(C1880="M.O.",VLOOKUP(A1880,INSUMOS_AUX!A:F,6,FALSE),0)</f>
        <v>8.17</v>
      </c>
    </row>
    <row r="1881" spans="1:7">
      <c r="A1881" s="375">
        <v>7311</v>
      </c>
      <c r="B1881" s="372" t="s">
        <v>140</v>
      </c>
      <c r="C1881" s="374" t="s">
        <v>43</v>
      </c>
      <c r="D1881" s="374" t="s">
        <v>113</v>
      </c>
      <c r="E1881" s="375">
        <v>0.16</v>
      </c>
      <c r="F1881" s="268">
        <f>IF(C1881="MAT.",VLOOKUP(A1881,INSUMOS_AUX!A:F,6,FALSE),0)</f>
        <v>23.69</v>
      </c>
      <c r="G1881" s="375">
        <f>IF(C1881="M.O.",VLOOKUP(A1881,INSUMOS_AUX!A:F,6,FALSE),0)</f>
        <v>0</v>
      </c>
    </row>
    <row r="1882" spans="1:7">
      <c r="A1882" s="96"/>
      <c r="B1882" s="110"/>
      <c r="C1882" s="97"/>
      <c r="D1882" s="97"/>
      <c r="E1882" s="97"/>
      <c r="F1882" s="97"/>
      <c r="G1882" s="97"/>
    </row>
    <row r="1883" spans="1:7">
      <c r="A1883" s="359" t="s">
        <v>5737</v>
      </c>
      <c r="B1883" s="358" t="s">
        <v>5738</v>
      </c>
      <c r="C1883" s="360" t="s">
        <v>75</v>
      </c>
      <c r="D1883" s="360" t="s">
        <v>78</v>
      </c>
      <c r="E1883" s="361">
        <v>70.239999999999995</v>
      </c>
      <c r="F1883" s="361">
        <f t="shared" ref="F1883:G1883" si="62">SUMPRODUCT($E1884:$E1910,F1884:F1910)</f>
        <v>3.2491962739999996</v>
      </c>
      <c r="G1883" s="361">
        <f t="shared" si="62"/>
        <v>5.5057399999999994</v>
      </c>
    </row>
    <row r="1884" spans="1:7">
      <c r="A1884" s="375">
        <v>10</v>
      </c>
      <c r="B1884" s="372" t="s">
        <v>332</v>
      </c>
      <c r="C1884" s="374" t="s">
        <v>43</v>
      </c>
      <c r="D1884" s="374" t="s">
        <v>2</v>
      </c>
      <c r="E1884" s="375">
        <v>4.8103199999999999E-3</v>
      </c>
      <c r="F1884" s="268">
        <f>IF(C1884="MAT.",VLOOKUP(A1884,INSUMOS_AUX!A:F,6,FALSE),0)</f>
        <v>6.13</v>
      </c>
      <c r="G1884" s="375">
        <f>IF(C1884="M.O.",VLOOKUP(A1884,INSUMOS_AUX!A:F,6,FALSE),0)</f>
        <v>0</v>
      </c>
    </row>
    <row r="1885" spans="1:7" ht="21">
      <c r="A1885" s="375">
        <v>11359</v>
      </c>
      <c r="B1885" s="372" t="s">
        <v>5603</v>
      </c>
      <c r="C1885" s="374" t="s">
        <v>43</v>
      </c>
      <c r="D1885" s="374" t="s">
        <v>2</v>
      </c>
      <c r="E1885" s="375">
        <v>4.0620000000000001E-5</v>
      </c>
      <c r="F1885" s="268">
        <f>IF(C1885="MAT.",VLOOKUP(A1885,INSUMOS_AUX!A:F,6,FALSE),0)</f>
        <v>604.45000000000005</v>
      </c>
      <c r="G1885" s="375">
        <f>IF(C1885="M.O.",VLOOKUP(A1885,INSUMOS_AUX!A:F,6,FALSE),0)</f>
        <v>0</v>
      </c>
    </row>
    <row r="1886" spans="1:7">
      <c r="A1886" s="375">
        <v>12815</v>
      </c>
      <c r="B1886" s="372" t="s">
        <v>2406</v>
      </c>
      <c r="C1886" s="374" t="s">
        <v>43</v>
      </c>
      <c r="D1886" s="374" t="s">
        <v>2</v>
      </c>
      <c r="E1886" s="375">
        <v>2.5441459999999999E-2</v>
      </c>
      <c r="F1886" s="268">
        <f>IF(C1886="MAT.",VLOOKUP(A1886,INSUMOS_AUX!A:F,6,FALSE),0)</f>
        <v>5.65</v>
      </c>
      <c r="G1886" s="375">
        <f>IF(C1886="M.O.",VLOOKUP(A1886,INSUMOS_AUX!A:F,6,FALSE),0)</f>
        <v>0</v>
      </c>
    </row>
    <row r="1887" spans="1:7">
      <c r="A1887" s="375">
        <v>12892</v>
      </c>
      <c r="B1887" s="372" t="s">
        <v>328</v>
      </c>
      <c r="C1887" s="374" t="s">
        <v>43</v>
      </c>
      <c r="D1887" s="374" t="s">
        <v>98</v>
      </c>
      <c r="E1887" s="375">
        <v>8.2407599999999998E-3</v>
      </c>
      <c r="F1887" s="268">
        <f>IF(C1887="MAT.",VLOOKUP(A1887,INSUMOS_AUX!A:F,6,FALSE),0)</f>
        <v>9</v>
      </c>
      <c r="G1887" s="375">
        <f>IF(C1887="M.O.",VLOOKUP(A1887,INSUMOS_AUX!A:F,6,FALSE),0)</f>
        <v>0</v>
      </c>
    </row>
    <row r="1888" spans="1:7">
      <c r="A1888" s="375">
        <v>12893</v>
      </c>
      <c r="B1888" s="372" t="s">
        <v>329</v>
      </c>
      <c r="C1888" s="374" t="s">
        <v>43</v>
      </c>
      <c r="D1888" s="374" t="s">
        <v>98</v>
      </c>
      <c r="E1888" s="375">
        <v>9.6060000000000004E-4</v>
      </c>
      <c r="F1888" s="268">
        <f>IF(C1888="MAT.",VLOOKUP(A1888,INSUMOS_AUX!A:F,6,FALSE),0)</f>
        <v>48</v>
      </c>
      <c r="G1888" s="375">
        <f>IF(C1888="M.O.",VLOOKUP(A1888,INSUMOS_AUX!A:F,6,FALSE),0)</f>
        <v>0</v>
      </c>
    </row>
    <row r="1889" spans="1:7">
      <c r="A1889" s="375">
        <v>25966</v>
      </c>
      <c r="B1889" s="372" t="s">
        <v>3980</v>
      </c>
      <c r="C1889" s="374" t="s">
        <v>43</v>
      </c>
      <c r="D1889" s="374" t="s">
        <v>113</v>
      </c>
      <c r="E1889" s="375">
        <v>9.0689999999999998E-4</v>
      </c>
      <c r="F1889" s="268">
        <f>IF(C1889="MAT.",VLOOKUP(A1889,INSUMOS_AUX!A:F,6,FALSE),0)</f>
        <v>13.63</v>
      </c>
      <c r="G1889" s="375">
        <f>IF(C1889="M.O.",VLOOKUP(A1889,INSUMOS_AUX!A:F,6,FALSE),0)</f>
        <v>0</v>
      </c>
    </row>
    <row r="1890" spans="1:7">
      <c r="A1890" s="375">
        <v>2711</v>
      </c>
      <c r="B1890" s="372" t="s">
        <v>334</v>
      </c>
      <c r="C1890" s="374" t="s">
        <v>43</v>
      </c>
      <c r="D1890" s="374" t="s">
        <v>2</v>
      </c>
      <c r="E1890" s="375">
        <v>3.9876000000000001E-4</v>
      </c>
      <c r="F1890" s="268">
        <f>IF(C1890="MAT.",VLOOKUP(A1890,INSUMOS_AUX!A:F,6,FALSE),0)</f>
        <v>100.24</v>
      </c>
      <c r="G1890" s="375">
        <f>IF(C1890="M.O.",VLOOKUP(A1890,INSUMOS_AUX!A:F,6,FALSE),0)</f>
        <v>0</v>
      </c>
    </row>
    <row r="1891" spans="1:7">
      <c r="A1891" s="375">
        <v>36144</v>
      </c>
      <c r="B1891" s="372" t="s">
        <v>4026</v>
      </c>
      <c r="C1891" s="374" t="s">
        <v>43</v>
      </c>
      <c r="D1891" s="374" t="s">
        <v>2</v>
      </c>
      <c r="E1891" s="375">
        <v>6.6892320000000005E-2</v>
      </c>
      <c r="F1891" s="268">
        <f>IF(C1891="MAT.",VLOOKUP(A1891,INSUMOS_AUX!A:F,6,FALSE),0)</f>
        <v>1.1200000000000001</v>
      </c>
      <c r="G1891" s="375">
        <f>IF(C1891="M.O.",VLOOKUP(A1891,INSUMOS_AUX!A:F,6,FALSE),0)</f>
        <v>0</v>
      </c>
    </row>
    <row r="1892" spans="1:7">
      <c r="A1892" s="375">
        <v>36146</v>
      </c>
      <c r="B1892" s="372" t="s">
        <v>3883</v>
      </c>
      <c r="C1892" s="374" t="s">
        <v>43</v>
      </c>
      <c r="D1892" s="374" t="s">
        <v>2</v>
      </c>
      <c r="E1892" s="375">
        <v>7.4417999999999999E-4</v>
      </c>
      <c r="F1892" s="268">
        <f>IF(C1892="MAT.",VLOOKUP(A1892,INSUMOS_AUX!A:F,6,FALSE),0)</f>
        <v>170</v>
      </c>
      <c r="G1892" s="375">
        <f>IF(C1892="M.O.",VLOOKUP(A1892,INSUMOS_AUX!A:F,6,FALSE),0)</f>
        <v>0</v>
      </c>
    </row>
    <row r="1893" spans="1:7" ht="21">
      <c r="A1893" s="375">
        <v>36149</v>
      </c>
      <c r="B1893" s="372" t="s">
        <v>4647</v>
      </c>
      <c r="C1893" s="374" t="s">
        <v>43</v>
      </c>
      <c r="D1893" s="374" t="s">
        <v>2</v>
      </c>
      <c r="E1893" s="375">
        <v>4.3199999999999998E-4</v>
      </c>
      <c r="F1893" s="268">
        <f>IF(C1893="MAT.",VLOOKUP(A1893,INSUMOS_AUX!A:F,6,FALSE),0)</f>
        <v>117.5</v>
      </c>
      <c r="G1893" s="375">
        <f>IF(C1893="M.O.",VLOOKUP(A1893,INSUMOS_AUX!A:F,6,FALSE),0)</f>
        <v>0</v>
      </c>
    </row>
    <row r="1894" spans="1:7">
      <c r="A1894" s="375">
        <v>36150</v>
      </c>
      <c r="B1894" s="372" t="s">
        <v>780</v>
      </c>
      <c r="C1894" s="374" t="s">
        <v>43</v>
      </c>
      <c r="D1894" s="374" t="s">
        <v>2</v>
      </c>
      <c r="E1894" s="375">
        <v>1.58778E-3</v>
      </c>
      <c r="F1894" s="268">
        <f>IF(C1894="MAT.",VLOOKUP(A1894,INSUMOS_AUX!A:F,6,FALSE),0)</f>
        <v>29.7</v>
      </c>
      <c r="G1894" s="375">
        <f>IF(C1894="M.O.",VLOOKUP(A1894,INSUMOS_AUX!A:F,6,FALSE),0)</f>
        <v>0</v>
      </c>
    </row>
    <row r="1895" spans="1:7" ht="21">
      <c r="A1895" s="375">
        <v>36153</v>
      </c>
      <c r="B1895" s="372" t="s">
        <v>4184</v>
      </c>
      <c r="C1895" s="374" t="s">
        <v>43</v>
      </c>
      <c r="D1895" s="374" t="s">
        <v>2</v>
      </c>
      <c r="E1895" s="375">
        <v>6.4499999999999996E-4</v>
      </c>
      <c r="F1895" s="268">
        <f>IF(C1895="MAT.",VLOOKUP(A1895,INSUMOS_AUX!A:F,6,FALSE),0)</f>
        <v>133.75</v>
      </c>
      <c r="G1895" s="375">
        <f>IF(C1895="M.O.",VLOOKUP(A1895,INSUMOS_AUX!A:F,6,FALSE),0)</f>
        <v>0</v>
      </c>
    </row>
    <row r="1896" spans="1:7">
      <c r="A1896" s="375">
        <v>37370</v>
      </c>
      <c r="B1896" s="372" t="s">
        <v>104</v>
      </c>
      <c r="C1896" s="374" t="s">
        <v>43</v>
      </c>
      <c r="D1896" s="374" t="s">
        <v>97</v>
      </c>
      <c r="E1896" s="375">
        <v>0.6</v>
      </c>
      <c r="F1896" s="268">
        <f>IF(C1896="MAT.",VLOOKUP(A1896,INSUMOS_AUX!A:F,6,FALSE),0)</f>
        <v>1.7</v>
      </c>
      <c r="G1896" s="375">
        <f>IF(C1896="M.O.",VLOOKUP(A1896,INSUMOS_AUX!A:F,6,FALSE),0)</f>
        <v>0</v>
      </c>
    </row>
    <row r="1897" spans="1:7">
      <c r="A1897" s="375">
        <v>37371</v>
      </c>
      <c r="B1897" s="372" t="s">
        <v>105</v>
      </c>
      <c r="C1897" s="374" t="s">
        <v>43</v>
      </c>
      <c r="D1897" s="374" t="s">
        <v>97</v>
      </c>
      <c r="E1897" s="375">
        <v>0.6</v>
      </c>
      <c r="F1897" s="268">
        <f>IF(C1897="MAT.",VLOOKUP(A1897,INSUMOS_AUX!A:F,6,FALSE),0)</f>
        <v>0.64</v>
      </c>
      <c r="G1897" s="375">
        <f>IF(C1897="M.O.",VLOOKUP(A1897,INSUMOS_AUX!A:F,6,FALSE),0)</f>
        <v>0</v>
      </c>
    </row>
    <row r="1898" spans="1:7">
      <c r="A1898" s="375">
        <v>37372</v>
      </c>
      <c r="B1898" s="372" t="s">
        <v>106</v>
      </c>
      <c r="C1898" s="374" t="s">
        <v>43</v>
      </c>
      <c r="D1898" s="374" t="s">
        <v>97</v>
      </c>
      <c r="E1898" s="375">
        <v>0.6</v>
      </c>
      <c r="F1898" s="268">
        <f>IF(C1898="MAT.",VLOOKUP(A1898,INSUMOS_AUX!A:F,6,FALSE),0)</f>
        <v>0.37</v>
      </c>
      <c r="G1898" s="375">
        <f>IF(C1898="M.O.",VLOOKUP(A1898,INSUMOS_AUX!A:F,6,FALSE),0)</f>
        <v>0</v>
      </c>
    </row>
    <row r="1899" spans="1:7">
      <c r="A1899" s="375">
        <v>37373</v>
      </c>
      <c r="B1899" s="372" t="s">
        <v>107</v>
      </c>
      <c r="C1899" s="374" t="s">
        <v>43</v>
      </c>
      <c r="D1899" s="374" t="s">
        <v>97</v>
      </c>
      <c r="E1899" s="375">
        <v>0.6</v>
      </c>
      <c r="F1899" s="268">
        <f>IF(C1899="MAT.",VLOOKUP(A1899,INSUMOS_AUX!A:F,6,FALSE),0)</f>
        <v>0.02</v>
      </c>
      <c r="G1899" s="375">
        <f>IF(C1899="M.O.",VLOOKUP(A1899,INSUMOS_AUX!A:F,6,FALSE),0)</f>
        <v>0</v>
      </c>
    </row>
    <row r="1900" spans="1:7">
      <c r="A1900" s="375">
        <v>38382</v>
      </c>
      <c r="B1900" s="372" t="s">
        <v>2915</v>
      </c>
      <c r="C1900" s="374" t="s">
        <v>43</v>
      </c>
      <c r="D1900" s="374" t="s">
        <v>2</v>
      </c>
      <c r="E1900" s="375">
        <v>1.6379999999999999E-3</v>
      </c>
      <c r="F1900" s="268">
        <f>IF(C1900="MAT.",VLOOKUP(A1900,INSUMOS_AUX!A:F,6,FALSE),0)</f>
        <v>7.37</v>
      </c>
      <c r="G1900" s="375">
        <f>IF(C1900="M.O.",VLOOKUP(A1900,INSUMOS_AUX!A:F,6,FALSE),0)</f>
        <v>0</v>
      </c>
    </row>
    <row r="1901" spans="1:7">
      <c r="A1901" s="375">
        <v>38390</v>
      </c>
      <c r="B1901" s="372" t="s">
        <v>4067</v>
      </c>
      <c r="C1901" s="374" t="s">
        <v>43</v>
      </c>
      <c r="D1901" s="374" t="s">
        <v>2</v>
      </c>
      <c r="E1901" s="375">
        <v>9.0689999999999998E-4</v>
      </c>
      <c r="F1901" s="268">
        <f>IF(C1901="MAT.",VLOOKUP(A1901,INSUMOS_AUX!A:F,6,FALSE),0)</f>
        <v>22.22</v>
      </c>
      <c r="G1901" s="375">
        <f>IF(C1901="M.O.",VLOOKUP(A1901,INSUMOS_AUX!A:F,6,FALSE),0)</f>
        <v>0</v>
      </c>
    </row>
    <row r="1902" spans="1:7">
      <c r="A1902" s="375">
        <v>38393</v>
      </c>
      <c r="B1902" s="372" t="s">
        <v>4066</v>
      </c>
      <c r="C1902" s="374" t="s">
        <v>43</v>
      </c>
      <c r="D1902" s="374" t="s">
        <v>2</v>
      </c>
      <c r="E1902" s="375">
        <v>9.0689999999999998E-4</v>
      </c>
      <c r="F1902" s="268">
        <f>IF(C1902="MAT.",VLOOKUP(A1902,INSUMOS_AUX!A:F,6,FALSE),0)</f>
        <v>10.02</v>
      </c>
      <c r="G1902" s="375">
        <f>IF(C1902="M.O.",VLOOKUP(A1902,INSUMOS_AUX!A:F,6,FALSE),0)</f>
        <v>0</v>
      </c>
    </row>
    <row r="1903" spans="1:7">
      <c r="A1903" s="375">
        <v>38396</v>
      </c>
      <c r="B1903" s="372" t="s">
        <v>4090</v>
      </c>
      <c r="C1903" s="374" t="s">
        <v>43</v>
      </c>
      <c r="D1903" s="374" t="s">
        <v>2</v>
      </c>
      <c r="E1903" s="375">
        <v>3.252E-5</v>
      </c>
      <c r="F1903" s="268">
        <f>IF(C1903="MAT.",VLOOKUP(A1903,INSUMOS_AUX!A:F,6,FALSE),0)</f>
        <v>308.81</v>
      </c>
      <c r="G1903" s="375">
        <f>IF(C1903="M.O.",VLOOKUP(A1903,INSUMOS_AUX!A:F,6,FALSE),0)</f>
        <v>0</v>
      </c>
    </row>
    <row r="1904" spans="1:7">
      <c r="A1904" s="375">
        <v>38399</v>
      </c>
      <c r="B1904" s="372" t="s">
        <v>914</v>
      </c>
      <c r="C1904" s="374" t="s">
        <v>43</v>
      </c>
      <c r="D1904" s="374" t="s">
        <v>2</v>
      </c>
      <c r="E1904" s="375">
        <v>1.6248E-4</v>
      </c>
      <c r="F1904" s="268">
        <f>IF(C1904="MAT.",VLOOKUP(A1904,INSUMOS_AUX!A:F,6,FALSE),0)</f>
        <v>123.87</v>
      </c>
      <c r="G1904" s="375">
        <f>IF(C1904="M.O.",VLOOKUP(A1904,INSUMOS_AUX!A:F,6,FALSE),0)</f>
        <v>0</v>
      </c>
    </row>
    <row r="1905" spans="1:7" ht="21">
      <c r="A1905" s="375">
        <v>38413</v>
      </c>
      <c r="B1905" s="372" t="s">
        <v>2921</v>
      </c>
      <c r="C1905" s="374" t="s">
        <v>43</v>
      </c>
      <c r="D1905" s="374" t="s">
        <v>2</v>
      </c>
      <c r="E1905" s="375">
        <v>2.6460000000000001E-5</v>
      </c>
      <c r="F1905" s="268">
        <f>IF(C1905="MAT.",VLOOKUP(A1905,INSUMOS_AUX!A:F,6,FALSE),0)</f>
        <v>623.17999999999995</v>
      </c>
      <c r="G1905" s="375">
        <f>IF(C1905="M.O.",VLOOKUP(A1905,INSUMOS_AUX!A:F,6,FALSE),0)</f>
        <v>0</v>
      </c>
    </row>
    <row r="1906" spans="1:7">
      <c r="A1906" s="375">
        <v>38476</v>
      </c>
      <c r="B1906" s="372" t="s">
        <v>2266</v>
      </c>
      <c r="C1906" s="374" t="s">
        <v>43</v>
      </c>
      <c r="D1906" s="374" t="s">
        <v>2</v>
      </c>
      <c r="E1906" s="375">
        <v>1.2342000000000001E-4</v>
      </c>
      <c r="F1906" s="268">
        <f>IF(C1906="MAT.",VLOOKUP(A1906,INSUMOS_AUX!A:F,6,FALSE),0)</f>
        <v>186.63</v>
      </c>
      <c r="G1906" s="375">
        <f>IF(C1906="M.O.",VLOOKUP(A1906,INSUMOS_AUX!A:F,6,FALSE),0)</f>
        <v>0</v>
      </c>
    </row>
    <row r="1907" spans="1:7">
      <c r="A1907" s="375">
        <v>38477</v>
      </c>
      <c r="B1907" s="372" t="s">
        <v>2267</v>
      </c>
      <c r="C1907" s="374" t="s">
        <v>43</v>
      </c>
      <c r="D1907" s="374" t="s">
        <v>2</v>
      </c>
      <c r="E1907" s="375">
        <v>2.6460000000000001E-5</v>
      </c>
      <c r="F1907" s="268">
        <f>IF(C1907="MAT.",VLOOKUP(A1907,INSUMOS_AUX!A:F,6,FALSE),0)</f>
        <v>528.54</v>
      </c>
      <c r="G1907" s="375">
        <f>IF(C1907="M.O.",VLOOKUP(A1907,INSUMOS_AUX!A:F,6,FALSE),0)</f>
        <v>0</v>
      </c>
    </row>
    <row r="1908" spans="1:7">
      <c r="A1908" s="375">
        <v>4783</v>
      </c>
      <c r="B1908" s="372" t="s">
        <v>111</v>
      </c>
      <c r="C1908" s="374" t="s">
        <v>92</v>
      </c>
      <c r="D1908" s="374" t="s">
        <v>97</v>
      </c>
      <c r="E1908" s="375">
        <v>0.10119</v>
      </c>
      <c r="F1908" s="268">
        <f>IF(C1908="MAT.",VLOOKUP(A1908,INSUMOS_AUX!A:F,6,FALSE),0)</f>
        <v>0</v>
      </c>
      <c r="G1908" s="375">
        <f>IF(C1908="M.O.",VLOOKUP(A1908,INSUMOS_AUX!A:F,6,FALSE),0)</f>
        <v>13.35</v>
      </c>
    </row>
    <row r="1909" spans="1:7">
      <c r="A1909" s="375">
        <v>6111</v>
      </c>
      <c r="B1909" s="372" t="s">
        <v>109</v>
      </c>
      <c r="C1909" s="374" t="s">
        <v>92</v>
      </c>
      <c r="D1909" s="374" t="s">
        <v>97</v>
      </c>
      <c r="E1909" s="375">
        <v>0.50854999999999995</v>
      </c>
      <c r="F1909" s="268">
        <f>IF(C1909="MAT.",VLOOKUP(A1909,INSUMOS_AUX!A:F,6,FALSE),0)</f>
        <v>0</v>
      </c>
      <c r="G1909" s="375">
        <f>IF(C1909="M.O.",VLOOKUP(A1909,INSUMOS_AUX!A:F,6,FALSE),0)</f>
        <v>8.17</v>
      </c>
    </row>
    <row r="1910" spans="1:7">
      <c r="A1910" s="375">
        <v>7348</v>
      </c>
      <c r="B1910" s="372" t="s">
        <v>6394</v>
      </c>
      <c r="C1910" s="374" t="s">
        <v>43</v>
      </c>
      <c r="D1910" s="374" t="s">
        <v>113</v>
      </c>
      <c r="E1910" s="375">
        <v>0.06</v>
      </c>
      <c r="F1910" s="268">
        <f>IF(C1910="MAT.",VLOOKUP(A1910,INSUMOS_AUX!A:F,6,FALSE),0)</f>
        <v>12.17</v>
      </c>
      <c r="G1910" s="375">
        <f>IF(C1910="M.O.",VLOOKUP(A1910,INSUMOS_AUX!A:F,6,FALSE),0)</f>
        <v>0</v>
      </c>
    </row>
    <row r="1911" spans="1:7">
      <c r="A1911" s="96"/>
      <c r="B1911" s="110"/>
      <c r="C1911" s="97"/>
      <c r="D1911" s="97"/>
      <c r="E1911" s="97"/>
      <c r="F1911" s="97"/>
      <c r="G1911" s="97"/>
    </row>
    <row r="1912" spans="1:7">
      <c r="A1912" s="68" t="s">
        <v>5263</v>
      </c>
      <c r="B1912" s="377" t="s">
        <v>5739</v>
      </c>
      <c r="C1912" s="69"/>
      <c r="D1912" s="69"/>
      <c r="E1912" s="69"/>
      <c r="F1912" s="69"/>
      <c r="G1912" s="69"/>
    </row>
    <row r="1913" spans="1:7">
      <c r="A1913" s="96"/>
      <c r="B1913" s="110"/>
      <c r="C1913" s="97"/>
      <c r="D1913" s="97"/>
      <c r="E1913" s="97"/>
      <c r="F1913" s="97"/>
      <c r="G1913" s="97"/>
    </row>
    <row r="1914" spans="1:7">
      <c r="A1914" s="359" t="s">
        <v>5740</v>
      </c>
      <c r="B1914" s="358" t="s">
        <v>5741</v>
      </c>
      <c r="C1914" s="360" t="s">
        <v>75</v>
      </c>
      <c r="D1914" s="360" t="s">
        <v>76</v>
      </c>
      <c r="E1914" s="361">
        <v>303.63</v>
      </c>
      <c r="F1914" s="361">
        <f t="shared" ref="F1914:G1914" si="63">SUMPRODUCT($E1915:$E1945,F1915:F1945)</f>
        <v>16.521224508020001</v>
      </c>
      <c r="G1914" s="361">
        <f t="shared" si="63"/>
        <v>10.1156755476</v>
      </c>
    </row>
    <row r="1915" spans="1:7">
      <c r="A1915" s="375">
        <v>10</v>
      </c>
      <c r="B1915" s="372" t="s">
        <v>332</v>
      </c>
      <c r="C1915" s="374" t="s">
        <v>43</v>
      </c>
      <c r="D1915" s="374" t="s">
        <v>2</v>
      </c>
      <c r="E1915" s="375">
        <v>7.5914859999999997E-3</v>
      </c>
      <c r="F1915" s="268">
        <f>IF(C1915="MAT.",VLOOKUP(A1915,INSUMOS_AUX!A:F,6,FALSE),0)</f>
        <v>6.13</v>
      </c>
      <c r="G1915" s="375">
        <f>IF(C1915="M.O.",VLOOKUP(A1915,INSUMOS_AUX!A:F,6,FALSE),0)</f>
        <v>0</v>
      </c>
    </row>
    <row r="1916" spans="1:7" ht="21">
      <c r="A1916" s="375">
        <v>11359</v>
      </c>
      <c r="B1916" s="372" t="s">
        <v>5603</v>
      </c>
      <c r="C1916" s="374" t="s">
        <v>43</v>
      </c>
      <c r="D1916" s="374" t="s">
        <v>2</v>
      </c>
      <c r="E1916" s="375">
        <v>6.4104999999999997E-5</v>
      </c>
      <c r="F1916" s="268">
        <f>IF(C1916="MAT.",VLOOKUP(A1916,INSUMOS_AUX!A:F,6,FALSE),0)</f>
        <v>604.45000000000005</v>
      </c>
      <c r="G1916" s="375">
        <f>IF(C1916="M.O.",VLOOKUP(A1916,INSUMOS_AUX!A:F,6,FALSE),0)</f>
        <v>0</v>
      </c>
    </row>
    <row r="1917" spans="1:7">
      <c r="A1917" s="375">
        <v>12815</v>
      </c>
      <c r="B1917" s="372" t="s">
        <v>2406</v>
      </c>
      <c r="C1917" s="374" t="s">
        <v>43</v>
      </c>
      <c r="D1917" s="374" t="s">
        <v>2</v>
      </c>
      <c r="E1917" s="375">
        <v>8.5875310000000007E-3</v>
      </c>
      <c r="F1917" s="268">
        <f>IF(C1917="MAT.",VLOOKUP(A1917,INSUMOS_AUX!A:F,6,FALSE),0)</f>
        <v>5.65</v>
      </c>
      <c r="G1917" s="375">
        <f>IF(C1917="M.O.",VLOOKUP(A1917,INSUMOS_AUX!A:F,6,FALSE),0)</f>
        <v>0</v>
      </c>
    </row>
    <row r="1918" spans="1:7">
      <c r="A1918" s="375">
        <v>12872</v>
      </c>
      <c r="B1918" s="372" t="s">
        <v>206</v>
      </c>
      <c r="C1918" s="374" t="s">
        <v>92</v>
      </c>
      <c r="D1918" s="374" t="s">
        <v>97</v>
      </c>
      <c r="E1918" s="375">
        <v>0.63717109000000005</v>
      </c>
      <c r="F1918" s="268">
        <f>IF(C1918="MAT.",VLOOKUP(A1918,INSUMOS_AUX!A:F,6,FALSE),0)</f>
        <v>0</v>
      </c>
      <c r="G1918" s="375">
        <f>IF(C1918="M.O.",VLOOKUP(A1918,INSUMOS_AUX!A:F,6,FALSE),0)</f>
        <v>11.76</v>
      </c>
    </row>
    <row r="1919" spans="1:7">
      <c r="A1919" s="375">
        <v>12892</v>
      </c>
      <c r="B1919" s="372" t="s">
        <v>328</v>
      </c>
      <c r="C1919" s="374" t="s">
        <v>43</v>
      </c>
      <c r="D1919" s="374" t="s">
        <v>98</v>
      </c>
      <c r="E1919" s="375">
        <v>1.3005292999999999E-2</v>
      </c>
      <c r="F1919" s="268">
        <f>IF(C1919="MAT.",VLOOKUP(A1919,INSUMOS_AUX!A:F,6,FALSE),0)</f>
        <v>9</v>
      </c>
      <c r="G1919" s="375">
        <f>IF(C1919="M.O.",VLOOKUP(A1919,INSUMOS_AUX!A:F,6,FALSE),0)</f>
        <v>0</v>
      </c>
    </row>
    <row r="1920" spans="1:7">
      <c r="A1920" s="375">
        <v>12893</v>
      </c>
      <c r="B1920" s="372" t="s">
        <v>329</v>
      </c>
      <c r="C1920" s="374" t="s">
        <v>43</v>
      </c>
      <c r="D1920" s="374" t="s">
        <v>98</v>
      </c>
      <c r="E1920" s="375">
        <v>1.5159870000000001E-3</v>
      </c>
      <c r="F1920" s="268">
        <f>IF(C1920="MAT.",VLOOKUP(A1920,INSUMOS_AUX!A:F,6,FALSE),0)</f>
        <v>48</v>
      </c>
      <c r="G1920" s="375">
        <f>IF(C1920="M.O.",VLOOKUP(A1920,INSUMOS_AUX!A:F,6,FALSE),0)</f>
        <v>0</v>
      </c>
    </row>
    <row r="1921" spans="1:7">
      <c r="A1921" s="375">
        <v>20250</v>
      </c>
      <c r="B1921" s="372" t="s">
        <v>4127</v>
      </c>
      <c r="C1921" s="374" t="s">
        <v>43</v>
      </c>
      <c r="D1921" s="374" t="s">
        <v>94</v>
      </c>
      <c r="E1921" s="375">
        <v>7.7999999999999996E-3</v>
      </c>
      <c r="F1921" s="268">
        <f>IF(C1921="MAT.",VLOOKUP(A1921,INSUMOS_AUX!A:F,6,FALSE),0)</f>
        <v>7.75</v>
      </c>
      <c r="G1921" s="375">
        <f>IF(C1921="M.O.",VLOOKUP(A1921,INSUMOS_AUX!A:F,6,FALSE),0)</f>
        <v>0</v>
      </c>
    </row>
    <row r="1922" spans="1:7">
      <c r="A1922" s="375">
        <v>25966</v>
      </c>
      <c r="B1922" s="372" t="s">
        <v>3980</v>
      </c>
      <c r="C1922" s="374" t="s">
        <v>43</v>
      </c>
      <c r="D1922" s="374" t="s">
        <v>113</v>
      </c>
      <c r="E1922" s="375">
        <v>1.4312389999999999E-3</v>
      </c>
      <c r="F1922" s="268">
        <f>IF(C1922="MAT.",VLOOKUP(A1922,INSUMOS_AUX!A:F,6,FALSE),0)</f>
        <v>13.63</v>
      </c>
      <c r="G1922" s="375">
        <f>IF(C1922="M.O.",VLOOKUP(A1922,INSUMOS_AUX!A:F,6,FALSE),0)</f>
        <v>0</v>
      </c>
    </row>
    <row r="1923" spans="1:7">
      <c r="A1923" s="375">
        <v>2711</v>
      </c>
      <c r="B1923" s="372" t="s">
        <v>334</v>
      </c>
      <c r="C1923" s="374" t="s">
        <v>43</v>
      </c>
      <c r="D1923" s="374" t="s">
        <v>2</v>
      </c>
      <c r="E1923" s="375">
        <v>6.2931E-4</v>
      </c>
      <c r="F1923" s="268">
        <f>IF(C1923="MAT.",VLOOKUP(A1923,INSUMOS_AUX!A:F,6,FALSE),0)</f>
        <v>100.24</v>
      </c>
      <c r="G1923" s="375">
        <f>IF(C1923="M.O.",VLOOKUP(A1923,INSUMOS_AUX!A:F,6,FALSE),0)</f>
        <v>0</v>
      </c>
    </row>
    <row r="1924" spans="1:7">
      <c r="A1924" s="375">
        <v>3315</v>
      </c>
      <c r="B1924" s="372" t="s">
        <v>2516</v>
      </c>
      <c r="C1924" s="374" t="s">
        <v>43</v>
      </c>
      <c r="D1924" s="374" t="s">
        <v>94</v>
      </c>
      <c r="E1924" s="375">
        <v>0.99639999999999995</v>
      </c>
      <c r="F1924" s="268">
        <f>IF(C1924="MAT.",VLOOKUP(A1924,INSUMOS_AUX!A:F,6,FALSE),0)</f>
        <v>0.46</v>
      </c>
      <c r="G1924" s="375">
        <f>IF(C1924="M.O.",VLOOKUP(A1924,INSUMOS_AUX!A:F,6,FALSE),0)</f>
        <v>0</v>
      </c>
    </row>
    <row r="1925" spans="1:7">
      <c r="A1925" s="375">
        <v>345</v>
      </c>
      <c r="B1925" s="372" t="s">
        <v>701</v>
      </c>
      <c r="C1925" s="374" t="s">
        <v>43</v>
      </c>
      <c r="D1925" s="374" t="s">
        <v>94</v>
      </c>
      <c r="E1925" s="375">
        <v>2.5000000000000001E-2</v>
      </c>
      <c r="F1925" s="268">
        <f>IF(C1925="MAT.",VLOOKUP(A1925,INSUMOS_AUX!A:F,6,FALSE),0)</f>
        <v>14.34</v>
      </c>
      <c r="G1925" s="375">
        <f>IF(C1925="M.O.",VLOOKUP(A1925,INSUMOS_AUX!A:F,6,FALSE),0)</f>
        <v>0</v>
      </c>
    </row>
    <row r="1926" spans="1:7">
      <c r="A1926" s="375">
        <v>36144</v>
      </c>
      <c r="B1926" s="372" t="s">
        <v>4026</v>
      </c>
      <c r="C1926" s="374" t="s">
        <v>43</v>
      </c>
      <c r="D1926" s="374" t="s">
        <v>2</v>
      </c>
      <c r="E1926" s="375">
        <v>0.105567229</v>
      </c>
      <c r="F1926" s="268">
        <f>IF(C1926="MAT.",VLOOKUP(A1926,INSUMOS_AUX!A:F,6,FALSE),0)</f>
        <v>1.1200000000000001</v>
      </c>
      <c r="G1926" s="375">
        <f>IF(C1926="M.O.",VLOOKUP(A1926,INSUMOS_AUX!A:F,6,FALSE),0)</f>
        <v>0</v>
      </c>
    </row>
    <row r="1927" spans="1:7">
      <c r="A1927" s="375">
        <v>36146</v>
      </c>
      <c r="B1927" s="372" t="s">
        <v>3883</v>
      </c>
      <c r="C1927" s="374" t="s">
        <v>43</v>
      </c>
      <c r="D1927" s="374" t="s">
        <v>2</v>
      </c>
      <c r="E1927" s="375">
        <v>1.1744399999999999E-3</v>
      </c>
      <c r="F1927" s="268">
        <f>IF(C1927="MAT.",VLOOKUP(A1927,INSUMOS_AUX!A:F,6,FALSE),0)</f>
        <v>170</v>
      </c>
      <c r="G1927" s="375">
        <f>IF(C1927="M.O.",VLOOKUP(A1927,INSUMOS_AUX!A:F,6,FALSE),0)</f>
        <v>0</v>
      </c>
    </row>
    <row r="1928" spans="1:7" ht="21">
      <c r="A1928" s="375">
        <v>36149</v>
      </c>
      <c r="B1928" s="372" t="s">
        <v>4647</v>
      </c>
      <c r="C1928" s="374" t="s">
        <v>43</v>
      </c>
      <c r="D1928" s="374" t="s">
        <v>2</v>
      </c>
      <c r="E1928" s="375">
        <v>6.8176800000000002E-4</v>
      </c>
      <c r="F1928" s="268">
        <f>IF(C1928="MAT.",VLOOKUP(A1928,INSUMOS_AUX!A:F,6,FALSE),0)</f>
        <v>117.5</v>
      </c>
      <c r="G1928" s="375">
        <f>IF(C1928="M.O.",VLOOKUP(A1928,INSUMOS_AUX!A:F,6,FALSE),0)</f>
        <v>0</v>
      </c>
    </row>
    <row r="1929" spans="1:7">
      <c r="A1929" s="375">
        <v>36150</v>
      </c>
      <c r="B1929" s="372" t="s">
        <v>780</v>
      </c>
      <c r="C1929" s="374" t="s">
        <v>43</v>
      </c>
      <c r="D1929" s="374" t="s">
        <v>2</v>
      </c>
      <c r="E1929" s="375">
        <v>2.5057809999999999E-3</v>
      </c>
      <c r="F1929" s="268">
        <f>IF(C1929="MAT.",VLOOKUP(A1929,INSUMOS_AUX!A:F,6,FALSE),0)</f>
        <v>29.7</v>
      </c>
      <c r="G1929" s="375">
        <f>IF(C1929="M.O.",VLOOKUP(A1929,INSUMOS_AUX!A:F,6,FALSE),0)</f>
        <v>0</v>
      </c>
    </row>
    <row r="1930" spans="1:7" ht="21">
      <c r="A1930" s="375">
        <v>36153</v>
      </c>
      <c r="B1930" s="372" t="s">
        <v>4184</v>
      </c>
      <c r="C1930" s="374" t="s">
        <v>43</v>
      </c>
      <c r="D1930" s="374" t="s">
        <v>2</v>
      </c>
      <c r="E1930" s="375">
        <v>1.0179169999999999E-3</v>
      </c>
      <c r="F1930" s="268">
        <f>IF(C1930="MAT.",VLOOKUP(A1930,INSUMOS_AUX!A:F,6,FALSE),0)</f>
        <v>133.75</v>
      </c>
      <c r="G1930" s="375">
        <f>IF(C1930="M.O.",VLOOKUP(A1930,INSUMOS_AUX!A:F,6,FALSE),0)</f>
        <v>0</v>
      </c>
    </row>
    <row r="1931" spans="1:7">
      <c r="A1931" s="375">
        <v>37370</v>
      </c>
      <c r="B1931" s="372" t="s">
        <v>104</v>
      </c>
      <c r="C1931" s="374" t="s">
        <v>43</v>
      </c>
      <c r="D1931" s="374" t="s">
        <v>97</v>
      </c>
      <c r="E1931" s="375">
        <v>0.94689999999999996</v>
      </c>
      <c r="F1931" s="268">
        <f>IF(C1931="MAT.",VLOOKUP(A1931,INSUMOS_AUX!A:F,6,FALSE),0)</f>
        <v>1.7</v>
      </c>
      <c r="G1931" s="375">
        <f>IF(C1931="M.O.",VLOOKUP(A1931,INSUMOS_AUX!A:F,6,FALSE),0)</f>
        <v>0</v>
      </c>
    </row>
    <row r="1932" spans="1:7">
      <c r="A1932" s="375">
        <v>37371</v>
      </c>
      <c r="B1932" s="372" t="s">
        <v>105</v>
      </c>
      <c r="C1932" s="374" t="s">
        <v>43</v>
      </c>
      <c r="D1932" s="374" t="s">
        <v>97</v>
      </c>
      <c r="E1932" s="375">
        <v>0.94689999999999996</v>
      </c>
      <c r="F1932" s="268">
        <f>IF(C1932="MAT.",VLOOKUP(A1932,INSUMOS_AUX!A:F,6,FALSE),0)</f>
        <v>0.64</v>
      </c>
      <c r="G1932" s="375">
        <f>IF(C1932="M.O.",VLOOKUP(A1932,INSUMOS_AUX!A:F,6,FALSE),0)</f>
        <v>0</v>
      </c>
    </row>
    <row r="1933" spans="1:7">
      <c r="A1933" s="375">
        <v>37372</v>
      </c>
      <c r="B1933" s="372" t="s">
        <v>106</v>
      </c>
      <c r="C1933" s="374" t="s">
        <v>43</v>
      </c>
      <c r="D1933" s="374" t="s">
        <v>97</v>
      </c>
      <c r="E1933" s="375">
        <v>0.94689999999999996</v>
      </c>
      <c r="F1933" s="268">
        <f>IF(C1933="MAT.",VLOOKUP(A1933,INSUMOS_AUX!A:F,6,FALSE),0)</f>
        <v>0.37</v>
      </c>
      <c r="G1933" s="375">
        <f>IF(C1933="M.O.",VLOOKUP(A1933,INSUMOS_AUX!A:F,6,FALSE),0)</f>
        <v>0</v>
      </c>
    </row>
    <row r="1934" spans="1:7">
      <c r="A1934" s="375">
        <v>37373</v>
      </c>
      <c r="B1934" s="372" t="s">
        <v>107</v>
      </c>
      <c r="C1934" s="374" t="s">
        <v>43</v>
      </c>
      <c r="D1934" s="374" t="s">
        <v>97</v>
      </c>
      <c r="E1934" s="375">
        <v>0.94689999999999996</v>
      </c>
      <c r="F1934" s="268">
        <f>IF(C1934="MAT.",VLOOKUP(A1934,INSUMOS_AUX!A:F,6,FALSE),0)</f>
        <v>0.02</v>
      </c>
      <c r="G1934" s="375">
        <f>IF(C1934="M.O.",VLOOKUP(A1934,INSUMOS_AUX!A:F,6,FALSE),0)</f>
        <v>0</v>
      </c>
    </row>
    <row r="1935" spans="1:7">
      <c r="A1935" s="375">
        <v>38382</v>
      </c>
      <c r="B1935" s="372" t="s">
        <v>2915</v>
      </c>
      <c r="C1935" s="374" t="s">
        <v>43</v>
      </c>
      <c r="D1935" s="374" t="s">
        <v>2</v>
      </c>
      <c r="E1935" s="375">
        <v>2.5850370000000001E-3</v>
      </c>
      <c r="F1935" s="268">
        <f>IF(C1935="MAT.",VLOOKUP(A1935,INSUMOS_AUX!A:F,6,FALSE),0)</f>
        <v>7.37</v>
      </c>
      <c r="G1935" s="375">
        <f>IF(C1935="M.O.",VLOOKUP(A1935,INSUMOS_AUX!A:F,6,FALSE),0)</f>
        <v>0</v>
      </c>
    </row>
    <row r="1936" spans="1:7">
      <c r="A1936" s="375">
        <v>38390</v>
      </c>
      <c r="B1936" s="372" t="s">
        <v>4067</v>
      </c>
      <c r="C1936" s="374" t="s">
        <v>43</v>
      </c>
      <c r="D1936" s="374" t="s">
        <v>2</v>
      </c>
      <c r="E1936" s="375">
        <v>1.4312389999999999E-3</v>
      </c>
      <c r="F1936" s="268">
        <f>IF(C1936="MAT.",VLOOKUP(A1936,INSUMOS_AUX!A:F,6,FALSE),0)</f>
        <v>22.22</v>
      </c>
      <c r="G1936" s="375">
        <f>IF(C1936="M.O.",VLOOKUP(A1936,INSUMOS_AUX!A:F,6,FALSE),0)</f>
        <v>0</v>
      </c>
    </row>
    <row r="1937" spans="1:7">
      <c r="A1937" s="375">
        <v>38393</v>
      </c>
      <c r="B1937" s="372" t="s">
        <v>4066</v>
      </c>
      <c r="C1937" s="374" t="s">
        <v>43</v>
      </c>
      <c r="D1937" s="374" t="s">
        <v>2</v>
      </c>
      <c r="E1937" s="375">
        <v>1.4312389999999999E-3</v>
      </c>
      <c r="F1937" s="268">
        <f>IF(C1937="MAT.",VLOOKUP(A1937,INSUMOS_AUX!A:F,6,FALSE),0)</f>
        <v>10.02</v>
      </c>
      <c r="G1937" s="375">
        <f>IF(C1937="M.O.",VLOOKUP(A1937,INSUMOS_AUX!A:F,6,FALSE),0)</f>
        <v>0</v>
      </c>
    </row>
    <row r="1938" spans="1:7">
      <c r="A1938" s="375">
        <v>38396</v>
      </c>
      <c r="B1938" s="372" t="s">
        <v>4090</v>
      </c>
      <c r="C1938" s="374" t="s">
        <v>43</v>
      </c>
      <c r="D1938" s="374" t="s">
        <v>2</v>
      </c>
      <c r="E1938" s="375">
        <v>5.1322000000000001E-5</v>
      </c>
      <c r="F1938" s="268">
        <f>IF(C1938="MAT.",VLOOKUP(A1938,INSUMOS_AUX!A:F,6,FALSE),0)</f>
        <v>308.81</v>
      </c>
      <c r="G1938" s="375">
        <f>IF(C1938="M.O.",VLOOKUP(A1938,INSUMOS_AUX!A:F,6,FALSE),0)</f>
        <v>0</v>
      </c>
    </row>
    <row r="1939" spans="1:7">
      <c r="A1939" s="375">
        <v>38399</v>
      </c>
      <c r="B1939" s="372" t="s">
        <v>914</v>
      </c>
      <c r="C1939" s="374" t="s">
        <v>43</v>
      </c>
      <c r="D1939" s="374" t="s">
        <v>2</v>
      </c>
      <c r="E1939" s="375">
        <v>2.5641999999999999E-4</v>
      </c>
      <c r="F1939" s="268">
        <f>IF(C1939="MAT.",VLOOKUP(A1939,INSUMOS_AUX!A:F,6,FALSE),0)</f>
        <v>123.87</v>
      </c>
      <c r="G1939" s="375">
        <f>IF(C1939="M.O.",VLOOKUP(A1939,INSUMOS_AUX!A:F,6,FALSE),0)</f>
        <v>0</v>
      </c>
    </row>
    <row r="1940" spans="1:7" ht="21">
      <c r="A1940" s="375">
        <v>38413</v>
      </c>
      <c r="B1940" s="372" t="s">
        <v>2921</v>
      </c>
      <c r="C1940" s="374" t="s">
        <v>43</v>
      </c>
      <c r="D1940" s="374" t="s">
        <v>2</v>
      </c>
      <c r="E1940" s="375">
        <v>4.1758000000000002E-5</v>
      </c>
      <c r="F1940" s="268">
        <f>IF(C1940="MAT.",VLOOKUP(A1940,INSUMOS_AUX!A:F,6,FALSE),0)</f>
        <v>623.17999999999995</v>
      </c>
      <c r="G1940" s="375">
        <f>IF(C1940="M.O.",VLOOKUP(A1940,INSUMOS_AUX!A:F,6,FALSE),0)</f>
        <v>0</v>
      </c>
    </row>
    <row r="1941" spans="1:7">
      <c r="A1941" s="375">
        <v>38476</v>
      </c>
      <c r="B1941" s="372" t="s">
        <v>2266</v>
      </c>
      <c r="C1941" s="374" t="s">
        <v>43</v>
      </c>
      <c r="D1941" s="374" t="s">
        <v>2</v>
      </c>
      <c r="E1941" s="375">
        <v>1.9477700000000001E-4</v>
      </c>
      <c r="F1941" s="268">
        <f>IF(C1941="MAT.",VLOOKUP(A1941,INSUMOS_AUX!A:F,6,FALSE),0)</f>
        <v>186.63</v>
      </c>
      <c r="G1941" s="375">
        <f>IF(C1941="M.O.",VLOOKUP(A1941,INSUMOS_AUX!A:F,6,FALSE),0)</f>
        <v>0</v>
      </c>
    </row>
    <row r="1942" spans="1:7">
      <c r="A1942" s="375">
        <v>38477</v>
      </c>
      <c r="B1942" s="372" t="s">
        <v>2267</v>
      </c>
      <c r="C1942" s="374" t="s">
        <v>43</v>
      </c>
      <c r="D1942" s="374" t="s">
        <v>2</v>
      </c>
      <c r="E1942" s="375">
        <v>4.1758000000000002E-5</v>
      </c>
      <c r="F1942" s="268">
        <f>IF(C1942="MAT.",VLOOKUP(A1942,INSUMOS_AUX!A:F,6,FALSE),0)</f>
        <v>528.54</v>
      </c>
      <c r="G1942" s="375">
        <f>IF(C1942="M.O.",VLOOKUP(A1942,INSUMOS_AUX!A:F,6,FALSE),0)</f>
        <v>0</v>
      </c>
    </row>
    <row r="1943" spans="1:7">
      <c r="A1943" s="375">
        <v>40547</v>
      </c>
      <c r="B1943" s="372" t="s">
        <v>3530</v>
      </c>
      <c r="C1943" s="374" t="s">
        <v>43</v>
      </c>
      <c r="D1943" s="374" t="s">
        <v>167</v>
      </c>
      <c r="E1943" s="375">
        <v>3.0800000000000001E-2</v>
      </c>
      <c r="F1943" s="268">
        <f>IF(C1943="MAT.",VLOOKUP(A1943,INSUMOS_AUX!A:F,6,FALSE),0)</f>
        <v>16.41</v>
      </c>
      <c r="G1943" s="375">
        <f>IF(C1943="M.O.",VLOOKUP(A1943,INSUMOS_AUX!A:F,6,FALSE),0)</f>
        <v>0</v>
      </c>
    </row>
    <row r="1944" spans="1:7" ht="21">
      <c r="A1944" s="375">
        <v>4812</v>
      </c>
      <c r="B1944" s="372" t="s">
        <v>6397</v>
      </c>
      <c r="C1944" s="374" t="s">
        <v>43</v>
      </c>
      <c r="D1944" s="374" t="s">
        <v>76</v>
      </c>
      <c r="E1944" s="375">
        <v>1.0740000000000001</v>
      </c>
      <c r="F1944" s="268">
        <f>IF(C1944="MAT.",VLOOKUP(A1944,INSUMOS_AUX!A:F,6,FALSE),0)</f>
        <v>10.56</v>
      </c>
      <c r="G1944" s="375">
        <f>IF(C1944="M.O.",VLOOKUP(A1944,INSUMOS_AUX!A:F,6,FALSE),0)</f>
        <v>0</v>
      </c>
    </row>
    <row r="1945" spans="1:7">
      <c r="A1945" s="375">
        <v>6111</v>
      </c>
      <c r="B1945" s="372" t="s">
        <v>109</v>
      </c>
      <c r="C1945" s="374" t="s">
        <v>92</v>
      </c>
      <c r="D1945" s="374" t="s">
        <v>97</v>
      </c>
      <c r="E1945" s="375">
        <v>0.32099675999999999</v>
      </c>
      <c r="F1945" s="268">
        <f>IF(C1945="MAT.",VLOOKUP(A1945,INSUMOS_AUX!A:F,6,FALSE),0)</f>
        <v>0</v>
      </c>
      <c r="G1945" s="375">
        <f>IF(C1945="M.O.",VLOOKUP(A1945,INSUMOS_AUX!A:F,6,FALSE),0)</f>
        <v>8.17</v>
      </c>
    </row>
    <row r="1946" spans="1:7">
      <c r="A1946" s="96"/>
      <c r="B1946" s="110"/>
      <c r="C1946" s="97"/>
      <c r="D1946" s="97"/>
      <c r="E1946" s="97"/>
      <c r="F1946" s="97"/>
      <c r="G1946" s="97"/>
    </row>
    <row r="1947" spans="1:7" ht="21">
      <c r="A1947" s="359" t="s">
        <v>5742</v>
      </c>
      <c r="B1947" s="358" t="s">
        <v>5743</v>
      </c>
      <c r="C1947" s="360" t="s">
        <v>75</v>
      </c>
      <c r="D1947" s="360" t="s">
        <v>76</v>
      </c>
      <c r="E1947" s="361">
        <v>34</v>
      </c>
      <c r="F1947" s="361">
        <f t="shared" ref="F1947:G1947" si="64">SUMPRODUCT($E1948:$E1982,F1948:F1982)</f>
        <v>38.611271119099996</v>
      </c>
      <c r="G1947" s="361">
        <f t="shared" si="64"/>
        <v>9.1481768696000003</v>
      </c>
    </row>
    <row r="1948" spans="1:7">
      <c r="A1948" s="375">
        <v>10</v>
      </c>
      <c r="B1948" s="372" t="s">
        <v>332</v>
      </c>
      <c r="C1948" s="374" t="s">
        <v>43</v>
      </c>
      <c r="D1948" s="374" t="s">
        <v>2</v>
      </c>
      <c r="E1948" s="375">
        <v>5.8172800000000002E-3</v>
      </c>
      <c r="F1948" s="268">
        <f>IF(C1948="MAT.",VLOOKUP(A1948,INSUMOS_AUX!A:F,6,FALSE),0)</f>
        <v>6.13</v>
      </c>
      <c r="G1948" s="375">
        <f>IF(C1948="M.O.",VLOOKUP(A1948,INSUMOS_AUX!A:F,6,FALSE),0)</f>
        <v>0</v>
      </c>
    </row>
    <row r="1949" spans="1:7" ht="21">
      <c r="A1949" s="375">
        <v>11359</v>
      </c>
      <c r="B1949" s="372" t="s">
        <v>5603</v>
      </c>
      <c r="C1949" s="374" t="s">
        <v>43</v>
      </c>
      <c r="D1949" s="374" t="s">
        <v>2</v>
      </c>
      <c r="E1949" s="375">
        <v>4.9123999999999999E-5</v>
      </c>
      <c r="F1949" s="268">
        <f>IF(C1949="MAT.",VLOOKUP(A1949,INSUMOS_AUX!A:F,6,FALSE),0)</f>
        <v>604.45000000000005</v>
      </c>
      <c r="G1949" s="375">
        <f>IF(C1949="M.O.",VLOOKUP(A1949,INSUMOS_AUX!A:F,6,FALSE),0)</f>
        <v>0</v>
      </c>
    </row>
    <row r="1950" spans="1:7">
      <c r="A1950" s="375">
        <v>12815</v>
      </c>
      <c r="B1950" s="372" t="s">
        <v>2406</v>
      </c>
      <c r="C1950" s="374" t="s">
        <v>43</v>
      </c>
      <c r="D1950" s="374" t="s">
        <v>2</v>
      </c>
      <c r="E1950" s="375">
        <v>6.5805380000000004E-3</v>
      </c>
      <c r="F1950" s="268">
        <f>IF(C1950="MAT.",VLOOKUP(A1950,INSUMOS_AUX!A:F,6,FALSE),0)</f>
        <v>5.65</v>
      </c>
      <c r="G1950" s="375">
        <f>IF(C1950="M.O.",VLOOKUP(A1950,INSUMOS_AUX!A:F,6,FALSE),0)</f>
        <v>0</v>
      </c>
    </row>
    <row r="1951" spans="1:7">
      <c r="A1951" s="375">
        <v>12892</v>
      </c>
      <c r="B1951" s="372" t="s">
        <v>328</v>
      </c>
      <c r="C1951" s="374" t="s">
        <v>43</v>
      </c>
      <c r="D1951" s="374" t="s">
        <v>98</v>
      </c>
      <c r="E1951" s="375">
        <v>9.9658260000000005E-3</v>
      </c>
      <c r="F1951" s="268">
        <f>IF(C1951="MAT.",VLOOKUP(A1951,INSUMOS_AUX!A:F,6,FALSE),0)</f>
        <v>9</v>
      </c>
      <c r="G1951" s="375">
        <f>IF(C1951="M.O.",VLOOKUP(A1951,INSUMOS_AUX!A:F,6,FALSE),0)</f>
        <v>0</v>
      </c>
    </row>
    <row r="1952" spans="1:7">
      <c r="A1952" s="375">
        <v>12893</v>
      </c>
      <c r="B1952" s="372" t="s">
        <v>329</v>
      </c>
      <c r="C1952" s="374" t="s">
        <v>43</v>
      </c>
      <c r="D1952" s="374" t="s">
        <v>98</v>
      </c>
      <c r="E1952" s="375">
        <v>1.1616860000000001E-3</v>
      </c>
      <c r="F1952" s="268">
        <f>IF(C1952="MAT.",VLOOKUP(A1952,INSUMOS_AUX!A:F,6,FALSE),0)</f>
        <v>48</v>
      </c>
      <c r="G1952" s="375">
        <f>IF(C1952="M.O.",VLOOKUP(A1952,INSUMOS_AUX!A:F,6,FALSE),0)</f>
        <v>0</v>
      </c>
    </row>
    <row r="1953" spans="1:7">
      <c r="A1953" s="375">
        <v>25957</v>
      </c>
      <c r="B1953" s="372" t="s">
        <v>137</v>
      </c>
      <c r="C1953" s="374" t="s">
        <v>92</v>
      </c>
      <c r="D1953" s="374" t="s">
        <v>97</v>
      </c>
      <c r="E1953" s="375">
        <v>0.36617403999999998</v>
      </c>
      <c r="F1953" s="268">
        <f>IF(C1953="MAT.",VLOOKUP(A1953,INSUMOS_AUX!A:F,6,FALSE),0)</f>
        <v>0</v>
      </c>
      <c r="G1953" s="375">
        <f>IF(C1953="M.O.",VLOOKUP(A1953,INSUMOS_AUX!A:F,6,FALSE),0)</f>
        <v>16.75</v>
      </c>
    </row>
    <row r="1954" spans="1:7">
      <c r="A1954" s="375">
        <v>25966</v>
      </c>
      <c r="B1954" s="372" t="s">
        <v>3980</v>
      </c>
      <c r="C1954" s="374" t="s">
        <v>43</v>
      </c>
      <c r="D1954" s="374" t="s">
        <v>113</v>
      </c>
      <c r="E1954" s="375">
        <v>1.096744E-3</v>
      </c>
      <c r="F1954" s="268">
        <f>IF(C1954="MAT.",VLOOKUP(A1954,INSUMOS_AUX!A:F,6,FALSE),0)</f>
        <v>13.63</v>
      </c>
      <c r="G1954" s="375">
        <f>IF(C1954="M.O.",VLOOKUP(A1954,INSUMOS_AUX!A:F,6,FALSE),0)</f>
        <v>0</v>
      </c>
    </row>
    <row r="1955" spans="1:7">
      <c r="A1955" s="375">
        <v>2711</v>
      </c>
      <c r="B1955" s="372" t="s">
        <v>334</v>
      </c>
      <c r="C1955" s="374" t="s">
        <v>43</v>
      </c>
      <c r="D1955" s="374" t="s">
        <v>2</v>
      </c>
      <c r="E1955" s="375">
        <v>4.82234E-4</v>
      </c>
      <c r="F1955" s="268">
        <f>IF(C1955="MAT.",VLOOKUP(A1955,INSUMOS_AUX!A:F,6,FALSE),0)</f>
        <v>100.24</v>
      </c>
      <c r="G1955" s="375">
        <f>IF(C1955="M.O.",VLOOKUP(A1955,INSUMOS_AUX!A:F,6,FALSE),0)</f>
        <v>0</v>
      </c>
    </row>
    <row r="1956" spans="1:7">
      <c r="A1956" s="375">
        <v>335</v>
      </c>
      <c r="B1956" s="372" t="s">
        <v>697</v>
      </c>
      <c r="C1956" s="374" t="s">
        <v>43</v>
      </c>
      <c r="D1956" s="374" t="s">
        <v>94</v>
      </c>
      <c r="E1956" s="375">
        <v>4.2599999999999999E-2</v>
      </c>
      <c r="F1956" s="268">
        <f>IF(C1956="MAT.",VLOOKUP(A1956,INSUMOS_AUX!A:F,6,FALSE),0)</f>
        <v>9.3800000000000008</v>
      </c>
      <c r="G1956" s="375">
        <f>IF(C1956="M.O.",VLOOKUP(A1956,INSUMOS_AUX!A:F,6,FALSE),0)</f>
        <v>0</v>
      </c>
    </row>
    <row r="1957" spans="1:7">
      <c r="A1957" s="375">
        <v>36144</v>
      </c>
      <c r="B1957" s="372" t="s">
        <v>4026</v>
      </c>
      <c r="C1957" s="374" t="s">
        <v>43</v>
      </c>
      <c r="D1957" s="374" t="s">
        <v>2</v>
      </c>
      <c r="E1957" s="375">
        <v>8.0895112000000005E-2</v>
      </c>
      <c r="F1957" s="268">
        <f>IF(C1957="MAT.",VLOOKUP(A1957,INSUMOS_AUX!A:F,6,FALSE),0)</f>
        <v>1.1200000000000001</v>
      </c>
      <c r="G1957" s="375">
        <f>IF(C1957="M.O.",VLOOKUP(A1957,INSUMOS_AUX!A:F,6,FALSE),0)</f>
        <v>0</v>
      </c>
    </row>
    <row r="1958" spans="1:7">
      <c r="A1958" s="375">
        <v>36146</v>
      </c>
      <c r="B1958" s="372" t="s">
        <v>3883</v>
      </c>
      <c r="C1958" s="374" t="s">
        <v>43</v>
      </c>
      <c r="D1958" s="374" t="s">
        <v>2</v>
      </c>
      <c r="E1958" s="375">
        <v>8.9996200000000003E-4</v>
      </c>
      <c r="F1958" s="268">
        <f>IF(C1958="MAT.",VLOOKUP(A1958,INSUMOS_AUX!A:F,6,FALSE),0)</f>
        <v>170</v>
      </c>
      <c r="G1958" s="375">
        <f>IF(C1958="M.O.",VLOOKUP(A1958,INSUMOS_AUX!A:F,6,FALSE),0)</f>
        <v>0</v>
      </c>
    </row>
    <row r="1959" spans="1:7" ht="21">
      <c r="A1959" s="375">
        <v>36149</v>
      </c>
      <c r="B1959" s="372" t="s">
        <v>4647</v>
      </c>
      <c r="C1959" s="374" t="s">
        <v>43</v>
      </c>
      <c r="D1959" s="374" t="s">
        <v>2</v>
      </c>
      <c r="E1959" s="375">
        <v>5.2243199999999997E-4</v>
      </c>
      <c r="F1959" s="268">
        <f>IF(C1959="MAT.",VLOOKUP(A1959,INSUMOS_AUX!A:F,6,FALSE),0)</f>
        <v>117.5</v>
      </c>
      <c r="G1959" s="375">
        <f>IF(C1959="M.O.",VLOOKUP(A1959,INSUMOS_AUX!A:F,6,FALSE),0)</f>
        <v>0</v>
      </c>
    </row>
    <row r="1960" spans="1:7">
      <c r="A1960" s="375">
        <v>36150</v>
      </c>
      <c r="B1960" s="372" t="s">
        <v>780</v>
      </c>
      <c r="C1960" s="374" t="s">
        <v>43</v>
      </c>
      <c r="D1960" s="374" t="s">
        <v>2</v>
      </c>
      <c r="E1960" s="375">
        <v>1.9201559999999999E-3</v>
      </c>
      <c r="F1960" s="268">
        <f>IF(C1960="MAT.",VLOOKUP(A1960,INSUMOS_AUX!A:F,6,FALSE),0)</f>
        <v>29.7</v>
      </c>
      <c r="G1960" s="375">
        <f>IF(C1960="M.O.",VLOOKUP(A1960,INSUMOS_AUX!A:F,6,FALSE),0)</f>
        <v>0</v>
      </c>
    </row>
    <row r="1961" spans="1:7" ht="21">
      <c r="A1961" s="375">
        <v>36153</v>
      </c>
      <c r="B1961" s="372" t="s">
        <v>4184</v>
      </c>
      <c r="C1961" s="374" t="s">
        <v>43</v>
      </c>
      <c r="D1961" s="374" t="s">
        <v>2</v>
      </c>
      <c r="E1961" s="375">
        <v>7.8001999999999998E-4</v>
      </c>
      <c r="F1961" s="268">
        <f>IF(C1961="MAT.",VLOOKUP(A1961,INSUMOS_AUX!A:F,6,FALSE),0)</f>
        <v>133.75</v>
      </c>
      <c r="G1961" s="375">
        <f>IF(C1961="M.O.",VLOOKUP(A1961,INSUMOS_AUX!A:F,6,FALSE),0)</f>
        <v>0</v>
      </c>
    </row>
    <row r="1962" spans="1:7">
      <c r="A1962" s="375">
        <v>37370</v>
      </c>
      <c r="B1962" s="372" t="s">
        <v>104</v>
      </c>
      <c r="C1962" s="374" t="s">
        <v>43</v>
      </c>
      <c r="D1962" s="374" t="s">
        <v>97</v>
      </c>
      <c r="E1962" s="375">
        <v>0.72560000000000002</v>
      </c>
      <c r="F1962" s="268">
        <f>IF(C1962="MAT.",VLOOKUP(A1962,INSUMOS_AUX!A:F,6,FALSE),0)</f>
        <v>1.7</v>
      </c>
      <c r="G1962" s="375">
        <f>IF(C1962="M.O.",VLOOKUP(A1962,INSUMOS_AUX!A:F,6,FALSE),0)</f>
        <v>0</v>
      </c>
    </row>
    <row r="1963" spans="1:7">
      <c r="A1963" s="375">
        <v>37371</v>
      </c>
      <c r="B1963" s="372" t="s">
        <v>105</v>
      </c>
      <c r="C1963" s="374" t="s">
        <v>43</v>
      </c>
      <c r="D1963" s="374" t="s">
        <v>97</v>
      </c>
      <c r="E1963" s="375">
        <v>0.72560000000000002</v>
      </c>
      <c r="F1963" s="268">
        <f>IF(C1963="MAT.",VLOOKUP(A1963,INSUMOS_AUX!A:F,6,FALSE),0)</f>
        <v>0.64</v>
      </c>
      <c r="G1963" s="375">
        <f>IF(C1963="M.O.",VLOOKUP(A1963,INSUMOS_AUX!A:F,6,FALSE),0)</f>
        <v>0</v>
      </c>
    </row>
    <row r="1964" spans="1:7">
      <c r="A1964" s="375">
        <v>37372</v>
      </c>
      <c r="B1964" s="372" t="s">
        <v>106</v>
      </c>
      <c r="C1964" s="374" t="s">
        <v>43</v>
      </c>
      <c r="D1964" s="374" t="s">
        <v>97</v>
      </c>
      <c r="E1964" s="375">
        <v>0.72560000000000002</v>
      </c>
      <c r="F1964" s="268">
        <f>IF(C1964="MAT.",VLOOKUP(A1964,INSUMOS_AUX!A:F,6,FALSE),0)</f>
        <v>0.37</v>
      </c>
      <c r="G1964" s="375">
        <f>IF(C1964="M.O.",VLOOKUP(A1964,INSUMOS_AUX!A:F,6,FALSE),0)</f>
        <v>0</v>
      </c>
    </row>
    <row r="1965" spans="1:7">
      <c r="A1965" s="375">
        <v>37373</v>
      </c>
      <c r="B1965" s="372" t="s">
        <v>107</v>
      </c>
      <c r="C1965" s="374" t="s">
        <v>43</v>
      </c>
      <c r="D1965" s="374" t="s">
        <v>97</v>
      </c>
      <c r="E1965" s="375">
        <v>0.72560000000000002</v>
      </c>
      <c r="F1965" s="268">
        <f>IF(C1965="MAT.",VLOOKUP(A1965,INSUMOS_AUX!A:F,6,FALSE),0)</f>
        <v>0.02</v>
      </c>
      <c r="G1965" s="375">
        <f>IF(C1965="M.O.",VLOOKUP(A1965,INSUMOS_AUX!A:F,6,FALSE),0)</f>
        <v>0</v>
      </c>
    </row>
    <row r="1966" spans="1:7">
      <c r="A1966" s="375">
        <v>38382</v>
      </c>
      <c r="B1966" s="372" t="s">
        <v>2915</v>
      </c>
      <c r="C1966" s="374" t="s">
        <v>43</v>
      </c>
      <c r="D1966" s="374" t="s">
        <v>2</v>
      </c>
      <c r="E1966" s="375">
        <v>1.9808880000000001E-3</v>
      </c>
      <c r="F1966" s="268">
        <f>IF(C1966="MAT.",VLOOKUP(A1966,INSUMOS_AUX!A:F,6,FALSE),0)</f>
        <v>7.37</v>
      </c>
      <c r="G1966" s="375">
        <f>IF(C1966="M.O.",VLOOKUP(A1966,INSUMOS_AUX!A:F,6,FALSE),0)</f>
        <v>0</v>
      </c>
    </row>
    <row r="1967" spans="1:7">
      <c r="A1967" s="375">
        <v>38390</v>
      </c>
      <c r="B1967" s="372" t="s">
        <v>4067</v>
      </c>
      <c r="C1967" s="374" t="s">
        <v>43</v>
      </c>
      <c r="D1967" s="374" t="s">
        <v>2</v>
      </c>
      <c r="E1967" s="375">
        <v>1.096744E-3</v>
      </c>
      <c r="F1967" s="268">
        <f>IF(C1967="MAT.",VLOOKUP(A1967,INSUMOS_AUX!A:F,6,FALSE),0)</f>
        <v>22.22</v>
      </c>
      <c r="G1967" s="375">
        <f>IF(C1967="M.O.",VLOOKUP(A1967,INSUMOS_AUX!A:F,6,FALSE),0)</f>
        <v>0</v>
      </c>
    </row>
    <row r="1968" spans="1:7">
      <c r="A1968" s="375">
        <v>38393</v>
      </c>
      <c r="B1968" s="372" t="s">
        <v>4066</v>
      </c>
      <c r="C1968" s="374" t="s">
        <v>43</v>
      </c>
      <c r="D1968" s="374" t="s">
        <v>2</v>
      </c>
      <c r="E1968" s="375">
        <v>1.096744E-3</v>
      </c>
      <c r="F1968" s="268">
        <f>IF(C1968="MAT.",VLOOKUP(A1968,INSUMOS_AUX!A:F,6,FALSE),0)</f>
        <v>10.02</v>
      </c>
      <c r="G1968" s="375">
        <f>IF(C1968="M.O.",VLOOKUP(A1968,INSUMOS_AUX!A:F,6,FALSE),0)</f>
        <v>0</v>
      </c>
    </row>
    <row r="1969" spans="1:7">
      <c r="A1969" s="375">
        <v>38396</v>
      </c>
      <c r="B1969" s="372" t="s">
        <v>4090</v>
      </c>
      <c r="C1969" s="374" t="s">
        <v>43</v>
      </c>
      <c r="D1969" s="374" t="s">
        <v>2</v>
      </c>
      <c r="E1969" s="375">
        <v>3.9328E-5</v>
      </c>
      <c r="F1969" s="268">
        <f>IF(C1969="MAT.",VLOOKUP(A1969,INSUMOS_AUX!A:F,6,FALSE),0)</f>
        <v>308.81</v>
      </c>
      <c r="G1969" s="375">
        <f>IF(C1969="M.O.",VLOOKUP(A1969,INSUMOS_AUX!A:F,6,FALSE),0)</f>
        <v>0</v>
      </c>
    </row>
    <row r="1970" spans="1:7">
      <c r="A1970" s="375">
        <v>38399</v>
      </c>
      <c r="B1970" s="372" t="s">
        <v>914</v>
      </c>
      <c r="C1970" s="374" t="s">
        <v>43</v>
      </c>
      <c r="D1970" s="374" t="s">
        <v>2</v>
      </c>
      <c r="E1970" s="375">
        <v>1.9649199999999999E-4</v>
      </c>
      <c r="F1970" s="268">
        <f>IF(C1970="MAT.",VLOOKUP(A1970,INSUMOS_AUX!A:F,6,FALSE),0)</f>
        <v>123.87</v>
      </c>
      <c r="G1970" s="375">
        <f>IF(C1970="M.O.",VLOOKUP(A1970,INSUMOS_AUX!A:F,6,FALSE),0)</f>
        <v>0</v>
      </c>
    </row>
    <row r="1971" spans="1:7" ht="21">
      <c r="A1971" s="375">
        <v>38413</v>
      </c>
      <c r="B1971" s="372" t="s">
        <v>2921</v>
      </c>
      <c r="C1971" s="374" t="s">
        <v>43</v>
      </c>
      <c r="D1971" s="374" t="s">
        <v>2</v>
      </c>
      <c r="E1971" s="375">
        <v>3.1998000000000001E-5</v>
      </c>
      <c r="F1971" s="268">
        <f>IF(C1971="MAT.",VLOOKUP(A1971,INSUMOS_AUX!A:F,6,FALSE),0)</f>
        <v>623.17999999999995</v>
      </c>
      <c r="G1971" s="375">
        <f>IF(C1971="M.O.",VLOOKUP(A1971,INSUMOS_AUX!A:F,6,FALSE),0)</f>
        <v>0</v>
      </c>
    </row>
    <row r="1972" spans="1:7">
      <c r="A1972" s="375">
        <v>38476</v>
      </c>
      <c r="B1972" s="372" t="s">
        <v>2266</v>
      </c>
      <c r="C1972" s="374" t="s">
        <v>43</v>
      </c>
      <c r="D1972" s="374" t="s">
        <v>2</v>
      </c>
      <c r="E1972" s="375">
        <v>1.4925600000000001E-4</v>
      </c>
      <c r="F1972" s="268">
        <f>IF(C1972="MAT.",VLOOKUP(A1972,INSUMOS_AUX!A:F,6,FALSE),0)</f>
        <v>186.63</v>
      </c>
      <c r="G1972" s="375">
        <f>IF(C1972="M.O.",VLOOKUP(A1972,INSUMOS_AUX!A:F,6,FALSE),0)</f>
        <v>0</v>
      </c>
    </row>
    <row r="1973" spans="1:7">
      <c r="A1973" s="375">
        <v>38477</v>
      </c>
      <c r="B1973" s="372" t="s">
        <v>2267</v>
      </c>
      <c r="C1973" s="374" t="s">
        <v>43</v>
      </c>
      <c r="D1973" s="374" t="s">
        <v>2</v>
      </c>
      <c r="E1973" s="375">
        <v>3.1998000000000001E-5</v>
      </c>
      <c r="F1973" s="268">
        <f>IF(C1973="MAT.",VLOOKUP(A1973,INSUMOS_AUX!A:F,6,FALSE),0)</f>
        <v>528.54</v>
      </c>
      <c r="G1973" s="375">
        <f>IF(C1973="M.O.",VLOOKUP(A1973,INSUMOS_AUX!A:F,6,FALSE),0)</f>
        <v>0</v>
      </c>
    </row>
    <row r="1974" spans="1:7" ht="21">
      <c r="A1974" s="375">
        <v>39413</v>
      </c>
      <c r="B1974" s="372" t="s">
        <v>1463</v>
      </c>
      <c r="C1974" s="374" t="s">
        <v>43</v>
      </c>
      <c r="D1974" s="374" t="s">
        <v>76</v>
      </c>
      <c r="E1974" s="375">
        <v>1.0966</v>
      </c>
      <c r="F1974" s="268">
        <f>IF(C1974="MAT.",VLOOKUP(A1974,INSUMOS_AUX!A:F,6,FALSE),0)</f>
        <v>16.149999999999999</v>
      </c>
      <c r="G1974" s="375">
        <f>IF(C1974="M.O.",VLOOKUP(A1974,INSUMOS_AUX!A:F,6,FALSE),0)</f>
        <v>0</v>
      </c>
    </row>
    <row r="1975" spans="1:7" ht="21">
      <c r="A1975" s="375">
        <v>39427</v>
      </c>
      <c r="B1975" s="372" t="s">
        <v>3601</v>
      </c>
      <c r="C1975" s="374" t="s">
        <v>43</v>
      </c>
      <c r="D1975" s="374" t="s">
        <v>78</v>
      </c>
      <c r="E1975" s="375">
        <v>3.851</v>
      </c>
      <c r="F1975" s="268">
        <f>IF(C1975="MAT.",VLOOKUP(A1975,INSUMOS_AUX!A:F,6,FALSE),0)</f>
        <v>2.64</v>
      </c>
      <c r="G1975" s="375">
        <f>IF(C1975="M.O.",VLOOKUP(A1975,INSUMOS_AUX!A:F,6,FALSE),0)</f>
        <v>0</v>
      </c>
    </row>
    <row r="1976" spans="1:7" ht="21">
      <c r="A1976" s="375">
        <v>39430</v>
      </c>
      <c r="B1976" s="372" t="s">
        <v>3583</v>
      </c>
      <c r="C1976" s="374" t="s">
        <v>43</v>
      </c>
      <c r="D1976" s="374" t="s">
        <v>2</v>
      </c>
      <c r="E1976" s="375">
        <v>1.3265</v>
      </c>
      <c r="F1976" s="268">
        <f>IF(C1976="MAT.",VLOOKUP(A1976,INSUMOS_AUX!A:F,6,FALSE),0)</f>
        <v>0.99</v>
      </c>
      <c r="G1976" s="375">
        <f>IF(C1976="M.O.",VLOOKUP(A1976,INSUMOS_AUX!A:F,6,FALSE),0)</f>
        <v>0</v>
      </c>
    </row>
    <row r="1977" spans="1:7" ht="21">
      <c r="A1977" s="375">
        <v>39432</v>
      </c>
      <c r="B1977" s="372" t="s">
        <v>2409</v>
      </c>
      <c r="C1977" s="374" t="s">
        <v>43</v>
      </c>
      <c r="D1977" s="374" t="s">
        <v>78</v>
      </c>
      <c r="E1977" s="375">
        <v>1.4395</v>
      </c>
      <c r="F1977" s="268">
        <f>IF(C1977="MAT.",VLOOKUP(A1977,INSUMOS_AUX!A:F,6,FALSE),0)</f>
        <v>2.39</v>
      </c>
      <c r="G1977" s="375">
        <f>IF(C1977="M.O.",VLOOKUP(A1977,INSUMOS_AUX!A:F,6,FALSE),0)</f>
        <v>0</v>
      </c>
    </row>
    <row r="1978" spans="1:7" ht="21">
      <c r="A1978" s="375">
        <v>39434</v>
      </c>
      <c r="B1978" s="372" t="s">
        <v>3268</v>
      </c>
      <c r="C1978" s="374" t="s">
        <v>43</v>
      </c>
      <c r="D1978" s="374" t="s">
        <v>94</v>
      </c>
      <c r="E1978" s="375">
        <v>0.5202</v>
      </c>
      <c r="F1978" s="268">
        <f>IF(C1978="MAT.",VLOOKUP(A1978,INSUMOS_AUX!A:F,6,FALSE),0)</f>
        <v>3.21</v>
      </c>
      <c r="G1978" s="375">
        <f>IF(C1978="M.O.",VLOOKUP(A1978,INSUMOS_AUX!A:F,6,FALSE),0)</f>
        <v>0</v>
      </c>
    </row>
    <row r="1979" spans="1:7" ht="21">
      <c r="A1979" s="375">
        <v>39435</v>
      </c>
      <c r="B1979" s="372" t="s">
        <v>3486</v>
      </c>
      <c r="C1979" s="374" t="s">
        <v>43</v>
      </c>
      <c r="D1979" s="374" t="s">
        <v>2</v>
      </c>
      <c r="E1979" s="375">
        <v>7.9740000000000002</v>
      </c>
      <c r="F1979" s="268">
        <f>IF(C1979="MAT.",VLOOKUP(A1979,INSUMOS_AUX!A:F,6,FALSE),0)</f>
        <v>0.06</v>
      </c>
      <c r="G1979" s="375">
        <f>IF(C1979="M.O.",VLOOKUP(A1979,INSUMOS_AUX!A:F,6,FALSE),0)</f>
        <v>0</v>
      </c>
    </row>
    <row r="1980" spans="1:7" ht="21">
      <c r="A1980" s="375">
        <v>39443</v>
      </c>
      <c r="B1980" s="372" t="s">
        <v>3493</v>
      </c>
      <c r="C1980" s="374" t="s">
        <v>43</v>
      </c>
      <c r="D1980" s="374" t="s">
        <v>2</v>
      </c>
      <c r="E1980" s="375">
        <v>2.1911999999999998</v>
      </c>
      <c r="F1980" s="268">
        <f>IF(C1980="MAT.",VLOOKUP(A1980,INSUMOS_AUX!A:F,6,FALSE),0)</f>
        <v>0.14000000000000001</v>
      </c>
      <c r="G1980" s="375">
        <f>IF(C1980="M.O.",VLOOKUP(A1980,INSUMOS_AUX!A:F,6,FALSE),0)</f>
        <v>0</v>
      </c>
    </row>
    <row r="1981" spans="1:7">
      <c r="A1981" s="375">
        <v>40547</v>
      </c>
      <c r="B1981" s="372" t="s">
        <v>3530</v>
      </c>
      <c r="C1981" s="374" t="s">
        <v>43</v>
      </c>
      <c r="D1981" s="374" t="s">
        <v>167</v>
      </c>
      <c r="E1981" s="375">
        <v>1.32E-2</v>
      </c>
      <c r="F1981" s="268">
        <f>IF(C1981="MAT.",VLOOKUP(A1981,INSUMOS_AUX!A:F,6,FALSE),0)</f>
        <v>16.41</v>
      </c>
      <c r="G1981" s="375">
        <f>IF(C1981="M.O.",VLOOKUP(A1981,INSUMOS_AUX!A:F,6,FALSE),0)</f>
        <v>0</v>
      </c>
    </row>
    <row r="1982" spans="1:7">
      <c r="A1982" s="375">
        <v>6111</v>
      </c>
      <c r="B1982" s="372" t="s">
        <v>109</v>
      </c>
      <c r="C1982" s="374" t="s">
        <v>92</v>
      </c>
      <c r="D1982" s="374" t="s">
        <v>97</v>
      </c>
      <c r="E1982" s="375">
        <v>0.36900388000000001</v>
      </c>
      <c r="F1982" s="268">
        <f>IF(C1982="MAT.",VLOOKUP(A1982,INSUMOS_AUX!A:F,6,FALSE),0)</f>
        <v>0</v>
      </c>
      <c r="G1982" s="375">
        <f>IF(C1982="M.O.",VLOOKUP(A1982,INSUMOS_AUX!A:F,6,FALSE),0)</f>
        <v>8.17</v>
      </c>
    </row>
    <row r="1983" spans="1:7">
      <c r="A1983" s="96"/>
      <c r="B1983" s="110"/>
      <c r="C1983" s="97"/>
      <c r="D1983" s="97"/>
      <c r="E1983" s="97"/>
      <c r="F1983" s="97"/>
      <c r="G1983" s="97"/>
    </row>
    <row r="1984" spans="1:7">
      <c r="A1984" s="359" t="s">
        <v>5744</v>
      </c>
      <c r="B1984" s="358" t="s">
        <v>5745</v>
      </c>
      <c r="C1984" s="360" t="s">
        <v>75</v>
      </c>
      <c r="D1984" s="360" t="s">
        <v>78</v>
      </c>
      <c r="E1984" s="361">
        <v>84.34</v>
      </c>
      <c r="F1984" s="361">
        <f t="shared" ref="F1984:G1984" si="65">SUMPRODUCT($E1985:$E1985,F1985:F1985)</f>
        <v>12</v>
      </c>
      <c r="G1984" s="361">
        <f t="shared" si="65"/>
        <v>0</v>
      </c>
    </row>
    <row r="1985" spans="1:7">
      <c r="A1985" s="375" t="s">
        <v>6398</v>
      </c>
      <c r="B1985" s="372" t="s">
        <v>6399</v>
      </c>
      <c r="C1985" s="374" t="s">
        <v>43</v>
      </c>
      <c r="D1985" s="374" t="s">
        <v>6400</v>
      </c>
      <c r="E1985" s="375">
        <v>1</v>
      </c>
      <c r="F1985" s="268">
        <f>IF(C1985="MAT.",VLOOKUP(A1985,INSUMOS_AUX!A:F,6,FALSE),0)</f>
        <v>12</v>
      </c>
      <c r="G1985" s="375">
        <f>IF(C1985="M.O.",VLOOKUP(A1985,INSUMOS_AUX!A:F,6,FALSE),0)</f>
        <v>0</v>
      </c>
    </row>
    <row r="1986" spans="1:7">
      <c r="A1986" s="96"/>
      <c r="B1986" s="110"/>
      <c r="C1986" s="97"/>
      <c r="D1986" s="97"/>
      <c r="E1986" s="97"/>
      <c r="F1986" s="97"/>
      <c r="G1986" s="97"/>
    </row>
    <row r="1987" spans="1:7">
      <c r="A1987" s="68" t="s">
        <v>5264</v>
      </c>
      <c r="B1987" s="377" t="s">
        <v>5746</v>
      </c>
      <c r="C1987" s="69"/>
      <c r="D1987" s="69"/>
      <c r="E1987" s="69"/>
      <c r="F1987" s="69"/>
      <c r="G1987" s="69"/>
    </row>
    <row r="1988" spans="1:7">
      <c r="A1988" s="96"/>
      <c r="B1988" s="110"/>
      <c r="C1988" s="97"/>
      <c r="D1988" s="97"/>
      <c r="E1988" s="97"/>
      <c r="F1988" s="97"/>
      <c r="G1988" s="97"/>
    </row>
    <row r="1989" spans="1:7">
      <c r="A1989" s="359" t="s">
        <v>5747</v>
      </c>
      <c r="B1989" s="358" t="s">
        <v>5748</v>
      </c>
      <c r="C1989" s="360" t="s">
        <v>75</v>
      </c>
      <c r="D1989" s="360" t="s">
        <v>76</v>
      </c>
      <c r="E1989" s="361">
        <v>196.39</v>
      </c>
      <c r="F1989" s="361">
        <f t="shared" ref="F1989:G1989" si="66">SUMPRODUCT($E1990:$E2016,F1990:F2016)</f>
        <v>7.4309981370000004</v>
      </c>
      <c r="G1989" s="361">
        <f t="shared" si="66"/>
        <v>3.5466276999999997</v>
      </c>
    </row>
    <row r="1990" spans="1:7">
      <c r="A1990" s="375">
        <v>10</v>
      </c>
      <c r="B1990" s="372" t="s">
        <v>332</v>
      </c>
      <c r="C1990" s="374" t="s">
        <v>43</v>
      </c>
      <c r="D1990" s="374" t="s">
        <v>2</v>
      </c>
      <c r="E1990" s="375">
        <v>2.4051599999999999E-3</v>
      </c>
      <c r="F1990" s="268">
        <f>IF(C1990="MAT.",VLOOKUP(A1990,INSUMOS_AUX!A:F,6,FALSE),0)</f>
        <v>6.13</v>
      </c>
      <c r="G1990" s="375">
        <f>IF(C1990="M.O.",VLOOKUP(A1990,INSUMOS_AUX!A:F,6,FALSE),0)</f>
        <v>0</v>
      </c>
    </row>
    <row r="1991" spans="1:7" ht="21">
      <c r="A1991" s="375">
        <v>11359</v>
      </c>
      <c r="B1991" s="372" t="s">
        <v>5603</v>
      </c>
      <c r="C1991" s="374" t="s">
        <v>43</v>
      </c>
      <c r="D1991" s="374" t="s">
        <v>2</v>
      </c>
      <c r="E1991" s="375">
        <v>2.031E-5</v>
      </c>
      <c r="F1991" s="268">
        <f>IF(C1991="MAT.",VLOOKUP(A1991,INSUMOS_AUX!A:F,6,FALSE),0)</f>
        <v>604.45000000000005</v>
      </c>
      <c r="G1991" s="375">
        <f>IF(C1991="M.O.",VLOOKUP(A1991,INSUMOS_AUX!A:F,6,FALSE),0)</f>
        <v>0</v>
      </c>
    </row>
    <row r="1992" spans="1:7">
      <c r="A1992" s="375">
        <v>12815</v>
      </c>
      <c r="B1992" s="372" t="s">
        <v>2406</v>
      </c>
      <c r="C1992" s="374" t="s">
        <v>43</v>
      </c>
      <c r="D1992" s="374" t="s">
        <v>2</v>
      </c>
      <c r="E1992" s="375">
        <v>2.7207300000000002E-3</v>
      </c>
      <c r="F1992" s="268">
        <f>IF(C1992="MAT.",VLOOKUP(A1992,INSUMOS_AUX!A:F,6,FALSE),0)</f>
        <v>5.65</v>
      </c>
      <c r="G1992" s="375">
        <f>IF(C1992="M.O.",VLOOKUP(A1992,INSUMOS_AUX!A:F,6,FALSE),0)</f>
        <v>0</v>
      </c>
    </row>
    <row r="1993" spans="1:7">
      <c r="A1993" s="375">
        <v>12892</v>
      </c>
      <c r="B1993" s="372" t="s">
        <v>328</v>
      </c>
      <c r="C1993" s="374" t="s">
        <v>43</v>
      </c>
      <c r="D1993" s="374" t="s">
        <v>98</v>
      </c>
      <c r="E1993" s="375">
        <v>4.1203799999999999E-3</v>
      </c>
      <c r="F1993" s="268">
        <f>IF(C1993="MAT.",VLOOKUP(A1993,INSUMOS_AUX!A:F,6,FALSE),0)</f>
        <v>9</v>
      </c>
      <c r="G1993" s="375">
        <f>IF(C1993="M.O.",VLOOKUP(A1993,INSUMOS_AUX!A:F,6,FALSE),0)</f>
        <v>0</v>
      </c>
    </row>
    <row r="1994" spans="1:7">
      <c r="A1994" s="375">
        <v>12893</v>
      </c>
      <c r="B1994" s="372" t="s">
        <v>329</v>
      </c>
      <c r="C1994" s="374" t="s">
        <v>43</v>
      </c>
      <c r="D1994" s="374" t="s">
        <v>98</v>
      </c>
      <c r="E1994" s="375">
        <v>4.8030000000000002E-4</v>
      </c>
      <c r="F1994" s="268">
        <f>IF(C1994="MAT.",VLOOKUP(A1994,INSUMOS_AUX!A:F,6,FALSE),0)</f>
        <v>48</v>
      </c>
      <c r="G1994" s="375">
        <f>IF(C1994="M.O.",VLOOKUP(A1994,INSUMOS_AUX!A:F,6,FALSE),0)</f>
        <v>0</v>
      </c>
    </row>
    <row r="1995" spans="1:7" ht="21">
      <c r="A1995" s="375">
        <v>135</v>
      </c>
      <c r="B1995" s="372" t="s">
        <v>719</v>
      </c>
      <c r="C1995" s="374" t="s">
        <v>43</v>
      </c>
      <c r="D1995" s="374" t="s">
        <v>94</v>
      </c>
      <c r="E1995" s="375">
        <v>1.2</v>
      </c>
      <c r="F1995" s="268">
        <f>IF(C1995="MAT.",VLOOKUP(A1995,INSUMOS_AUX!A:F,6,FALSE),0)</f>
        <v>5.19</v>
      </c>
      <c r="G1995" s="375">
        <f>IF(C1995="M.O.",VLOOKUP(A1995,INSUMOS_AUX!A:F,6,FALSE),0)</f>
        <v>0</v>
      </c>
    </row>
    <row r="1996" spans="1:7">
      <c r="A1996" s="375">
        <v>25966</v>
      </c>
      <c r="B1996" s="372" t="s">
        <v>3980</v>
      </c>
      <c r="C1996" s="374" t="s">
        <v>43</v>
      </c>
      <c r="D1996" s="374" t="s">
        <v>113</v>
      </c>
      <c r="E1996" s="375">
        <v>4.5344999999999999E-4</v>
      </c>
      <c r="F1996" s="268">
        <f>IF(C1996="MAT.",VLOOKUP(A1996,INSUMOS_AUX!A:F,6,FALSE),0)</f>
        <v>13.63</v>
      </c>
      <c r="G1996" s="375">
        <f>IF(C1996="M.O.",VLOOKUP(A1996,INSUMOS_AUX!A:F,6,FALSE),0)</f>
        <v>0</v>
      </c>
    </row>
    <row r="1997" spans="1:7">
      <c r="A1997" s="375">
        <v>2711</v>
      </c>
      <c r="B1997" s="372" t="s">
        <v>334</v>
      </c>
      <c r="C1997" s="374" t="s">
        <v>43</v>
      </c>
      <c r="D1997" s="374" t="s">
        <v>2</v>
      </c>
      <c r="E1997" s="375">
        <v>1.9938000000000001E-4</v>
      </c>
      <c r="F1997" s="268">
        <f>IF(C1997="MAT.",VLOOKUP(A1997,INSUMOS_AUX!A:F,6,FALSE),0)</f>
        <v>100.24</v>
      </c>
      <c r="G1997" s="375">
        <f>IF(C1997="M.O.",VLOOKUP(A1997,INSUMOS_AUX!A:F,6,FALSE),0)</f>
        <v>0</v>
      </c>
    </row>
    <row r="1998" spans="1:7">
      <c r="A1998" s="375">
        <v>36144</v>
      </c>
      <c r="B1998" s="372" t="s">
        <v>4026</v>
      </c>
      <c r="C1998" s="374" t="s">
        <v>43</v>
      </c>
      <c r="D1998" s="374" t="s">
        <v>2</v>
      </c>
      <c r="E1998" s="375">
        <v>3.3446160000000003E-2</v>
      </c>
      <c r="F1998" s="268">
        <f>IF(C1998="MAT.",VLOOKUP(A1998,INSUMOS_AUX!A:F,6,FALSE),0)</f>
        <v>1.1200000000000001</v>
      </c>
      <c r="G1998" s="375">
        <f>IF(C1998="M.O.",VLOOKUP(A1998,INSUMOS_AUX!A:F,6,FALSE),0)</f>
        <v>0</v>
      </c>
    </row>
    <row r="1999" spans="1:7">
      <c r="A1999" s="375">
        <v>36146</v>
      </c>
      <c r="B1999" s="372" t="s">
        <v>3883</v>
      </c>
      <c r="C1999" s="374" t="s">
        <v>43</v>
      </c>
      <c r="D1999" s="374" t="s">
        <v>2</v>
      </c>
      <c r="E1999" s="375">
        <v>3.7209E-4</v>
      </c>
      <c r="F1999" s="268">
        <f>IF(C1999="MAT.",VLOOKUP(A1999,INSUMOS_AUX!A:F,6,FALSE),0)</f>
        <v>170</v>
      </c>
      <c r="G1999" s="375">
        <f>IF(C1999="M.O.",VLOOKUP(A1999,INSUMOS_AUX!A:F,6,FALSE),0)</f>
        <v>0</v>
      </c>
    </row>
    <row r="2000" spans="1:7" ht="21">
      <c r="A2000" s="375">
        <v>36149</v>
      </c>
      <c r="B2000" s="372" t="s">
        <v>4647</v>
      </c>
      <c r="C2000" s="374" t="s">
        <v>43</v>
      </c>
      <c r="D2000" s="374" t="s">
        <v>2</v>
      </c>
      <c r="E2000" s="375">
        <v>2.1599999999999999E-4</v>
      </c>
      <c r="F2000" s="268">
        <f>IF(C2000="MAT.",VLOOKUP(A2000,INSUMOS_AUX!A:F,6,FALSE),0)</f>
        <v>117.5</v>
      </c>
      <c r="G2000" s="375">
        <f>IF(C2000="M.O.",VLOOKUP(A2000,INSUMOS_AUX!A:F,6,FALSE),0)</f>
        <v>0</v>
      </c>
    </row>
    <row r="2001" spans="1:7">
      <c r="A2001" s="375">
        <v>36150</v>
      </c>
      <c r="B2001" s="372" t="s">
        <v>780</v>
      </c>
      <c r="C2001" s="374" t="s">
        <v>43</v>
      </c>
      <c r="D2001" s="374" t="s">
        <v>2</v>
      </c>
      <c r="E2001" s="375">
        <v>7.9389E-4</v>
      </c>
      <c r="F2001" s="268">
        <f>IF(C2001="MAT.",VLOOKUP(A2001,INSUMOS_AUX!A:F,6,FALSE),0)</f>
        <v>29.7</v>
      </c>
      <c r="G2001" s="375">
        <f>IF(C2001="M.O.",VLOOKUP(A2001,INSUMOS_AUX!A:F,6,FALSE),0)</f>
        <v>0</v>
      </c>
    </row>
    <row r="2002" spans="1:7" ht="21">
      <c r="A2002" s="375">
        <v>36153</v>
      </c>
      <c r="B2002" s="372" t="s">
        <v>4184</v>
      </c>
      <c r="C2002" s="374" t="s">
        <v>43</v>
      </c>
      <c r="D2002" s="374" t="s">
        <v>2</v>
      </c>
      <c r="E2002" s="375">
        <v>3.2249999999999998E-4</v>
      </c>
      <c r="F2002" s="268">
        <f>IF(C2002="MAT.",VLOOKUP(A2002,INSUMOS_AUX!A:F,6,FALSE),0)</f>
        <v>133.75</v>
      </c>
      <c r="G2002" s="375">
        <f>IF(C2002="M.O.",VLOOKUP(A2002,INSUMOS_AUX!A:F,6,FALSE),0)</f>
        <v>0</v>
      </c>
    </row>
    <row r="2003" spans="1:7">
      <c r="A2003" s="375">
        <v>37370</v>
      </c>
      <c r="B2003" s="372" t="s">
        <v>104</v>
      </c>
      <c r="C2003" s="374" t="s">
        <v>43</v>
      </c>
      <c r="D2003" s="374" t="s">
        <v>97</v>
      </c>
      <c r="E2003" s="375">
        <v>0.3</v>
      </c>
      <c r="F2003" s="268">
        <f>IF(C2003="MAT.",VLOOKUP(A2003,INSUMOS_AUX!A:F,6,FALSE),0)</f>
        <v>1.7</v>
      </c>
      <c r="G2003" s="375">
        <f>IF(C2003="M.O.",VLOOKUP(A2003,INSUMOS_AUX!A:F,6,FALSE),0)</f>
        <v>0</v>
      </c>
    </row>
    <row r="2004" spans="1:7">
      <c r="A2004" s="375">
        <v>37371</v>
      </c>
      <c r="B2004" s="372" t="s">
        <v>105</v>
      </c>
      <c r="C2004" s="374" t="s">
        <v>43</v>
      </c>
      <c r="D2004" s="374" t="s">
        <v>97</v>
      </c>
      <c r="E2004" s="375">
        <v>0.3</v>
      </c>
      <c r="F2004" s="268">
        <f>IF(C2004="MAT.",VLOOKUP(A2004,INSUMOS_AUX!A:F,6,FALSE),0)</f>
        <v>0.64</v>
      </c>
      <c r="G2004" s="375">
        <f>IF(C2004="M.O.",VLOOKUP(A2004,INSUMOS_AUX!A:F,6,FALSE),0)</f>
        <v>0</v>
      </c>
    </row>
    <row r="2005" spans="1:7">
      <c r="A2005" s="375">
        <v>37372</v>
      </c>
      <c r="B2005" s="372" t="s">
        <v>106</v>
      </c>
      <c r="C2005" s="374" t="s">
        <v>43</v>
      </c>
      <c r="D2005" s="374" t="s">
        <v>97</v>
      </c>
      <c r="E2005" s="375">
        <v>0.3</v>
      </c>
      <c r="F2005" s="268">
        <f>IF(C2005="MAT.",VLOOKUP(A2005,INSUMOS_AUX!A:F,6,FALSE),0)</f>
        <v>0.37</v>
      </c>
      <c r="G2005" s="375">
        <f>IF(C2005="M.O.",VLOOKUP(A2005,INSUMOS_AUX!A:F,6,FALSE),0)</f>
        <v>0</v>
      </c>
    </row>
    <row r="2006" spans="1:7">
      <c r="A2006" s="375">
        <v>37373</v>
      </c>
      <c r="B2006" s="372" t="s">
        <v>107</v>
      </c>
      <c r="C2006" s="374" t="s">
        <v>43</v>
      </c>
      <c r="D2006" s="374" t="s">
        <v>97</v>
      </c>
      <c r="E2006" s="375">
        <v>0.3</v>
      </c>
      <c r="F2006" s="268">
        <f>IF(C2006="MAT.",VLOOKUP(A2006,INSUMOS_AUX!A:F,6,FALSE),0)</f>
        <v>0.02</v>
      </c>
      <c r="G2006" s="375">
        <f>IF(C2006="M.O.",VLOOKUP(A2006,INSUMOS_AUX!A:F,6,FALSE),0)</f>
        <v>0</v>
      </c>
    </row>
    <row r="2007" spans="1:7">
      <c r="A2007" s="375">
        <v>38382</v>
      </c>
      <c r="B2007" s="372" t="s">
        <v>2915</v>
      </c>
      <c r="C2007" s="374" t="s">
        <v>43</v>
      </c>
      <c r="D2007" s="374" t="s">
        <v>2</v>
      </c>
      <c r="E2007" s="375">
        <v>8.1899999999999996E-4</v>
      </c>
      <c r="F2007" s="268">
        <f>IF(C2007="MAT.",VLOOKUP(A2007,INSUMOS_AUX!A:F,6,FALSE),0)</f>
        <v>7.37</v>
      </c>
      <c r="G2007" s="375">
        <f>IF(C2007="M.O.",VLOOKUP(A2007,INSUMOS_AUX!A:F,6,FALSE),0)</f>
        <v>0</v>
      </c>
    </row>
    <row r="2008" spans="1:7">
      <c r="A2008" s="375">
        <v>38390</v>
      </c>
      <c r="B2008" s="372" t="s">
        <v>4067</v>
      </c>
      <c r="C2008" s="374" t="s">
        <v>43</v>
      </c>
      <c r="D2008" s="374" t="s">
        <v>2</v>
      </c>
      <c r="E2008" s="375">
        <v>4.5344999999999999E-4</v>
      </c>
      <c r="F2008" s="268">
        <f>IF(C2008="MAT.",VLOOKUP(A2008,INSUMOS_AUX!A:F,6,FALSE),0)</f>
        <v>22.22</v>
      </c>
      <c r="G2008" s="375">
        <f>IF(C2008="M.O.",VLOOKUP(A2008,INSUMOS_AUX!A:F,6,FALSE),0)</f>
        <v>0</v>
      </c>
    </row>
    <row r="2009" spans="1:7">
      <c r="A2009" s="375">
        <v>38393</v>
      </c>
      <c r="B2009" s="372" t="s">
        <v>4066</v>
      </c>
      <c r="C2009" s="374" t="s">
        <v>43</v>
      </c>
      <c r="D2009" s="374" t="s">
        <v>2</v>
      </c>
      <c r="E2009" s="375">
        <v>4.5344999999999999E-4</v>
      </c>
      <c r="F2009" s="268">
        <f>IF(C2009="MAT.",VLOOKUP(A2009,INSUMOS_AUX!A:F,6,FALSE),0)</f>
        <v>10.02</v>
      </c>
      <c r="G2009" s="375">
        <f>IF(C2009="M.O.",VLOOKUP(A2009,INSUMOS_AUX!A:F,6,FALSE),0)</f>
        <v>0</v>
      </c>
    </row>
    <row r="2010" spans="1:7">
      <c r="A2010" s="375">
        <v>38396</v>
      </c>
      <c r="B2010" s="372" t="s">
        <v>4090</v>
      </c>
      <c r="C2010" s="374" t="s">
        <v>43</v>
      </c>
      <c r="D2010" s="374" t="s">
        <v>2</v>
      </c>
      <c r="E2010" s="375">
        <v>1.626E-5</v>
      </c>
      <c r="F2010" s="268">
        <f>IF(C2010="MAT.",VLOOKUP(A2010,INSUMOS_AUX!A:F,6,FALSE),0)</f>
        <v>308.81</v>
      </c>
      <c r="G2010" s="375">
        <f>IF(C2010="M.O.",VLOOKUP(A2010,INSUMOS_AUX!A:F,6,FALSE),0)</f>
        <v>0</v>
      </c>
    </row>
    <row r="2011" spans="1:7">
      <c r="A2011" s="375">
        <v>38399</v>
      </c>
      <c r="B2011" s="372" t="s">
        <v>914</v>
      </c>
      <c r="C2011" s="374" t="s">
        <v>43</v>
      </c>
      <c r="D2011" s="374" t="s">
        <v>2</v>
      </c>
      <c r="E2011" s="375">
        <v>8.1240000000000001E-5</v>
      </c>
      <c r="F2011" s="268">
        <f>IF(C2011="MAT.",VLOOKUP(A2011,INSUMOS_AUX!A:F,6,FALSE),0)</f>
        <v>123.87</v>
      </c>
      <c r="G2011" s="375">
        <f>IF(C2011="M.O.",VLOOKUP(A2011,INSUMOS_AUX!A:F,6,FALSE),0)</f>
        <v>0</v>
      </c>
    </row>
    <row r="2012" spans="1:7" ht="21">
      <c r="A2012" s="375">
        <v>38413</v>
      </c>
      <c r="B2012" s="372" t="s">
        <v>2921</v>
      </c>
      <c r="C2012" s="374" t="s">
        <v>43</v>
      </c>
      <c r="D2012" s="374" t="s">
        <v>2</v>
      </c>
      <c r="E2012" s="375">
        <v>1.323E-5</v>
      </c>
      <c r="F2012" s="268">
        <f>IF(C2012="MAT.",VLOOKUP(A2012,INSUMOS_AUX!A:F,6,FALSE),0)</f>
        <v>623.17999999999995</v>
      </c>
      <c r="G2012" s="375">
        <f>IF(C2012="M.O.",VLOOKUP(A2012,INSUMOS_AUX!A:F,6,FALSE),0)</f>
        <v>0</v>
      </c>
    </row>
    <row r="2013" spans="1:7">
      <c r="A2013" s="375">
        <v>38476</v>
      </c>
      <c r="B2013" s="372" t="s">
        <v>2266</v>
      </c>
      <c r="C2013" s="374" t="s">
        <v>43</v>
      </c>
      <c r="D2013" s="374" t="s">
        <v>2</v>
      </c>
      <c r="E2013" s="375">
        <v>6.1710000000000004E-5</v>
      </c>
      <c r="F2013" s="268">
        <f>IF(C2013="MAT.",VLOOKUP(A2013,INSUMOS_AUX!A:F,6,FALSE),0)</f>
        <v>186.63</v>
      </c>
      <c r="G2013" s="375">
        <f>IF(C2013="M.O.",VLOOKUP(A2013,INSUMOS_AUX!A:F,6,FALSE),0)</f>
        <v>0</v>
      </c>
    </row>
    <row r="2014" spans="1:7">
      <c r="A2014" s="375">
        <v>38477</v>
      </c>
      <c r="B2014" s="372" t="s">
        <v>2267</v>
      </c>
      <c r="C2014" s="374" t="s">
        <v>43</v>
      </c>
      <c r="D2014" s="374" t="s">
        <v>2</v>
      </c>
      <c r="E2014" s="375">
        <v>1.323E-5</v>
      </c>
      <c r="F2014" s="268">
        <f>IF(C2014="MAT.",VLOOKUP(A2014,INSUMOS_AUX!A:F,6,FALSE),0)</f>
        <v>528.54</v>
      </c>
      <c r="G2014" s="375">
        <f>IF(C2014="M.O.",VLOOKUP(A2014,INSUMOS_AUX!A:F,6,FALSE),0)</f>
        <v>0</v>
      </c>
    </row>
    <row r="2015" spans="1:7">
      <c r="A2015" s="375">
        <v>4750</v>
      </c>
      <c r="B2015" s="372" t="s">
        <v>110</v>
      </c>
      <c r="C2015" s="374" t="s">
        <v>92</v>
      </c>
      <c r="D2015" s="374" t="s">
        <v>97</v>
      </c>
      <c r="E2015" s="375">
        <v>0.20341999999999999</v>
      </c>
      <c r="F2015" s="268">
        <f>IF(C2015="MAT.",VLOOKUP(A2015,INSUMOS_AUX!A:F,6,FALSE),0)</f>
        <v>0</v>
      </c>
      <c r="G2015" s="375">
        <f>IF(C2015="M.O.",VLOOKUP(A2015,INSUMOS_AUX!A:F,6,FALSE),0)</f>
        <v>13.35</v>
      </c>
    </row>
    <row r="2016" spans="1:7">
      <c r="A2016" s="375">
        <v>6111</v>
      </c>
      <c r="B2016" s="372" t="s">
        <v>109</v>
      </c>
      <c r="C2016" s="374" t="s">
        <v>92</v>
      </c>
      <c r="D2016" s="374" t="s">
        <v>97</v>
      </c>
      <c r="E2016" s="375">
        <v>0.10170999999999999</v>
      </c>
      <c r="F2016" s="268">
        <f>IF(C2016="MAT.",VLOOKUP(A2016,INSUMOS_AUX!A:F,6,FALSE),0)</f>
        <v>0</v>
      </c>
      <c r="G2016" s="375">
        <f>IF(C2016="M.O.",VLOOKUP(A2016,INSUMOS_AUX!A:F,6,FALSE),0)</f>
        <v>8.17</v>
      </c>
    </row>
    <row r="2017" spans="1:7">
      <c r="A2017" s="96"/>
      <c r="B2017" s="110"/>
      <c r="C2017" s="97"/>
      <c r="D2017" s="97"/>
      <c r="E2017" s="97"/>
      <c r="F2017" s="97"/>
      <c r="G2017" s="97"/>
    </row>
    <row r="2018" spans="1:7">
      <c r="A2018" s="68" t="s">
        <v>5268</v>
      </c>
      <c r="B2018" s="377" t="s">
        <v>5749</v>
      </c>
      <c r="C2018" s="69"/>
      <c r="D2018" s="69"/>
      <c r="E2018" s="69"/>
      <c r="F2018" s="69"/>
      <c r="G2018" s="69"/>
    </row>
    <row r="2019" spans="1:7">
      <c r="A2019" s="96"/>
      <c r="B2019" s="110"/>
      <c r="C2019" s="97"/>
      <c r="D2019" s="97"/>
      <c r="E2019" s="97"/>
      <c r="F2019" s="97"/>
      <c r="G2019" s="97"/>
    </row>
    <row r="2020" spans="1:7" ht="21">
      <c r="A2020" s="359" t="s">
        <v>5750</v>
      </c>
      <c r="B2020" s="358" t="s">
        <v>5751</v>
      </c>
      <c r="C2020" s="360" t="s">
        <v>75</v>
      </c>
      <c r="D2020" s="360" t="s">
        <v>78</v>
      </c>
      <c r="E2020" s="361">
        <v>98.93</v>
      </c>
      <c r="F2020" s="361">
        <f t="shared" ref="F2020:G2020" si="67">SUMPRODUCT($E2021:$E2058,F2021:F2058)</f>
        <v>14.715818013390001</v>
      </c>
      <c r="G2020" s="361">
        <f t="shared" si="67"/>
        <v>9.9799739090999999</v>
      </c>
    </row>
    <row r="2021" spans="1:7">
      <c r="A2021" s="375">
        <v>10</v>
      </c>
      <c r="B2021" s="372" t="s">
        <v>332</v>
      </c>
      <c r="C2021" s="374" t="s">
        <v>43</v>
      </c>
      <c r="D2021" s="374" t="s">
        <v>2</v>
      </c>
      <c r="E2021" s="375">
        <v>7.2829849999999996E-3</v>
      </c>
      <c r="F2021" s="268">
        <f>IF(C2021="MAT.",VLOOKUP(A2021,INSUMOS_AUX!A:F,6,FALSE),0)</f>
        <v>6.13</v>
      </c>
      <c r="G2021" s="375">
        <f>IF(C2021="M.O.",VLOOKUP(A2021,INSUMOS_AUX!A:F,6,FALSE),0)</f>
        <v>0</v>
      </c>
    </row>
    <row r="2022" spans="1:7">
      <c r="A2022" s="375">
        <v>10567</v>
      </c>
      <c r="B2022" s="372" t="s">
        <v>162</v>
      </c>
      <c r="C2022" s="374" t="s">
        <v>43</v>
      </c>
      <c r="D2022" s="374" t="s">
        <v>78</v>
      </c>
      <c r="E2022" s="375">
        <v>0.18</v>
      </c>
      <c r="F2022" s="268">
        <f>IF(C2022="MAT.",VLOOKUP(A2022,INSUMOS_AUX!A:F,6,FALSE),0)</f>
        <v>9.15</v>
      </c>
      <c r="G2022" s="375">
        <f>IF(C2022="M.O.",VLOOKUP(A2022,INSUMOS_AUX!A:F,6,FALSE),0)</f>
        <v>0</v>
      </c>
    </row>
    <row r="2023" spans="1:7" ht="21">
      <c r="A2023" s="375">
        <v>11359</v>
      </c>
      <c r="B2023" s="372" t="s">
        <v>5603</v>
      </c>
      <c r="C2023" s="374" t="s">
        <v>43</v>
      </c>
      <c r="D2023" s="374" t="s">
        <v>2</v>
      </c>
      <c r="E2023" s="375">
        <v>6.1500000000000004E-5</v>
      </c>
      <c r="F2023" s="268">
        <f>IF(C2023="MAT.",VLOOKUP(A2023,INSUMOS_AUX!A:F,6,FALSE),0)</f>
        <v>604.45000000000005</v>
      </c>
      <c r="G2023" s="375">
        <f>IF(C2023="M.O.",VLOOKUP(A2023,INSUMOS_AUX!A:F,6,FALSE),0)</f>
        <v>0</v>
      </c>
    </row>
    <row r="2024" spans="1:7">
      <c r="A2024" s="375">
        <v>1213</v>
      </c>
      <c r="B2024" s="372" t="s">
        <v>96</v>
      </c>
      <c r="C2024" s="374" t="s">
        <v>92</v>
      </c>
      <c r="D2024" s="374" t="s">
        <v>97</v>
      </c>
      <c r="E2024" s="375">
        <v>0.13120899999999999</v>
      </c>
      <c r="F2024" s="268">
        <f>IF(C2024="MAT.",VLOOKUP(A2024,INSUMOS_AUX!A:F,6,FALSE),0)</f>
        <v>0</v>
      </c>
      <c r="G2024" s="375">
        <f>IF(C2024="M.O.",VLOOKUP(A2024,INSUMOS_AUX!A:F,6,FALSE),0)</f>
        <v>13.35</v>
      </c>
    </row>
    <row r="2025" spans="1:7">
      <c r="A2025" s="375">
        <v>12815</v>
      </c>
      <c r="B2025" s="372" t="s">
        <v>2406</v>
      </c>
      <c r="C2025" s="374" t="s">
        <v>43</v>
      </c>
      <c r="D2025" s="374" t="s">
        <v>2</v>
      </c>
      <c r="E2025" s="375">
        <v>8.2385519999999997E-3</v>
      </c>
      <c r="F2025" s="268">
        <f>IF(C2025="MAT.",VLOOKUP(A2025,INSUMOS_AUX!A:F,6,FALSE),0)</f>
        <v>5.65</v>
      </c>
      <c r="G2025" s="375">
        <f>IF(C2025="M.O.",VLOOKUP(A2025,INSUMOS_AUX!A:F,6,FALSE),0)</f>
        <v>0</v>
      </c>
    </row>
    <row r="2026" spans="1:7">
      <c r="A2026" s="375">
        <v>12892</v>
      </c>
      <c r="B2026" s="372" t="s">
        <v>328</v>
      </c>
      <c r="C2026" s="374" t="s">
        <v>43</v>
      </c>
      <c r="D2026" s="374" t="s">
        <v>98</v>
      </c>
      <c r="E2026" s="375">
        <v>1.2722908999999999E-2</v>
      </c>
      <c r="F2026" s="268">
        <f>IF(C2026="MAT.",VLOOKUP(A2026,INSUMOS_AUX!A:F,6,FALSE),0)</f>
        <v>9</v>
      </c>
      <c r="G2026" s="375">
        <f>IF(C2026="M.O.",VLOOKUP(A2026,INSUMOS_AUX!A:F,6,FALSE),0)</f>
        <v>0</v>
      </c>
    </row>
    <row r="2027" spans="1:7">
      <c r="A2027" s="375">
        <v>12893</v>
      </c>
      <c r="B2027" s="372" t="s">
        <v>329</v>
      </c>
      <c r="C2027" s="374" t="s">
        <v>43</v>
      </c>
      <c r="D2027" s="374" t="s">
        <v>98</v>
      </c>
      <c r="E2027" s="375">
        <v>1.48307E-3</v>
      </c>
      <c r="F2027" s="268">
        <f>IF(C2027="MAT.",VLOOKUP(A2027,INSUMOS_AUX!A:F,6,FALSE),0)</f>
        <v>48</v>
      </c>
      <c r="G2027" s="375">
        <f>IF(C2027="M.O.",VLOOKUP(A2027,INSUMOS_AUX!A:F,6,FALSE),0)</f>
        <v>0</v>
      </c>
    </row>
    <row r="2028" spans="1:7" ht="21">
      <c r="A2028" s="375">
        <v>1346</v>
      </c>
      <c r="B2028" s="372" t="s">
        <v>1482</v>
      </c>
      <c r="C2028" s="374" t="s">
        <v>43</v>
      </c>
      <c r="D2028" s="374" t="s">
        <v>76</v>
      </c>
      <c r="E2028" s="375">
        <v>0.2</v>
      </c>
      <c r="F2028" s="268">
        <f>IF(C2028="MAT.",VLOOKUP(A2028,INSUMOS_AUX!A:F,6,FALSE),0)</f>
        <v>21.45</v>
      </c>
      <c r="G2028" s="375">
        <f>IF(C2028="M.O.",VLOOKUP(A2028,INSUMOS_AUX!A:F,6,FALSE),0)</f>
        <v>0</v>
      </c>
    </row>
    <row r="2029" spans="1:7">
      <c r="A2029" s="375">
        <v>1379</v>
      </c>
      <c r="B2029" s="372" t="s">
        <v>335</v>
      </c>
      <c r="C2029" s="374" t="s">
        <v>43</v>
      </c>
      <c r="D2029" s="374" t="s">
        <v>94</v>
      </c>
      <c r="E2029" s="375">
        <v>3.83684</v>
      </c>
      <c r="F2029" s="268">
        <f>IF(C2029="MAT.",VLOOKUP(A2029,INSUMOS_AUX!A:F,6,FALSE),0)</f>
        <v>0.42</v>
      </c>
      <c r="G2029" s="375">
        <f>IF(C2029="M.O.",VLOOKUP(A2029,INSUMOS_AUX!A:F,6,FALSE),0)</f>
        <v>0</v>
      </c>
    </row>
    <row r="2030" spans="1:7">
      <c r="A2030" s="375">
        <v>25966</v>
      </c>
      <c r="B2030" s="372" t="s">
        <v>3980</v>
      </c>
      <c r="C2030" s="374" t="s">
        <v>43</v>
      </c>
      <c r="D2030" s="374" t="s">
        <v>113</v>
      </c>
      <c r="E2030" s="375">
        <v>1.3730770000000001E-3</v>
      </c>
      <c r="F2030" s="268">
        <f>IF(C2030="MAT.",VLOOKUP(A2030,INSUMOS_AUX!A:F,6,FALSE),0)</f>
        <v>13.63</v>
      </c>
      <c r="G2030" s="375">
        <f>IF(C2030="M.O.",VLOOKUP(A2030,INSUMOS_AUX!A:F,6,FALSE),0)</f>
        <v>0</v>
      </c>
    </row>
    <row r="2031" spans="1:7">
      <c r="A2031" s="375">
        <v>2705</v>
      </c>
      <c r="B2031" s="372" t="s">
        <v>99</v>
      </c>
      <c r="C2031" s="374" t="s">
        <v>43</v>
      </c>
      <c r="D2031" s="374" t="s">
        <v>100</v>
      </c>
      <c r="E2031" s="375">
        <v>2.3099999999999999E-2</v>
      </c>
      <c r="F2031" s="268">
        <f>IF(C2031="MAT.",VLOOKUP(A2031,INSUMOS_AUX!A:F,6,FALSE),0)</f>
        <v>0.46</v>
      </c>
      <c r="G2031" s="375">
        <f>IF(C2031="M.O.",VLOOKUP(A2031,INSUMOS_AUX!A:F,6,FALSE),0)</f>
        <v>0</v>
      </c>
    </row>
    <row r="2032" spans="1:7">
      <c r="A2032" s="375">
        <v>2711</v>
      </c>
      <c r="B2032" s="372" t="s">
        <v>334</v>
      </c>
      <c r="C2032" s="374" t="s">
        <v>43</v>
      </c>
      <c r="D2032" s="374" t="s">
        <v>2</v>
      </c>
      <c r="E2032" s="375">
        <v>6.0373600000000001E-4</v>
      </c>
      <c r="F2032" s="268">
        <f>IF(C2032="MAT.",VLOOKUP(A2032,INSUMOS_AUX!A:F,6,FALSE),0)</f>
        <v>100.24</v>
      </c>
      <c r="G2032" s="375">
        <f>IF(C2032="M.O.",VLOOKUP(A2032,INSUMOS_AUX!A:F,6,FALSE),0)</f>
        <v>0</v>
      </c>
    </row>
    <row r="2033" spans="1:7">
      <c r="A2033" s="375">
        <v>337</v>
      </c>
      <c r="B2033" s="372" t="s">
        <v>704</v>
      </c>
      <c r="C2033" s="374" t="s">
        <v>43</v>
      </c>
      <c r="D2033" s="374" t="s">
        <v>94</v>
      </c>
      <c r="E2033" s="375">
        <v>0.02</v>
      </c>
      <c r="F2033" s="268">
        <f>IF(C2033="MAT.",VLOOKUP(A2033,INSUMOS_AUX!A:F,6,FALSE),0)</f>
        <v>10</v>
      </c>
      <c r="G2033" s="375">
        <f>IF(C2033="M.O.",VLOOKUP(A2033,INSUMOS_AUX!A:F,6,FALSE),0)</f>
        <v>0</v>
      </c>
    </row>
    <row r="2034" spans="1:7">
      <c r="A2034" s="375">
        <v>36144</v>
      </c>
      <c r="B2034" s="372" t="s">
        <v>4026</v>
      </c>
      <c r="C2034" s="374" t="s">
        <v>43</v>
      </c>
      <c r="D2034" s="374" t="s">
        <v>2</v>
      </c>
      <c r="E2034" s="375">
        <v>0.10327505300000001</v>
      </c>
      <c r="F2034" s="268">
        <f>IF(C2034="MAT.",VLOOKUP(A2034,INSUMOS_AUX!A:F,6,FALSE),0)</f>
        <v>1.1200000000000001</v>
      </c>
      <c r="G2034" s="375">
        <f>IF(C2034="M.O.",VLOOKUP(A2034,INSUMOS_AUX!A:F,6,FALSE),0)</f>
        <v>0</v>
      </c>
    </row>
    <row r="2035" spans="1:7">
      <c r="A2035" s="375">
        <v>36146</v>
      </c>
      <c r="B2035" s="372" t="s">
        <v>3883</v>
      </c>
      <c r="C2035" s="374" t="s">
        <v>43</v>
      </c>
      <c r="D2035" s="374" t="s">
        <v>2</v>
      </c>
      <c r="E2035" s="375">
        <v>1.1489390000000001E-3</v>
      </c>
      <c r="F2035" s="268">
        <f>IF(C2035="MAT.",VLOOKUP(A2035,INSUMOS_AUX!A:F,6,FALSE),0)</f>
        <v>170</v>
      </c>
      <c r="G2035" s="375">
        <f>IF(C2035="M.O.",VLOOKUP(A2035,INSUMOS_AUX!A:F,6,FALSE),0)</f>
        <v>0</v>
      </c>
    </row>
    <row r="2036" spans="1:7" ht="21">
      <c r="A2036" s="375">
        <v>36149</v>
      </c>
      <c r="B2036" s="372" t="s">
        <v>4647</v>
      </c>
      <c r="C2036" s="374" t="s">
        <v>43</v>
      </c>
      <c r="D2036" s="374" t="s">
        <v>2</v>
      </c>
      <c r="E2036" s="375">
        <v>6.6696400000000003E-4</v>
      </c>
      <c r="F2036" s="268">
        <f>IF(C2036="MAT.",VLOOKUP(A2036,INSUMOS_AUX!A:F,6,FALSE),0)</f>
        <v>117.5</v>
      </c>
      <c r="G2036" s="375">
        <f>IF(C2036="M.O.",VLOOKUP(A2036,INSUMOS_AUX!A:F,6,FALSE),0)</f>
        <v>0</v>
      </c>
    </row>
    <row r="2037" spans="1:7">
      <c r="A2037" s="375">
        <v>36150</v>
      </c>
      <c r="B2037" s="372" t="s">
        <v>780</v>
      </c>
      <c r="C2037" s="374" t="s">
        <v>43</v>
      </c>
      <c r="D2037" s="374" t="s">
        <v>2</v>
      </c>
      <c r="E2037" s="375">
        <v>2.4513740000000001E-3</v>
      </c>
      <c r="F2037" s="268">
        <f>IF(C2037="MAT.",VLOOKUP(A2037,INSUMOS_AUX!A:F,6,FALSE),0)</f>
        <v>29.7</v>
      </c>
      <c r="G2037" s="375">
        <f>IF(C2037="M.O.",VLOOKUP(A2037,INSUMOS_AUX!A:F,6,FALSE),0)</f>
        <v>0</v>
      </c>
    </row>
    <row r="2038" spans="1:7" ht="21">
      <c r="A2038" s="375">
        <v>36153</v>
      </c>
      <c r="B2038" s="372" t="s">
        <v>4184</v>
      </c>
      <c r="C2038" s="374" t="s">
        <v>43</v>
      </c>
      <c r="D2038" s="374" t="s">
        <v>2</v>
      </c>
      <c r="E2038" s="375">
        <v>9.9581600000000006E-4</v>
      </c>
      <c r="F2038" s="268">
        <f>IF(C2038="MAT.",VLOOKUP(A2038,INSUMOS_AUX!A:F,6,FALSE),0)</f>
        <v>133.75</v>
      </c>
      <c r="G2038" s="375">
        <f>IF(C2038="M.O.",VLOOKUP(A2038,INSUMOS_AUX!A:F,6,FALSE),0)</f>
        <v>0</v>
      </c>
    </row>
    <row r="2039" spans="1:7" ht="21">
      <c r="A2039" s="375">
        <v>36397</v>
      </c>
      <c r="B2039" s="372" t="s">
        <v>188</v>
      </c>
      <c r="C2039" s="374" t="s">
        <v>43</v>
      </c>
      <c r="D2039" s="374" t="s">
        <v>2</v>
      </c>
      <c r="E2039" s="375">
        <v>1.9589999999999998E-6</v>
      </c>
      <c r="F2039" s="268">
        <f>IF(C2039="MAT.",VLOOKUP(A2039,INSUMOS_AUX!A:F,6,FALSE),0)</f>
        <v>12203.38</v>
      </c>
      <c r="G2039" s="375">
        <f>IF(C2039="M.O.",VLOOKUP(A2039,INSUMOS_AUX!A:F,6,FALSE),0)</f>
        <v>0</v>
      </c>
    </row>
    <row r="2040" spans="1:7">
      <c r="A2040" s="375">
        <v>370</v>
      </c>
      <c r="B2040" s="372" t="s">
        <v>6367</v>
      </c>
      <c r="C2040" s="374" t="s">
        <v>43</v>
      </c>
      <c r="D2040" s="374" t="s">
        <v>93</v>
      </c>
      <c r="E2040" s="375">
        <v>1.1745999999999999E-2</v>
      </c>
      <c r="F2040" s="268">
        <f>IF(C2040="MAT.",VLOOKUP(A2040,INSUMOS_AUX!A:F,6,FALSE),0)</f>
        <v>77.5</v>
      </c>
      <c r="G2040" s="375">
        <f>IF(C2040="M.O.",VLOOKUP(A2040,INSUMOS_AUX!A:F,6,FALSE),0)</f>
        <v>0</v>
      </c>
    </row>
    <row r="2041" spans="1:7">
      <c r="A2041" s="375">
        <v>37370</v>
      </c>
      <c r="B2041" s="372" t="s">
        <v>104</v>
      </c>
      <c r="C2041" s="374" t="s">
        <v>43</v>
      </c>
      <c r="D2041" s="374" t="s">
        <v>97</v>
      </c>
      <c r="E2041" s="375">
        <v>0.92634000000000005</v>
      </c>
      <c r="F2041" s="268">
        <f>IF(C2041="MAT.",VLOOKUP(A2041,INSUMOS_AUX!A:F,6,FALSE),0)</f>
        <v>1.7</v>
      </c>
      <c r="G2041" s="375">
        <f>IF(C2041="M.O.",VLOOKUP(A2041,INSUMOS_AUX!A:F,6,FALSE),0)</f>
        <v>0</v>
      </c>
    </row>
    <row r="2042" spans="1:7">
      <c r="A2042" s="375">
        <v>37371</v>
      </c>
      <c r="B2042" s="372" t="s">
        <v>105</v>
      </c>
      <c r="C2042" s="374" t="s">
        <v>43</v>
      </c>
      <c r="D2042" s="374" t="s">
        <v>97</v>
      </c>
      <c r="E2042" s="375">
        <v>0.92634000000000005</v>
      </c>
      <c r="F2042" s="268">
        <f>IF(C2042="MAT.",VLOOKUP(A2042,INSUMOS_AUX!A:F,6,FALSE),0)</f>
        <v>0.64</v>
      </c>
      <c r="G2042" s="375">
        <f>IF(C2042="M.O.",VLOOKUP(A2042,INSUMOS_AUX!A:F,6,FALSE),0)</f>
        <v>0</v>
      </c>
    </row>
    <row r="2043" spans="1:7">
      <c r="A2043" s="375">
        <v>37372</v>
      </c>
      <c r="B2043" s="372" t="s">
        <v>106</v>
      </c>
      <c r="C2043" s="374" t="s">
        <v>43</v>
      </c>
      <c r="D2043" s="374" t="s">
        <v>97</v>
      </c>
      <c r="E2043" s="375">
        <v>0.92634000000000005</v>
      </c>
      <c r="F2043" s="268">
        <f>IF(C2043="MAT.",VLOOKUP(A2043,INSUMOS_AUX!A:F,6,FALSE),0)</f>
        <v>0.37</v>
      </c>
      <c r="G2043" s="375">
        <f>IF(C2043="M.O.",VLOOKUP(A2043,INSUMOS_AUX!A:F,6,FALSE),0)</f>
        <v>0</v>
      </c>
    </row>
    <row r="2044" spans="1:7">
      <c r="A2044" s="375">
        <v>37373</v>
      </c>
      <c r="B2044" s="372" t="s">
        <v>107</v>
      </c>
      <c r="C2044" s="374" t="s">
        <v>43</v>
      </c>
      <c r="D2044" s="374" t="s">
        <v>97</v>
      </c>
      <c r="E2044" s="375">
        <v>0.92634000000000005</v>
      </c>
      <c r="F2044" s="268">
        <f>IF(C2044="MAT.",VLOOKUP(A2044,INSUMOS_AUX!A:F,6,FALSE),0)</f>
        <v>0.02</v>
      </c>
      <c r="G2044" s="375">
        <f>IF(C2044="M.O.",VLOOKUP(A2044,INSUMOS_AUX!A:F,6,FALSE),0)</f>
        <v>0</v>
      </c>
    </row>
    <row r="2045" spans="1:7">
      <c r="A2045" s="375">
        <v>37623</v>
      </c>
      <c r="B2045" s="372" t="s">
        <v>6368</v>
      </c>
      <c r="C2045" s="374" t="s">
        <v>92</v>
      </c>
      <c r="D2045" s="374" t="s">
        <v>97</v>
      </c>
      <c r="E2045" s="375">
        <v>1.8040064000000001E-2</v>
      </c>
      <c r="F2045" s="268">
        <f>IF(C2045="MAT.",VLOOKUP(A2045,INSUMOS_AUX!A:F,6,FALSE),0)</f>
        <v>0</v>
      </c>
      <c r="G2045" s="375">
        <f>IF(C2045="M.O.",VLOOKUP(A2045,INSUMOS_AUX!A:F,6,FALSE),0)</f>
        <v>9.94</v>
      </c>
    </row>
    <row r="2046" spans="1:7">
      <c r="A2046" s="375">
        <v>38382</v>
      </c>
      <c r="B2046" s="372" t="s">
        <v>2915</v>
      </c>
      <c r="C2046" s="374" t="s">
        <v>43</v>
      </c>
      <c r="D2046" s="374" t="s">
        <v>2</v>
      </c>
      <c r="E2046" s="375">
        <v>2.4799869999999999E-3</v>
      </c>
      <c r="F2046" s="268">
        <f>IF(C2046="MAT.",VLOOKUP(A2046,INSUMOS_AUX!A:F,6,FALSE),0)</f>
        <v>7.37</v>
      </c>
      <c r="G2046" s="375">
        <f>IF(C2046="M.O.",VLOOKUP(A2046,INSUMOS_AUX!A:F,6,FALSE),0)</f>
        <v>0</v>
      </c>
    </row>
    <row r="2047" spans="1:7">
      <c r="A2047" s="375">
        <v>38390</v>
      </c>
      <c r="B2047" s="372" t="s">
        <v>4067</v>
      </c>
      <c r="C2047" s="374" t="s">
        <v>43</v>
      </c>
      <c r="D2047" s="374" t="s">
        <v>2</v>
      </c>
      <c r="E2047" s="375">
        <v>1.3730770000000001E-3</v>
      </c>
      <c r="F2047" s="268">
        <f>IF(C2047="MAT.",VLOOKUP(A2047,INSUMOS_AUX!A:F,6,FALSE),0)</f>
        <v>22.22</v>
      </c>
      <c r="G2047" s="375">
        <f>IF(C2047="M.O.",VLOOKUP(A2047,INSUMOS_AUX!A:F,6,FALSE),0)</f>
        <v>0</v>
      </c>
    </row>
    <row r="2048" spans="1:7">
      <c r="A2048" s="375">
        <v>38393</v>
      </c>
      <c r="B2048" s="372" t="s">
        <v>4066</v>
      </c>
      <c r="C2048" s="374" t="s">
        <v>43</v>
      </c>
      <c r="D2048" s="374" t="s">
        <v>2</v>
      </c>
      <c r="E2048" s="375">
        <v>1.3730770000000001E-3</v>
      </c>
      <c r="F2048" s="268">
        <f>IF(C2048="MAT.",VLOOKUP(A2048,INSUMOS_AUX!A:F,6,FALSE),0)</f>
        <v>10.02</v>
      </c>
      <c r="G2048" s="375">
        <f>IF(C2048="M.O.",VLOOKUP(A2048,INSUMOS_AUX!A:F,6,FALSE),0)</f>
        <v>0</v>
      </c>
    </row>
    <row r="2049" spans="1:7">
      <c r="A2049" s="375">
        <v>38396</v>
      </c>
      <c r="B2049" s="372" t="s">
        <v>4090</v>
      </c>
      <c r="C2049" s="374" t="s">
        <v>43</v>
      </c>
      <c r="D2049" s="374" t="s">
        <v>2</v>
      </c>
      <c r="E2049" s="375">
        <v>4.9236000000000001E-5</v>
      </c>
      <c r="F2049" s="268">
        <f>IF(C2049="MAT.",VLOOKUP(A2049,INSUMOS_AUX!A:F,6,FALSE),0)</f>
        <v>308.81</v>
      </c>
      <c r="G2049" s="375">
        <f>IF(C2049="M.O.",VLOOKUP(A2049,INSUMOS_AUX!A:F,6,FALSE),0)</f>
        <v>0</v>
      </c>
    </row>
    <row r="2050" spans="1:7">
      <c r="A2050" s="375">
        <v>38399</v>
      </c>
      <c r="B2050" s="372" t="s">
        <v>914</v>
      </c>
      <c r="C2050" s="374" t="s">
        <v>43</v>
      </c>
      <c r="D2050" s="374" t="s">
        <v>2</v>
      </c>
      <c r="E2050" s="375">
        <v>2.4600000000000002E-4</v>
      </c>
      <c r="F2050" s="268">
        <f>IF(C2050="MAT.",VLOOKUP(A2050,INSUMOS_AUX!A:F,6,FALSE),0)</f>
        <v>123.87</v>
      </c>
      <c r="G2050" s="375">
        <f>IF(C2050="M.O.",VLOOKUP(A2050,INSUMOS_AUX!A:F,6,FALSE),0)</f>
        <v>0</v>
      </c>
    </row>
    <row r="2051" spans="1:7" ht="21">
      <c r="A2051" s="375">
        <v>38413</v>
      </c>
      <c r="B2051" s="372" t="s">
        <v>2921</v>
      </c>
      <c r="C2051" s="374" t="s">
        <v>43</v>
      </c>
      <c r="D2051" s="374" t="s">
        <v>2</v>
      </c>
      <c r="E2051" s="375">
        <v>4.0061000000000002E-5</v>
      </c>
      <c r="F2051" s="268">
        <f>IF(C2051="MAT.",VLOOKUP(A2051,INSUMOS_AUX!A:F,6,FALSE),0)</f>
        <v>623.17999999999995</v>
      </c>
      <c r="G2051" s="375">
        <f>IF(C2051="M.O.",VLOOKUP(A2051,INSUMOS_AUX!A:F,6,FALSE),0)</f>
        <v>0</v>
      </c>
    </row>
    <row r="2052" spans="1:7">
      <c r="A2052" s="375">
        <v>38476</v>
      </c>
      <c r="B2052" s="372" t="s">
        <v>2266</v>
      </c>
      <c r="C2052" s="374" t="s">
        <v>43</v>
      </c>
      <c r="D2052" s="374" t="s">
        <v>2</v>
      </c>
      <c r="E2052" s="375">
        <v>1.8686199999999999E-4</v>
      </c>
      <c r="F2052" s="268">
        <f>IF(C2052="MAT.",VLOOKUP(A2052,INSUMOS_AUX!A:F,6,FALSE),0)</f>
        <v>186.63</v>
      </c>
      <c r="G2052" s="375">
        <f>IF(C2052="M.O.",VLOOKUP(A2052,INSUMOS_AUX!A:F,6,FALSE),0)</f>
        <v>0</v>
      </c>
    </row>
    <row r="2053" spans="1:7">
      <c r="A2053" s="375">
        <v>38477</v>
      </c>
      <c r="B2053" s="372" t="s">
        <v>2267</v>
      </c>
      <c r="C2053" s="374" t="s">
        <v>43</v>
      </c>
      <c r="D2053" s="374" t="s">
        <v>2</v>
      </c>
      <c r="E2053" s="375">
        <v>4.0061000000000002E-5</v>
      </c>
      <c r="F2053" s="268">
        <f>IF(C2053="MAT.",VLOOKUP(A2053,INSUMOS_AUX!A:F,6,FALSE),0)</f>
        <v>528.54</v>
      </c>
      <c r="G2053" s="375">
        <f>IF(C2053="M.O.",VLOOKUP(A2053,INSUMOS_AUX!A:F,6,FALSE),0)</f>
        <v>0</v>
      </c>
    </row>
    <row r="2054" spans="1:7">
      <c r="A2054" s="375">
        <v>4721</v>
      </c>
      <c r="B2054" s="372" t="s">
        <v>341</v>
      </c>
      <c r="C2054" s="374" t="s">
        <v>43</v>
      </c>
      <c r="D2054" s="374" t="s">
        <v>93</v>
      </c>
      <c r="E2054" s="375">
        <v>8.1340000000000006E-3</v>
      </c>
      <c r="F2054" s="268">
        <f>IF(C2054="MAT.",VLOOKUP(A2054,INSUMOS_AUX!A:F,6,FALSE),0)</f>
        <v>45.44</v>
      </c>
      <c r="G2054" s="375">
        <f>IF(C2054="M.O.",VLOOKUP(A2054,INSUMOS_AUX!A:F,6,FALSE),0)</f>
        <v>0</v>
      </c>
    </row>
    <row r="2055" spans="1:7">
      <c r="A2055" s="375">
        <v>4750</v>
      </c>
      <c r="B2055" s="372" t="s">
        <v>110</v>
      </c>
      <c r="C2055" s="374" t="s">
        <v>92</v>
      </c>
      <c r="D2055" s="374" t="s">
        <v>97</v>
      </c>
      <c r="E2055" s="375">
        <v>0.30513000000000001</v>
      </c>
      <c r="F2055" s="268">
        <f>IF(C2055="MAT.",VLOOKUP(A2055,INSUMOS_AUX!A:F,6,FALSE),0)</f>
        <v>0</v>
      </c>
      <c r="G2055" s="375">
        <f>IF(C2055="M.O.",VLOOKUP(A2055,INSUMOS_AUX!A:F,6,FALSE),0)</f>
        <v>13.35</v>
      </c>
    </row>
    <row r="2056" spans="1:7">
      <c r="A2056" s="375">
        <v>5075</v>
      </c>
      <c r="B2056" s="372" t="s">
        <v>6369</v>
      </c>
      <c r="C2056" s="374" t="s">
        <v>43</v>
      </c>
      <c r="D2056" s="374" t="s">
        <v>94</v>
      </c>
      <c r="E2056" s="375">
        <v>0.02</v>
      </c>
      <c r="F2056" s="268">
        <f>IF(C2056="MAT.",VLOOKUP(A2056,INSUMOS_AUX!A:F,6,FALSE),0)</f>
        <v>9.6199999999999992</v>
      </c>
      <c r="G2056" s="375">
        <f>IF(C2056="M.O.",VLOOKUP(A2056,INSUMOS_AUX!A:F,6,FALSE),0)</f>
        <v>0</v>
      </c>
    </row>
    <row r="2057" spans="1:7">
      <c r="A2057" s="375">
        <v>6111</v>
      </c>
      <c r="B2057" s="372" t="s">
        <v>109</v>
      </c>
      <c r="C2057" s="374" t="s">
        <v>92</v>
      </c>
      <c r="D2057" s="374" t="s">
        <v>97</v>
      </c>
      <c r="E2057" s="375">
        <v>0.48660098200000002</v>
      </c>
      <c r="F2057" s="268">
        <f>IF(C2057="MAT.",VLOOKUP(A2057,INSUMOS_AUX!A:F,6,FALSE),0)</f>
        <v>0</v>
      </c>
      <c r="G2057" s="375">
        <f>IF(C2057="M.O.",VLOOKUP(A2057,INSUMOS_AUX!A:F,6,FALSE),0)</f>
        <v>8.17</v>
      </c>
    </row>
    <row r="2058" spans="1:7">
      <c r="A2058" s="375">
        <v>6189</v>
      </c>
      <c r="B2058" s="372" t="s">
        <v>152</v>
      </c>
      <c r="C2058" s="374" t="s">
        <v>43</v>
      </c>
      <c r="D2058" s="374" t="s">
        <v>78</v>
      </c>
      <c r="E2058" s="375">
        <v>0.13</v>
      </c>
      <c r="F2058" s="268">
        <f>IF(C2058="MAT.",VLOOKUP(A2058,INSUMOS_AUX!A:F,6,FALSE),0)</f>
        <v>13.49</v>
      </c>
      <c r="G2058" s="375">
        <f>IF(C2058="M.O.",VLOOKUP(A2058,INSUMOS_AUX!A:F,6,FALSE),0)</f>
        <v>0</v>
      </c>
    </row>
    <row r="2059" spans="1:7">
      <c r="A2059" s="96"/>
      <c r="B2059" s="110"/>
      <c r="C2059" s="97"/>
      <c r="D2059" s="97"/>
      <c r="E2059" s="97"/>
      <c r="F2059" s="97"/>
      <c r="G2059" s="97"/>
    </row>
    <row r="2060" spans="1:7" ht="42">
      <c r="A2060" s="359" t="s">
        <v>5752</v>
      </c>
      <c r="B2060" s="358" t="s">
        <v>5753</v>
      </c>
      <c r="C2060" s="360" t="s">
        <v>75</v>
      </c>
      <c r="D2060" s="360" t="s">
        <v>76</v>
      </c>
      <c r="E2060" s="361">
        <v>58</v>
      </c>
      <c r="F2060" s="361">
        <f t="shared" ref="F2060:G2060" si="68">SUMPRODUCT($E2061:$E2087,F2061:F2087)</f>
        <v>50.413991306000007</v>
      </c>
      <c r="G2060" s="361">
        <f t="shared" si="68"/>
        <v>17.6508374</v>
      </c>
    </row>
    <row r="2061" spans="1:7">
      <c r="A2061" s="375">
        <v>10</v>
      </c>
      <c r="B2061" s="372" t="s">
        <v>332</v>
      </c>
      <c r="C2061" s="374" t="s">
        <v>43</v>
      </c>
      <c r="D2061" s="374" t="s">
        <v>2</v>
      </c>
      <c r="E2061" s="375">
        <v>1.1224080000000001E-2</v>
      </c>
      <c r="F2061" s="268">
        <f>IF(C2061="MAT.",VLOOKUP(A2061,INSUMOS_AUX!A:F,6,FALSE),0)</f>
        <v>6.13</v>
      </c>
      <c r="G2061" s="375">
        <f>IF(C2061="M.O.",VLOOKUP(A2061,INSUMOS_AUX!A:F,6,FALSE),0)</f>
        <v>0</v>
      </c>
    </row>
    <row r="2062" spans="1:7">
      <c r="A2062" s="375">
        <v>10966</v>
      </c>
      <c r="B2062" s="372" t="s">
        <v>3597</v>
      </c>
      <c r="C2062" s="374" t="s">
        <v>43</v>
      </c>
      <c r="D2062" s="374" t="s">
        <v>94</v>
      </c>
      <c r="E2062" s="375">
        <v>10</v>
      </c>
      <c r="F2062" s="268">
        <f>IF(C2062="MAT.",VLOOKUP(A2062,INSUMOS_AUX!A:F,6,FALSE),0)</f>
        <v>4.4800000000000004</v>
      </c>
      <c r="G2062" s="375">
        <f>IF(C2062="M.O.",VLOOKUP(A2062,INSUMOS_AUX!A:F,6,FALSE),0)</f>
        <v>0</v>
      </c>
    </row>
    <row r="2063" spans="1:7" ht="21">
      <c r="A2063" s="375">
        <v>11359</v>
      </c>
      <c r="B2063" s="372" t="s">
        <v>5603</v>
      </c>
      <c r="C2063" s="374" t="s">
        <v>43</v>
      </c>
      <c r="D2063" s="374" t="s">
        <v>2</v>
      </c>
      <c r="E2063" s="375">
        <v>9.4779999999999997E-5</v>
      </c>
      <c r="F2063" s="268">
        <f>IF(C2063="MAT.",VLOOKUP(A2063,INSUMOS_AUX!A:F,6,FALSE),0)</f>
        <v>604.45000000000005</v>
      </c>
      <c r="G2063" s="375">
        <f>IF(C2063="M.O.",VLOOKUP(A2063,INSUMOS_AUX!A:F,6,FALSE),0)</f>
        <v>0</v>
      </c>
    </row>
    <row r="2064" spans="1:7">
      <c r="A2064" s="375">
        <v>12815</v>
      </c>
      <c r="B2064" s="372" t="s">
        <v>2406</v>
      </c>
      <c r="C2064" s="374" t="s">
        <v>43</v>
      </c>
      <c r="D2064" s="374" t="s">
        <v>2</v>
      </c>
      <c r="E2064" s="375">
        <v>1.269674E-2</v>
      </c>
      <c r="F2064" s="268">
        <f>IF(C2064="MAT.",VLOOKUP(A2064,INSUMOS_AUX!A:F,6,FALSE),0)</f>
        <v>5.65</v>
      </c>
      <c r="G2064" s="375">
        <f>IF(C2064="M.O.",VLOOKUP(A2064,INSUMOS_AUX!A:F,6,FALSE),0)</f>
        <v>0</v>
      </c>
    </row>
    <row r="2065" spans="1:7">
      <c r="A2065" s="375">
        <v>12892</v>
      </c>
      <c r="B2065" s="372" t="s">
        <v>328</v>
      </c>
      <c r="C2065" s="374" t="s">
        <v>43</v>
      </c>
      <c r="D2065" s="374" t="s">
        <v>98</v>
      </c>
      <c r="E2065" s="375">
        <v>1.9228439999999999E-2</v>
      </c>
      <c r="F2065" s="268">
        <f>IF(C2065="MAT.",VLOOKUP(A2065,INSUMOS_AUX!A:F,6,FALSE),0)</f>
        <v>9</v>
      </c>
      <c r="G2065" s="375">
        <f>IF(C2065="M.O.",VLOOKUP(A2065,INSUMOS_AUX!A:F,6,FALSE),0)</f>
        <v>0</v>
      </c>
    </row>
    <row r="2066" spans="1:7">
      <c r="A2066" s="375">
        <v>12893</v>
      </c>
      <c r="B2066" s="372" t="s">
        <v>329</v>
      </c>
      <c r="C2066" s="374" t="s">
        <v>43</v>
      </c>
      <c r="D2066" s="374" t="s">
        <v>98</v>
      </c>
      <c r="E2066" s="375">
        <v>2.2414000000000002E-3</v>
      </c>
      <c r="F2066" s="268">
        <f>IF(C2066="MAT.",VLOOKUP(A2066,INSUMOS_AUX!A:F,6,FALSE),0)</f>
        <v>48</v>
      </c>
      <c r="G2066" s="375">
        <f>IF(C2066="M.O.",VLOOKUP(A2066,INSUMOS_AUX!A:F,6,FALSE),0)</f>
        <v>0</v>
      </c>
    </row>
    <row r="2067" spans="1:7">
      <c r="A2067" s="375">
        <v>25957</v>
      </c>
      <c r="B2067" s="372" t="s">
        <v>137</v>
      </c>
      <c r="C2067" s="374" t="s">
        <v>92</v>
      </c>
      <c r="D2067" s="374" t="s">
        <v>97</v>
      </c>
      <c r="E2067" s="375">
        <v>0.70650999999999997</v>
      </c>
      <c r="F2067" s="268">
        <f>IF(C2067="MAT.",VLOOKUP(A2067,INSUMOS_AUX!A:F,6,FALSE),0)</f>
        <v>0</v>
      </c>
      <c r="G2067" s="375">
        <f>IF(C2067="M.O.",VLOOKUP(A2067,INSUMOS_AUX!A:F,6,FALSE),0)</f>
        <v>16.75</v>
      </c>
    </row>
    <row r="2068" spans="1:7">
      <c r="A2068" s="375">
        <v>25966</v>
      </c>
      <c r="B2068" s="372" t="s">
        <v>3980</v>
      </c>
      <c r="C2068" s="374" t="s">
        <v>43</v>
      </c>
      <c r="D2068" s="374" t="s">
        <v>113</v>
      </c>
      <c r="E2068" s="375">
        <v>2.1161000000000001E-3</v>
      </c>
      <c r="F2068" s="268">
        <f>IF(C2068="MAT.",VLOOKUP(A2068,INSUMOS_AUX!A:F,6,FALSE),0)</f>
        <v>13.63</v>
      </c>
      <c r="G2068" s="375">
        <f>IF(C2068="M.O.",VLOOKUP(A2068,INSUMOS_AUX!A:F,6,FALSE),0)</f>
        <v>0</v>
      </c>
    </row>
    <row r="2069" spans="1:7">
      <c r="A2069" s="375">
        <v>2711</v>
      </c>
      <c r="B2069" s="372" t="s">
        <v>334</v>
      </c>
      <c r="C2069" s="374" t="s">
        <v>43</v>
      </c>
      <c r="D2069" s="374" t="s">
        <v>2</v>
      </c>
      <c r="E2069" s="375">
        <v>9.3044000000000004E-4</v>
      </c>
      <c r="F2069" s="268">
        <f>IF(C2069="MAT.",VLOOKUP(A2069,INSUMOS_AUX!A:F,6,FALSE),0)</f>
        <v>100.24</v>
      </c>
      <c r="G2069" s="375">
        <f>IF(C2069="M.O.",VLOOKUP(A2069,INSUMOS_AUX!A:F,6,FALSE),0)</f>
        <v>0</v>
      </c>
    </row>
    <row r="2070" spans="1:7">
      <c r="A2070" s="375">
        <v>36144</v>
      </c>
      <c r="B2070" s="372" t="s">
        <v>4026</v>
      </c>
      <c r="C2070" s="374" t="s">
        <v>43</v>
      </c>
      <c r="D2070" s="374" t="s">
        <v>2</v>
      </c>
      <c r="E2070" s="375">
        <v>0.15608208000000001</v>
      </c>
      <c r="F2070" s="268">
        <f>IF(C2070="MAT.",VLOOKUP(A2070,INSUMOS_AUX!A:F,6,FALSE),0)</f>
        <v>1.1200000000000001</v>
      </c>
      <c r="G2070" s="375">
        <f>IF(C2070="M.O.",VLOOKUP(A2070,INSUMOS_AUX!A:F,6,FALSE),0)</f>
        <v>0</v>
      </c>
    </row>
    <row r="2071" spans="1:7">
      <c r="A2071" s="375">
        <v>36146</v>
      </c>
      <c r="B2071" s="372" t="s">
        <v>3883</v>
      </c>
      <c r="C2071" s="374" t="s">
        <v>43</v>
      </c>
      <c r="D2071" s="374" t="s">
        <v>2</v>
      </c>
      <c r="E2071" s="375">
        <v>1.73642E-3</v>
      </c>
      <c r="F2071" s="268">
        <f>IF(C2071="MAT.",VLOOKUP(A2071,INSUMOS_AUX!A:F,6,FALSE),0)</f>
        <v>170</v>
      </c>
      <c r="G2071" s="375">
        <f>IF(C2071="M.O.",VLOOKUP(A2071,INSUMOS_AUX!A:F,6,FALSE),0)</f>
        <v>0</v>
      </c>
    </row>
    <row r="2072" spans="1:7" ht="21">
      <c r="A2072" s="375">
        <v>36149</v>
      </c>
      <c r="B2072" s="372" t="s">
        <v>4647</v>
      </c>
      <c r="C2072" s="374" t="s">
        <v>43</v>
      </c>
      <c r="D2072" s="374" t="s">
        <v>2</v>
      </c>
      <c r="E2072" s="375">
        <v>1.008E-3</v>
      </c>
      <c r="F2072" s="268">
        <f>IF(C2072="MAT.",VLOOKUP(A2072,INSUMOS_AUX!A:F,6,FALSE),0)</f>
        <v>117.5</v>
      </c>
      <c r="G2072" s="375">
        <f>IF(C2072="M.O.",VLOOKUP(A2072,INSUMOS_AUX!A:F,6,FALSE),0)</f>
        <v>0</v>
      </c>
    </row>
    <row r="2073" spans="1:7">
      <c r="A2073" s="375">
        <v>36150</v>
      </c>
      <c r="B2073" s="372" t="s">
        <v>780</v>
      </c>
      <c r="C2073" s="374" t="s">
        <v>43</v>
      </c>
      <c r="D2073" s="374" t="s">
        <v>2</v>
      </c>
      <c r="E2073" s="375">
        <v>3.7048200000000002E-3</v>
      </c>
      <c r="F2073" s="268">
        <f>IF(C2073="MAT.",VLOOKUP(A2073,INSUMOS_AUX!A:F,6,FALSE),0)</f>
        <v>29.7</v>
      </c>
      <c r="G2073" s="375">
        <f>IF(C2073="M.O.",VLOOKUP(A2073,INSUMOS_AUX!A:F,6,FALSE),0)</f>
        <v>0</v>
      </c>
    </row>
    <row r="2074" spans="1:7" ht="21">
      <c r="A2074" s="375">
        <v>36153</v>
      </c>
      <c r="B2074" s="372" t="s">
        <v>4184</v>
      </c>
      <c r="C2074" s="374" t="s">
        <v>43</v>
      </c>
      <c r="D2074" s="374" t="s">
        <v>2</v>
      </c>
      <c r="E2074" s="375">
        <v>1.505E-3</v>
      </c>
      <c r="F2074" s="268">
        <f>IF(C2074="MAT.",VLOOKUP(A2074,INSUMOS_AUX!A:F,6,FALSE),0)</f>
        <v>133.75</v>
      </c>
      <c r="G2074" s="375">
        <f>IF(C2074="M.O.",VLOOKUP(A2074,INSUMOS_AUX!A:F,6,FALSE),0)</f>
        <v>0</v>
      </c>
    </row>
    <row r="2075" spans="1:7">
      <c r="A2075" s="375">
        <v>37370</v>
      </c>
      <c r="B2075" s="372" t="s">
        <v>104</v>
      </c>
      <c r="C2075" s="374" t="s">
        <v>43</v>
      </c>
      <c r="D2075" s="374" t="s">
        <v>97</v>
      </c>
      <c r="E2075" s="375">
        <v>1.4</v>
      </c>
      <c r="F2075" s="268">
        <f>IF(C2075="MAT.",VLOOKUP(A2075,INSUMOS_AUX!A:F,6,FALSE),0)</f>
        <v>1.7</v>
      </c>
      <c r="G2075" s="375">
        <f>IF(C2075="M.O.",VLOOKUP(A2075,INSUMOS_AUX!A:F,6,FALSE),0)</f>
        <v>0</v>
      </c>
    </row>
    <row r="2076" spans="1:7">
      <c r="A2076" s="375">
        <v>37371</v>
      </c>
      <c r="B2076" s="372" t="s">
        <v>105</v>
      </c>
      <c r="C2076" s="374" t="s">
        <v>43</v>
      </c>
      <c r="D2076" s="374" t="s">
        <v>97</v>
      </c>
      <c r="E2076" s="375">
        <v>1.4</v>
      </c>
      <c r="F2076" s="268">
        <f>IF(C2076="MAT.",VLOOKUP(A2076,INSUMOS_AUX!A:F,6,FALSE),0)</f>
        <v>0.64</v>
      </c>
      <c r="G2076" s="375">
        <f>IF(C2076="M.O.",VLOOKUP(A2076,INSUMOS_AUX!A:F,6,FALSE),0)</f>
        <v>0</v>
      </c>
    </row>
    <row r="2077" spans="1:7">
      <c r="A2077" s="375">
        <v>37372</v>
      </c>
      <c r="B2077" s="372" t="s">
        <v>106</v>
      </c>
      <c r="C2077" s="374" t="s">
        <v>43</v>
      </c>
      <c r="D2077" s="374" t="s">
        <v>97</v>
      </c>
      <c r="E2077" s="375">
        <v>1.4</v>
      </c>
      <c r="F2077" s="268">
        <f>IF(C2077="MAT.",VLOOKUP(A2077,INSUMOS_AUX!A:F,6,FALSE),0)</f>
        <v>0.37</v>
      </c>
      <c r="G2077" s="375">
        <f>IF(C2077="M.O.",VLOOKUP(A2077,INSUMOS_AUX!A:F,6,FALSE),0)</f>
        <v>0</v>
      </c>
    </row>
    <row r="2078" spans="1:7">
      <c r="A2078" s="375">
        <v>37373</v>
      </c>
      <c r="B2078" s="372" t="s">
        <v>107</v>
      </c>
      <c r="C2078" s="374" t="s">
        <v>43</v>
      </c>
      <c r="D2078" s="374" t="s">
        <v>97</v>
      </c>
      <c r="E2078" s="375">
        <v>1.4</v>
      </c>
      <c r="F2078" s="268">
        <f>IF(C2078="MAT.",VLOOKUP(A2078,INSUMOS_AUX!A:F,6,FALSE),0)</f>
        <v>0.02</v>
      </c>
      <c r="G2078" s="375">
        <f>IF(C2078="M.O.",VLOOKUP(A2078,INSUMOS_AUX!A:F,6,FALSE),0)</f>
        <v>0</v>
      </c>
    </row>
    <row r="2079" spans="1:7">
      <c r="A2079" s="375">
        <v>38382</v>
      </c>
      <c r="B2079" s="372" t="s">
        <v>2915</v>
      </c>
      <c r="C2079" s="374" t="s">
        <v>43</v>
      </c>
      <c r="D2079" s="374" t="s">
        <v>2</v>
      </c>
      <c r="E2079" s="375">
        <v>3.8219999999999999E-3</v>
      </c>
      <c r="F2079" s="268">
        <f>IF(C2079="MAT.",VLOOKUP(A2079,INSUMOS_AUX!A:F,6,FALSE),0)</f>
        <v>7.37</v>
      </c>
      <c r="G2079" s="375">
        <f>IF(C2079="M.O.",VLOOKUP(A2079,INSUMOS_AUX!A:F,6,FALSE),0)</f>
        <v>0</v>
      </c>
    </row>
    <row r="2080" spans="1:7">
      <c r="A2080" s="375">
        <v>38390</v>
      </c>
      <c r="B2080" s="372" t="s">
        <v>4067</v>
      </c>
      <c r="C2080" s="374" t="s">
        <v>43</v>
      </c>
      <c r="D2080" s="374" t="s">
        <v>2</v>
      </c>
      <c r="E2080" s="375">
        <v>2.1161000000000001E-3</v>
      </c>
      <c r="F2080" s="268">
        <f>IF(C2080="MAT.",VLOOKUP(A2080,INSUMOS_AUX!A:F,6,FALSE),0)</f>
        <v>22.22</v>
      </c>
      <c r="G2080" s="375">
        <f>IF(C2080="M.O.",VLOOKUP(A2080,INSUMOS_AUX!A:F,6,FALSE),0)</f>
        <v>0</v>
      </c>
    </row>
    <row r="2081" spans="1:7">
      <c r="A2081" s="375">
        <v>38393</v>
      </c>
      <c r="B2081" s="372" t="s">
        <v>4066</v>
      </c>
      <c r="C2081" s="374" t="s">
        <v>43</v>
      </c>
      <c r="D2081" s="374" t="s">
        <v>2</v>
      </c>
      <c r="E2081" s="375">
        <v>2.1161000000000001E-3</v>
      </c>
      <c r="F2081" s="268">
        <f>IF(C2081="MAT.",VLOOKUP(A2081,INSUMOS_AUX!A:F,6,FALSE),0)</f>
        <v>10.02</v>
      </c>
      <c r="G2081" s="375">
        <f>IF(C2081="M.O.",VLOOKUP(A2081,INSUMOS_AUX!A:F,6,FALSE),0)</f>
        <v>0</v>
      </c>
    </row>
    <row r="2082" spans="1:7">
      <c r="A2082" s="375">
        <v>38396</v>
      </c>
      <c r="B2082" s="372" t="s">
        <v>4090</v>
      </c>
      <c r="C2082" s="374" t="s">
        <v>43</v>
      </c>
      <c r="D2082" s="374" t="s">
        <v>2</v>
      </c>
      <c r="E2082" s="375">
        <v>7.5879999999999999E-5</v>
      </c>
      <c r="F2082" s="268">
        <f>IF(C2082="MAT.",VLOOKUP(A2082,INSUMOS_AUX!A:F,6,FALSE),0)</f>
        <v>308.81</v>
      </c>
      <c r="G2082" s="375">
        <f>IF(C2082="M.O.",VLOOKUP(A2082,INSUMOS_AUX!A:F,6,FALSE),0)</f>
        <v>0</v>
      </c>
    </row>
    <row r="2083" spans="1:7">
      <c r="A2083" s="375">
        <v>38399</v>
      </c>
      <c r="B2083" s="372" t="s">
        <v>914</v>
      </c>
      <c r="C2083" s="374" t="s">
        <v>43</v>
      </c>
      <c r="D2083" s="374" t="s">
        <v>2</v>
      </c>
      <c r="E2083" s="375">
        <v>3.7911999999999999E-4</v>
      </c>
      <c r="F2083" s="268">
        <f>IF(C2083="MAT.",VLOOKUP(A2083,INSUMOS_AUX!A:F,6,FALSE),0)</f>
        <v>123.87</v>
      </c>
      <c r="G2083" s="375">
        <f>IF(C2083="M.O.",VLOOKUP(A2083,INSUMOS_AUX!A:F,6,FALSE),0)</f>
        <v>0</v>
      </c>
    </row>
    <row r="2084" spans="1:7" ht="21">
      <c r="A2084" s="375">
        <v>38413</v>
      </c>
      <c r="B2084" s="372" t="s">
        <v>2921</v>
      </c>
      <c r="C2084" s="374" t="s">
        <v>43</v>
      </c>
      <c r="D2084" s="374" t="s">
        <v>2</v>
      </c>
      <c r="E2084" s="375">
        <v>6.1740000000000002E-5</v>
      </c>
      <c r="F2084" s="268">
        <f>IF(C2084="MAT.",VLOOKUP(A2084,INSUMOS_AUX!A:F,6,FALSE),0)</f>
        <v>623.17999999999995</v>
      </c>
      <c r="G2084" s="375">
        <f>IF(C2084="M.O.",VLOOKUP(A2084,INSUMOS_AUX!A:F,6,FALSE),0)</f>
        <v>0</v>
      </c>
    </row>
    <row r="2085" spans="1:7">
      <c r="A2085" s="375">
        <v>38476</v>
      </c>
      <c r="B2085" s="372" t="s">
        <v>2266</v>
      </c>
      <c r="C2085" s="374" t="s">
        <v>43</v>
      </c>
      <c r="D2085" s="374" t="s">
        <v>2</v>
      </c>
      <c r="E2085" s="375">
        <v>2.8798000000000002E-4</v>
      </c>
      <c r="F2085" s="268">
        <f>IF(C2085="MAT.",VLOOKUP(A2085,INSUMOS_AUX!A:F,6,FALSE),0)</f>
        <v>186.63</v>
      </c>
      <c r="G2085" s="375">
        <f>IF(C2085="M.O.",VLOOKUP(A2085,INSUMOS_AUX!A:F,6,FALSE),0)</f>
        <v>0</v>
      </c>
    </row>
    <row r="2086" spans="1:7">
      <c r="A2086" s="375">
        <v>38477</v>
      </c>
      <c r="B2086" s="372" t="s">
        <v>2267</v>
      </c>
      <c r="C2086" s="374" t="s">
        <v>43</v>
      </c>
      <c r="D2086" s="374" t="s">
        <v>2</v>
      </c>
      <c r="E2086" s="375">
        <v>6.1740000000000002E-5</v>
      </c>
      <c r="F2086" s="268">
        <f>IF(C2086="MAT.",VLOOKUP(A2086,INSUMOS_AUX!A:F,6,FALSE),0)</f>
        <v>528.54</v>
      </c>
      <c r="G2086" s="375">
        <f>IF(C2086="M.O.",VLOOKUP(A2086,INSUMOS_AUX!A:F,6,FALSE),0)</f>
        <v>0</v>
      </c>
    </row>
    <row r="2087" spans="1:7">
      <c r="A2087" s="375">
        <v>6111</v>
      </c>
      <c r="B2087" s="372" t="s">
        <v>109</v>
      </c>
      <c r="C2087" s="374" t="s">
        <v>92</v>
      </c>
      <c r="D2087" s="374" t="s">
        <v>97</v>
      </c>
      <c r="E2087" s="375">
        <v>0.71196999999999999</v>
      </c>
      <c r="F2087" s="268">
        <f>IF(C2087="MAT.",VLOOKUP(A2087,INSUMOS_AUX!A:F,6,FALSE),0)</f>
        <v>0</v>
      </c>
      <c r="G2087" s="375">
        <f>IF(C2087="M.O.",VLOOKUP(A2087,INSUMOS_AUX!A:F,6,FALSE),0)</f>
        <v>8.17</v>
      </c>
    </row>
    <row r="2088" spans="1:7">
      <c r="A2088" s="96"/>
      <c r="B2088" s="110"/>
      <c r="C2088" s="97"/>
      <c r="D2088" s="97"/>
      <c r="E2088" s="97"/>
      <c r="F2088" s="97"/>
      <c r="G2088" s="97"/>
    </row>
    <row r="2089" spans="1:7">
      <c r="A2089" s="359" t="s">
        <v>5754</v>
      </c>
      <c r="B2089" s="358" t="s">
        <v>5755</v>
      </c>
      <c r="C2089" s="360" t="s">
        <v>75</v>
      </c>
      <c r="D2089" s="360" t="s">
        <v>78</v>
      </c>
      <c r="E2089" s="361">
        <v>46.11</v>
      </c>
      <c r="F2089" s="361">
        <f t="shared" ref="F2089:G2089" si="69">SUMPRODUCT($E2090:$E2116,F2090:F2116)</f>
        <v>29.952898509599997</v>
      </c>
      <c r="G2089" s="361">
        <f t="shared" si="69"/>
        <v>2.3948434799999996</v>
      </c>
    </row>
    <row r="2090" spans="1:7">
      <c r="A2090" s="375">
        <v>10</v>
      </c>
      <c r="B2090" s="372" t="s">
        <v>332</v>
      </c>
      <c r="C2090" s="374" t="s">
        <v>43</v>
      </c>
      <c r="D2090" s="374" t="s">
        <v>2</v>
      </c>
      <c r="E2090" s="375">
        <v>1.924128E-3</v>
      </c>
      <c r="F2090" s="268">
        <f>IF(C2090="MAT.",VLOOKUP(A2090,INSUMOS_AUX!A:F,6,FALSE),0)</f>
        <v>6.13</v>
      </c>
      <c r="G2090" s="375">
        <f>IF(C2090="M.O.",VLOOKUP(A2090,INSUMOS_AUX!A:F,6,FALSE),0)</f>
        <v>0</v>
      </c>
    </row>
    <row r="2091" spans="1:7" ht="21">
      <c r="A2091" s="375">
        <v>11359</v>
      </c>
      <c r="B2091" s="372" t="s">
        <v>5603</v>
      </c>
      <c r="C2091" s="374" t="s">
        <v>43</v>
      </c>
      <c r="D2091" s="374" t="s">
        <v>2</v>
      </c>
      <c r="E2091" s="375">
        <v>1.6248000000000001E-5</v>
      </c>
      <c r="F2091" s="268">
        <f>IF(C2091="MAT.",VLOOKUP(A2091,INSUMOS_AUX!A:F,6,FALSE),0)</f>
        <v>604.45000000000005</v>
      </c>
      <c r="G2091" s="375">
        <f>IF(C2091="M.O.",VLOOKUP(A2091,INSUMOS_AUX!A:F,6,FALSE),0)</f>
        <v>0</v>
      </c>
    </row>
    <row r="2092" spans="1:7">
      <c r="A2092" s="375">
        <v>12815</v>
      </c>
      <c r="B2092" s="372" t="s">
        <v>2406</v>
      </c>
      <c r="C2092" s="374" t="s">
        <v>43</v>
      </c>
      <c r="D2092" s="374" t="s">
        <v>2</v>
      </c>
      <c r="E2092" s="375">
        <v>2.1765840000000001E-3</v>
      </c>
      <c r="F2092" s="268">
        <f>IF(C2092="MAT.",VLOOKUP(A2092,INSUMOS_AUX!A:F,6,FALSE),0)</f>
        <v>5.65</v>
      </c>
      <c r="G2092" s="375">
        <f>IF(C2092="M.O.",VLOOKUP(A2092,INSUMOS_AUX!A:F,6,FALSE),0)</f>
        <v>0</v>
      </c>
    </row>
    <row r="2093" spans="1:7">
      <c r="A2093" s="375">
        <v>12869</v>
      </c>
      <c r="B2093" s="372" t="s">
        <v>143</v>
      </c>
      <c r="C2093" s="374" t="s">
        <v>92</v>
      </c>
      <c r="D2093" s="374" t="s">
        <v>97</v>
      </c>
      <c r="E2093" s="375">
        <v>0.121116</v>
      </c>
      <c r="F2093" s="268">
        <f>IF(C2093="MAT.",VLOOKUP(A2093,INSUMOS_AUX!A:F,6,FALSE),0)</f>
        <v>0</v>
      </c>
      <c r="G2093" s="375">
        <f>IF(C2093="M.O.",VLOOKUP(A2093,INSUMOS_AUX!A:F,6,FALSE),0)</f>
        <v>11.54</v>
      </c>
    </row>
    <row r="2094" spans="1:7">
      <c r="A2094" s="375">
        <v>12892</v>
      </c>
      <c r="B2094" s="372" t="s">
        <v>328</v>
      </c>
      <c r="C2094" s="374" t="s">
        <v>43</v>
      </c>
      <c r="D2094" s="374" t="s">
        <v>98</v>
      </c>
      <c r="E2094" s="375">
        <v>3.2963039999999999E-3</v>
      </c>
      <c r="F2094" s="268">
        <f>IF(C2094="MAT.",VLOOKUP(A2094,INSUMOS_AUX!A:F,6,FALSE),0)</f>
        <v>9</v>
      </c>
      <c r="G2094" s="375">
        <f>IF(C2094="M.O.",VLOOKUP(A2094,INSUMOS_AUX!A:F,6,FALSE),0)</f>
        <v>0</v>
      </c>
    </row>
    <row r="2095" spans="1:7">
      <c r="A2095" s="375">
        <v>12893</v>
      </c>
      <c r="B2095" s="372" t="s">
        <v>329</v>
      </c>
      <c r="C2095" s="374" t="s">
        <v>43</v>
      </c>
      <c r="D2095" s="374" t="s">
        <v>98</v>
      </c>
      <c r="E2095" s="375">
        <v>3.8423999999999999E-4</v>
      </c>
      <c r="F2095" s="268">
        <f>IF(C2095="MAT.",VLOOKUP(A2095,INSUMOS_AUX!A:F,6,FALSE),0)</f>
        <v>48</v>
      </c>
      <c r="G2095" s="375">
        <f>IF(C2095="M.O.",VLOOKUP(A2095,INSUMOS_AUX!A:F,6,FALSE),0)</f>
        <v>0</v>
      </c>
    </row>
    <row r="2096" spans="1:7">
      <c r="A2096" s="375">
        <v>25966</v>
      </c>
      <c r="B2096" s="372" t="s">
        <v>3980</v>
      </c>
      <c r="C2096" s="374" t="s">
        <v>43</v>
      </c>
      <c r="D2096" s="374" t="s">
        <v>113</v>
      </c>
      <c r="E2096" s="375">
        <v>3.6276E-4</v>
      </c>
      <c r="F2096" s="268">
        <f>IF(C2096="MAT.",VLOOKUP(A2096,INSUMOS_AUX!A:F,6,FALSE),0)</f>
        <v>13.63</v>
      </c>
      <c r="G2096" s="375">
        <f>IF(C2096="M.O.",VLOOKUP(A2096,INSUMOS_AUX!A:F,6,FALSE),0)</f>
        <v>0</v>
      </c>
    </row>
    <row r="2097" spans="1:7">
      <c r="A2097" s="375">
        <v>2711</v>
      </c>
      <c r="B2097" s="372" t="s">
        <v>334</v>
      </c>
      <c r="C2097" s="374" t="s">
        <v>43</v>
      </c>
      <c r="D2097" s="374" t="s">
        <v>2</v>
      </c>
      <c r="E2097" s="375">
        <v>1.5950400000000001E-4</v>
      </c>
      <c r="F2097" s="268">
        <f>IF(C2097="MAT.",VLOOKUP(A2097,INSUMOS_AUX!A:F,6,FALSE),0)</f>
        <v>100.24</v>
      </c>
      <c r="G2097" s="375">
        <f>IF(C2097="M.O.",VLOOKUP(A2097,INSUMOS_AUX!A:F,6,FALSE),0)</f>
        <v>0</v>
      </c>
    </row>
    <row r="2098" spans="1:7">
      <c r="A2098" s="375">
        <v>36144</v>
      </c>
      <c r="B2098" s="372" t="s">
        <v>4026</v>
      </c>
      <c r="C2098" s="374" t="s">
        <v>43</v>
      </c>
      <c r="D2098" s="374" t="s">
        <v>2</v>
      </c>
      <c r="E2098" s="375">
        <v>2.6756927999999999E-2</v>
      </c>
      <c r="F2098" s="268">
        <f>IF(C2098="MAT.",VLOOKUP(A2098,INSUMOS_AUX!A:F,6,FALSE),0)</f>
        <v>1.1200000000000001</v>
      </c>
      <c r="G2098" s="375">
        <f>IF(C2098="M.O.",VLOOKUP(A2098,INSUMOS_AUX!A:F,6,FALSE),0)</f>
        <v>0</v>
      </c>
    </row>
    <row r="2099" spans="1:7">
      <c r="A2099" s="375">
        <v>36146</v>
      </c>
      <c r="B2099" s="372" t="s">
        <v>3883</v>
      </c>
      <c r="C2099" s="374" t="s">
        <v>43</v>
      </c>
      <c r="D2099" s="374" t="s">
        <v>2</v>
      </c>
      <c r="E2099" s="375">
        <v>2.9767200000000002E-4</v>
      </c>
      <c r="F2099" s="268">
        <f>IF(C2099="MAT.",VLOOKUP(A2099,INSUMOS_AUX!A:F,6,FALSE),0)</f>
        <v>170</v>
      </c>
      <c r="G2099" s="375">
        <f>IF(C2099="M.O.",VLOOKUP(A2099,INSUMOS_AUX!A:F,6,FALSE),0)</f>
        <v>0</v>
      </c>
    </row>
    <row r="2100" spans="1:7" ht="21">
      <c r="A2100" s="375">
        <v>36149</v>
      </c>
      <c r="B2100" s="372" t="s">
        <v>4647</v>
      </c>
      <c r="C2100" s="374" t="s">
        <v>43</v>
      </c>
      <c r="D2100" s="374" t="s">
        <v>2</v>
      </c>
      <c r="E2100" s="375">
        <v>1.728E-4</v>
      </c>
      <c r="F2100" s="268">
        <f>IF(C2100="MAT.",VLOOKUP(A2100,INSUMOS_AUX!A:F,6,FALSE),0)</f>
        <v>117.5</v>
      </c>
      <c r="G2100" s="375">
        <f>IF(C2100="M.O.",VLOOKUP(A2100,INSUMOS_AUX!A:F,6,FALSE),0)</f>
        <v>0</v>
      </c>
    </row>
    <row r="2101" spans="1:7">
      <c r="A2101" s="375">
        <v>36150</v>
      </c>
      <c r="B2101" s="372" t="s">
        <v>780</v>
      </c>
      <c r="C2101" s="374" t="s">
        <v>43</v>
      </c>
      <c r="D2101" s="374" t="s">
        <v>2</v>
      </c>
      <c r="E2101" s="375">
        <v>6.3511199999999996E-4</v>
      </c>
      <c r="F2101" s="268">
        <f>IF(C2101="MAT.",VLOOKUP(A2101,INSUMOS_AUX!A:F,6,FALSE),0)</f>
        <v>29.7</v>
      </c>
      <c r="G2101" s="375">
        <f>IF(C2101="M.O.",VLOOKUP(A2101,INSUMOS_AUX!A:F,6,FALSE),0)</f>
        <v>0</v>
      </c>
    </row>
    <row r="2102" spans="1:7" ht="21">
      <c r="A2102" s="375">
        <v>36153</v>
      </c>
      <c r="B2102" s="372" t="s">
        <v>4184</v>
      </c>
      <c r="C2102" s="374" t="s">
        <v>43</v>
      </c>
      <c r="D2102" s="374" t="s">
        <v>2</v>
      </c>
      <c r="E2102" s="375">
        <v>2.5799999999999998E-4</v>
      </c>
      <c r="F2102" s="268">
        <f>IF(C2102="MAT.",VLOOKUP(A2102,INSUMOS_AUX!A:F,6,FALSE),0)</f>
        <v>133.75</v>
      </c>
      <c r="G2102" s="375">
        <f>IF(C2102="M.O.",VLOOKUP(A2102,INSUMOS_AUX!A:F,6,FALSE),0)</f>
        <v>0</v>
      </c>
    </row>
    <row r="2103" spans="1:7">
      <c r="A2103" s="375">
        <v>37370</v>
      </c>
      <c r="B2103" s="372" t="s">
        <v>104</v>
      </c>
      <c r="C2103" s="374" t="s">
        <v>43</v>
      </c>
      <c r="D2103" s="374" t="s">
        <v>97</v>
      </c>
      <c r="E2103" s="375">
        <v>0.24</v>
      </c>
      <c r="F2103" s="268">
        <f>IF(C2103="MAT.",VLOOKUP(A2103,INSUMOS_AUX!A:F,6,FALSE),0)</f>
        <v>1.7</v>
      </c>
      <c r="G2103" s="375">
        <f>IF(C2103="M.O.",VLOOKUP(A2103,INSUMOS_AUX!A:F,6,FALSE),0)</f>
        <v>0</v>
      </c>
    </row>
    <row r="2104" spans="1:7">
      <c r="A2104" s="375">
        <v>37371</v>
      </c>
      <c r="B2104" s="372" t="s">
        <v>105</v>
      </c>
      <c r="C2104" s="374" t="s">
        <v>43</v>
      </c>
      <c r="D2104" s="374" t="s">
        <v>97</v>
      </c>
      <c r="E2104" s="375">
        <v>0.24</v>
      </c>
      <c r="F2104" s="268">
        <f>IF(C2104="MAT.",VLOOKUP(A2104,INSUMOS_AUX!A:F,6,FALSE),0)</f>
        <v>0.64</v>
      </c>
      <c r="G2104" s="375">
        <f>IF(C2104="M.O.",VLOOKUP(A2104,INSUMOS_AUX!A:F,6,FALSE),0)</f>
        <v>0</v>
      </c>
    </row>
    <row r="2105" spans="1:7">
      <c r="A2105" s="375">
        <v>37372</v>
      </c>
      <c r="B2105" s="372" t="s">
        <v>106</v>
      </c>
      <c r="C2105" s="374" t="s">
        <v>43</v>
      </c>
      <c r="D2105" s="374" t="s">
        <v>97</v>
      </c>
      <c r="E2105" s="375">
        <v>0.24</v>
      </c>
      <c r="F2105" s="268">
        <f>IF(C2105="MAT.",VLOOKUP(A2105,INSUMOS_AUX!A:F,6,FALSE),0)</f>
        <v>0.37</v>
      </c>
      <c r="G2105" s="375">
        <f>IF(C2105="M.O.",VLOOKUP(A2105,INSUMOS_AUX!A:F,6,FALSE),0)</f>
        <v>0</v>
      </c>
    </row>
    <row r="2106" spans="1:7">
      <c r="A2106" s="375">
        <v>37373</v>
      </c>
      <c r="B2106" s="372" t="s">
        <v>107</v>
      </c>
      <c r="C2106" s="374" t="s">
        <v>43</v>
      </c>
      <c r="D2106" s="374" t="s">
        <v>97</v>
      </c>
      <c r="E2106" s="375">
        <v>0.24</v>
      </c>
      <c r="F2106" s="268">
        <f>IF(C2106="MAT.",VLOOKUP(A2106,INSUMOS_AUX!A:F,6,FALSE),0)</f>
        <v>0.02</v>
      </c>
      <c r="G2106" s="375">
        <f>IF(C2106="M.O.",VLOOKUP(A2106,INSUMOS_AUX!A:F,6,FALSE),0)</f>
        <v>0</v>
      </c>
    </row>
    <row r="2107" spans="1:7">
      <c r="A2107" s="375">
        <v>38382</v>
      </c>
      <c r="B2107" s="372" t="s">
        <v>2915</v>
      </c>
      <c r="C2107" s="374" t="s">
        <v>43</v>
      </c>
      <c r="D2107" s="374" t="s">
        <v>2</v>
      </c>
      <c r="E2107" s="375">
        <v>6.5519999999999999E-4</v>
      </c>
      <c r="F2107" s="268">
        <f>IF(C2107="MAT.",VLOOKUP(A2107,INSUMOS_AUX!A:F,6,FALSE),0)</f>
        <v>7.37</v>
      </c>
      <c r="G2107" s="375">
        <f>IF(C2107="M.O.",VLOOKUP(A2107,INSUMOS_AUX!A:F,6,FALSE),0)</f>
        <v>0</v>
      </c>
    </row>
    <row r="2108" spans="1:7">
      <c r="A2108" s="375">
        <v>38390</v>
      </c>
      <c r="B2108" s="372" t="s">
        <v>4067</v>
      </c>
      <c r="C2108" s="374" t="s">
        <v>43</v>
      </c>
      <c r="D2108" s="374" t="s">
        <v>2</v>
      </c>
      <c r="E2108" s="375">
        <v>3.6276E-4</v>
      </c>
      <c r="F2108" s="268">
        <f>IF(C2108="MAT.",VLOOKUP(A2108,INSUMOS_AUX!A:F,6,FALSE),0)</f>
        <v>22.22</v>
      </c>
      <c r="G2108" s="375">
        <f>IF(C2108="M.O.",VLOOKUP(A2108,INSUMOS_AUX!A:F,6,FALSE),0)</f>
        <v>0</v>
      </c>
    </row>
    <row r="2109" spans="1:7">
      <c r="A2109" s="375">
        <v>38393</v>
      </c>
      <c r="B2109" s="372" t="s">
        <v>4066</v>
      </c>
      <c r="C2109" s="374" t="s">
        <v>43</v>
      </c>
      <c r="D2109" s="374" t="s">
        <v>2</v>
      </c>
      <c r="E2109" s="375">
        <v>3.6276E-4</v>
      </c>
      <c r="F2109" s="268">
        <f>IF(C2109="MAT.",VLOOKUP(A2109,INSUMOS_AUX!A:F,6,FALSE),0)</f>
        <v>10.02</v>
      </c>
      <c r="G2109" s="375">
        <f>IF(C2109="M.O.",VLOOKUP(A2109,INSUMOS_AUX!A:F,6,FALSE),0)</f>
        <v>0</v>
      </c>
    </row>
    <row r="2110" spans="1:7">
      <c r="A2110" s="375">
        <v>38396</v>
      </c>
      <c r="B2110" s="372" t="s">
        <v>4090</v>
      </c>
      <c r="C2110" s="374" t="s">
        <v>43</v>
      </c>
      <c r="D2110" s="374" t="s">
        <v>2</v>
      </c>
      <c r="E2110" s="375">
        <v>1.3008E-5</v>
      </c>
      <c r="F2110" s="268">
        <f>IF(C2110="MAT.",VLOOKUP(A2110,INSUMOS_AUX!A:F,6,FALSE),0)</f>
        <v>308.81</v>
      </c>
      <c r="G2110" s="375">
        <f>IF(C2110="M.O.",VLOOKUP(A2110,INSUMOS_AUX!A:F,6,FALSE),0)</f>
        <v>0</v>
      </c>
    </row>
    <row r="2111" spans="1:7">
      <c r="A2111" s="375">
        <v>38399</v>
      </c>
      <c r="B2111" s="372" t="s">
        <v>914</v>
      </c>
      <c r="C2111" s="374" t="s">
        <v>43</v>
      </c>
      <c r="D2111" s="374" t="s">
        <v>2</v>
      </c>
      <c r="E2111" s="375">
        <v>6.4992000000000004E-5</v>
      </c>
      <c r="F2111" s="268">
        <f>IF(C2111="MAT.",VLOOKUP(A2111,INSUMOS_AUX!A:F,6,FALSE),0)</f>
        <v>123.87</v>
      </c>
      <c r="G2111" s="375">
        <f>IF(C2111="M.O.",VLOOKUP(A2111,INSUMOS_AUX!A:F,6,FALSE),0)</f>
        <v>0</v>
      </c>
    </row>
    <row r="2112" spans="1:7" ht="21">
      <c r="A2112" s="375">
        <v>38413</v>
      </c>
      <c r="B2112" s="372" t="s">
        <v>2921</v>
      </c>
      <c r="C2112" s="374" t="s">
        <v>43</v>
      </c>
      <c r="D2112" s="374" t="s">
        <v>2</v>
      </c>
      <c r="E2112" s="375">
        <v>1.0584000000000001E-5</v>
      </c>
      <c r="F2112" s="268">
        <f>IF(C2112="MAT.",VLOOKUP(A2112,INSUMOS_AUX!A:F,6,FALSE),0)</f>
        <v>623.17999999999995</v>
      </c>
      <c r="G2112" s="375">
        <f>IF(C2112="M.O.",VLOOKUP(A2112,INSUMOS_AUX!A:F,6,FALSE),0)</f>
        <v>0</v>
      </c>
    </row>
    <row r="2113" spans="1:7">
      <c r="A2113" s="375">
        <v>38476</v>
      </c>
      <c r="B2113" s="372" t="s">
        <v>2266</v>
      </c>
      <c r="C2113" s="374" t="s">
        <v>43</v>
      </c>
      <c r="D2113" s="374" t="s">
        <v>2</v>
      </c>
      <c r="E2113" s="375">
        <v>4.9367999999999999E-5</v>
      </c>
      <c r="F2113" s="268">
        <f>IF(C2113="MAT.",VLOOKUP(A2113,INSUMOS_AUX!A:F,6,FALSE),0)</f>
        <v>186.63</v>
      </c>
      <c r="G2113" s="375">
        <f>IF(C2113="M.O.",VLOOKUP(A2113,INSUMOS_AUX!A:F,6,FALSE),0)</f>
        <v>0</v>
      </c>
    </row>
    <row r="2114" spans="1:7">
      <c r="A2114" s="375">
        <v>38477</v>
      </c>
      <c r="B2114" s="372" t="s">
        <v>2267</v>
      </c>
      <c r="C2114" s="374" t="s">
        <v>43</v>
      </c>
      <c r="D2114" s="374" t="s">
        <v>2</v>
      </c>
      <c r="E2114" s="375">
        <v>1.0584000000000001E-5</v>
      </c>
      <c r="F2114" s="268">
        <f>IF(C2114="MAT.",VLOOKUP(A2114,INSUMOS_AUX!A:F,6,FALSE),0)</f>
        <v>528.54</v>
      </c>
      <c r="G2114" s="375">
        <f>IF(C2114="M.O.",VLOOKUP(A2114,INSUMOS_AUX!A:F,6,FALSE),0)</f>
        <v>0</v>
      </c>
    </row>
    <row r="2115" spans="1:7">
      <c r="A2115" s="375">
        <v>6111</v>
      </c>
      <c r="B2115" s="372" t="s">
        <v>109</v>
      </c>
      <c r="C2115" s="374" t="s">
        <v>92</v>
      </c>
      <c r="D2115" s="374" t="s">
        <v>97</v>
      </c>
      <c r="E2115" s="375">
        <v>0.12205199999999999</v>
      </c>
      <c r="F2115" s="268">
        <f>IF(C2115="MAT.",VLOOKUP(A2115,INSUMOS_AUX!A:F,6,FALSE),0)</f>
        <v>0</v>
      </c>
      <c r="G2115" s="375">
        <f>IF(C2115="M.O.",VLOOKUP(A2115,INSUMOS_AUX!A:F,6,FALSE),0)</f>
        <v>8.17</v>
      </c>
    </row>
    <row r="2116" spans="1:7">
      <c r="A2116" s="375">
        <v>7241</v>
      </c>
      <c r="B2116" s="372" t="s">
        <v>1828</v>
      </c>
      <c r="C2116" s="374" t="s">
        <v>43</v>
      </c>
      <c r="D2116" s="374" t="s">
        <v>76</v>
      </c>
      <c r="E2116" s="375">
        <v>0.82499999999999996</v>
      </c>
      <c r="F2116" s="268">
        <f>IF(C2116="MAT.",VLOOKUP(A2116,INSUMOS_AUX!A:F,6,FALSE),0)</f>
        <v>35.14</v>
      </c>
      <c r="G2116" s="375">
        <f>IF(C2116="M.O.",VLOOKUP(A2116,INSUMOS_AUX!A:F,6,FALSE),0)</f>
        <v>0</v>
      </c>
    </row>
    <row r="2117" spans="1:7">
      <c r="A2117" s="96"/>
      <c r="B2117" s="110"/>
      <c r="C2117" s="97"/>
      <c r="D2117" s="97"/>
      <c r="E2117" s="97"/>
      <c r="F2117" s="97"/>
      <c r="G2117" s="97"/>
    </row>
    <row r="2118" spans="1:7" ht="21">
      <c r="A2118" s="359" t="s">
        <v>5756</v>
      </c>
      <c r="B2118" s="358" t="s">
        <v>5757</v>
      </c>
      <c r="C2118" s="360" t="s">
        <v>75</v>
      </c>
      <c r="D2118" s="360" t="s">
        <v>76</v>
      </c>
      <c r="E2118" s="361">
        <v>128.03</v>
      </c>
      <c r="F2118" s="361">
        <f t="shared" ref="F2118:G2118" si="70">SUMPRODUCT($E2119:$E2149,F2119:F2149)</f>
        <v>36.485133530529993</v>
      </c>
      <c r="G2118" s="361">
        <f t="shared" si="70"/>
        <v>1.9053153131999998</v>
      </c>
    </row>
    <row r="2119" spans="1:7">
      <c r="A2119" s="375">
        <v>10</v>
      </c>
      <c r="B2119" s="372" t="s">
        <v>332</v>
      </c>
      <c r="C2119" s="374" t="s">
        <v>43</v>
      </c>
      <c r="D2119" s="374" t="s">
        <v>2</v>
      </c>
      <c r="E2119" s="375">
        <v>1.499216E-3</v>
      </c>
      <c r="F2119" s="268">
        <f>IF(C2119="MAT.",VLOOKUP(A2119,INSUMOS_AUX!A:F,6,FALSE),0)</f>
        <v>6.13</v>
      </c>
      <c r="G2119" s="375">
        <f>IF(C2119="M.O.",VLOOKUP(A2119,INSUMOS_AUX!A:F,6,FALSE),0)</f>
        <v>0</v>
      </c>
    </row>
    <row r="2120" spans="1:7" ht="21">
      <c r="A2120" s="375">
        <v>11029</v>
      </c>
      <c r="B2120" s="372" t="s">
        <v>2598</v>
      </c>
      <c r="C2120" s="374" t="s">
        <v>43</v>
      </c>
      <c r="D2120" s="374" t="s">
        <v>125</v>
      </c>
      <c r="E2120" s="375">
        <v>4.1500000000000004</v>
      </c>
      <c r="F2120" s="268">
        <f>IF(C2120="MAT.",VLOOKUP(A2120,INSUMOS_AUX!A:F,6,FALSE),0)</f>
        <v>0.98</v>
      </c>
      <c r="G2120" s="375">
        <f>IF(C2120="M.O.",VLOOKUP(A2120,INSUMOS_AUX!A:F,6,FALSE),0)</f>
        <v>0</v>
      </c>
    </row>
    <row r="2121" spans="1:7" ht="21">
      <c r="A2121" s="375">
        <v>11359</v>
      </c>
      <c r="B2121" s="372" t="s">
        <v>5603</v>
      </c>
      <c r="C2121" s="374" t="s">
        <v>43</v>
      </c>
      <c r="D2121" s="374" t="s">
        <v>2</v>
      </c>
      <c r="E2121" s="375">
        <v>1.2660000000000001E-5</v>
      </c>
      <c r="F2121" s="268">
        <f>IF(C2121="MAT.",VLOOKUP(A2121,INSUMOS_AUX!A:F,6,FALSE),0)</f>
        <v>604.45000000000005</v>
      </c>
      <c r="G2121" s="375">
        <f>IF(C2121="M.O.",VLOOKUP(A2121,INSUMOS_AUX!A:F,6,FALSE),0)</f>
        <v>0</v>
      </c>
    </row>
    <row r="2122" spans="1:7">
      <c r="A2122" s="375">
        <v>12815</v>
      </c>
      <c r="B2122" s="372" t="s">
        <v>2406</v>
      </c>
      <c r="C2122" s="374" t="s">
        <v>43</v>
      </c>
      <c r="D2122" s="374" t="s">
        <v>2</v>
      </c>
      <c r="E2122" s="375">
        <v>1.6959220000000001E-3</v>
      </c>
      <c r="F2122" s="268">
        <f>IF(C2122="MAT.",VLOOKUP(A2122,INSUMOS_AUX!A:F,6,FALSE),0)</f>
        <v>5.65</v>
      </c>
      <c r="G2122" s="375">
        <f>IF(C2122="M.O.",VLOOKUP(A2122,INSUMOS_AUX!A:F,6,FALSE),0)</f>
        <v>0</v>
      </c>
    </row>
    <row r="2123" spans="1:7">
      <c r="A2123" s="375">
        <v>12869</v>
      </c>
      <c r="B2123" s="372" t="s">
        <v>143</v>
      </c>
      <c r="C2123" s="374" t="s">
        <v>92</v>
      </c>
      <c r="D2123" s="374" t="s">
        <v>97</v>
      </c>
      <c r="E2123" s="375">
        <v>9.1846300000000006E-2</v>
      </c>
      <c r="F2123" s="268">
        <f>IF(C2123="MAT.",VLOOKUP(A2123,INSUMOS_AUX!A:F,6,FALSE),0)</f>
        <v>0</v>
      </c>
      <c r="G2123" s="375">
        <f>IF(C2123="M.O.",VLOOKUP(A2123,INSUMOS_AUX!A:F,6,FALSE),0)</f>
        <v>11.54</v>
      </c>
    </row>
    <row r="2124" spans="1:7">
      <c r="A2124" s="375">
        <v>12892</v>
      </c>
      <c r="B2124" s="372" t="s">
        <v>328</v>
      </c>
      <c r="C2124" s="374" t="s">
        <v>43</v>
      </c>
      <c r="D2124" s="374" t="s">
        <v>98</v>
      </c>
      <c r="E2124" s="375">
        <v>2.59172E-3</v>
      </c>
      <c r="F2124" s="268">
        <f>IF(C2124="MAT.",VLOOKUP(A2124,INSUMOS_AUX!A:F,6,FALSE),0)</f>
        <v>9</v>
      </c>
      <c r="G2124" s="375">
        <f>IF(C2124="M.O.",VLOOKUP(A2124,INSUMOS_AUX!A:F,6,FALSE),0)</f>
        <v>0</v>
      </c>
    </row>
    <row r="2125" spans="1:7">
      <c r="A2125" s="375">
        <v>12893</v>
      </c>
      <c r="B2125" s="372" t="s">
        <v>329</v>
      </c>
      <c r="C2125" s="374" t="s">
        <v>43</v>
      </c>
      <c r="D2125" s="374" t="s">
        <v>98</v>
      </c>
      <c r="E2125" s="375">
        <v>3.02109E-4</v>
      </c>
      <c r="F2125" s="268">
        <f>IF(C2125="MAT.",VLOOKUP(A2125,INSUMOS_AUX!A:F,6,FALSE),0)</f>
        <v>48</v>
      </c>
      <c r="G2125" s="375">
        <f>IF(C2125="M.O.",VLOOKUP(A2125,INSUMOS_AUX!A:F,6,FALSE),0)</f>
        <v>0</v>
      </c>
    </row>
    <row r="2126" spans="1:7" ht="21">
      <c r="A2126" s="375">
        <v>25954</v>
      </c>
      <c r="B2126" s="372" t="s">
        <v>163</v>
      </c>
      <c r="C2126" s="374" t="s">
        <v>43</v>
      </c>
      <c r="D2126" s="374" t="s">
        <v>2</v>
      </c>
      <c r="E2126" s="375">
        <v>1.42E-7</v>
      </c>
      <c r="F2126" s="268">
        <f>IF(C2126="MAT.",VLOOKUP(A2126,INSUMOS_AUX!A:F,6,FALSE),0)</f>
        <v>1178365.6200000001</v>
      </c>
      <c r="G2126" s="375">
        <f>IF(C2126="M.O.",VLOOKUP(A2126,INSUMOS_AUX!A:F,6,FALSE),0)</f>
        <v>0</v>
      </c>
    </row>
    <row r="2127" spans="1:7">
      <c r="A2127" s="375">
        <v>25966</v>
      </c>
      <c r="B2127" s="372" t="s">
        <v>3980</v>
      </c>
      <c r="C2127" s="374" t="s">
        <v>43</v>
      </c>
      <c r="D2127" s="374" t="s">
        <v>113</v>
      </c>
      <c r="E2127" s="375">
        <v>2.8265099999999997E-4</v>
      </c>
      <c r="F2127" s="268">
        <f>IF(C2127="MAT.",VLOOKUP(A2127,INSUMOS_AUX!A:F,6,FALSE),0)</f>
        <v>13.63</v>
      </c>
      <c r="G2127" s="375">
        <f>IF(C2127="M.O.",VLOOKUP(A2127,INSUMOS_AUX!A:F,6,FALSE),0)</f>
        <v>0</v>
      </c>
    </row>
    <row r="2128" spans="1:7">
      <c r="A2128" s="375">
        <v>2705</v>
      </c>
      <c r="B2128" s="372" t="s">
        <v>99</v>
      </c>
      <c r="C2128" s="374" t="s">
        <v>43</v>
      </c>
      <c r="D2128" s="374" t="s">
        <v>100</v>
      </c>
      <c r="E2128" s="375">
        <v>0.1547</v>
      </c>
      <c r="F2128" s="268">
        <f>IF(C2128="MAT.",VLOOKUP(A2128,INSUMOS_AUX!A:F,6,FALSE),0)</f>
        <v>0.46</v>
      </c>
      <c r="G2128" s="375">
        <f>IF(C2128="M.O.",VLOOKUP(A2128,INSUMOS_AUX!A:F,6,FALSE),0)</f>
        <v>0</v>
      </c>
    </row>
    <row r="2129" spans="1:7">
      <c r="A2129" s="375">
        <v>2711</v>
      </c>
      <c r="B2129" s="372" t="s">
        <v>334</v>
      </c>
      <c r="C2129" s="374" t="s">
        <v>43</v>
      </c>
      <c r="D2129" s="374" t="s">
        <v>2</v>
      </c>
      <c r="E2129" s="375">
        <v>1.2428100000000001E-4</v>
      </c>
      <c r="F2129" s="268">
        <f>IF(C2129="MAT.",VLOOKUP(A2129,INSUMOS_AUX!A:F,6,FALSE),0)</f>
        <v>100.24</v>
      </c>
      <c r="G2129" s="375">
        <f>IF(C2129="M.O.",VLOOKUP(A2129,INSUMOS_AUX!A:F,6,FALSE),0)</f>
        <v>0</v>
      </c>
    </row>
    <row r="2130" spans="1:7">
      <c r="A2130" s="375">
        <v>36144</v>
      </c>
      <c r="B2130" s="372" t="s">
        <v>4026</v>
      </c>
      <c r="C2130" s="374" t="s">
        <v>43</v>
      </c>
      <c r="D2130" s="374" t="s">
        <v>2</v>
      </c>
      <c r="E2130" s="375">
        <v>2.1037634E-2</v>
      </c>
      <c r="F2130" s="268">
        <f>IF(C2130="MAT.",VLOOKUP(A2130,INSUMOS_AUX!A:F,6,FALSE),0)</f>
        <v>1.1200000000000001</v>
      </c>
      <c r="G2130" s="375">
        <f>IF(C2130="M.O.",VLOOKUP(A2130,INSUMOS_AUX!A:F,6,FALSE),0)</f>
        <v>0</v>
      </c>
    </row>
    <row r="2131" spans="1:7">
      <c r="A2131" s="375">
        <v>36146</v>
      </c>
      <c r="B2131" s="372" t="s">
        <v>3883</v>
      </c>
      <c r="C2131" s="374" t="s">
        <v>43</v>
      </c>
      <c r="D2131" s="374" t="s">
        <v>2</v>
      </c>
      <c r="E2131" s="375">
        <v>2.3404400000000001E-4</v>
      </c>
      <c r="F2131" s="268">
        <f>IF(C2131="MAT.",VLOOKUP(A2131,INSUMOS_AUX!A:F,6,FALSE),0)</f>
        <v>170</v>
      </c>
      <c r="G2131" s="375">
        <f>IF(C2131="M.O.",VLOOKUP(A2131,INSUMOS_AUX!A:F,6,FALSE),0)</f>
        <v>0</v>
      </c>
    </row>
    <row r="2132" spans="1:7" ht="21">
      <c r="A2132" s="375">
        <v>36149</v>
      </c>
      <c r="B2132" s="372" t="s">
        <v>4647</v>
      </c>
      <c r="C2132" s="374" t="s">
        <v>43</v>
      </c>
      <c r="D2132" s="374" t="s">
        <v>2</v>
      </c>
      <c r="E2132" s="375">
        <v>1.35864E-4</v>
      </c>
      <c r="F2132" s="268">
        <f>IF(C2132="MAT.",VLOOKUP(A2132,INSUMOS_AUX!A:F,6,FALSE),0)</f>
        <v>117.5</v>
      </c>
      <c r="G2132" s="375">
        <f>IF(C2132="M.O.",VLOOKUP(A2132,INSUMOS_AUX!A:F,6,FALSE),0)</f>
        <v>0</v>
      </c>
    </row>
    <row r="2133" spans="1:7">
      <c r="A2133" s="375">
        <v>36150</v>
      </c>
      <c r="B2133" s="372" t="s">
        <v>780</v>
      </c>
      <c r="C2133" s="374" t="s">
        <v>43</v>
      </c>
      <c r="D2133" s="374" t="s">
        <v>2</v>
      </c>
      <c r="E2133" s="375">
        <v>4.9935599999999995E-4</v>
      </c>
      <c r="F2133" s="268">
        <f>IF(C2133="MAT.",VLOOKUP(A2133,INSUMOS_AUX!A:F,6,FALSE),0)</f>
        <v>29.7</v>
      </c>
      <c r="G2133" s="375">
        <f>IF(C2133="M.O.",VLOOKUP(A2133,INSUMOS_AUX!A:F,6,FALSE),0)</f>
        <v>0</v>
      </c>
    </row>
    <row r="2134" spans="1:7" ht="21">
      <c r="A2134" s="375">
        <v>36153</v>
      </c>
      <c r="B2134" s="372" t="s">
        <v>4184</v>
      </c>
      <c r="C2134" s="374" t="s">
        <v>43</v>
      </c>
      <c r="D2134" s="374" t="s">
        <v>2</v>
      </c>
      <c r="E2134" s="375">
        <v>2.0285299999999999E-4</v>
      </c>
      <c r="F2134" s="268">
        <f>IF(C2134="MAT.",VLOOKUP(A2134,INSUMOS_AUX!A:F,6,FALSE),0)</f>
        <v>133.75</v>
      </c>
      <c r="G2134" s="375">
        <f>IF(C2134="M.O.",VLOOKUP(A2134,INSUMOS_AUX!A:F,6,FALSE),0)</f>
        <v>0</v>
      </c>
    </row>
    <row r="2135" spans="1:7">
      <c r="A2135" s="375">
        <v>37370</v>
      </c>
      <c r="B2135" s="372" t="s">
        <v>104</v>
      </c>
      <c r="C2135" s="374" t="s">
        <v>43</v>
      </c>
      <c r="D2135" s="374" t="s">
        <v>97</v>
      </c>
      <c r="E2135" s="375">
        <v>0.18870000000000001</v>
      </c>
      <c r="F2135" s="268">
        <f>IF(C2135="MAT.",VLOOKUP(A2135,INSUMOS_AUX!A:F,6,FALSE),0)</f>
        <v>1.7</v>
      </c>
      <c r="G2135" s="375">
        <f>IF(C2135="M.O.",VLOOKUP(A2135,INSUMOS_AUX!A:F,6,FALSE),0)</f>
        <v>0</v>
      </c>
    </row>
    <row r="2136" spans="1:7">
      <c r="A2136" s="375">
        <v>37371</v>
      </c>
      <c r="B2136" s="372" t="s">
        <v>105</v>
      </c>
      <c r="C2136" s="374" t="s">
        <v>43</v>
      </c>
      <c r="D2136" s="374" t="s">
        <v>97</v>
      </c>
      <c r="E2136" s="375">
        <v>0.18870000000000001</v>
      </c>
      <c r="F2136" s="268">
        <f>IF(C2136="MAT.",VLOOKUP(A2136,INSUMOS_AUX!A:F,6,FALSE),0)</f>
        <v>0.64</v>
      </c>
      <c r="G2136" s="375">
        <f>IF(C2136="M.O.",VLOOKUP(A2136,INSUMOS_AUX!A:F,6,FALSE),0)</f>
        <v>0</v>
      </c>
    </row>
    <row r="2137" spans="1:7">
      <c r="A2137" s="375">
        <v>37372</v>
      </c>
      <c r="B2137" s="372" t="s">
        <v>106</v>
      </c>
      <c r="C2137" s="374" t="s">
        <v>43</v>
      </c>
      <c r="D2137" s="374" t="s">
        <v>97</v>
      </c>
      <c r="E2137" s="375">
        <v>0.18870000000000001</v>
      </c>
      <c r="F2137" s="268">
        <f>IF(C2137="MAT.",VLOOKUP(A2137,INSUMOS_AUX!A:F,6,FALSE),0)</f>
        <v>0.37</v>
      </c>
      <c r="G2137" s="375">
        <f>IF(C2137="M.O.",VLOOKUP(A2137,INSUMOS_AUX!A:F,6,FALSE),0)</f>
        <v>0</v>
      </c>
    </row>
    <row r="2138" spans="1:7">
      <c r="A2138" s="375">
        <v>37373</v>
      </c>
      <c r="B2138" s="372" t="s">
        <v>107</v>
      </c>
      <c r="C2138" s="374" t="s">
        <v>43</v>
      </c>
      <c r="D2138" s="374" t="s">
        <v>97</v>
      </c>
      <c r="E2138" s="375">
        <v>0.18870000000000001</v>
      </c>
      <c r="F2138" s="268">
        <f>IF(C2138="MAT.",VLOOKUP(A2138,INSUMOS_AUX!A:F,6,FALSE),0)</f>
        <v>0.02</v>
      </c>
      <c r="G2138" s="375">
        <f>IF(C2138="M.O.",VLOOKUP(A2138,INSUMOS_AUX!A:F,6,FALSE),0)</f>
        <v>0</v>
      </c>
    </row>
    <row r="2139" spans="1:7">
      <c r="A2139" s="375">
        <v>38382</v>
      </c>
      <c r="B2139" s="372" t="s">
        <v>2915</v>
      </c>
      <c r="C2139" s="374" t="s">
        <v>43</v>
      </c>
      <c r="D2139" s="374" t="s">
        <v>2</v>
      </c>
      <c r="E2139" s="375">
        <v>5.1051000000000004E-4</v>
      </c>
      <c r="F2139" s="268">
        <f>IF(C2139="MAT.",VLOOKUP(A2139,INSUMOS_AUX!A:F,6,FALSE),0)</f>
        <v>7.37</v>
      </c>
      <c r="G2139" s="375">
        <f>IF(C2139="M.O.",VLOOKUP(A2139,INSUMOS_AUX!A:F,6,FALSE),0)</f>
        <v>0</v>
      </c>
    </row>
    <row r="2140" spans="1:7">
      <c r="A2140" s="375">
        <v>38390</v>
      </c>
      <c r="B2140" s="372" t="s">
        <v>4067</v>
      </c>
      <c r="C2140" s="374" t="s">
        <v>43</v>
      </c>
      <c r="D2140" s="374" t="s">
        <v>2</v>
      </c>
      <c r="E2140" s="375">
        <v>2.8265099999999997E-4</v>
      </c>
      <c r="F2140" s="268">
        <f>IF(C2140="MAT.",VLOOKUP(A2140,INSUMOS_AUX!A:F,6,FALSE),0)</f>
        <v>22.22</v>
      </c>
      <c r="G2140" s="375">
        <f>IF(C2140="M.O.",VLOOKUP(A2140,INSUMOS_AUX!A:F,6,FALSE),0)</f>
        <v>0</v>
      </c>
    </row>
    <row r="2141" spans="1:7">
      <c r="A2141" s="375">
        <v>38393</v>
      </c>
      <c r="B2141" s="372" t="s">
        <v>4066</v>
      </c>
      <c r="C2141" s="374" t="s">
        <v>43</v>
      </c>
      <c r="D2141" s="374" t="s">
        <v>2</v>
      </c>
      <c r="E2141" s="375">
        <v>2.8265099999999997E-4</v>
      </c>
      <c r="F2141" s="268">
        <f>IF(C2141="MAT.",VLOOKUP(A2141,INSUMOS_AUX!A:F,6,FALSE),0)</f>
        <v>10.02</v>
      </c>
      <c r="G2141" s="375">
        <f>IF(C2141="M.O.",VLOOKUP(A2141,INSUMOS_AUX!A:F,6,FALSE),0)</f>
        <v>0</v>
      </c>
    </row>
    <row r="2142" spans="1:7">
      <c r="A2142" s="375">
        <v>38396</v>
      </c>
      <c r="B2142" s="372" t="s">
        <v>4090</v>
      </c>
      <c r="C2142" s="374" t="s">
        <v>43</v>
      </c>
      <c r="D2142" s="374" t="s">
        <v>2</v>
      </c>
      <c r="E2142" s="375">
        <v>1.0135E-5</v>
      </c>
      <c r="F2142" s="268">
        <f>IF(C2142="MAT.",VLOOKUP(A2142,INSUMOS_AUX!A:F,6,FALSE),0)</f>
        <v>308.81</v>
      </c>
      <c r="G2142" s="375">
        <f>IF(C2142="M.O.",VLOOKUP(A2142,INSUMOS_AUX!A:F,6,FALSE),0)</f>
        <v>0</v>
      </c>
    </row>
    <row r="2143" spans="1:7">
      <c r="A2143" s="375">
        <v>38399</v>
      </c>
      <c r="B2143" s="372" t="s">
        <v>914</v>
      </c>
      <c r="C2143" s="374" t="s">
        <v>43</v>
      </c>
      <c r="D2143" s="374" t="s">
        <v>2</v>
      </c>
      <c r="E2143" s="375">
        <v>5.0640000000000003E-5</v>
      </c>
      <c r="F2143" s="268">
        <f>IF(C2143="MAT.",VLOOKUP(A2143,INSUMOS_AUX!A:F,6,FALSE),0)</f>
        <v>123.87</v>
      </c>
      <c r="G2143" s="375">
        <f>IF(C2143="M.O.",VLOOKUP(A2143,INSUMOS_AUX!A:F,6,FALSE),0)</f>
        <v>0</v>
      </c>
    </row>
    <row r="2144" spans="1:7" ht="21">
      <c r="A2144" s="375">
        <v>38413</v>
      </c>
      <c r="B2144" s="372" t="s">
        <v>2921</v>
      </c>
      <c r="C2144" s="374" t="s">
        <v>43</v>
      </c>
      <c r="D2144" s="374" t="s">
        <v>2</v>
      </c>
      <c r="E2144" s="375">
        <v>8.2470000000000008E-6</v>
      </c>
      <c r="F2144" s="268">
        <f>IF(C2144="MAT.",VLOOKUP(A2144,INSUMOS_AUX!A:F,6,FALSE),0)</f>
        <v>623.17999999999995</v>
      </c>
      <c r="G2144" s="375">
        <f>IF(C2144="M.O.",VLOOKUP(A2144,INSUMOS_AUX!A:F,6,FALSE),0)</f>
        <v>0</v>
      </c>
    </row>
    <row r="2145" spans="1:7">
      <c r="A2145" s="375">
        <v>38476</v>
      </c>
      <c r="B2145" s="372" t="s">
        <v>2266</v>
      </c>
      <c r="C2145" s="374" t="s">
        <v>43</v>
      </c>
      <c r="D2145" s="374" t="s">
        <v>2</v>
      </c>
      <c r="E2145" s="375">
        <v>3.8466000000000001E-5</v>
      </c>
      <c r="F2145" s="268">
        <f>IF(C2145="MAT.",VLOOKUP(A2145,INSUMOS_AUX!A:F,6,FALSE),0)</f>
        <v>186.63</v>
      </c>
      <c r="G2145" s="375">
        <f>IF(C2145="M.O.",VLOOKUP(A2145,INSUMOS_AUX!A:F,6,FALSE),0)</f>
        <v>0</v>
      </c>
    </row>
    <row r="2146" spans="1:7">
      <c r="A2146" s="375">
        <v>38477</v>
      </c>
      <c r="B2146" s="372" t="s">
        <v>2267</v>
      </c>
      <c r="C2146" s="374" t="s">
        <v>43</v>
      </c>
      <c r="D2146" s="374" t="s">
        <v>2</v>
      </c>
      <c r="E2146" s="375">
        <v>8.2470000000000008E-6</v>
      </c>
      <c r="F2146" s="268">
        <f>IF(C2146="MAT.",VLOOKUP(A2146,INSUMOS_AUX!A:F,6,FALSE),0)</f>
        <v>528.54</v>
      </c>
      <c r="G2146" s="375">
        <f>IF(C2146="M.O.",VLOOKUP(A2146,INSUMOS_AUX!A:F,6,FALSE),0)</f>
        <v>0</v>
      </c>
    </row>
    <row r="2147" spans="1:7">
      <c r="A2147" s="375">
        <v>4254</v>
      </c>
      <c r="B2147" s="372" t="s">
        <v>172</v>
      </c>
      <c r="C2147" s="374" t="s">
        <v>92</v>
      </c>
      <c r="D2147" s="374" t="s">
        <v>97</v>
      </c>
      <c r="E2147" s="375">
        <v>1.72244E-3</v>
      </c>
      <c r="F2147" s="268">
        <f>IF(C2147="MAT.",VLOOKUP(A2147,INSUMOS_AUX!A:F,6,FALSE),0)</f>
        <v>0</v>
      </c>
      <c r="G2147" s="375">
        <f>IF(C2147="M.O.",VLOOKUP(A2147,INSUMOS_AUX!A:F,6,FALSE),0)</f>
        <v>27.68</v>
      </c>
    </row>
    <row r="2148" spans="1:7">
      <c r="A2148" s="375">
        <v>6111</v>
      </c>
      <c r="B2148" s="372" t="s">
        <v>109</v>
      </c>
      <c r="C2148" s="374" t="s">
        <v>92</v>
      </c>
      <c r="D2148" s="374" t="s">
        <v>97</v>
      </c>
      <c r="E2148" s="375">
        <v>9.7641599999999995E-2</v>
      </c>
      <c r="F2148" s="268">
        <f>IF(C2148="MAT.",VLOOKUP(A2148,INSUMOS_AUX!A:F,6,FALSE),0)</f>
        <v>0</v>
      </c>
      <c r="G2148" s="375">
        <f>IF(C2148="M.O.",VLOOKUP(A2148,INSUMOS_AUX!A:F,6,FALSE),0)</f>
        <v>8.17</v>
      </c>
    </row>
    <row r="2149" spans="1:7">
      <c r="A2149" s="375">
        <v>7243</v>
      </c>
      <c r="B2149" s="372" t="s">
        <v>4455</v>
      </c>
      <c r="C2149" s="374" t="s">
        <v>43</v>
      </c>
      <c r="D2149" s="374" t="s">
        <v>76</v>
      </c>
      <c r="E2149" s="375">
        <v>1.1659999999999999</v>
      </c>
      <c r="F2149" s="268">
        <f>IF(C2149="MAT.",VLOOKUP(A2149,INSUMOS_AUX!A:F,6,FALSE),0)</f>
        <v>26.95</v>
      </c>
      <c r="G2149" s="375">
        <f>IF(C2149="M.O.",VLOOKUP(A2149,INSUMOS_AUX!A:F,6,FALSE),0)</f>
        <v>0</v>
      </c>
    </row>
    <row r="2150" spans="1:7">
      <c r="A2150" s="96"/>
      <c r="B2150" s="110"/>
      <c r="C2150" s="97"/>
      <c r="D2150" s="97"/>
      <c r="E2150" s="97"/>
      <c r="F2150" s="97"/>
      <c r="G2150" s="97"/>
    </row>
    <row r="2151" spans="1:7" ht="21">
      <c r="A2151" s="359" t="s">
        <v>5758</v>
      </c>
      <c r="B2151" s="358" t="s">
        <v>5759</v>
      </c>
      <c r="C2151" s="360" t="s">
        <v>75</v>
      </c>
      <c r="D2151" s="360" t="s">
        <v>78</v>
      </c>
      <c r="E2151" s="361">
        <v>54.43</v>
      </c>
      <c r="F2151" s="361">
        <f t="shared" ref="F2151:G2151" si="71">SUMPRODUCT($E2152:$E2185,F2152:F2185)</f>
        <v>26.287908473270001</v>
      </c>
      <c r="G2151" s="361">
        <f t="shared" si="71"/>
        <v>3.5263257889999999</v>
      </c>
    </row>
    <row r="2152" spans="1:7">
      <c r="A2152" s="375">
        <v>10</v>
      </c>
      <c r="B2152" s="372" t="s">
        <v>332</v>
      </c>
      <c r="C2152" s="374" t="s">
        <v>43</v>
      </c>
      <c r="D2152" s="374" t="s">
        <v>2</v>
      </c>
      <c r="E2152" s="375">
        <v>2.5574859999999999E-3</v>
      </c>
      <c r="F2152" s="268">
        <f>IF(C2152="MAT.",VLOOKUP(A2152,INSUMOS_AUX!A:F,6,FALSE),0)</f>
        <v>6.13</v>
      </c>
      <c r="G2152" s="375">
        <f>IF(C2152="M.O.",VLOOKUP(A2152,INSUMOS_AUX!A:F,6,FALSE),0)</f>
        <v>0</v>
      </c>
    </row>
    <row r="2153" spans="1:7" ht="21">
      <c r="A2153" s="375">
        <v>11359</v>
      </c>
      <c r="B2153" s="372" t="s">
        <v>5603</v>
      </c>
      <c r="C2153" s="374" t="s">
        <v>43</v>
      </c>
      <c r="D2153" s="374" t="s">
        <v>2</v>
      </c>
      <c r="E2153" s="375">
        <v>2.1596000000000001E-5</v>
      </c>
      <c r="F2153" s="268">
        <f>IF(C2153="MAT.",VLOOKUP(A2153,INSUMOS_AUX!A:F,6,FALSE),0)</f>
        <v>604.45000000000005</v>
      </c>
      <c r="G2153" s="375">
        <f>IF(C2153="M.O.",VLOOKUP(A2153,INSUMOS_AUX!A:F,6,FALSE),0)</f>
        <v>0</v>
      </c>
    </row>
    <row r="2154" spans="1:7">
      <c r="A2154" s="375">
        <v>12815</v>
      </c>
      <c r="B2154" s="372" t="s">
        <v>2406</v>
      </c>
      <c r="C2154" s="374" t="s">
        <v>43</v>
      </c>
      <c r="D2154" s="374" t="s">
        <v>2</v>
      </c>
      <c r="E2154" s="375">
        <v>2.8930430000000001E-3</v>
      </c>
      <c r="F2154" s="268">
        <f>IF(C2154="MAT.",VLOOKUP(A2154,INSUMOS_AUX!A:F,6,FALSE),0)</f>
        <v>5.65</v>
      </c>
      <c r="G2154" s="375">
        <f>IF(C2154="M.O.",VLOOKUP(A2154,INSUMOS_AUX!A:F,6,FALSE),0)</f>
        <v>0</v>
      </c>
    </row>
    <row r="2155" spans="1:7">
      <c r="A2155" s="375">
        <v>12869</v>
      </c>
      <c r="B2155" s="372" t="s">
        <v>143</v>
      </c>
      <c r="C2155" s="374" t="s">
        <v>92</v>
      </c>
      <c r="D2155" s="374" t="s">
        <v>97</v>
      </c>
      <c r="E2155" s="375">
        <v>0.11304160000000001</v>
      </c>
      <c r="F2155" s="268">
        <f>IF(C2155="MAT.",VLOOKUP(A2155,INSUMOS_AUX!A:F,6,FALSE),0)</f>
        <v>0</v>
      </c>
      <c r="G2155" s="375">
        <f>IF(C2155="M.O.",VLOOKUP(A2155,INSUMOS_AUX!A:F,6,FALSE),0)</f>
        <v>11.54</v>
      </c>
    </row>
    <row r="2156" spans="1:7">
      <c r="A2156" s="375">
        <v>12892</v>
      </c>
      <c r="B2156" s="372" t="s">
        <v>328</v>
      </c>
      <c r="C2156" s="374" t="s">
        <v>43</v>
      </c>
      <c r="D2156" s="374" t="s">
        <v>98</v>
      </c>
      <c r="E2156" s="375">
        <v>4.8139769999999997E-3</v>
      </c>
      <c r="F2156" s="268">
        <f>IF(C2156="MAT.",VLOOKUP(A2156,INSUMOS_AUX!A:F,6,FALSE),0)</f>
        <v>9</v>
      </c>
      <c r="G2156" s="375">
        <f>IF(C2156="M.O.",VLOOKUP(A2156,INSUMOS_AUX!A:F,6,FALSE),0)</f>
        <v>0</v>
      </c>
    </row>
    <row r="2157" spans="1:7">
      <c r="A2157" s="375">
        <v>12893</v>
      </c>
      <c r="B2157" s="372" t="s">
        <v>329</v>
      </c>
      <c r="C2157" s="374" t="s">
        <v>43</v>
      </c>
      <c r="D2157" s="374" t="s">
        <v>98</v>
      </c>
      <c r="E2157" s="375">
        <v>5.6114999999999995E-4</v>
      </c>
      <c r="F2157" s="268">
        <f>IF(C2157="MAT.",VLOOKUP(A2157,INSUMOS_AUX!A:F,6,FALSE),0)</f>
        <v>48</v>
      </c>
      <c r="G2157" s="375">
        <f>IF(C2157="M.O.",VLOOKUP(A2157,INSUMOS_AUX!A:F,6,FALSE),0)</f>
        <v>0</v>
      </c>
    </row>
    <row r="2158" spans="1:7">
      <c r="A2158" s="375">
        <v>13388</v>
      </c>
      <c r="B2158" s="372" t="s">
        <v>4131</v>
      </c>
      <c r="C2158" s="374" t="s">
        <v>43</v>
      </c>
      <c r="D2158" s="374" t="s">
        <v>94</v>
      </c>
      <c r="E2158" s="375">
        <v>4.4999999999999998E-2</v>
      </c>
      <c r="F2158" s="268">
        <f>IF(C2158="MAT.",VLOOKUP(A2158,INSUMOS_AUX!A:F,6,FALSE),0)</f>
        <v>109.69</v>
      </c>
      <c r="G2158" s="375">
        <f>IF(C2158="M.O.",VLOOKUP(A2158,INSUMOS_AUX!A:F,6,FALSE),0)</f>
        <v>0</v>
      </c>
    </row>
    <row r="2159" spans="1:7">
      <c r="A2159" s="375">
        <v>142</v>
      </c>
      <c r="B2159" s="372" t="s">
        <v>154</v>
      </c>
      <c r="C2159" s="374" t="s">
        <v>43</v>
      </c>
      <c r="D2159" s="374" t="s">
        <v>6388</v>
      </c>
      <c r="E2159" s="375">
        <v>0.04</v>
      </c>
      <c r="F2159" s="268">
        <f>IF(C2159="MAT.",VLOOKUP(A2159,INSUMOS_AUX!A:F,6,FALSE),0)</f>
        <v>31.53</v>
      </c>
      <c r="G2159" s="375">
        <f>IF(C2159="M.O.",VLOOKUP(A2159,INSUMOS_AUX!A:F,6,FALSE),0)</f>
        <v>0</v>
      </c>
    </row>
    <row r="2160" spans="1:7">
      <c r="A2160" s="375">
        <v>25966</v>
      </c>
      <c r="B2160" s="372" t="s">
        <v>3980</v>
      </c>
      <c r="C2160" s="374" t="s">
        <v>43</v>
      </c>
      <c r="D2160" s="374" t="s">
        <v>113</v>
      </c>
      <c r="E2160" s="375">
        <v>4.8216900000000001E-4</v>
      </c>
      <c r="F2160" s="268">
        <f>IF(C2160="MAT.",VLOOKUP(A2160,INSUMOS_AUX!A:F,6,FALSE),0)</f>
        <v>13.63</v>
      </c>
      <c r="G2160" s="375">
        <f>IF(C2160="M.O.",VLOOKUP(A2160,INSUMOS_AUX!A:F,6,FALSE),0)</f>
        <v>0</v>
      </c>
    </row>
    <row r="2161" spans="1:7">
      <c r="A2161" s="375">
        <v>2705</v>
      </c>
      <c r="B2161" s="372" t="s">
        <v>99</v>
      </c>
      <c r="C2161" s="374" t="s">
        <v>43</v>
      </c>
      <c r="D2161" s="374" t="s">
        <v>100</v>
      </c>
      <c r="E2161" s="375">
        <v>1.0296E-2</v>
      </c>
      <c r="F2161" s="268">
        <f>IF(C2161="MAT.",VLOOKUP(A2161,INSUMOS_AUX!A:F,6,FALSE),0)</f>
        <v>0.46</v>
      </c>
      <c r="G2161" s="375">
        <f>IF(C2161="M.O.",VLOOKUP(A2161,INSUMOS_AUX!A:F,6,FALSE),0)</f>
        <v>0</v>
      </c>
    </row>
    <row r="2162" spans="1:7">
      <c r="A2162" s="375">
        <v>2711</v>
      </c>
      <c r="B2162" s="372" t="s">
        <v>334</v>
      </c>
      <c r="C2162" s="374" t="s">
        <v>43</v>
      </c>
      <c r="D2162" s="374" t="s">
        <v>2</v>
      </c>
      <c r="E2162" s="375">
        <v>2.12007E-4</v>
      </c>
      <c r="F2162" s="268">
        <f>IF(C2162="MAT.",VLOOKUP(A2162,INSUMOS_AUX!A:F,6,FALSE),0)</f>
        <v>100.24</v>
      </c>
      <c r="G2162" s="375">
        <f>IF(C2162="M.O.",VLOOKUP(A2162,INSUMOS_AUX!A:F,6,FALSE),0)</f>
        <v>0</v>
      </c>
    </row>
    <row r="2163" spans="1:7">
      <c r="A2163" s="375">
        <v>36144</v>
      </c>
      <c r="B2163" s="372" t="s">
        <v>4026</v>
      </c>
      <c r="C2163" s="374" t="s">
        <v>43</v>
      </c>
      <c r="D2163" s="374" t="s">
        <v>2</v>
      </c>
      <c r="E2163" s="375">
        <v>3.9076263E-2</v>
      </c>
      <c r="F2163" s="268">
        <f>IF(C2163="MAT.",VLOOKUP(A2163,INSUMOS_AUX!A:F,6,FALSE),0)</f>
        <v>1.1200000000000001</v>
      </c>
      <c r="G2163" s="375">
        <f>IF(C2163="M.O.",VLOOKUP(A2163,INSUMOS_AUX!A:F,6,FALSE),0)</f>
        <v>0</v>
      </c>
    </row>
    <row r="2164" spans="1:7">
      <c r="A2164" s="375">
        <v>36146</v>
      </c>
      <c r="B2164" s="372" t="s">
        <v>3883</v>
      </c>
      <c r="C2164" s="374" t="s">
        <v>43</v>
      </c>
      <c r="D2164" s="374" t="s">
        <v>2</v>
      </c>
      <c r="E2164" s="375">
        <v>4.3472500000000001E-4</v>
      </c>
      <c r="F2164" s="268">
        <f>IF(C2164="MAT.",VLOOKUP(A2164,INSUMOS_AUX!A:F,6,FALSE),0)</f>
        <v>170</v>
      </c>
      <c r="G2164" s="375">
        <f>IF(C2164="M.O.",VLOOKUP(A2164,INSUMOS_AUX!A:F,6,FALSE),0)</f>
        <v>0</v>
      </c>
    </row>
    <row r="2165" spans="1:7" ht="21">
      <c r="A2165" s="375">
        <v>36149</v>
      </c>
      <c r="B2165" s="372" t="s">
        <v>4647</v>
      </c>
      <c r="C2165" s="374" t="s">
        <v>43</v>
      </c>
      <c r="D2165" s="374" t="s">
        <v>2</v>
      </c>
      <c r="E2165" s="375">
        <v>2.5235999999999998E-4</v>
      </c>
      <c r="F2165" s="268">
        <f>IF(C2165="MAT.",VLOOKUP(A2165,INSUMOS_AUX!A:F,6,FALSE),0)</f>
        <v>117.5</v>
      </c>
      <c r="G2165" s="375">
        <f>IF(C2165="M.O.",VLOOKUP(A2165,INSUMOS_AUX!A:F,6,FALSE),0)</f>
        <v>0</v>
      </c>
    </row>
    <row r="2166" spans="1:7">
      <c r="A2166" s="375">
        <v>36150</v>
      </c>
      <c r="B2166" s="372" t="s">
        <v>780</v>
      </c>
      <c r="C2166" s="374" t="s">
        <v>43</v>
      </c>
      <c r="D2166" s="374" t="s">
        <v>2</v>
      </c>
      <c r="E2166" s="375">
        <v>9.2752799999999995E-4</v>
      </c>
      <c r="F2166" s="268">
        <f>IF(C2166="MAT.",VLOOKUP(A2166,INSUMOS_AUX!A:F,6,FALSE),0)</f>
        <v>29.7</v>
      </c>
      <c r="G2166" s="375">
        <f>IF(C2166="M.O.",VLOOKUP(A2166,INSUMOS_AUX!A:F,6,FALSE),0)</f>
        <v>0</v>
      </c>
    </row>
    <row r="2167" spans="1:7" ht="21">
      <c r="A2167" s="375">
        <v>36153</v>
      </c>
      <c r="B2167" s="372" t="s">
        <v>4184</v>
      </c>
      <c r="C2167" s="374" t="s">
        <v>43</v>
      </c>
      <c r="D2167" s="374" t="s">
        <v>2</v>
      </c>
      <c r="E2167" s="375">
        <v>3.7678800000000003E-4</v>
      </c>
      <c r="F2167" s="268">
        <f>IF(C2167="MAT.",VLOOKUP(A2167,INSUMOS_AUX!A:F,6,FALSE),0)</f>
        <v>133.75</v>
      </c>
      <c r="G2167" s="375">
        <f>IF(C2167="M.O.",VLOOKUP(A2167,INSUMOS_AUX!A:F,6,FALSE),0)</f>
        <v>0</v>
      </c>
    </row>
    <row r="2168" spans="1:7" ht="21">
      <c r="A2168" s="375">
        <v>36487</v>
      </c>
      <c r="B2168" s="372" t="s">
        <v>200</v>
      </c>
      <c r="C2168" s="374" t="s">
        <v>43</v>
      </c>
      <c r="D2168" s="374" t="s">
        <v>2</v>
      </c>
      <c r="E2168" s="375">
        <v>3.2619999999999999E-6</v>
      </c>
      <c r="F2168" s="268">
        <f>IF(C2168="MAT.",VLOOKUP(A2168,INSUMOS_AUX!A:F,6,FALSE),0)</f>
        <v>3897.08</v>
      </c>
      <c r="G2168" s="375">
        <f>IF(C2168="M.O.",VLOOKUP(A2168,INSUMOS_AUX!A:F,6,FALSE),0)</f>
        <v>0</v>
      </c>
    </row>
    <row r="2169" spans="1:7">
      <c r="A2169" s="375">
        <v>37370</v>
      </c>
      <c r="B2169" s="372" t="s">
        <v>104</v>
      </c>
      <c r="C2169" s="374" t="s">
        <v>43</v>
      </c>
      <c r="D2169" s="374" t="s">
        <v>97</v>
      </c>
      <c r="E2169" s="375">
        <v>0.35049999999999998</v>
      </c>
      <c r="F2169" s="268">
        <f>IF(C2169="MAT.",VLOOKUP(A2169,INSUMOS_AUX!A:F,6,FALSE),0)</f>
        <v>1.7</v>
      </c>
      <c r="G2169" s="375">
        <f>IF(C2169="M.O.",VLOOKUP(A2169,INSUMOS_AUX!A:F,6,FALSE),0)</f>
        <v>0</v>
      </c>
    </row>
    <row r="2170" spans="1:7">
      <c r="A2170" s="375">
        <v>37371</v>
      </c>
      <c r="B2170" s="372" t="s">
        <v>105</v>
      </c>
      <c r="C2170" s="374" t="s">
        <v>43</v>
      </c>
      <c r="D2170" s="374" t="s">
        <v>97</v>
      </c>
      <c r="E2170" s="375">
        <v>0.35049999999999998</v>
      </c>
      <c r="F2170" s="268">
        <f>IF(C2170="MAT.",VLOOKUP(A2170,INSUMOS_AUX!A:F,6,FALSE),0)</f>
        <v>0.64</v>
      </c>
      <c r="G2170" s="375">
        <f>IF(C2170="M.O.",VLOOKUP(A2170,INSUMOS_AUX!A:F,6,FALSE),0)</f>
        <v>0</v>
      </c>
    </row>
    <row r="2171" spans="1:7">
      <c r="A2171" s="375">
        <v>37372</v>
      </c>
      <c r="B2171" s="372" t="s">
        <v>106</v>
      </c>
      <c r="C2171" s="374" t="s">
        <v>43</v>
      </c>
      <c r="D2171" s="374" t="s">
        <v>97</v>
      </c>
      <c r="E2171" s="375">
        <v>0.35049999999999998</v>
      </c>
      <c r="F2171" s="268">
        <f>IF(C2171="MAT.",VLOOKUP(A2171,INSUMOS_AUX!A:F,6,FALSE),0)</f>
        <v>0.37</v>
      </c>
      <c r="G2171" s="375">
        <f>IF(C2171="M.O.",VLOOKUP(A2171,INSUMOS_AUX!A:F,6,FALSE),0)</f>
        <v>0</v>
      </c>
    </row>
    <row r="2172" spans="1:7">
      <c r="A2172" s="375">
        <v>37373</v>
      </c>
      <c r="B2172" s="372" t="s">
        <v>107</v>
      </c>
      <c r="C2172" s="374" t="s">
        <v>43</v>
      </c>
      <c r="D2172" s="374" t="s">
        <v>97</v>
      </c>
      <c r="E2172" s="375">
        <v>0.35049999999999998</v>
      </c>
      <c r="F2172" s="268">
        <f>IF(C2172="MAT.",VLOOKUP(A2172,INSUMOS_AUX!A:F,6,FALSE),0)</f>
        <v>0.02</v>
      </c>
      <c r="G2172" s="375">
        <f>IF(C2172="M.O.",VLOOKUP(A2172,INSUMOS_AUX!A:F,6,FALSE),0)</f>
        <v>0</v>
      </c>
    </row>
    <row r="2173" spans="1:7">
      <c r="A2173" s="375">
        <v>38382</v>
      </c>
      <c r="B2173" s="372" t="s">
        <v>2915</v>
      </c>
      <c r="C2173" s="374" t="s">
        <v>43</v>
      </c>
      <c r="D2173" s="374" t="s">
        <v>2</v>
      </c>
      <c r="E2173" s="375">
        <v>8.7087000000000004E-4</v>
      </c>
      <c r="F2173" s="268">
        <f>IF(C2173="MAT.",VLOOKUP(A2173,INSUMOS_AUX!A:F,6,FALSE),0)</f>
        <v>7.37</v>
      </c>
      <c r="G2173" s="375">
        <f>IF(C2173="M.O.",VLOOKUP(A2173,INSUMOS_AUX!A:F,6,FALSE),0)</f>
        <v>0</v>
      </c>
    </row>
    <row r="2174" spans="1:7">
      <c r="A2174" s="375">
        <v>38390</v>
      </c>
      <c r="B2174" s="372" t="s">
        <v>4067</v>
      </c>
      <c r="C2174" s="374" t="s">
        <v>43</v>
      </c>
      <c r="D2174" s="374" t="s">
        <v>2</v>
      </c>
      <c r="E2174" s="375">
        <v>4.8216900000000001E-4</v>
      </c>
      <c r="F2174" s="268">
        <f>IF(C2174="MAT.",VLOOKUP(A2174,INSUMOS_AUX!A:F,6,FALSE),0)</f>
        <v>22.22</v>
      </c>
      <c r="G2174" s="375">
        <f>IF(C2174="M.O.",VLOOKUP(A2174,INSUMOS_AUX!A:F,6,FALSE),0)</f>
        <v>0</v>
      </c>
    </row>
    <row r="2175" spans="1:7">
      <c r="A2175" s="375">
        <v>38393</v>
      </c>
      <c r="B2175" s="372" t="s">
        <v>4066</v>
      </c>
      <c r="C2175" s="374" t="s">
        <v>43</v>
      </c>
      <c r="D2175" s="374" t="s">
        <v>2</v>
      </c>
      <c r="E2175" s="375">
        <v>4.8216900000000001E-4</v>
      </c>
      <c r="F2175" s="268">
        <f>IF(C2175="MAT.",VLOOKUP(A2175,INSUMOS_AUX!A:F,6,FALSE),0)</f>
        <v>10.02</v>
      </c>
      <c r="G2175" s="375">
        <f>IF(C2175="M.O.",VLOOKUP(A2175,INSUMOS_AUX!A:F,6,FALSE),0)</f>
        <v>0</v>
      </c>
    </row>
    <row r="2176" spans="1:7">
      <c r="A2176" s="375">
        <v>38396</v>
      </c>
      <c r="B2176" s="372" t="s">
        <v>4090</v>
      </c>
      <c r="C2176" s="374" t="s">
        <v>43</v>
      </c>
      <c r="D2176" s="374" t="s">
        <v>2</v>
      </c>
      <c r="E2176" s="375">
        <v>1.7289E-5</v>
      </c>
      <c r="F2176" s="268">
        <f>IF(C2176="MAT.",VLOOKUP(A2176,INSUMOS_AUX!A:F,6,FALSE),0)</f>
        <v>308.81</v>
      </c>
      <c r="G2176" s="375">
        <f>IF(C2176="M.O.",VLOOKUP(A2176,INSUMOS_AUX!A:F,6,FALSE),0)</f>
        <v>0</v>
      </c>
    </row>
    <row r="2177" spans="1:7">
      <c r="A2177" s="375">
        <v>38399</v>
      </c>
      <c r="B2177" s="372" t="s">
        <v>914</v>
      </c>
      <c r="C2177" s="374" t="s">
        <v>43</v>
      </c>
      <c r="D2177" s="374" t="s">
        <v>2</v>
      </c>
      <c r="E2177" s="375">
        <v>8.6385999999999996E-5</v>
      </c>
      <c r="F2177" s="268">
        <f>IF(C2177="MAT.",VLOOKUP(A2177,INSUMOS_AUX!A:F,6,FALSE),0)</f>
        <v>123.87</v>
      </c>
      <c r="G2177" s="375">
        <f>IF(C2177="M.O.",VLOOKUP(A2177,INSUMOS_AUX!A:F,6,FALSE),0)</f>
        <v>0</v>
      </c>
    </row>
    <row r="2178" spans="1:7" ht="21">
      <c r="A2178" s="375">
        <v>38413</v>
      </c>
      <c r="B2178" s="372" t="s">
        <v>2921</v>
      </c>
      <c r="C2178" s="374" t="s">
        <v>43</v>
      </c>
      <c r="D2178" s="374" t="s">
        <v>2</v>
      </c>
      <c r="E2178" s="375">
        <v>1.4068E-5</v>
      </c>
      <c r="F2178" s="268">
        <f>IF(C2178="MAT.",VLOOKUP(A2178,INSUMOS_AUX!A:F,6,FALSE),0)</f>
        <v>623.17999999999995</v>
      </c>
      <c r="G2178" s="375">
        <f>IF(C2178="M.O.",VLOOKUP(A2178,INSUMOS_AUX!A:F,6,FALSE),0)</f>
        <v>0</v>
      </c>
    </row>
    <row r="2179" spans="1:7">
      <c r="A2179" s="375">
        <v>38476</v>
      </c>
      <c r="B2179" s="372" t="s">
        <v>2266</v>
      </c>
      <c r="C2179" s="374" t="s">
        <v>43</v>
      </c>
      <c r="D2179" s="374" t="s">
        <v>2</v>
      </c>
      <c r="E2179" s="375">
        <v>6.5617999999999994E-5</v>
      </c>
      <c r="F2179" s="268">
        <f>IF(C2179="MAT.",VLOOKUP(A2179,INSUMOS_AUX!A:F,6,FALSE),0)</f>
        <v>186.63</v>
      </c>
      <c r="G2179" s="375">
        <f>IF(C2179="M.O.",VLOOKUP(A2179,INSUMOS_AUX!A:F,6,FALSE),0)</f>
        <v>0</v>
      </c>
    </row>
    <row r="2180" spans="1:7">
      <c r="A2180" s="375">
        <v>38477</v>
      </c>
      <c r="B2180" s="372" t="s">
        <v>2267</v>
      </c>
      <c r="C2180" s="374" t="s">
        <v>43</v>
      </c>
      <c r="D2180" s="374" t="s">
        <v>2</v>
      </c>
      <c r="E2180" s="375">
        <v>1.4068E-5</v>
      </c>
      <c r="F2180" s="268">
        <f>IF(C2180="MAT.",VLOOKUP(A2180,INSUMOS_AUX!A:F,6,FALSE),0)</f>
        <v>528.54</v>
      </c>
      <c r="G2180" s="375">
        <f>IF(C2180="M.O.",VLOOKUP(A2180,INSUMOS_AUX!A:F,6,FALSE),0)</f>
        <v>0</v>
      </c>
    </row>
    <row r="2181" spans="1:7" ht="21">
      <c r="A2181" s="375">
        <v>40872</v>
      </c>
      <c r="B2181" s="372" t="s">
        <v>131</v>
      </c>
      <c r="C2181" s="374" t="s">
        <v>43</v>
      </c>
      <c r="D2181" s="374" t="s">
        <v>78</v>
      </c>
      <c r="E2181" s="375">
        <v>1.05</v>
      </c>
      <c r="F2181" s="268">
        <f>IF(C2181="MAT.",VLOOKUP(A2181,INSUMOS_AUX!A:F,6,FALSE),0)</f>
        <v>17.7</v>
      </c>
      <c r="G2181" s="375">
        <f>IF(C2181="M.O.",VLOOKUP(A2181,INSUMOS_AUX!A:F,6,FALSE),0)</f>
        <v>0</v>
      </c>
    </row>
    <row r="2182" spans="1:7">
      <c r="A2182" s="375">
        <v>4253</v>
      </c>
      <c r="B2182" s="372" t="s">
        <v>279</v>
      </c>
      <c r="C2182" s="374" t="s">
        <v>92</v>
      </c>
      <c r="D2182" s="374" t="s">
        <v>97</v>
      </c>
      <c r="E2182" s="375">
        <v>3.1915800000000001E-2</v>
      </c>
      <c r="F2182" s="268">
        <f>IF(C2182="MAT.",VLOOKUP(A2182,INSUMOS_AUX!A:F,6,FALSE),0)</f>
        <v>0</v>
      </c>
      <c r="G2182" s="375">
        <f>IF(C2182="M.O.",VLOOKUP(A2182,INSUMOS_AUX!A:F,6,FALSE),0)</f>
        <v>15.72</v>
      </c>
    </row>
    <row r="2183" spans="1:7">
      <c r="A2183" s="375">
        <v>5061</v>
      </c>
      <c r="B2183" s="372" t="s">
        <v>3865</v>
      </c>
      <c r="C2183" s="374" t="s">
        <v>43</v>
      </c>
      <c r="D2183" s="374" t="s">
        <v>94</v>
      </c>
      <c r="E2183" s="375">
        <v>6.0000000000000001E-3</v>
      </c>
      <c r="F2183" s="268">
        <f>IF(C2183="MAT.",VLOOKUP(A2183,INSUMOS_AUX!A:F,6,FALSE),0)</f>
        <v>9.4600000000000009</v>
      </c>
      <c r="G2183" s="375">
        <f>IF(C2183="M.O.",VLOOKUP(A2183,INSUMOS_AUX!A:F,6,FALSE),0)</f>
        <v>0</v>
      </c>
    </row>
    <row r="2184" spans="1:7">
      <c r="A2184" s="375">
        <v>5104</v>
      </c>
      <c r="B2184" s="372" t="s">
        <v>3956</v>
      </c>
      <c r="C2184" s="374" t="s">
        <v>43</v>
      </c>
      <c r="D2184" s="374" t="s">
        <v>94</v>
      </c>
      <c r="E2184" s="375">
        <v>1.1999999999999999E-3</v>
      </c>
      <c r="F2184" s="268">
        <f>IF(C2184="MAT.",VLOOKUP(A2184,INSUMOS_AUX!A:F,6,FALSE),0)</f>
        <v>33.090000000000003</v>
      </c>
      <c r="G2184" s="375">
        <f>IF(C2184="M.O.",VLOOKUP(A2184,INSUMOS_AUX!A:F,6,FALSE),0)</f>
        <v>0</v>
      </c>
    </row>
    <row r="2185" spans="1:7">
      <c r="A2185" s="375">
        <v>6111</v>
      </c>
      <c r="B2185" s="372" t="s">
        <v>109</v>
      </c>
      <c r="C2185" s="374" t="s">
        <v>92</v>
      </c>
      <c r="D2185" s="374" t="s">
        <v>97</v>
      </c>
      <c r="E2185" s="375">
        <v>0.2105397</v>
      </c>
      <c r="F2185" s="268">
        <f>IF(C2185="MAT.",VLOOKUP(A2185,INSUMOS_AUX!A:F,6,FALSE),0)</f>
        <v>0</v>
      </c>
      <c r="G2185" s="375">
        <f>IF(C2185="M.O.",VLOOKUP(A2185,INSUMOS_AUX!A:F,6,FALSE),0)</f>
        <v>8.17</v>
      </c>
    </row>
    <row r="2186" spans="1:7">
      <c r="A2186" s="96"/>
      <c r="B2186" s="110"/>
      <c r="C2186" s="97"/>
      <c r="D2186" s="97"/>
      <c r="E2186" s="97"/>
      <c r="F2186" s="97"/>
      <c r="G2186" s="97"/>
    </row>
    <row r="2187" spans="1:7">
      <c r="A2187" s="359" t="s">
        <v>5760</v>
      </c>
      <c r="B2187" s="358" t="s">
        <v>5761</v>
      </c>
      <c r="C2187" s="360" t="s">
        <v>75</v>
      </c>
      <c r="D2187" s="360" t="s">
        <v>76</v>
      </c>
      <c r="E2187" s="361">
        <v>16.77</v>
      </c>
      <c r="F2187" s="361">
        <f t="shared" ref="F2187:G2187" si="72">SUMPRODUCT($E2188:$E2216,F2188:F2216)</f>
        <v>163.09868137000004</v>
      </c>
      <c r="G2187" s="361">
        <f t="shared" si="72"/>
        <v>31.525191</v>
      </c>
    </row>
    <row r="2188" spans="1:7">
      <c r="A2188" s="375">
        <v>10</v>
      </c>
      <c r="B2188" s="372" t="s">
        <v>332</v>
      </c>
      <c r="C2188" s="374" t="s">
        <v>43</v>
      </c>
      <c r="D2188" s="374" t="s">
        <v>2</v>
      </c>
      <c r="E2188" s="375">
        <v>2.4051599999999999E-2</v>
      </c>
      <c r="F2188" s="268">
        <f>IF(C2188="MAT.",VLOOKUP(A2188,INSUMOS_AUX!A:F,6,FALSE),0)</f>
        <v>6.13</v>
      </c>
      <c r="G2188" s="375">
        <f>IF(C2188="M.O.",VLOOKUP(A2188,INSUMOS_AUX!A:F,6,FALSE),0)</f>
        <v>0</v>
      </c>
    </row>
    <row r="2189" spans="1:7" ht="21">
      <c r="A2189" s="375">
        <v>11359</v>
      </c>
      <c r="B2189" s="372" t="s">
        <v>5603</v>
      </c>
      <c r="C2189" s="374" t="s">
        <v>43</v>
      </c>
      <c r="D2189" s="374" t="s">
        <v>2</v>
      </c>
      <c r="E2189" s="375">
        <v>2.031E-4</v>
      </c>
      <c r="F2189" s="268">
        <f>IF(C2189="MAT.",VLOOKUP(A2189,INSUMOS_AUX!A:F,6,FALSE),0)</f>
        <v>604.45000000000005</v>
      </c>
      <c r="G2189" s="375">
        <f>IF(C2189="M.O.",VLOOKUP(A2189,INSUMOS_AUX!A:F,6,FALSE),0)</f>
        <v>0</v>
      </c>
    </row>
    <row r="2190" spans="1:7">
      <c r="A2190" s="375">
        <v>12815</v>
      </c>
      <c r="B2190" s="372" t="s">
        <v>2406</v>
      </c>
      <c r="C2190" s="374" t="s">
        <v>43</v>
      </c>
      <c r="D2190" s="374" t="s">
        <v>2</v>
      </c>
      <c r="E2190" s="375">
        <v>2.72073E-2</v>
      </c>
      <c r="F2190" s="268">
        <f>IF(C2190="MAT.",VLOOKUP(A2190,INSUMOS_AUX!A:F,6,FALSE),0)</f>
        <v>5.65</v>
      </c>
      <c r="G2190" s="375">
        <f>IF(C2190="M.O.",VLOOKUP(A2190,INSUMOS_AUX!A:F,6,FALSE),0)</f>
        <v>0</v>
      </c>
    </row>
    <row r="2191" spans="1:7">
      <c r="A2191" s="375">
        <v>12892</v>
      </c>
      <c r="B2191" s="372" t="s">
        <v>328</v>
      </c>
      <c r="C2191" s="374" t="s">
        <v>43</v>
      </c>
      <c r="D2191" s="374" t="s">
        <v>98</v>
      </c>
      <c r="E2191" s="375">
        <v>4.1203799999999999E-2</v>
      </c>
      <c r="F2191" s="268">
        <f>IF(C2191="MAT.",VLOOKUP(A2191,INSUMOS_AUX!A:F,6,FALSE),0)</f>
        <v>9</v>
      </c>
      <c r="G2191" s="375">
        <f>IF(C2191="M.O.",VLOOKUP(A2191,INSUMOS_AUX!A:F,6,FALSE),0)</f>
        <v>0</v>
      </c>
    </row>
    <row r="2192" spans="1:7">
      <c r="A2192" s="375">
        <v>12893</v>
      </c>
      <c r="B2192" s="372" t="s">
        <v>329</v>
      </c>
      <c r="C2192" s="374" t="s">
        <v>43</v>
      </c>
      <c r="D2192" s="374" t="s">
        <v>98</v>
      </c>
      <c r="E2192" s="375">
        <v>4.803E-3</v>
      </c>
      <c r="F2192" s="268">
        <f>IF(C2192="MAT.",VLOOKUP(A2192,INSUMOS_AUX!A:F,6,FALSE),0)</f>
        <v>48</v>
      </c>
      <c r="G2192" s="375">
        <f>IF(C2192="M.O.",VLOOKUP(A2192,INSUMOS_AUX!A:F,6,FALSE),0)</f>
        <v>0</v>
      </c>
    </row>
    <row r="2193" spans="1:7">
      <c r="A2193" s="375">
        <v>1321</v>
      </c>
      <c r="B2193" s="372" t="s">
        <v>219</v>
      </c>
      <c r="C2193" s="374" t="s">
        <v>43</v>
      </c>
      <c r="D2193" s="374" t="s">
        <v>94</v>
      </c>
      <c r="E2193" s="375">
        <v>18</v>
      </c>
      <c r="F2193" s="268">
        <f>IF(C2193="MAT.",VLOOKUP(A2193,INSUMOS_AUX!A:F,6,FALSE),0)</f>
        <v>5.82</v>
      </c>
      <c r="G2193" s="375">
        <f>IF(C2193="M.O.",VLOOKUP(A2193,INSUMOS_AUX!A:F,6,FALSE),0)</f>
        <v>0</v>
      </c>
    </row>
    <row r="2194" spans="1:7">
      <c r="A2194" s="375">
        <v>13388</v>
      </c>
      <c r="B2194" s="372" t="s">
        <v>4131</v>
      </c>
      <c r="C2194" s="374" t="s">
        <v>43</v>
      </c>
      <c r="D2194" s="374" t="s">
        <v>94</v>
      </c>
      <c r="E2194" s="375">
        <v>0.3</v>
      </c>
      <c r="F2194" s="268">
        <f>IF(C2194="MAT.",VLOOKUP(A2194,INSUMOS_AUX!A:F,6,FALSE),0)</f>
        <v>109.69</v>
      </c>
      <c r="G2194" s="375">
        <f>IF(C2194="M.O.",VLOOKUP(A2194,INSUMOS_AUX!A:F,6,FALSE),0)</f>
        <v>0</v>
      </c>
    </row>
    <row r="2195" spans="1:7" ht="21">
      <c r="A2195" s="375">
        <v>25931</v>
      </c>
      <c r="B2195" s="372" t="s">
        <v>238</v>
      </c>
      <c r="C2195" s="374" t="s">
        <v>43</v>
      </c>
      <c r="D2195" s="374" t="s">
        <v>2</v>
      </c>
      <c r="E2195" s="375">
        <v>0.13</v>
      </c>
      <c r="F2195" s="268">
        <f>IF(C2195="MAT.",VLOOKUP(A2195,INSUMOS_AUX!A:F,6,FALSE),0)</f>
        <v>103.09</v>
      </c>
      <c r="G2195" s="375">
        <f>IF(C2195="M.O.",VLOOKUP(A2195,INSUMOS_AUX!A:F,6,FALSE),0)</f>
        <v>0</v>
      </c>
    </row>
    <row r="2196" spans="1:7">
      <c r="A2196" s="375">
        <v>25966</v>
      </c>
      <c r="B2196" s="372" t="s">
        <v>3980</v>
      </c>
      <c r="C2196" s="374" t="s">
        <v>43</v>
      </c>
      <c r="D2196" s="374" t="s">
        <v>113</v>
      </c>
      <c r="E2196" s="375">
        <v>4.5345000000000003E-3</v>
      </c>
      <c r="F2196" s="268">
        <f>IF(C2196="MAT.",VLOOKUP(A2196,INSUMOS_AUX!A:F,6,FALSE),0)</f>
        <v>13.63</v>
      </c>
      <c r="G2196" s="375">
        <f>IF(C2196="M.O.",VLOOKUP(A2196,INSUMOS_AUX!A:F,6,FALSE),0)</f>
        <v>0</v>
      </c>
    </row>
    <row r="2197" spans="1:7">
      <c r="A2197" s="375">
        <v>2711</v>
      </c>
      <c r="B2197" s="372" t="s">
        <v>334</v>
      </c>
      <c r="C2197" s="374" t="s">
        <v>43</v>
      </c>
      <c r="D2197" s="374" t="s">
        <v>2</v>
      </c>
      <c r="E2197" s="375">
        <v>1.9938E-3</v>
      </c>
      <c r="F2197" s="268">
        <f>IF(C2197="MAT.",VLOOKUP(A2197,INSUMOS_AUX!A:F,6,FALSE),0)</f>
        <v>100.24</v>
      </c>
      <c r="G2197" s="375">
        <f>IF(C2197="M.O.",VLOOKUP(A2197,INSUMOS_AUX!A:F,6,FALSE),0)</f>
        <v>0</v>
      </c>
    </row>
    <row r="2198" spans="1:7">
      <c r="A2198" s="375">
        <v>36144</v>
      </c>
      <c r="B2198" s="372" t="s">
        <v>4026</v>
      </c>
      <c r="C2198" s="374" t="s">
        <v>43</v>
      </c>
      <c r="D2198" s="374" t="s">
        <v>2</v>
      </c>
      <c r="E2198" s="375">
        <v>0.33446160000000003</v>
      </c>
      <c r="F2198" s="268">
        <f>IF(C2198="MAT.",VLOOKUP(A2198,INSUMOS_AUX!A:F,6,FALSE),0)</f>
        <v>1.1200000000000001</v>
      </c>
      <c r="G2198" s="375">
        <f>IF(C2198="M.O.",VLOOKUP(A2198,INSUMOS_AUX!A:F,6,FALSE),0)</f>
        <v>0</v>
      </c>
    </row>
    <row r="2199" spans="1:7">
      <c r="A2199" s="375">
        <v>36146</v>
      </c>
      <c r="B2199" s="372" t="s">
        <v>3883</v>
      </c>
      <c r="C2199" s="374" t="s">
        <v>43</v>
      </c>
      <c r="D2199" s="374" t="s">
        <v>2</v>
      </c>
      <c r="E2199" s="375">
        <v>3.7209000000000001E-3</v>
      </c>
      <c r="F2199" s="268">
        <f>IF(C2199="MAT.",VLOOKUP(A2199,INSUMOS_AUX!A:F,6,FALSE),0)</f>
        <v>170</v>
      </c>
      <c r="G2199" s="375">
        <f>IF(C2199="M.O.",VLOOKUP(A2199,INSUMOS_AUX!A:F,6,FALSE),0)</f>
        <v>0</v>
      </c>
    </row>
    <row r="2200" spans="1:7" ht="21">
      <c r="A2200" s="375">
        <v>36149</v>
      </c>
      <c r="B2200" s="372" t="s">
        <v>4647</v>
      </c>
      <c r="C2200" s="374" t="s">
        <v>43</v>
      </c>
      <c r="D2200" s="374" t="s">
        <v>2</v>
      </c>
      <c r="E2200" s="375">
        <v>2.16E-3</v>
      </c>
      <c r="F2200" s="268">
        <f>IF(C2200="MAT.",VLOOKUP(A2200,INSUMOS_AUX!A:F,6,FALSE),0)</f>
        <v>117.5</v>
      </c>
      <c r="G2200" s="375">
        <f>IF(C2200="M.O.",VLOOKUP(A2200,INSUMOS_AUX!A:F,6,FALSE),0)</f>
        <v>0</v>
      </c>
    </row>
    <row r="2201" spans="1:7">
      <c r="A2201" s="375">
        <v>36150</v>
      </c>
      <c r="B2201" s="372" t="s">
        <v>780</v>
      </c>
      <c r="C2201" s="374" t="s">
        <v>43</v>
      </c>
      <c r="D2201" s="374" t="s">
        <v>2</v>
      </c>
      <c r="E2201" s="375">
        <v>7.9389000000000005E-3</v>
      </c>
      <c r="F2201" s="268">
        <f>IF(C2201="MAT.",VLOOKUP(A2201,INSUMOS_AUX!A:F,6,FALSE),0)</f>
        <v>29.7</v>
      </c>
      <c r="G2201" s="375">
        <f>IF(C2201="M.O.",VLOOKUP(A2201,INSUMOS_AUX!A:F,6,FALSE),0)</f>
        <v>0</v>
      </c>
    </row>
    <row r="2202" spans="1:7" ht="21">
      <c r="A2202" s="375">
        <v>36153</v>
      </c>
      <c r="B2202" s="372" t="s">
        <v>4184</v>
      </c>
      <c r="C2202" s="374" t="s">
        <v>43</v>
      </c>
      <c r="D2202" s="374" t="s">
        <v>2</v>
      </c>
      <c r="E2202" s="375">
        <v>3.225E-3</v>
      </c>
      <c r="F2202" s="268">
        <f>IF(C2202="MAT.",VLOOKUP(A2202,INSUMOS_AUX!A:F,6,FALSE),0)</f>
        <v>133.75</v>
      </c>
      <c r="G2202" s="375">
        <f>IF(C2202="M.O.",VLOOKUP(A2202,INSUMOS_AUX!A:F,6,FALSE),0)</f>
        <v>0</v>
      </c>
    </row>
    <row r="2203" spans="1:7">
      <c r="A2203" s="375">
        <v>37370</v>
      </c>
      <c r="B2203" s="372" t="s">
        <v>104</v>
      </c>
      <c r="C2203" s="374" t="s">
        <v>43</v>
      </c>
      <c r="D2203" s="374" t="s">
        <v>97</v>
      </c>
      <c r="E2203" s="375">
        <v>3</v>
      </c>
      <c r="F2203" s="268">
        <f>IF(C2203="MAT.",VLOOKUP(A2203,INSUMOS_AUX!A:F,6,FALSE),0)</f>
        <v>1.7</v>
      </c>
      <c r="G2203" s="375">
        <f>IF(C2203="M.O.",VLOOKUP(A2203,INSUMOS_AUX!A:F,6,FALSE),0)</f>
        <v>0</v>
      </c>
    </row>
    <row r="2204" spans="1:7">
      <c r="A2204" s="375">
        <v>37371</v>
      </c>
      <c r="B2204" s="372" t="s">
        <v>105</v>
      </c>
      <c r="C2204" s="374" t="s">
        <v>43</v>
      </c>
      <c r="D2204" s="374" t="s">
        <v>97</v>
      </c>
      <c r="E2204" s="375">
        <v>3</v>
      </c>
      <c r="F2204" s="268">
        <f>IF(C2204="MAT.",VLOOKUP(A2204,INSUMOS_AUX!A:F,6,FALSE),0)</f>
        <v>0.64</v>
      </c>
      <c r="G2204" s="375">
        <f>IF(C2204="M.O.",VLOOKUP(A2204,INSUMOS_AUX!A:F,6,FALSE),0)</f>
        <v>0</v>
      </c>
    </row>
    <row r="2205" spans="1:7">
      <c r="A2205" s="375">
        <v>37372</v>
      </c>
      <c r="B2205" s="372" t="s">
        <v>106</v>
      </c>
      <c r="C2205" s="374" t="s">
        <v>43</v>
      </c>
      <c r="D2205" s="374" t="s">
        <v>97</v>
      </c>
      <c r="E2205" s="375">
        <v>3</v>
      </c>
      <c r="F2205" s="268">
        <f>IF(C2205="MAT.",VLOOKUP(A2205,INSUMOS_AUX!A:F,6,FALSE),0)</f>
        <v>0.37</v>
      </c>
      <c r="G2205" s="375">
        <f>IF(C2205="M.O.",VLOOKUP(A2205,INSUMOS_AUX!A:F,6,FALSE),0)</f>
        <v>0</v>
      </c>
    </row>
    <row r="2206" spans="1:7">
      <c r="A2206" s="375">
        <v>37373</v>
      </c>
      <c r="B2206" s="372" t="s">
        <v>107</v>
      </c>
      <c r="C2206" s="374" t="s">
        <v>43</v>
      </c>
      <c r="D2206" s="374" t="s">
        <v>97</v>
      </c>
      <c r="E2206" s="375">
        <v>3</v>
      </c>
      <c r="F2206" s="268">
        <f>IF(C2206="MAT.",VLOOKUP(A2206,INSUMOS_AUX!A:F,6,FALSE),0)</f>
        <v>0.02</v>
      </c>
      <c r="G2206" s="375">
        <f>IF(C2206="M.O.",VLOOKUP(A2206,INSUMOS_AUX!A:F,6,FALSE),0)</f>
        <v>0</v>
      </c>
    </row>
    <row r="2207" spans="1:7">
      <c r="A2207" s="375">
        <v>38382</v>
      </c>
      <c r="B2207" s="372" t="s">
        <v>2915</v>
      </c>
      <c r="C2207" s="374" t="s">
        <v>43</v>
      </c>
      <c r="D2207" s="374" t="s">
        <v>2</v>
      </c>
      <c r="E2207" s="375">
        <v>8.1899999999999994E-3</v>
      </c>
      <c r="F2207" s="268">
        <f>IF(C2207="MAT.",VLOOKUP(A2207,INSUMOS_AUX!A:F,6,FALSE),0)</f>
        <v>7.37</v>
      </c>
      <c r="G2207" s="375">
        <f>IF(C2207="M.O.",VLOOKUP(A2207,INSUMOS_AUX!A:F,6,FALSE),0)</f>
        <v>0</v>
      </c>
    </row>
    <row r="2208" spans="1:7">
      <c r="A2208" s="375">
        <v>38390</v>
      </c>
      <c r="B2208" s="372" t="s">
        <v>4067</v>
      </c>
      <c r="C2208" s="374" t="s">
        <v>43</v>
      </c>
      <c r="D2208" s="374" t="s">
        <v>2</v>
      </c>
      <c r="E2208" s="375">
        <v>4.5345000000000003E-3</v>
      </c>
      <c r="F2208" s="268">
        <f>IF(C2208="MAT.",VLOOKUP(A2208,INSUMOS_AUX!A:F,6,FALSE),0)</f>
        <v>22.22</v>
      </c>
      <c r="G2208" s="375">
        <f>IF(C2208="M.O.",VLOOKUP(A2208,INSUMOS_AUX!A:F,6,FALSE),0)</f>
        <v>0</v>
      </c>
    </row>
    <row r="2209" spans="1:7">
      <c r="A2209" s="375">
        <v>38393</v>
      </c>
      <c r="B2209" s="372" t="s">
        <v>4066</v>
      </c>
      <c r="C2209" s="374" t="s">
        <v>43</v>
      </c>
      <c r="D2209" s="374" t="s">
        <v>2</v>
      </c>
      <c r="E2209" s="375">
        <v>4.5345000000000003E-3</v>
      </c>
      <c r="F2209" s="268">
        <f>IF(C2209="MAT.",VLOOKUP(A2209,INSUMOS_AUX!A:F,6,FALSE),0)</f>
        <v>10.02</v>
      </c>
      <c r="G2209" s="375">
        <f>IF(C2209="M.O.",VLOOKUP(A2209,INSUMOS_AUX!A:F,6,FALSE),0)</f>
        <v>0</v>
      </c>
    </row>
    <row r="2210" spans="1:7">
      <c r="A2210" s="375">
        <v>38396</v>
      </c>
      <c r="B2210" s="372" t="s">
        <v>4090</v>
      </c>
      <c r="C2210" s="374" t="s">
        <v>43</v>
      </c>
      <c r="D2210" s="374" t="s">
        <v>2</v>
      </c>
      <c r="E2210" s="375">
        <v>1.6259999999999999E-4</v>
      </c>
      <c r="F2210" s="268">
        <f>IF(C2210="MAT.",VLOOKUP(A2210,INSUMOS_AUX!A:F,6,FALSE),0)</f>
        <v>308.81</v>
      </c>
      <c r="G2210" s="375">
        <f>IF(C2210="M.O.",VLOOKUP(A2210,INSUMOS_AUX!A:F,6,FALSE),0)</f>
        <v>0</v>
      </c>
    </row>
    <row r="2211" spans="1:7">
      <c r="A2211" s="375">
        <v>38399</v>
      </c>
      <c r="B2211" s="372" t="s">
        <v>914</v>
      </c>
      <c r="C2211" s="374" t="s">
        <v>43</v>
      </c>
      <c r="D2211" s="374" t="s">
        <v>2</v>
      </c>
      <c r="E2211" s="375">
        <v>8.1240000000000001E-4</v>
      </c>
      <c r="F2211" s="268">
        <f>IF(C2211="MAT.",VLOOKUP(A2211,INSUMOS_AUX!A:F,6,FALSE),0)</f>
        <v>123.87</v>
      </c>
      <c r="G2211" s="375">
        <f>IF(C2211="M.O.",VLOOKUP(A2211,INSUMOS_AUX!A:F,6,FALSE),0)</f>
        <v>0</v>
      </c>
    </row>
    <row r="2212" spans="1:7" ht="21">
      <c r="A2212" s="375">
        <v>38413</v>
      </c>
      <c r="B2212" s="372" t="s">
        <v>2921</v>
      </c>
      <c r="C2212" s="374" t="s">
        <v>43</v>
      </c>
      <c r="D2212" s="374" t="s">
        <v>2</v>
      </c>
      <c r="E2212" s="375">
        <v>1.3229999999999999E-4</v>
      </c>
      <c r="F2212" s="268">
        <f>IF(C2212="MAT.",VLOOKUP(A2212,INSUMOS_AUX!A:F,6,FALSE),0)</f>
        <v>623.17999999999995</v>
      </c>
      <c r="G2212" s="375">
        <f>IF(C2212="M.O.",VLOOKUP(A2212,INSUMOS_AUX!A:F,6,FALSE),0)</f>
        <v>0</v>
      </c>
    </row>
    <row r="2213" spans="1:7">
      <c r="A2213" s="375">
        <v>38476</v>
      </c>
      <c r="B2213" s="372" t="s">
        <v>2266</v>
      </c>
      <c r="C2213" s="374" t="s">
        <v>43</v>
      </c>
      <c r="D2213" s="374" t="s">
        <v>2</v>
      </c>
      <c r="E2213" s="375">
        <v>6.1709999999999998E-4</v>
      </c>
      <c r="F2213" s="268">
        <f>IF(C2213="MAT.",VLOOKUP(A2213,INSUMOS_AUX!A:F,6,FALSE),0)</f>
        <v>186.63</v>
      </c>
      <c r="G2213" s="375">
        <f>IF(C2213="M.O.",VLOOKUP(A2213,INSUMOS_AUX!A:F,6,FALSE),0)</f>
        <v>0</v>
      </c>
    </row>
    <row r="2214" spans="1:7">
      <c r="A2214" s="375">
        <v>38477</v>
      </c>
      <c r="B2214" s="372" t="s">
        <v>2267</v>
      </c>
      <c r="C2214" s="374" t="s">
        <v>43</v>
      </c>
      <c r="D2214" s="374" t="s">
        <v>2</v>
      </c>
      <c r="E2214" s="375">
        <v>1.3229999999999999E-4</v>
      </c>
      <c r="F2214" s="268">
        <f>IF(C2214="MAT.",VLOOKUP(A2214,INSUMOS_AUX!A:F,6,FALSE),0)</f>
        <v>528.54</v>
      </c>
      <c r="G2214" s="375">
        <f>IF(C2214="M.O.",VLOOKUP(A2214,INSUMOS_AUX!A:F,6,FALSE),0)</f>
        <v>0</v>
      </c>
    </row>
    <row r="2215" spans="1:7">
      <c r="A2215" s="375">
        <v>6110</v>
      </c>
      <c r="B2215" s="372" t="s">
        <v>134</v>
      </c>
      <c r="C2215" s="374" t="s">
        <v>92</v>
      </c>
      <c r="D2215" s="374" t="s">
        <v>97</v>
      </c>
      <c r="E2215" s="375">
        <v>1.5139499999999999</v>
      </c>
      <c r="F2215" s="268">
        <f>IF(C2215="MAT.",VLOOKUP(A2215,INSUMOS_AUX!A:F,6,FALSE),0)</f>
        <v>0</v>
      </c>
      <c r="G2215" s="375">
        <f>IF(C2215="M.O.",VLOOKUP(A2215,INSUMOS_AUX!A:F,6,FALSE),0)</f>
        <v>12.59</v>
      </c>
    </row>
    <row r="2216" spans="1:7">
      <c r="A2216" s="375">
        <v>6111</v>
      </c>
      <c r="B2216" s="372" t="s">
        <v>109</v>
      </c>
      <c r="C2216" s="374" t="s">
        <v>92</v>
      </c>
      <c r="D2216" s="374" t="s">
        <v>97</v>
      </c>
      <c r="E2216" s="375">
        <v>1.52565</v>
      </c>
      <c r="F2216" s="268">
        <f>IF(C2216="MAT.",VLOOKUP(A2216,INSUMOS_AUX!A:F,6,FALSE),0)</f>
        <v>0</v>
      </c>
      <c r="G2216" s="375">
        <f>IF(C2216="M.O.",VLOOKUP(A2216,INSUMOS_AUX!A:F,6,FALSE),0)</f>
        <v>8.17</v>
      </c>
    </row>
    <row r="2217" spans="1:7">
      <c r="A2217" s="96"/>
      <c r="B2217" s="110"/>
      <c r="C2217" s="97"/>
      <c r="D2217" s="97"/>
      <c r="E2217" s="97"/>
      <c r="F2217" s="97"/>
      <c r="G2217" s="97"/>
    </row>
    <row r="2218" spans="1:7" ht="31.5">
      <c r="A2218" s="359" t="s">
        <v>5762</v>
      </c>
      <c r="B2218" s="358" t="s">
        <v>5763</v>
      </c>
      <c r="C2218" s="360" t="s">
        <v>75</v>
      </c>
      <c r="D2218" s="360" t="s">
        <v>76</v>
      </c>
      <c r="E2218" s="361">
        <v>128.03</v>
      </c>
      <c r="F2218" s="361">
        <f t="shared" ref="F2218:G2218" si="73">SUMPRODUCT($E2219:$E2247,F2219:F2247)</f>
        <v>62.771711306</v>
      </c>
      <c r="G2218" s="361">
        <f t="shared" si="73"/>
        <v>17.6508374</v>
      </c>
    </row>
    <row r="2219" spans="1:7">
      <c r="A2219" s="375">
        <v>10</v>
      </c>
      <c r="B2219" s="372" t="s">
        <v>332</v>
      </c>
      <c r="C2219" s="374" t="s">
        <v>43</v>
      </c>
      <c r="D2219" s="374" t="s">
        <v>2</v>
      </c>
      <c r="E2219" s="375">
        <v>1.1224080000000001E-2</v>
      </c>
      <c r="F2219" s="268">
        <f>IF(C2219="MAT.",VLOOKUP(A2219,INSUMOS_AUX!A:F,6,FALSE),0)</f>
        <v>6.13</v>
      </c>
      <c r="G2219" s="375">
        <f>IF(C2219="M.O.",VLOOKUP(A2219,INSUMOS_AUX!A:F,6,FALSE),0)</f>
        <v>0</v>
      </c>
    </row>
    <row r="2220" spans="1:7" ht="21">
      <c r="A2220" s="375">
        <v>11359</v>
      </c>
      <c r="B2220" s="372" t="s">
        <v>5603</v>
      </c>
      <c r="C2220" s="374" t="s">
        <v>43</v>
      </c>
      <c r="D2220" s="374" t="s">
        <v>2</v>
      </c>
      <c r="E2220" s="375">
        <v>9.4779999999999997E-5</v>
      </c>
      <c r="F2220" s="268">
        <f>IF(C2220="MAT.",VLOOKUP(A2220,INSUMOS_AUX!A:F,6,FALSE),0)</f>
        <v>604.45000000000005</v>
      </c>
      <c r="G2220" s="375">
        <f>IF(C2220="M.O.",VLOOKUP(A2220,INSUMOS_AUX!A:F,6,FALSE),0)</f>
        <v>0</v>
      </c>
    </row>
    <row r="2221" spans="1:7">
      <c r="A2221" s="375">
        <v>12815</v>
      </c>
      <c r="B2221" s="372" t="s">
        <v>2406</v>
      </c>
      <c r="C2221" s="374" t="s">
        <v>43</v>
      </c>
      <c r="D2221" s="374" t="s">
        <v>2</v>
      </c>
      <c r="E2221" s="375">
        <v>1.269674E-2</v>
      </c>
      <c r="F2221" s="268">
        <f>IF(C2221="MAT.",VLOOKUP(A2221,INSUMOS_AUX!A:F,6,FALSE),0)</f>
        <v>5.65</v>
      </c>
      <c r="G2221" s="375">
        <f>IF(C2221="M.O.",VLOOKUP(A2221,INSUMOS_AUX!A:F,6,FALSE),0)</f>
        <v>0</v>
      </c>
    </row>
    <row r="2222" spans="1:7">
      <c r="A2222" s="375">
        <v>12892</v>
      </c>
      <c r="B2222" s="372" t="s">
        <v>328</v>
      </c>
      <c r="C2222" s="374" t="s">
        <v>43</v>
      </c>
      <c r="D2222" s="374" t="s">
        <v>98</v>
      </c>
      <c r="E2222" s="375">
        <v>1.9228439999999999E-2</v>
      </c>
      <c r="F2222" s="268">
        <f>IF(C2222="MAT.",VLOOKUP(A2222,INSUMOS_AUX!A:F,6,FALSE),0)</f>
        <v>9</v>
      </c>
      <c r="G2222" s="375">
        <f>IF(C2222="M.O.",VLOOKUP(A2222,INSUMOS_AUX!A:F,6,FALSE),0)</f>
        <v>0</v>
      </c>
    </row>
    <row r="2223" spans="1:7">
      <c r="A2223" s="375">
        <v>12893</v>
      </c>
      <c r="B2223" s="372" t="s">
        <v>329</v>
      </c>
      <c r="C2223" s="374" t="s">
        <v>43</v>
      </c>
      <c r="D2223" s="374" t="s">
        <v>98</v>
      </c>
      <c r="E2223" s="375">
        <v>2.2414000000000002E-3</v>
      </c>
      <c r="F2223" s="268">
        <f>IF(C2223="MAT.",VLOOKUP(A2223,INSUMOS_AUX!A:F,6,FALSE),0)</f>
        <v>48</v>
      </c>
      <c r="G2223" s="375">
        <f>IF(C2223="M.O.",VLOOKUP(A2223,INSUMOS_AUX!A:F,6,FALSE),0)</f>
        <v>0</v>
      </c>
    </row>
    <row r="2224" spans="1:7">
      <c r="A2224" s="375">
        <v>13279</v>
      </c>
      <c r="B2224" s="372" t="s">
        <v>6401</v>
      </c>
      <c r="C2224" s="374" t="s">
        <v>43</v>
      </c>
      <c r="D2224" s="374" t="s">
        <v>94</v>
      </c>
      <c r="E2224" s="375">
        <v>6.4000000000000001E-2</v>
      </c>
      <c r="F2224" s="268">
        <f>IF(C2224="MAT.",VLOOKUP(A2224,INSUMOS_AUX!A:F,6,FALSE),0)</f>
        <v>12.43</v>
      </c>
      <c r="G2224" s="375">
        <f>IF(C2224="M.O.",VLOOKUP(A2224,INSUMOS_AUX!A:F,6,FALSE),0)</f>
        <v>0</v>
      </c>
    </row>
    <row r="2225" spans="1:7">
      <c r="A2225" s="375">
        <v>25957</v>
      </c>
      <c r="B2225" s="372" t="s">
        <v>137</v>
      </c>
      <c r="C2225" s="374" t="s">
        <v>92</v>
      </c>
      <c r="D2225" s="374" t="s">
        <v>97</v>
      </c>
      <c r="E2225" s="375">
        <v>0.70650999999999997</v>
      </c>
      <c r="F2225" s="268">
        <f>IF(C2225="MAT.",VLOOKUP(A2225,INSUMOS_AUX!A:F,6,FALSE),0)</f>
        <v>0</v>
      </c>
      <c r="G2225" s="375">
        <f>IF(C2225="M.O.",VLOOKUP(A2225,INSUMOS_AUX!A:F,6,FALSE),0)</f>
        <v>16.75</v>
      </c>
    </row>
    <row r="2226" spans="1:7">
      <c r="A2226" s="375">
        <v>25966</v>
      </c>
      <c r="B2226" s="372" t="s">
        <v>3980</v>
      </c>
      <c r="C2226" s="374" t="s">
        <v>43</v>
      </c>
      <c r="D2226" s="374" t="s">
        <v>113</v>
      </c>
      <c r="E2226" s="375">
        <v>2.1161000000000001E-3</v>
      </c>
      <c r="F2226" s="268">
        <f>IF(C2226="MAT.",VLOOKUP(A2226,INSUMOS_AUX!A:F,6,FALSE),0)</f>
        <v>13.63</v>
      </c>
      <c r="G2226" s="375">
        <f>IF(C2226="M.O.",VLOOKUP(A2226,INSUMOS_AUX!A:F,6,FALSE),0)</f>
        <v>0</v>
      </c>
    </row>
    <row r="2227" spans="1:7">
      <c r="A2227" s="375">
        <v>2711</v>
      </c>
      <c r="B2227" s="372" t="s">
        <v>334</v>
      </c>
      <c r="C2227" s="374" t="s">
        <v>43</v>
      </c>
      <c r="D2227" s="374" t="s">
        <v>2</v>
      </c>
      <c r="E2227" s="375">
        <v>9.3044000000000004E-4</v>
      </c>
      <c r="F2227" s="268">
        <f>IF(C2227="MAT.",VLOOKUP(A2227,INSUMOS_AUX!A:F,6,FALSE),0)</f>
        <v>100.24</v>
      </c>
      <c r="G2227" s="375">
        <f>IF(C2227="M.O.",VLOOKUP(A2227,INSUMOS_AUX!A:F,6,FALSE),0)</f>
        <v>0</v>
      </c>
    </row>
    <row r="2228" spans="1:7">
      <c r="A2228" s="375">
        <v>36144</v>
      </c>
      <c r="B2228" s="372" t="s">
        <v>4026</v>
      </c>
      <c r="C2228" s="374" t="s">
        <v>43</v>
      </c>
      <c r="D2228" s="374" t="s">
        <v>2</v>
      </c>
      <c r="E2228" s="375">
        <v>0.15608208000000001</v>
      </c>
      <c r="F2228" s="268">
        <f>IF(C2228="MAT.",VLOOKUP(A2228,INSUMOS_AUX!A:F,6,FALSE),0)</f>
        <v>1.1200000000000001</v>
      </c>
      <c r="G2228" s="375">
        <f>IF(C2228="M.O.",VLOOKUP(A2228,INSUMOS_AUX!A:F,6,FALSE),0)</f>
        <v>0</v>
      </c>
    </row>
    <row r="2229" spans="1:7">
      <c r="A2229" s="375">
        <v>36146</v>
      </c>
      <c r="B2229" s="372" t="s">
        <v>3883</v>
      </c>
      <c r="C2229" s="374" t="s">
        <v>43</v>
      </c>
      <c r="D2229" s="374" t="s">
        <v>2</v>
      </c>
      <c r="E2229" s="375">
        <v>1.73642E-3</v>
      </c>
      <c r="F2229" s="268">
        <f>IF(C2229="MAT.",VLOOKUP(A2229,INSUMOS_AUX!A:F,6,FALSE),0)</f>
        <v>170</v>
      </c>
      <c r="G2229" s="375">
        <f>IF(C2229="M.O.",VLOOKUP(A2229,INSUMOS_AUX!A:F,6,FALSE),0)</f>
        <v>0</v>
      </c>
    </row>
    <row r="2230" spans="1:7" ht="21">
      <c r="A2230" s="375">
        <v>36149</v>
      </c>
      <c r="B2230" s="372" t="s">
        <v>4647</v>
      </c>
      <c r="C2230" s="374" t="s">
        <v>43</v>
      </c>
      <c r="D2230" s="374" t="s">
        <v>2</v>
      </c>
      <c r="E2230" s="375">
        <v>1.008E-3</v>
      </c>
      <c r="F2230" s="268">
        <f>IF(C2230="MAT.",VLOOKUP(A2230,INSUMOS_AUX!A:F,6,FALSE),0)</f>
        <v>117.5</v>
      </c>
      <c r="G2230" s="375">
        <f>IF(C2230="M.O.",VLOOKUP(A2230,INSUMOS_AUX!A:F,6,FALSE),0)</f>
        <v>0</v>
      </c>
    </row>
    <row r="2231" spans="1:7">
      <c r="A2231" s="375">
        <v>36150</v>
      </c>
      <c r="B2231" s="372" t="s">
        <v>780</v>
      </c>
      <c r="C2231" s="374" t="s">
        <v>43</v>
      </c>
      <c r="D2231" s="374" t="s">
        <v>2</v>
      </c>
      <c r="E2231" s="375">
        <v>3.7048200000000002E-3</v>
      </c>
      <c r="F2231" s="268">
        <f>IF(C2231="MAT.",VLOOKUP(A2231,INSUMOS_AUX!A:F,6,FALSE),0)</f>
        <v>29.7</v>
      </c>
      <c r="G2231" s="375">
        <f>IF(C2231="M.O.",VLOOKUP(A2231,INSUMOS_AUX!A:F,6,FALSE),0)</f>
        <v>0</v>
      </c>
    </row>
    <row r="2232" spans="1:7" ht="21">
      <c r="A2232" s="375">
        <v>36153</v>
      </c>
      <c r="B2232" s="372" t="s">
        <v>4184</v>
      </c>
      <c r="C2232" s="374" t="s">
        <v>43</v>
      </c>
      <c r="D2232" s="374" t="s">
        <v>2</v>
      </c>
      <c r="E2232" s="375">
        <v>1.505E-3</v>
      </c>
      <c r="F2232" s="268">
        <f>IF(C2232="MAT.",VLOOKUP(A2232,INSUMOS_AUX!A:F,6,FALSE),0)</f>
        <v>133.75</v>
      </c>
      <c r="G2232" s="375">
        <f>IF(C2232="M.O.",VLOOKUP(A2232,INSUMOS_AUX!A:F,6,FALSE),0)</f>
        <v>0</v>
      </c>
    </row>
    <row r="2233" spans="1:7">
      <c r="A2233" s="375">
        <v>37370</v>
      </c>
      <c r="B2233" s="372" t="s">
        <v>104</v>
      </c>
      <c r="C2233" s="374" t="s">
        <v>43</v>
      </c>
      <c r="D2233" s="374" t="s">
        <v>97</v>
      </c>
      <c r="E2233" s="375">
        <v>1.4</v>
      </c>
      <c r="F2233" s="268">
        <f>IF(C2233="MAT.",VLOOKUP(A2233,INSUMOS_AUX!A:F,6,FALSE),0)</f>
        <v>1.7</v>
      </c>
      <c r="G2233" s="375">
        <f>IF(C2233="M.O.",VLOOKUP(A2233,INSUMOS_AUX!A:F,6,FALSE),0)</f>
        <v>0</v>
      </c>
    </row>
    <row r="2234" spans="1:7">
      <c r="A2234" s="375">
        <v>37371</v>
      </c>
      <c r="B2234" s="372" t="s">
        <v>105</v>
      </c>
      <c r="C2234" s="374" t="s">
        <v>43</v>
      </c>
      <c r="D2234" s="374" t="s">
        <v>97</v>
      </c>
      <c r="E2234" s="375">
        <v>1.4</v>
      </c>
      <c r="F2234" s="268">
        <f>IF(C2234="MAT.",VLOOKUP(A2234,INSUMOS_AUX!A:F,6,FALSE),0)</f>
        <v>0.64</v>
      </c>
      <c r="G2234" s="375">
        <f>IF(C2234="M.O.",VLOOKUP(A2234,INSUMOS_AUX!A:F,6,FALSE),0)</f>
        <v>0</v>
      </c>
    </row>
    <row r="2235" spans="1:7">
      <c r="A2235" s="375">
        <v>37372</v>
      </c>
      <c r="B2235" s="372" t="s">
        <v>106</v>
      </c>
      <c r="C2235" s="374" t="s">
        <v>43</v>
      </c>
      <c r="D2235" s="374" t="s">
        <v>97</v>
      </c>
      <c r="E2235" s="375">
        <v>1.4</v>
      </c>
      <c r="F2235" s="268">
        <f>IF(C2235="MAT.",VLOOKUP(A2235,INSUMOS_AUX!A:F,6,FALSE),0)</f>
        <v>0.37</v>
      </c>
      <c r="G2235" s="375">
        <f>IF(C2235="M.O.",VLOOKUP(A2235,INSUMOS_AUX!A:F,6,FALSE),0)</f>
        <v>0</v>
      </c>
    </row>
    <row r="2236" spans="1:7">
      <c r="A2236" s="375">
        <v>37373</v>
      </c>
      <c r="B2236" s="372" t="s">
        <v>107</v>
      </c>
      <c r="C2236" s="374" t="s">
        <v>43</v>
      </c>
      <c r="D2236" s="374" t="s">
        <v>97</v>
      </c>
      <c r="E2236" s="375">
        <v>1.4</v>
      </c>
      <c r="F2236" s="268">
        <f>IF(C2236="MAT.",VLOOKUP(A2236,INSUMOS_AUX!A:F,6,FALSE),0)</f>
        <v>0.02</v>
      </c>
      <c r="G2236" s="375">
        <f>IF(C2236="M.O.",VLOOKUP(A2236,INSUMOS_AUX!A:F,6,FALSE),0)</f>
        <v>0</v>
      </c>
    </row>
    <row r="2237" spans="1:7">
      <c r="A2237" s="375">
        <v>38382</v>
      </c>
      <c r="B2237" s="372" t="s">
        <v>2915</v>
      </c>
      <c r="C2237" s="374" t="s">
        <v>43</v>
      </c>
      <c r="D2237" s="374" t="s">
        <v>2</v>
      </c>
      <c r="E2237" s="375">
        <v>3.8219999999999999E-3</v>
      </c>
      <c r="F2237" s="268">
        <f>IF(C2237="MAT.",VLOOKUP(A2237,INSUMOS_AUX!A:F,6,FALSE),0)</f>
        <v>7.37</v>
      </c>
      <c r="G2237" s="375">
        <f>IF(C2237="M.O.",VLOOKUP(A2237,INSUMOS_AUX!A:F,6,FALSE),0)</f>
        <v>0</v>
      </c>
    </row>
    <row r="2238" spans="1:7">
      <c r="A2238" s="375">
        <v>38390</v>
      </c>
      <c r="B2238" s="372" t="s">
        <v>4067</v>
      </c>
      <c r="C2238" s="374" t="s">
        <v>43</v>
      </c>
      <c r="D2238" s="374" t="s">
        <v>2</v>
      </c>
      <c r="E2238" s="375">
        <v>2.1161000000000001E-3</v>
      </c>
      <c r="F2238" s="268">
        <f>IF(C2238="MAT.",VLOOKUP(A2238,INSUMOS_AUX!A:F,6,FALSE),0)</f>
        <v>22.22</v>
      </c>
      <c r="G2238" s="375">
        <f>IF(C2238="M.O.",VLOOKUP(A2238,INSUMOS_AUX!A:F,6,FALSE),0)</f>
        <v>0</v>
      </c>
    </row>
    <row r="2239" spans="1:7">
      <c r="A2239" s="375">
        <v>38393</v>
      </c>
      <c r="B2239" s="372" t="s">
        <v>4066</v>
      </c>
      <c r="C2239" s="374" t="s">
        <v>43</v>
      </c>
      <c r="D2239" s="374" t="s">
        <v>2</v>
      </c>
      <c r="E2239" s="375">
        <v>2.1161000000000001E-3</v>
      </c>
      <c r="F2239" s="268">
        <f>IF(C2239="MAT.",VLOOKUP(A2239,INSUMOS_AUX!A:F,6,FALSE),0)</f>
        <v>10.02</v>
      </c>
      <c r="G2239" s="375">
        <f>IF(C2239="M.O.",VLOOKUP(A2239,INSUMOS_AUX!A:F,6,FALSE),0)</f>
        <v>0</v>
      </c>
    </row>
    <row r="2240" spans="1:7">
      <c r="A2240" s="375">
        <v>38396</v>
      </c>
      <c r="B2240" s="372" t="s">
        <v>4090</v>
      </c>
      <c r="C2240" s="374" t="s">
        <v>43</v>
      </c>
      <c r="D2240" s="374" t="s">
        <v>2</v>
      </c>
      <c r="E2240" s="375">
        <v>7.5879999999999999E-5</v>
      </c>
      <c r="F2240" s="268">
        <f>IF(C2240="MAT.",VLOOKUP(A2240,INSUMOS_AUX!A:F,6,FALSE),0)</f>
        <v>308.81</v>
      </c>
      <c r="G2240" s="375">
        <f>IF(C2240="M.O.",VLOOKUP(A2240,INSUMOS_AUX!A:F,6,FALSE),0)</f>
        <v>0</v>
      </c>
    </row>
    <row r="2241" spans="1:7">
      <c r="A2241" s="375">
        <v>38399</v>
      </c>
      <c r="B2241" s="372" t="s">
        <v>914</v>
      </c>
      <c r="C2241" s="374" t="s">
        <v>43</v>
      </c>
      <c r="D2241" s="374" t="s">
        <v>2</v>
      </c>
      <c r="E2241" s="375">
        <v>3.7911999999999999E-4</v>
      </c>
      <c r="F2241" s="268">
        <f>IF(C2241="MAT.",VLOOKUP(A2241,INSUMOS_AUX!A:F,6,FALSE),0)</f>
        <v>123.87</v>
      </c>
      <c r="G2241" s="375">
        <f>IF(C2241="M.O.",VLOOKUP(A2241,INSUMOS_AUX!A:F,6,FALSE),0)</f>
        <v>0</v>
      </c>
    </row>
    <row r="2242" spans="1:7" ht="21">
      <c r="A2242" s="375">
        <v>38413</v>
      </c>
      <c r="B2242" s="372" t="s">
        <v>2921</v>
      </c>
      <c r="C2242" s="374" t="s">
        <v>43</v>
      </c>
      <c r="D2242" s="374" t="s">
        <v>2</v>
      </c>
      <c r="E2242" s="375">
        <v>6.1740000000000002E-5</v>
      </c>
      <c r="F2242" s="268">
        <f>IF(C2242="MAT.",VLOOKUP(A2242,INSUMOS_AUX!A:F,6,FALSE),0)</f>
        <v>623.17999999999995</v>
      </c>
      <c r="G2242" s="375">
        <f>IF(C2242="M.O.",VLOOKUP(A2242,INSUMOS_AUX!A:F,6,FALSE),0)</f>
        <v>0</v>
      </c>
    </row>
    <row r="2243" spans="1:7">
      <c r="A2243" s="375">
        <v>38476</v>
      </c>
      <c r="B2243" s="372" t="s">
        <v>2266</v>
      </c>
      <c r="C2243" s="374" t="s">
        <v>43</v>
      </c>
      <c r="D2243" s="374" t="s">
        <v>2</v>
      </c>
      <c r="E2243" s="375">
        <v>2.8798000000000002E-4</v>
      </c>
      <c r="F2243" s="268">
        <f>IF(C2243="MAT.",VLOOKUP(A2243,INSUMOS_AUX!A:F,6,FALSE),0)</f>
        <v>186.63</v>
      </c>
      <c r="G2243" s="375">
        <f>IF(C2243="M.O.",VLOOKUP(A2243,INSUMOS_AUX!A:F,6,FALSE),0)</f>
        <v>0</v>
      </c>
    </row>
    <row r="2244" spans="1:7">
      <c r="A2244" s="375">
        <v>38477</v>
      </c>
      <c r="B2244" s="372" t="s">
        <v>2267</v>
      </c>
      <c r="C2244" s="374" t="s">
        <v>43</v>
      </c>
      <c r="D2244" s="374" t="s">
        <v>2</v>
      </c>
      <c r="E2244" s="375">
        <v>6.1740000000000002E-5</v>
      </c>
      <c r="F2244" s="268">
        <f>IF(C2244="MAT.",VLOOKUP(A2244,INSUMOS_AUX!A:F,6,FALSE),0)</f>
        <v>528.54</v>
      </c>
      <c r="G2244" s="375">
        <f>IF(C2244="M.O.",VLOOKUP(A2244,INSUMOS_AUX!A:F,6,FALSE),0)</f>
        <v>0</v>
      </c>
    </row>
    <row r="2245" spans="1:7" ht="21">
      <c r="A2245" s="375">
        <v>40424</v>
      </c>
      <c r="B2245" s="372" t="s">
        <v>1433</v>
      </c>
      <c r="C2245" s="374" t="s">
        <v>43</v>
      </c>
      <c r="D2245" s="374" t="s">
        <v>94</v>
      </c>
      <c r="E2245" s="375">
        <v>0.15</v>
      </c>
      <c r="F2245" s="268">
        <f>IF(C2245="MAT.",VLOOKUP(A2245,INSUMOS_AUX!A:F,6,FALSE),0)</f>
        <v>4.76</v>
      </c>
      <c r="G2245" s="375">
        <f>IF(C2245="M.O.",VLOOKUP(A2245,INSUMOS_AUX!A:F,6,FALSE),0)</f>
        <v>0</v>
      </c>
    </row>
    <row r="2246" spans="1:7">
      <c r="A2246" s="375">
        <v>40536</v>
      </c>
      <c r="B2246" s="372" t="s">
        <v>3599</v>
      </c>
      <c r="C2246" s="374" t="s">
        <v>43</v>
      </c>
      <c r="D2246" s="374" t="s">
        <v>94</v>
      </c>
      <c r="E2246" s="375">
        <v>11.38</v>
      </c>
      <c r="F2246" s="268">
        <f>IF(C2246="MAT.",VLOOKUP(A2246,INSUMOS_AUX!A:F,6,FALSE),0)</f>
        <v>4.8899999999999997</v>
      </c>
      <c r="G2246" s="375">
        <f>IF(C2246="M.O.",VLOOKUP(A2246,INSUMOS_AUX!A:F,6,FALSE),0)</f>
        <v>0</v>
      </c>
    </row>
    <row r="2247" spans="1:7">
      <c r="A2247" s="375">
        <v>6111</v>
      </c>
      <c r="B2247" s="372" t="s">
        <v>109</v>
      </c>
      <c r="C2247" s="374" t="s">
        <v>92</v>
      </c>
      <c r="D2247" s="374" t="s">
        <v>97</v>
      </c>
      <c r="E2247" s="375">
        <v>0.71196999999999999</v>
      </c>
      <c r="F2247" s="268">
        <f>IF(C2247="MAT.",VLOOKUP(A2247,INSUMOS_AUX!A:F,6,FALSE),0)</f>
        <v>0</v>
      </c>
      <c r="G2247" s="375">
        <f>IF(C2247="M.O.",VLOOKUP(A2247,INSUMOS_AUX!A:F,6,FALSE),0)</f>
        <v>8.17</v>
      </c>
    </row>
    <row r="2248" spans="1:7">
      <c r="A2248" s="96"/>
      <c r="B2248" s="110"/>
      <c r="C2248" s="97"/>
      <c r="D2248" s="97"/>
      <c r="E2248" s="97"/>
      <c r="F2248" s="97"/>
      <c r="G2248" s="97"/>
    </row>
    <row r="2249" spans="1:7" ht="31.5">
      <c r="A2249" s="359" t="s">
        <v>5764</v>
      </c>
      <c r="B2249" s="358" t="s">
        <v>5765</v>
      </c>
      <c r="C2249" s="360" t="s">
        <v>75</v>
      </c>
      <c r="D2249" s="360" t="s">
        <v>76</v>
      </c>
      <c r="E2249" s="361">
        <v>349.44</v>
      </c>
      <c r="F2249" s="361">
        <f t="shared" ref="F2249:G2249" si="74">SUMPRODUCT($E2250:$E2280,F2250:F2280)</f>
        <v>65.900733965229989</v>
      </c>
      <c r="G2249" s="361">
        <f t="shared" si="74"/>
        <v>1.2068192981999999</v>
      </c>
    </row>
    <row r="2250" spans="1:7">
      <c r="A2250" s="375">
        <v>10</v>
      </c>
      <c r="B2250" s="372" t="s">
        <v>332</v>
      </c>
      <c r="C2250" s="374" t="s">
        <v>43</v>
      </c>
      <c r="D2250" s="374" t="s">
        <v>2</v>
      </c>
      <c r="E2250" s="375">
        <v>9.38012E-4</v>
      </c>
      <c r="F2250" s="268">
        <f>IF(C2250="MAT.",VLOOKUP(A2250,INSUMOS_AUX!A:F,6,FALSE),0)</f>
        <v>6.13</v>
      </c>
      <c r="G2250" s="375">
        <f>IF(C2250="M.O.",VLOOKUP(A2250,INSUMOS_AUX!A:F,6,FALSE),0)</f>
        <v>0</v>
      </c>
    </row>
    <row r="2251" spans="1:7" ht="21">
      <c r="A2251" s="375">
        <v>11029</v>
      </c>
      <c r="B2251" s="372" t="s">
        <v>2598</v>
      </c>
      <c r="C2251" s="374" t="s">
        <v>43</v>
      </c>
      <c r="D2251" s="374" t="s">
        <v>125</v>
      </c>
      <c r="E2251" s="375">
        <v>4.1500000000000004</v>
      </c>
      <c r="F2251" s="268">
        <f>IF(C2251="MAT.",VLOOKUP(A2251,INSUMOS_AUX!A:F,6,FALSE),0)</f>
        <v>0.98</v>
      </c>
      <c r="G2251" s="375">
        <f>IF(C2251="M.O.",VLOOKUP(A2251,INSUMOS_AUX!A:F,6,FALSE),0)</f>
        <v>0</v>
      </c>
    </row>
    <row r="2252" spans="1:7" ht="21">
      <c r="A2252" s="375">
        <v>11359</v>
      </c>
      <c r="B2252" s="372" t="s">
        <v>5603</v>
      </c>
      <c r="C2252" s="374" t="s">
        <v>43</v>
      </c>
      <c r="D2252" s="374" t="s">
        <v>2</v>
      </c>
      <c r="E2252" s="375">
        <v>7.9209999999999992E-6</v>
      </c>
      <c r="F2252" s="268">
        <f>IF(C2252="MAT.",VLOOKUP(A2252,INSUMOS_AUX!A:F,6,FALSE),0)</f>
        <v>604.45000000000005</v>
      </c>
      <c r="G2252" s="375">
        <f>IF(C2252="M.O.",VLOOKUP(A2252,INSUMOS_AUX!A:F,6,FALSE),0)</f>
        <v>0</v>
      </c>
    </row>
    <row r="2253" spans="1:7">
      <c r="A2253" s="375">
        <v>12815</v>
      </c>
      <c r="B2253" s="372" t="s">
        <v>2406</v>
      </c>
      <c r="C2253" s="374" t="s">
        <v>43</v>
      </c>
      <c r="D2253" s="374" t="s">
        <v>2</v>
      </c>
      <c r="E2253" s="375">
        <v>1.061085E-3</v>
      </c>
      <c r="F2253" s="268">
        <f>IF(C2253="MAT.",VLOOKUP(A2253,INSUMOS_AUX!A:F,6,FALSE),0)</f>
        <v>5.65</v>
      </c>
      <c r="G2253" s="375">
        <f>IF(C2253="M.O.",VLOOKUP(A2253,INSUMOS_AUX!A:F,6,FALSE),0)</f>
        <v>0</v>
      </c>
    </row>
    <row r="2254" spans="1:7">
      <c r="A2254" s="375">
        <v>12869</v>
      </c>
      <c r="B2254" s="372" t="s">
        <v>143</v>
      </c>
      <c r="C2254" s="374" t="s">
        <v>92</v>
      </c>
      <c r="D2254" s="374" t="s">
        <v>97</v>
      </c>
      <c r="E2254" s="375">
        <v>5.6520800000000003E-2</v>
      </c>
      <c r="F2254" s="268">
        <f>IF(C2254="MAT.",VLOOKUP(A2254,INSUMOS_AUX!A:F,6,FALSE),0)</f>
        <v>0</v>
      </c>
      <c r="G2254" s="375">
        <f>IF(C2254="M.O.",VLOOKUP(A2254,INSUMOS_AUX!A:F,6,FALSE),0)</f>
        <v>11.54</v>
      </c>
    </row>
    <row r="2255" spans="1:7">
      <c r="A2255" s="375">
        <v>12892</v>
      </c>
      <c r="B2255" s="372" t="s">
        <v>328</v>
      </c>
      <c r="C2255" s="374" t="s">
        <v>43</v>
      </c>
      <c r="D2255" s="374" t="s">
        <v>98</v>
      </c>
      <c r="E2255" s="375">
        <v>1.6302980000000001E-3</v>
      </c>
      <c r="F2255" s="268">
        <f>IF(C2255="MAT.",VLOOKUP(A2255,INSUMOS_AUX!A:F,6,FALSE),0)</f>
        <v>9</v>
      </c>
      <c r="G2255" s="375">
        <f>IF(C2255="M.O.",VLOOKUP(A2255,INSUMOS_AUX!A:F,6,FALSE),0)</f>
        <v>0</v>
      </c>
    </row>
    <row r="2256" spans="1:7">
      <c r="A2256" s="375">
        <v>12893</v>
      </c>
      <c r="B2256" s="372" t="s">
        <v>329</v>
      </c>
      <c r="C2256" s="374" t="s">
        <v>43</v>
      </c>
      <c r="D2256" s="374" t="s">
        <v>98</v>
      </c>
      <c r="E2256" s="375">
        <v>1.90039E-4</v>
      </c>
      <c r="F2256" s="268">
        <f>IF(C2256="MAT.",VLOOKUP(A2256,INSUMOS_AUX!A:F,6,FALSE),0)</f>
        <v>48</v>
      </c>
      <c r="G2256" s="375">
        <f>IF(C2256="M.O.",VLOOKUP(A2256,INSUMOS_AUX!A:F,6,FALSE),0)</f>
        <v>0</v>
      </c>
    </row>
    <row r="2257" spans="1:7" ht="21">
      <c r="A2257" s="375">
        <v>25954</v>
      </c>
      <c r="B2257" s="372" t="s">
        <v>163</v>
      </c>
      <c r="C2257" s="374" t="s">
        <v>43</v>
      </c>
      <c r="D2257" s="374" t="s">
        <v>2</v>
      </c>
      <c r="E2257" s="375">
        <v>1.42E-7</v>
      </c>
      <c r="F2257" s="268">
        <f>IF(C2257="MAT.",VLOOKUP(A2257,INSUMOS_AUX!A:F,6,FALSE),0)</f>
        <v>1178365.6200000001</v>
      </c>
      <c r="G2257" s="375">
        <f>IF(C2257="M.O.",VLOOKUP(A2257,INSUMOS_AUX!A:F,6,FALSE),0)</f>
        <v>0</v>
      </c>
    </row>
    <row r="2258" spans="1:7">
      <c r="A2258" s="375">
        <v>25966</v>
      </c>
      <c r="B2258" s="372" t="s">
        <v>3980</v>
      </c>
      <c r="C2258" s="374" t="s">
        <v>43</v>
      </c>
      <c r="D2258" s="374" t="s">
        <v>113</v>
      </c>
      <c r="E2258" s="375">
        <v>1.7684600000000001E-4</v>
      </c>
      <c r="F2258" s="268">
        <f>IF(C2258="MAT.",VLOOKUP(A2258,INSUMOS_AUX!A:F,6,FALSE),0)</f>
        <v>13.63</v>
      </c>
      <c r="G2258" s="375">
        <f>IF(C2258="M.O.",VLOOKUP(A2258,INSUMOS_AUX!A:F,6,FALSE),0)</f>
        <v>0</v>
      </c>
    </row>
    <row r="2259" spans="1:7">
      <c r="A2259" s="375">
        <v>2705</v>
      </c>
      <c r="B2259" s="372" t="s">
        <v>99</v>
      </c>
      <c r="C2259" s="374" t="s">
        <v>43</v>
      </c>
      <c r="D2259" s="374" t="s">
        <v>100</v>
      </c>
      <c r="E2259" s="375">
        <v>0.1547</v>
      </c>
      <c r="F2259" s="268">
        <f>IF(C2259="MAT.",VLOOKUP(A2259,INSUMOS_AUX!A:F,6,FALSE),0)</f>
        <v>0.46</v>
      </c>
      <c r="G2259" s="375">
        <f>IF(C2259="M.O.",VLOOKUP(A2259,INSUMOS_AUX!A:F,6,FALSE),0)</f>
        <v>0</v>
      </c>
    </row>
    <row r="2260" spans="1:7">
      <c r="A2260" s="375">
        <v>2711</v>
      </c>
      <c r="B2260" s="372" t="s">
        <v>334</v>
      </c>
      <c r="C2260" s="374" t="s">
        <v>43</v>
      </c>
      <c r="D2260" s="374" t="s">
        <v>2</v>
      </c>
      <c r="E2260" s="375">
        <v>7.7758999999999999E-5</v>
      </c>
      <c r="F2260" s="268">
        <f>IF(C2260="MAT.",VLOOKUP(A2260,INSUMOS_AUX!A:F,6,FALSE),0)</f>
        <v>100.24</v>
      </c>
      <c r="G2260" s="375">
        <f>IF(C2260="M.O.",VLOOKUP(A2260,INSUMOS_AUX!A:F,6,FALSE),0)</f>
        <v>0</v>
      </c>
    </row>
    <row r="2261" spans="1:7">
      <c r="A2261" s="375">
        <v>36144</v>
      </c>
      <c r="B2261" s="372" t="s">
        <v>4026</v>
      </c>
      <c r="C2261" s="374" t="s">
        <v>43</v>
      </c>
      <c r="D2261" s="374" t="s">
        <v>2</v>
      </c>
      <c r="E2261" s="375">
        <v>1.323353E-2</v>
      </c>
      <c r="F2261" s="268">
        <f>IF(C2261="MAT.",VLOOKUP(A2261,INSUMOS_AUX!A:F,6,FALSE),0)</f>
        <v>1.1200000000000001</v>
      </c>
      <c r="G2261" s="375">
        <f>IF(C2261="M.O.",VLOOKUP(A2261,INSUMOS_AUX!A:F,6,FALSE),0)</f>
        <v>0</v>
      </c>
    </row>
    <row r="2262" spans="1:7">
      <c r="A2262" s="375">
        <v>36146</v>
      </c>
      <c r="B2262" s="372" t="s">
        <v>3883</v>
      </c>
      <c r="C2262" s="374" t="s">
        <v>43</v>
      </c>
      <c r="D2262" s="374" t="s">
        <v>2</v>
      </c>
      <c r="E2262" s="375">
        <v>1.4722300000000001E-4</v>
      </c>
      <c r="F2262" s="268">
        <f>IF(C2262="MAT.",VLOOKUP(A2262,INSUMOS_AUX!A:F,6,FALSE),0)</f>
        <v>170</v>
      </c>
      <c r="G2262" s="375">
        <f>IF(C2262="M.O.",VLOOKUP(A2262,INSUMOS_AUX!A:F,6,FALSE),0)</f>
        <v>0</v>
      </c>
    </row>
    <row r="2263" spans="1:7" ht="21">
      <c r="A2263" s="375">
        <v>36149</v>
      </c>
      <c r="B2263" s="372" t="s">
        <v>4647</v>
      </c>
      <c r="C2263" s="374" t="s">
        <v>43</v>
      </c>
      <c r="D2263" s="374" t="s">
        <v>2</v>
      </c>
      <c r="E2263" s="375">
        <v>8.5463999999999994E-5</v>
      </c>
      <c r="F2263" s="268">
        <f>IF(C2263="MAT.",VLOOKUP(A2263,INSUMOS_AUX!A:F,6,FALSE),0)</f>
        <v>117.5</v>
      </c>
      <c r="G2263" s="375">
        <f>IF(C2263="M.O.",VLOOKUP(A2263,INSUMOS_AUX!A:F,6,FALSE),0)</f>
        <v>0</v>
      </c>
    </row>
    <row r="2264" spans="1:7">
      <c r="A2264" s="375">
        <v>36150</v>
      </c>
      <c r="B2264" s="372" t="s">
        <v>780</v>
      </c>
      <c r="C2264" s="374" t="s">
        <v>43</v>
      </c>
      <c r="D2264" s="374" t="s">
        <v>2</v>
      </c>
      <c r="E2264" s="375">
        <v>3.1411500000000001E-4</v>
      </c>
      <c r="F2264" s="268">
        <f>IF(C2264="MAT.",VLOOKUP(A2264,INSUMOS_AUX!A:F,6,FALSE),0)</f>
        <v>29.7</v>
      </c>
      <c r="G2264" s="375">
        <f>IF(C2264="M.O.",VLOOKUP(A2264,INSUMOS_AUX!A:F,6,FALSE),0)</f>
        <v>0</v>
      </c>
    </row>
    <row r="2265" spans="1:7" ht="21">
      <c r="A2265" s="375">
        <v>36153</v>
      </c>
      <c r="B2265" s="372" t="s">
        <v>4184</v>
      </c>
      <c r="C2265" s="374" t="s">
        <v>43</v>
      </c>
      <c r="D2265" s="374" t="s">
        <v>2</v>
      </c>
      <c r="E2265" s="375">
        <v>1.27603E-4</v>
      </c>
      <c r="F2265" s="268">
        <f>IF(C2265="MAT.",VLOOKUP(A2265,INSUMOS_AUX!A:F,6,FALSE),0)</f>
        <v>133.75</v>
      </c>
      <c r="G2265" s="375">
        <f>IF(C2265="M.O.",VLOOKUP(A2265,INSUMOS_AUX!A:F,6,FALSE),0)</f>
        <v>0</v>
      </c>
    </row>
    <row r="2266" spans="1:7">
      <c r="A2266" s="375">
        <v>37370</v>
      </c>
      <c r="B2266" s="372" t="s">
        <v>104</v>
      </c>
      <c r="C2266" s="374" t="s">
        <v>43</v>
      </c>
      <c r="D2266" s="374" t="s">
        <v>97</v>
      </c>
      <c r="E2266" s="375">
        <v>0.1187</v>
      </c>
      <c r="F2266" s="268">
        <f>IF(C2266="MAT.",VLOOKUP(A2266,INSUMOS_AUX!A:F,6,FALSE),0)</f>
        <v>1.7</v>
      </c>
      <c r="G2266" s="375">
        <f>IF(C2266="M.O.",VLOOKUP(A2266,INSUMOS_AUX!A:F,6,FALSE),0)</f>
        <v>0</v>
      </c>
    </row>
    <row r="2267" spans="1:7">
      <c r="A2267" s="375">
        <v>37371</v>
      </c>
      <c r="B2267" s="372" t="s">
        <v>105</v>
      </c>
      <c r="C2267" s="374" t="s">
        <v>43</v>
      </c>
      <c r="D2267" s="374" t="s">
        <v>97</v>
      </c>
      <c r="E2267" s="375">
        <v>0.1187</v>
      </c>
      <c r="F2267" s="268">
        <f>IF(C2267="MAT.",VLOOKUP(A2267,INSUMOS_AUX!A:F,6,FALSE),0)</f>
        <v>0.64</v>
      </c>
      <c r="G2267" s="375">
        <f>IF(C2267="M.O.",VLOOKUP(A2267,INSUMOS_AUX!A:F,6,FALSE),0)</f>
        <v>0</v>
      </c>
    </row>
    <row r="2268" spans="1:7">
      <c r="A2268" s="375">
        <v>37372</v>
      </c>
      <c r="B2268" s="372" t="s">
        <v>106</v>
      </c>
      <c r="C2268" s="374" t="s">
        <v>43</v>
      </c>
      <c r="D2268" s="374" t="s">
        <v>97</v>
      </c>
      <c r="E2268" s="375">
        <v>0.1187</v>
      </c>
      <c r="F2268" s="268">
        <f>IF(C2268="MAT.",VLOOKUP(A2268,INSUMOS_AUX!A:F,6,FALSE),0)</f>
        <v>0.37</v>
      </c>
      <c r="G2268" s="375">
        <f>IF(C2268="M.O.",VLOOKUP(A2268,INSUMOS_AUX!A:F,6,FALSE),0)</f>
        <v>0</v>
      </c>
    </row>
    <row r="2269" spans="1:7">
      <c r="A2269" s="375">
        <v>37373</v>
      </c>
      <c r="B2269" s="372" t="s">
        <v>107</v>
      </c>
      <c r="C2269" s="374" t="s">
        <v>43</v>
      </c>
      <c r="D2269" s="374" t="s">
        <v>97</v>
      </c>
      <c r="E2269" s="375">
        <v>0.1187</v>
      </c>
      <c r="F2269" s="268">
        <f>IF(C2269="MAT.",VLOOKUP(A2269,INSUMOS_AUX!A:F,6,FALSE),0)</f>
        <v>0.02</v>
      </c>
      <c r="G2269" s="375">
        <f>IF(C2269="M.O.",VLOOKUP(A2269,INSUMOS_AUX!A:F,6,FALSE),0)</f>
        <v>0</v>
      </c>
    </row>
    <row r="2270" spans="1:7">
      <c r="A2270" s="375">
        <v>38382</v>
      </c>
      <c r="B2270" s="372" t="s">
        <v>2915</v>
      </c>
      <c r="C2270" s="374" t="s">
        <v>43</v>
      </c>
      <c r="D2270" s="374" t="s">
        <v>2</v>
      </c>
      <c r="E2270" s="375">
        <v>3.1941000000000001E-4</v>
      </c>
      <c r="F2270" s="268">
        <f>IF(C2270="MAT.",VLOOKUP(A2270,INSUMOS_AUX!A:F,6,FALSE),0)</f>
        <v>7.37</v>
      </c>
      <c r="G2270" s="375">
        <f>IF(C2270="M.O.",VLOOKUP(A2270,INSUMOS_AUX!A:F,6,FALSE),0)</f>
        <v>0</v>
      </c>
    </row>
    <row r="2271" spans="1:7">
      <c r="A2271" s="375">
        <v>38390</v>
      </c>
      <c r="B2271" s="372" t="s">
        <v>4067</v>
      </c>
      <c r="C2271" s="374" t="s">
        <v>43</v>
      </c>
      <c r="D2271" s="374" t="s">
        <v>2</v>
      </c>
      <c r="E2271" s="375">
        <v>1.7684600000000001E-4</v>
      </c>
      <c r="F2271" s="268">
        <f>IF(C2271="MAT.",VLOOKUP(A2271,INSUMOS_AUX!A:F,6,FALSE),0)</f>
        <v>22.22</v>
      </c>
      <c r="G2271" s="375">
        <f>IF(C2271="M.O.",VLOOKUP(A2271,INSUMOS_AUX!A:F,6,FALSE),0)</f>
        <v>0</v>
      </c>
    </row>
    <row r="2272" spans="1:7">
      <c r="A2272" s="375">
        <v>38393</v>
      </c>
      <c r="B2272" s="372" t="s">
        <v>4066</v>
      </c>
      <c r="C2272" s="374" t="s">
        <v>43</v>
      </c>
      <c r="D2272" s="374" t="s">
        <v>2</v>
      </c>
      <c r="E2272" s="375">
        <v>1.7684600000000001E-4</v>
      </c>
      <c r="F2272" s="268">
        <f>IF(C2272="MAT.",VLOOKUP(A2272,INSUMOS_AUX!A:F,6,FALSE),0)</f>
        <v>10.02</v>
      </c>
      <c r="G2272" s="375">
        <f>IF(C2272="M.O.",VLOOKUP(A2272,INSUMOS_AUX!A:F,6,FALSE),0)</f>
        <v>0</v>
      </c>
    </row>
    <row r="2273" spans="1:7">
      <c r="A2273" s="375">
        <v>38396</v>
      </c>
      <c r="B2273" s="372" t="s">
        <v>4090</v>
      </c>
      <c r="C2273" s="374" t="s">
        <v>43</v>
      </c>
      <c r="D2273" s="374" t="s">
        <v>2</v>
      </c>
      <c r="E2273" s="375">
        <v>6.3409999999999999E-6</v>
      </c>
      <c r="F2273" s="268">
        <f>IF(C2273="MAT.",VLOOKUP(A2273,INSUMOS_AUX!A:F,6,FALSE),0)</f>
        <v>308.81</v>
      </c>
      <c r="G2273" s="375">
        <f>IF(C2273="M.O.",VLOOKUP(A2273,INSUMOS_AUX!A:F,6,FALSE),0)</f>
        <v>0</v>
      </c>
    </row>
    <row r="2274" spans="1:7">
      <c r="A2274" s="375">
        <v>38399</v>
      </c>
      <c r="B2274" s="372" t="s">
        <v>914</v>
      </c>
      <c r="C2274" s="374" t="s">
        <v>43</v>
      </c>
      <c r="D2274" s="374" t="s">
        <v>2</v>
      </c>
      <c r="E2274" s="375">
        <v>3.1683999999999997E-5</v>
      </c>
      <c r="F2274" s="268">
        <f>IF(C2274="MAT.",VLOOKUP(A2274,INSUMOS_AUX!A:F,6,FALSE),0)</f>
        <v>123.87</v>
      </c>
      <c r="G2274" s="375">
        <f>IF(C2274="M.O.",VLOOKUP(A2274,INSUMOS_AUX!A:F,6,FALSE),0)</f>
        <v>0</v>
      </c>
    </row>
    <row r="2275" spans="1:7" ht="21">
      <c r="A2275" s="375">
        <v>38413</v>
      </c>
      <c r="B2275" s="372" t="s">
        <v>2921</v>
      </c>
      <c r="C2275" s="374" t="s">
        <v>43</v>
      </c>
      <c r="D2275" s="374" t="s">
        <v>2</v>
      </c>
      <c r="E2275" s="375">
        <v>5.1599999999999997E-6</v>
      </c>
      <c r="F2275" s="268">
        <f>IF(C2275="MAT.",VLOOKUP(A2275,INSUMOS_AUX!A:F,6,FALSE),0)</f>
        <v>623.17999999999995</v>
      </c>
      <c r="G2275" s="375">
        <f>IF(C2275="M.O.",VLOOKUP(A2275,INSUMOS_AUX!A:F,6,FALSE),0)</f>
        <v>0</v>
      </c>
    </row>
    <row r="2276" spans="1:7">
      <c r="A2276" s="375">
        <v>38476</v>
      </c>
      <c r="B2276" s="372" t="s">
        <v>2266</v>
      </c>
      <c r="C2276" s="374" t="s">
        <v>43</v>
      </c>
      <c r="D2276" s="374" t="s">
        <v>2</v>
      </c>
      <c r="E2276" s="375">
        <v>2.4066999999999998E-5</v>
      </c>
      <c r="F2276" s="268">
        <f>IF(C2276="MAT.",VLOOKUP(A2276,INSUMOS_AUX!A:F,6,FALSE),0)</f>
        <v>186.63</v>
      </c>
      <c r="G2276" s="375">
        <f>IF(C2276="M.O.",VLOOKUP(A2276,INSUMOS_AUX!A:F,6,FALSE),0)</f>
        <v>0</v>
      </c>
    </row>
    <row r="2277" spans="1:7">
      <c r="A2277" s="375">
        <v>38477</v>
      </c>
      <c r="B2277" s="372" t="s">
        <v>2267</v>
      </c>
      <c r="C2277" s="374" t="s">
        <v>43</v>
      </c>
      <c r="D2277" s="374" t="s">
        <v>2</v>
      </c>
      <c r="E2277" s="375">
        <v>5.1599999999999997E-6</v>
      </c>
      <c r="F2277" s="268">
        <f>IF(C2277="MAT.",VLOOKUP(A2277,INSUMOS_AUX!A:F,6,FALSE),0)</f>
        <v>528.54</v>
      </c>
      <c r="G2277" s="375">
        <f>IF(C2277="M.O.",VLOOKUP(A2277,INSUMOS_AUX!A:F,6,FALSE),0)</f>
        <v>0</v>
      </c>
    </row>
    <row r="2278" spans="1:7">
      <c r="A2278" s="375">
        <v>4254</v>
      </c>
      <c r="B2278" s="372" t="s">
        <v>172</v>
      </c>
      <c r="C2278" s="374" t="s">
        <v>92</v>
      </c>
      <c r="D2278" s="374" t="s">
        <v>97</v>
      </c>
      <c r="E2278" s="375">
        <v>1.72244E-3</v>
      </c>
      <c r="F2278" s="268">
        <f>IF(C2278="MAT.",VLOOKUP(A2278,INSUMOS_AUX!A:F,6,FALSE),0)</f>
        <v>0</v>
      </c>
      <c r="G2278" s="375">
        <f>IF(C2278="M.O.",VLOOKUP(A2278,INSUMOS_AUX!A:F,6,FALSE),0)</f>
        <v>27.68</v>
      </c>
    </row>
    <row r="2279" spans="1:7">
      <c r="A2279" s="375">
        <v>6111</v>
      </c>
      <c r="B2279" s="372" t="s">
        <v>109</v>
      </c>
      <c r="C2279" s="374" t="s">
        <v>92</v>
      </c>
      <c r="D2279" s="374" t="s">
        <v>97</v>
      </c>
      <c r="E2279" s="375">
        <v>6.2043099999999997E-2</v>
      </c>
      <c r="F2279" s="268">
        <f>IF(C2279="MAT.",VLOOKUP(A2279,INSUMOS_AUX!A:F,6,FALSE),0)</f>
        <v>0</v>
      </c>
      <c r="G2279" s="375">
        <f>IF(C2279="M.O.",VLOOKUP(A2279,INSUMOS_AUX!A:F,6,FALSE),0)</f>
        <v>8.17</v>
      </c>
    </row>
    <row r="2280" spans="1:7">
      <c r="A2280" s="375" t="s">
        <v>6402</v>
      </c>
      <c r="B2280" s="372" t="s">
        <v>6403</v>
      </c>
      <c r="C2280" s="374" t="s">
        <v>43</v>
      </c>
      <c r="D2280" s="374" t="s">
        <v>76</v>
      </c>
      <c r="E2280" s="375">
        <v>1.1459999999999999</v>
      </c>
      <c r="F2280" s="268">
        <f>IF(C2280="MAT.",VLOOKUP(A2280,INSUMOS_AUX!A:F,6,FALSE),0)</f>
        <v>53.333333333333336</v>
      </c>
      <c r="G2280" s="375">
        <f>IF(C2280="M.O.",VLOOKUP(A2280,INSUMOS_AUX!A:F,6,FALSE),0)</f>
        <v>0</v>
      </c>
    </row>
    <row r="2281" spans="1:7">
      <c r="A2281" s="96"/>
      <c r="B2281" s="110"/>
      <c r="C2281" s="97"/>
      <c r="D2281" s="97"/>
      <c r="E2281" s="97"/>
      <c r="F2281" s="97"/>
      <c r="G2281" s="97"/>
    </row>
    <row r="2282" spans="1:7">
      <c r="A2282" s="68" t="s">
        <v>5269</v>
      </c>
      <c r="B2282" s="377" t="s">
        <v>5766</v>
      </c>
      <c r="C2282" s="69"/>
      <c r="D2282" s="69"/>
      <c r="E2282" s="69"/>
      <c r="F2282" s="69"/>
      <c r="G2282" s="69"/>
    </row>
    <row r="2283" spans="1:7">
      <c r="A2283" s="96"/>
      <c r="B2283" s="110"/>
      <c r="C2283" s="97"/>
      <c r="D2283" s="97"/>
      <c r="E2283" s="97"/>
      <c r="F2283" s="97"/>
      <c r="G2283" s="97"/>
    </row>
    <row r="2284" spans="1:7" ht="21">
      <c r="A2284" s="359" t="s">
        <v>5767</v>
      </c>
      <c r="B2284" s="358" t="s">
        <v>5768</v>
      </c>
      <c r="C2284" s="360" t="s">
        <v>75</v>
      </c>
      <c r="D2284" s="360" t="s">
        <v>2</v>
      </c>
      <c r="E2284" s="361">
        <v>18</v>
      </c>
      <c r="F2284" s="361">
        <f t="shared" ref="F2284:G2284" si="75">SUMPRODUCT($E2285:$E2313,F2285:F2313)</f>
        <v>108.1655065699</v>
      </c>
      <c r="G2284" s="361">
        <f t="shared" si="75"/>
        <v>51.795219476</v>
      </c>
    </row>
    <row r="2285" spans="1:7">
      <c r="A2285" s="375">
        <v>10</v>
      </c>
      <c r="B2285" s="372" t="s">
        <v>332</v>
      </c>
      <c r="C2285" s="374" t="s">
        <v>43</v>
      </c>
      <c r="D2285" s="374" t="s">
        <v>2</v>
      </c>
      <c r="E2285" s="375">
        <v>3.5692574999999997E-2</v>
      </c>
      <c r="F2285" s="268">
        <f>IF(C2285="MAT.",VLOOKUP(A2285,INSUMOS_AUX!A:F,6,FALSE),0)</f>
        <v>6.13</v>
      </c>
      <c r="G2285" s="375">
        <f>IF(C2285="M.O.",VLOOKUP(A2285,INSUMOS_AUX!A:F,6,FALSE),0)</f>
        <v>0</v>
      </c>
    </row>
    <row r="2286" spans="1:7" ht="21">
      <c r="A2286" s="375">
        <v>11359</v>
      </c>
      <c r="B2286" s="372" t="s">
        <v>5603</v>
      </c>
      <c r="C2286" s="374" t="s">
        <v>43</v>
      </c>
      <c r="D2286" s="374" t="s">
        <v>2</v>
      </c>
      <c r="E2286" s="375">
        <v>3.0140100000000002E-4</v>
      </c>
      <c r="F2286" s="268">
        <f>IF(C2286="MAT.",VLOOKUP(A2286,INSUMOS_AUX!A:F,6,FALSE),0)</f>
        <v>604.45000000000005</v>
      </c>
      <c r="G2286" s="375">
        <f>IF(C2286="M.O.",VLOOKUP(A2286,INSUMOS_AUX!A:F,6,FALSE),0)</f>
        <v>0</v>
      </c>
    </row>
    <row r="2287" spans="1:7">
      <c r="A2287" s="375">
        <v>1214</v>
      </c>
      <c r="B2287" s="372" t="s">
        <v>1412</v>
      </c>
      <c r="C2287" s="374" t="s">
        <v>92</v>
      </c>
      <c r="D2287" s="374" t="s">
        <v>97</v>
      </c>
      <c r="E2287" s="375">
        <v>3.0033192</v>
      </c>
      <c r="F2287" s="268">
        <f>IF(C2287="MAT.",VLOOKUP(A2287,INSUMOS_AUX!A:F,6,FALSE),0)</f>
        <v>0</v>
      </c>
      <c r="G2287" s="375">
        <f>IF(C2287="M.O.",VLOOKUP(A2287,INSUMOS_AUX!A:F,6,FALSE),0)</f>
        <v>13.14</v>
      </c>
    </row>
    <row r="2288" spans="1:7">
      <c r="A2288" s="375">
        <v>12815</v>
      </c>
      <c r="B2288" s="372" t="s">
        <v>2406</v>
      </c>
      <c r="C2288" s="374" t="s">
        <v>43</v>
      </c>
      <c r="D2288" s="374" t="s">
        <v>2</v>
      </c>
      <c r="E2288" s="375">
        <v>4.0375633000000001E-2</v>
      </c>
      <c r="F2288" s="268">
        <f>IF(C2288="MAT.",VLOOKUP(A2288,INSUMOS_AUX!A:F,6,FALSE),0)</f>
        <v>5.65</v>
      </c>
      <c r="G2288" s="375">
        <f>IF(C2288="M.O.",VLOOKUP(A2288,INSUMOS_AUX!A:F,6,FALSE),0)</f>
        <v>0</v>
      </c>
    </row>
    <row r="2289" spans="1:7">
      <c r="A2289" s="375">
        <v>12892</v>
      </c>
      <c r="B2289" s="372" t="s">
        <v>328</v>
      </c>
      <c r="C2289" s="374" t="s">
        <v>43</v>
      </c>
      <c r="D2289" s="374" t="s">
        <v>98</v>
      </c>
      <c r="E2289" s="375">
        <v>6.1146438999999997E-2</v>
      </c>
      <c r="F2289" s="268">
        <f>IF(C2289="MAT.",VLOOKUP(A2289,INSUMOS_AUX!A:F,6,FALSE),0)</f>
        <v>9</v>
      </c>
      <c r="G2289" s="375">
        <f>IF(C2289="M.O.",VLOOKUP(A2289,INSUMOS_AUX!A:F,6,FALSE),0)</f>
        <v>0</v>
      </c>
    </row>
    <row r="2290" spans="1:7">
      <c r="A2290" s="375">
        <v>12893</v>
      </c>
      <c r="B2290" s="372" t="s">
        <v>329</v>
      </c>
      <c r="C2290" s="374" t="s">
        <v>43</v>
      </c>
      <c r="D2290" s="374" t="s">
        <v>98</v>
      </c>
      <c r="E2290" s="375">
        <v>7.1276519999999999E-3</v>
      </c>
      <c r="F2290" s="268">
        <f>IF(C2290="MAT.",VLOOKUP(A2290,INSUMOS_AUX!A:F,6,FALSE),0)</f>
        <v>48</v>
      </c>
      <c r="G2290" s="375">
        <f>IF(C2290="M.O.",VLOOKUP(A2290,INSUMOS_AUX!A:F,6,FALSE),0)</f>
        <v>0</v>
      </c>
    </row>
    <row r="2291" spans="1:7" ht="31.5">
      <c r="A2291" s="375">
        <v>183</v>
      </c>
      <c r="B2291" s="372" t="s">
        <v>6404</v>
      </c>
      <c r="C2291" s="374" t="s">
        <v>43</v>
      </c>
      <c r="D2291" s="374" t="s">
        <v>6405</v>
      </c>
      <c r="E2291" s="375">
        <v>1</v>
      </c>
      <c r="F2291" s="268">
        <f>IF(C2291="MAT.",VLOOKUP(A2291,INSUMOS_AUX!A:F,6,FALSE),0)</f>
        <v>89.95</v>
      </c>
      <c r="G2291" s="375">
        <f>IF(C2291="M.O.",VLOOKUP(A2291,INSUMOS_AUX!A:F,6,FALSE),0)</f>
        <v>0</v>
      </c>
    </row>
    <row r="2292" spans="1:7">
      <c r="A2292" s="375">
        <v>25966</v>
      </c>
      <c r="B2292" s="372" t="s">
        <v>3980</v>
      </c>
      <c r="C2292" s="374" t="s">
        <v>43</v>
      </c>
      <c r="D2292" s="374" t="s">
        <v>113</v>
      </c>
      <c r="E2292" s="375">
        <v>6.7291979999999996E-3</v>
      </c>
      <c r="F2292" s="268">
        <f>IF(C2292="MAT.",VLOOKUP(A2292,INSUMOS_AUX!A:F,6,FALSE),0)</f>
        <v>13.63</v>
      </c>
      <c r="G2292" s="375">
        <f>IF(C2292="M.O.",VLOOKUP(A2292,INSUMOS_AUX!A:F,6,FALSE),0)</f>
        <v>0</v>
      </c>
    </row>
    <row r="2293" spans="1:7">
      <c r="A2293" s="375">
        <v>2711</v>
      </c>
      <c r="B2293" s="372" t="s">
        <v>334</v>
      </c>
      <c r="C2293" s="374" t="s">
        <v>43</v>
      </c>
      <c r="D2293" s="374" t="s">
        <v>2</v>
      </c>
      <c r="E2293" s="375">
        <v>2.9587989999999998E-3</v>
      </c>
      <c r="F2293" s="268">
        <f>IF(C2293="MAT.",VLOOKUP(A2293,INSUMOS_AUX!A:F,6,FALSE),0)</f>
        <v>100.24</v>
      </c>
      <c r="G2293" s="375">
        <f>IF(C2293="M.O.",VLOOKUP(A2293,INSUMOS_AUX!A:F,6,FALSE),0)</f>
        <v>0</v>
      </c>
    </row>
    <row r="2294" spans="1:7">
      <c r="A2294" s="375">
        <v>36144</v>
      </c>
      <c r="B2294" s="372" t="s">
        <v>4026</v>
      </c>
      <c r="C2294" s="374" t="s">
        <v>43</v>
      </c>
      <c r="D2294" s="374" t="s">
        <v>2</v>
      </c>
      <c r="E2294" s="375">
        <v>0.496341015</v>
      </c>
      <c r="F2294" s="268">
        <f>IF(C2294="MAT.",VLOOKUP(A2294,INSUMOS_AUX!A:F,6,FALSE),0)</f>
        <v>1.1200000000000001</v>
      </c>
      <c r="G2294" s="375">
        <f>IF(C2294="M.O.",VLOOKUP(A2294,INSUMOS_AUX!A:F,6,FALSE),0)</f>
        <v>0</v>
      </c>
    </row>
    <row r="2295" spans="1:7">
      <c r="A2295" s="375">
        <v>36146</v>
      </c>
      <c r="B2295" s="372" t="s">
        <v>3883</v>
      </c>
      <c r="C2295" s="374" t="s">
        <v>43</v>
      </c>
      <c r="D2295" s="374" t="s">
        <v>2</v>
      </c>
      <c r="E2295" s="375">
        <v>5.5218150000000002E-3</v>
      </c>
      <c r="F2295" s="268">
        <f>IF(C2295="MAT.",VLOOKUP(A2295,INSUMOS_AUX!A:F,6,FALSE),0)</f>
        <v>170</v>
      </c>
      <c r="G2295" s="375">
        <f>IF(C2295="M.O.",VLOOKUP(A2295,INSUMOS_AUX!A:F,6,FALSE),0)</f>
        <v>0</v>
      </c>
    </row>
    <row r="2296" spans="1:7" ht="21">
      <c r="A2296" s="375">
        <v>36149</v>
      </c>
      <c r="B2296" s="372" t="s">
        <v>4647</v>
      </c>
      <c r="C2296" s="374" t="s">
        <v>43</v>
      </c>
      <c r="D2296" s="374" t="s">
        <v>2</v>
      </c>
      <c r="E2296" s="375">
        <v>3.2054399999999999E-3</v>
      </c>
      <c r="F2296" s="268">
        <f>IF(C2296="MAT.",VLOOKUP(A2296,INSUMOS_AUX!A:F,6,FALSE),0)</f>
        <v>117.5</v>
      </c>
      <c r="G2296" s="375">
        <f>IF(C2296="M.O.",VLOOKUP(A2296,INSUMOS_AUX!A:F,6,FALSE),0)</f>
        <v>0</v>
      </c>
    </row>
    <row r="2297" spans="1:7">
      <c r="A2297" s="375">
        <v>36150</v>
      </c>
      <c r="B2297" s="372" t="s">
        <v>780</v>
      </c>
      <c r="C2297" s="374" t="s">
        <v>43</v>
      </c>
      <c r="D2297" s="374" t="s">
        <v>2</v>
      </c>
      <c r="E2297" s="375">
        <v>1.1781326999999999E-2</v>
      </c>
      <c r="F2297" s="268">
        <f>IF(C2297="MAT.",VLOOKUP(A2297,INSUMOS_AUX!A:F,6,FALSE),0)</f>
        <v>29.7</v>
      </c>
      <c r="G2297" s="375">
        <f>IF(C2297="M.O.",VLOOKUP(A2297,INSUMOS_AUX!A:F,6,FALSE),0)</f>
        <v>0</v>
      </c>
    </row>
    <row r="2298" spans="1:7" ht="21">
      <c r="A2298" s="375">
        <v>36153</v>
      </c>
      <c r="B2298" s="372" t="s">
        <v>4184</v>
      </c>
      <c r="C2298" s="374" t="s">
        <v>43</v>
      </c>
      <c r="D2298" s="374" t="s">
        <v>2</v>
      </c>
      <c r="E2298" s="375">
        <v>4.7859E-3</v>
      </c>
      <c r="F2298" s="268">
        <f>IF(C2298="MAT.",VLOOKUP(A2298,INSUMOS_AUX!A:F,6,FALSE),0)</f>
        <v>133.75</v>
      </c>
      <c r="G2298" s="375">
        <f>IF(C2298="M.O.",VLOOKUP(A2298,INSUMOS_AUX!A:F,6,FALSE),0)</f>
        <v>0</v>
      </c>
    </row>
    <row r="2299" spans="1:7">
      <c r="A2299" s="375">
        <v>37370</v>
      </c>
      <c r="B2299" s="372" t="s">
        <v>104</v>
      </c>
      <c r="C2299" s="374" t="s">
        <v>43</v>
      </c>
      <c r="D2299" s="374" t="s">
        <v>97</v>
      </c>
      <c r="E2299" s="375">
        <v>4.452</v>
      </c>
      <c r="F2299" s="268">
        <f>IF(C2299="MAT.",VLOOKUP(A2299,INSUMOS_AUX!A:F,6,FALSE),0)</f>
        <v>1.7</v>
      </c>
      <c r="G2299" s="375">
        <f>IF(C2299="M.O.",VLOOKUP(A2299,INSUMOS_AUX!A:F,6,FALSE),0)</f>
        <v>0</v>
      </c>
    </row>
    <row r="2300" spans="1:7">
      <c r="A2300" s="375">
        <v>37371</v>
      </c>
      <c r="B2300" s="372" t="s">
        <v>105</v>
      </c>
      <c r="C2300" s="374" t="s">
        <v>43</v>
      </c>
      <c r="D2300" s="374" t="s">
        <v>97</v>
      </c>
      <c r="E2300" s="375">
        <v>4.452</v>
      </c>
      <c r="F2300" s="268">
        <f>IF(C2300="MAT.",VLOOKUP(A2300,INSUMOS_AUX!A:F,6,FALSE),0)</f>
        <v>0.64</v>
      </c>
      <c r="G2300" s="375">
        <f>IF(C2300="M.O.",VLOOKUP(A2300,INSUMOS_AUX!A:F,6,FALSE),0)</f>
        <v>0</v>
      </c>
    </row>
    <row r="2301" spans="1:7">
      <c r="A2301" s="375">
        <v>37372</v>
      </c>
      <c r="B2301" s="372" t="s">
        <v>106</v>
      </c>
      <c r="C2301" s="374" t="s">
        <v>43</v>
      </c>
      <c r="D2301" s="374" t="s">
        <v>97</v>
      </c>
      <c r="E2301" s="375">
        <v>4.452</v>
      </c>
      <c r="F2301" s="268">
        <f>IF(C2301="MAT.",VLOOKUP(A2301,INSUMOS_AUX!A:F,6,FALSE),0)</f>
        <v>0.37</v>
      </c>
      <c r="G2301" s="375">
        <f>IF(C2301="M.O.",VLOOKUP(A2301,INSUMOS_AUX!A:F,6,FALSE),0)</f>
        <v>0</v>
      </c>
    </row>
    <row r="2302" spans="1:7">
      <c r="A2302" s="375">
        <v>37373</v>
      </c>
      <c r="B2302" s="372" t="s">
        <v>107</v>
      </c>
      <c r="C2302" s="374" t="s">
        <v>43</v>
      </c>
      <c r="D2302" s="374" t="s">
        <v>97</v>
      </c>
      <c r="E2302" s="375">
        <v>4.452</v>
      </c>
      <c r="F2302" s="268">
        <f>IF(C2302="MAT.",VLOOKUP(A2302,INSUMOS_AUX!A:F,6,FALSE),0)</f>
        <v>0.02</v>
      </c>
      <c r="G2302" s="375">
        <f>IF(C2302="M.O.",VLOOKUP(A2302,INSUMOS_AUX!A:F,6,FALSE),0)</f>
        <v>0</v>
      </c>
    </row>
    <row r="2303" spans="1:7">
      <c r="A2303" s="375">
        <v>38382</v>
      </c>
      <c r="B2303" s="372" t="s">
        <v>2915</v>
      </c>
      <c r="C2303" s="374" t="s">
        <v>43</v>
      </c>
      <c r="D2303" s="374" t="s">
        <v>2</v>
      </c>
      <c r="E2303" s="375">
        <v>1.215396E-2</v>
      </c>
      <c r="F2303" s="268">
        <f>IF(C2303="MAT.",VLOOKUP(A2303,INSUMOS_AUX!A:F,6,FALSE),0)</f>
        <v>7.37</v>
      </c>
      <c r="G2303" s="375">
        <f>IF(C2303="M.O.",VLOOKUP(A2303,INSUMOS_AUX!A:F,6,FALSE),0)</f>
        <v>0</v>
      </c>
    </row>
    <row r="2304" spans="1:7">
      <c r="A2304" s="375">
        <v>38390</v>
      </c>
      <c r="B2304" s="372" t="s">
        <v>4067</v>
      </c>
      <c r="C2304" s="374" t="s">
        <v>43</v>
      </c>
      <c r="D2304" s="374" t="s">
        <v>2</v>
      </c>
      <c r="E2304" s="375">
        <v>6.7291979999999996E-3</v>
      </c>
      <c r="F2304" s="268">
        <f>IF(C2304="MAT.",VLOOKUP(A2304,INSUMOS_AUX!A:F,6,FALSE),0)</f>
        <v>22.22</v>
      </c>
      <c r="G2304" s="375">
        <f>IF(C2304="M.O.",VLOOKUP(A2304,INSUMOS_AUX!A:F,6,FALSE),0)</f>
        <v>0</v>
      </c>
    </row>
    <row r="2305" spans="1:7">
      <c r="A2305" s="375">
        <v>38393</v>
      </c>
      <c r="B2305" s="372" t="s">
        <v>4066</v>
      </c>
      <c r="C2305" s="374" t="s">
        <v>43</v>
      </c>
      <c r="D2305" s="374" t="s">
        <v>2</v>
      </c>
      <c r="E2305" s="375">
        <v>6.7291979999999996E-3</v>
      </c>
      <c r="F2305" s="268">
        <f>IF(C2305="MAT.",VLOOKUP(A2305,INSUMOS_AUX!A:F,6,FALSE),0)</f>
        <v>10.02</v>
      </c>
      <c r="G2305" s="375">
        <f>IF(C2305="M.O.",VLOOKUP(A2305,INSUMOS_AUX!A:F,6,FALSE),0)</f>
        <v>0</v>
      </c>
    </row>
    <row r="2306" spans="1:7">
      <c r="A2306" s="375">
        <v>38396</v>
      </c>
      <c r="B2306" s="372" t="s">
        <v>4090</v>
      </c>
      <c r="C2306" s="374" t="s">
        <v>43</v>
      </c>
      <c r="D2306" s="374" t="s">
        <v>2</v>
      </c>
      <c r="E2306" s="375">
        <v>2.4129899999999999E-4</v>
      </c>
      <c r="F2306" s="268">
        <f>IF(C2306="MAT.",VLOOKUP(A2306,INSUMOS_AUX!A:F,6,FALSE),0)</f>
        <v>308.81</v>
      </c>
      <c r="G2306" s="375">
        <f>IF(C2306="M.O.",VLOOKUP(A2306,INSUMOS_AUX!A:F,6,FALSE),0)</f>
        <v>0</v>
      </c>
    </row>
    <row r="2307" spans="1:7">
      <c r="A2307" s="375">
        <v>38399</v>
      </c>
      <c r="B2307" s="372" t="s">
        <v>914</v>
      </c>
      <c r="C2307" s="374" t="s">
        <v>43</v>
      </c>
      <c r="D2307" s="374" t="s">
        <v>2</v>
      </c>
      <c r="E2307" s="375">
        <v>1.2056009999999999E-3</v>
      </c>
      <c r="F2307" s="268">
        <f>IF(C2307="MAT.",VLOOKUP(A2307,INSUMOS_AUX!A:F,6,FALSE),0)</f>
        <v>123.87</v>
      </c>
      <c r="G2307" s="375">
        <f>IF(C2307="M.O.",VLOOKUP(A2307,INSUMOS_AUX!A:F,6,FALSE),0)</f>
        <v>0</v>
      </c>
    </row>
    <row r="2308" spans="1:7" ht="21">
      <c r="A2308" s="375">
        <v>38413</v>
      </c>
      <c r="B2308" s="372" t="s">
        <v>2921</v>
      </c>
      <c r="C2308" s="374" t="s">
        <v>43</v>
      </c>
      <c r="D2308" s="374" t="s">
        <v>2</v>
      </c>
      <c r="E2308" s="375">
        <v>1.9633300000000001E-4</v>
      </c>
      <c r="F2308" s="268">
        <f>IF(C2308="MAT.",VLOOKUP(A2308,INSUMOS_AUX!A:F,6,FALSE),0)</f>
        <v>623.17999999999995</v>
      </c>
      <c r="G2308" s="375">
        <f>IF(C2308="M.O.",VLOOKUP(A2308,INSUMOS_AUX!A:F,6,FALSE),0)</f>
        <v>0</v>
      </c>
    </row>
    <row r="2309" spans="1:7">
      <c r="A2309" s="375">
        <v>38476</v>
      </c>
      <c r="B2309" s="372" t="s">
        <v>2266</v>
      </c>
      <c r="C2309" s="374" t="s">
        <v>43</v>
      </c>
      <c r="D2309" s="374" t="s">
        <v>2</v>
      </c>
      <c r="E2309" s="375">
        <v>9.15777E-4</v>
      </c>
      <c r="F2309" s="268">
        <f>IF(C2309="MAT.",VLOOKUP(A2309,INSUMOS_AUX!A:F,6,FALSE),0)</f>
        <v>186.63</v>
      </c>
      <c r="G2309" s="375">
        <f>IF(C2309="M.O.",VLOOKUP(A2309,INSUMOS_AUX!A:F,6,FALSE),0)</f>
        <v>0</v>
      </c>
    </row>
    <row r="2310" spans="1:7">
      <c r="A2310" s="375">
        <v>38477</v>
      </c>
      <c r="B2310" s="372" t="s">
        <v>2267</v>
      </c>
      <c r="C2310" s="374" t="s">
        <v>43</v>
      </c>
      <c r="D2310" s="374" t="s">
        <v>2</v>
      </c>
      <c r="E2310" s="375">
        <v>1.9633300000000001E-4</v>
      </c>
      <c r="F2310" s="268">
        <f>IF(C2310="MAT.",VLOOKUP(A2310,INSUMOS_AUX!A:F,6,FALSE),0)</f>
        <v>528.54</v>
      </c>
      <c r="G2310" s="375">
        <f>IF(C2310="M.O.",VLOOKUP(A2310,INSUMOS_AUX!A:F,6,FALSE),0)</f>
        <v>0</v>
      </c>
    </row>
    <row r="2311" spans="1:7">
      <c r="A2311" s="375">
        <v>5066</v>
      </c>
      <c r="B2311" s="372" t="s">
        <v>315</v>
      </c>
      <c r="C2311" s="374" t="s">
        <v>43</v>
      </c>
      <c r="D2311" s="374" t="s">
        <v>94</v>
      </c>
      <c r="E2311" s="375">
        <v>1.0800000000000001E-2</v>
      </c>
      <c r="F2311" s="268">
        <f>IF(C2311="MAT.",VLOOKUP(A2311,INSUMOS_AUX!A:F,6,FALSE),0)</f>
        <v>12.68</v>
      </c>
      <c r="G2311" s="375">
        <f>IF(C2311="M.O.",VLOOKUP(A2311,INSUMOS_AUX!A:F,6,FALSE),0)</f>
        <v>0</v>
      </c>
    </row>
    <row r="2312" spans="1:7">
      <c r="A2312" s="375">
        <v>5075</v>
      </c>
      <c r="B2312" s="372" t="s">
        <v>6369</v>
      </c>
      <c r="C2312" s="374" t="s">
        <v>43</v>
      </c>
      <c r="D2312" s="374" t="s">
        <v>94</v>
      </c>
      <c r="E2312" s="375">
        <v>2.35E-2</v>
      </c>
      <c r="F2312" s="268">
        <f>IF(C2312="MAT.",VLOOKUP(A2312,INSUMOS_AUX!A:F,6,FALSE),0)</f>
        <v>9.6199999999999992</v>
      </c>
      <c r="G2312" s="375">
        <f>IF(C2312="M.O.",VLOOKUP(A2312,INSUMOS_AUX!A:F,6,FALSE),0)</f>
        <v>0</v>
      </c>
    </row>
    <row r="2313" spans="1:7">
      <c r="A2313" s="375">
        <v>6111</v>
      </c>
      <c r="B2313" s="372" t="s">
        <v>109</v>
      </c>
      <c r="C2313" s="374" t="s">
        <v>92</v>
      </c>
      <c r="D2313" s="374" t="s">
        <v>97</v>
      </c>
      <c r="E2313" s="375">
        <v>1.5093764000000001</v>
      </c>
      <c r="F2313" s="268">
        <f>IF(C2313="MAT.",VLOOKUP(A2313,INSUMOS_AUX!A:F,6,FALSE),0)</f>
        <v>0</v>
      </c>
      <c r="G2313" s="375">
        <f>IF(C2313="M.O.",VLOOKUP(A2313,INSUMOS_AUX!A:F,6,FALSE),0)</f>
        <v>8.17</v>
      </c>
    </row>
    <row r="2314" spans="1:7">
      <c r="A2314" s="96"/>
      <c r="B2314" s="110"/>
      <c r="C2314" s="97"/>
      <c r="D2314" s="97"/>
      <c r="E2314" s="97"/>
      <c r="F2314" s="97"/>
      <c r="G2314" s="97"/>
    </row>
    <row r="2315" spans="1:7" ht="21">
      <c r="A2315" s="359" t="s">
        <v>5769</v>
      </c>
      <c r="B2315" s="358" t="s">
        <v>5770</v>
      </c>
      <c r="C2315" s="360" t="s">
        <v>75</v>
      </c>
      <c r="D2315" s="360" t="s">
        <v>2</v>
      </c>
      <c r="E2315" s="361">
        <v>18</v>
      </c>
      <c r="F2315" s="361">
        <f t="shared" ref="F2315:G2315" si="76">SUMPRODUCT($E2316:$E2343,F2316:F2343)</f>
        <v>18.315327620759991</v>
      </c>
      <c r="G2315" s="361">
        <f t="shared" si="76"/>
        <v>6.4569512150000001</v>
      </c>
    </row>
    <row r="2316" spans="1:7">
      <c r="A2316" s="375">
        <v>10</v>
      </c>
      <c r="B2316" s="372" t="s">
        <v>332</v>
      </c>
      <c r="C2316" s="374" t="s">
        <v>43</v>
      </c>
      <c r="D2316" s="374" t="s">
        <v>2</v>
      </c>
      <c r="E2316" s="375">
        <v>4.4495460000000004E-3</v>
      </c>
      <c r="F2316" s="268">
        <f>IF(C2316="MAT.",VLOOKUP(A2316,INSUMOS_AUX!A:F,6,FALSE),0)</f>
        <v>6.13</v>
      </c>
      <c r="G2316" s="375">
        <f>IF(C2316="M.O.",VLOOKUP(A2316,INSUMOS_AUX!A:F,6,FALSE),0)</f>
        <v>0</v>
      </c>
    </row>
    <row r="2317" spans="1:7" ht="21">
      <c r="A2317" s="375">
        <v>11359</v>
      </c>
      <c r="B2317" s="372" t="s">
        <v>5603</v>
      </c>
      <c r="C2317" s="374" t="s">
        <v>43</v>
      </c>
      <c r="D2317" s="374" t="s">
        <v>2</v>
      </c>
      <c r="E2317" s="375">
        <v>3.7574000000000003E-5</v>
      </c>
      <c r="F2317" s="268">
        <f>IF(C2317="MAT.",VLOOKUP(A2317,INSUMOS_AUX!A:F,6,FALSE),0)</f>
        <v>604.45000000000005</v>
      </c>
      <c r="G2317" s="375">
        <f>IF(C2317="M.O.",VLOOKUP(A2317,INSUMOS_AUX!A:F,6,FALSE),0)</f>
        <v>0</v>
      </c>
    </row>
    <row r="2318" spans="1:7">
      <c r="A2318" s="375">
        <v>1214</v>
      </c>
      <c r="B2318" s="372" t="s">
        <v>1412</v>
      </c>
      <c r="C2318" s="374" t="s">
        <v>92</v>
      </c>
      <c r="D2318" s="374" t="s">
        <v>97</v>
      </c>
      <c r="E2318" s="375">
        <v>0.37440299999999999</v>
      </c>
      <c r="F2318" s="268">
        <f>IF(C2318="MAT.",VLOOKUP(A2318,INSUMOS_AUX!A:F,6,FALSE),0)</f>
        <v>0</v>
      </c>
      <c r="G2318" s="375">
        <f>IF(C2318="M.O.",VLOOKUP(A2318,INSUMOS_AUX!A:F,6,FALSE),0)</f>
        <v>13.14</v>
      </c>
    </row>
    <row r="2319" spans="1:7">
      <c r="A2319" s="375">
        <v>12815</v>
      </c>
      <c r="B2319" s="372" t="s">
        <v>2406</v>
      </c>
      <c r="C2319" s="374" t="s">
        <v>43</v>
      </c>
      <c r="D2319" s="374" t="s">
        <v>2</v>
      </c>
      <c r="E2319" s="375">
        <v>5.0333510000000001E-3</v>
      </c>
      <c r="F2319" s="268">
        <f>IF(C2319="MAT.",VLOOKUP(A2319,INSUMOS_AUX!A:F,6,FALSE),0)</f>
        <v>5.65</v>
      </c>
      <c r="G2319" s="375">
        <f>IF(C2319="M.O.",VLOOKUP(A2319,INSUMOS_AUX!A:F,6,FALSE),0)</f>
        <v>0</v>
      </c>
    </row>
    <row r="2320" spans="1:7">
      <c r="A2320" s="375">
        <v>12892</v>
      </c>
      <c r="B2320" s="372" t="s">
        <v>328</v>
      </c>
      <c r="C2320" s="374" t="s">
        <v>43</v>
      </c>
      <c r="D2320" s="374" t="s">
        <v>98</v>
      </c>
      <c r="E2320" s="375">
        <v>7.6227029999999998E-3</v>
      </c>
      <c r="F2320" s="268">
        <f>IF(C2320="MAT.",VLOOKUP(A2320,INSUMOS_AUX!A:F,6,FALSE),0)</f>
        <v>9</v>
      </c>
      <c r="G2320" s="375">
        <f>IF(C2320="M.O.",VLOOKUP(A2320,INSUMOS_AUX!A:F,6,FALSE),0)</f>
        <v>0</v>
      </c>
    </row>
    <row r="2321" spans="1:7">
      <c r="A2321" s="375">
        <v>12893</v>
      </c>
      <c r="B2321" s="372" t="s">
        <v>329</v>
      </c>
      <c r="C2321" s="374" t="s">
        <v>43</v>
      </c>
      <c r="D2321" s="374" t="s">
        <v>98</v>
      </c>
      <c r="E2321" s="375">
        <v>8.8855499999999997E-4</v>
      </c>
      <c r="F2321" s="268">
        <f>IF(C2321="MAT.",VLOOKUP(A2321,INSUMOS_AUX!A:F,6,FALSE),0)</f>
        <v>48</v>
      </c>
      <c r="G2321" s="375">
        <f>IF(C2321="M.O.",VLOOKUP(A2321,INSUMOS_AUX!A:F,6,FALSE),0)</f>
        <v>0</v>
      </c>
    </row>
    <row r="2322" spans="1:7" ht="21">
      <c r="A2322" s="375">
        <v>20017</v>
      </c>
      <c r="B2322" s="372" t="s">
        <v>6406</v>
      </c>
      <c r="C2322" s="374" t="s">
        <v>43</v>
      </c>
      <c r="D2322" s="374" t="s">
        <v>78</v>
      </c>
      <c r="E2322" s="375">
        <v>5.8</v>
      </c>
      <c r="F2322" s="268">
        <f>IF(C2322="MAT.",VLOOKUP(A2322,INSUMOS_AUX!A:F,6,FALSE),0)</f>
        <v>2.72</v>
      </c>
      <c r="G2322" s="375">
        <f>IF(C2322="M.O.",VLOOKUP(A2322,INSUMOS_AUX!A:F,6,FALSE),0)</f>
        <v>0</v>
      </c>
    </row>
    <row r="2323" spans="1:7">
      <c r="A2323" s="375">
        <v>25966</v>
      </c>
      <c r="B2323" s="372" t="s">
        <v>3980</v>
      </c>
      <c r="C2323" s="374" t="s">
        <v>43</v>
      </c>
      <c r="D2323" s="374" t="s">
        <v>113</v>
      </c>
      <c r="E2323" s="375">
        <v>8.3888300000000001E-4</v>
      </c>
      <c r="F2323" s="268">
        <f>IF(C2323="MAT.",VLOOKUP(A2323,INSUMOS_AUX!A:F,6,FALSE),0)</f>
        <v>13.63</v>
      </c>
      <c r="G2323" s="375">
        <f>IF(C2323="M.O.",VLOOKUP(A2323,INSUMOS_AUX!A:F,6,FALSE),0)</f>
        <v>0</v>
      </c>
    </row>
    <row r="2324" spans="1:7">
      <c r="A2324" s="375">
        <v>2711</v>
      </c>
      <c r="B2324" s="372" t="s">
        <v>334</v>
      </c>
      <c r="C2324" s="374" t="s">
        <v>43</v>
      </c>
      <c r="D2324" s="374" t="s">
        <v>2</v>
      </c>
      <c r="E2324" s="375">
        <v>3.6885299999999999E-4</v>
      </c>
      <c r="F2324" s="268">
        <f>IF(C2324="MAT.",VLOOKUP(A2324,INSUMOS_AUX!A:F,6,FALSE),0)</f>
        <v>100.24</v>
      </c>
      <c r="G2324" s="375">
        <f>IF(C2324="M.O.",VLOOKUP(A2324,INSUMOS_AUX!A:F,6,FALSE),0)</f>
        <v>0</v>
      </c>
    </row>
    <row r="2325" spans="1:7">
      <c r="A2325" s="375">
        <v>36144</v>
      </c>
      <c r="B2325" s="372" t="s">
        <v>4026</v>
      </c>
      <c r="C2325" s="374" t="s">
        <v>43</v>
      </c>
      <c r="D2325" s="374" t="s">
        <v>2</v>
      </c>
      <c r="E2325" s="375">
        <v>6.1875395999999999E-2</v>
      </c>
      <c r="F2325" s="268">
        <f>IF(C2325="MAT.",VLOOKUP(A2325,INSUMOS_AUX!A:F,6,FALSE),0)</f>
        <v>1.1200000000000001</v>
      </c>
      <c r="G2325" s="375">
        <f>IF(C2325="M.O.",VLOOKUP(A2325,INSUMOS_AUX!A:F,6,FALSE),0)</f>
        <v>0</v>
      </c>
    </row>
    <row r="2326" spans="1:7">
      <c r="A2326" s="375">
        <v>36146</v>
      </c>
      <c r="B2326" s="372" t="s">
        <v>3883</v>
      </c>
      <c r="C2326" s="374" t="s">
        <v>43</v>
      </c>
      <c r="D2326" s="374" t="s">
        <v>2</v>
      </c>
      <c r="E2326" s="375">
        <v>6.8836699999999995E-4</v>
      </c>
      <c r="F2326" s="268">
        <f>IF(C2326="MAT.",VLOOKUP(A2326,INSUMOS_AUX!A:F,6,FALSE),0)</f>
        <v>170</v>
      </c>
      <c r="G2326" s="375">
        <f>IF(C2326="M.O.",VLOOKUP(A2326,INSUMOS_AUX!A:F,6,FALSE),0)</f>
        <v>0</v>
      </c>
    </row>
    <row r="2327" spans="1:7" ht="21">
      <c r="A2327" s="375">
        <v>36149</v>
      </c>
      <c r="B2327" s="372" t="s">
        <v>4647</v>
      </c>
      <c r="C2327" s="374" t="s">
        <v>43</v>
      </c>
      <c r="D2327" s="374" t="s">
        <v>2</v>
      </c>
      <c r="E2327" s="375">
        <v>3.9960000000000001E-4</v>
      </c>
      <c r="F2327" s="268">
        <f>IF(C2327="MAT.",VLOOKUP(A2327,INSUMOS_AUX!A:F,6,FALSE),0)</f>
        <v>117.5</v>
      </c>
      <c r="G2327" s="375">
        <f>IF(C2327="M.O.",VLOOKUP(A2327,INSUMOS_AUX!A:F,6,FALSE),0)</f>
        <v>0</v>
      </c>
    </row>
    <row r="2328" spans="1:7">
      <c r="A2328" s="375">
        <v>36150</v>
      </c>
      <c r="B2328" s="372" t="s">
        <v>780</v>
      </c>
      <c r="C2328" s="374" t="s">
        <v>43</v>
      </c>
      <c r="D2328" s="374" t="s">
        <v>2</v>
      </c>
      <c r="E2328" s="375">
        <v>1.468696E-3</v>
      </c>
      <c r="F2328" s="268">
        <f>IF(C2328="MAT.",VLOOKUP(A2328,INSUMOS_AUX!A:F,6,FALSE),0)</f>
        <v>29.7</v>
      </c>
      <c r="G2328" s="375">
        <f>IF(C2328="M.O.",VLOOKUP(A2328,INSUMOS_AUX!A:F,6,FALSE),0)</f>
        <v>0</v>
      </c>
    </row>
    <row r="2329" spans="1:7" ht="21">
      <c r="A2329" s="375">
        <v>36153</v>
      </c>
      <c r="B2329" s="372" t="s">
        <v>4184</v>
      </c>
      <c r="C2329" s="374" t="s">
        <v>43</v>
      </c>
      <c r="D2329" s="374" t="s">
        <v>2</v>
      </c>
      <c r="E2329" s="375">
        <v>5.9662500000000004E-4</v>
      </c>
      <c r="F2329" s="268">
        <f>IF(C2329="MAT.",VLOOKUP(A2329,INSUMOS_AUX!A:F,6,FALSE),0)</f>
        <v>133.75</v>
      </c>
      <c r="G2329" s="375">
        <f>IF(C2329="M.O.",VLOOKUP(A2329,INSUMOS_AUX!A:F,6,FALSE),0)</f>
        <v>0</v>
      </c>
    </row>
    <row r="2330" spans="1:7">
      <c r="A2330" s="375">
        <v>37370</v>
      </c>
      <c r="B2330" s="372" t="s">
        <v>104</v>
      </c>
      <c r="C2330" s="374" t="s">
        <v>43</v>
      </c>
      <c r="D2330" s="374" t="s">
        <v>97</v>
      </c>
      <c r="E2330" s="375">
        <v>0.55500000000000005</v>
      </c>
      <c r="F2330" s="268">
        <f>IF(C2330="MAT.",VLOOKUP(A2330,INSUMOS_AUX!A:F,6,FALSE),0)</f>
        <v>1.7</v>
      </c>
      <c r="G2330" s="375">
        <f>IF(C2330="M.O.",VLOOKUP(A2330,INSUMOS_AUX!A:F,6,FALSE),0)</f>
        <v>0</v>
      </c>
    </row>
    <row r="2331" spans="1:7">
      <c r="A2331" s="375">
        <v>37371</v>
      </c>
      <c r="B2331" s="372" t="s">
        <v>105</v>
      </c>
      <c r="C2331" s="374" t="s">
        <v>43</v>
      </c>
      <c r="D2331" s="374" t="s">
        <v>97</v>
      </c>
      <c r="E2331" s="375">
        <v>0.55500000000000005</v>
      </c>
      <c r="F2331" s="268">
        <f>IF(C2331="MAT.",VLOOKUP(A2331,INSUMOS_AUX!A:F,6,FALSE),0)</f>
        <v>0.64</v>
      </c>
      <c r="G2331" s="375">
        <f>IF(C2331="M.O.",VLOOKUP(A2331,INSUMOS_AUX!A:F,6,FALSE),0)</f>
        <v>0</v>
      </c>
    </row>
    <row r="2332" spans="1:7">
      <c r="A2332" s="375">
        <v>37372</v>
      </c>
      <c r="B2332" s="372" t="s">
        <v>106</v>
      </c>
      <c r="C2332" s="374" t="s">
        <v>43</v>
      </c>
      <c r="D2332" s="374" t="s">
        <v>97</v>
      </c>
      <c r="E2332" s="375">
        <v>0.55500000000000005</v>
      </c>
      <c r="F2332" s="268">
        <f>IF(C2332="MAT.",VLOOKUP(A2332,INSUMOS_AUX!A:F,6,FALSE),0)</f>
        <v>0.37</v>
      </c>
      <c r="G2332" s="375">
        <f>IF(C2332="M.O.",VLOOKUP(A2332,INSUMOS_AUX!A:F,6,FALSE),0)</f>
        <v>0</v>
      </c>
    </row>
    <row r="2333" spans="1:7">
      <c r="A2333" s="375">
        <v>37373</v>
      </c>
      <c r="B2333" s="372" t="s">
        <v>107</v>
      </c>
      <c r="C2333" s="374" t="s">
        <v>43</v>
      </c>
      <c r="D2333" s="374" t="s">
        <v>97</v>
      </c>
      <c r="E2333" s="375">
        <v>0.55500000000000005</v>
      </c>
      <c r="F2333" s="268">
        <f>IF(C2333="MAT.",VLOOKUP(A2333,INSUMOS_AUX!A:F,6,FALSE),0)</f>
        <v>0.02</v>
      </c>
      <c r="G2333" s="375">
        <f>IF(C2333="M.O.",VLOOKUP(A2333,INSUMOS_AUX!A:F,6,FALSE),0)</f>
        <v>0</v>
      </c>
    </row>
    <row r="2334" spans="1:7">
      <c r="A2334" s="375">
        <v>38382</v>
      </c>
      <c r="B2334" s="372" t="s">
        <v>2915</v>
      </c>
      <c r="C2334" s="374" t="s">
        <v>43</v>
      </c>
      <c r="D2334" s="374" t="s">
        <v>2</v>
      </c>
      <c r="E2334" s="375">
        <v>1.51515E-3</v>
      </c>
      <c r="F2334" s="268">
        <f>IF(C2334="MAT.",VLOOKUP(A2334,INSUMOS_AUX!A:F,6,FALSE),0)</f>
        <v>7.37</v>
      </c>
      <c r="G2334" s="375">
        <f>IF(C2334="M.O.",VLOOKUP(A2334,INSUMOS_AUX!A:F,6,FALSE),0)</f>
        <v>0</v>
      </c>
    </row>
    <row r="2335" spans="1:7">
      <c r="A2335" s="375">
        <v>38390</v>
      </c>
      <c r="B2335" s="372" t="s">
        <v>4067</v>
      </c>
      <c r="C2335" s="374" t="s">
        <v>43</v>
      </c>
      <c r="D2335" s="374" t="s">
        <v>2</v>
      </c>
      <c r="E2335" s="375">
        <v>8.3888300000000001E-4</v>
      </c>
      <c r="F2335" s="268">
        <f>IF(C2335="MAT.",VLOOKUP(A2335,INSUMOS_AUX!A:F,6,FALSE),0)</f>
        <v>22.22</v>
      </c>
      <c r="G2335" s="375">
        <f>IF(C2335="M.O.",VLOOKUP(A2335,INSUMOS_AUX!A:F,6,FALSE),0)</f>
        <v>0</v>
      </c>
    </row>
    <row r="2336" spans="1:7">
      <c r="A2336" s="375">
        <v>38393</v>
      </c>
      <c r="B2336" s="372" t="s">
        <v>4066</v>
      </c>
      <c r="C2336" s="374" t="s">
        <v>43</v>
      </c>
      <c r="D2336" s="374" t="s">
        <v>2</v>
      </c>
      <c r="E2336" s="375">
        <v>8.3888300000000001E-4</v>
      </c>
      <c r="F2336" s="268">
        <f>IF(C2336="MAT.",VLOOKUP(A2336,INSUMOS_AUX!A:F,6,FALSE),0)</f>
        <v>10.02</v>
      </c>
      <c r="G2336" s="375">
        <f>IF(C2336="M.O.",VLOOKUP(A2336,INSUMOS_AUX!A:F,6,FALSE),0)</f>
        <v>0</v>
      </c>
    </row>
    <row r="2337" spans="1:7">
      <c r="A2337" s="375">
        <v>38396</v>
      </c>
      <c r="B2337" s="372" t="s">
        <v>4090</v>
      </c>
      <c r="C2337" s="374" t="s">
        <v>43</v>
      </c>
      <c r="D2337" s="374" t="s">
        <v>2</v>
      </c>
      <c r="E2337" s="375">
        <v>3.0080999999999999E-5</v>
      </c>
      <c r="F2337" s="268">
        <f>IF(C2337="MAT.",VLOOKUP(A2337,INSUMOS_AUX!A:F,6,FALSE),0)</f>
        <v>308.81</v>
      </c>
      <c r="G2337" s="375">
        <f>IF(C2337="M.O.",VLOOKUP(A2337,INSUMOS_AUX!A:F,6,FALSE),0)</f>
        <v>0</v>
      </c>
    </row>
    <row r="2338" spans="1:7">
      <c r="A2338" s="375">
        <v>38399</v>
      </c>
      <c r="B2338" s="372" t="s">
        <v>914</v>
      </c>
      <c r="C2338" s="374" t="s">
        <v>43</v>
      </c>
      <c r="D2338" s="374" t="s">
        <v>2</v>
      </c>
      <c r="E2338" s="375">
        <v>1.5029400000000001E-4</v>
      </c>
      <c r="F2338" s="268">
        <f>IF(C2338="MAT.",VLOOKUP(A2338,INSUMOS_AUX!A:F,6,FALSE),0)</f>
        <v>123.87</v>
      </c>
      <c r="G2338" s="375">
        <f>IF(C2338="M.O.",VLOOKUP(A2338,INSUMOS_AUX!A:F,6,FALSE),0)</f>
        <v>0</v>
      </c>
    </row>
    <row r="2339" spans="1:7" ht="21">
      <c r="A2339" s="375">
        <v>38413</v>
      </c>
      <c r="B2339" s="372" t="s">
        <v>2921</v>
      </c>
      <c r="C2339" s="374" t="s">
        <v>43</v>
      </c>
      <c r="D2339" s="374" t="s">
        <v>2</v>
      </c>
      <c r="E2339" s="375">
        <v>2.4476000000000001E-5</v>
      </c>
      <c r="F2339" s="268">
        <f>IF(C2339="MAT.",VLOOKUP(A2339,INSUMOS_AUX!A:F,6,FALSE),0)</f>
        <v>623.17999999999995</v>
      </c>
      <c r="G2339" s="375">
        <f>IF(C2339="M.O.",VLOOKUP(A2339,INSUMOS_AUX!A:F,6,FALSE),0)</f>
        <v>0</v>
      </c>
    </row>
    <row r="2340" spans="1:7">
      <c r="A2340" s="375">
        <v>38476</v>
      </c>
      <c r="B2340" s="372" t="s">
        <v>2266</v>
      </c>
      <c r="C2340" s="374" t="s">
        <v>43</v>
      </c>
      <c r="D2340" s="374" t="s">
        <v>2</v>
      </c>
      <c r="E2340" s="375">
        <v>1.14164E-4</v>
      </c>
      <c r="F2340" s="268">
        <f>IF(C2340="MAT.",VLOOKUP(A2340,INSUMOS_AUX!A:F,6,FALSE),0)</f>
        <v>186.63</v>
      </c>
      <c r="G2340" s="375">
        <f>IF(C2340="M.O.",VLOOKUP(A2340,INSUMOS_AUX!A:F,6,FALSE),0)</f>
        <v>0</v>
      </c>
    </row>
    <row r="2341" spans="1:7">
      <c r="A2341" s="375">
        <v>38477</v>
      </c>
      <c r="B2341" s="372" t="s">
        <v>2267</v>
      </c>
      <c r="C2341" s="374" t="s">
        <v>43</v>
      </c>
      <c r="D2341" s="374" t="s">
        <v>2</v>
      </c>
      <c r="E2341" s="375">
        <v>2.4476000000000001E-5</v>
      </c>
      <c r="F2341" s="268">
        <f>IF(C2341="MAT.",VLOOKUP(A2341,INSUMOS_AUX!A:F,6,FALSE),0)</f>
        <v>528.54</v>
      </c>
      <c r="G2341" s="375">
        <f>IF(C2341="M.O.",VLOOKUP(A2341,INSUMOS_AUX!A:F,6,FALSE),0)</f>
        <v>0</v>
      </c>
    </row>
    <row r="2342" spans="1:7">
      <c r="A2342" s="375">
        <v>39026</v>
      </c>
      <c r="B2342" s="372" t="s">
        <v>306</v>
      </c>
      <c r="C2342" s="374" t="s">
        <v>43</v>
      </c>
      <c r="D2342" s="374" t="s">
        <v>94</v>
      </c>
      <c r="E2342" s="375">
        <v>2.9000000000000001E-2</v>
      </c>
      <c r="F2342" s="268">
        <f>IF(C2342="MAT.",VLOOKUP(A2342,INSUMOS_AUX!A:F,6,FALSE),0)</f>
        <v>10.82</v>
      </c>
      <c r="G2342" s="375">
        <f>IF(C2342="M.O.",VLOOKUP(A2342,INSUMOS_AUX!A:F,6,FALSE),0)</f>
        <v>0</v>
      </c>
    </row>
    <row r="2343" spans="1:7">
      <c r="A2343" s="375">
        <v>6111</v>
      </c>
      <c r="B2343" s="372" t="s">
        <v>109</v>
      </c>
      <c r="C2343" s="374" t="s">
        <v>92</v>
      </c>
      <c r="D2343" s="374" t="s">
        <v>97</v>
      </c>
      <c r="E2343" s="375">
        <v>0.18816350000000001</v>
      </c>
      <c r="F2343" s="268">
        <f>IF(C2343="MAT.",VLOOKUP(A2343,INSUMOS_AUX!A:F,6,FALSE),0)</f>
        <v>0</v>
      </c>
      <c r="G2343" s="375">
        <f>IF(C2343="M.O.",VLOOKUP(A2343,INSUMOS_AUX!A:F,6,FALSE),0)</f>
        <v>8.17</v>
      </c>
    </row>
    <row r="2344" spans="1:7">
      <c r="A2344" s="96"/>
      <c r="B2344" s="110"/>
      <c r="C2344" s="97"/>
      <c r="D2344" s="97"/>
      <c r="E2344" s="97"/>
      <c r="F2344" s="97"/>
      <c r="G2344" s="97"/>
    </row>
    <row r="2345" spans="1:7" ht="21">
      <c r="A2345" s="359" t="s">
        <v>5771</v>
      </c>
      <c r="B2345" s="358" t="s">
        <v>5772</v>
      </c>
      <c r="C2345" s="360" t="s">
        <v>75</v>
      </c>
      <c r="D2345" s="360" t="s">
        <v>2</v>
      </c>
      <c r="E2345" s="361">
        <v>18</v>
      </c>
      <c r="F2345" s="361">
        <f t="shared" ref="F2345:G2345" si="77">SUMPRODUCT($E2346:$E2374,F2346:F2374)</f>
        <v>327.07117566425001</v>
      </c>
      <c r="G2345" s="361">
        <f t="shared" si="77"/>
        <v>26.979585347</v>
      </c>
    </row>
    <row r="2346" spans="1:7">
      <c r="A2346" s="375">
        <v>10</v>
      </c>
      <c r="B2346" s="372" t="s">
        <v>332</v>
      </c>
      <c r="C2346" s="374" t="s">
        <v>43</v>
      </c>
      <c r="D2346" s="374" t="s">
        <v>2</v>
      </c>
      <c r="E2346" s="375">
        <v>1.8591887000000001E-2</v>
      </c>
      <c r="F2346" s="268">
        <f>IF(C2346="MAT.",VLOOKUP(A2346,INSUMOS_AUX!A:F,6,FALSE),0)</f>
        <v>6.13</v>
      </c>
      <c r="G2346" s="375">
        <f>IF(C2346="M.O.",VLOOKUP(A2346,INSUMOS_AUX!A:F,6,FALSE),0)</f>
        <v>0</v>
      </c>
    </row>
    <row r="2347" spans="1:7">
      <c r="A2347" s="375">
        <v>11055</v>
      </c>
      <c r="B2347" s="372" t="s">
        <v>185</v>
      </c>
      <c r="C2347" s="374" t="s">
        <v>43</v>
      </c>
      <c r="D2347" s="374" t="s">
        <v>2</v>
      </c>
      <c r="E2347" s="375">
        <v>19.8</v>
      </c>
      <c r="F2347" s="268">
        <f>IF(C2347="MAT.",VLOOKUP(A2347,INSUMOS_AUX!A:F,6,FALSE),0)</f>
        <v>0.04</v>
      </c>
      <c r="G2347" s="375">
        <f>IF(C2347="M.O.",VLOOKUP(A2347,INSUMOS_AUX!A:F,6,FALSE),0)</f>
        <v>0</v>
      </c>
    </row>
    <row r="2348" spans="1:7" ht="21">
      <c r="A2348" s="375">
        <v>11359</v>
      </c>
      <c r="B2348" s="372" t="s">
        <v>5603</v>
      </c>
      <c r="C2348" s="374" t="s">
        <v>43</v>
      </c>
      <c r="D2348" s="374" t="s">
        <v>2</v>
      </c>
      <c r="E2348" s="375">
        <v>1.5699600000000001E-4</v>
      </c>
      <c r="F2348" s="268">
        <f>IF(C2348="MAT.",VLOOKUP(A2348,INSUMOS_AUX!A:F,6,FALSE),0)</f>
        <v>604.45000000000005</v>
      </c>
      <c r="G2348" s="375">
        <f>IF(C2348="M.O.",VLOOKUP(A2348,INSUMOS_AUX!A:F,6,FALSE),0)</f>
        <v>0</v>
      </c>
    </row>
    <row r="2349" spans="1:7">
      <c r="A2349" s="375">
        <v>1214</v>
      </c>
      <c r="B2349" s="372" t="s">
        <v>1412</v>
      </c>
      <c r="C2349" s="374" t="s">
        <v>92</v>
      </c>
      <c r="D2349" s="374" t="s">
        <v>97</v>
      </c>
      <c r="E2349" s="375">
        <v>1.5643974</v>
      </c>
      <c r="F2349" s="268">
        <f>IF(C2349="MAT.",VLOOKUP(A2349,INSUMOS_AUX!A:F,6,FALSE),0)</f>
        <v>0</v>
      </c>
      <c r="G2349" s="375">
        <f>IF(C2349="M.O.",VLOOKUP(A2349,INSUMOS_AUX!A:F,6,FALSE),0)</f>
        <v>13.14</v>
      </c>
    </row>
    <row r="2350" spans="1:7">
      <c r="A2350" s="375">
        <v>12815</v>
      </c>
      <c r="B2350" s="372" t="s">
        <v>2406</v>
      </c>
      <c r="C2350" s="374" t="s">
        <v>43</v>
      </c>
      <c r="D2350" s="374" t="s">
        <v>2</v>
      </c>
      <c r="E2350" s="375">
        <v>2.1031243000000002E-2</v>
      </c>
      <c r="F2350" s="268">
        <f>IF(C2350="MAT.",VLOOKUP(A2350,INSUMOS_AUX!A:F,6,FALSE),0)</f>
        <v>5.65</v>
      </c>
      <c r="G2350" s="375">
        <f>IF(C2350="M.O.",VLOOKUP(A2350,INSUMOS_AUX!A:F,6,FALSE),0)</f>
        <v>0</v>
      </c>
    </row>
    <row r="2351" spans="1:7">
      <c r="A2351" s="375">
        <v>12892</v>
      </c>
      <c r="B2351" s="372" t="s">
        <v>328</v>
      </c>
      <c r="C2351" s="374" t="s">
        <v>43</v>
      </c>
      <c r="D2351" s="374" t="s">
        <v>98</v>
      </c>
      <c r="E2351" s="375">
        <v>3.1850537999999998E-2</v>
      </c>
      <c r="F2351" s="268">
        <f>IF(C2351="MAT.",VLOOKUP(A2351,INSUMOS_AUX!A:F,6,FALSE),0)</f>
        <v>9</v>
      </c>
      <c r="G2351" s="375">
        <f>IF(C2351="M.O.",VLOOKUP(A2351,INSUMOS_AUX!A:F,6,FALSE),0)</f>
        <v>0</v>
      </c>
    </row>
    <row r="2352" spans="1:7">
      <c r="A2352" s="375">
        <v>12893</v>
      </c>
      <c r="B2352" s="372" t="s">
        <v>329</v>
      </c>
      <c r="C2352" s="374" t="s">
        <v>43</v>
      </c>
      <c r="D2352" s="374" t="s">
        <v>98</v>
      </c>
      <c r="E2352" s="375">
        <v>3.7127190000000002E-3</v>
      </c>
      <c r="F2352" s="268">
        <f>IF(C2352="MAT.",VLOOKUP(A2352,INSUMOS_AUX!A:F,6,FALSE),0)</f>
        <v>48</v>
      </c>
      <c r="G2352" s="375">
        <f>IF(C2352="M.O.",VLOOKUP(A2352,INSUMOS_AUX!A:F,6,FALSE),0)</f>
        <v>0</v>
      </c>
    </row>
    <row r="2353" spans="1:7" ht="21">
      <c r="A2353" s="375">
        <v>2432</v>
      </c>
      <c r="B2353" s="372" t="s">
        <v>6407</v>
      </c>
      <c r="C2353" s="374" t="s">
        <v>43</v>
      </c>
      <c r="D2353" s="374" t="s">
        <v>2</v>
      </c>
      <c r="E2353" s="375">
        <v>3</v>
      </c>
      <c r="F2353" s="268">
        <f>IF(C2353="MAT.",VLOOKUP(A2353,INSUMOS_AUX!A:F,6,FALSE),0)</f>
        <v>36.86</v>
      </c>
      <c r="G2353" s="375">
        <f>IF(C2353="M.O.",VLOOKUP(A2353,INSUMOS_AUX!A:F,6,FALSE),0)</f>
        <v>0</v>
      </c>
    </row>
    <row r="2354" spans="1:7">
      <c r="A2354" s="375">
        <v>25966</v>
      </c>
      <c r="B2354" s="372" t="s">
        <v>3980</v>
      </c>
      <c r="C2354" s="374" t="s">
        <v>43</v>
      </c>
      <c r="D2354" s="374" t="s">
        <v>113</v>
      </c>
      <c r="E2354" s="375">
        <v>3.5051689999999998E-3</v>
      </c>
      <c r="F2354" s="268">
        <f>IF(C2354="MAT.",VLOOKUP(A2354,INSUMOS_AUX!A:F,6,FALSE),0)</f>
        <v>13.63</v>
      </c>
      <c r="G2354" s="375">
        <f>IF(C2354="M.O.",VLOOKUP(A2354,INSUMOS_AUX!A:F,6,FALSE),0)</f>
        <v>0</v>
      </c>
    </row>
    <row r="2355" spans="1:7">
      <c r="A2355" s="375">
        <v>2711</v>
      </c>
      <c r="B2355" s="372" t="s">
        <v>334</v>
      </c>
      <c r="C2355" s="374" t="s">
        <v>43</v>
      </c>
      <c r="D2355" s="374" t="s">
        <v>2</v>
      </c>
      <c r="E2355" s="375">
        <v>1.5412080000000001E-3</v>
      </c>
      <c r="F2355" s="268">
        <f>IF(C2355="MAT.",VLOOKUP(A2355,INSUMOS_AUX!A:F,6,FALSE),0)</f>
        <v>100.24</v>
      </c>
      <c r="G2355" s="375">
        <f>IF(C2355="M.O.",VLOOKUP(A2355,INSUMOS_AUX!A:F,6,FALSE),0)</f>
        <v>0</v>
      </c>
    </row>
    <row r="2356" spans="1:7">
      <c r="A2356" s="375">
        <v>36144</v>
      </c>
      <c r="B2356" s="372" t="s">
        <v>4026</v>
      </c>
      <c r="C2356" s="374" t="s">
        <v>43</v>
      </c>
      <c r="D2356" s="374" t="s">
        <v>2</v>
      </c>
      <c r="E2356" s="375">
        <v>0.25853881699999998</v>
      </c>
      <c r="F2356" s="268">
        <f>IF(C2356="MAT.",VLOOKUP(A2356,INSUMOS_AUX!A:F,6,FALSE),0)</f>
        <v>1.1200000000000001</v>
      </c>
      <c r="G2356" s="375">
        <f>IF(C2356="M.O.",VLOOKUP(A2356,INSUMOS_AUX!A:F,6,FALSE),0)</f>
        <v>0</v>
      </c>
    </row>
    <row r="2357" spans="1:7">
      <c r="A2357" s="375">
        <v>36146</v>
      </c>
      <c r="B2357" s="372" t="s">
        <v>3883</v>
      </c>
      <c r="C2357" s="374" t="s">
        <v>43</v>
      </c>
      <c r="D2357" s="374" t="s">
        <v>2</v>
      </c>
      <c r="E2357" s="375">
        <v>2.8762560000000002E-3</v>
      </c>
      <c r="F2357" s="268">
        <f>IF(C2357="MAT.",VLOOKUP(A2357,INSUMOS_AUX!A:F,6,FALSE),0)</f>
        <v>170</v>
      </c>
      <c r="G2357" s="375">
        <f>IF(C2357="M.O.",VLOOKUP(A2357,INSUMOS_AUX!A:F,6,FALSE),0)</f>
        <v>0</v>
      </c>
    </row>
    <row r="2358" spans="1:7" ht="21">
      <c r="A2358" s="375">
        <v>36149</v>
      </c>
      <c r="B2358" s="372" t="s">
        <v>4647</v>
      </c>
      <c r="C2358" s="374" t="s">
        <v>43</v>
      </c>
      <c r="D2358" s="374" t="s">
        <v>2</v>
      </c>
      <c r="E2358" s="375">
        <v>1.66968E-3</v>
      </c>
      <c r="F2358" s="268">
        <f>IF(C2358="MAT.",VLOOKUP(A2358,INSUMOS_AUX!A:F,6,FALSE),0)</f>
        <v>117.5</v>
      </c>
      <c r="G2358" s="375">
        <f>IF(C2358="M.O.",VLOOKUP(A2358,INSUMOS_AUX!A:F,6,FALSE),0)</f>
        <v>0</v>
      </c>
    </row>
    <row r="2359" spans="1:7">
      <c r="A2359" s="375">
        <v>36150</v>
      </c>
      <c r="B2359" s="372" t="s">
        <v>780</v>
      </c>
      <c r="C2359" s="374" t="s">
        <v>43</v>
      </c>
      <c r="D2359" s="374" t="s">
        <v>2</v>
      </c>
      <c r="E2359" s="375">
        <v>6.1367699999999997E-3</v>
      </c>
      <c r="F2359" s="268">
        <f>IF(C2359="MAT.",VLOOKUP(A2359,INSUMOS_AUX!A:F,6,FALSE),0)</f>
        <v>29.7</v>
      </c>
      <c r="G2359" s="375">
        <f>IF(C2359="M.O.",VLOOKUP(A2359,INSUMOS_AUX!A:F,6,FALSE),0)</f>
        <v>0</v>
      </c>
    </row>
    <row r="2360" spans="1:7" ht="21">
      <c r="A2360" s="375">
        <v>36153</v>
      </c>
      <c r="B2360" s="372" t="s">
        <v>4184</v>
      </c>
      <c r="C2360" s="374" t="s">
        <v>43</v>
      </c>
      <c r="D2360" s="374" t="s">
        <v>2</v>
      </c>
      <c r="E2360" s="375">
        <v>2.492925E-3</v>
      </c>
      <c r="F2360" s="268">
        <f>IF(C2360="MAT.",VLOOKUP(A2360,INSUMOS_AUX!A:F,6,FALSE),0)</f>
        <v>133.75</v>
      </c>
      <c r="G2360" s="375">
        <f>IF(C2360="M.O.",VLOOKUP(A2360,INSUMOS_AUX!A:F,6,FALSE),0)</f>
        <v>0</v>
      </c>
    </row>
    <row r="2361" spans="1:7">
      <c r="A2361" s="375">
        <v>37370</v>
      </c>
      <c r="B2361" s="372" t="s">
        <v>104</v>
      </c>
      <c r="C2361" s="374" t="s">
        <v>43</v>
      </c>
      <c r="D2361" s="374" t="s">
        <v>97</v>
      </c>
      <c r="E2361" s="375">
        <v>2.319</v>
      </c>
      <c r="F2361" s="268">
        <f>IF(C2361="MAT.",VLOOKUP(A2361,INSUMOS_AUX!A:F,6,FALSE),0)</f>
        <v>1.7</v>
      </c>
      <c r="G2361" s="375">
        <f>IF(C2361="M.O.",VLOOKUP(A2361,INSUMOS_AUX!A:F,6,FALSE),0)</f>
        <v>0</v>
      </c>
    </row>
    <row r="2362" spans="1:7">
      <c r="A2362" s="375">
        <v>37371</v>
      </c>
      <c r="B2362" s="372" t="s">
        <v>105</v>
      </c>
      <c r="C2362" s="374" t="s">
        <v>43</v>
      </c>
      <c r="D2362" s="374" t="s">
        <v>97</v>
      </c>
      <c r="E2362" s="375">
        <v>2.319</v>
      </c>
      <c r="F2362" s="268">
        <f>IF(C2362="MAT.",VLOOKUP(A2362,INSUMOS_AUX!A:F,6,FALSE),0)</f>
        <v>0.64</v>
      </c>
      <c r="G2362" s="375">
        <f>IF(C2362="M.O.",VLOOKUP(A2362,INSUMOS_AUX!A:F,6,FALSE),0)</f>
        <v>0</v>
      </c>
    </row>
    <row r="2363" spans="1:7">
      <c r="A2363" s="375">
        <v>37372</v>
      </c>
      <c r="B2363" s="372" t="s">
        <v>106</v>
      </c>
      <c r="C2363" s="374" t="s">
        <v>43</v>
      </c>
      <c r="D2363" s="374" t="s">
        <v>97</v>
      </c>
      <c r="E2363" s="375">
        <v>2.319</v>
      </c>
      <c r="F2363" s="268">
        <f>IF(C2363="MAT.",VLOOKUP(A2363,INSUMOS_AUX!A:F,6,FALSE),0)</f>
        <v>0.37</v>
      </c>
      <c r="G2363" s="375">
        <f>IF(C2363="M.O.",VLOOKUP(A2363,INSUMOS_AUX!A:F,6,FALSE),0)</f>
        <v>0</v>
      </c>
    </row>
    <row r="2364" spans="1:7">
      <c r="A2364" s="375">
        <v>37373</v>
      </c>
      <c r="B2364" s="372" t="s">
        <v>107</v>
      </c>
      <c r="C2364" s="374" t="s">
        <v>43</v>
      </c>
      <c r="D2364" s="374" t="s">
        <v>97</v>
      </c>
      <c r="E2364" s="375">
        <v>2.319</v>
      </c>
      <c r="F2364" s="268">
        <f>IF(C2364="MAT.",VLOOKUP(A2364,INSUMOS_AUX!A:F,6,FALSE),0)</f>
        <v>0.02</v>
      </c>
      <c r="G2364" s="375">
        <f>IF(C2364="M.O.",VLOOKUP(A2364,INSUMOS_AUX!A:F,6,FALSE),0)</f>
        <v>0</v>
      </c>
    </row>
    <row r="2365" spans="1:7">
      <c r="A2365" s="375">
        <v>38382</v>
      </c>
      <c r="B2365" s="372" t="s">
        <v>2915</v>
      </c>
      <c r="C2365" s="374" t="s">
        <v>43</v>
      </c>
      <c r="D2365" s="374" t="s">
        <v>2</v>
      </c>
      <c r="E2365" s="375">
        <v>6.3308699999999997E-3</v>
      </c>
      <c r="F2365" s="268">
        <f>IF(C2365="MAT.",VLOOKUP(A2365,INSUMOS_AUX!A:F,6,FALSE),0)</f>
        <v>7.37</v>
      </c>
      <c r="G2365" s="375">
        <f>IF(C2365="M.O.",VLOOKUP(A2365,INSUMOS_AUX!A:F,6,FALSE),0)</f>
        <v>0</v>
      </c>
    </row>
    <row r="2366" spans="1:7">
      <c r="A2366" s="375">
        <v>38390</v>
      </c>
      <c r="B2366" s="372" t="s">
        <v>4067</v>
      </c>
      <c r="C2366" s="374" t="s">
        <v>43</v>
      </c>
      <c r="D2366" s="374" t="s">
        <v>2</v>
      </c>
      <c r="E2366" s="375">
        <v>3.5051689999999998E-3</v>
      </c>
      <c r="F2366" s="268">
        <f>IF(C2366="MAT.",VLOOKUP(A2366,INSUMOS_AUX!A:F,6,FALSE),0)</f>
        <v>22.22</v>
      </c>
      <c r="G2366" s="375">
        <f>IF(C2366="M.O.",VLOOKUP(A2366,INSUMOS_AUX!A:F,6,FALSE),0)</f>
        <v>0</v>
      </c>
    </row>
    <row r="2367" spans="1:7">
      <c r="A2367" s="375">
        <v>38393</v>
      </c>
      <c r="B2367" s="372" t="s">
        <v>4066</v>
      </c>
      <c r="C2367" s="374" t="s">
        <v>43</v>
      </c>
      <c r="D2367" s="374" t="s">
        <v>2</v>
      </c>
      <c r="E2367" s="375">
        <v>3.5051689999999998E-3</v>
      </c>
      <c r="F2367" s="268">
        <f>IF(C2367="MAT.",VLOOKUP(A2367,INSUMOS_AUX!A:F,6,FALSE),0)</f>
        <v>10.02</v>
      </c>
      <c r="G2367" s="375">
        <f>IF(C2367="M.O.",VLOOKUP(A2367,INSUMOS_AUX!A:F,6,FALSE),0)</f>
        <v>0</v>
      </c>
    </row>
    <row r="2368" spans="1:7">
      <c r="A2368" s="375">
        <v>38396</v>
      </c>
      <c r="B2368" s="372" t="s">
        <v>4090</v>
      </c>
      <c r="C2368" s="374" t="s">
        <v>43</v>
      </c>
      <c r="D2368" s="374" t="s">
        <v>2</v>
      </c>
      <c r="E2368" s="375">
        <v>1.2569E-4</v>
      </c>
      <c r="F2368" s="268">
        <f>IF(C2368="MAT.",VLOOKUP(A2368,INSUMOS_AUX!A:F,6,FALSE),0)</f>
        <v>308.81</v>
      </c>
      <c r="G2368" s="375">
        <f>IF(C2368="M.O.",VLOOKUP(A2368,INSUMOS_AUX!A:F,6,FALSE),0)</f>
        <v>0</v>
      </c>
    </row>
    <row r="2369" spans="1:7">
      <c r="A2369" s="375">
        <v>38399</v>
      </c>
      <c r="B2369" s="372" t="s">
        <v>914</v>
      </c>
      <c r="C2369" s="374" t="s">
        <v>43</v>
      </c>
      <c r="D2369" s="374" t="s">
        <v>2</v>
      </c>
      <c r="E2369" s="375">
        <v>6.2798499999999996E-4</v>
      </c>
      <c r="F2369" s="268">
        <f>IF(C2369="MAT.",VLOOKUP(A2369,INSUMOS_AUX!A:F,6,FALSE),0)</f>
        <v>123.87</v>
      </c>
      <c r="G2369" s="375">
        <f>IF(C2369="M.O.",VLOOKUP(A2369,INSUMOS_AUX!A:F,6,FALSE),0)</f>
        <v>0</v>
      </c>
    </row>
    <row r="2370" spans="1:7" ht="21">
      <c r="A2370" s="375">
        <v>38413</v>
      </c>
      <c r="B2370" s="372" t="s">
        <v>2921</v>
      </c>
      <c r="C2370" s="374" t="s">
        <v>43</v>
      </c>
      <c r="D2370" s="374" t="s">
        <v>2</v>
      </c>
      <c r="E2370" s="375">
        <v>1.02268E-4</v>
      </c>
      <c r="F2370" s="268">
        <f>IF(C2370="MAT.",VLOOKUP(A2370,INSUMOS_AUX!A:F,6,FALSE),0)</f>
        <v>623.17999999999995</v>
      </c>
      <c r="G2370" s="375">
        <f>IF(C2370="M.O.",VLOOKUP(A2370,INSUMOS_AUX!A:F,6,FALSE),0)</f>
        <v>0</v>
      </c>
    </row>
    <row r="2371" spans="1:7">
      <c r="A2371" s="375">
        <v>38476</v>
      </c>
      <c r="B2371" s="372" t="s">
        <v>2266</v>
      </c>
      <c r="C2371" s="374" t="s">
        <v>43</v>
      </c>
      <c r="D2371" s="374" t="s">
        <v>2</v>
      </c>
      <c r="E2371" s="375">
        <v>4.7701800000000001E-4</v>
      </c>
      <c r="F2371" s="268">
        <f>IF(C2371="MAT.",VLOOKUP(A2371,INSUMOS_AUX!A:F,6,FALSE),0)</f>
        <v>186.63</v>
      </c>
      <c r="G2371" s="375">
        <f>IF(C2371="M.O.",VLOOKUP(A2371,INSUMOS_AUX!A:F,6,FALSE),0)</f>
        <v>0</v>
      </c>
    </row>
    <row r="2372" spans="1:7">
      <c r="A2372" s="375">
        <v>38477</v>
      </c>
      <c r="B2372" s="372" t="s">
        <v>2267</v>
      </c>
      <c r="C2372" s="374" t="s">
        <v>43</v>
      </c>
      <c r="D2372" s="374" t="s">
        <v>2</v>
      </c>
      <c r="E2372" s="375">
        <v>1.02268E-4</v>
      </c>
      <c r="F2372" s="268">
        <f>IF(C2372="MAT.",VLOOKUP(A2372,INSUMOS_AUX!A:F,6,FALSE),0)</f>
        <v>528.54</v>
      </c>
      <c r="G2372" s="375">
        <f>IF(C2372="M.O.",VLOOKUP(A2372,INSUMOS_AUX!A:F,6,FALSE),0)</f>
        <v>0</v>
      </c>
    </row>
    <row r="2373" spans="1:7" ht="21">
      <c r="A2373" s="375">
        <v>4992</v>
      </c>
      <c r="B2373" s="372" t="s">
        <v>3785</v>
      </c>
      <c r="C2373" s="374" t="s">
        <v>43</v>
      </c>
      <c r="D2373" s="374" t="s">
        <v>2</v>
      </c>
      <c r="E2373" s="375">
        <v>1</v>
      </c>
      <c r="F2373" s="268">
        <f>IF(C2373="MAT.",VLOOKUP(A2373,INSUMOS_AUX!A:F,6,FALSE),0)</f>
        <v>206.4</v>
      </c>
      <c r="G2373" s="375">
        <f>IF(C2373="M.O.",VLOOKUP(A2373,INSUMOS_AUX!A:F,6,FALSE),0)</f>
        <v>0</v>
      </c>
    </row>
    <row r="2374" spans="1:7">
      <c r="A2374" s="375">
        <v>6111</v>
      </c>
      <c r="B2374" s="372" t="s">
        <v>109</v>
      </c>
      <c r="C2374" s="374" t="s">
        <v>92</v>
      </c>
      <c r="D2374" s="374" t="s">
        <v>97</v>
      </c>
      <c r="E2374" s="375">
        <v>0.78621830000000004</v>
      </c>
      <c r="F2374" s="268">
        <f>IF(C2374="MAT.",VLOOKUP(A2374,INSUMOS_AUX!A:F,6,FALSE),0)</f>
        <v>0</v>
      </c>
      <c r="G2374" s="375">
        <f>IF(C2374="M.O.",VLOOKUP(A2374,INSUMOS_AUX!A:F,6,FALSE),0)</f>
        <v>8.17</v>
      </c>
    </row>
    <row r="2375" spans="1:7">
      <c r="A2375" s="96"/>
      <c r="B2375" s="110"/>
      <c r="C2375" s="97"/>
      <c r="D2375" s="97"/>
      <c r="E2375" s="97"/>
      <c r="F2375" s="97"/>
      <c r="G2375" s="97"/>
    </row>
    <row r="2376" spans="1:7" ht="21">
      <c r="A2376" s="359" t="s">
        <v>5773</v>
      </c>
      <c r="B2376" s="358" t="s">
        <v>5774</v>
      </c>
      <c r="C2376" s="360" t="s">
        <v>75</v>
      </c>
      <c r="D2376" s="360" t="s">
        <v>2</v>
      </c>
      <c r="E2376" s="361">
        <v>1</v>
      </c>
      <c r="F2376" s="361">
        <f t="shared" ref="F2376:G2376" si="78">SUMPRODUCT($E2377:$E2405,F2377:F2405)</f>
        <v>311.09515489218001</v>
      </c>
      <c r="G2376" s="361">
        <f t="shared" si="78"/>
        <v>29.283146321000004</v>
      </c>
    </row>
    <row r="2377" spans="1:7">
      <c r="A2377" s="375">
        <v>10</v>
      </c>
      <c r="B2377" s="372" t="s">
        <v>332</v>
      </c>
      <c r="C2377" s="374" t="s">
        <v>43</v>
      </c>
      <c r="D2377" s="374" t="s">
        <v>2</v>
      </c>
      <c r="E2377" s="375">
        <v>2.0179293000000001E-2</v>
      </c>
      <c r="F2377" s="268">
        <f>IF(C2377="MAT.",VLOOKUP(A2377,INSUMOS_AUX!A:F,6,FALSE),0)</f>
        <v>6.13</v>
      </c>
      <c r="G2377" s="375">
        <f>IF(C2377="M.O.",VLOOKUP(A2377,INSUMOS_AUX!A:F,6,FALSE),0)</f>
        <v>0</v>
      </c>
    </row>
    <row r="2378" spans="1:7">
      <c r="A2378" s="375">
        <v>11055</v>
      </c>
      <c r="B2378" s="372" t="s">
        <v>185</v>
      </c>
      <c r="C2378" s="374" t="s">
        <v>43</v>
      </c>
      <c r="D2378" s="374" t="s">
        <v>2</v>
      </c>
      <c r="E2378" s="375">
        <v>19.8</v>
      </c>
      <c r="F2378" s="268">
        <f>IF(C2378="MAT.",VLOOKUP(A2378,INSUMOS_AUX!A:F,6,FALSE),0)</f>
        <v>0.04</v>
      </c>
      <c r="G2378" s="375">
        <f>IF(C2378="M.O.",VLOOKUP(A2378,INSUMOS_AUX!A:F,6,FALSE),0)</f>
        <v>0</v>
      </c>
    </row>
    <row r="2379" spans="1:7" ht="21">
      <c r="A2379" s="375">
        <v>11359</v>
      </c>
      <c r="B2379" s="372" t="s">
        <v>5603</v>
      </c>
      <c r="C2379" s="374" t="s">
        <v>43</v>
      </c>
      <c r="D2379" s="374" t="s">
        <v>2</v>
      </c>
      <c r="E2379" s="375">
        <v>1.7040100000000001E-4</v>
      </c>
      <c r="F2379" s="268">
        <f>IF(C2379="MAT.",VLOOKUP(A2379,INSUMOS_AUX!A:F,6,FALSE),0)</f>
        <v>604.45000000000005</v>
      </c>
      <c r="G2379" s="375">
        <f>IF(C2379="M.O.",VLOOKUP(A2379,INSUMOS_AUX!A:F,6,FALSE),0)</f>
        <v>0</v>
      </c>
    </row>
    <row r="2380" spans="1:7">
      <c r="A2380" s="375">
        <v>1214</v>
      </c>
      <c r="B2380" s="372" t="s">
        <v>1412</v>
      </c>
      <c r="C2380" s="374" t="s">
        <v>92</v>
      </c>
      <c r="D2380" s="374" t="s">
        <v>97</v>
      </c>
      <c r="E2380" s="375">
        <v>1.6979682</v>
      </c>
      <c r="F2380" s="268">
        <f>IF(C2380="MAT.",VLOOKUP(A2380,INSUMOS_AUX!A:F,6,FALSE),0)</f>
        <v>0</v>
      </c>
      <c r="G2380" s="375">
        <f>IF(C2380="M.O.",VLOOKUP(A2380,INSUMOS_AUX!A:F,6,FALSE),0)</f>
        <v>13.14</v>
      </c>
    </row>
    <row r="2381" spans="1:7">
      <c r="A2381" s="375">
        <v>12815</v>
      </c>
      <c r="B2381" s="372" t="s">
        <v>2406</v>
      </c>
      <c r="C2381" s="374" t="s">
        <v>43</v>
      </c>
      <c r="D2381" s="374" t="s">
        <v>2</v>
      </c>
      <c r="E2381" s="375">
        <v>2.2826925000000001E-2</v>
      </c>
      <c r="F2381" s="268">
        <f>IF(C2381="MAT.",VLOOKUP(A2381,INSUMOS_AUX!A:F,6,FALSE),0)</f>
        <v>5.65</v>
      </c>
      <c r="G2381" s="375">
        <f>IF(C2381="M.O.",VLOOKUP(A2381,INSUMOS_AUX!A:F,6,FALSE),0)</f>
        <v>0</v>
      </c>
    </row>
    <row r="2382" spans="1:7">
      <c r="A2382" s="375">
        <v>12892</v>
      </c>
      <c r="B2382" s="372" t="s">
        <v>328</v>
      </c>
      <c r="C2382" s="374" t="s">
        <v>43</v>
      </c>
      <c r="D2382" s="374" t="s">
        <v>98</v>
      </c>
      <c r="E2382" s="375">
        <v>3.4569988000000003E-2</v>
      </c>
      <c r="F2382" s="268">
        <f>IF(C2382="MAT.",VLOOKUP(A2382,INSUMOS_AUX!A:F,6,FALSE),0)</f>
        <v>9</v>
      </c>
      <c r="G2382" s="375">
        <f>IF(C2382="M.O.",VLOOKUP(A2382,INSUMOS_AUX!A:F,6,FALSE),0)</f>
        <v>0</v>
      </c>
    </row>
    <row r="2383" spans="1:7">
      <c r="A2383" s="375">
        <v>12893</v>
      </c>
      <c r="B2383" s="372" t="s">
        <v>329</v>
      </c>
      <c r="C2383" s="374" t="s">
        <v>43</v>
      </c>
      <c r="D2383" s="374" t="s">
        <v>98</v>
      </c>
      <c r="E2383" s="375">
        <v>4.0297170000000004E-3</v>
      </c>
      <c r="F2383" s="268">
        <f>IF(C2383="MAT.",VLOOKUP(A2383,INSUMOS_AUX!A:F,6,FALSE),0)</f>
        <v>48</v>
      </c>
      <c r="G2383" s="375">
        <f>IF(C2383="M.O.",VLOOKUP(A2383,INSUMOS_AUX!A:F,6,FALSE),0)</f>
        <v>0</v>
      </c>
    </row>
    <row r="2384" spans="1:7" ht="21">
      <c r="A2384" s="375">
        <v>2432</v>
      </c>
      <c r="B2384" s="372" t="s">
        <v>6407</v>
      </c>
      <c r="C2384" s="374" t="s">
        <v>43</v>
      </c>
      <c r="D2384" s="374" t="s">
        <v>2</v>
      </c>
      <c r="E2384" s="375">
        <v>3</v>
      </c>
      <c r="F2384" s="268">
        <f>IF(C2384="MAT.",VLOOKUP(A2384,INSUMOS_AUX!A:F,6,FALSE),0)</f>
        <v>36.86</v>
      </c>
      <c r="G2384" s="375">
        <f>IF(C2384="M.O.",VLOOKUP(A2384,INSUMOS_AUX!A:F,6,FALSE),0)</f>
        <v>0</v>
      </c>
    </row>
    <row r="2385" spans="1:7">
      <c r="A2385" s="375">
        <v>25966</v>
      </c>
      <c r="B2385" s="372" t="s">
        <v>3980</v>
      </c>
      <c r="C2385" s="374" t="s">
        <v>43</v>
      </c>
      <c r="D2385" s="374" t="s">
        <v>113</v>
      </c>
      <c r="E2385" s="375">
        <v>3.804446E-3</v>
      </c>
      <c r="F2385" s="268">
        <f>IF(C2385="MAT.",VLOOKUP(A2385,INSUMOS_AUX!A:F,6,FALSE),0)</f>
        <v>13.63</v>
      </c>
      <c r="G2385" s="375">
        <f>IF(C2385="M.O.",VLOOKUP(A2385,INSUMOS_AUX!A:F,6,FALSE),0)</f>
        <v>0</v>
      </c>
    </row>
    <row r="2386" spans="1:7">
      <c r="A2386" s="375">
        <v>2711</v>
      </c>
      <c r="B2386" s="372" t="s">
        <v>334</v>
      </c>
      <c r="C2386" s="374" t="s">
        <v>43</v>
      </c>
      <c r="D2386" s="374" t="s">
        <v>2</v>
      </c>
      <c r="E2386" s="375">
        <v>1.6727980000000001E-3</v>
      </c>
      <c r="F2386" s="268">
        <f>IF(C2386="MAT.",VLOOKUP(A2386,INSUMOS_AUX!A:F,6,FALSE),0)</f>
        <v>100.24</v>
      </c>
      <c r="G2386" s="375">
        <f>IF(C2386="M.O.",VLOOKUP(A2386,INSUMOS_AUX!A:F,6,FALSE),0)</f>
        <v>0</v>
      </c>
    </row>
    <row r="2387" spans="1:7">
      <c r="A2387" s="375">
        <v>36144</v>
      </c>
      <c r="B2387" s="372" t="s">
        <v>4026</v>
      </c>
      <c r="C2387" s="374" t="s">
        <v>43</v>
      </c>
      <c r="D2387" s="374" t="s">
        <v>2</v>
      </c>
      <c r="E2387" s="375">
        <v>0.28061328299999999</v>
      </c>
      <c r="F2387" s="268">
        <f>IF(C2387="MAT.",VLOOKUP(A2387,INSUMOS_AUX!A:F,6,FALSE),0)</f>
        <v>1.1200000000000001</v>
      </c>
      <c r="G2387" s="375">
        <f>IF(C2387="M.O.",VLOOKUP(A2387,INSUMOS_AUX!A:F,6,FALSE),0)</f>
        <v>0</v>
      </c>
    </row>
    <row r="2388" spans="1:7">
      <c r="A2388" s="375">
        <v>36146</v>
      </c>
      <c r="B2388" s="372" t="s">
        <v>3883</v>
      </c>
      <c r="C2388" s="374" t="s">
        <v>43</v>
      </c>
      <c r="D2388" s="374" t="s">
        <v>2</v>
      </c>
      <c r="E2388" s="375">
        <v>3.1218349999999999E-3</v>
      </c>
      <c r="F2388" s="268">
        <f>IF(C2388="MAT.",VLOOKUP(A2388,INSUMOS_AUX!A:F,6,FALSE),0)</f>
        <v>170</v>
      </c>
      <c r="G2388" s="375">
        <f>IF(C2388="M.O.",VLOOKUP(A2388,INSUMOS_AUX!A:F,6,FALSE),0)</f>
        <v>0</v>
      </c>
    </row>
    <row r="2389" spans="1:7" ht="21">
      <c r="A2389" s="375">
        <v>36149</v>
      </c>
      <c r="B2389" s="372" t="s">
        <v>4647</v>
      </c>
      <c r="C2389" s="374" t="s">
        <v>43</v>
      </c>
      <c r="D2389" s="374" t="s">
        <v>2</v>
      </c>
      <c r="E2389" s="375">
        <v>1.8122399999999999E-3</v>
      </c>
      <c r="F2389" s="268">
        <f>IF(C2389="MAT.",VLOOKUP(A2389,INSUMOS_AUX!A:F,6,FALSE),0)</f>
        <v>117.5</v>
      </c>
      <c r="G2389" s="375">
        <f>IF(C2389="M.O.",VLOOKUP(A2389,INSUMOS_AUX!A:F,6,FALSE),0)</f>
        <v>0</v>
      </c>
    </row>
    <row r="2390" spans="1:7">
      <c r="A2390" s="375">
        <v>36150</v>
      </c>
      <c r="B2390" s="372" t="s">
        <v>780</v>
      </c>
      <c r="C2390" s="374" t="s">
        <v>43</v>
      </c>
      <c r="D2390" s="374" t="s">
        <v>2</v>
      </c>
      <c r="E2390" s="375">
        <v>6.6607369999999999E-3</v>
      </c>
      <c r="F2390" s="268">
        <f>IF(C2390="MAT.",VLOOKUP(A2390,INSUMOS_AUX!A:F,6,FALSE),0)</f>
        <v>29.7</v>
      </c>
      <c r="G2390" s="375">
        <f>IF(C2390="M.O.",VLOOKUP(A2390,INSUMOS_AUX!A:F,6,FALSE),0)</f>
        <v>0</v>
      </c>
    </row>
    <row r="2391" spans="1:7" ht="21">
      <c r="A2391" s="375">
        <v>36153</v>
      </c>
      <c r="B2391" s="372" t="s">
        <v>4184</v>
      </c>
      <c r="C2391" s="374" t="s">
        <v>43</v>
      </c>
      <c r="D2391" s="374" t="s">
        <v>2</v>
      </c>
      <c r="E2391" s="375">
        <v>2.7057750000000001E-3</v>
      </c>
      <c r="F2391" s="268">
        <f>IF(C2391="MAT.",VLOOKUP(A2391,INSUMOS_AUX!A:F,6,FALSE),0)</f>
        <v>133.75</v>
      </c>
      <c r="G2391" s="375">
        <f>IF(C2391="M.O.",VLOOKUP(A2391,INSUMOS_AUX!A:F,6,FALSE),0)</f>
        <v>0</v>
      </c>
    </row>
    <row r="2392" spans="1:7">
      <c r="A2392" s="375">
        <v>37370</v>
      </c>
      <c r="B2392" s="372" t="s">
        <v>104</v>
      </c>
      <c r="C2392" s="374" t="s">
        <v>43</v>
      </c>
      <c r="D2392" s="374" t="s">
        <v>97</v>
      </c>
      <c r="E2392" s="375">
        <v>2.5169999999999999</v>
      </c>
      <c r="F2392" s="268">
        <f>IF(C2392="MAT.",VLOOKUP(A2392,INSUMOS_AUX!A:F,6,FALSE),0)</f>
        <v>1.7</v>
      </c>
      <c r="G2392" s="375">
        <f>IF(C2392="M.O.",VLOOKUP(A2392,INSUMOS_AUX!A:F,6,FALSE),0)</f>
        <v>0</v>
      </c>
    </row>
    <row r="2393" spans="1:7">
      <c r="A2393" s="375">
        <v>37371</v>
      </c>
      <c r="B2393" s="372" t="s">
        <v>105</v>
      </c>
      <c r="C2393" s="374" t="s">
        <v>43</v>
      </c>
      <c r="D2393" s="374" t="s">
        <v>97</v>
      </c>
      <c r="E2393" s="375">
        <v>2.5169999999999999</v>
      </c>
      <c r="F2393" s="268">
        <f>IF(C2393="MAT.",VLOOKUP(A2393,INSUMOS_AUX!A:F,6,FALSE),0)</f>
        <v>0.64</v>
      </c>
      <c r="G2393" s="375">
        <f>IF(C2393="M.O.",VLOOKUP(A2393,INSUMOS_AUX!A:F,6,FALSE),0)</f>
        <v>0</v>
      </c>
    </row>
    <row r="2394" spans="1:7">
      <c r="A2394" s="375">
        <v>37372</v>
      </c>
      <c r="B2394" s="372" t="s">
        <v>106</v>
      </c>
      <c r="C2394" s="374" t="s">
        <v>43</v>
      </c>
      <c r="D2394" s="374" t="s">
        <v>97</v>
      </c>
      <c r="E2394" s="375">
        <v>2.5169999999999999</v>
      </c>
      <c r="F2394" s="268">
        <f>IF(C2394="MAT.",VLOOKUP(A2394,INSUMOS_AUX!A:F,6,FALSE),0)</f>
        <v>0.37</v>
      </c>
      <c r="G2394" s="375">
        <f>IF(C2394="M.O.",VLOOKUP(A2394,INSUMOS_AUX!A:F,6,FALSE),0)</f>
        <v>0</v>
      </c>
    </row>
    <row r="2395" spans="1:7">
      <c r="A2395" s="375">
        <v>37373</v>
      </c>
      <c r="B2395" s="372" t="s">
        <v>107</v>
      </c>
      <c r="C2395" s="374" t="s">
        <v>43</v>
      </c>
      <c r="D2395" s="374" t="s">
        <v>97</v>
      </c>
      <c r="E2395" s="375">
        <v>2.5169999999999999</v>
      </c>
      <c r="F2395" s="268">
        <f>IF(C2395="MAT.",VLOOKUP(A2395,INSUMOS_AUX!A:F,6,FALSE),0)</f>
        <v>0.02</v>
      </c>
      <c r="G2395" s="375">
        <f>IF(C2395="M.O.",VLOOKUP(A2395,INSUMOS_AUX!A:F,6,FALSE),0)</f>
        <v>0</v>
      </c>
    </row>
    <row r="2396" spans="1:7">
      <c r="A2396" s="375">
        <v>38382</v>
      </c>
      <c r="B2396" s="372" t="s">
        <v>2915</v>
      </c>
      <c r="C2396" s="374" t="s">
        <v>43</v>
      </c>
      <c r="D2396" s="374" t="s">
        <v>2</v>
      </c>
      <c r="E2396" s="375">
        <v>6.8714099999999997E-3</v>
      </c>
      <c r="F2396" s="268">
        <f>IF(C2396="MAT.",VLOOKUP(A2396,INSUMOS_AUX!A:F,6,FALSE),0)</f>
        <v>7.37</v>
      </c>
      <c r="G2396" s="375">
        <f>IF(C2396="M.O.",VLOOKUP(A2396,INSUMOS_AUX!A:F,6,FALSE),0)</f>
        <v>0</v>
      </c>
    </row>
    <row r="2397" spans="1:7">
      <c r="A2397" s="375">
        <v>38390</v>
      </c>
      <c r="B2397" s="372" t="s">
        <v>4067</v>
      </c>
      <c r="C2397" s="374" t="s">
        <v>43</v>
      </c>
      <c r="D2397" s="374" t="s">
        <v>2</v>
      </c>
      <c r="E2397" s="375">
        <v>3.804446E-3</v>
      </c>
      <c r="F2397" s="268">
        <f>IF(C2397="MAT.",VLOOKUP(A2397,INSUMOS_AUX!A:F,6,FALSE),0)</f>
        <v>22.22</v>
      </c>
      <c r="G2397" s="375">
        <f>IF(C2397="M.O.",VLOOKUP(A2397,INSUMOS_AUX!A:F,6,FALSE),0)</f>
        <v>0</v>
      </c>
    </row>
    <row r="2398" spans="1:7">
      <c r="A2398" s="375">
        <v>38393</v>
      </c>
      <c r="B2398" s="372" t="s">
        <v>4066</v>
      </c>
      <c r="C2398" s="374" t="s">
        <v>43</v>
      </c>
      <c r="D2398" s="374" t="s">
        <v>2</v>
      </c>
      <c r="E2398" s="375">
        <v>3.804446E-3</v>
      </c>
      <c r="F2398" s="268">
        <f>IF(C2398="MAT.",VLOOKUP(A2398,INSUMOS_AUX!A:F,6,FALSE),0)</f>
        <v>10.02</v>
      </c>
      <c r="G2398" s="375">
        <f>IF(C2398="M.O.",VLOOKUP(A2398,INSUMOS_AUX!A:F,6,FALSE),0)</f>
        <v>0</v>
      </c>
    </row>
    <row r="2399" spans="1:7">
      <c r="A2399" s="375">
        <v>38396</v>
      </c>
      <c r="B2399" s="372" t="s">
        <v>4090</v>
      </c>
      <c r="C2399" s="374" t="s">
        <v>43</v>
      </c>
      <c r="D2399" s="374" t="s">
        <v>2</v>
      </c>
      <c r="E2399" s="375">
        <v>1.36422E-4</v>
      </c>
      <c r="F2399" s="268">
        <f>IF(C2399="MAT.",VLOOKUP(A2399,INSUMOS_AUX!A:F,6,FALSE),0)</f>
        <v>308.81</v>
      </c>
      <c r="G2399" s="375">
        <f>IF(C2399="M.O.",VLOOKUP(A2399,INSUMOS_AUX!A:F,6,FALSE),0)</f>
        <v>0</v>
      </c>
    </row>
    <row r="2400" spans="1:7">
      <c r="A2400" s="375">
        <v>38399</v>
      </c>
      <c r="B2400" s="372" t="s">
        <v>914</v>
      </c>
      <c r="C2400" s="374" t="s">
        <v>43</v>
      </c>
      <c r="D2400" s="374" t="s">
        <v>2</v>
      </c>
      <c r="E2400" s="375">
        <v>6.8160300000000003E-4</v>
      </c>
      <c r="F2400" s="268">
        <f>IF(C2400="MAT.",VLOOKUP(A2400,INSUMOS_AUX!A:F,6,FALSE),0)</f>
        <v>123.87</v>
      </c>
      <c r="G2400" s="375">
        <f>IF(C2400="M.O.",VLOOKUP(A2400,INSUMOS_AUX!A:F,6,FALSE),0)</f>
        <v>0</v>
      </c>
    </row>
    <row r="2401" spans="1:7" ht="21">
      <c r="A2401" s="375">
        <v>38413</v>
      </c>
      <c r="B2401" s="372" t="s">
        <v>2921</v>
      </c>
      <c r="C2401" s="374" t="s">
        <v>43</v>
      </c>
      <c r="D2401" s="374" t="s">
        <v>2</v>
      </c>
      <c r="E2401" s="375">
        <v>1.11E-4</v>
      </c>
      <c r="F2401" s="268">
        <f>IF(C2401="MAT.",VLOOKUP(A2401,INSUMOS_AUX!A:F,6,FALSE),0)</f>
        <v>623.17999999999995</v>
      </c>
      <c r="G2401" s="375">
        <f>IF(C2401="M.O.",VLOOKUP(A2401,INSUMOS_AUX!A:F,6,FALSE),0)</f>
        <v>0</v>
      </c>
    </row>
    <row r="2402" spans="1:7">
      <c r="A2402" s="375">
        <v>38476</v>
      </c>
      <c r="B2402" s="372" t="s">
        <v>2266</v>
      </c>
      <c r="C2402" s="374" t="s">
        <v>43</v>
      </c>
      <c r="D2402" s="374" t="s">
        <v>2</v>
      </c>
      <c r="E2402" s="375">
        <v>5.1774700000000004E-4</v>
      </c>
      <c r="F2402" s="268">
        <f>IF(C2402="MAT.",VLOOKUP(A2402,INSUMOS_AUX!A:F,6,FALSE),0)</f>
        <v>186.63</v>
      </c>
      <c r="G2402" s="375">
        <f>IF(C2402="M.O.",VLOOKUP(A2402,INSUMOS_AUX!A:F,6,FALSE),0)</f>
        <v>0</v>
      </c>
    </row>
    <row r="2403" spans="1:7">
      <c r="A2403" s="375">
        <v>38477</v>
      </c>
      <c r="B2403" s="372" t="s">
        <v>2267</v>
      </c>
      <c r="C2403" s="374" t="s">
        <v>43</v>
      </c>
      <c r="D2403" s="374" t="s">
        <v>2</v>
      </c>
      <c r="E2403" s="375">
        <v>1.11E-4</v>
      </c>
      <c r="F2403" s="268">
        <f>IF(C2403="MAT.",VLOOKUP(A2403,INSUMOS_AUX!A:F,6,FALSE),0)</f>
        <v>528.54</v>
      </c>
      <c r="G2403" s="375">
        <f>IF(C2403="M.O.",VLOOKUP(A2403,INSUMOS_AUX!A:F,6,FALSE),0)</f>
        <v>0</v>
      </c>
    </row>
    <row r="2404" spans="1:7" ht="21">
      <c r="A2404" s="375">
        <v>4987</v>
      </c>
      <c r="B2404" s="372" t="s">
        <v>3787</v>
      </c>
      <c r="C2404" s="374" t="s">
        <v>43</v>
      </c>
      <c r="D2404" s="374" t="s">
        <v>2</v>
      </c>
      <c r="E2404" s="375">
        <v>1</v>
      </c>
      <c r="F2404" s="268">
        <f>IF(C2404="MAT.",VLOOKUP(A2404,INSUMOS_AUX!A:F,6,FALSE),0)</f>
        <v>189.63</v>
      </c>
      <c r="G2404" s="375">
        <f>IF(C2404="M.O.",VLOOKUP(A2404,INSUMOS_AUX!A:F,6,FALSE),0)</f>
        <v>0</v>
      </c>
    </row>
    <row r="2405" spans="1:7">
      <c r="A2405" s="375">
        <v>6111</v>
      </c>
      <c r="B2405" s="372" t="s">
        <v>109</v>
      </c>
      <c r="C2405" s="374" t="s">
        <v>92</v>
      </c>
      <c r="D2405" s="374" t="s">
        <v>97</v>
      </c>
      <c r="E2405" s="375">
        <v>0.85334690000000002</v>
      </c>
      <c r="F2405" s="268">
        <f>IF(C2405="MAT.",VLOOKUP(A2405,INSUMOS_AUX!A:F,6,FALSE),0)</f>
        <v>0</v>
      </c>
      <c r="G2405" s="375">
        <f>IF(C2405="M.O.",VLOOKUP(A2405,INSUMOS_AUX!A:F,6,FALSE),0)</f>
        <v>8.17</v>
      </c>
    </row>
    <row r="2406" spans="1:7">
      <c r="A2406" s="96"/>
      <c r="B2406" s="110"/>
      <c r="C2406" s="97"/>
      <c r="D2406" s="97"/>
      <c r="E2406" s="97"/>
      <c r="F2406" s="97"/>
      <c r="G2406" s="97"/>
    </row>
    <row r="2407" spans="1:7" ht="21">
      <c r="A2407" s="359" t="s">
        <v>5775</v>
      </c>
      <c r="B2407" s="358" t="s">
        <v>5776</v>
      </c>
      <c r="C2407" s="360" t="s">
        <v>75</v>
      </c>
      <c r="D2407" s="360" t="s">
        <v>2</v>
      </c>
      <c r="E2407" s="361">
        <v>1</v>
      </c>
      <c r="F2407" s="361">
        <f t="shared" ref="F2407:G2407" si="79">SUMPRODUCT($E2408:$E2441,F2408:F2441)</f>
        <v>103.02243108651</v>
      </c>
      <c r="G2407" s="361">
        <f t="shared" si="79"/>
        <v>97.933245210110002</v>
      </c>
    </row>
    <row r="2408" spans="1:7">
      <c r="A2408" s="375">
        <v>10</v>
      </c>
      <c r="B2408" s="372" t="s">
        <v>332</v>
      </c>
      <c r="C2408" s="374" t="s">
        <v>43</v>
      </c>
      <c r="D2408" s="374" t="s">
        <v>2</v>
      </c>
      <c r="E2408" s="375">
        <v>6.7618602999999999E-2</v>
      </c>
      <c r="F2408" s="268">
        <f>IF(C2408="MAT.",VLOOKUP(A2408,INSUMOS_AUX!A:F,6,FALSE),0)</f>
        <v>6.13</v>
      </c>
      <c r="G2408" s="375">
        <f>IF(C2408="M.O.",VLOOKUP(A2408,INSUMOS_AUX!A:F,6,FALSE),0)</f>
        <v>0</v>
      </c>
    </row>
    <row r="2409" spans="1:7" ht="21">
      <c r="A2409" s="375">
        <v>11359</v>
      </c>
      <c r="B2409" s="372" t="s">
        <v>5603</v>
      </c>
      <c r="C2409" s="374" t="s">
        <v>43</v>
      </c>
      <c r="D2409" s="374" t="s">
        <v>2</v>
      </c>
      <c r="E2409" s="375">
        <v>5.7099600000000005E-4</v>
      </c>
      <c r="F2409" s="268">
        <f>IF(C2409="MAT.",VLOOKUP(A2409,INSUMOS_AUX!A:F,6,FALSE),0)</f>
        <v>604.45000000000005</v>
      </c>
      <c r="G2409" s="375">
        <f>IF(C2409="M.O.",VLOOKUP(A2409,INSUMOS_AUX!A:F,6,FALSE),0)</f>
        <v>0</v>
      </c>
    </row>
    <row r="2410" spans="1:7">
      <c r="A2410" s="375">
        <v>1214</v>
      </c>
      <c r="B2410" s="372" t="s">
        <v>1412</v>
      </c>
      <c r="C2410" s="374" t="s">
        <v>92</v>
      </c>
      <c r="D2410" s="374" t="s">
        <v>97</v>
      </c>
      <c r="E2410" s="375">
        <v>3.9221244</v>
      </c>
      <c r="F2410" s="268">
        <f>IF(C2410="MAT.",VLOOKUP(A2410,INSUMOS_AUX!A:F,6,FALSE),0)</f>
        <v>0</v>
      </c>
      <c r="G2410" s="375">
        <f>IF(C2410="M.O.",VLOOKUP(A2410,INSUMOS_AUX!A:F,6,FALSE),0)</f>
        <v>13.14</v>
      </c>
    </row>
    <row r="2411" spans="1:7">
      <c r="A2411" s="375">
        <v>12815</v>
      </c>
      <c r="B2411" s="372" t="s">
        <v>2406</v>
      </c>
      <c r="C2411" s="374" t="s">
        <v>43</v>
      </c>
      <c r="D2411" s="374" t="s">
        <v>2</v>
      </c>
      <c r="E2411" s="375">
        <v>7.6490532E-2</v>
      </c>
      <c r="F2411" s="268">
        <f>IF(C2411="MAT.",VLOOKUP(A2411,INSUMOS_AUX!A:F,6,FALSE),0)</f>
        <v>5.65</v>
      </c>
      <c r="G2411" s="375">
        <f>IF(C2411="M.O.",VLOOKUP(A2411,INSUMOS_AUX!A:F,6,FALSE),0)</f>
        <v>0</v>
      </c>
    </row>
    <row r="2412" spans="1:7">
      <c r="A2412" s="375">
        <v>12892</v>
      </c>
      <c r="B2412" s="372" t="s">
        <v>328</v>
      </c>
      <c r="C2412" s="374" t="s">
        <v>43</v>
      </c>
      <c r="D2412" s="374" t="s">
        <v>98</v>
      </c>
      <c r="E2412" s="375">
        <v>0.115840254</v>
      </c>
      <c r="F2412" s="268">
        <f>IF(C2412="MAT.",VLOOKUP(A2412,INSUMOS_AUX!A:F,6,FALSE),0)</f>
        <v>9</v>
      </c>
      <c r="G2412" s="375">
        <f>IF(C2412="M.O.",VLOOKUP(A2412,INSUMOS_AUX!A:F,6,FALSE),0)</f>
        <v>0</v>
      </c>
    </row>
    <row r="2413" spans="1:7">
      <c r="A2413" s="375">
        <v>12893</v>
      </c>
      <c r="B2413" s="372" t="s">
        <v>329</v>
      </c>
      <c r="C2413" s="374" t="s">
        <v>43</v>
      </c>
      <c r="D2413" s="374" t="s">
        <v>98</v>
      </c>
      <c r="E2413" s="375">
        <v>1.3503141E-2</v>
      </c>
      <c r="F2413" s="268">
        <f>IF(C2413="MAT.",VLOOKUP(A2413,INSUMOS_AUX!A:F,6,FALSE),0)</f>
        <v>48</v>
      </c>
      <c r="G2413" s="375">
        <f>IF(C2413="M.O.",VLOOKUP(A2413,INSUMOS_AUX!A:F,6,FALSE),0)</f>
        <v>0</v>
      </c>
    </row>
    <row r="2414" spans="1:7">
      <c r="A2414" s="375">
        <v>1379</v>
      </c>
      <c r="B2414" s="372" t="s">
        <v>335</v>
      </c>
      <c r="C2414" s="374" t="s">
        <v>43</v>
      </c>
      <c r="D2414" s="374" t="s">
        <v>94</v>
      </c>
      <c r="E2414" s="375">
        <v>10.110579</v>
      </c>
      <c r="F2414" s="268">
        <f>IF(C2414="MAT.",VLOOKUP(A2414,INSUMOS_AUX!A:F,6,FALSE),0)</f>
        <v>0.42</v>
      </c>
      <c r="G2414" s="375">
        <f>IF(C2414="M.O.",VLOOKUP(A2414,INSUMOS_AUX!A:F,6,FALSE),0)</f>
        <v>0</v>
      </c>
    </row>
    <row r="2415" spans="1:7" ht="31.5">
      <c r="A2415" s="375">
        <v>184</v>
      </c>
      <c r="B2415" s="372" t="s">
        <v>230</v>
      </c>
      <c r="C2415" s="374" t="s">
        <v>43</v>
      </c>
      <c r="D2415" s="374" t="s">
        <v>6405</v>
      </c>
      <c r="E2415" s="375">
        <v>1</v>
      </c>
      <c r="F2415" s="268">
        <f>IF(C2415="MAT.",VLOOKUP(A2415,INSUMOS_AUX!A:F,6,FALSE),0)</f>
        <v>59.45</v>
      </c>
      <c r="G2415" s="375">
        <f>IF(C2415="M.O.",VLOOKUP(A2415,INSUMOS_AUX!A:F,6,FALSE),0)</f>
        <v>0</v>
      </c>
    </row>
    <row r="2416" spans="1:7">
      <c r="A2416" s="375">
        <v>25966</v>
      </c>
      <c r="B2416" s="372" t="s">
        <v>3980</v>
      </c>
      <c r="C2416" s="374" t="s">
        <v>43</v>
      </c>
      <c r="D2416" s="374" t="s">
        <v>113</v>
      </c>
      <c r="E2416" s="375">
        <v>1.2748282E-2</v>
      </c>
      <c r="F2416" s="268">
        <f>IF(C2416="MAT.",VLOOKUP(A2416,INSUMOS_AUX!A:F,6,FALSE),0)</f>
        <v>13.63</v>
      </c>
      <c r="G2416" s="375">
        <f>IF(C2416="M.O.",VLOOKUP(A2416,INSUMOS_AUX!A:F,6,FALSE),0)</f>
        <v>0</v>
      </c>
    </row>
    <row r="2417" spans="1:7">
      <c r="A2417" s="375">
        <v>2711</v>
      </c>
      <c r="B2417" s="372" t="s">
        <v>334</v>
      </c>
      <c r="C2417" s="374" t="s">
        <v>43</v>
      </c>
      <c r="D2417" s="374" t="s">
        <v>2</v>
      </c>
      <c r="E2417" s="375">
        <v>5.6053650000000002E-3</v>
      </c>
      <c r="F2417" s="268">
        <f>IF(C2417="MAT.",VLOOKUP(A2417,INSUMOS_AUX!A:F,6,FALSE),0)</f>
        <v>100.24</v>
      </c>
      <c r="G2417" s="375">
        <f>IF(C2417="M.O.",VLOOKUP(A2417,INSUMOS_AUX!A:F,6,FALSE),0)</f>
        <v>0</v>
      </c>
    </row>
    <row r="2418" spans="1:7">
      <c r="A2418" s="375">
        <v>36144</v>
      </c>
      <c r="B2418" s="372" t="s">
        <v>4026</v>
      </c>
      <c r="C2418" s="374" t="s">
        <v>43</v>
      </c>
      <c r="D2418" s="374" t="s">
        <v>2</v>
      </c>
      <c r="E2418" s="375">
        <v>0.94030444899999999</v>
      </c>
      <c r="F2418" s="268">
        <f>IF(C2418="MAT.",VLOOKUP(A2418,INSUMOS_AUX!A:F,6,FALSE),0)</f>
        <v>1.1200000000000001</v>
      </c>
      <c r="G2418" s="375">
        <f>IF(C2418="M.O.",VLOOKUP(A2418,INSUMOS_AUX!A:F,6,FALSE),0)</f>
        <v>0</v>
      </c>
    </row>
    <row r="2419" spans="1:7">
      <c r="A2419" s="375">
        <v>36146</v>
      </c>
      <c r="B2419" s="372" t="s">
        <v>3883</v>
      </c>
      <c r="C2419" s="374" t="s">
        <v>43</v>
      </c>
      <c r="D2419" s="374" t="s">
        <v>2</v>
      </c>
      <c r="E2419" s="375">
        <v>1.0460928E-2</v>
      </c>
      <c r="F2419" s="268">
        <f>IF(C2419="MAT.",VLOOKUP(A2419,INSUMOS_AUX!A:F,6,FALSE),0)</f>
        <v>170</v>
      </c>
      <c r="G2419" s="375">
        <f>IF(C2419="M.O.",VLOOKUP(A2419,INSUMOS_AUX!A:F,6,FALSE),0)</f>
        <v>0</v>
      </c>
    </row>
    <row r="2420" spans="1:7" ht="21">
      <c r="A2420" s="375">
        <v>36149</v>
      </c>
      <c r="B2420" s="372" t="s">
        <v>4647</v>
      </c>
      <c r="C2420" s="374" t="s">
        <v>43</v>
      </c>
      <c r="D2420" s="374" t="s">
        <v>2</v>
      </c>
      <c r="E2420" s="375">
        <v>6.0726180000000001E-3</v>
      </c>
      <c r="F2420" s="268">
        <f>IF(C2420="MAT.",VLOOKUP(A2420,INSUMOS_AUX!A:F,6,FALSE),0)</f>
        <v>117.5</v>
      </c>
      <c r="G2420" s="375">
        <f>IF(C2420="M.O.",VLOOKUP(A2420,INSUMOS_AUX!A:F,6,FALSE),0)</f>
        <v>0</v>
      </c>
    </row>
    <row r="2421" spans="1:7">
      <c r="A2421" s="375">
        <v>36150</v>
      </c>
      <c r="B2421" s="372" t="s">
        <v>780</v>
      </c>
      <c r="C2421" s="374" t="s">
        <v>43</v>
      </c>
      <c r="D2421" s="374" t="s">
        <v>2</v>
      </c>
      <c r="E2421" s="375">
        <v>2.2319401999999999E-2</v>
      </c>
      <c r="F2421" s="268">
        <f>IF(C2421="MAT.",VLOOKUP(A2421,INSUMOS_AUX!A:F,6,FALSE),0)</f>
        <v>29.7</v>
      </c>
      <c r="G2421" s="375">
        <f>IF(C2421="M.O.",VLOOKUP(A2421,INSUMOS_AUX!A:F,6,FALSE),0)</f>
        <v>0</v>
      </c>
    </row>
    <row r="2422" spans="1:7" ht="21">
      <c r="A2422" s="375">
        <v>36153</v>
      </c>
      <c r="B2422" s="372" t="s">
        <v>4184</v>
      </c>
      <c r="C2422" s="374" t="s">
        <v>43</v>
      </c>
      <c r="D2422" s="374" t="s">
        <v>2</v>
      </c>
      <c r="E2422" s="375">
        <v>9.0667560000000005E-3</v>
      </c>
      <c r="F2422" s="268">
        <f>IF(C2422="MAT.",VLOOKUP(A2422,INSUMOS_AUX!A:F,6,FALSE),0)</f>
        <v>133.75</v>
      </c>
      <c r="G2422" s="375">
        <f>IF(C2422="M.O.",VLOOKUP(A2422,INSUMOS_AUX!A:F,6,FALSE),0)</f>
        <v>0</v>
      </c>
    </row>
    <row r="2423" spans="1:7">
      <c r="A2423" s="375">
        <v>370</v>
      </c>
      <c r="B2423" s="372" t="s">
        <v>6367</v>
      </c>
      <c r="C2423" s="374" t="s">
        <v>43</v>
      </c>
      <c r="D2423" s="374" t="s">
        <v>93</v>
      </c>
      <c r="E2423" s="375">
        <v>2.6335000000000001E-2</v>
      </c>
      <c r="F2423" s="268">
        <f>IF(C2423="MAT.",VLOOKUP(A2423,INSUMOS_AUX!A:F,6,FALSE),0)</f>
        <v>77.5</v>
      </c>
      <c r="G2423" s="375">
        <f>IF(C2423="M.O.",VLOOKUP(A2423,INSUMOS_AUX!A:F,6,FALSE),0)</f>
        <v>0</v>
      </c>
    </row>
    <row r="2424" spans="1:7">
      <c r="A2424" s="375">
        <v>37370</v>
      </c>
      <c r="B2424" s="372" t="s">
        <v>104</v>
      </c>
      <c r="C2424" s="374" t="s">
        <v>43</v>
      </c>
      <c r="D2424" s="374" t="s">
        <v>97</v>
      </c>
      <c r="E2424" s="375">
        <v>8.4341919999999995</v>
      </c>
      <c r="F2424" s="268">
        <f>IF(C2424="MAT.",VLOOKUP(A2424,INSUMOS_AUX!A:F,6,FALSE),0)</f>
        <v>1.7</v>
      </c>
      <c r="G2424" s="375">
        <f>IF(C2424="M.O.",VLOOKUP(A2424,INSUMOS_AUX!A:F,6,FALSE),0)</f>
        <v>0</v>
      </c>
    </row>
    <row r="2425" spans="1:7">
      <c r="A2425" s="375">
        <v>37371</v>
      </c>
      <c r="B2425" s="372" t="s">
        <v>105</v>
      </c>
      <c r="C2425" s="374" t="s">
        <v>43</v>
      </c>
      <c r="D2425" s="374" t="s">
        <v>97</v>
      </c>
      <c r="E2425" s="375">
        <v>8.4341919999999995</v>
      </c>
      <c r="F2425" s="268">
        <f>IF(C2425="MAT.",VLOOKUP(A2425,INSUMOS_AUX!A:F,6,FALSE),0)</f>
        <v>0.64</v>
      </c>
      <c r="G2425" s="375">
        <f>IF(C2425="M.O.",VLOOKUP(A2425,INSUMOS_AUX!A:F,6,FALSE),0)</f>
        <v>0</v>
      </c>
    </row>
    <row r="2426" spans="1:7">
      <c r="A2426" s="375">
        <v>37372</v>
      </c>
      <c r="B2426" s="372" t="s">
        <v>106</v>
      </c>
      <c r="C2426" s="374" t="s">
        <v>43</v>
      </c>
      <c r="D2426" s="374" t="s">
        <v>97</v>
      </c>
      <c r="E2426" s="375">
        <v>8.4341919999999995</v>
      </c>
      <c r="F2426" s="268">
        <f>IF(C2426="MAT.",VLOOKUP(A2426,INSUMOS_AUX!A:F,6,FALSE),0)</f>
        <v>0.37</v>
      </c>
      <c r="G2426" s="375">
        <f>IF(C2426="M.O.",VLOOKUP(A2426,INSUMOS_AUX!A:F,6,FALSE),0)</f>
        <v>0</v>
      </c>
    </row>
    <row r="2427" spans="1:7">
      <c r="A2427" s="375">
        <v>37373</v>
      </c>
      <c r="B2427" s="372" t="s">
        <v>107</v>
      </c>
      <c r="C2427" s="374" t="s">
        <v>43</v>
      </c>
      <c r="D2427" s="374" t="s">
        <v>97</v>
      </c>
      <c r="E2427" s="375">
        <v>8.4341919999999995</v>
      </c>
      <c r="F2427" s="268">
        <f>IF(C2427="MAT.",VLOOKUP(A2427,INSUMOS_AUX!A:F,6,FALSE),0)</f>
        <v>0.02</v>
      </c>
      <c r="G2427" s="375">
        <f>IF(C2427="M.O.",VLOOKUP(A2427,INSUMOS_AUX!A:F,6,FALSE),0)</f>
        <v>0</v>
      </c>
    </row>
    <row r="2428" spans="1:7">
      <c r="A2428" s="375">
        <v>38382</v>
      </c>
      <c r="B2428" s="372" t="s">
        <v>2915</v>
      </c>
      <c r="C2428" s="374" t="s">
        <v>43</v>
      </c>
      <c r="D2428" s="374" t="s">
        <v>2</v>
      </c>
      <c r="E2428" s="375">
        <v>2.3025344E-2</v>
      </c>
      <c r="F2428" s="268">
        <f>IF(C2428="MAT.",VLOOKUP(A2428,INSUMOS_AUX!A:F,6,FALSE),0)</f>
        <v>7.37</v>
      </c>
      <c r="G2428" s="375">
        <f>IF(C2428="M.O.",VLOOKUP(A2428,INSUMOS_AUX!A:F,6,FALSE),0)</f>
        <v>0</v>
      </c>
    </row>
    <row r="2429" spans="1:7">
      <c r="A2429" s="375">
        <v>38390</v>
      </c>
      <c r="B2429" s="372" t="s">
        <v>4067</v>
      </c>
      <c r="C2429" s="374" t="s">
        <v>43</v>
      </c>
      <c r="D2429" s="374" t="s">
        <v>2</v>
      </c>
      <c r="E2429" s="375">
        <v>1.2748282E-2</v>
      </c>
      <c r="F2429" s="268">
        <f>IF(C2429="MAT.",VLOOKUP(A2429,INSUMOS_AUX!A:F,6,FALSE),0)</f>
        <v>22.22</v>
      </c>
      <c r="G2429" s="375">
        <f>IF(C2429="M.O.",VLOOKUP(A2429,INSUMOS_AUX!A:F,6,FALSE),0)</f>
        <v>0</v>
      </c>
    </row>
    <row r="2430" spans="1:7">
      <c r="A2430" s="375">
        <v>38393</v>
      </c>
      <c r="B2430" s="372" t="s">
        <v>4066</v>
      </c>
      <c r="C2430" s="374" t="s">
        <v>43</v>
      </c>
      <c r="D2430" s="374" t="s">
        <v>2</v>
      </c>
      <c r="E2430" s="375">
        <v>1.2748282E-2</v>
      </c>
      <c r="F2430" s="268">
        <f>IF(C2430="MAT.",VLOOKUP(A2430,INSUMOS_AUX!A:F,6,FALSE),0)</f>
        <v>10.02</v>
      </c>
      <c r="G2430" s="375">
        <f>IF(C2430="M.O.",VLOOKUP(A2430,INSUMOS_AUX!A:F,6,FALSE),0)</f>
        <v>0</v>
      </c>
    </row>
    <row r="2431" spans="1:7">
      <c r="A2431" s="375">
        <v>38396</v>
      </c>
      <c r="B2431" s="372" t="s">
        <v>4090</v>
      </c>
      <c r="C2431" s="374" t="s">
        <v>43</v>
      </c>
      <c r="D2431" s="374" t="s">
        <v>2</v>
      </c>
      <c r="E2431" s="375">
        <v>4.5713200000000001E-4</v>
      </c>
      <c r="F2431" s="268">
        <f>IF(C2431="MAT.",VLOOKUP(A2431,INSUMOS_AUX!A:F,6,FALSE),0)</f>
        <v>308.81</v>
      </c>
      <c r="G2431" s="375">
        <f>IF(C2431="M.O.",VLOOKUP(A2431,INSUMOS_AUX!A:F,6,FALSE),0)</f>
        <v>0</v>
      </c>
    </row>
    <row r="2432" spans="1:7">
      <c r="A2432" s="375">
        <v>38399</v>
      </c>
      <c r="B2432" s="372" t="s">
        <v>914</v>
      </c>
      <c r="C2432" s="374" t="s">
        <v>43</v>
      </c>
      <c r="D2432" s="374" t="s">
        <v>2</v>
      </c>
      <c r="E2432" s="375">
        <v>2.2839800000000001E-3</v>
      </c>
      <c r="F2432" s="268">
        <f>IF(C2432="MAT.",VLOOKUP(A2432,INSUMOS_AUX!A:F,6,FALSE),0)</f>
        <v>123.87</v>
      </c>
      <c r="G2432" s="375">
        <f>IF(C2432="M.O.",VLOOKUP(A2432,INSUMOS_AUX!A:F,6,FALSE),0)</f>
        <v>0</v>
      </c>
    </row>
    <row r="2433" spans="1:7" ht="21">
      <c r="A2433" s="375">
        <v>38413</v>
      </c>
      <c r="B2433" s="372" t="s">
        <v>2921</v>
      </c>
      <c r="C2433" s="374" t="s">
        <v>43</v>
      </c>
      <c r="D2433" s="374" t="s">
        <v>2</v>
      </c>
      <c r="E2433" s="375">
        <v>3.71949E-4</v>
      </c>
      <c r="F2433" s="268">
        <f>IF(C2433="MAT.",VLOOKUP(A2433,INSUMOS_AUX!A:F,6,FALSE),0)</f>
        <v>623.17999999999995</v>
      </c>
      <c r="G2433" s="375">
        <f>IF(C2433="M.O.",VLOOKUP(A2433,INSUMOS_AUX!A:F,6,FALSE),0)</f>
        <v>0</v>
      </c>
    </row>
    <row r="2434" spans="1:7">
      <c r="A2434" s="375">
        <v>38476</v>
      </c>
      <c r="B2434" s="372" t="s">
        <v>2266</v>
      </c>
      <c r="C2434" s="374" t="s">
        <v>43</v>
      </c>
      <c r="D2434" s="374" t="s">
        <v>2</v>
      </c>
      <c r="E2434" s="375">
        <v>1.7349139999999999E-3</v>
      </c>
      <c r="F2434" s="268">
        <f>IF(C2434="MAT.",VLOOKUP(A2434,INSUMOS_AUX!A:F,6,FALSE),0)</f>
        <v>186.63</v>
      </c>
      <c r="G2434" s="375">
        <f>IF(C2434="M.O.",VLOOKUP(A2434,INSUMOS_AUX!A:F,6,FALSE),0)</f>
        <v>0</v>
      </c>
    </row>
    <row r="2435" spans="1:7">
      <c r="A2435" s="375">
        <v>38477</v>
      </c>
      <c r="B2435" s="372" t="s">
        <v>2267</v>
      </c>
      <c r="C2435" s="374" t="s">
        <v>43</v>
      </c>
      <c r="D2435" s="374" t="s">
        <v>2</v>
      </c>
      <c r="E2435" s="375">
        <v>3.71949E-4</v>
      </c>
      <c r="F2435" s="268">
        <f>IF(C2435="MAT.",VLOOKUP(A2435,INSUMOS_AUX!A:F,6,FALSE),0)</f>
        <v>528.54</v>
      </c>
      <c r="G2435" s="375">
        <f>IF(C2435="M.O.",VLOOKUP(A2435,INSUMOS_AUX!A:F,6,FALSE),0)</f>
        <v>0</v>
      </c>
    </row>
    <row r="2436" spans="1:7">
      <c r="A2436" s="375">
        <v>4750</v>
      </c>
      <c r="B2436" s="372" t="s">
        <v>110</v>
      </c>
      <c r="C2436" s="374" t="s">
        <v>92</v>
      </c>
      <c r="D2436" s="374" t="s">
        <v>97</v>
      </c>
      <c r="E2436" s="375">
        <v>1.6446506999999999</v>
      </c>
      <c r="F2436" s="268">
        <f>IF(C2436="MAT.",VLOOKUP(A2436,INSUMOS_AUX!A:F,6,FALSE),0)</f>
        <v>0</v>
      </c>
      <c r="G2436" s="375">
        <f>IF(C2436="M.O.",VLOOKUP(A2436,INSUMOS_AUX!A:F,6,FALSE),0)</f>
        <v>13.35</v>
      </c>
    </row>
    <row r="2437" spans="1:7">
      <c r="A2437" s="375">
        <v>5061</v>
      </c>
      <c r="B2437" s="372" t="s">
        <v>3865</v>
      </c>
      <c r="C2437" s="374" t="s">
        <v>43</v>
      </c>
      <c r="D2437" s="374" t="s">
        <v>94</v>
      </c>
      <c r="E2437" s="375">
        <v>0.2</v>
      </c>
      <c r="F2437" s="268">
        <f>IF(C2437="MAT.",VLOOKUP(A2437,INSUMOS_AUX!A:F,6,FALSE),0)</f>
        <v>9.4600000000000009</v>
      </c>
      <c r="G2437" s="375">
        <f>IF(C2437="M.O.",VLOOKUP(A2437,INSUMOS_AUX!A:F,6,FALSE),0)</f>
        <v>0</v>
      </c>
    </row>
    <row r="2438" spans="1:7">
      <c r="A2438" s="375">
        <v>5066</v>
      </c>
      <c r="B2438" s="372" t="s">
        <v>315</v>
      </c>
      <c r="C2438" s="374" t="s">
        <v>43</v>
      </c>
      <c r="D2438" s="374" t="s">
        <v>94</v>
      </c>
      <c r="E2438" s="375">
        <v>1.0800000000000001E-2</v>
      </c>
      <c r="F2438" s="268">
        <f>IF(C2438="MAT.",VLOOKUP(A2438,INSUMOS_AUX!A:F,6,FALSE),0)</f>
        <v>12.68</v>
      </c>
      <c r="G2438" s="375">
        <f>IF(C2438="M.O.",VLOOKUP(A2438,INSUMOS_AUX!A:F,6,FALSE),0)</f>
        <v>0</v>
      </c>
    </row>
    <row r="2439" spans="1:7">
      <c r="A2439" s="375">
        <v>5075</v>
      </c>
      <c r="B2439" s="372" t="s">
        <v>6369</v>
      </c>
      <c r="C2439" s="374" t="s">
        <v>43</v>
      </c>
      <c r="D2439" s="374" t="s">
        <v>94</v>
      </c>
      <c r="E2439" s="375">
        <v>2.35E-2</v>
      </c>
      <c r="F2439" s="268">
        <f>IF(C2439="MAT.",VLOOKUP(A2439,INSUMOS_AUX!A:F,6,FALSE),0)</f>
        <v>9.6199999999999992</v>
      </c>
      <c r="G2439" s="375">
        <f>IF(C2439="M.O.",VLOOKUP(A2439,INSUMOS_AUX!A:F,6,FALSE),0)</f>
        <v>0</v>
      </c>
    </row>
    <row r="2440" spans="1:7">
      <c r="A2440" s="375">
        <v>6111</v>
      </c>
      <c r="B2440" s="372" t="s">
        <v>109</v>
      </c>
      <c r="C2440" s="374" t="s">
        <v>92</v>
      </c>
      <c r="D2440" s="374" t="s">
        <v>97</v>
      </c>
      <c r="E2440" s="375">
        <v>2.9914863829999998</v>
      </c>
      <c r="F2440" s="268">
        <f>IF(C2440="MAT.",VLOOKUP(A2440,INSUMOS_AUX!A:F,6,FALSE),0)</f>
        <v>0</v>
      </c>
      <c r="G2440" s="375">
        <f>IF(C2440="M.O.",VLOOKUP(A2440,INSUMOS_AUX!A:F,6,FALSE),0)</f>
        <v>8.17</v>
      </c>
    </row>
    <row r="2441" spans="1:7" ht="21">
      <c r="A2441" s="375">
        <v>7319</v>
      </c>
      <c r="B2441" s="372" t="s">
        <v>4556</v>
      </c>
      <c r="C2441" s="374" t="s">
        <v>43</v>
      </c>
      <c r="D2441" s="374" t="s">
        <v>113</v>
      </c>
      <c r="E2441" s="375">
        <v>0.17369999999999999</v>
      </c>
      <c r="F2441" s="268">
        <f>IF(C2441="MAT.",VLOOKUP(A2441,INSUMOS_AUX!A:F,6,FALSE),0)</f>
        <v>6.96</v>
      </c>
      <c r="G2441" s="375">
        <f>IF(C2441="M.O.",VLOOKUP(A2441,INSUMOS_AUX!A:F,6,FALSE),0)</f>
        <v>0</v>
      </c>
    </row>
    <row r="2442" spans="1:7">
      <c r="A2442" s="96"/>
      <c r="B2442" s="110"/>
      <c r="C2442" s="97"/>
      <c r="D2442" s="97"/>
      <c r="E2442" s="97"/>
      <c r="F2442" s="97"/>
      <c r="G2442" s="97"/>
    </row>
    <row r="2443" spans="1:7" ht="21">
      <c r="A2443" s="359" t="s">
        <v>5777</v>
      </c>
      <c r="B2443" s="358" t="s">
        <v>5778</v>
      </c>
      <c r="C2443" s="360" t="s">
        <v>75</v>
      </c>
      <c r="D2443" s="360" t="s">
        <v>2</v>
      </c>
      <c r="E2443" s="361">
        <v>1</v>
      </c>
      <c r="F2443" s="361">
        <f t="shared" ref="F2443:G2443" si="80">SUMPRODUCT($E2444:$E2471,F2444:F2471)</f>
        <v>15.113725799339999</v>
      </c>
      <c r="G2443" s="361">
        <f t="shared" si="80"/>
        <v>7.1333939219999998</v>
      </c>
    </row>
    <row r="2444" spans="1:7">
      <c r="A2444" s="375">
        <v>10</v>
      </c>
      <c r="B2444" s="372" t="s">
        <v>332</v>
      </c>
      <c r="C2444" s="374" t="s">
        <v>43</v>
      </c>
      <c r="D2444" s="374" t="s">
        <v>2</v>
      </c>
      <c r="E2444" s="375">
        <v>4.9145439999999999E-3</v>
      </c>
      <c r="F2444" s="268">
        <f>IF(C2444="MAT.",VLOOKUP(A2444,INSUMOS_AUX!A:F,6,FALSE),0)</f>
        <v>6.13</v>
      </c>
      <c r="G2444" s="375">
        <f>IF(C2444="M.O.",VLOOKUP(A2444,INSUMOS_AUX!A:F,6,FALSE),0)</f>
        <v>0</v>
      </c>
    </row>
    <row r="2445" spans="1:7" ht="21">
      <c r="A2445" s="375">
        <v>11359</v>
      </c>
      <c r="B2445" s="372" t="s">
        <v>5603</v>
      </c>
      <c r="C2445" s="374" t="s">
        <v>43</v>
      </c>
      <c r="D2445" s="374" t="s">
        <v>2</v>
      </c>
      <c r="E2445" s="375">
        <v>4.1499999999999999E-5</v>
      </c>
      <c r="F2445" s="268">
        <f>IF(C2445="MAT.",VLOOKUP(A2445,INSUMOS_AUX!A:F,6,FALSE),0)</f>
        <v>604.45000000000005</v>
      </c>
      <c r="G2445" s="375">
        <f>IF(C2445="M.O.",VLOOKUP(A2445,INSUMOS_AUX!A:F,6,FALSE),0)</f>
        <v>0</v>
      </c>
    </row>
    <row r="2446" spans="1:7">
      <c r="A2446" s="375">
        <v>1214</v>
      </c>
      <c r="B2446" s="372" t="s">
        <v>1412</v>
      </c>
      <c r="C2446" s="374" t="s">
        <v>92</v>
      </c>
      <c r="D2446" s="374" t="s">
        <v>97</v>
      </c>
      <c r="E2446" s="375">
        <v>0.41386709999999999</v>
      </c>
      <c r="F2446" s="268">
        <f>IF(C2446="MAT.",VLOOKUP(A2446,INSUMOS_AUX!A:F,6,FALSE),0)</f>
        <v>0</v>
      </c>
      <c r="G2446" s="375">
        <f>IF(C2446="M.O.",VLOOKUP(A2446,INSUMOS_AUX!A:F,6,FALSE),0)</f>
        <v>13.14</v>
      </c>
    </row>
    <row r="2447" spans="1:7">
      <c r="A2447" s="375">
        <v>12815</v>
      </c>
      <c r="B2447" s="372" t="s">
        <v>2406</v>
      </c>
      <c r="C2447" s="374" t="s">
        <v>43</v>
      </c>
      <c r="D2447" s="374" t="s">
        <v>2</v>
      </c>
      <c r="E2447" s="375">
        <v>5.5593580000000004E-3</v>
      </c>
      <c r="F2447" s="268">
        <f>IF(C2447="MAT.",VLOOKUP(A2447,INSUMOS_AUX!A:F,6,FALSE),0)</f>
        <v>5.65</v>
      </c>
      <c r="G2447" s="375">
        <f>IF(C2447="M.O.",VLOOKUP(A2447,INSUMOS_AUX!A:F,6,FALSE),0)</f>
        <v>0</v>
      </c>
    </row>
    <row r="2448" spans="1:7">
      <c r="A2448" s="375">
        <v>12892</v>
      </c>
      <c r="B2448" s="372" t="s">
        <v>328</v>
      </c>
      <c r="C2448" s="374" t="s">
        <v>43</v>
      </c>
      <c r="D2448" s="374" t="s">
        <v>98</v>
      </c>
      <c r="E2448" s="375">
        <v>8.4193089999999998E-3</v>
      </c>
      <c r="F2448" s="268">
        <f>IF(C2448="MAT.",VLOOKUP(A2448,INSUMOS_AUX!A:F,6,FALSE),0)</f>
        <v>9</v>
      </c>
      <c r="G2448" s="375">
        <f>IF(C2448="M.O.",VLOOKUP(A2448,INSUMOS_AUX!A:F,6,FALSE),0)</f>
        <v>0</v>
      </c>
    </row>
    <row r="2449" spans="1:7">
      <c r="A2449" s="375">
        <v>12893</v>
      </c>
      <c r="B2449" s="372" t="s">
        <v>329</v>
      </c>
      <c r="C2449" s="374" t="s">
        <v>43</v>
      </c>
      <c r="D2449" s="374" t="s">
        <v>98</v>
      </c>
      <c r="E2449" s="375">
        <v>9.8141299999999999E-4</v>
      </c>
      <c r="F2449" s="268">
        <f>IF(C2449="MAT.",VLOOKUP(A2449,INSUMOS_AUX!A:F,6,FALSE),0)</f>
        <v>48</v>
      </c>
      <c r="G2449" s="375">
        <f>IF(C2449="M.O.",VLOOKUP(A2449,INSUMOS_AUX!A:F,6,FALSE),0)</f>
        <v>0</v>
      </c>
    </row>
    <row r="2450" spans="1:7" ht="21">
      <c r="A2450" s="375">
        <v>20007</v>
      </c>
      <c r="B2450" s="372" t="s">
        <v>253</v>
      </c>
      <c r="C2450" s="374" t="s">
        <v>43</v>
      </c>
      <c r="D2450" s="374" t="s">
        <v>78</v>
      </c>
      <c r="E2450" s="375">
        <v>5.9</v>
      </c>
      <c r="F2450" s="268">
        <f>IF(C2450="MAT.",VLOOKUP(A2450,INSUMOS_AUX!A:F,6,FALSE),0)</f>
        <v>2.09</v>
      </c>
      <c r="G2450" s="375">
        <f>IF(C2450="M.O.",VLOOKUP(A2450,INSUMOS_AUX!A:F,6,FALSE),0)</f>
        <v>0</v>
      </c>
    </row>
    <row r="2451" spans="1:7">
      <c r="A2451" s="375">
        <v>25966</v>
      </c>
      <c r="B2451" s="372" t="s">
        <v>3980</v>
      </c>
      <c r="C2451" s="374" t="s">
        <v>43</v>
      </c>
      <c r="D2451" s="374" t="s">
        <v>113</v>
      </c>
      <c r="E2451" s="375">
        <v>9.2655000000000005E-4</v>
      </c>
      <c r="F2451" s="268">
        <f>IF(C2451="MAT.",VLOOKUP(A2451,INSUMOS_AUX!A:F,6,FALSE),0)</f>
        <v>13.63</v>
      </c>
      <c r="G2451" s="375">
        <f>IF(C2451="M.O.",VLOOKUP(A2451,INSUMOS_AUX!A:F,6,FALSE),0)</f>
        <v>0</v>
      </c>
    </row>
    <row r="2452" spans="1:7">
      <c r="A2452" s="375">
        <v>2711</v>
      </c>
      <c r="B2452" s="372" t="s">
        <v>334</v>
      </c>
      <c r="C2452" s="374" t="s">
        <v>43</v>
      </c>
      <c r="D2452" s="374" t="s">
        <v>2</v>
      </c>
      <c r="E2452" s="375">
        <v>4.0739900000000002E-4</v>
      </c>
      <c r="F2452" s="268">
        <f>IF(C2452="MAT.",VLOOKUP(A2452,INSUMOS_AUX!A:F,6,FALSE),0)</f>
        <v>100.24</v>
      </c>
      <c r="G2452" s="375">
        <f>IF(C2452="M.O.",VLOOKUP(A2452,INSUMOS_AUX!A:F,6,FALSE),0)</f>
        <v>0</v>
      </c>
    </row>
    <row r="2453" spans="1:7">
      <c r="A2453" s="375">
        <v>36144</v>
      </c>
      <c r="B2453" s="372" t="s">
        <v>4026</v>
      </c>
      <c r="C2453" s="374" t="s">
        <v>43</v>
      </c>
      <c r="D2453" s="374" t="s">
        <v>2</v>
      </c>
      <c r="E2453" s="375">
        <v>6.8341654000000002E-2</v>
      </c>
      <c r="F2453" s="268">
        <f>IF(C2453="MAT.",VLOOKUP(A2453,INSUMOS_AUX!A:F,6,FALSE),0)</f>
        <v>1.1200000000000001</v>
      </c>
      <c r="G2453" s="375">
        <f>IF(C2453="M.O.",VLOOKUP(A2453,INSUMOS_AUX!A:F,6,FALSE),0)</f>
        <v>0</v>
      </c>
    </row>
    <row r="2454" spans="1:7">
      <c r="A2454" s="375">
        <v>36146</v>
      </c>
      <c r="B2454" s="372" t="s">
        <v>3883</v>
      </c>
      <c r="C2454" s="374" t="s">
        <v>43</v>
      </c>
      <c r="D2454" s="374" t="s">
        <v>2</v>
      </c>
      <c r="E2454" s="375">
        <v>7.6030399999999995E-4</v>
      </c>
      <c r="F2454" s="268">
        <f>IF(C2454="MAT.",VLOOKUP(A2454,INSUMOS_AUX!A:F,6,FALSE),0)</f>
        <v>170</v>
      </c>
      <c r="G2454" s="375">
        <f>IF(C2454="M.O.",VLOOKUP(A2454,INSUMOS_AUX!A:F,6,FALSE),0)</f>
        <v>0</v>
      </c>
    </row>
    <row r="2455" spans="1:7" ht="21">
      <c r="A2455" s="375">
        <v>36149</v>
      </c>
      <c r="B2455" s="372" t="s">
        <v>4647</v>
      </c>
      <c r="C2455" s="374" t="s">
        <v>43</v>
      </c>
      <c r="D2455" s="374" t="s">
        <v>2</v>
      </c>
      <c r="E2455" s="375">
        <v>4.4136000000000002E-4</v>
      </c>
      <c r="F2455" s="268">
        <f>IF(C2455="MAT.",VLOOKUP(A2455,INSUMOS_AUX!A:F,6,FALSE),0)</f>
        <v>117.5</v>
      </c>
      <c r="G2455" s="375">
        <f>IF(C2455="M.O.",VLOOKUP(A2455,INSUMOS_AUX!A:F,6,FALSE),0)</f>
        <v>0</v>
      </c>
    </row>
    <row r="2456" spans="1:7">
      <c r="A2456" s="375">
        <v>36150</v>
      </c>
      <c r="B2456" s="372" t="s">
        <v>780</v>
      </c>
      <c r="C2456" s="374" t="s">
        <v>43</v>
      </c>
      <c r="D2456" s="374" t="s">
        <v>2</v>
      </c>
      <c r="E2456" s="375">
        <v>1.622182E-3</v>
      </c>
      <c r="F2456" s="268">
        <f>IF(C2456="MAT.",VLOOKUP(A2456,INSUMOS_AUX!A:F,6,FALSE),0)</f>
        <v>29.7</v>
      </c>
      <c r="G2456" s="375">
        <f>IF(C2456="M.O.",VLOOKUP(A2456,INSUMOS_AUX!A:F,6,FALSE),0)</f>
        <v>0</v>
      </c>
    </row>
    <row r="2457" spans="1:7" ht="21">
      <c r="A2457" s="375">
        <v>36153</v>
      </c>
      <c r="B2457" s="372" t="s">
        <v>4184</v>
      </c>
      <c r="C2457" s="374" t="s">
        <v>43</v>
      </c>
      <c r="D2457" s="374" t="s">
        <v>2</v>
      </c>
      <c r="E2457" s="375">
        <v>6.5897500000000001E-4</v>
      </c>
      <c r="F2457" s="268">
        <f>IF(C2457="MAT.",VLOOKUP(A2457,INSUMOS_AUX!A:F,6,FALSE),0)</f>
        <v>133.75</v>
      </c>
      <c r="G2457" s="375">
        <f>IF(C2457="M.O.",VLOOKUP(A2457,INSUMOS_AUX!A:F,6,FALSE),0)</f>
        <v>0</v>
      </c>
    </row>
    <row r="2458" spans="1:7">
      <c r="A2458" s="375">
        <v>37370</v>
      </c>
      <c r="B2458" s="372" t="s">
        <v>104</v>
      </c>
      <c r="C2458" s="374" t="s">
        <v>43</v>
      </c>
      <c r="D2458" s="374" t="s">
        <v>97</v>
      </c>
      <c r="E2458" s="375">
        <v>0.61299999999999999</v>
      </c>
      <c r="F2458" s="268">
        <f>IF(C2458="MAT.",VLOOKUP(A2458,INSUMOS_AUX!A:F,6,FALSE),0)</f>
        <v>1.7</v>
      </c>
      <c r="G2458" s="375">
        <f>IF(C2458="M.O.",VLOOKUP(A2458,INSUMOS_AUX!A:F,6,FALSE),0)</f>
        <v>0</v>
      </c>
    </row>
    <row r="2459" spans="1:7">
      <c r="A2459" s="375">
        <v>37371</v>
      </c>
      <c r="B2459" s="372" t="s">
        <v>105</v>
      </c>
      <c r="C2459" s="374" t="s">
        <v>43</v>
      </c>
      <c r="D2459" s="374" t="s">
        <v>97</v>
      </c>
      <c r="E2459" s="375">
        <v>0.61299999999999999</v>
      </c>
      <c r="F2459" s="268">
        <f>IF(C2459="MAT.",VLOOKUP(A2459,INSUMOS_AUX!A:F,6,FALSE),0)</f>
        <v>0.64</v>
      </c>
      <c r="G2459" s="375">
        <f>IF(C2459="M.O.",VLOOKUP(A2459,INSUMOS_AUX!A:F,6,FALSE),0)</f>
        <v>0</v>
      </c>
    </row>
    <row r="2460" spans="1:7">
      <c r="A2460" s="375">
        <v>37372</v>
      </c>
      <c r="B2460" s="372" t="s">
        <v>106</v>
      </c>
      <c r="C2460" s="374" t="s">
        <v>43</v>
      </c>
      <c r="D2460" s="374" t="s">
        <v>97</v>
      </c>
      <c r="E2460" s="375">
        <v>0.61299999999999999</v>
      </c>
      <c r="F2460" s="268">
        <f>IF(C2460="MAT.",VLOOKUP(A2460,INSUMOS_AUX!A:F,6,FALSE),0)</f>
        <v>0.37</v>
      </c>
      <c r="G2460" s="375">
        <f>IF(C2460="M.O.",VLOOKUP(A2460,INSUMOS_AUX!A:F,6,FALSE),0)</f>
        <v>0</v>
      </c>
    </row>
    <row r="2461" spans="1:7">
      <c r="A2461" s="375">
        <v>37373</v>
      </c>
      <c r="B2461" s="372" t="s">
        <v>107</v>
      </c>
      <c r="C2461" s="374" t="s">
        <v>43</v>
      </c>
      <c r="D2461" s="374" t="s">
        <v>97</v>
      </c>
      <c r="E2461" s="375">
        <v>0.61299999999999999</v>
      </c>
      <c r="F2461" s="268">
        <f>IF(C2461="MAT.",VLOOKUP(A2461,INSUMOS_AUX!A:F,6,FALSE),0)</f>
        <v>0.02</v>
      </c>
      <c r="G2461" s="375">
        <f>IF(C2461="M.O.",VLOOKUP(A2461,INSUMOS_AUX!A:F,6,FALSE),0)</f>
        <v>0</v>
      </c>
    </row>
    <row r="2462" spans="1:7">
      <c r="A2462" s="375">
        <v>38382</v>
      </c>
      <c r="B2462" s="372" t="s">
        <v>2915</v>
      </c>
      <c r="C2462" s="374" t="s">
        <v>43</v>
      </c>
      <c r="D2462" s="374" t="s">
        <v>2</v>
      </c>
      <c r="E2462" s="375">
        <v>1.6734899999999999E-3</v>
      </c>
      <c r="F2462" s="268">
        <f>IF(C2462="MAT.",VLOOKUP(A2462,INSUMOS_AUX!A:F,6,FALSE),0)</f>
        <v>7.37</v>
      </c>
      <c r="G2462" s="375">
        <f>IF(C2462="M.O.",VLOOKUP(A2462,INSUMOS_AUX!A:F,6,FALSE),0)</f>
        <v>0</v>
      </c>
    </row>
    <row r="2463" spans="1:7">
      <c r="A2463" s="375">
        <v>38390</v>
      </c>
      <c r="B2463" s="372" t="s">
        <v>4067</v>
      </c>
      <c r="C2463" s="374" t="s">
        <v>43</v>
      </c>
      <c r="D2463" s="374" t="s">
        <v>2</v>
      </c>
      <c r="E2463" s="375">
        <v>9.2655000000000005E-4</v>
      </c>
      <c r="F2463" s="268">
        <f>IF(C2463="MAT.",VLOOKUP(A2463,INSUMOS_AUX!A:F,6,FALSE),0)</f>
        <v>22.22</v>
      </c>
      <c r="G2463" s="375">
        <f>IF(C2463="M.O.",VLOOKUP(A2463,INSUMOS_AUX!A:F,6,FALSE),0)</f>
        <v>0</v>
      </c>
    </row>
    <row r="2464" spans="1:7">
      <c r="A2464" s="375">
        <v>38393</v>
      </c>
      <c r="B2464" s="372" t="s">
        <v>4066</v>
      </c>
      <c r="C2464" s="374" t="s">
        <v>43</v>
      </c>
      <c r="D2464" s="374" t="s">
        <v>2</v>
      </c>
      <c r="E2464" s="375">
        <v>9.2655000000000005E-4</v>
      </c>
      <c r="F2464" s="268">
        <f>IF(C2464="MAT.",VLOOKUP(A2464,INSUMOS_AUX!A:F,6,FALSE),0)</f>
        <v>10.02</v>
      </c>
      <c r="G2464" s="375">
        <f>IF(C2464="M.O.",VLOOKUP(A2464,INSUMOS_AUX!A:F,6,FALSE),0)</f>
        <v>0</v>
      </c>
    </row>
    <row r="2465" spans="1:7">
      <c r="A2465" s="375">
        <v>38396</v>
      </c>
      <c r="B2465" s="372" t="s">
        <v>4090</v>
      </c>
      <c r="C2465" s="374" t="s">
        <v>43</v>
      </c>
      <c r="D2465" s="374" t="s">
        <v>2</v>
      </c>
      <c r="E2465" s="375">
        <v>3.3225000000000001E-5</v>
      </c>
      <c r="F2465" s="268">
        <f>IF(C2465="MAT.",VLOOKUP(A2465,INSUMOS_AUX!A:F,6,FALSE),0)</f>
        <v>308.81</v>
      </c>
      <c r="G2465" s="375">
        <f>IF(C2465="M.O.",VLOOKUP(A2465,INSUMOS_AUX!A:F,6,FALSE),0)</f>
        <v>0</v>
      </c>
    </row>
    <row r="2466" spans="1:7">
      <c r="A2466" s="375">
        <v>38399</v>
      </c>
      <c r="B2466" s="372" t="s">
        <v>914</v>
      </c>
      <c r="C2466" s="374" t="s">
        <v>43</v>
      </c>
      <c r="D2466" s="374" t="s">
        <v>2</v>
      </c>
      <c r="E2466" s="375">
        <v>1.66E-4</v>
      </c>
      <c r="F2466" s="268">
        <f>IF(C2466="MAT.",VLOOKUP(A2466,INSUMOS_AUX!A:F,6,FALSE),0)</f>
        <v>123.87</v>
      </c>
      <c r="G2466" s="375">
        <f>IF(C2466="M.O.",VLOOKUP(A2466,INSUMOS_AUX!A:F,6,FALSE),0)</f>
        <v>0</v>
      </c>
    </row>
    <row r="2467" spans="1:7" ht="21">
      <c r="A2467" s="375">
        <v>38413</v>
      </c>
      <c r="B2467" s="372" t="s">
        <v>2921</v>
      </c>
      <c r="C2467" s="374" t="s">
        <v>43</v>
      </c>
      <c r="D2467" s="374" t="s">
        <v>2</v>
      </c>
      <c r="E2467" s="375">
        <v>2.7033E-5</v>
      </c>
      <c r="F2467" s="268">
        <f>IF(C2467="MAT.",VLOOKUP(A2467,INSUMOS_AUX!A:F,6,FALSE),0)</f>
        <v>623.17999999999995</v>
      </c>
      <c r="G2467" s="375">
        <f>IF(C2467="M.O.",VLOOKUP(A2467,INSUMOS_AUX!A:F,6,FALSE),0)</f>
        <v>0</v>
      </c>
    </row>
    <row r="2468" spans="1:7">
      <c r="A2468" s="375">
        <v>38476</v>
      </c>
      <c r="B2468" s="372" t="s">
        <v>2266</v>
      </c>
      <c r="C2468" s="374" t="s">
        <v>43</v>
      </c>
      <c r="D2468" s="374" t="s">
        <v>2</v>
      </c>
      <c r="E2468" s="375">
        <v>1.2609399999999999E-4</v>
      </c>
      <c r="F2468" s="268">
        <f>IF(C2468="MAT.",VLOOKUP(A2468,INSUMOS_AUX!A:F,6,FALSE),0)</f>
        <v>186.63</v>
      </c>
      <c r="G2468" s="375">
        <f>IF(C2468="M.O.",VLOOKUP(A2468,INSUMOS_AUX!A:F,6,FALSE),0)</f>
        <v>0</v>
      </c>
    </row>
    <row r="2469" spans="1:7">
      <c r="A2469" s="375">
        <v>38477</v>
      </c>
      <c r="B2469" s="372" t="s">
        <v>2267</v>
      </c>
      <c r="C2469" s="374" t="s">
        <v>43</v>
      </c>
      <c r="D2469" s="374" t="s">
        <v>2</v>
      </c>
      <c r="E2469" s="375">
        <v>2.7033E-5</v>
      </c>
      <c r="F2469" s="268">
        <f>IF(C2469="MAT.",VLOOKUP(A2469,INSUMOS_AUX!A:F,6,FALSE),0)</f>
        <v>528.54</v>
      </c>
      <c r="G2469" s="375">
        <f>IF(C2469="M.O.",VLOOKUP(A2469,INSUMOS_AUX!A:F,6,FALSE),0)</f>
        <v>0</v>
      </c>
    </row>
    <row r="2470" spans="1:7">
      <c r="A2470" s="375">
        <v>39026</v>
      </c>
      <c r="B2470" s="372" t="s">
        <v>306</v>
      </c>
      <c r="C2470" s="374" t="s">
        <v>43</v>
      </c>
      <c r="D2470" s="374" t="s">
        <v>94</v>
      </c>
      <c r="E2470" s="375">
        <v>0.03</v>
      </c>
      <c r="F2470" s="268">
        <f>IF(C2470="MAT.",VLOOKUP(A2470,INSUMOS_AUX!A:F,6,FALSE),0)</f>
        <v>10.82</v>
      </c>
      <c r="G2470" s="375">
        <f>IF(C2470="M.O.",VLOOKUP(A2470,INSUMOS_AUX!A:F,6,FALSE),0)</f>
        <v>0</v>
      </c>
    </row>
    <row r="2471" spans="1:7">
      <c r="A2471" s="375">
        <v>6111</v>
      </c>
      <c r="B2471" s="372" t="s">
        <v>109</v>
      </c>
      <c r="C2471" s="374" t="s">
        <v>92</v>
      </c>
      <c r="D2471" s="374" t="s">
        <v>97</v>
      </c>
      <c r="E2471" s="375">
        <v>0.20748839999999999</v>
      </c>
      <c r="F2471" s="268">
        <f>IF(C2471="MAT.",VLOOKUP(A2471,INSUMOS_AUX!A:F,6,FALSE),0)</f>
        <v>0</v>
      </c>
      <c r="G2471" s="375">
        <f>IF(C2471="M.O.",VLOOKUP(A2471,INSUMOS_AUX!A:F,6,FALSE),0)</f>
        <v>8.17</v>
      </c>
    </row>
    <row r="2472" spans="1:7">
      <c r="A2472" s="96"/>
      <c r="B2472" s="110"/>
      <c r="C2472" s="97"/>
      <c r="D2472" s="97"/>
      <c r="E2472" s="97"/>
      <c r="F2472" s="97"/>
      <c r="G2472" s="97"/>
    </row>
    <row r="2473" spans="1:7">
      <c r="A2473" s="68" t="s">
        <v>5270</v>
      </c>
      <c r="B2473" s="377" t="s">
        <v>5779</v>
      </c>
      <c r="C2473" s="69"/>
      <c r="D2473" s="69"/>
      <c r="E2473" s="69"/>
      <c r="F2473" s="69"/>
      <c r="G2473" s="69"/>
    </row>
    <row r="2474" spans="1:7">
      <c r="A2474" s="96"/>
      <c r="B2474" s="110"/>
      <c r="C2474" s="97"/>
      <c r="D2474" s="97"/>
      <c r="E2474" s="97"/>
      <c r="F2474" s="97"/>
      <c r="G2474" s="97"/>
    </row>
    <row r="2475" spans="1:7" ht="21">
      <c r="A2475" s="359" t="s">
        <v>5780</v>
      </c>
      <c r="B2475" s="358" t="s">
        <v>5781</v>
      </c>
      <c r="C2475" s="360" t="s">
        <v>75</v>
      </c>
      <c r="D2475" s="360" t="s">
        <v>2</v>
      </c>
      <c r="E2475" s="361">
        <v>5</v>
      </c>
      <c r="F2475" s="361">
        <f t="shared" ref="F2475:G2475" si="81">SUMPRODUCT($E2476:$E2502,F2476:F2502)</f>
        <v>62.005502832920016</v>
      </c>
      <c r="G2475" s="361">
        <f t="shared" si="81"/>
        <v>13.389240210000001</v>
      </c>
    </row>
    <row r="2476" spans="1:7">
      <c r="A2476" s="375">
        <v>10</v>
      </c>
      <c r="B2476" s="372" t="s">
        <v>332</v>
      </c>
      <c r="C2476" s="374" t="s">
        <v>43</v>
      </c>
      <c r="D2476" s="374" t="s">
        <v>2</v>
      </c>
      <c r="E2476" s="375">
        <v>9.2277969999999994E-3</v>
      </c>
      <c r="F2476" s="268">
        <f>IF(C2476="MAT.",VLOOKUP(A2476,INSUMOS_AUX!A:F,6,FALSE),0)</f>
        <v>6.13</v>
      </c>
      <c r="G2476" s="375">
        <f>IF(C2476="M.O.",VLOOKUP(A2476,INSUMOS_AUX!A:F,6,FALSE),0)</f>
        <v>0</v>
      </c>
    </row>
    <row r="2477" spans="1:7" ht="21">
      <c r="A2477" s="375">
        <v>11359</v>
      </c>
      <c r="B2477" s="372" t="s">
        <v>5603</v>
      </c>
      <c r="C2477" s="374" t="s">
        <v>43</v>
      </c>
      <c r="D2477" s="374" t="s">
        <v>2</v>
      </c>
      <c r="E2477" s="375">
        <v>7.7923000000000006E-5</v>
      </c>
      <c r="F2477" s="268">
        <f>IF(C2477="MAT.",VLOOKUP(A2477,INSUMOS_AUX!A:F,6,FALSE),0)</f>
        <v>604.45000000000005</v>
      </c>
      <c r="G2477" s="375">
        <f>IF(C2477="M.O.",VLOOKUP(A2477,INSUMOS_AUX!A:F,6,FALSE),0)</f>
        <v>0</v>
      </c>
    </row>
    <row r="2478" spans="1:7">
      <c r="A2478" s="375">
        <v>1214</v>
      </c>
      <c r="B2478" s="372" t="s">
        <v>1412</v>
      </c>
      <c r="C2478" s="374" t="s">
        <v>92</v>
      </c>
      <c r="D2478" s="374" t="s">
        <v>97</v>
      </c>
      <c r="E2478" s="375">
        <v>0.77612729999999996</v>
      </c>
      <c r="F2478" s="268">
        <f>IF(C2478="MAT.",VLOOKUP(A2478,INSUMOS_AUX!A:F,6,FALSE),0)</f>
        <v>0</v>
      </c>
      <c r="G2478" s="375">
        <f>IF(C2478="M.O.",VLOOKUP(A2478,INSUMOS_AUX!A:F,6,FALSE),0)</f>
        <v>13.14</v>
      </c>
    </row>
    <row r="2479" spans="1:7">
      <c r="A2479" s="375">
        <v>12815</v>
      </c>
      <c r="B2479" s="372" t="s">
        <v>2406</v>
      </c>
      <c r="C2479" s="374" t="s">
        <v>43</v>
      </c>
      <c r="D2479" s="374" t="s">
        <v>2</v>
      </c>
      <c r="E2479" s="375">
        <v>1.0438533999999999E-2</v>
      </c>
      <c r="F2479" s="268">
        <f>IF(C2479="MAT.",VLOOKUP(A2479,INSUMOS_AUX!A:F,6,FALSE),0)</f>
        <v>5.65</v>
      </c>
      <c r="G2479" s="375">
        <f>IF(C2479="M.O.",VLOOKUP(A2479,INSUMOS_AUX!A:F,6,FALSE),0)</f>
        <v>0</v>
      </c>
    </row>
    <row r="2480" spans="1:7">
      <c r="A2480" s="375">
        <v>12892</v>
      </c>
      <c r="B2480" s="372" t="s">
        <v>328</v>
      </c>
      <c r="C2480" s="374" t="s">
        <v>43</v>
      </c>
      <c r="D2480" s="374" t="s">
        <v>98</v>
      </c>
      <c r="E2480" s="375">
        <v>1.5808524000000001E-2</v>
      </c>
      <c r="F2480" s="268">
        <f>IF(C2480="MAT.",VLOOKUP(A2480,INSUMOS_AUX!A:F,6,FALSE),0)</f>
        <v>9</v>
      </c>
      <c r="G2480" s="375">
        <f>IF(C2480="M.O.",VLOOKUP(A2480,INSUMOS_AUX!A:F,6,FALSE),0)</f>
        <v>0</v>
      </c>
    </row>
    <row r="2481" spans="1:7">
      <c r="A2481" s="375">
        <v>12893</v>
      </c>
      <c r="B2481" s="372" t="s">
        <v>329</v>
      </c>
      <c r="C2481" s="374" t="s">
        <v>43</v>
      </c>
      <c r="D2481" s="374" t="s">
        <v>98</v>
      </c>
      <c r="E2481" s="375">
        <v>1.8427509999999999E-3</v>
      </c>
      <c r="F2481" s="268">
        <f>IF(C2481="MAT.",VLOOKUP(A2481,INSUMOS_AUX!A:F,6,FALSE),0)</f>
        <v>48</v>
      </c>
      <c r="G2481" s="375">
        <f>IF(C2481="M.O.",VLOOKUP(A2481,INSUMOS_AUX!A:F,6,FALSE),0)</f>
        <v>0</v>
      </c>
    </row>
    <row r="2482" spans="1:7">
      <c r="A2482" s="375">
        <v>25966</v>
      </c>
      <c r="B2482" s="372" t="s">
        <v>3980</v>
      </c>
      <c r="C2482" s="374" t="s">
        <v>43</v>
      </c>
      <c r="D2482" s="374" t="s">
        <v>113</v>
      </c>
      <c r="E2482" s="375">
        <v>1.7397370000000001E-3</v>
      </c>
      <c r="F2482" s="268">
        <f>IF(C2482="MAT.",VLOOKUP(A2482,INSUMOS_AUX!A:F,6,FALSE),0)</f>
        <v>13.63</v>
      </c>
      <c r="G2482" s="375">
        <f>IF(C2482="M.O.",VLOOKUP(A2482,INSUMOS_AUX!A:F,6,FALSE),0)</f>
        <v>0</v>
      </c>
    </row>
    <row r="2483" spans="1:7">
      <c r="A2483" s="375">
        <v>2711</v>
      </c>
      <c r="B2483" s="372" t="s">
        <v>334</v>
      </c>
      <c r="C2483" s="374" t="s">
        <v>43</v>
      </c>
      <c r="D2483" s="374" t="s">
        <v>2</v>
      </c>
      <c r="E2483" s="375">
        <v>7.6495399999999998E-4</v>
      </c>
      <c r="F2483" s="268">
        <f>IF(C2483="MAT.",VLOOKUP(A2483,INSUMOS_AUX!A:F,6,FALSE),0)</f>
        <v>100.24</v>
      </c>
      <c r="G2483" s="375">
        <f>IF(C2483="M.O.",VLOOKUP(A2483,INSUMOS_AUX!A:F,6,FALSE),0)</f>
        <v>0</v>
      </c>
    </row>
    <row r="2484" spans="1:7" ht="31.5">
      <c r="A2484" s="375">
        <v>3099</v>
      </c>
      <c r="B2484" s="372" t="s">
        <v>160</v>
      </c>
      <c r="C2484" s="374" t="s">
        <v>43</v>
      </c>
      <c r="D2484" s="374" t="s">
        <v>125</v>
      </c>
      <c r="E2484" s="375">
        <v>1</v>
      </c>
      <c r="F2484" s="268">
        <f>IF(C2484="MAT.",VLOOKUP(A2484,INSUMOS_AUX!A:F,6,FALSE),0)</f>
        <v>57.39</v>
      </c>
      <c r="G2484" s="375">
        <f>IF(C2484="M.O.",VLOOKUP(A2484,INSUMOS_AUX!A:F,6,FALSE),0)</f>
        <v>0</v>
      </c>
    </row>
    <row r="2485" spans="1:7">
      <c r="A2485" s="375">
        <v>36144</v>
      </c>
      <c r="B2485" s="372" t="s">
        <v>4026</v>
      </c>
      <c r="C2485" s="374" t="s">
        <v>43</v>
      </c>
      <c r="D2485" s="374" t="s">
        <v>2</v>
      </c>
      <c r="E2485" s="375">
        <v>0.128321767</v>
      </c>
      <c r="F2485" s="268">
        <f>IF(C2485="MAT.",VLOOKUP(A2485,INSUMOS_AUX!A:F,6,FALSE),0)</f>
        <v>1.1200000000000001</v>
      </c>
      <c r="G2485" s="375">
        <f>IF(C2485="M.O.",VLOOKUP(A2485,INSUMOS_AUX!A:F,6,FALSE),0)</f>
        <v>0</v>
      </c>
    </row>
    <row r="2486" spans="1:7">
      <c r="A2486" s="375">
        <v>36146</v>
      </c>
      <c r="B2486" s="372" t="s">
        <v>3883</v>
      </c>
      <c r="C2486" s="374" t="s">
        <v>43</v>
      </c>
      <c r="D2486" s="374" t="s">
        <v>2</v>
      </c>
      <c r="E2486" s="375">
        <v>1.4275850000000001E-3</v>
      </c>
      <c r="F2486" s="268">
        <f>IF(C2486="MAT.",VLOOKUP(A2486,INSUMOS_AUX!A:F,6,FALSE),0)</f>
        <v>170</v>
      </c>
      <c r="G2486" s="375">
        <f>IF(C2486="M.O.",VLOOKUP(A2486,INSUMOS_AUX!A:F,6,FALSE),0)</f>
        <v>0</v>
      </c>
    </row>
    <row r="2487" spans="1:7" ht="21">
      <c r="A2487" s="375">
        <v>36149</v>
      </c>
      <c r="B2487" s="372" t="s">
        <v>4647</v>
      </c>
      <c r="C2487" s="374" t="s">
        <v>43</v>
      </c>
      <c r="D2487" s="374" t="s">
        <v>2</v>
      </c>
      <c r="E2487" s="375">
        <v>8.2872000000000002E-4</v>
      </c>
      <c r="F2487" s="268">
        <f>IF(C2487="MAT.",VLOOKUP(A2487,INSUMOS_AUX!A:F,6,FALSE),0)</f>
        <v>117.5</v>
      </c>
      <c r="G2487" s="375">
        <f>IF(C2487="M.O.",VLOOKUP(A2487,INSUMOS_AUX!A:F,6,FALSE),0)</f>
        <v>0</v>
      </c>
    </row>
    <row r="2488" spans="1:7">
      <c r="A2488" s="375">
        <v>36150</v>
      </c>
      <c r="B2488" s="372" t="s">
        <v>780</v>
      </c>
      <c r="C2488" s="374" t="s">
        <v>43</v>
      </c>
      <c r="D2488" s="374" t="s">
        <v>2</v>
      </c>
      <c r="E2488" s="375">
        <v>3.0458909999999998E-3</v>
      </c>
      <c r="F2488" s="268">
        <f>IF(C2488="MAT.",VLOOKUP(A2488,INSUMOS_AUX!A:F,6,FALSE),0)</f>
        <v>29.7</v>
      </c>
      <c r="G2488" s="375">
        <f>IF(C2488="M.O.",VLOOKUP(A2488,INSUMOS_AUX!A:F,6,FALSE),0)</f>
        <v>0</v>
      </c>
    </row>
    <row r="2489" spans="1:7" ht="21">
      <c r="A2489" s="375">
        <v>36153</v>
      </c>
      <c r="B2489" s="372" t="s">
        <v>4184</v>
      </c>
      <c r="C2489" s="374" t="s">
        <v>43</v>
      </c>
      <c r="D2489" s="374" t="s">
        <v>2</v>
      </c>
      <c r="E2489" s="375">
        <v>1.2373250000000001E-3</v>
      </c>
      <c r="F2489" s="268">
        <f>IF(C2489="MAT.",VLOOKUP(A2489,INSUMOS_AUX!A:F,6,FALSE),0)</f>
        <v>133.75</v>
      </c>
      <c r="G2489" s="375">
        <f>IF(C2489="M.O.",VLOOKUP(A2489,INSUMOS_AUX!A:F,6,FALSE),0)</f>
        <v>0</v>
      </c>
    </row>
    <row r="2490" spans="1:7">
      <c r="A2490" s="375">
        <v>37370</v>
      </c>
      <c r="B2490" s="372" t="s">
        <v>104</v>
      </c>
      <c r="C2490" s="374" t="s">
        <v>43</v>
      </c>
      <c r="D2490" s="374" t="s">
        <v>97</v>
      </c>
      <c r="E2490" s="375">
        <v>1.151</v>
      </c>
      <c r="F2490" s="268">
        <f>IF(C2490="MAT.",VLOOKUP(A2490,INSUMOS_AUX!A:F,6,FALSE),0)</f>
        <v>1.7</v>
      </c>
      <c r="G2490" s="375">
        <f>IF(C2490="M.O.",VLOOKUP(A2490,INSUMOS_AUX!A:F,6,FALSE),0)</f>
        <v>0</v>
      </c>
    </row>
    <row r="2491" spans="1:7">
      <c r="A2491" s="375">
        <v>37371</v>
      </c>
      <c r="B2491" s="372" t="s">
        <v>105</v>
      </c>
      <c r="C2491" s="374" t="s">
        <v>43</v>
      </c>
      <c r="D2491" s="374" t="s">
        <v>97</v>
      </c>
      <c r="E2491" s="375">
        <v>1.151</v>
      </c>
      <c r="F2491" s="268">
        <f>IF(C2491="MAT.",VLOOKUP(A2491,INSUMOS_AUX!A:F,6,FALSE),0)</f>
        <v>0.64</v>
      </c>
      <c r="G2491" s="375">
        <f>IF(C2491="M.O.",VLOOKUP(A2491,INSUMOS_AUX!A:F,6,FALSE),0)</f>
        <v>0</v>
      </c>
    </row>
    <row r="2492" spans="1:7">
      <c r="A2492" s="375">
        <v>37372</v>
      </c>
      <c r="B2492" s="372" t="s">
        <v>106</v>
      </c>
      <c r="C2492" s="374" t="s">
        <v>43</v>
      </c>
      <c r="D2492" s="374" t="s">
        <v>97</v>
      </c>
      <c r="E2492" s="375">
        <v>1.151</v>
      </c>
      <c r="F2492" s="268">
        <f>IF(C2492="MAT.",VLOOKUP(A2492,INSUMOS_AUX!A:F,6,FALSE),0)</f>
        <v>0.37</v>
      </c>
      <c r="G2492" s="375">
        <f>IF(C2492="M.O.",VLOOKUP(A2492,INSUMOS_AUX!A:F,6,FALSE),0)</f>
        <v>0</v>
      </c>
    </row>
    <row r="2493" spans="1:7">
      <c r="A2493" s="375">
        <v>37373</v>
      </c>
      <c r="B2493" s="372" t="s">
        <v>107</v>
      </c>
      <c r="C2493" s="374" t="s">
        <v>43</v>
      </c>
      <c r="D2493" s="374" t="s">
        <v>97</v>
      </c>
      <c r="E2493" s="375">
        <v>1.151</v>
      </c>
      <c r="F2493" s="268">
        <f>IF(C2493="MAT.",VLOOKUP(A2493,INSUMOS_AUX!A:F,6,FALSE),0)</f>
        <v>0.02</v>
      </c>
      <c r="G2493" s="375">
        <f>IF(C2493="M.O.",VLOOKUP(A2493,INSUMOS_AUX!A:F,6,FALSE),0)</f>
        <v>0</v>
      </c>
    </row>
    <row r="2494" spans="1:7">
      <c r="A2494" s="375">
        <v>38382</v>
      </c>
      <c r="B2494" s="372" t="s">
        <v>2915</v>
      </c>
      <c r="C2494" s="374" t="s">
        <v>43</v>
      </c>
      <c r="D2494" s="374" t="s">
        <v>2</v>
      </c>
      <c r="E2494" s="375">
        <v>3.1422300000000002E-3</v>
      </c>
      <c r="F2494" s="268">
        <f>IF(C2494="MAT.",VLOOKUP(A2494,INSUMOS_AUX!A:F,6,FALSE),0)</f>
        <v>7.37</v>
      </c>
      <c r="G2494" s="375">
        <f>IF(C2494="M.O.",VLOOKUP(A2494,INSUMOS_AUX!A:F,6,FALSE),0)</f>
        <v>0</v>
      </c>
    </row>
    <row r="2495" spans="1:7">
      <c r="A2495" s="375">
        <v>38390</v>
      </c>
      <c r="B2495" s="372" t="s">
        <v>4067</v>
      </c>
      <c r="C2495" s="374" t="s">
        <v>43</v>
      </c>
      <c r="D2495" s="374" t="s">
        <v>2</v>
      </c>
      <c r="E2495" s="375">
        <v>1.7397370000000001E-3</v>
      </c>
      <c r="F2495" s="268">
        <f>IF(C2495="MAT.",VLOOKUP(A2495,INSUMOS_AUX!A:F,6,FALSE),0)</f>
        <v>22.22</v>
      </c>
      <c r="G2495" s="375">
        <f>IF(C2495="M.O.",VLOOKUP(A2495,INSUMOS_AUX!A:F,6,FALSE),0)</f>
        <v>0</v>
      </c>
    </row>
    <row r="2496" spans="1:7">
      <c r="A2496" s="375">
        <v>38393</v>
      </c>
      <c r="B2496" s="372" t="s">
        <v>4066</v>
      </c>
      <c r="C2496" s="374" t="s">
        <v>43</v>
      </c>
      <c r="D2496" s="374" t="s">
        <v>2</v>
      </c>
      <c r="E2496" s="375">
        <v>1.7397370000000001E-3</v>
      </c>
      <c r="F2496" s="268">
        <f>IF(C2496="MAT.",VLOOKUP(A2496,INSUMOS_AUX!A:F,6,FALSE),0)</f>
        <v>10.02</v>
      </c>
      <c r="G2496" s="375">
        <f>IF(C2496="M.O.",VLOOKUP(A2496,INSUMOS_AUX!A:F,6,FALSE),0)</f>
        <v>0</v>
      </c>
    </row>
    <row r="2497" spans="1:7">
      <c r="A2497" s="375">
        <v>38396</v>
      </c>
      <c r="B2497" s="372" t="s">
        <v>4090</v>
      </c>
      <c r="C2497" s="374" t="s">
        <v>43</v>
      </c>
      <c r="D2497" s="374" t="s">
        <v>2</v>
      </c>
      <c r="E2497" s="375">
        <v>6.2384000000000004E-5</v>
      </c>
      <c r="F2497" s="268">
        <f>IF(C2497="MAT.",VLOOKUP(A2497,INSUMOS_AUX!A:F,6,FALSE),0)</f>
        <v>308.81</v>
      </c>
      <c r="G2497" s="375">
        <f>IF(C2497="M.O.",VLOOKUP(A2497,INSUMOS_AUX!A:F,6,FALSE),0)</f>
        <v>0</v>
      </c>
    </row>
    <row r="2498" spans="1:7">
      <c r="A2498" s="375">
        <v>38399</v>
      </c>
      <c r="B2498" s="372" t="s">
        <v>914</v>
      </c>
      <c r="C2498" s="374" t="s">
        <v>43</v>
      </c>
      <c r="D2498" s="374" t="s">
        <v>2</v>
      </c>
      <c r="E2498" s="375">
        <v>3.1169100000000001E-4</v>
      </c>
      <c r="F2498" s="268">
        <f>IF(C2498="MAT.",VLOOKUP(A2498,INSUMOS_AUX!A:F,6,FALSE),0)</f>
        <v>123.87</v>
      </c>
      <c r="G2498" s="375">
        <f>IF(C2498="M.O.",VLOOKUP(A2498,INSUMOS_AUX!A:F,6,FALSE),0)</f>
        <v>0</v>
      </c>
    </row>
    <row r="2499" spans="1:7" ht="21">
      <c r="A2499" s="375">
        <v>38413</v>
      </c>
      <c r="B2499" s="372" t="s">
        <v>2921</v>
      </c>
      <c r="C2499" s="374" t="s">
        <v>43</v>
      </c>
      <c r="D2499" s="374" t="s">
        <v>2</v>
      </c>
      <c r="E2499" s="375">
        <v>5.0759E-5</v>
      </c>
      <c r="F2499" s="268">
        <f>IF(C2499="MAT.",VLOOKUP(A2499,INSUMOS_AUX!A:F,6,FALSE),0)</f>
        <v>623.17999999999995</v>
      </c>
      <c r="G2499" s="375">
        <f>IF(C2499="M.O.",VLOOKUP(A2499,INSUMOS_AUX!A:F,6,FALSE),0)</f>
        <v>0</v>
      </c>
    </row>
    <row r="2500" spans="1:7">
      <c r="A2500" s="375">
        <v>38476</v>
      </c>
      <c r="B2500" s="372" t="s">
        <v>2266</v>
      </c>
      <c r="C2500" s="374" t="s">
        <v>43</v>
      </c>
      <c r="D2500" s="374" t="s">
        <v>2</v>
      </c>
      <c r="E2500" s="375">
        <v>2.3676099999999999E-4</v>
      </c>
      <c r="F2500" s="268">
        <f>IF(C2500="MAT.",VLOOKUP(A2500,INSUMOS_AUX!A:F,6,FALSE),0)</f>
        <v>186.63</v>
      </c>
      <c r="G2500" s="375">
        <f>IF(C2500="M.O.",VLOOKUP(A2500,INSUMOS_AUX!A:F,6,FALSE),0)</f>
        <v>0</v>
      </c>
    </row>
    <row r="2501" spans="1:7">
      <c r="A2501" s="375">
        <v>38477</v>
      </c>
      <c r="B2501" s="372" t="s">
        <v>2267</v>
      </c>
      <c r="C2501" s="374" t="s">
        <v>43</v>
      </c>
      <c r="D2501" s="374" t="s">
        <v>2</v>
      </c>
      <c r="E2501" s="375">
        <v>5.0759E-5</v>
      </c>
      <c r="F2501" s="268">
        <f>IF(C2501="MAT.",VLOOKUP(A2501,INSUMOS_AUX!A:F,6,FALSE),0)</f>
        <v>528.54</v>
      </c>
      <c r="G2501" s="375">
        <f>IF(C2501="M.O.",VLOOKUP(A2501,INSUMOS_AUX!A:F,6,FALSE),0)</f>
        <v>0</v>
      </c>
    </row>
    <row r="2502" spans="1:7">
      <c r="A2502" s="375">
        <v>6111</v>
      </c>
      <c r="B2502" s="372" t="s">
        <v>109</v>
      </c>
      <c r="C2502" s="374" t="s">
        <v>92</v>
      </c>
      <c r="D2502" s="374" t="s">
        <v>97</v>
      </c>
      <c r="E2502" s="375">
        <v>0.39056639999999998</v>
      </c>
      <c r="F2502" s="268">
        <f>IF(C2502="MAT.",VLOOKUP(A2502,INSUMOS_AUX!A:F,6,FALSE),0)</f>
        <v>0</v>
      </c>
      <c r="G2502" s="375">
        <f>IF(C2502="M.O.",VLOOKUP(A2502,INSUMOS_AUX!A:F,6,FALSE),0)</f>
        <v>8.17</v>
      </c>
    </row>
    <row r="2503" spans="1:7">
      <c r="A2503" s="96"/>
      <c r="B2503" s="110"/>
      <c r="C2503" s="97"/>
      <c r="D2503" s="97"/>
      <c r="E2503" s="97"/>
      <c r="F2503" s="97"/>
      <c r="G2503" s="97"/>
    </row>
    <row r="2504" spans="1:7" ht="21">
      <c r="A2504" s="359" t="s">
        <v>5782</v>
      </c>
      <c r="B2504" s="358" t="s">
        <v>5783</v>
      </c>
      <c r="C2504" s="360" t="s">
        <v>75</v>
      </c>
      <c r="D2504" s="360" t="s">
        <v>2</v>
      </c>
      <c r="E2504" s="361">
        <v>14</v>
      </c>
      <c r="F2504" s="361">
        <f t="shared" ref="F2504:G2504" si="82">SUMPRODUCT($E2505:$E2531,F2505:F2531)</f>
        <v>69.045502832919993</v>
      </c>
      <c r="G2504" s="361">
        <f t="shared" si="82"/>
        <v>13.389240210000001</v>
      </c>
    </row>
    <row r="2505" spans="1:7">
      <c r="A2505" s="375">
        <v>10</v>
      </c>
      <c r="B2505" s="372" t="s">
        <v>332</v>
      </c>
      <c r="C2505" s="374" t="s">
        <v>43</v>
      </c>
      <c r="D2505" s="374" t="s">
        <v>2</v>
      </c>
      <c r="E2505" s="375">
        <v>9.2277969999999994E-3</v>
      </c>
      <c r="F2505" s="268">
        <f>IF(C2505="MAT.",VLOOKUP(A2505,INSUMOS_AUX!A:F,6,FALSE),0)</f>
        <v>6.13</v>
      </c>
      <c r="G2505" s="375">
        <f>IF(C2505="M.O.",VLOOKUP(A2505,INSUMOS_AUX!A:F,6,FALSE),0)</f>
        <v>0</v>
      </c>
    </row>
    <row r="2506" spans="1:7" ht="21">
      <c r="A2506" s="375">
        <v>11359</v>
      </c>
      <c r="B2506" s="372" t="s">
        <v>5603</v>
      </c>
      <c r="C2506" s="374" t="s">
        <v>43</v>
      </c>
      <c r="D2506" s="374" t="s">
        <v>2</v>
      </c>
      <c r="E2506" s="375">
        <v>7.7923000000000006E-5</v>
      </c>
      <c r="F2506" s="268">
        <f>IF(C2506="MAT.",VLOOKUP(A2506,INSUMOS_AUX!A:F,6,FALSE),0)</f>
        <v>604.45000000000005</v>
      </c>
      <c r="G2506" s="375">
        <f>IF(C2506="M.O.",VLOOKUP(A2506,INSUMOS_AUX!A:F,6,FALSE),0)</f>
        <v>0</v>
      </c>
    </row>
    <row r="2507" spans="1:7">
      <c r="A2507" s="375">
        <v>1214</v>
      </c>
      <c r="B2507" s="372" t="s">
        <v>1412</v>
      </c>
      <c r="C2507" s="374" t="s">
        <v>92</v>
      </c>
      <c r="D2507" s="374" t="s">
        <v>97</v>
      </c>
      <c r="E2507" s="375">
        <v>0.77612729999999996</v>
      </c>
      <c r="F2507" s="268">
        <f>IF(C2507="MAT.",VLOOKUP(A2507,INSUMOS_AUX!A:F,6,FALSE),0)</f>
        <v>0</v>
      </c>
      <c r="G2507" s="375">
        <f>IF(C2507="M.O.",VLOOKUP(A2507,INSUMOS_AUX!A:F,6,FALSE),0)</f>
        <v>13.14</v>
      </c>
    </row>
    <row r="2508" spans="1:7">
      <c r="A2508" s="375">
        <v>12815</v>
      </c>
      <c r="B2508" s="372" t="s">
        <v>2406</v>
      </c>
      <c r="C2508" s="374" t="s">
        <v>43</v>
      </c>
      <c r="D2508" s="374" t="s">
        <v>2</v>
      </c>
      <c r="E2508" s="375">
        <v>1.0438533999999999E-2</v>
      </c>
      <c r="F2508" s="268">
        <f>IF(C2508="MAT.",VLOOKUP(A2508,INSUMOS_AUX!A:F,6,FALSE),0)</f>
        <v>5.65</v>
      </c>
      <c r="G2508" s="375">
        <f>IF(C2508="M.O.",VLOOKUP(A2508,INSUMOS_AUX!A:F,6,FALSE),0)</f>
        <v>0</v>
      </c>
    </row>
    <row r="2509" spans="1:7">
      <c r="A2509" s="375">
        <v>12892</v>
      </c>
      <c r="B2509" s="372" t="s">
        <v>328</v>
      </c>
      <c r="C2509" s="374" t="s">
        <v>43</v>
      </c>
      <c r="D2509" s="374" t="s">
        <v>98</v>
      </c>
      <c r="E2509" s="375">
        <v>1.5808524000000001E-2</v>
      </c>
      <c r="F2509" s="268">
        <f>IF(C2509="MAT.",VLOOKUP(A2509,INSUMOS_AUX!A:F,6,FALSE),0)</f>
        <v>9</v>
      </c>
      <c r="G2509" s="375">
        <f>IF(C2509="M.O.",VLOOKUP(A2509,INSUMOS_AUX!A:F,6,FALSE),0)</f>
        <v>0</v>
      </c>
    </row>
    <row r="2510" spans="1:7">
      <c r="A2510" s="375">
        <v>12893</v>
      </c>
      <c r="B2510" s="372" t="s">
        <v>329</v>
      </c>
      <c r="C2510" s="374" t="s">
        <v>43</v>
      </c>
      <c r="D2510" s="374" t="s">
        <v>98</v>
      </c>
      <c r="E2510" s="375">
        <v>1.8427509999999999E-3</v>
      </c>
      <c r="F2510" s="268">
        <f>IF(C2510="MAT.",VLOOKUP(A2510,INSUMOS_AUX!A:F,6,FALSE),0)</f>
        <v>48</v>
      </c>
      <c r="G2510" s="375">
        <f>IF(C2510="M.O.",VLOOKUP(A2510,INSUMOS_AUX!A:F,6,FALSE),0)</f>
        <v>0</v>
      </c>
    </row>
    <row r="2511" spans="1:7">
      <c r="A2511" s="375">
        <v>25966</v>
      </c>
      <c r="B2511" s="372" t="s">
        <v>3980</v>
      </c>
      <c r="C2511" s="374" t="s">
        <v>43</v>
      </c>
      <c r="D2511" s="374" t="s">
        <v>113</v>
      </c>
      <c r="E2511" s="375">
        <v>1.7397370000000001E-3</v>
      </c>
      <c r="F2511" s="268">
        <f>IF(C2511="MAT.",VLOOKUP(A2511,INSUMOS_AUX!A:F,6,FALSE),0)</f>
        <v>13.63</v>
      </c>
      <c r="G2511" s="375">
        <f>IF(C2511="M.O.",VLOOKUP(A2511,INSUMOS_AUX!A:F,6,FALSE),0)</f>
        <v>0</v>
      </c>
    </row>
    <row r="2512" spans="1:7">
      <c r="A2512" s="375">
        <v>2711</v>
      </c>
      <c r="B2512" s="372" t="s">
        <v>334</v>
      </c>
      <c r="C2512" s="374" t="s">
        <v>43</v>
      </c>
      <c r="D2512" s="374" t="s">
        <v>2</v>
      </c>
      <c r="E2512" s="375">
        <v>7.6495399999999998E-4</v>
      </c>
      <c r="F2512" s="268">
        <f>IF(C2512="MAT.",VLOOKUP(A2512,INSUMOS_AUX!A:F,6,FALSE),0)</f>
        <v>100.24</v>
      </c>
      <c r="G2512" s="375">
        <f>IF(C2512="M.O.",VLOOKUP(A2512,INSUMOS_AUX!A:F,6,FALSE),0)</f>
        <v>0</v>
      </c>
    </row>
    <row r="2513" spans="1:7" ht="31.5">
      <c r="A2513" s="375">
        <v>3093</v>
      </c>
      <c r="B2513" s="372" t="s">
        <v>237</v>
      </c>
      <c r="C2513" s="374" t="s">
        <v>43</v>
      </c>
      <c r="D2513" s="374" t="s">
        <v>125</v>
      </c>
      <c r="E2513" s="375">
        <v>1</v>
      </c>
      <c r="F2513" s="268">
        <f>IF(C2513="MAT.",VLOOKUP(A2513,INSUMOS_AUX!A:F,6,FALSE),0)</f>
        <v>64.430000000000007</v>
      </c>
      <c r="G2513" s="375">
        <f>IF(C2513="M.O.",VLOOKUP(A2513,INSUMOS_AUX!A:F,6,FALSE),0)</f>
        <v>0</v>
      </c>
    </row>
    <row r="2514" spans="1:7">
      <c r="A2514" s="375">
        <v>36144</v>
      </c>
      <c r="B2514" s="372" t="s">
        <v>4026</v>
      </c>
      <c r="C2514" s="374" t="s">
        <v>43</v>
      </c>
      <c r="D2514" s="374" t="s">
        <v>2</v>
      </c>
      <c r="E2514" s="375">
        <v>0.128321767</v>
      </c>
      <c r="F2514" s="268">
        <f>IF(C2514="MAT.",VLOOKUP(A2514,INSUMOS_AUX!A:F,6,FALSE),0)</f>
        <v>1.1200000000000001</v>
      </c>
      <c r="G2514" s="375">
        <f>IF(C2514="M.O.",VLOOKUP(A2514,INSUMOS_AUX!A:F,6,FALSE),0)</f>
        <v>0</v>
      </c>
    </row>
    <row r="2515" spans="1:7">
      <c r="A2515" s="375">
        <v>36146</v>
      </c>
      <c r="B2515" s="372" t="s">
        <v>3883</v>
      </c>
      <c r="C2515" s="374" t="s">
        <v>43</v>
      </c>
      <c r="D2515" s="374" t="s">
        <v>2</v>
      </c>
      <c r="E2515" s="375">
        <v>1.4275850000000001E-3</v>
      </c>
      <c r="F2515" s="268">
        <f>IF(C2515="MAT.",VLOOKUP(A2515,INSUMOS_AUX!A:F,6,FALSE),0)</f>
        <v>170</v>
      </c>
      <c r="G2515" s="375">
        <f>IF(C2515="M.O.",VLOOKUP(A2515,INSUMOS_AUX!A:F,6,FALSE),0)</f>
        <v>0</v>
      </c>
    </row>
    <row r="2516" spans="1:7" ht="21">
      <c r="A2516" s="375">
        <v>36149</v>
      </c>
      <c r="B2516" s="372" t="s">
        <v>4647</v>
      </c>
      <c r="C2516" s="374" t="s">
        <v>43</v>
      </c>
      <c r="D2516" s="374" t="s">
        <v>2</v>
      </c>
      <c r="E2516" s="375">
        <v>8.2872000000000002E-4</v>
      </c>
      <c r="F2516" s="268">
        <f>IF(C2516="MAT.",VLOOKUP(A2516,INSUMOS_AUX!A:F,6,FALSE),0)</f>
        <v>117.5</v>
      </c>
      <c r="G2516" s="375">
        <f>IF(C2516="M.O.",VLOOKUP(A2516,INSUMOS_AUX!A:F,6,FALSE),0)</f>
        <v>0</v>
      </c>
    </row>
    <row r="2517" spans="1:7">
      <c r="A2517" s="375">
        <v>36150</v>
      </c>
      <c r="B2517" s="372" t="s">
        <v>780</v>
      </c>
      <c r="C2517" s="374" t="s">
        <v>43</v>
      </c>
      <c r="D2517" s="374" t="s">
        <v>2</v>
      </c>
      <c r="E2517" s="375">
        <v>3.0458909999999998E-3</v>
      </c>
      <c r="F2517" s="268">
        <f>IF(C2517="MAT.",VLOOKUP(A2517,INSUMOS_AUX!A:F,6,FALSE),0)</f>
        <v>29.7</v>
      </c>
      <c r="G2517" s="375">
        <f>IF(C2517="M.O.",VLOOKUP(A2517,INSUMOS_AUX!A:F,6,FALSE),0)</f>
        <v>0</v>
      </c>
    </row>
    <row r="2518" spans="1:7" ht="21">
      <c r="A2518" s="375">
        <v>36153</v>
      </c>
      <c r="B2518" s="372" t="s">
        <v>4184</v>
      </c>
      <c r="C2518" s="374" t="s">
        <v>43</v>
      </c>
      <c r="D2518" s="374" t="s">
        <v>2</v>
      </c>
      <c r="E2518" s="375">
        <v>1.2373250000000001E-3</v>
      </c>
      <c r="F2518" s="268">
        <f>IF(C2518="MAT.",VLOOKUP(A2518,INSUMOS_AUX!A:F,6,FALSE),0)</f>
        <v>133.75</v>
      </c>
      <c r="G2518" s="375">
        <f>IF(C2518="M.O.",VLOOKUP(A2518,INSUMOS_AUX!A:F,6,FALSE),0)</f>
        <v>0</v>
      </c>
    </row>
    <row r="2519" spans="1:7">
      <c r="A2519" s="375">
        <v>37370</v>
      </c>
      <c r="B2519" s="372" t="s">
        <v>104</v>
      </c>
      <c r="C2519" s="374" t="s">
        <v>43</v>
      </c>
      <c r="D2519" s="374" t="s">
        <v>97</v>
      </c>
      <c r="E2519" s="375">
        <v>1.151</v>
      </c>
      <c r="F2519" s="268">
        <f>IF(C2519="MAT.",VLOOKUP(A2519,INSUMOS_AUX!A:F,6,FALSE),0)</f>
        <v>1.7</v>
      </c>
      <c r="G2519" s="375">
        <f>IF(C2519="M.O.",VLOOKUP(A2519,INSUMOS_AUX!A:F,6,FALSE),0)</f>
        <v>0</v>
      </c>
    </row>
    <row r="2520" spans="1:7">
      <c r="A2520" s="375">
        <v>37371</v>
      </c>
      <c r="B2520" s="372" t="s">
        <v>105</v>
      </c>
      <c r="C2520" s="374" t="s">
        <v>43</v>
      </c>
      <c r="D2520" s="374" t="s">
        <v>97</v>
      </c>
      <c r="E2520" s="375">
        <v>1.151</v>
      </c>
      <c r="F2520" s="268">
        <f>IF(C2520="MAT.",VLOOKUP(A2520,INSUMOS_AUX!A:F,6,FALSE),0)</f>
        <v>0.64</v>
      </c>
      <c r="G2520" s="375">
        <f>IF(C2520="M.O.",VLOOKUP(A2520,INSUMOS_AUX!A:F,6,FALSE),0)</f>
        <v>0</v>
      </c>
    </row>
    <row r="2521" spans="1:7">
      <c r="A2521" s="375">
        <v>37372</v>
      </c>
      <c r="B2521" s="372" t="s">
        <v>106</v>
      </c>
      <c r="C2521" s="374" t="s">
        <v>43</v>
      </c>
      <c r="D2521" s="374" t="s">
        <v>97</v>
      </c>
      <c r="E2521" s="375">
        <v>1.151</v>
      </c>
      <c r="F2521" s="268">
        <f>IF(C2521="MAT.",VLOOKUP(A2521,INSUMOS_AUX!A:F,6,FALSE),0)</f>
        <v>0.37</v>
      </c>
      <c r="G2521" s="375">
        <f>IF(C2521="M.O.",VLOOKUP(A2521,INSUMOS_AUX!A:F,6,FALSE),0)</f>
        <v>0</v>
      </c>
    </row>
    <row r="2522" spans="1:7">
      <c r="A2522" s="375">
        <v>37373</v>
      </c>
      <c r="B2522" s="372" t="s">
        <v>107</v>
      </c>
      <c r="C2522" s="374" t="s">
        <v>43</v>
      </c>
      <c r="D2522" s="374" t="s">
        <v>97</v>
      </c>
      <c r="E2522" s="375">
        <v>1.151</v>
      </c>
      <c r="F2522" s="268">
        <f>IF(C2522="MAT.",VLOOKUP(A2522,INSUMOS_AUX!A:F,6,FALSE),0)</f>
        <v>0.02</v>
      </c>
      <c r="G2522" s="375">
        <f>IF(C2522="M.O.",VLOOKUP(A2522,INSUMOS_AUX!A:F,6,FALSE),0)</f>
        <v>0</v>
      </c>
    </row>
    <row r="2523" spans="1:7">
      <c r="A2523" s="375">
        <v>38382</v>
      </c>
      <c r="B2523" s="372" t="s">
        <v>2915</v>
      </c>
      <c r="C2523" s="374" t="s">
        <v>43</v>
      </c>
      <c r="D2523" s="374" t="s">
        <v>2</v>
      </c>
      <c r="E2523" s="375">
        <v>3.1422300000000002E-3</v>
      </c>
      <c r="F2523" s="268">
        <f>IF(C2523="MAT.",VLOOKUP(A2523,INSUMOS_AUX!A:F,6,FALSE),0)</f>
        <v>7.37</v>
      </c>
      <c r="G2523" s="375">
        <f>IF(C2523="M.O.",VLOOKUP(A2523,INSUMOS_AUX!A:F,6,FALSE),0)</f>
        <v>0</v>
      </c>
    </row>
    <row r="2524" spans="1:7">
      <c r="A2524" s="375">
        <v>38390</v>
      </c>
      <c r="B2524" s="372" t="s">
        <v>4067</v>
      </c>
      <c r="C2524" s="374" t="s">
        <v>43</v>
      </c>
      <c r="D2524" s="374" t="s">
        <v>2</v>
      </c>
      <c r="E2524" s="375">
        <v>1.7397370000000001E-3</v>
      </c>
      <c r="F2524" s="268">
        <f>IF(C2524="MAT.",VLOOKUP(A2524,INSUMOS_AUX!A:F,6,FALSE),0)</f>
        <v>22.22</v>
      </c>
      <c r="G2524" s="375">
        <f>IF(C2524="M.O.",VLOOKUP(A2524,INSUMOS_AUX!A:F,6,FALSE),0)</f>
        <v>0</v>
      </c>
    </row>
    <row r="2525" spans="1:7">
      <c r="A2525" s="375">
        <v>38393</v>
      </c>
      <c r="B2525" s="372" t="s">
        <v>4066</v>
      </c>
      <c r="C2525" s="374" t="s">
        <v>43</v>
      </c>
      <c r="D2525" s="374" t="s">
        <v>2</v>
      </c>
      <c r="E2525" s="375">
        <v>1.7397370000000001E-3</v>
      </c>
      <c r="F2525" s="268">
        <f>IF(C2525="MAT.",VLOOKUP(A2525,INSUMOS_AUX!A:F,6,FALSE),0)</f>
        <v>10.02</v>
      </c>
      <c r="G2525" s="375">
        <f>IF(C2525="M.O.",VLOOKUP(A2525,INSUMOS_AUX!A:F,6,FALSE),0)</f>
        <v>0</v>
      </c>
    </row>
    <row r="2526" spans="1:7">
      <c r="A2526" s="375">
        <v>38396</v>
      </c>
      <c r="B2526" s="372" t="s">
        <v>4090</v>
      </c>
      <c r="C2526" s="374" t="s">
        <v>43</v>
      </c>
      <c r="D2526" s="374" t="s">
        <v>2</v>
      </c>
      <c r="E2526" s="375">
        <v>6.2384000000000004E-5</v>
      </c>
      <c r="F2526" s="268">
        <f>IF(C2526="MAT.",VLOOKUP(A2526,INSUMOS_AUX!A:F,6,FALSE),0)</f>
        <v>308.81</v>
      </c>
      <c r="G2526" s="375">
        <f>IF(C2526="M.O.",VLOOKUP(A2526,INSUMOS_AUX!A:F,6,FALSE),0)</f>
        <v>0</v>
      </c>
    </row>
    <row r="2527" spans="1:7">
      <c r="A2527" s="375">
        <v>38399</v>
      </c>
      <c r="B2527" s="372" t="s">
        <v>914</v>
      </c>
      <c r="C2527" s="374" t="s">
        <v>43</v>
      </c>
      <c r="D2527" s="374" t="s">
        <v>2</v>
      </c>
      <c r="E2527" s="375">
        <v>3.1169100000000001E-4</v>
      </c>
      <c r="F2527" s="268">
        <f>IF(C2527="MAT.",VLOOKUP(A2527,INSUMOS_AUX!A:F,6,FALSE),0)</f>
        <v>123.87</v>
      </c>
      <c r="G2527" s="375">
        <f>IF(C2527="M.O.",VLOOKUP(A2527,INSUMOS_AUX!A:F,6,FALSE),0)</f>
        <v>0</v>
      </c>
    </row>
    <row r="2528" spans="1:7" ht="21">
      <c r="A2528" s="375">
        <v>38413</v>
      </c>
      <c r="B2528" s="372" t="s">
        <v>2921</v>
      </c>
      <c r="C2528" s="374" t="s">
        <v>43</v>
      </c>
      <c r="D2528" s="374" t="s">
        <v>2</v>
      </c>
      <c r="E2528" s="375">
        <v>5.0759E-5</v>
      </c>
      <c r="F2528" s="268">
        <f>IF(C2528="MAT.",VLOOKUP(A2528,INSUMOS_AUX!A:F,6,FALSE),0)</f>
        <v>623.17999999999995</v>
      </c>
      <c r="G2528" s="375">
        <f>IF(C2528="M.O.",VLOOKUP(A2528,INSUMOS_AUX!A:F,6,FALSE),0)</f>
        <v>0</v>
      </c>
    </row>
    <row r="2529" spans="1:7">
      <c r="A2529" s="375">
        <v>38476</v>
      </c>
      <c r="B2529" s="372" t="s">
        <v>2266</v>
      </c>
      <c r="C2529" s="374" t="s">
        <v>43</v>
      </c>
      <c r="D2529" s="374" t="s">
        <v>2</v>
      </c>
      <c r="E2529" s="375">
        <v>2.3676099999999999E-4</v>
      </c>
      <c r="F2529" s="268">
        <f>IF(C2529="MAT.",VLOOKUP(A2529,INSUMOS_AUX!A:F,6,FALSE),0)</f>
        <v>186.63</v>
      </c>
      <c r="G2529" s="375">
        <f>IF(C2529="M.O.",VLOOKUP(A2529,INSUMOS_AUX!A:F,6,FALSE),0)</f>
        <v>0</v>
      </c>
    </row>
    <row r="2530" spans="1:7">
      <c r="A2530" s="375">
        <v>38477</v>
      </c>
      <c r="B2530" s="372" t="s">
        <v>2267</v>
      </c>
      <c r="C2530" s="374" t="s">
        <v>43</v>
      </c>
      <c r="D2530" s="374" t="s">
        <v>2</v>
      </c>
      <c r="E2530" s="375">
        <v>5.0759E-5</v>
      </c>
      <c r="F2530" s="268">
        <f>IF(C2530="MAT.",VLOOKUP(A2530,INSUMOS_AUX!A:F,6,FALSE),0)</f>
        <v>528.54</v>
      </c>
      <c r="G2530" s="375">
        <f>IF(C2530="M.O.",VLOOKUP(A2530,INSUMOS_AUX!A:F,6,FALSE),0)</f>
        <v>0</v>
      </c>
    </row>
    <row r="2531" spans="1:7">
      <c r="A2531" s="375">
        <v>6111</v>
      </c>
      <c r="B2531" s="372" t="s">
        <v>109</v>
      </c>
      <c r="C2531" s="374" t="s">
        <v>92</v>
      </c>
      <c r="D2531" s="374" t="s">
        <v>97</v>
      </c>
      <c r="E2531" s="375">
        <v>0.39056639999999998</v>
      </c>
      <c r="F2531" s="268">
        <f>IF(C2531="MAT.",VLOOKUP(A2531,INSUMOS_AUX!A:F,6,FALSE),0)</f>
        <v>0</v>
      </c>
      <c r="G2531" s="375">
        <f>IF(C2531="M.O.",VLOOKUP(A2531,INSUMOS_AUX!A:F,6,FALSE),0)</f>
        <v>8.17</v>
      </c>
    </row>
    <row r="2532" spans="1:7">
      <c r="A2532" s="96"/>
      <c r="B2532" s="110"/>
      <c r="C2532" s="97"/>
      <c r="D2532" s="97"/>
      <c r="E2532" s="97"/>
      <c r="F2532" s="97"/>
      <c r="G2532" s="97"/>
    </row>
    <row r="2533" spans="1:7">
      <c r="A2533" s="68" t="s">
        <v>5784</v>
      </c>
      <c r="B2533" s="377" t="s">
        <v>5785</v>
      </c>
      <c r="C2533" s="69"/>
      <c r="D2533" s="69"/>
      <c r="E2533" s="69"/>
      <c r="F2533" s="69"/>
      <c r="G2533" s="69"/>
    </row>
    <row r="2534" spans="1:7">
      <c r="A2534" s="96"/>
      <c r="B2534" s="110"/>
      <c r="C2534" s="97"/>
      <c r="D2534" s="97"/>
      <c r="E2534" s="97"/>
      <c r="F2534" s="97"/>
      <c r="G2534" s="97"/>
    </row>
    <row r="2535" spans="1:7" ht="42">
      <c r="A2535" s="359" t="s">
        <v>5786</v>
      </c>
      <c r="B2535" s="358" t="s">
        <v>5787</v>
      </c>
      <c r="C2535" s="360" t="s">
        <v>75</v>
      </c>
      <c r="D2535" s="360" t="s">
        <v>76</v>
      </c>
      <c r="E2535" s="361">
        <v>33.6</v>
      </c>
      <c r="F2535" s="361">
        <f t="shared" ref="F2535:G2535" si="83">SUMPRODUCT($E2536:$E2562,F2536:F2562)</f>
        <v>121.56155182955557</v>
      </c>
      <c r="G2535" s="361">
        <f t="shared" si="83"/>
        <v>6.5663976000000002</v>
      </c>
    </row>
    <row r="2536" spans="1:7">
      <c r="A2536" s="375">
        <v>10</v>
      </c>
      <c r="B2536" s="372" t="s">
        <v>332</v>
      </c>
      <c r="C2536" s="374" t="s">
        <v>43</v>
      </c>
      <c r="D2536" s="374" t="s">
        <v>2</v>
      </c>
      <c r="E2536" s="375">
        <v>4.8103199999999999E-3</v>
      </c>
      <c r="F2536" s="268">
        <f>IF(C2536="MAT.",VLOOKUP(A2536,INSUMOS_AUX!A:F,6,FALSE),0)</f>
        <v>6.13</v>
      </c>
      <c r="G2536" s="375">
        <f>IF(C2536="M.O.",VLOOKUP(A2536,INSUMOS_AUX!A:F,6,FALSE),0)</f>
        <v>0</v>
      </c>
    </row>
    <row r="2537" spans="1:7" ht="21">
      <c r="A2537" s="375">
        <v>11359</v>
      </c>
      <c r="B2537" s="372" t="s">
        <v>5603</v>
      </c>
      <c r="C2537" s="374" t="s">
        <v>43</v>
      </c>
      <c r="D2537" s="374" t="s">
        <v>2</v>
      </c>
      <c r="E2537" s="375">
        <v>4.0620000000000001E-5</v>
      </c>
      <c r="F2537" s="268">
        <f>IF(C2537="MAT.",VLOOKUP(A2537,INSUMOS_AUX!A:F,6,FALSE),0)</f>
        <v>604.45000000000005</v>
      </c>
      <c r="G2537" s="375">
        <f>IF(C2537="M.O.",VLOOKUP(A2537,INSUMOS_AUX!A:F,6,FALSE),0)</f>
        <v>0</v>
      </c>
    </row>
    <row r="2538" spans="1:7">
      <c r="A2538" s="375">
        <v>12815</v>
      </c>
      <c r="B2538" s="372" t="s">
        <v>2406</v>
      </c>
      <c r="C2538" s="374" t="s">
        <v>43</v>
      </c>
      <c r="D2538" s="374" t="s">
        <v>2</v>
      </c>
      <c r="E2538" s="375">
        <v>5.4414600000000004E-3</v>
      </c>
      <c r="F2538" s="268">
        <f>IF(C2538="MAT.",VLOOKUP(A2538,INSUMOS_AUX!A:F,6,FALSE),0)</f>
        <v>5.65</v>
      </c>
      <c r="G2538" s="375">
        <f>IF(C2538="M.O.",VLOOKUP(A2538,INSUMOS_AUX!A:F,6,FALSE),0)</f>
        <v>0</v>
      </c>
    </row>
    <row r="2539" spans="1:7">
      <c r="A2539" s="375">
        <v>12892</v>
      </c>
      <c r="B2539" s="372" t="s">
        <v>328</v>
      </c>
      <c r="C2539" s="374" t="s">
        <v>43</v>
      </c>
      <c r="D2539" s="374" t="s">
        <v>98</v>
      </c>
      <c r="E2539" s="375">
        <v>8.2407599999999998E-3</v>
      </c>
      <c r="F2539" s="268">
        <f>IF(C2539="MAT.",VLOOKUP(A2539,INSUMOS_AUX!A:F,6,FALSE),0)</f>
        <v>9</v>
      </c>
      <c r="G2539" s="375">
        <f>IF(C2539="M.O.",VLOOKUP(A2539,INSUMOS_AUX!A:F,6,FALSE),0)</f>
        <v>0</v>
      </c>
    </row>
    <row r="2540" spans="1:7">
      <c r="A2540" s="375">
        <v>12893</v>
      </c>
      <c r="B2540" s="372" t="s">
        <v>329</v>
      </c>
      <c r="C2540" s="374" t="s">
        <v>43</v>
      </c>
      <c r="D2540" s="374" t="s">
        <v>98</v>
      </c>
      <c r="E2540" s="375">
        <v>9.6060000000000004E-4</v>
      </c>
      <c r="F2540" s="268">
        <f>IF(C2540="MAT.",VLOOKUP(A2540,INSUMOS_AUX!A:F,6,FALSE),0)</f>
        <v>48</v>
      </c>
      <c r="G2540" s="375">
        <f>IF(C2540="M.O.",VLOOKUP(A2540,INSUMOS_AUX!A:F,6,FALSE),0)</f>
        <v>0</v>
      </c>
    </row>
    <row r="2541" spans="1:7">
      <c r="A2541" s="375">
        <v>25966</v>
      </c>
      <c r="B2541" s="372" t="s">
        <v>3980</v>
      </c>
      <c r="C2541" s="374" t="s">
        <v>43</v>
      </c>
      <c r="D2541" s="374" t="s">
        <v>113</v>
      </c>
      <c r="E2541" s="375">
        <v>9.0689999999999998E-4</v>
      </c>
      <c r="F2541" s="268">
        <f>IF(C2541="MAT.",VLOOKUP(A2541,INSUMOS_AUX!A:F,6,FALSE),0)</f>
        <v>13.63</v>
      </c>
      <c r="G2541" s="375">
        <f>IF(C2541="M.O.",VLOOKUP(A2541,INSUMOS_AUX!A:F,6,FALSE),0)</f>
        <v>0</v>
      </c>
    </row>
    <row r="2542" spans="1:7">
      <c r="A2542" s="375">
        <v>2711</v>
      </c>
      <c r="B2542" s="372" t="s">
        <v>334</v>
      </c>
      <c r="C2542" s="374" t="s">
        <v>43</v>
      </c>
      <c r="D2542" s="374" t="s">
        <v>2</v>
      </c>
      <c r="E2542" s="375">
        <v>3.9876000000000001E-4</v>
      </c>
      <c r="F2542" s="268">
        <f>IF(C2542="MAT.",VLOOKUP(A2542,INSUMOS_AUX!A:F,6,FALSE),0)</f>
        <v>100.24</v>
      </c>
      <c r="G2542" s="375">
        <f>IF(C2542="M.O.",VLOOKUP(A2542,INSUMOS_AUX!A:F,6,FALSE),0)</f>
        <v>0</v>
      </c>
    </row>
    <row r="2543" spans="1:7">
      <c r="A2543" s="375">
        <v>36144</v>
      </c>
      <c r="B2543" s="372" t="s">
        <v>4026</v>
      </c>
      <c r="C2543" s="374" t="s">
        <v>43</v>
      </c>
      <c r="D2543" s="374" t="s">
        <v>2</v>
      </c>
      <c r="E2543" s="375">
        <v>6.6892320000000005E-2</v>
      </c>
      <c r="F2543" s="268">
        <f>IF(C2543="MAT.",VLOOKUP(A2543,INSUMOS_AUX!A:F,6,FALSE),0)</f>
        <v>1.1200000000000001</v>
      </c>
      <c r="G2543" s="375">
        <f>IF(C2543="M.O.",VLOOKUP(A2543,INSUMOS_AUX!A:F,6,FALSE),0)</f>
        <v>0</v>
      </c>
    </row>
    <row r="2544" spans="1:7">
      <c r="A2544" s="375">
        <v>36146</v>
      </c>
      <c r="B2544" s="372" t="s">
        <v>3883</v>
      </c>
      <c r="C2544" s="374" t="s">
        <v>43</v>
      </c>
      <c r="D2544" s="374" t="s">
        <v>2</v>
      </c>
      <c r="E2544" s="375">
        <v>7.4417999999999999E-4</v>
      </c>
      <c r="F2544" s="268">
        <f>IF(C2544="MAT.",VLOOKUP(A2544,INSUMOS_AUX!A:F,6,FALSE),0)</f>
        <v>170</v>
      </c>
      <c r="G2544" s="375">
        <f>IF(C2544="M.O.",VLOOKUP(A2544,INSUMOS_AUX!A:F,6,FALSE),0)</f>
        <v>0</v>
      </c>
    </row>
    <row r="2545" spans="1:7" ht="21">
      <c r="A2545" s="375">
        <v>36149</v>
      </c>
      <c r="B2545" s="372" t="s">
        <v>4647</v>
      </c>
      <c r="C2545" s="374" t="s">
        <v>43</v>
      </c>
      <c r="D2545" s="374" t="s">
        <v>2</v>
      </c>
      <c r="E2545" s="375">
        <v>4.3199999999999998E-4</v>
      </c>
      <c r="F2545" s="268">
        <f>IF(C2545="MAT.",VLOOKUP(A2545,INSUMOS_AUX!A:F,6,FALSE),0)</f>
        <v>117.5</v>
      </c>
      <c r="G2545" s="375">
        <f>IF(C2545="M.O.",VLOOKUP(A2545,INSUMOS_AUX!A:F,6,FALSE),0)</f>
        <v>0</v>
      </c>
    </row>
    <row r="2546" spans="1:7">
      <c r="A2546" s="375">
        <v>36150</v>
      </c>
      <c r="B2546" s="372" t="s">
        <v>780</v>
      </c>
      <c r="C2546" s="374" t="s">
        <v>43</v>
      </c>
      <c r="D2546" s="374" t="s">
        <v>2</v>
      </c>
      <c r="E2546" s="375">
        <v>1.58778E-3</v>
      </c>
      <c r="F2546" s="268">
        <f>IF(C2546="MAT.",VLOOKUP(A2546,INSUMOS_AUX!A:F,6,FALSE),0)</f>
        <v>29.7</v>
      </c>
      <c r="G2546" s="375">
        <f>IF(C2546="M.O.",VLOOKUP(A2546,INSUMOS_AUX!A:F,6,FALSE),0)</f>
        <v>0</v>
      </c>
    </row>
    <row r="2547" spans="1:7" ht="21">
      <c r="A2547" s="375">
        <v>36153</v>
      </c>
      <c r="B2547" s="372" t="s">
        <v>4184</v>
      </c>
      <c r="C2547" s="374" t="s">
        <v>43</v>
      </c>
      <c r="D2547" s="374" t="s">
        <v>2</v>
      </c>
      <c r="E2547" s="375">
        <v>6.4499999999999996E-4</v>
      </c>
      <c r="F2547" s="268">
        <f>IF(C2547="MAT.",VLOOKUP(A2547,INSUMOS_AUX!A:F,6,FALSE),0)</f>
        <v>133.75</v>
      </c>
      <c r="G2547" s="375">
        <f>IF(C2547="M.O.",VLOOKUP(A2547,INSUMOS_AUX!A:F,6,FALSE),0)</f>
        <v>0</v>
      </c>
    </row>
    <row r="2548" spans="1:7">
      <c r="A2548" s="375">
        <v>37370</v>
      </c>
      <c r="B2548" s="372" t="s">
        <v>104</v>
      </c>
      <c r="C2548" s="374" t="s">
        <v>43</v>
      </c>
      <c r="D2548" s="374" t="s">
        <v>97</v>
      </c>
      <c r="E2548" s="375">
        <v>0.6</v>
      </c>
      <c r="F2548" s="268">
        <f>IF(C2548="MAT.",VLOOKUP(A2548,INSUMOS_AUX!A:F,6,FALSE),0)</f>
        <v>1.7</v>
      </c>
      <c r="G2548" s="375">
        <f>IF(C2548="M.O.",VLOOKUP(A2548,INSUMOS_AUX!A:F,6,FALSE),0)</f>
        <v>0</v>
      </c>
    </row>
    <row r="2549" spans="1:7">
      <c r="A2549" s="375">
        <v>37371</v>
      </c>
      <c r="B2549" s="372" t="s">
        <v>105</v>
      </c>
      <c r="C2549" s="374" t="s">
        <v>43</v>
      </c>
      <c r="D2549" s="374" t="s">
        <v>97</v>
      </c>
      <c r="E2549" s="375">
        <v>0.6</v>
      </c>
      <c r="F2549" s="268">
        <f>IF(C2549="MAT.",VLOOKUP(A2549,INSUMOS_AUX!A:F,6,FALSE),0)</f>
        <v>0.64</v>
      </c>
      <c r="G2549" s="375">
        <f>IF(C2549="M.O.",VLOOKUP(A2549,INSUMOS_AUX!A:F,6,FALSE),0)</f>
        <v>0</v>
      </c>
    </row>
    <row r="2550" spans="1:7">
      <c r="A2550" s="375">
        <v>37372</v>
      </c>
      <c r="B2550" s="372" t="s">
        <v>106</v>
      </c>
      <c r="C2550" s="374" t="s">
        <v>43</v>
      </c>
      <c r="D2550" s="374" t="s">
        <v>97</v>
      </c>
      <c r="E2550" s="375">
        <v>0.6</v>
      </c>
      <c r="F2550" s="268">
        <f>IF(C2550="MAT.",VLOOKUP(A2550,INSUMOS_AUX!A:F,6,FALSE),0)</f>
        <v>0.37</v>
      </c>
      <c r="G2550" s="375">
        <f>IF(C2550="M.O.",VLOOKUP(A2550,INSUMOS_AUX!A:F,6,FALSE),0)</f>
        <v>0</v>
      </c>
    </row>
    <row r="2551" spans="1:7">
      <c r="A2551" s="375">
        <v>37373</v>
      </c>
      <c r="B2551" s="372" t="s">
        <v>107</v>
      </c>
      <c r="C2551" s="374" t="s">
        <v>43</v>
      </c>
      <c r="D2551" s="374" t="s">
        <v>97</v>
      </c>
      <c r="E2551" s="375">
        <v>0.6</v>
      </c>
      <c r="F2551" s="268">
        <f>IF(C2551="MAT.",VLOOKUP(A2551,INSUMOS_AUX!A:F,6,FALSE),0)</f>
        <v>0.02</v>
      </c>
      <c r="G2551" s="375">
        <f>IF(C2551="M.O.",VLOOKUP(A2551,INSUMOS_AUX!A:F,6,FALSE),0)</f>
        <v>0</v>
      </c>
    </row>
    <row r="2552" spans="1:7">
      <c r="A2552" s="375">
        <v>38382</v>
      </c>
      <c r="B2552" s="372" t="s">
        <v>2915</v>
      </c>
      <c r="C2552" s="374" t="s">
        <v>43</v>
      </c>
      <c r="D2552" s="374" t="s">
        <v>2</v>
      </c>
      <c r="E2552" s="375">
        <v>1.6379999999999999E-3</v>
      </c>
      <c r="F2552" s="268">
        <f>IF(C2552="MAT.",VLOOKUP(A2552,INSUMOS_AUX!A:F,6,FALSE),0)</f>
        <v>7.37</v>
      </c>
      <c r="G2552" s="375">
        <f>IF(C2552="M.O.",VLOOKUP(A2552,INSUMOS_AUX!A:F,6,FALSE),0)</f>
        <v>0</v>
      </c>
    </row>
    <row r="2553" spans="1:7">
      <c r="A2553" s="375">
        <v>38390</v>
      </c>
      <c r="B2553" s="372" t="s">
        <v>4067</v>
      </c>
      <c r="C2553" s="374" t="s">
        <v>43</v>
      </c>
      <c r="D2553" s="374" t="s">
        <v>2</v>
      </c>
      <c r="E2553" s="375">
        <v>9.0689999999999998E-4</v>
      </c>
      <c r="F2553" s="268">
        <f>IF(C2553="MAT.",VLOOKUP(A2553,INSUMOS_AUX!A:F,6,FALSE),0)</f>
        <v>22.22</v>
      </c>
      <c r="G2553" s="375">
        <f>IF(C2553="M.O.",VLOOKUP(A2553,INSUMOS_AUX!A:F,6,FALSE),0)</f>
        <v>0</v>
      </c>
    </row>
    <row r="2554" spans="1:7">
      <c r="A2554" s="375">
        <v>38393</v>
      </c>
      <c r="B2554" s="372" t="s">
        <v>4066</v>
      </c>
      <c r="C2554" s="374" t="s">
        <v>43</v>
      </c>
      <c r="D2554" s="374" t="s">
        <v>2</v>
      </c>
      <c r="E2554" s="375">
        <v>9.0689999999999998E-4</v>
      </c>
      <c r="F2554" s="268">
        <f>IF(C2554="MAT.",VLOOKUP(A2554,INSUMOS_AUX!A:F,6,FALSE),0)</f>
        <v>10.02</v>
      </c>
      <c r="G2554" s="375">
        <f>IF(C2554="M.O.",VLOOKUP(A2554,INSUMOS_AUX!A:F,6,FALSE),0)</f>
        <v>0</v>
      </c>
    </row>
    <row r="2555" spans="1:7">
      <c r="A2555" s="375">
        <v>38396</v>
      </c>
      <c r="B2555" s="372" t="s">
        <v>4090</v>
      </c>
      <c r="C2555" s="374" t="s">
        <v>43</v>
      </c>
      <c r="D2555" s="374" t="s">
        <v>2</v>
      </c>
      <c r="E2555" s="375">
        <v>3.252E-5</v>
      </c>
      <c r="F2555" s="268">
        <f>IF(C2555="MAT.",VLOOKUP(A2555,INSUMOS_AUX!A:F,6,FALSE),0)</f>
        <v>308.81</v>
      </c>
      <c r="G2555" s="375">
        <f>IF(C2555="M.O.",VLOOKUP(A2555,INSUMOS_AUX!A:F,6,FALSE),0)</f>
        <v>0</v>
      </c>
    </row>
    <row r="2556" spans="1:7">
      <c r="A2556" s="375">
        <v>38399</v>
      </c>
      <c r="B2556" s="372" t="s">
        <v>914</v>
      </c>
      <c r="C2556" s="374" t="s">
        <v>43</v>
      </c>
      <c r="D2556" s="374" t="s">
        <v>2</v>
      </c>
      <c r="E2556" s="375">
        <v>1.6248E-4</v>
      </c>
      <c r="F2556" s="268">
        <f>IF(C2556="MAT.",VLOOKUP(A2556,INSUMOS_AUX!A:F,6,FALSE),0)</f>
        <v>123.87</v>
      </c>
      <c r="G2556" s="375">
        <f>IF(C2556="M.O.",VLOOKUP(A2556,INSUMOS_AUX!A:F,6,FALSE),0)</f>
        <v>0</v>
      </c>
    </row>
    <row r="2557" spans="1:7" ht="21">
      <c r="A2557" s="375">
        <v>38413</v>
      </c>
      <c r="B2557" s="372" t="s">
        <v>2921</v>
      </c>
      <c r="C2557" s="374" t="s">
        <v>43</v>
      </c>
      <c r="D2557" s="374" t="s">
        <v>2</v>
      </c>
      <c r="E2557" s="375">
        <v>2.6460000000000001E-5</v>
      </c>
      <c r="F2557" s="268">
        <f>IF(C2557="MAT.",VLOOKUP(A2557,INSUMOS_AUX!A:F,6,FALSE),0)</f>
        <v>623.17999999999995</v>
      </c>
      <c r="G2557" s="375">
        <f>IF(C2557="M.O.",VLOOKUP(A2557,INSUMOS_AUX!A:F,6,FALSE),0)</f>
        <v>0</v>
      </c>
    </row>
    <row r="2558" spans="1:7">
      <c r="A2558" s="375">
        <v>38476</v>
      </c>
      <c r="B2558" s="372" t="s">
        <v>2266</v>
      </c>
      <c r="C2558" s="374" t="s">
        <v>43</v>
      </c>
      <c r="D2558" s="374" t="s">
        <v>2</v>
      </c>
      <c r="E2558" s="375">
        <v>1.2342000000000001E-4</v>
      </c>
      <c r="F2558" s="268">
        <f>IF(C2558="MAT.",VLOOKUP(A2558,INSUMOS_AUX!A:F,6,FALSE),0)</f>
        <v>186.63</v>
      </c>
      <c r="G2558" s="375">
        <f>IF(C2558="M.O.",VLOOKUP(A2558,INSUMOS_AUX!A:F,6,FALSE),0)</f>
        <v>0</v>
      </c>
    </row>
    <row r="2559" spans="1:7">
      <c r="A2559" s="375">
        <v>38477</v>
      </c>
      <c r="B2559" s="372" t="s">
        <v>2267</v>
      </c>
      <c r="C2559" s="374" t="s">
        <v>43</v>
      </c>
      <c r="D2559" s="374" t="s">
        <v>2</v>
      </c>
      <c r="E2559" s="375">
        <v>2.6460000000000001E-5</v>
      </c>
      <c r="F2559" s="268">
        <f>IF(C2559="MAT.",VLOOKUP(A2559,INSUMOS_AUX!A:F,6,FALSE),0)</f>
        <v>528.54</v>
      </c>
      <c r="G2559" s="375">
        <f>IF(C2559="M.O.",VLOOKUP(A2559,INSUMOS_AUX!A:F,6,FALSE),0)</f>
        <v>0</v>
      </c>
    </row>
    <row r="2560" spans="1:7">
      <c r="A2560" s="375">
        <v>4750</v>
      </c>
      <c r="B2560" s="372" t="s">
        <v>110</v>
      </c>
      <c r="C2560" s="374" t="s">
        <v>92</v>
      </c>
      <c r="D2560" s="374" t="s">
        <v>97</v>
      </c>
      <c r="E2560" s="375">
        <v>0.30513000000000001</v>
      </c>
      <c r="F2560" s="268">
        <f>IF(C2560="MAT.",VLOOKUP(A2560,INSUMOS_AUX!A:F,6,FALSE),0)</f>
        <v>0</v>
      </c>
      <c r="G2560" s="375">
        <f>IF(C2560="M.O.",VLOOKUP(A2560,INSUMOS_AUX!A:F,6,FALSE),0)</f>
        <v>13.35</v>
      </c>
    </row>
    <row r="2561" spans="1:7">
      <c r="A2561" s="375">
        <v>6111</v>
      </c>
      <c r="B2561" s="372" t="s">
        <v>109</v>
      </c>
      <c r="C2561" s="374" t="s">
        <v>92</v>
      </c>
      <c r="D2561" s="374" t="s">
        <v>97</v>
      </c>
      <c r="E2561" s="375">
        <v>0.30513000000000001</v>
      </c>
      <c r="F2561" s="268">
        <f>IF(C2561="MAT.",VLOOKUP(A2561,INSUMOS_AUX!A:F,6,FALSE),0)</f>
        <v>0</v>
      </c>
      <c r="G2561" s="375">
        <f>IF(C2561="M.O.",VLOOKUP(A2561,INSUMOS_AUX!A:F,6,FALSE),0)</f>
        <v>8.17</v>
      </c>
    </row>
    <row r="2562" spans="1:7" ht="42">
      <c r="A2562" s="375" t="s">
        <v>6408</v>
      </c>
      <c r="B2562" s="372" t="s">
        <v>6409</v>
      </c>
      <c r="C2562" s="374" t="s">
        <v>43</v>
      </c>
      <c r="D2562" s="374" t="s">
        <v>76</v>
      </c>
      <c r="E2562" s="375">
        <v>1</v>
      </c>
      <c r="F2562" s="268">
        <f>IF(C2562="MAT.",VLOOKUP(A2562,INSUMOS_AUX!A:F,6,FALSE),0)</f>
        <v>119.15555555555557</v>
      </c>
      <c r="G2562" s="375">
        <f>IF(C2562="M.O.",VLOOKUP(A2562,INSUMOS_AUX!A:F,6,FALSE),0)</f>
        <v>0</v>
      </c>
    </row>
    <row r="2563" spans="1:7">
      <c r="A2563" s="96"/>
      <c r="B2563" s="110"/>
      <c r="C2563" s="97"/>
      <c r="D2563" s="97"/>
      <c r="E2563" s="97"/>
      <c r="F2563" s="97"/>
      <c r="G2563" s="97"/>
    </row>
    <row r="2564" spans="1:7" ht="21">
      <c r="A2564" s="359" t="s">
        <v>5788</v>
      </c>
      <c r="B2564" s="358" t="s">
        <v>5789</v>
      </c>
      <c r="C2564" s="360" t="s">
        <v>75</v>
      </c>
      <c r="D2564" s="360" t="s">
        <v>76</v>
      </c>
      <c r="E2564" s="361">
        <v>9.35</v>
      </c>
      <c r="F2564" s="361">
        <f t="shared" ref="F2564:G2564" si="84">SUMPRODUCT($E2565:$E2591,F2565:F2591)</f>
        <v>416.68998137</v>
      </c>
      <c r="G2564" s="361">
        <f t="shared" si="84"/>
        <v>33.397736999999999</v>
      </c>
    </row>
    <row r="2565" spans="1:7">
      <c r="A2565" s="375">
        <v>10</v>
      </c>
      <c r="B2565" s="372" t="s">
        <v>332</v>
      </c>
      <c r="C2565" s="374" t="s">
        <v>43</v>
      </c>
      <c r="D2565" s="374" t="s">
        <v>2</v>
      </c>
      <c r="E2565" s="375">
        <v>2.4051599999999999E-2</v>
      </c>
      <c r="F2565" s="268">
        <f>IF(C2565="MAT.",VLOOKUP(A2565,INSUMOS_AUX!A:F,6,FALSE),0)</f>
        <v>6.13</v>
      </c>
      <c r="G2565" s="375">
        <f>IF(C2565="M.O.",VLOOKUP(A2565,INSUMOS_AUX!A:F,6,FALSE),0)</f>
        <v>0</v>
      </c>
    </row>
    <row r="2566" spans="1:7" ht="21">
      <c r="A2566" s="375">
        <v>11359</v>
      </c>
      <c r="B2566" s="372" t="s">
        <v>5603</v>
      </c>
      <c r="C2566" s="374" t="s">
        <v>43</v>
      </c>
      <c r="D2566" s="374" t="s">
        <v>2</v>
      </c>
      <c r="E2566" s="375">
        <v>2.031E-4</v>
      </c>
      <c r="F2566" s="268">
        <f>IF(C2566="MAT.",VLOOKUP(A2566,INSUMOS_AUX!A:F,6,FALSE),0)</f>
        <v>604.45000000000005</v>
      </c>
      <c r="G2566" s="375">
        <f>IF(C2566="M.O.",VLOOKUP(A2566,INSUMOS_AUX!A:F,6,FALSE),0)</f>
        <v>0</v>
      </c>
    </row>
    <row r="2567" spans="1:7">
      <c r="A2567" s="375">
        <v>12815</v>
      </c>
      <c r="B2567" s="372" t="s">
        <v>2406</v>
      </c>
      <c r="C2567" s="374" t="s">
        <v>43</v>
      </c>
      <c r="D2567" s="374" t="s">
        <v>2</v>
      </c>
      <c r="E2567" s="375">
        <v>2.72073E-2</v>
      </c>
      <c r="F2567" s="268">
        <f>IF(C2567="MAT.",VLOOKUP(A2567,INSUMOS_AUX!A:F,6,FALSE),0)</f>
        <v>5.65</v>
      </c>
      <c r="G2567" s="375">
        <f>IF(C2567="M.O.",VLOOKUP(A2567,INSUMOS_AUX!A:F,6,FALSE),0)</f>
        <v>0</v>
      </c>
    </row>
    <row r="2568" spans="1:7">
      <c r="A2568" s="375">
        <v>12892</v>
      </c>
      <c r="B2568" s="372" t="s">
        <v>328</v>
      </c>
      <c r="C2568" s="374" t="s">
        <v>43</v>
      </c>
      <c r="D2568" s="374" t="s">
        <v>98</v>
      </c>
      <c r="E2568" s="375">
        <v>4.1203799999999999E-2</v>
      </c>
      <c r="F2568" s="268">
        <f>IF(C2568="MAT.",VLOOKUP(A2568,INSUMOS_AUX!A:F,6,FALSE),0)</f>
        <v>9</v>
      </c>
      <c r="G2568" s="375">
        <f>IF(C2568="M.O.",VLOOKUP(A2568,INSUMOS_AUX!A:F,6,FALSE),0)</f>
        <v>0</v>
      </c>
    </row>
    <row r="2569" spans="1:7">
      <c r="A2569" s="375">
        <v>12893</v>
      </c>
      <c r="B2569" s="372" t="s">
        <v>329</v>
      </c>
      <c r="C2569" s="374" t="s">
        <v>43</v>
      </c>
      <c r="D2569" s="374" t="s">
        <v>98</v>
      </c>
      <c r="E2569" s="375">
        <v>4.803E-3</v>
      </c>
      <c r="F2569" s="268">
        <f>IF(C2569="MAT.",VLOOKUP(A2569,INSUMOS_AUX!A:F,6,FALSE),0)</f>
        <v>48</v>
      </c>
      <c r="G2569" s="375">
        <f>IF(C2569="M.O.",VLOOKUP(A2569,INSUMOS_AUX!A:F,6,FALSE),0)</f>
        <v>0</v>
      </c>
    </row>
    <row r="2570" spans="1:7">
      <c r="A2570" s="375">
        <v>252</v>
      </c>
      <c r="B2570" s="372" t="s">
        <v>5607</v>
      </c>
      <c r="C2570" s="374" t="s">
        <v>92</v>
      </c>
      <c r="D2570" s="374" t="s">
        <v>97</v>
      </c>
      <c r="E2570" s="375">
        <v>1.5139499999999999</v>
      </c>
      <c r="F2570" s="268">
        <f>IF(C2570="MAT.",VLOOKUP(A2570,INSUMOS_AUX!A:F,6,FALSE),0)</f>
        <v>0</v>
      </c>
      <c r="G2570" s="375">
        <f>IF(C2570="M.O.",VLOOKUP(A2570,INSUMOS_AUX!A:F,6,FALSE),0)</f>
        <v>9.4700000000000006</v>
      </c>
    </row>
    <row r="2571" spans="1:7">
      <c r="A2571" s="375">
        <v>25966</v>
      </c>
      <c r="B2571" s="372" t="s">
        <v>3980</v>
      </c>
      <c r="C2571" s="374" t="s">
        <v>43</v>
      </c>
      <c r="D2571" s="374" t="s">
        <v>113</v>
      </c>
      <c r="E2571" s="375">
        <v>4.5345000000000003E-3</v>
      </c>
      <c r="F2571" s="268">
        <f>IF(C2571="MAT.",VLOOKUP(A2571,INSUMOS_AUX!A:F,6,FALSE),0)</f>
        <v>13.63</v>
      </c>
      <c r="G2571" s="375">
        <f>IF(C2571="M.O.",VLOOKUP(A2571,INSUMOS_AUX!A:F,6,FALSE),0)</f>
        <v>0</v>
      </c>
    </row>
    <row r="2572" spans="1:7">
      <c r="A2572" s="375">
        <v>2711</v>
      </c>
      <c r="B2572" s="372" t="s">
        <v>334</v>
      </c>
      <c r="C2572" s="374" t="s">
        <v>43</v>
      </c>
      <c r="D2572" s="374" t="s">
        <v>2</v>
      </c>
      <c r="E2572" s="375">
        <v>1.9938E-3</v>
      </c>
      <c r="F2572" s="268">
        <f>IF(C2572="MAT.",VLOOKUP(A2572,INSUMOS_AUX!A:F,6,FALSE),0)</f>
        <v>100.24</v>
      </c>
      <c r="G2572" s="375">
        <f>IF(C2572="M.O.",VLOOKUP(A2572,INSUMOS_AUX!A:F,6,FALSE),0)</f>
        <v>0</v>
      </c>
    </row>
    <row r="2573" spans="1:7">
      <c r="A2573" s="375">
        <v>36144</v>
      </c>
      <c r="B2573" s="372" t="s">
        <v>4026</v>
      </c>
      <c r="C2573" s="374" t="s">
        <v>43</v>
      </c>
      <c r="D2573" s="374" t="s">
        <v>2</v>
      </c>
      <c r="E2573" s="375">
        <v>0.33446160000000003</v>
      </c>
      <c r="F2573" s="268">
        <f>IF(C2573="MAT.",VLOOKUP(A2573,INSUMOS_AUX!A:F,6,FALSE),0)</f>
        <v>1.1200000000000001</v>
      </c>
      <c r="G2573" s="375">
        <f>IF(C2573="M.O.",VLOOKUP(A2573,INSUMOS_AUX!A:F,6,FALSE),0)</f>
        <v>0</v>
      </c>
    </row>
    <row r="2574" spans="1:7">
      <c r="A2574" s="375">
        <v>36146</v>
      </c>
      <c r="B2574" s="372" t="s">
        <v>3883</v>
      </c>
      <c r="C2574" s="374" t="s">
        <v>43</v>
      </c>
      <c r="D2574" s="374" t="s">
        <v>2</v>
      </c>
      <c r="E2574" s="375">
        <v>3.7209000000000001E-3</v>
      </c>
      <c r="F2574" s="268">
        <f>IF(C2574="MAT.",VLOOKUP(A2574,INSUMOS_AUX!A:F,6,FALSE),0)</f>
        <v>170</v>
      </c>
      <c r="G2574" s="375">
        <f>IF(C2574="M.O.",VLOOKUP(A2574,INSUMOS_AUX!A:F,6,FALSE),0)</f>
        <v>0</v>
      </c>
    </row>
    <row r="2575" spans="1:7" ht="21">
      <c r="A2575" s="375">
        <v>36149</v>
      </c>
      <c r="B2575" s="372" t="s">
        <v>4647</v>
      </c>
      <c r="C2575" s="374" t="s">
        <v>43</v>
      </c>
      <c r="D2575" s="374" t="s">
        <v>2</v>
      </c>
      <c r="E2575" s="375">
        <v>2.16E-3</v>
      </c>
      <c r="F2575" s="268">
        <f>IF(C2575="MAT.",VLOOKUP(A2575,INSUMOS_AUX!A:F,6,FALSE),0)</f>
        <v>117.5</v>
      </c>
      <c r="G2575" s="375">
        <f>IF(C2575="M.O.",VLOOKUP(A2575,INSUMOS_AUX!A:F,6,FALSE),0)</f>
        <v>0</v>
      </c>
    </row>
    <row r="2576" spans="1:7">
      <c r="A2576" s="375">
        <v>36150</v>
      </c>
      <c r="B2576" s="372" t="s">
        <v>780</v>
      </c>
      <c r="C2576" s="374" t="s">
        <v>43</v>
      </c>
      <c r="D2576" s="374" t="s">
        <v>2</v>
      </c>
      <c r="E2576" s="375">
        <v>7.9389000000000005E-3</v>
      </c>
      <c r="F2576" s="268">
        <f>IF(C2576="MAT.",VLOOKUP(A2576,INSUMOS_AUX!A:F,6,FALSE),0)</f>
        <v>29.7</v>
      </c>
      <c r="G2576" s="375">
        <f>IF(C2576="M.O.",VLOOKUP(A2576,INSUMOS_AUX!A:F,6,FALSE),0)</f>
        <v>0</v>
      </c>
    </row>
    <row r="2577" spans="1:7" ht="21">
      <c r="A2577" s="375">
        <v>36153</v>
      </c>
      <c r="B2577" s="372" t="s">
        <v>4184</v>
      </c>
      <c r="C2577" s="374" t="s">
        <v>43</v>
      </c>
      <c r="D2577" s="374" t="s">
        <v>2</v>
      </c>
      <c r="E2577" s="375">
        <v>3.225E-3</v>
      </c>
      <c r="F2577" s="268">
        <f>IF(C2577="MAT.",VLOOKUP(A2577,INSUMOS_AUX!A:F,6,FALSE),0)</f>
        <v>133.75</v>
      </c>
      <c r="G2577" s="375">
        <f>IF(C2577="M.O.",VLOOKUP(A2577,INSUMOS_AUX!A:F,6,FALSE),0)</f>
        <v>0</v>
      </c>
    </row>
    <row r="2578" spans="1:7">
      <c r="A2578" s="375">
        <v>37370</v>
      </c>
      <c r="B2578" s="372" t="s">
        <v>104</v>
      </c>
      <c r="C2578" s="374" t="s">
        <v>43</v>
      </c>
      <c r="D2578" s="374" t="s">
        <v>97</v>
      </c>
      <c r="E2578" s="375">
        <v>3</v>
      </c>
      <c r="F2578" s="268">
        <f>IF(C2578="MAT.",VLOOKUP(A2578,INSUMOS_AUX!A:F,6,FALSE),0)</f>
        <v>1.7</v>
      </c>
      <c r="G2578" s="375">
        <f>IF(C2578="M.O.",VLOOKUP(A2578,INSUMOS_AUX!A:F,6,FALSE),0)</f>
        <v>0</v>
      </c>
    </row>
    <row r="2579" spans="1:7">
      <c r="A2579" s="375">
        <v>37371</v>
      </c>
      <c r="B2579" s="372" t="s">
        <v>105</v>
      </c>
      <c r="C2579" s="374" t="s">
        <v>43</v>
      </c>
      <c r="D2579" s="374" t="s">
        <v>97</v>
      </c>
      <c r="E2579" s="375">
        <v>3</v>
      </c>
      <c r="F2579" s="268">
        <f>IF(C2579="MAT.",VLOOKUP(A2579,INSUMOS_AUX!A:F,6,FALSE),0)</f>
        <v>0.64</v>
      </c>
      <c r="G2579" s="375">
        <f>IF(C2579="M.O.",VLOOKUP(A2579,INSUMOS_AUX!A:F,6,FALSE),0)</f>
        <v>0</v>
      </c>
    </row>
    <row r="2580" spans="1:7">
      <c r="A2580" s="375">
        <v>37372</v>
      </c>
      <c r="B2580" s="372" t="s">
        <v>106</v>
      </c>
      <c r="C2580" s="374" t="s">
        <v>43</v>
      </c>
      <c r="D2580" s="374" t="s">
        <v>97</v>
      </c>
      <c r="E2580" s="375">
        <v>3</v>
      </c>
      <c r="F2580" s="268">
        <f>IF(C2580="MAT.",VLOOKUP(A2580,INSUMOS_AUX!A:F,6,FALSE),0)</f>
        <v>0.37</v>
      </c>
      <c r="G2580" s="375">
        <f>IF(C2580="M.O.",VLOOKUP(A2580,INSUMOS_AUX!A:F,6,FALSE),0)</f>
        <v>0</v>
      </c>
    </row>
    <row r="2581" spans="1:7">
      <c r="A2581" s="375">
        <v>37373</v>
      </c>
      <c r="B2581" s="372" t="s">
        <v>107</v>
      </c>
      <c r="C2581" s="374" t="s">
        <v>43</v>
      </c>
      <c r="D2581" s="374" t="s">
        <v>97</v>
      </c>
      <c r="E2581" s="375">
        <v>3</v>
      </c>
      <c r="F2581" s="268">
        <f>IF(C2581="MAT.",VLOOKUP(A2581,INSUMOS_AUX!A:F,6,FALSE),0)</f>
        <v>0.02</v>
      </c>
      <c r="G2581" s="375">
        <f>IF(C2581="M.O.",VLOOKUP(A2581,INSUMOS_AUX!A:F,6,FALSE),0)</f>
        <v>0</v>
      </c>
    </row>
    <row r="2582" spans="1:7">
      <c r="A2582" s="375">
        <v>38382</v>
      </c>
      <c r="B2582" s="372" t="s">
        <v>2915</v>
      </c>
      <c r="C2582" s="374" t="s">
        <v>43</v>
      </c>
      <c r="D2582" s="374" t="s">
        <v>2</v>
      </c>
      <c r="E2582" s="375">
        <v>8.1899999999999994E-3</v>
      </c>
      <c r="F2582" s="268">
        <f>IF(C2582="MAT.",VLOOKUP(A2582,INSUMOS_AUX!A:F,6,FALSE),0)</f>
        <v>7.37</v>
      </c>
      <c r="G2582" s="375">
        <f>IF(C2582="M.O.",VLOOKUP(A2582,INSUMOS_AUX!A:F,6,FALSE),0)</f>
        <v>0</v>
      </c>
    </row>
    <row r="2583" spans="1:7">
      <c r="A2583" s="375">
        <v>38390</v>
      </c>
      <c r="B2583" s="372" t="s">
        <v>4067</v>
      </c>
      <c r="C2583" s="374" t="s">
        <v>43</v>
      </c>
      <c r="D2583" s="374" t="s">
        <v>2</v>
      </c>
      <c r="E2583" s="375">
        <v>4.5345000000000003E-3</v>
      </c>
      <c r="F2583" s="268">
        <f>IF(C2583="MAT.",VLOOKUP(A2583,INSUMOS_AUX!A:F,6,FALSE),0)</f>
        <v>22.22</v>
      </c>
      <c r="G2583" s="375">
        <f>IF(C2583="M.O.",VLOOKUP(A2583,INSUMOS_AUX!A:F,6,FALSE),0)</f>
        <v>0</v>
      </c>
    </row>
    <row r="2584" spans="1:7">
      <c r="A2584" s="375">
        <v>38393</v>
      </c>
      <c r="B2584" s="372" t="s">
        <v>4066</v>
      </c>
      <c r="C2584" s="374" t="s">
        <v>43</v>
      </c>
      <c r="D2584" s="374" t="s">
        <v>2</v>
      </c>
      <c r="E2584" s="375">
        <v>4.5345000000000003E-3</v>
      </c>
      <c r="F2584" s="268">
        <f>IF(C2584="MAT.",VLOOKUP(A2584,INSUMOS_AUX!A:F,6,FALSE),0)</f>
        <v>10.02</v>
      </c>
      <c r="G2584" s="375">
        <f>IF(C2584="M.O.",VLOOKUP(A2584,INSUMOS_AUX!A:F,6,FALSE),0)</f>
        <v>0</v>
      </c>
    </row>
    <row r="2585" spans="1:7">
      <c r="A2585" s="375">
        <v>38396</v>
      </c>
      <c r="B2585" s="372" t="s">
        <v>4090</v>
      </c>
      <c r="C2585" s="374" t="s">
        <v>43</v>
      </c>
      <c r="D2585" s="374" t="s">
        <v>2</v>
      </c>
      <c r="E2585" s="375">
        <v>1.6259999999999999E-4</v>
      </c>
      <c r="F2585" s="268">
        <f>IF(C2585="MAT.",VLOOKUP(A2585,INSUMOS_AUX!A:F,6,FALSE),0)</f>
        <v>308.81</v>
      </c>
      <c r="G2585" s="375">
        <f>IF(C2585="M.O.",VLOOKUP(A2585,INSUMOS_AUX!A:F,6,FALSE),0)</f>
        <v>0</v>
      </c>
    </row>
    <row r="2586" spans="1:7">
      <c r="A2586" s="375">
        <v>38399</v>
      </c>
      <c r="B2586" s="372" t="s">
        <v>914</v>
      </c>
      <c r="C2586" s="374" t="s">
        <v>43</v>
      </c>
      <c r="D2586" s="374" t="s">
        <v>2</v>
      </c>
      <c r="E2586" s="375">
        <v>8.1240000000000001E-4</v>
      </c>
      <c r="F2586" s="268">
        <f>IF(C2586="MAT.",VLOOKUP(A2586,INSUMOS_AUX!A:F,6,FALSE),0)</f>
        <v>123.87</v>
      </c>
      <c r="G2586" s="375">
        <f>IF(C2586="M.O.",VLOOKUP(A2586,INSUMOS_AUX!A:F,6,FALSE),0)</f>
        <v>0</v>
      </c>
    </row>
    <row r="2587" spans="1:7" ht="21">
      <c r="A2587" s="375">
        <v>38413</v>
      </c>
      <c r="B2587" s="372" t="s">
        <v>2921</v>
      </c>
      <c r="C2587" s="374" t="s">
        <v>43</v>
      </c>
      <c r="D2587" s="374" t="s">
        <v>2</v>
      </c>
      <c r="E2587" s="375">
        <v>1.3229999999999999E-4</v>
      </c>
      <c r="F2587" s="268">
        <f>IF(C2587="MAT.",VLOOKUP(A2587,INSUMOS_AUX!A:F,6,FALSE),0)</f>
        <v>623.17999999999995</v>
      </c>
      <c r="G2587" s="375">
        <f>IF(C2587="M.O.",VLOOKUP(A2587,INSUMOS_AUX!A:F,6,FALSE),0)</f>
        <v>0</v>
      </c>
    </row>
    <row r="2588" spans="1:7">
      <c r="A2588" s="375">
        <v>38476</v>
      </c>
      <c r="B2588" s="372" t="s">
        <v>2266</v>
      </c>
      <c r="C2588" s="374" t="s">
        <v>43</v>
      </c>
      <c r="D2588" s="374" t="s">
        <v>2</v>
      </c>
      <c r="E2588" s="375">
        <v>6.1709999999999998E-4</v>
      </c>
      <c r="F2588" s="268">
        <f>IF(C2588="MAT.",VLOOKUP(A2588,INSUMOS_AUX!A:F,6,FALSE),0)</f>
        <v>186.63</v>
      </c>
      <c r="G2588" s="375">
        <f>IF(C2588="M.O.",VLOOKUP(A2588,INSUMOS_AUX!A:F,6,FALSE),0)</f>
        <v>0</v>
      </c>
    </row>
    <row r="2589" spans="1:7">
      <c r="A2589" s="375">
        <v>38477</v>
      </c>
      <c r="B2589" s="372" t="s">
        <v>2267</v>
      </c>
      <c r="C2589" s="374" t="s">
        <v>43</v>
      </c>
      <c r="D2589" s="374" t="s">
        <v>2</v>
      </c>
      <c r="E2589" s="375">
        <v>1.3229999999999999E-4</v>
      </c>
      <c r="F2589" s="268">
        <f>IF(C2589="MAT.",VLOOKUP(A2589,INSUMOS_AUX!A:F,6,FALSE),0)</f>
        <v>528.54</v>
      </c>
      <c r="G2589" s="375">
        <f>IF(C2589="M.O.",VLOOKUP(A2589,INSUMOS_AUX!A:F,6,FALSE),0)</f>
        <v>0</v>
      </c>
    </row>
    <row r="2590" spans="1:7" ht="21">
      <c r="A2590" s="375">
        <v>4948</v>
      </c>
      <c r="B2590" s="372" t="s">
        <v>6410</v>
      </c>
      <c r="C2590" s="374" t="s">
        <v>43</v>
      </c>
      <c r="D2590" s="374" t="s">
        <v>76</v>
      </c>
      <c r="E2590" s="375">
        <v>1</v>
      </c>
      <c r="F2590" s="268">
        <f>IF(C2590="MAT.",VLOOKUP(A2590,INSUMOS_AUX!A:F,6,FALSE),0)</f>
        <v>404.66</v>
      </c>
      <c r="G2590" s="375">
        <f>IF(C2590="M.O.",VLOOKUP(A2590,INSUMOS_AUX!A:F,6,FALSE),0)</f>
        <v>0</v>
      </c>
    </row>
    <row r="2591" spans="1:7">
      <c r="A2591" s="375">
        <v>6110</v>
      </c>
      <c r="B2591" s="372" t="s">
        <v>134</v>
      </c>
      <c r="C2591" s="374" t="s">
        <v>92</v>
      </c>
      <c r="D2591" s="374" t="s">
        <v>97</v>
      </c>
      <c r="E2591" s="375">
        <v>1.5139499999999999</v>
      </c>
      <c r="F2591" s="268">
        <f>IF(C2591="MAT.",VLOOKUP(A2591,INSUMOS_AUX!A:F,6,FALSE),0)</f>
        <v>0</v>
      </c>
      <c r="G2591" s="375">
        <f>IF(C2591="M.O.",VLOOKUP(A2591,INSUMOS_AUX!A:F,6,FALSE),0)</f>
        <v>12.59</v>
      </c>
    </row>
    <row r="2592" spans="1:7">
      <c r="A2592" s="96"/>
      <c r="B2592" s="110"/>
      <c r="C2592" s="97"/>
      <c r="D2592" s="97"/>
      <c r="E2592" s="97"/>
      <c r="F2592" s="97"/>
      <c r="G2592" s="97"/>
    </row>
    <row r="2593" spans="1:7" ht="21">
      <c r="A2593" s="359" t="s">
        <v>5790</v>
      </c>
      <c r="B2593" s="358" t="s">
        <v>5791</v>
      </c>
      <c r="C2593" s="360" t="s">
        <v>75</v>
      </c>
      <c r="D2593" s="360" t="s">
        <v>76</v>
      </c>
      <c r="E2593" s="361">
        <v>7.5</v>
      </c>
      <c r="F2593" s="361">
        <f t="shared" ref="F2593:G2593" si="85">SUMPRODUCT($E2594:$E2620,F2594:F2620)</f>
        <v>592.72998137000002</v>
      </c>
      <c r="G2593" s="361">
        <f t="shared" si="85"/>
        <v>33.397736999999999</v>
      </c>
    </row>
    <row r="2594" spans="1:7">
      <c r="A2594" s="375">
        <v>10</v>
      </c>
      <c r="B2594" s="372" t="s">
        <v>332</v>
      </c>
      <c r="C2594" s="374" t="s">
        <v>43</v>
      </c>
      <c r="D2594" s="374" t="s">
        <v>2</v>
      </c>
      <c r="E2594" s="375">
        <v>2.4051599999999999E-2</v>
      </c>
      <c r="F2594" s="268">
        <f>IF(C2594="MAT.",VLOOKUP(A2594,INSUMOS_AUX!A:F,6,FALSE),0)</f>
        <v>6.13</v>
      </c>
      <c r="G2594" s="375">
        <f>IF(C2594="M.O.",VLOOKUP(A2594,INSUMOS_AUX!A:F,6,FALSE),0)</f>
        <v>0</v>
      </c>
    </row>
    <row r="2595" spans="1:7" ht="21">
      <c r="A2595" s="375">
        <v>11359</v>
      </c>
      <c r="B2595" s="372" t="s">
        <v>5603</v>
      </c>
      <c r="C2595" s="374" t="s">
        <v>43</v>
      </c>
      <c r="D2595" s="374" t="s">
        <v>2</v>
      </c>
      <c r="E2595" s="375">
        <v>2.031E-4</v>
      </c>
      <c r="F2595" s="268">
        <f>IF(C2595="MAT.",VLOOKUP(A2595,INSUMOS_AUX!A:F,6,FALSE),0)</f>
        <v>604.45000000000005</v>
      </c>
      <c r="G2595" s="375">
        <f>IF(C2595="M.O.",VLOOKUP(A2595,INSUMOS_AUX!A:F,6,FALSE),0)</f>
        <v>0</v>
      </c>
    </row>
    <row r="2596" spans="1:7">
      <c r="A2596" s="375">
        <v>12815</v>
      </c>
      <c r="B2596" s="372" t="s">
        <v>2406</v>
      </c>
      <c r="C2596" s="374" t="s">
        <v>43</v>
      </c>
      <c r="D2596" s="374" t="s">
        <v>2</v>
      </c>
      <c r="E2596" s="375">
        <v>2.72073E-2</v>
      </c>
      <c r="F2596" s="268">
        <f>IF(C2596="MAT.",VLOOKUP(A2596,INSUMOS_AUX!A:F,6,FALSE),0)</f>
        <v>5.65</v>
      </c>
      <c r="G2596" s="375">
        <f>IF(C2596="M.O.",VLOOKUP(A2596,INSUMOS_AUX!A:F,6,FALSE),0)</f>
        <v>0</v>
      </c>
    </row>
    <row r="2597" spans="1:7">
      <c r="A2597" s="375">
        <v>12892</v>
      </c>
      <c r="B2597" s="372" t="s">
        <v>328</v>
      </c>
      <c r="C2597" s="374" t="s">
        <v>43</v>
      </c>
      <c r="D2597" s="374" t="s">
        <v>98</v>
      </c>
      <c r="E2597" s="375">
        <v>4.1203799999999999E-2</v>
      </c>
      <c r="F2597" s="268">
        <f>IF(C2597="MAT.",VLOOKUP(A2597,INSUMOS_AUX!A:F,6,FALSE),0)</f>
        <v>9</v>
      </c>
      <c r="G2597" s="375">
        <f>IF(C2597="M.O.",VLOOKUP(A2597,INSUMOS_AUX!A:F,6,FALSE),0)</f>
        <v>0</v>
      </c>
    </row>
    <row r="2598" spans="1:7">
      <c r="A2598" s="375">
        <v>12893</v>
      </c>
      <c r="B2598" s="372" t="s">
        <v>329</v>
      </c>
      <c r="C2598" s="374" t="s">
        <v>43</v>
      </c>
      <c r="D2598" s="374" t="s">
        <v>98</v>
      </c>
      <c r="E2598" s="375">
        <v>4.803E-3</v>
      </c>
      <c r="F2598" s="268">
        <f>IF(C2598="MAT.",VLOOKUP(A2598,INSUMOS_AUX!A:F,6,FALSE),0)</f>
        <v>48</v>
      </c>
      <c r="G2598" s="375">
        <f>IF(C2598="M.O.",VLOOKUP(A2598,INSUMOS_AUX!A:F,6,FALSE),0)</f>
        <v>0</v>
      </c>
    </row>
    <row r="2599" spans="1:7">
      <c r="A2599" s="375">
        <v>252</v>
      </c>
      <c r="B2599" s="372" t="s">
        <v>5607</v>
      </c>
      <c r="C2599" s="374" t="s">
        <v>92</v>
      </c>
      <c r="D2599" s="374" t="s">
        <v>97</v>
      </c>
      <c r="E2599" s="375">
        <v>1.5139499999999999</v>
      </c>
      <c r="F2599" s="268">
        <f>IF(C2599="MAT.",VLOOKUP(A2599,INSUMOS_AUX!A:F,6,FALSE),0)</f>
        <v>0</v>
      </c>
      <c r="G2599" s="375">
        <f>IF(C2599="M.O.",VLOOKUP(A2599,INSUMOS_AUX!A:F,6,FALSE),0)</f>
        <v>9.4700000000000006</v>
      </c>
    </row>
    <row r="2600" spans="1:7">
      <c r="A2600" s="375">
        <v>25966</v>
      </c>
      <c r="B2600" s="372" t="s">
        <v>3980</v>
      </c>
      <c r="C2600" s="374" t="s">
        <v>43</v>
      </c>
      <c r="D2600" s="374" t="s">
        <v>113</v>
      </c>
      <c r="E2600" s="375">
        <v>4.5345000000000003E-3</v>
      </c>
      <c r="F2600" s="268">
        <f>IF(C2600="MAT.",VLOOKUP(A2600,INSUMOS_AUX!A:F,6,FALSE),0)</f>
        <v>13.63</v>
      </c>
      <c r="G2600" s="375">
        <f>IF(C2600="M.O.",VLOOKUP(A2600,INSUMOS_AUX!A:F,6,FALSE),0)</f>
        <v>0</v>
      </c>
    </row>
    <row r="2601" spans="1:7">
      <c r="A2601" s="375">
        <v>2711</v>
      </c>
      <c r="B2601" s="372" t="s">
        <v>334</v>
      </c>
      <c r="C2601" s="374" t="s">
        <v>43</v>
      </c>
      <c r="D2601" s="374" t="s">
        <v>2</v>
      </c>
      <c r="E2601" s="375">
        <v>1.9938E-3</v>
      </c>
      <c r="F2601" s="268">
        <f>IF(C2601="MAT.",VLOOKUP(A2601,INSUMOS_AUX!A:F,6,FALSE),0)</f>
        <v>100.24</v>
      </c>
      <c r="G2601" s="375">
        <f>IF(C2601="M.O.",VLOOKUP(A2601,INSUMOS_AUX!A:F,6,FALSE),0)</f>
        <v>0</v>
      </c>
    </row>
    <row r="2602" spans="1:7">
      <c r="A2602" s="375">
        <v>36144</v>
      </c>
      <c r="B2602" s="372" t="s">
        <v>4026</v>
      </c>
      <c r="C2602" s="374" t="s">
        <v>43</v>
      </c>
      <c r="D2602" s="374" t="s">
        <v>2</v>
      </c>
      <c r="E2602" s="375">
        <v>0.33446160000000003</v>
      </c>
      <c r="F2602" s="268">
        <f>IF(C2602="MAT.",VLOOKUP(A2602,INSUMOS_AUX!A:F,6,FALSE),0)</f>
        <v>1.1200000000000001</v>
      </c>
      <c r="G2602" s="375">
        <f>IF(C2602="M.O.",VLOOKUP(A2602,INSUMOS_AUX!A:F,6,FALSE),0)</f>
        <v>0</v>
      </c>
    </row>
    <row r="2603" spans="1:7">
      <c r="A2603" s="375">
        <v>36146</v>
      </c>
      <c r="B2603" s="372" t="s">
        <v>3883</v>
      </c>
      <c r="C2603" s="374" t="s">
        <v>43</v>
      </c>
      <c r="D2603" s="374" t="s">
        <v>2</v>
      </c>
      <c r="E2603" s="375">
        <v>3.7209000000000001E-3</v>
      </c>
      <c r="F2603" s="268">
        <f>IF(C2603="MAT.",VLOOKUP(A2603,INSUMOS_AUX!A:F,6,FALSE),0)</f>
        <v>170</v>
      </c>
      <c r="G2603" s="375">
        <f>IF(C2603="M.O.",VLOOKUP(A2603,INSUMOS_AUX!A:F,6,FALSE),0)</f>
        <v>0</v>
      </c>
    </row>
    <row r="2604" spans="1:7" ht="21">
      <c r="A2604" s="375">
        <v>36149</v>
      </c>
      <c r="B2604" s="372" t="s">
        <v>4647</v>
      </c>
      <c r="C2604" s="374" t="s">
        <v>43</v>
      </c>
      <c r="D2604" s="374" t="s">
        <v>2</v>
      </c>
      <c r="E2604" s="375">
        <v>2.16E-3</v>
      </c>
      <c r="F2604" s="268">
        <f>IF(C2604="MAT.",VLOOKUP(A2604,INSUMOS_AUX!A:F,6,FALSE),0)</f>
        <v>117.5</v>
      </c>
      <c r="G2604" s="375">
        <f>IF(C2604="M.O.",VLOOKUP(A2604,INSUMOS_AUX!A:F,6,FALSE),0)</f>
        <v>0</v>
      </c>
    </row>
    <row r="2605" spans="1:7">
      <c r="A2605" s="375">
        <v>36150</v>
      </c>
      <c r="B2605" s="372" t="s">
        <v>780</v>
      </c>
      <c r="C2605" s="374" t="s">
        <v>43</v>
      </c>
      <c r="D2605" s="374" t="s">
        <v>2</v>
      </c>
      <c r="E2605" s="375">
        <v>7.9389000000000005E-3</v>
      </c>
      <c r="F2605" s="268">
        <f>IF(C2605="MAT.",VLOOKUP(A2605,INSUMOS_AUX!A:F,6,FALSE),0)</f>
        <v>29.7</v>
      </c>
      <c r="G2605" s="375">
        <f>IF(C2605="M.O.",VLOOKUP(A2605,INSUMOS_AUX!A:F,6,FALSE),0)</f>
        <v>0</v>
      </c>
    </row>
    <row r="2606" spans="1:7" ht="21">
      <c r="A2606" s="375">
        <v>36153</v>
      </c>
      <c r="B2606" s="372" t="s">
        <v>4184</v>
      </c>
      <c r="C2606" s="374" t="s">
        <v>43</v>
      </c>
      <c r="D2606" s="374" t="s">
        <v>2</v>
      </c>
      <c r="E2606" s="375">
        <v>3.225E-3</v>
      </c>
      <c r="F2606" s="268">
        <f>IF(C2606="MAT.",VLOOKUP(A2606,INSUMOS_AUX!A:F,6,FALSE),0)</f>
        <v>133.75</v>
      </c>
      <c r="G2606" s="375">
        <f>IF(C2606="M.O.",VLOOKUP(A2606,INSUMOS_AUX!A:F,6,FALSE),0)</f>
        <v>0</v>
      </c>
    </row>
    <row r="2607" spans="1:7">
      <c r="A2607" s="375">
        <v>37370</v>
      </c>
      <c r="B2607" s="372" t="s">
        <v>104</v>
      </c>
      <c r="C2607" s="374" t="s">
        <v>43</v>
      </c>
      <c r="D2607" s="374" t="s">
        <v>97</v>
      </c>
      <c r="E2607" s="375">
        <v>3</v>
      </c>
      <c r="F2607" s="268">
        <f>IF(C2607="MAT.",VLOOKUP(A2607,INSUMOS_AUX!A:F,6,FALSE),0)</f>
        <v>1.7</v>
      </c>
      <c r="G2607" s="375">
        <f>IF(C2607="M.O.",VLOOKUP(A2607,INSUMOS_AUX!A:F,6,FALSE),0)</f>
        <v>0</v>
      </c>
    </row>
    <row r="2608" spans="1:7">
      <c r="A2608" s="375">
        <v>37371</v>
      </c>
      <c r="B2608" s="372" t="s">
        <v>105</v>
      </c>
      <c r="C2608" s="374" t="s">
        <v>43</v>
      </c>
      <c r="D2608" s="374" t="s">
        <v>97</v>
      </c>
      <c r="E2608" s="375">
        <v>3</v>
      </c>
      <c r="F2608" s="268">
        <f>IF(C2608="MAT.",VLOOKUP(A2608,INSUMOS_AUX!A:F,6,FALSE),0)</f>
        <v>0.64</v>
      </c>
      <c r="G2608" s="375">
        <f>IF(C2608="M.O.",VLOOKUP(A2608,INSUMOS_AUX!A:F,6,FALSE),0)</f>
        <v>0</v>
      </c>
    </row>
    <row r="2609" spans="1:7">
      <c r="A2609" s="375">
        <v>37372</v>
      </c>
      <c r="B2609" s="372" t="s">
        <v>106</v>
      </c>
      <c r="C2609" s="374" t="s">
        <v>43</v>
      </c>
      <c r="D2609" s="374" t="s">
        <v>97</v>
      </c>
      <c r="E2609" s="375">
        <v>3</v>
      </c>
      <c r="F2609" s="268">
        <f>IF(C2609="MAT.",VLOOKUP(A2609,INSUMOS_AUX!A:F,6,FALSE),0)</f>
        <v>0.37</v>
      </c>
      <c r="G2609" s="375">
        <f>IF(C2609="M.O.",VLOOKUP(A2609,INSUMOS_AUX!A:F,6,FALSE),0)</f>
        <v>0</v>
      </c>
    </row>
    <row r="2610" spans="1:7">
      <c r="A2610" s="375">
        <v>37373</v>
      </c>
      <c r="B2610" s="372" t="s">
        <v>107</v>
      </c>
      <c r="C2610" s="374" t="s">
        <v>43</v>
      </c>
      <c r="D2610" s="374" t="s">
        <v>97</v>
      </c>
      <c r="E2610" s="375">
        <v>3</v>
      </c>
      <c r="F2610" s="268">
        <f>IF(C2610="MAT.",VLOOKUP(A2610,INSUMOS_AUX!A:F,6,FALSE),0)</f>
        <v>0.02</v>
      </c>
      <c r="G2610" s="375">
        <f>IF(C2610="M.O.",VLOOKUP(A2610,INSUMOS_AUX!A:F,6,FALSE),0)</f>
        <v>0</v>
      </c>
    </row>
    <row r="2611" spans="1:7">
      <c r="A2611" s="375">
        <v>38382</v>
      </c>
      <c r="B2611" s="372" t="s">
        <v>2915</v>
      </c>
      <c r="C2611" s="374" t="s">
        <v>43</v>
      </c>
      <c r="D2611" s="374" t="s">
        <v>2</v>
      </c>
      <c r="E2611" s="375">
        <v>8.1899999999999994E-3</v>
      </c>
      <c r="F2611" s="268">
        <f>IF(C2611="MAT.",VLOOKUP(A2611,INSUMOS_AUX!A:F,6,FALSE),0)</f>
        <v>7.37</v>
      </c>
      <c r="G2611" s="375">
        <f>IF(C2611="M.O.",VLOOKUP(A2611,INSUMOS_AUX!A:F,6,FALSE),0)</f>
        <v>0</v>
      </c>
    </row>
    <row r="2612" spans="1:7">
      <c r="A2612" s="375">
        <v>38390</v>
      </c>
      <c r="B2612" s="372" t="s">
        <v>4067</v>
      </c>
      <c r="C2612" s="374" t="s">
        <v>43</v>
      </c>
      <c r="D2612" s="374" t="s">
        <v>2</v>
      </c>
      <c r="E2612" s="375">
        <v>4.5345000000000003E-3</v>
      </c>
      <c r="F2612" s="268">
        <f>IF(C2612="MAT.",VLOOKUP(A2612,INSUMOS_AUX!A:F,6,FALSE),0)</f>
        <v>22.22</v>
      </c>
      <c r="G2612" s="375">
        <f>IF(C2612="M.O.",VLOOKUP(A2612,INSUMOS_AUX!A:F,6,FALSE),0)</f>
        <v>0</v>
      </c>
    </row>
    <row r="2613" spans="1:7">
      <c r="A2613" s="375">
        <v>38393</v>
      </c>
      <c r="B2613" s="372" t="s">
        <v>4066</v>
      </c>
      <c r="C2613" s="374" t="s">
        <v>43</v>
      </c>
      <c r="D2613" s="374" t="s">
        <v>2</v>
      </c>
      <c r="E2613" s="375">
        <v>4.5345000000000003E-3</v>
      </c>
      <c r="F2613" s="268">
        <f>IF(C2613="MAT.",VLOOKUP(A2613,INSUMOS_AUX!A:F,6,FALSE),0)</f>
        <v>10.02</v>
      </c>
      <c r="G2613" s="375">
        <f>IF(C2613="M.O.",VLOOKUP(A2613,INSUMOS_AUX!A:F,6,FALSE),0)</f>
        <v>0</v>
      </c>
    </row>
    <row r="2614" spans="1:7">
      <c r="A2614" s="375">
        <v>38396</v>
      </c>
      <c r="B2614" s="372" t="s">
        <v>4090</v>
      </c>
      <c r="C2614" s="374" t="s">
        <v>43</v>
      </c>
      <c r="D2614" s="374" t="s">
        <v>2</v>
      </c>
      <c r="E2614" s="375">
        <v>1.6259999999999999E-4</v>
      </c>
      <c r="F2614" s="268">
        <f>IF(C2614="MAT.",VLOOKUP(A2614,INSUMOS_AUX!A:F,6,FALSE),0)</f>
        <v>308.81</v>
      </c>
      <c r="G2614" s="375">
        <f>IF(C2614="M.O.",VLOOKUP(A2614,INSUMOS_AUX!A:F,6,FALSE),0)</f>
        <v>0</v>
      </c>
    </row>
    <row r="2615" spans="1:7">
      <c r="A2615" s="375">
        <v>38399</v>
      </c>
      <c r="B2615" s="372" t="s">
        <v>914</v>
      </c>
      <c r="C2615" s="374" t="s">
        <v>43</v>
      </c>
      <c r="D2615" s="374" t="s">
        <v>2</v>
      </c>
      <c r="E2615" s="375">
        <v>8.1240000000000001E-4</v>
      </c>
      <c r="F2615" s="268">
        <f>IF(C2615="MAT.",VLOOKUP(A2615,INSUMOS_AUX!A:F,6,FALSE),0)</f>
        <v>123.87</v>
      </c>
      <c r="G2615" s="375">
        <f>IF(C2615="M.O.",VLOOKUP(A2615,INSUMOS_AUX!A:F,6,FALSE),0)</f>
        <v>0</v>
      </c>
    </row>
    <row r="2616" spans="1:7" ht="21">
      <c r="A2616" s="375">
        <v>38413</v>
      </c>
      <c r="B2616" s="372" t="s">
        <v>2921</v>
      </c>
      <c r="C2616" s="374" t="s">
        <v>43</v>
      </c>
      <c r="D2616" s="374" t="s">
        <v>2</v>
      </c>
      <c r="E2616" s="375">
        <v>1.3229999999999999E-4</v>
      </c>
      <c r="F2616" s="268">
        <f>IF(C2616="MAT.",VLOOKUP(A2616,INSUMOS_AUX!A:F,6,FALSE),0)</f>
        <v>623.17999999999995</v>
      </c>
      <c r="G2616" s="375">
        <f>IF(C2616="M.O.",VLOOKUP(A2616,INSUMOS_AUX!A:F,6,FALSE),0)</f>
        <v>0</v>
      </c>
    </row>
    <row r="2617" spans="1:7">
      <c r="A2617" s="375">
        <v>38476</v>
      </c>
      <c r="B2617" s="372" t="s">
        <v>2266</v>
      </c>
      <c r="C2617" s="374" t="s">
        <v>43</v>
      </c>
      <c r="D2617" s="374" t="s">
        <v>2</v>
      </c>
      <c r="E2617" s="375">
        <v>6.1709999999999998E-4</v>
      </c>
      <c r="F2617" s="268">
        <f>IF(C2617="MAT.",VLOOKUP(A2617,INSUMOS_AUX!A:F,6,FALSE),0)</f>
        <v>186.63</v>
      </c>
      <c r="G2617" s="375">
        <f>IF(C2617="M.O.",VLOOKUP(A2617,INSUMOS_AUX!A:F,6,FALSE),0)</f>
        <v>0</v>
      </c>
    </row>
    <row r="2618" spans="1:7">
      <c r="A2618" s="375">
        <v>38477</v>
      </c>
      <c r="B2618" s="372" t="s">
        <v>2267</v>
      </c>
      <c r="C2618" s="374" t="s">
        <v>43</v>
      </c>
      <c r="D2618" s="374" t="s">
        <v>2</v>
      </c>
      <c r="E2618" s="375">
        <v>1.3229999999999999E-4</v>
      </c>
      <c r="F2618" s="268">
        <f>IF(C2618="MAT.",VLOOKUP(A2618,INSUMOS_AUX!A:F,6,FALSE),0)</f>
        <v>528.54</v>
      </c>
      <c r="G2618" s="375">
        <f>IF(C2618="M.O.",VLOOKUP(A2618,INSUMOS_AUX!A:F,6,FALSE),0)</f>
        <v>0</v>
      </c>
    </row>
    <row r="2619" spans="1:7" ht="21">
      <c r="A2619" s="375">
        <v>4947</v>
      </c>
      <c r="B2619" s="372" t="s">
        <v>3798</v>
      </c>
      <c r="C2619" s="374" t="s">
        <v>43</v>
      </c>
      <c r="D2619" s="374" t="s">
        <v>76</v>
      </c>
      <c r="E2619" s="375">
        <v>1</v>
      </c>
      <c r="F2619" s="268">
        <f>IF(C2619="MAT.",VLOOKUP(A2619,INSUMOS_AUX!A:F,6,FALSE),0)</f>
        <v>580.70000000000005</v>
      </c>
      <c r="G2619" s="375">
        <f>IF(C2619="M.O.",VLOOKUP(A2619,INSUMOS_AUX!A:F,6,FALSE),0)</f>
        <v>0</v>
      </c>
    </row>
    <row r="2620" spans="1:7">
      <c r="A2620" s="375">
        <v>6110</v>
      </c>
      <c r="B2620" s="372" t="s">
        <v>134</v>
      </c>
      <c r="C2620" s="374" t="s">
        <v>92</v>
      </c>
      <c r="D2620" s="374" t="s">
        <v>97</v>
      </c>
      <c r="E2620" s="375">
        <v>1.5139499999999999</v>
      </c>
      <c r="F2620" s="268">
        <f>IF(C2620="MAT.",VLOOKUP(A2620,INSUMOS_AUX!A:F,6,FALSE),0)</f>
        <v>0</v>
      </c>
      <c r="G2620" s="375">
        <f>IF(C2620="M.O.",VLOOKUP(A2620,INSUMOS_AUX!A:F,6,FALSE),0)</f>
        <v>12.59</v>
      </c>
    </row>
    <row r="2621" spans="1:7">
      <c r="A2621" s="96"/>
      <c r="B2621" s="110"/>
      <c r="C2621" s="97"/>
      <c r="D2621" s="97"/>
      <c r="E2621" s="97"/>
      <c r="F2621" s="97"/>
      <c r="G2621" s="97"/>
    </row>
    <row r="2622" spans="1:7">
      <c r="A2622" s="68" t="s">
        <v>5792</v>
      </c>
      <c r="B2622" s="377" t="s">
        <v>5793</v>
      </c>
      <c r="C2622" s="69"/>
      <c r="D2622" s="69"/>
      <c r="E2622" s="69"/>
      <c r="F2622" s="69"/>
      <c r="G2622" s="69"/>
    </row>
    <row r="2623" spans="1:7">
      <c r="A2623" s="96"/>
      <c r="B2623" s="110"/>
      <c r="C2623" s="97"/>
      <c r="D2623" s="97"/>
      <c r="E2623" s="97"/>
      <c r="F2623" s="97"/>
      <c r="G2623" s="97"/>
    </row>
    <row r="2624" spans="1:7" ht="21">
      <c r="A2624" s="359" t="s">
        <v>5794</v>
      </c>
      <c r="B2624" s="358" t="s">
        <v>5795</v>
      </c>
      <c r="C2624" s="360" t="s">
        <v>75</v>
      </c>
      <c r="D2624" s="360" t="s">
        <v>76</v>
      </c>
      <c r="E2624" s="361">
        <v>4.92</v>
      </c>
      <c r="F2624" s="361">
        <f t="shared" ref="F2624:G2624" si="86">SUMPRODUCT($E2625:$E2653,F2625:F2653)</f>
        <v>665.15894313924014</v>
      </c>
      <c r="G2624" s="361">
        <f t="shared" si="86"/>
        <v>52.290870583</v>
      </c>
    </row>
    <row r="2625" spans="1:7">
      <c r="A2625" s="375">
        <v>10</v>
      </c>
      <c r="B2625" s="372" t="s">
        <v>332</v>
      </c>
      <c r="C2625" s="374" t="s">
        <v>43</v>
      </c>
      <c r="D2625" s="374" t="s">
        <v>2</v>
      </c>
      <c r="E2625" s="375">
        <v>3.5460076E-2</v>
      </c>
      <c r="F2625" s="268">
        <f>IF(C2625="MAT.",VLOOKUP(A2625,INSUMOS_AUX!A:F,6,FALSE),0)</f>
        <v>6.13</v>
      </c>
      <c r="G2625" s="375">
        <f>IF(C2625="M.O.",VLOOKUP(A2625,INSUMOS_AUX!A:F,6,FALSE),0)</f>
        <v>0</v>
      </c>
    </row>
    <row r="2626" spans="1:7" ht="21">
      <c r="A2626" s="375">
        <v>11359</v>
      </c>
      <c r="B2626" s="372" t="s">
        <v>5603</v>
      </c>
      <c r="C2626" s="374" t="s">
        <v>43</v>
      </c>
      <c r="D2626" s="374" t="s">
        <v>2</v>
      </c>
      <c r="E2626" s="375">
        <v>2.99437E-4</v>
      </c>
      <c r="F2626" s="268">
        <f>IF(C2626="MAT.",VLOOKUP(A2626,INSUMOS_AUX!A:F,6,FALSE),0)</f>
        <v>604.45000000000005</v>
      </c>
      <c r="G2626" s="375">
        <f>IF(C2626="M.O.",VLOOKUP(A2626,INSUMOS_AUX!A:F,6,FALSE),0)</f>
        <v>0</v>
      </c>
    </row>
    <row r="2627" spans="1:7" ht="21">
      <c r="A2627" s="375">
        <v>11950</v>
      </c>
      <c r="B2627" s="372" t="s">
        <v>285</v>
      </c>
      <c r="C2627" s="374" t="s">
        <v>43</v>
      </c>
      <c r="D2627" s="374" t="s">
        <v>2</v>
      </c>
      <c r="E2627" s="375">
        <v>24.4</v>
      </c>
      <c r="F2627" s="268">
        <f>IF(C2627="MAT.",VLOOKUP(A2627,INSUMOS_AUX!A:F,6,FALSE),0)</f>
        <v>0.12</v>
      </c>
      <c r="G2627" s="375">
        <f>IF(C2627="M.O.",VLOOKUP(A2627,INSUMOS_AUX!A:F,6,FALSE),0)</f>
        <v>0</v>
      </c>
    </row>
    <row r="2628" spans="1:7">
      <c r="A2628" s="375">
        <v>12815</v>
      </c>
      <c r="B2628" s="372" t="s">
        <v>2406</v>
      </c>
      <c r="C2628" s="374" t="s">
        <v>43</v>
      </c>
      <c r="D2628" s="374" t="s">
        <v>2</v>
      </c>
      <c r="E2628" s="375">
        <v>4.0112628999999997E-2</v>
      </c>
      <c r="F2628" s="268">
        <f>IF(C2628="MAT.",VLOOKUP(A2628,INSUMOS_AUX!A:F,6,FALSE),0)</f>
        <v>5.65</v>
      </c>
      <c r="G2628" s="375">
        <f>IF(C2628="M.O.",VLOOKUP(A2628,INSUMOS_AUX!A:F,6,FALSE),0)</f>
        <v>0</v>
      </c>
    </row>
    <row r="2629" spans="1:7">
      <c r="A2629" s="375">
        <v>12892</v>
      </c>
      <c r="B2629" s="372" t="s">
        <v>328</v>
      </c>
      <c r="C2629" s="374" t="s">
        <v>43</v>
      </c>
      <c r="D2629" s="374" t="s">
        <v>98</v>
      </c>
      <c r="E2629" s="375">
        <v>6.0748135000000002E-2</v>
      </c>
      <c r="F2629" s="268">
        <f>IF(C2629="MAT.",VLOOKUP(A2629,INSUMOS_AUX!A:F,6,FALSE),0)</f>
        <v>9</v>
      </c>
      <c r="G2629" s="375">
        <f>IF(C2629="M.O.",VLOOKUP(A2629,INSUMOS_AUX!A:F,6,FALSE),0)</f>
        <v>0</v>
      </c>
    </row>
    <row r="2630" spans="1:7">
      <c r="A2630" s="375">
        <v>12893</v>
      </c>
      <c r="B2630" s="372" t="s">
        <v>329</v>
      </c>
      <c r="C2630" s="374" t="s">
        <v>43</v>
      </c>
      <c r="D2630" s="374" t="s">
        <v>98</v>
      </c>
      <c r="E2630" s="375">
        <v>7.0812230000000002E-3</v>
      </c>
      <c r="F2630" s="268">
        <f>IF(C2630="MAT.",VLOOKUP(A2630,INSUMOS_AUX!A:F,6,FALSE),0)</f>
        <v>48</v>
      </c>
      <c r="G2630" s="375">
        <f>IF(C2630="M.O.",VLOOKUP(A2630,INSUMOS_AUX!A:F,6,FALSE),0)</f>
        <v>0</v>
      </c>
    </row>
    <row r="2631" spans="1:7">
      <c r="A2631" s="375">
        <v>142</v>
      </c>
      <c r="B2631" s="372" t="s">
        <v>154</v>
      </c>
      <c r="C2631" s="374" t="s">
        <v>43</v>
      </c>
      <c r="D2631" s="374" t="s">
        <v>6388</v>
      </c>
      <c r="E2631" s="375">
        <v>0.59030000000000005</v>
      </c>
      <c r="F2631" s="268">
        <f>IF(C2631="MAT.",VLOOKUP(A2631,INSUMOS_AUX!A:F,6,FALSE),0)</f>
        <v>31.53</v>
      </c>
      <c r="G2631" s="375">
        <f>IF(C2631="M.O.",VLOOKUP(A2631,INSUMOS_AUX!A:F,6,FALSE),0)</f>
        <v>0</v>
      </c>
    </row>
    <row r="2632" spans="1:7">
      <c r="A2632" s="375">
        <v>25966</v>
      </c>
      <c r="B2632" s="372" t="s">
        <v>3980</v>
      </c>
      <c r="C2632" s="374" t="s">
        <v>43</v>
      </c>
      <c r="D2632" s="374" t="s">
        <v>113</v>
      </c>
      <c r="E2632" s="375">
        <v>6.6853650000000004E-3</v>
      </c>
      <c r="F2632" s="268">
        <f>IF(C2632="MAT.",VLOOKUP(A2632,INSUMOS_AUX!A:F,6,FALSE),0)</f>
        <v>13.63</v>
      </c>
      <c r="G2632" s="375">
        <f>IF(C2632="M.O.",VLOOKUP(A2632,INSUMOS_AUX!A:F,6,FALSE),0)</f>
        <v>0</v>
      </c>
    </row>
    <row r="2633" spans="1:7">
      <c r="A2633" s="375">
        <v>2711</v>
      </c>
      <c r="B2633" s="372" t="s">
        <v>334</v>
      </c>
      <c r="C2633" s="374" t="s">
        <v>43</v>
      </c>
      <c r="D2633" s="374" t="s">
        <v>2</v>
      </c>
      <c r="E2633" s="375">
        <v>2.9395250000000001E-3</v>
      </c>
      <c r="F2633" s="268">
        <f>IF(C2633="MAT.",VLOOKUP(A2633,INSUMOS_AUX!A:F,6,FALSE),0)</f>
        <v>100.24</v>
      </c>
      <c r="G2633" s="375">
        <f>IF(C2633="M.O.",VLOOKUP(A2633,INSUMOS_AUX!A:F,6,FALSE),0)</f>
        <v>0</v>
      </c>
    </row>
    <row r="2634" spans="1:7">
      <c r="A2634" s="375">
        <v>36144</v>
      </c>
      <c r="B2634" s="372" t="s">
        <v>4026</v>
      </c>
      <c r="C2634" s="374" t="s">
        <v>43</v>
      </c>
      <c r="D2634" s="374" t="s">
        <v>2</v>
      </c>
      <c r="E2634" s="375">
        <v>0.493107886</v>
      </c>
      <c r="F2634" s="268">
        <f>IF(C2634="MAT.",VLOOKUP(A2634,INSUMOS_AUX!A:F,6,FALSE),0)</f>
        <v>1.1200000000000001</v>
      </c>
      <c r="G2634" s="375">
        <f>IF(C2634="M.O.",VLOOKUP(A2634,INSUMOS_AUX!A:F,6,FALSE),0)</f>
        <v>0</v>
      </c>
    </row>
    <row r="2635" spans="1:7">
      <c r="A2635" s="375">
        <v>36146</v>
      </c>
      <c r="B2635" s="372" t="s">
        <v>3883</v>
      </c>
      <c r="C2635" s="374" t="s">
        <v>43</v>
      </c>
      <c r="D2635" s="374" t="s">
        <v>2</v>
      </c>
      <c r="E2635" s="375">
        <v>5.4858470000000003E-3</v>
      </c>
      <c r="F2635" s="268">
        <f>IF(C2635="MAT.",VLOOKUP(A2635,INSUMOS_AUX!A:F,6,FALSE),0)</f>
        <v>170</v>
      </c>
      <c r="G2635" s="375">
        <f>IF(C2635="M.O.",VLOOKUP(A2635,INSUMOS_AUX!A:F,6,FALSE),0)</f>
        <v>0</v>
      </c>
    </row>
    <row r="2636" spans="1:7" ht="21">
      <c r="A2636" s="375">
        <v>36149</v>
      </c>
      <c r="B2636" s="372" t="s">
        <v>4647</v>
      </c>
      <c r="C2636" s="374" t="s">
        <v>43</v>
      </c>
      <c r="D2636" s="374" t="s">
        <v>2</v>
      </c>
      <c r="E2636" s="375">
        <v>3.1845599999999999E-3</v>
      </c>
      <c r="F2636" s="268">
        <f>IF(C2636="MAT.",VLOOKUP(A2636,INSUMOS_AUX!A:F,6,FALSE),0)</f>
        <v>117.5</v>
      </c>
      <c r="G2636" s="375">
        <f>IF(C2636="M.O.",VLOOKUP(A2636,INSUMOS_AUX!A:F,6,FALSE),0)</f>
        <v>0</v>
      </c>
    </row>
    <row r="2637" spans="1:7">
      <c r="A2637" s="375">
        <v>36150</v>
      </c>
      <c r="B2637" s="372" t="s">
        <v>780</v>
      </c>
      <c r="C2637" s="374" t="s">
        <v>43</v>
      </c>
      <c r="D2637" s="374" t="s">
        <v>2</v>
      </c>
      <c r="E2637" s="375">
        <v>1.1704585E-2</v>
      </c>
      <c r="F2637" s="268">
        <f>IF(C2637="MAT.",VLOOKUP(A2637,INSUMOS_AUX!A:F,6,FALSE),0)</f>
        <v>29.7</v>
      </c>
      <c r="G2637" s="375">
        <f>IF(C2637="M.O.",VLOOKUP(A2637,INSUMOS_AUX!A:F,6,FALSE),0)</f>
        <v>0</v>
      </c>
    </row>
    <row r="2638" spans="1:7" ht="21">
      <c r="A2638" s="375">
        <v>36153</v>
      </c>
      <c r="B2638" s="372" t="s">
        <v>4184</v>
      </c>
      <c r="C2638" s="374" t="s">
        <v>43</v>
      </c>
      <c r="D2638" s="374" t="s">
        <v>2</v>
      </c>
      <c r="E2638" s="375">
        <v>4.7547249999999996E-3</v>
      </c>
      <c r="F2638" s="268">
        <f>IF(C2638="MAT.",VLOOKUP(A2638,INSUMOS_AUX!A:F,6,FALSE),0)</f>
        <v>133.75</v>
      </c>
      <c r="G2638" s="375">
        <f>IF(C2638="M.O.",VLOOKUP(A2638,INSUMOS_AUX!A:F,6,FALSE),0)</f>
        <v>0</v>
      </c>
    </row>
    <row r="2639" spans="1:7">
      <c r="A2639" s="375">
        <v>37370</v>
      </c>
      <c r="B2639" s="372" t="s">
        <v>104</v>
      </c>
      <c r="C2639" s="374" t="s">
        <v>43</v>
      </c>
      <c r="D2639" s="374" t="s">
        <v>97</v>
      </c>
      <c r="E2639" s="375">
        <v>4.423</v>
      </c>
      <c r="F2639" s="268">
        <f>IF(C2639="MAT.",VLOOKUP(A2639,INSUMOS_AUX!A:F,6,FALSE),0)</f>
        <v>1.7</v>
      </c>
      <c r="G2639" s="375">
        <f>IF(C2639="M.O.",VLOOKUP(A2639,INSUMOS_AUX!A:F,6,FALSE),0)</f>
        <v>0</v>
      </c>
    </row>
    <row r="2640" spans="1:7">
      <c r="A2640" s="375">
        <v>37371</v>
      </c>
      <c r="B2640" s="372" t="s">
        <v>105</v>
      </c>
      <c r="C2640" s="374" t="s">
        <v>43</v>
      </c>
      <c r="D2640" s="374" t="s">
        <v>97</v>
      </c>
      <c r="E2640" s="375">
        <v>4.423</v>
      </c>
      <c r="F2640" s="268">
        <f>IF(C2640="MAT.",VLOOKUP(A2640,INSUMOS_AUX!A:F,6,FALSE),0)</f>
        <v>0.64</v>
      </c>
      <c r="G2640" s="375">
        <f>IF(C2640="M.O.",VLOOKUP(A2640,INSUMOS_AUX!A:F,6,FALSE),0)</f>
        <v>0</v>
      </c>
    </row>
    <row r="2641" spans="1:7">
      <c r="A2641" s="375">
        <v>37372</v>
      </c>
      <c r="B2641" s="372" t="s">
        <v>106</v>
      </c>
      <c r="C2641" s="374" t="s">
        <v>43</v>
      </c>
      <c r="D2641" s="374" t="s">
        <v>97</v>
      </c>
      <c r="E2641" s="375">
        <v>4.423</v>
      </c>
      <c r="F2641" s="268">
        <f>IF(C2641="MAT.",VLOOKUP(A2641,INSUMOS_AUX!A:F,6,FALSE),0)</f>
        <v>0.37</v>
      </c>
      <c r="G2641" s="375">
        <f>IF(C2641="M.O.",VLOOKUP(A2641,INSUMOS_AUX!A:F,6,FALSE),0)</f>
        <v>0</v>
      </c>
    </row>
    <row r="2642" spans="1:7">
      <c r="A2642" s="375">
        <v>37373</v>
      </c>
      <c r="B2642" s="372" t="s">
        <v>107</v>
      </c>
      <c r="C2642" s="374" t="s">
        <v>43</v>
      </c>
      <c r="D2642" s="374" t="s">
        <v>97</v>
      </c>
      <c r="E2642" s="375">
        <v>4.423</v>
      </c>
      <c r="F2642" s="268">
        <f>IF(C2642="MAT.",VLOOKUP(A2642,INSUMOS_AUX!A:F,6,FALSE),0)</f>
        <v>0.02</v>
      </c>
      <c r="G2642" s="375">
        <f>IF(C2642="M.O.",VLOOKUP(A2642,INSUMOS_AUX!A:F,6,FALSE),0)</f>
        <v>0</v>
      </c>
    </row>
    <row r="2643" spans="1:7">
      <c r="A2643" s="375">
        <v>38382</v>
      </c>
      <c r="B2643" s="372" t="s">
        <v>2915</v>
      </c>
      <c r="C2643" s="374" t="s">
        <v>43</v>
      </c>
      <c r="D2643" s="374" t="s">
        <v>2</v>
      </c>
      <c r="E2643" s="375">
        <v>1.207479E-2</v>
      </c>
      <c r="F2643" s="268">
        <f>IF(C2643="MAT.",VLOOKUP(A2643,INSUMOS_AUX!A:F,6,FALSE),0)</f>
        <v>7.37</v>
      </c>
      <c r="G2643" s="375">
        <f>IF(C2643="M.O.",VLOOKUP(A2643,INSUMOS_AUX!A:F,6,FALSE),0)</f>
        <v>0</v>
      </c>
    </row>
    <row r="2644" spans="1:7">
      <c r="A2644" s="375">
        <v>38390</v>
      </c>
      <c r="B2644" s="372" t="s">
        <v>4067</v>
      </c>
      <c r="C2644" s="374" t="s">
        <v>43</v>
      </c>
      <c r="D2644" s="374" t="s">
        <v>2</v>
      </c>
      <c r="E2644" s="375">
        <v>6.6853650000000004E-3</v>
      </c>
      <c r="F2644" s="268">
        <f>IF(C2644="MAT.",VLOOKUP(A2644,INSUMOS_AUX!A:F,6,FALSE),0)</f>
        <v>22.22</v>
      </c>
      <c r="G2644" s="375">
        <f>IF(C2644="M.O.",VLOOKUP(A2644,INSUMOS_AUX!A:F,6,FALSE),0)</f>
        <v>0</v>
      </c>
    </row>
    <row r="2645" spans="1:7">
      <c r="A2645" s="375">
        <v>38393</v>
      </c>
      <c r="B2645" s="372" t="s">
        <v>4066</v>
      </c>
      <c r="C2645" s="374" t="s">
        <v>43</v>
      </c>
      <c r="D2645" s="374" t="s">
        <v>2</v>
      </c>
      <c r="E2645" s="375">
        <v>6.6853650000000004E-3</v>
      </c>
      <c r="F2645" s="268">
        <f>IF(C2645="MAT.",VLOOKUP(A2645,INSUMOS_AUX!A:F,6,FALSE),0)</f>
        <v>10.02</v>
      </c>
      <c r="G2645" s="375">
        <f>IF(C2645="M.O.",VLOOKUP(A2645,INSUMOS_AUX!A:F,6,FALSE),0)</f>
        <v>0</v>
      </c>
    </row>
    <row r="2646" spans="1:7">
      <c r="A2646" s="375">
        <v>38396</v>
      </c>
      <c r="B2646" s="372" t="s">
        <v>4090</v>
      </c>
      <c r="C2646" s="374" t="s">
        <v>43</v>
      </c>
      <c r="D2646" s="374" t="s">
        <v>2</v>
      </c>
      <c r="E2646" s="375">
        <v>2.3972699999999999E-4</v>
      </c>
      <c r="F2646" s="268">
        <f>IF(C2646="MAT.",VLOOKUP(A2646,INSUMOS_AUX!A:F,6,FALSE),0)</f>
        <v>308.81</v>
      </c>
      <c r="G2646" s="375">
        <f>IF(C2646="M.O.",VLOOKUP(A2646,INSUMOS_AUX!A:F,6,FALSE),0)</f>
        <v>0</v>
      </c>
    </row>
    <row r="2647" spans="1:7">
      <c r="A2647" s="375">
        <v>38399</v>
      </c>
      <c r="B2647" s="372" t="s">
        <v>914</v>
      </c>
      <c r="C2647" s="374" t="s">
        <v>43</v>
      </c>
      <c r="D2647" s="374" t="s">
        <v>2</v>
      </c>
      <c r="E2647" s="375">
        <v>1.197748E-3</v>
      </c>
      <c r="F2647" s="268">
        <f>IF(C2647="MAT.",VLOOKUP(A2647,INSUMOS_AUX!A:F,6,FALSE),0)</f>
        <v>123.87</v>
      </c>
      <c r="G2647" s="375">
        <f>IF(C2647="M.O.",VLOOKUP(A2647,INSUMOS_AUX!A:F,6,FALSE),0)</f>
        <v>0</v>
      </c>
    </row>
    <row r="2648" spans="1:7" ht="21">
      <c r="A2648" s="375">
        <v>38413</v>
      </c>
      <c r="B2648" s="372" t="s">
        <v>2921</v>
      </c>
      <c r="C2648" s="374" t="s">
        <v>43</v>
      </c>
      <c r="D2648" s="374" t="s">
        <v>2</v>
      </c>
      <c r="E2648" s="375">
        <v>1.9505400000000001E-4</v>
      </c>
      <c r="F2648" s="268">
        <f>IF(C2648="MAT.",VLOOKUP(A2648,INSUMOS_AUX!A:F,6,FALSE),0)</f>
        <v>623.17999999999995</v>
      </c>
      <c r="G2648" s="375">
        <f>IF(C2648="M.O.",VLOOKUP(A2648,INSUMOS_AUX!A:F,6,FALSE),0)</f>
        <v>0</v>
      </c>
    </row>
    <row r="2649" spans="1:7">
      <c r="A2649" s="375">
        <v>38476</v>
      </c>
      <c r="B2649" s="372" t="s">
        <v>2266</v>
      </c>
      <c r="C2649" s="374" t="s">
        <v>43</v>
      </c>
      <c r="D2649" s="374" t="s">
        <v>2</v>
      </c>
      <c r="E2649" s="375">
        <v>9.0981099999999995E-4</v>
      </c>
      <c r="F2649" s="268">
        <f>IF(C2649="MAT.",VLOOKUP(A2649,INSUMOS_AUX!A:F,6,FALSE),0)</f>
        <v>186.63</v>
      </c>
      <c r="G2649" s="375">
        <f>IF(C2649="M.O.",VLOOKUP(A2649,INSUMOS_AUX!A:F,6,FALSE),0)</f>
        <v>0</v>
      </c>
    </row>
    <row r="2650" spans="1:7">
      <c r="A2650" s="375">
        <v>38477</v>
      </c>
      <c r="B2650" s="372" t="s">
        <v>2267</v>
      </c>
      <c r="C2650" s="374" t="s">
        <v>43</v>
      </c>
      <c r="D2650" s="374" t="s">
        <v>2</v>
      </c>
      <c r="E2650" s="375">
        <v>1.9505400000000001E-4</v>
      </c>
      <c r="F2650" s="268">
        <f>IF(C2650="MAT.",VLOOKUP(A2650,INSUMOS_AUX!A:F,6,FALSE),0)</f>
        <v>528.54</v>
      </c>
      <c r="G2650" s="375">
        <f>IF(C2650="M.O.",VLOOKUP(A2650,INSUMOS_AUX!A:F,6,FALSE),0)</f>
        <v>0</v>
      </c>
    </row>
    <row r="2651" spans="1:7">
      <c r="A2651" s="375">
        <v>4750</v>
      </c>
      <c r="B2651" s="372" t="s">
        <v>110</v>
      </c>
      <c r="C2651" s="374" t="s">
        <v>92</v>
      </c>
      <c r="D2651" s="374" t="s">
        <v>97</v>
      </c>
      <c r="E2651" s="375">
        <v>2.9994279000000001</v>
      </c>
      <c r="F2651" s="268">
        <f>IF(C2651="MAT.",VLOOKUP(A2651,INSUMOS_AUX!A:F,6,FALSE),0)</f>
        <v>0</v>
      </c>
      <c r="G2651" s="375">
        <f>IF(C2651="M.O.",VLOOKUP(A2651,INSUMOS_AUX!A:F,6,FALSE),0)</f>
        <v>13.35</v>
      </c>
    </row>
    <row r="2652" spans="1:7" ht="21">
      <c r="A2652" s="375">
        <v>601</v>
      </c>
      <c r="B2652" s="372" t="s">
        <v>5404</v>
      </c>
      <c r="C2652" s="374" t="s">
        <v>43</v>
      </c>
      <c r="D2652" s="374" t="s">
        <v>76</v>
      </c>
      <c r="E2652" s="375">
        <v>1.0001</v>
      </c>
      <c r="F2652" s="268">
        <f>IF(C2652="MAT.",VLOOKUP(A2652,INSUMOS_AUX!A:F,6,FALSE),0)</f>
        <v>625.82000000000005</v>
      </c>
      <c r="G2652" s="375">
        <f>IF(C2652="M.O.",VLOOKUP(A2652,INSUMOS_AUX!A:F,6,FALSE),0)</f>
        <v>0</v>
      </c>
    </row>
    <row r="2653" spans="1:7">
      <c r="A2653" s="375">
        <v>6111</v>
      </c>
      <c r="B2653" s="372" t="s">
        <v>109</v>
      </c>
      <c r="C2653" s="374" t="s">
        <v>92</v>
      </c>
      <c r="D2653" s="374" t="s">
        <v>97</v>
      </c>
      <c r="E2653" s="375">
        <v>1.4992053999999999</v>
      </c>
      <c r="F2653" s="268">
        <f>IF(C2653="MAT.",VLOOKUP(A2653,INSUMOS_AUX!A:F,6,FALSE),0)</f>
        <v>0</v>
      </c>
      <c r="G2653" s="375">
        <f>IF(C2653="M.O.",VLOOKUP(A2653,INSUMOS_AUX!A:F,6,FALSE),0)</f>
        <v>8.17</v>
      </c>
    </row>
    <row r="2654" spans="1:7">
      <c r="A2654" s="96"/>
      <c r="B2654" s="110"/>
      <c r="C2654" s="97"/>
      <c r="D2654" s="97"/>
      <c r="E2654" s="97"/>
      <c r="F2654" s="97"/>
      <c r="G2654" s="97"/>
    </row>
    <row r="2655" spans="1:7" ht="21">
      <c r="A2655" s="359" t="s">
        <v>5796</v>
      </c>
      <c r="B2655" s="358" t="s">
        <v>5797</v>
      </c>
      <c r="C2655" s="360" t="s">
        <v>75</v>
      </c>
      <c r="D2655" s="360" t="s">
        <v>76</v>
      </c>
      <c r="E2655" s="361">
        <v>16.96</v>
      </c>
      <c r="F2655" s="361">
        <f t="shared" ref="F2655:G2655" si="87">SUMPRODUCT($E2656:$E2687,F2656:F2687)</f>
        <v>571.08671024726004</v>
      </c>
      <c r="G2655" s="361">
        <f t="shared" si="87"/>
        <v>36.987652458139998</v>
      </c>
    </row>
    <row r="2656" spans="1:7">
      <c r="A2656" s="375">
        <v>10</v>
      </c>
      <c r="B2656" s="372" t="s">
        <v>332</v>
      </c>
      <c r="C2656" s="374" t="s">
        <v>43</v>
      </c>
      <c r="D2656" s="374" t="s">
        <v>2</v>
      </c>
      <c r="E2656" s="375">
        <v>2.8477255E-2</v>
      </c>
      <c r="F2656" s="268">
        <f>IF(C2656="MAT.",VLOOKUP(A2656,INSUMOS_AUX!A:F,6,FALSE),0)</f>
        <v>6.13</v>
      </c>
      <c r="G2656" s="375">
        <f>IF(C2656="M.O.",VLOOKUP(A2656,INSUMOS_AUX!A:F,6,FALSE),0)</f>
        <v>0</v>
      </c>
    </row>
    <row r="2657" spans="1:7">
      <c r="A2657" s="375">
        <v>10498</v>
      </c>
      <c r="B2657" s="372" t="s">
        <v>179</v>
      </c>
      <c r="C2657" s="374" t="s">
        <v>43</v>
      </c>
      <c r="D2657" s="374" t="s">
        <v>94</v>
      </c>
      <c r="E2657" s="375">
        <v>1.5</v>
      </c>
      <c r="F2657" s="268">
        <f>IF(C2657="MAT.",VLOOKUP(A2657,INSUMOS_AUX!A:F,6,FALSE),0)</f>
        <v>5.29</v>
      </c>
      <c r="G2657" s="375">
        <f>IF(C2657="M.O.",VLOOKUP(A2657,INSUMOS_AUX!A:F,6,FALSE),0)</f>
        <v>0</v>
      </c>
    </row>
    <row r="2658" spans="1:7">
      <c r="A2658" s="375">
        <v>1106</v>
      </c>
      <c r="B2658" s="372" t="s">
        <v>342</v>
      </c>
      <c r="C2658" s="374" t="s">
        <v>43</v>
      </c>
      <c r="D2658" s="374" t="s">
        <v>94</v>
      </c>
      <c r="E2658" s="375">
        <v>0.48137999999999997</v>
      </c>
      <c r="F2658" s="268">
        <f>IF(C2658="MAT.",VLOOKUP(A2658,INSUMOS_AUX!A:F,6,FALSE),0)</f>
        <v>0.53</v>
      </c>
      <c r="G2658" s="375">
        <f>IF(C2658="M.O.",VLOOKUP(A2658,INSUMOS_AUX!A:F,6,FALSE),0)</f>
        <v>0</v>
      </c>
    </row>
    <row r="2659" spans="1:7" ht="21">
      <c r="A2659" s="375">
        <v>11359</v>
      </c>
      <c r="B2659" s="372" t="s">
        <v>5603</v>
      </c>
      <c r="C2659" s="374" t="s">
        <v>43</v>
      </c>
      <c r="D2659" s="374" t="s">
        <v>2</v>
      </c>
      <c r="E2659" s="375">
        <v>2.4047200000000001E-4</v>
      </c>
      <c r="F2659" s="268">
        <f>IF(C2659="MAT.",VLOOKUP(A2659,INSUMOS_AUX!A:F,6,FALSE),0)</f>
        <v>604.45000000000005</v>
      </c>
      <c r="G2659" s="375">
        <f>IF(C2659="M.O.",VLOOKUP(A2659,INSUMOS_AUX!A:F,6,FALSE),0)</f>
        <v>0</v>
      </c>
    </row>
    <row r="2660" spans="1:7">
      <c r="A2660" s="375">
        <v>12815</v>
      </c>
      <c r="B2660" s="372" t="s">
        <v>2406</v>
      </c>
      <c r="C2660" s="374" t="s">
        <v>43</v>
      </c>
      <c r="D2660" s="374" t="s">
        <v>2</v>
      </c>
      <c r="E2660" s="375">
        <v>3.2213625000000003E-2</v>
      </c>
      <c r="F2660" s="268">
        <f>IF(C2660="MAT.",VLOOKUP(A2660,INSUMOS_AUX!A:F,6,FALSE),0)</f>
        <v>5.65</v>
      </c>
      <c r="G2660" s="375">
        <f>IF(C2660="M.O.",VLOOKUP(A2660,INSUMOS_AUX!A:F,6,FALSE),0)</f>
        <v>0</v>
      </c>
    </row>
    <row r="2661" spans="1:7">
      <c r="A2661" s="375">
        <v>12892</v>
      </c>
      <c r="B2661" s="372" t="s">
        <v>328</v>
      </c>
      <c r="C2661" s="374" t="s">
        <v>43</v>
      </c>
      <c r="D2661" s="374" t="s">
        <v>98</v>
      </c>
      <c r="E2661" s="375">
        <v>4.8785573999999998E-2</v>
      </c>
      <c r="F2661" s="268">
        <f>IF(C2661="MAT.",VLOOKUP(A2661,INSUMOS_AUX!A:F,6,FALSE),0)</f>
        <v>9</v>
      </c>
      <c r="G2661" s="375">
        <f>IF(C2661="M.O.",VLOOKUP(A2661,INSUMOS_AUX!A:F,6,FALSE),0)</f>
        <v>0</v>
      </c>
    </row>
    <row r="2662" spans="1:7">
      <c r="A2662" s="375">
        <v>12893</v>
      </c>
      <c r="B2662" s="372" t="s">
        <v>329</v>
      </c>
      <c r="C2662" s="374" t="s">
        <v>43</v>
      </c>
      <c r="D2662" s="374" t="s">
        <v>98</v>
      </c>
      <c r="E2662" s="375">
        <v>5.6867840000000003E-3</v>
      </c>
      <c r="F2662" s="268">
        <f>IF(C2662="MAT.",VLOOKUP(A2662,INSUMOS_AUX!A:F,6,FALSE),0)</f>
        <v>48</v>
      </c>
      <c r="G2662" s="375">
        <f>IF(C2662="M.O.",VLOOKUP(A2662,INSUMOS_AUX!A:F,6,FALSE),0)</f>
        <v>0</v>
      </c>
    </row>
    <row r="2663" spans="1:7">
      <c r="A2663" s="375">
        <v>1379</v>
      </c>
      <c r="B2663" s="372" t="s">
        <v>335</v>
      </c>
      <c r="C2663" s="374" t="s">
        <v>43</v>
      </c>
      <c r="D2663" s="374" t="s">
        <v>94</v>
      </c>
      <c r="E2663" s="375">
        <v>1.84524</v>
      </c>
      <c r="F2663" s="268">
        <f>IF(C2663="MAT.",VLOOKUP(A2663,INSUMOS_AUX!A:F,6,FALSE),0)</f>
        <v>0.42</v>
      </c>
      <c r="G2663" s="375">
        <f>IF(C2663="M.O.",VLOOKUP(A2663,INSUMOS_AUX!A:F,6,FALSE),0)</f>
        <v>0</v>
      </c>
    </row>
    <row r="2664" spans="1:7">
      <c r="A2664" s="375">
        <v>25966</v>
      </c>
      <c r="B2664" s="372" t="s">
        <v>3980</v>
      </c>
      <c r="C2664" s="374" t="s">
        <v>43</v>
      </c>
      <c r="D2664" s="374" t="s">
        <v>113</v>
      </c>
      <c r="E2664" s="375">
        <v>5.3688779999999997E-3</v>
      </c>
      <c r="F2664" s="268">
        <f>IF(C2664="MAT.",VLOOKUP(A2664,INSUMOS_AUX!A:F,6,FALSE),0)</f>
        <v>13.63</v>
      </c>
      <c r="G2664" s="375">
        <f>IF(C2664="M.O.",VLOOKUP(A2664,INSUMOS_AUX!A:F,6,FALSE),0)</f>
        <v>0</v>
      </c>
    </row>
    <row r="2665" spans="1:7">
      <c r="A2665" s="375">
        <v>2711</v>
      </c>
      <c r="B2665" s="372" t="s">
        <v>334</v>
      </c>
      <c r="C2665" s="374" t="s">
        <v>43</v>
      </c>
      <c r="D2665" s="374" t="s">
        <v>2</v>
      </c>
      <c r="E2665" s="375">
        <v>2.3606719999999999E-3</v>
      </c>
      <c r="F2665" s="268">
        <f>IF(C2665="MAT.",VLOOKUP(A2665,INSUMOS_AUX!A:F,6,FALSE),0)</f>
        <v>100.24</v>
      </c>
      <c r="G2665" s="375">
        <f>IF(C2665="M.O.",VLOOKUP(A2665,INSUMOS_AUX!A:F,6,FALSE),0)</f>
        <v>0</v>
      </c>
    </row>
    <row r="2666" spans="1:7">
      <c r="A2666" s="375">
        <v>36144</v>
      </c>
      <c r="B2666" s="372" t="s">
        <v>4026</v>
      </c>
      <c r="C2666" s="374" t="s">
        <v>43</v>
      </c>
      <c r="D2666" s="374" t="s">
        <v>2</v>
      </c>
      <c r="E2666" s="375">
        <v>0.39600476400000001</v>
      </c>
      <c r="F2666" s="268">
        <f>IF(C2666="MAT.",VLOOKUP(A2666,INSUMOS_AUX!A:F,6,FALSE),0)</f>
        <v>1.1200000000000001</v>
      </c>
      <c r="G2666" s="375">
        <f>IF(C2666="M.O.",VLOOKUP(A2666,INSUMOS_AUX!A:F,6,FALSE),0)</f>
        <v>0</v>
      </c>
    </row>
    <row r="2667" spans="1:7">
      <c r="A2667" s="375">
        <v>36146</v>
      </c>
      <c r="B2667" s="372" t="s">
        <v>3883</v>
      </c>
      <c r="C2667" s="374" t="s">
        <v>43</v>
      </c>
      <c r="D2667" s="374" t="s">
        <v>2</v>
      </c>
      <c r="E2667" s="375">
        <v>4.4055700000000001E-3</v>
      </c>
      <c r="F2667" s="268">
        <f>IF(C2667="MAT.",VLOOKUP(A2667,INSUMOS_AUX!A:F,6,FALSE),0)</f>
        <v>170</v>
      </c>
      <c r="G2667" s="375">
        <f>IF(C2667="M.O.",VLOOKUP(A2667,INSUMOS_AUX!A:F,6,FALSE),0)</f>
        <v>0</v>
      </c>
    </row>
    <row r="2668" spans="1:7" ht="21">
      <c r="A2668" s="375">
        <v>36149</v>
      </c>
      <c r="B2668" s="372" t="s">
        <v>4647</v>
      </c>
      <c r="C2668" s="374" t="s">
        <v>43</v>
      </c>
      <c r="D2668" s="374" t="s">
        <v>2</v>
      </c>
      <c r="E2668" s="375">
        <v>2.5574539999999998E-3</v>
      </c>
      <c r="F2668" s="268">
        <f>IF(C2668="MAT.",VLOOKUP(A2668,INSUMOS_AUX!A:F,6,FALSE),0)</f>
        <v>117.5</v>
      </c>
      <c r="G2668" s="375">
        <f>IF(C2668="M.O.",VLOOKUP(A2668,INSUMOS_AUX!A:F,6,FALSE),0)</f>
        <v>0</v>
      </c>
    </row>
    <row r="2669" spans="1:7">
      <c r="A2669" s="375">
        <v>36150</v>
      </c>
      <c r="B2669" s="372" t="s">
        <v>780</v>
      </c>
      <c r="C2669" s="374" t="s">
        <v>43</v>
      </c>
      <c r="D2669" s="374" t="s">
        <v>2</v>
      </c>
      <c r="E2669" s="375">
        <v>9.3997109999999998E-3</v>
      </c>
      <c r="F2669" s="268">
        <f>IF(C2669="MAT.",VLOOKUP(A2669,INSUMOS_AUX!A:F,6,FALSE),0)</f>
        <v>29.7</v>
      </c>
      <c r="G2669" s="375">
        <f>IF(C2669="M.O.",VLOOKUP(A2669,INSUMOS_AUX!A:F,6,FALSE),0)</f>
        <v>0</v>
      </c>
    </row>
    <row r="2670" spans="1:7" ht="21">
      <c r="A2670" s="375">
        <v>36153</v>
      </c>
      <c r="B2670" s="372" t="s">
        <v>4184</v>
      </c>
      <c r="C2670" s="374" t="s">
        <v>43</v>
      </c>
      <c r="D2670" s="374" t="s">
        <v>2</v>
      </c>
      <c r="E2670" s="375">
        <v>3.8184220000000001E-3</v>
      </c>
      <c r="F2670" s="268">
        <f>IF(C2670="MAT.",VLOOKUP(A2670,INSUMOS_AUX!A:F,6,FALSE),0)</f>
        <v>133.75</v>
      </c>
      <c r="G2670" s="375">
        <f>IF(C2670="M.O.",VLOOKUP(A2670,INSUMOS_AUX!A:F,6,FALSE),0)</f>
        <v>0</v>
      </c>
    </row>
    <row r="2671" spans="1:7">
      <c r="A2671" s="375">
        <v>370</v>
      </c>
      <c r="B2671" s="372" t="s">
        <v>6367</v>
      </c>
      <c r="C2671" s="374" t="s">
        <v>43</v>
      </c>
      <c r="D2671" s="374" t="s">
        <v>93</v>
      </c>
      <c r="E2671" s="375">
        <v>7.1999999999999998E-3</v>
      </c>
      <c r="F2671" s="268">
        <f>IF(C2671="MAT.",VLOOKUP(A2671,INSUMOS_AUX!A:F,6,FALSE),0)</f>
        <v>77.5</v>
      </c>
      <c r="G2671" s="375">
        <f>IF(C2671="M.O.",VLOOKUP(A2671,INSUMOS_AUX!A:F,6,FALSE),0)</f>
        <v>0</v>
      </c>
    </row>
    <row r="2672" spans="1:7">
      <c r="A2672" s="375">
        <v>37370</v>
      </c>
      <c r="B2672" s="372" t="s">
        <v>104</v>
      </c>
      <c r="C2672" s="374" t="s">
        <v>43</v>
      </c>
      <c r="D2672" s="374" t="s">
        <v>97</v>
      </c>
      <c r="E2672" s="375">
        <v>3.5520200000000002</v>
      </c>
      <c r="F2672" s="268">
        <f>IF(C2672="MAT.",VLOOKUP(A2672,INSUMOS_AUX!A:F,6,FALSE),0)</f>
        <v>1.7</v>
      </c>
      <c r="G2672" s="375">
        <f>IF(C2672="M.O.",VLOOKUP(A2672,INSUMOS_AUX!A:F,6,FALSE),0)</f>
        <v>0</v>
      </c>
    </row>
    <row r="2673" spans="1:7">
      <c r="A2673" s="375">
        <v>37371</v>
      </c>
      <c r="B2673" s="372" t="s">
        <v>105</v>
      </c>
      <c r="C2673" s="374" t="s">
        <v>43</v>
      </c>
      <c r="D2673" s="374" t="s">
        <v>97</v>
      </c>
      <c r="E2673" s="375">
        <v>3.5520200000000002</v>
      </c>
      <c r="F2673" s="268">
        <f>IF(C2673="MAT.",VLOOKUP(A2673,INSUMOS_AUX!A:F,6,FALSE),0)</f>
        <v>0.64</v>
      </c>
      <c r="G2673" s="375">
        <f>IF(C2673="M.O.",VLOOKUP(A2673,INSUMOS_AUX!A:F,6,FALSE),0)</f>
        <v>0</v>
      </c>
    </row>
    <row r="2674" spans="1:7">
      <c r="A2674" s="375">
        <v>37372</v>
      </c>
      <c r="B2674" s="372" t="s">
        <v>106</v>
      </c>
      <c r="C2674" s="374" t="s">
        <v>43</v>
      </c>
      <c r="D2674" s="374" t="s">
        <v>97</v>
      </c>
      <c r="E2674" s="375">
        <v>3.5520200000000002</v>
      </c>
      <c r="F2674" s="268">
        <f>IF(C2674="MAT.",VLOOKUP(A2674,INSUMOS_AUX!A:F,6,FALSE),0)</f>
        <v>0.37</v>
      </c>
      <c r="G2674" s="375">
        <f>IF(C2674="M.O.",VLOOKUP(A2674,INSUMOS_AUX!A:F,6,FALSE),0)</f>
        <v>0</v>
      </c>
    </row>
    <row r="2675" spans="1:7">
      <c r="A2675" s="375">
        <v>37373</v>
      </c>
      <c r="B2675" s="372" t="s">
        <v>107</v>
      </c>
      <c r="C2675" s="374" t="s">
        <v>43</v>
      </c>
      <c r="D2675" s="374" t="s">
        <v>97</v>
      </c>
      <c r="E2675" s="375">
        <v>3.5520200000000002</v>
      </c>
      <c r="F2675" s="268">
        <f>IF(C2675="MAT.",VLOOKUP(A2675,INSUMOS_AUX!A:F,6,FALSE),0)</f>
        <v>0.02</v>
      </c>
      <c r="G2675" s="375">
        <f>IF(C2675="M.O.",VLOOKUP(A2675,INSUMOS_AUX!A:F,6,FALSE),0)</f>
        <v>0</v>
      </c>
    </row>
    <row r="2676" spans="1:7">
      <c r="A2676" s="375">
        <v>38382</v>
      </c>
      <c r="B2676" s="372" t="s">
        <v>2915</v>
      </c>
      <c r="C2676" s="374" t="s">
        <v>43</v>
      </c>
      <c r="D2676" s="374" t="s">
        <v>2</v>
      </c>
      <c r="E2676" s="375">
        <v>9.6970149999999998E-3</v>
      </c>
      <c r="F2676" s="268">
        <f>IF(C2676="MAT.",VLOOKUP(A2676,INSUMOS_AUX!A:F,6,FALSE),0)</f>
        <v>7.37</v>
      </c>
      <c r="G2676" s="375">
        <f>IF(C2676="M.O.",VLOOKUP(A2676,INSUMOS_AUX!A:F,6,FALSE),0)</f>
        <v>0</v>
      </c>
    </row>
    <row r="2677" spans="1:7">
      <c r="A2677" s="375">
        <v>38390</v>
      </c>
      <c r="B2677" s="372" t="s">
        <v>4067</v>
      </c>
      <c r="C2677" s="374" t="s">
        <v>43</v>
      </c>
      <c r="D2677" s="374" t="s">
        <v>2</v>
      </c>
      <c r="E2677" s="375">
        <v>5.3688779999999997E-3</v>
      </c>
      <c r="F2677" s="268">
        <f>IF(C2677="MAT.",VLOOKUP(A2677,INSUMOS_AUX!A:F,6,FALSE),0)</f>
        <v>22.22</v>
      </c>
      <c r="G2677" s="375">
        <f>IF(C2677="M.O.",VLOOKUP(A2677,INSUMOS_AUX!A:F,6,FALSE),0)</f>
        <v>0</v>
      </c>
    </row>
    <row r="2678" spans="1:7">
      <c r="A2678" s="375">
        <v>38393</v>
      </c>
      <c r="B2678" s="372" t="s">
        <v>4066</v>
      </c>
      <c r="C2678" s="374" t="s">
        <v>43</v>
      </c>
      <c r="D2678" s="374" t="s">
        <v>2</v>
      </c>
      <c r="E2678" s="375">
        <v>5.3688779999999997E-3</v>
      </c>
      <c r="F2678" s="268">
        <f>IF(C2678="MAT.",VLOOKUP(A2678,INSUMOS_AUX!A:F,6,FALSE),0)</f>
        <v>10.02</v>
      </c>
      <c r="G2678" s="375">
        <f>IF(C2678="M.O.",VLOOKUP(A2678,INSUMOS_AUX!A:F,6,FALSE),0)</f>
        <v>0</v>
      </c>
    </row>
    <row r="2679" spans="1:7">
      <c r="A2679" s="375">
        <v>38396</v>
      </c>
      <c r="B2679" s="372" t="s">
        <v>4090</v>
      </c>
      <c r="C2679" s="374" t="s">
        <v>43</v>
      </c>
      <c r="D2679" s="374" t="s">
        <v>2</v>
      </c>
      <c r="E2679" s="375">
        <v>1.9251899999999999E-4</v>
      </c>
      <c r="F2679" s="268">
        <f>IF(C2679="MAT.",VLOOKUP(A2679,INSUMOS_AUX!A:F,6,FALSE),0)</f>
        <v>308.81</v>
      </c>
      <c r="G2679" s="375">
        <f>IF(C2679="M.O.",VLOOKUP(A2679,INSUMOS_AUX!A:F,6,FALSE),0)</f>
        <v>0</v>
      </c>
    </row>
    <row r="2680" spans="1:7">
      <c r="A2680" s="375">
        <v>38399</v>
      </c>
      <c r="B2680" s="372" t="s">
        <v>914</v>
      </c>
      <c r="C2680" s="374" t="s">
        <v>43</v>
      </c>
      <c r="D2680" s="374" t="s">
        <v>2</v>
      </c>
      <c r="E2680" s="375">
        <v>9.6188700000000003E-4</v>
      </c>
      <c r="F2680" s="268">
        <f>IF(C2680="MAT.",VLOOKUP(A2680,INSUMOS_AUX!A:F,6,FALSE),0)</f>
        <v>123.87</v>
      </c>
      <c r="G2680" s="375">
        <f>IF(C2680="M.O.",VLOOKUP(A2680,INSUMOS_AUX!A:F,6,FALSE),0)</f>
        <v>0</v>
      </c>
    </row>
    <row r="2681" spans="1:7" ht="21">
      <c r="A2681" s="375">
        <v>38413</v>
      </c>
      <c r="B2681" s="372" t="s">
        <v>2921</v>
      </c>
      <c r="C2681" s="374" t="s">
        <v>43</v>
      </c>
      <c r="D2681" s="374" t="s">
        <v>2</v>
      </c>
      <c r="E2681" s="375">
        <v>1.56644E-4</v>
      </c>
      <c r="F2681" s="268">
        <f>IF(C2681="MAT.",VLOOKUP(A2681,INSUMOS_AUX!A:F,6,FALSE),0)</f>
        <v>623.17999999999995</v>
      </c>
      <c r="G2681" s="375">
        <f>IF(C2681="M.O.",VLOOKUP(A2681,INSUMOS_AUX!A:F,6,FALSE),0)</f>
        <v>0</v>
      </c>
    </row>
    <row r="2682" spans="1:7">
      <c r="A2682" s="375">
        <v>38476</v>
      </c>
      <c r="B2682" s="372" t="s">
        <v>2266</v>
      </c>
      <c r="C2682" s="374" t="s">
        <v>43</v>
      </c>
      <c r="D2682" s="374" t="s">
        <v>2</v>
      </c>
      <c r="E2682" s="375">
        <v>7.3065100000000002E-4</v>
      </c>
      <c r="F2682" s="268">
        <f>IF(C2682="MAT.",VLOOKUP(A2682,INSUMOS_AUX!A:F,6,FALSE),0)</f>
        <v>186.63</v>
      </c>
      <c r="G2682" s="375">
        <f>IF(C2682="M.O.",VLOOKUP(A2682,INSUMOS_AUX!A:F,6,FALSE),0)</f>
        <v>0</v>
      </c>
    </row>
    <row r="2683" spans="1:7">
      <c r="A2683" s="375">
        <v>38477</v>
      </c>
      <c r="B2683" s="372" t="s">
        <v>2267</v>
      </c>
      <c r="C2683" s="374" t="s">
        <v>43</v>
      </c>
      <c r="D2683" s="374" t="s">
        <v>2</v>
      </c>
      <c r="E2683" s="375">
        <v>1.56644E-4</v>
      </c>
      <c r="F2683" s="268">
        <f>IF(C2683="MAT.",VLOOKUP(A2683,INSUMOS_AUX!A:F,6,FALSE),0)</f>
        <v>528.54</v>
      </c>
      <c r="G2683" s="375">
        <f>IF(C2683="M.O.",VLOOKUP(A2683,INSUMOS_AUX!A:F,6,FALSE),0)</f>
        <v>0</v>
      </c>
    </row>
    <row r="2684" spans="1:7">
      <c r="A2684" s="375">
        <v>4750</v>
      </c>
      <c r="B2684" s="372" t="s">
        <v>110</v>
      </c>
      <c r="C2684" s="374" t="s">
        <v>92</v>
      </c>
      <c r="D2684" s="374" t="s">
        <v>97</v>
      </c>
      <c r="E2684" s="375">
        <v>0.50854999999999995</v>
      </c>
      <c r="F2684" s="268">
        <f>IF(C2684="MAT.",VLOOKUP(A2684,INSUMOS_AUX!A:F,6,FALSE),0)</f>
        <v>0</v>
      </c>
      <c r="G2684" s="375">
        <f>IF(C2684="M.O.",VLOOKUP(A2684,INSUMOS_AUX!A:F,6,FALSE),0)</f>
        <v>13.35</v>
      </c>
    </row>
    <row r="2685" spans="1:7" ht="21">
      <c r="A2685" s="375">
        <v>597</v>
      </c>
      <c r="B2685" s="372" t="s">
        <v>6411</v>
      </c>
      <c r="C2685" s="374" t="s">
        <v>43</v>
      </c>
      <c r="D2685" s="374" t="s">
        <v>76</v>
      </c>
      <c r="E2685" s="375">
        <v>1</v>
      </c>
      <c r="F2685" s="268">
        <f>IF(C2685="MAT.",VLOOKUP(A2685,INSUMOS_AUX!A:F,6,FALSE),0)</f>
        <v>547.32000000000005</v>
      </c>
      <c r="G2685" s="375">
        <f>IF(C2685="M.O.",VLOOKUP(A2685,INSUMOS_AUX!A:F,6,FALSE),0)</f>
        <v>0</v>
      </c>
    </row>
    <row r="2686" spans="1:7">
      <c r="A2686" s="375">
        <v>6110</v>
      </c>
      <c r="B2686" s="372" t="s">
        <v>134</v>
      </c>
      <c r="C2686" s="374" t="s">
        <v>92</v>
      </c>
      <c r="D2686" s="374" t="s">
        <v>97</v>
      </c>
      <c r="E2686" s="375">
        <v>1.1102300000000001</v>
      </c>
      <c r="F2686" s="268">
        <f>IF(C2686="MAT.",VLOOKUP(A2686,INSUMOS_AUX!A:F,6,FALSE),0)</f>
        <v>0</v>
      </c>
      <c r="G2686" s="375">
        <f>IF(C2686="M.O.",VLOOKUP(A2686,INSUMOS_AUX!A:F,6,FALSE),0)</f>
        <v>12.59</v>
      </c>
    </row>
    <row r="2687" spans="1:7">
      <c r="A2687" s="375">
        <v>6111</v>
      </c>
      <c r="B2687" s="372" t="s">
        <v>109</v>
      </c>
      <c r="C2687" s="374" t="s">
        <v>92</v>
      </c>
      <c r="D2687" s="374" t="s">
        <v>97</v>
      </c>
      <c r="E2687" s="375">
        <v>1.9853995419999999</v>
      </c>
      <c r="F2687" s="268">
        <f>IF(C2687="MAT.",VLOOKUP(A2687,INSUMOS_AUX!A:F,6,FALSE),0)</f>
        <v>0</v>
      </c>
      <c r="G2687" s="375">
        <f>IF(C2687="M.O.",VLOOKUP(A2687,INSUMOS_AUX!A:F,6,FALSE),0)</f>
        <v>8.17</v>
      </c>
    </row>
    <row r="2688" spans="1:7">
      <c r="A2688" s="96"/>
      <c r="B2688" s="110"/>
      <c r="C2688" s="97"/>
      <c r="D2688" s="97"/>
      <c r="E2688" s="97"/>
      <c r="F2688" s="97"/>
      <c r="G2688" s="97"/>
    </row>
    <row r="2689" spans="1:7">
      <c r="A2689" s="68" t="s">
        <v>5798</v>
      </c>
      <c r="B2689" s="377" t="s">
        <v>5799</v>
      </c>
      <c r="C2689" s="69"/>
      <c r="D2689" s="69"/>
      <c r="E2689" s="69"/>
      <c r="F2689" s="69"/>
      <c r="G2689" s="69"/>
    </row>
    <row r="2690" spans="1:7">
      <c r="A2690" s="96"/>
      <c r="B2690" s="110"/>
      <c r="C2690" s="97"/>
      <c r="D2690" s="97"/>
      <c r="E2690" s="97"/>
      <c r="F2690" s="97"/>
      <c r="G2690" s="97"/>
    </row>
    <row r="2691" spans="1:7" ht="21">
      <c r="A2691" s="359" t="s">
        <v>5800</v>
      </c>
      <c r="B2691" s="358" t="s">
        <v>5801</v>
      </c>
      <c r="C2691" s="360" t="s">
        <v>75</v>
      </c>
      <c r="D2691" s="360" t="s">
        <v>78</v>
      </c>
      <c r="E2691" s="361">
        <v>39.799999999999997</v>
      </c>
      <c r="F2691" s="361">
        <f t="shared" ref="F2691:G2691" si="88">SUMPRODUCT($E2692:$E2721,F2692:F2721)</f>
        <v>198.55798136999999</v>
      </c>
      <c r="G2691" s="361">
        <f t="shared" si="88"/>
        <v>31.525191</v>
      </c>
    </row>
    <row r="2692" spans="1:7">
      <c r="A2692" s="375">
        <v>10</v>
      </c>
      <c r="B2692" s="372" t="s">
        <v>332</v>
      </c>
      <c r="C2692" s="374" t="s">
        <v>43</v>
      </c>
      <c r="D2692" s="374" t="s">
        <v>2</v>
      </c>
      <c r="E2692" s="375">
        <v>2.4051599999999999E-2</v>
      </c>
      <c r="F2692" s="268">
        <f>IF(C2692="MAT.",VLOOKUP(A2692,INSUMOS_AUX!A:F,6,FALSE),0)</f>
        <v>6.13</v>
      </c>
      <c r="G2692" s="375">
        <f>IF(C2692="M.O.",VLOOKUP(A2692,INSUMOS_AUX!A:F,6,FALSE),0)</f>
        <v>0</v>
      </c>
    </row>
    <row r="2693" spans="1:7" ht="21">
      <c r="A2693" s="375">
        <v>11359</v>
      </c>
      <c r="B2693" s="372" t="s">
        <v>5603</v>
      </c>
      <c r="C2693" s="374" t="s">
        <v>43</v>
      </c>
      <c r="D2693" s="374" t="s">
        <v>2</v>
      </c>
      <c r="E2693" s="375">
        <v>2.031E-4</v>
      </c>
      <c r="F2693" s="268">
        <f>IF(C2693="MAT.",VLOOKUP(A2693,INSUMOS_AUX!A:F,6,FALSE),0)</f>
        <v>604.45000000000005</v>
      </c>
      <c r="G2693" s="375">
        <f>IF(C2693="M.O.",VLOOKUP(A2693,INSUMOS_AUX!A:F,6,FALSE),0)</f>
        <v>0</v>
      </c>
    </row>
    <row r="2694" spans="1:7">
      <c r="A2694" s="375">
        <v>12815</v>
      </c>
      <c r="B2694" s="372" t="s">
        <v>2406</v>
      </c>
      <c r="C2694" s="374" t="s">
        <v>43</v>
      </c>
      <c r="D2694" s="374" t="s">
        <v>2</v>
      </c>
      <c r="E2694" s="375">
        <v>2.72073E-2</v>
      </c>
      <c r="F2694" s="268">
        <f>IF(C2694="MAT.",VLOOKUP(A2694,INSUMOS_AUX!A:F,6,FALSE),0)</f>
        <v>5.65</v>
      </c>
      <c r="G2694" s="375">
        <f>IF(C2694="M.O.",VLOOKUP(A2694,INSUMOS_AUX!A:F,6,FALSE),0)</f>
        <v>0</v>
      </c>
    </row>
    <row r="2695" spans="1:7">
      <c r="A2695" s="375">
        <v>12892</v>
      </c>
      <c r="B2695" s="372" t="s">
        <v>328</v>
      </c>
      <c r="C2695" s="374" t="s">
        <v>43</v>
      </c>
      <c r="D2695" s="374" t="s">
        <v>98</v>
      </c>
      <c r="E2695" s="375">
        <v>4.1203799999999999E-2</v>
      </c>
      <c r="F2695" s="268">
        <f>IF(C2695="MAT.",VLOOKUP(A2695,INSUMOS_AUX!A:F,6,FALSE),0)</f>
        <v>9</v>
      </c>
      <c r="G2695" s="375">
        <f>IF(C2695="M.O.",VLOOKUP(A2695,INSUMOS_AUX!A:F,6,FALSE),0)</f>
        <v>0</v>
      </c>
    </row>
    <row r="2696" spans="1:7">
      <c r="A2696" s="375">
        <v>12893</v>
      </c>
      <c r="B2696" s="372" t="s">
        <v>329</v>
      </c>
      <c r="C2696" s="374" t="s">
        <v>43</v>
      </c>
      <c r="D2696" s="374" t="s">
        <v>98</v>
      </c>
      <c r="E2696" s="375">
        <v>4.803E-3</v>
      </c>
      <c r="F2696" s="268">
        <f>IF(C2696="MAT.",VLOOKUP(A2696,INSUMOS_AUX!A:F,6,FALSE),0)</f>
        <v>48</v>
      </c>
      <c r="G2696" s="375">
        <f>IF(C2696="M.O.",VLOOKUP(A2696,INSUMOS_AUX!A:F,6,FALSE),0)</f>
        <v>0</v>
      </c>
    </row>
    <row r="2697" spans="1:7">
      <c r="A2697" s="375">
        <v>1649</v>
      </c>
      <c r="B2697" s="372" t="s">
        <v>6412</v>
      </c>
      <c r="C2697" s="374" t="s">
        <v>43</v>
      </c>
      <c r="D2697" s="374" t="s">
        <v>2</v>
      </c>
      <c r="E2697" s="375">
        <v>0.85</v>
      </c>
      <c r="F2697" s="268">
        <f>IF(C2697="MAT.",VLOOKUP(A2697,INSUMOS_AUX!A:F,6,FALSE),0)</f>
        <v>42.38</v>
      </c>
      <c r="G2697" s="375">
        <f>IF(C2697="M.O.",VLOOKUP(A2697,INSUMOS_AUX!A:F,6,FALSE),0)</f>
        <v>0</v>
      </c>
    </row>
    <row r="2698" spans="1:7">
      <c r="A2698" s="375">
        <v>25966</v>
      </c>
      <c r="B2698" s="372" t="s">
        <v>3980</v>
      </c>
      <c r="C2698" s="374" t="s">
        <v>43</v>
      </c>
      <c r="D2698" s="374" t="s">
        <v>113</v>
      </c>
      <c r="E2698" s="375">
        <v>4.5345000000000003E-3</v>
      </c>
      <c r="F2698" s="268">
        <f>IF(C2698="MAT.",VLOOKUP(A2698,INSUMOS_AUX!A:F,6,FALSE),0)</f>
        <v>13.63</v>
      </c>
      <c r="G2698" s="375">
        <f>IF(C2698="M.O.",VLOOKUP(A2698,INSUMOS_AUX!A:F,6,FALSE),0)</f>
        <v>0</v>
      </c>
    </row>
    <row r="2699" spans="1:7">
      <c r="A2699" s="375">
        <v>2616</v>
      </c>
      <c r="B2699" s="372" t="s">
        <v>6413</v>
      </c>
      <c r="C2699" s="374" t="s">
        <v>43</v>
      </c>
      <c r="D2699" s="374" t="s">
        <v>2</v>
      </c>
      <c r="E2699" s="375">
        <v>0.6</v>
      </c>
      <c r="F2699" s="268">
        <f>IF(C2699="MAT.",VLOOKUP(A2699,INSUMOS_AUX!A:F,6,FALSE),0)</f>
        <v>2</v>
      </c>
      <c r="G2699" s="375">
        <f>IF(C2699="M.O.",VLOOKUP(A2699,INSUMOS_AUX!A:F,6,FALSE),0)</f>
        <v>0</v>
      </c>
    </row>
    <row r="2700" spans="1:7">
      <c r="A2700" s="375">
        <v>2711</v>
      </c>
      <c r="B2700" s="372" t="s">
        <v>334</v>
      </c>
      <c r="C2700" s="374" t="s">
        <v>43</v>
      </c>
      <c r="D2700" s="374" t="s">
        <v>2</v>
      </c>
      <c r="E2700" s="375">
        <v>1.9938E-3</v>
      </c>
      <c r="F2700" s="268">
        <f>IF(C2700="MAT.",VLOOKUP(A2700,INSUMOS_AUX!A:F,6,FALSE),0)</f>
        <v>100.24</v>
      </c>
      <c r="G2700" s="375">
        <f>IF(C2700="M.O.",VLOOKUP(A2700,INSUMOS_AUX!A:F,6,FALSE),0)</f>
        <v>0</v>
      </c>
    </row>
    <row r="2701" spans="1:7">
      <c r="A2701" s="375">
        <v>36144</v>
      </c>
      <c r="B2701" s="372" t="s">
        <v>4026</v>
      </c>
      <c r="C2701" s="374" t="s">
        <v>43</v>
      </c>
      <c r="D2701" s="374" t="s">
        <v>2</v>
      </c>
      <c r="E2701" s="375">
        <v>0.33446160000000003</v>
      </c>
      <c r="F2701" s="268">
        <f>IF(C2701="MAT.",VLOOKUP(A2701,INSUMOS_AUX!A:F,6,FALSE),0)</f>
        <v>1.1200000000000001</v>
      </c>
      <c r="G2701" s="375">
        <f>IF(C2701="M.O.",VLOOKUP(A2701,INSUMOS_AUX!A:F,6,FALSE),0)</f>
        <v>0</v>
      </c>
    </row>
    <row r="2702" spans="1:7">
      <c r="A2702" s="375">
        <v>36146</v>
      </c>
      <c r="B2702" s="372" t="s">
        <v>3883</v>
      </c>
      <c r="C2702" s="374" t="s">
        <v>43</v>
      </c>
      <c r="D2702" s="374" t="s">
        <v>2</v>
      </c>
      <c r="E2702" s="375">
        <v>3.7209000000000001E-3</v>
      </c>
      <c r="F2702" s="268">
        <f>IF(C2702="MAT.",VLOOKUP(A2702,INSUMOS_AUX!A:F,6,FALSE),0)</f>
        <v>170</v>
      </c>
      <c r="G2702" s="375">
        <f>IF(C2702="M.O.",VLOOKUP(A2702,INSUMOS_AUX!A:F,6,FALSE),0)</f>
        <v>0</v>
      </c>
    </row>
    <row r="2703" spans="1:7" ht="21">
      <c r="A2703" s="375">
        <v>36149</v>
      </c>
      <c r="B2703" s="372" t="s">
        <v>4647</v>
      </c>
      <c r="C2703" s="374" t="s">
        <v>43</v>
      </c>
      <c r="D2703" s="374" t="s">
        <v>2</v>
      </c>
      <c r="E2703" s="375">
        <v>2.16E-3</v>
      </c>
      <c r="F2703" s="268">
        <f>IF(C2703="MAT.",VLOOKUP(A2703,INSUMOS_AUX!A:F,6,FALSE),0)</f>
        <v>117.5</v>
      </c>
      <c r="G2703" s="375">
        <f>IF(C2703="M.O.",VLOOKUP(A2703,INSUMOS_AUX!A:F,6,FALSE),0)</f>
        <v>0</v>
      </c>
    </row>
    <row r="2704" spans="1:7">
      <c r="A2704" s="375">
        <v>36150</v>
      </c>
      <c r="B2704" s="372" t="s">
        <v>780</v>
      </c>
      <c r="C2704" s="374" t="s">
        <v>43</v>
      </c>
      <c r="D2704" s="374" t="s">
        <v>2</v>
      </c>
      <c r="E2704" s="375">
        <v>7.9389000000000005E-3</v>
      </c>
      <c r="F2704" s="268">
        <f>IF(C2704="MAT.",VLOOKUP(A2704,INSUMOS_AUX!A:F,6,FALSE),0)</f>
        <v>29.7</v>
      </c>
      <c r="G2704" s="375">
        <f>IF(C2704="M.O.",VLOOKUP(A2704,INSUMOS_AUX!A:F,6,FALSE),0)</f>
        <v>0</v>
      </c>
    </row>
    <row r="2705" spans="1:7" ht="21">
      <c r="A2705" s="375">
        <v>36153</v>
      </c>
      <c r="B2705" s="372" t="s">
        <v>4184</v>
      </c>
      <c r="C2705" s="374" t="s">
        <v>43</v>
      </c>
      <c r="D2705" s="374" t="s">
        <v>2</v>
      </c>
      <c r="E2705" s="375">
        <v>3.225E-3</v>
      </c>
      <c r="F2705" s="268">
        <f>IF(C2705="MAT.",VLOOKUP(A2705,INSUMOS_AUX!A:F,6,FALSE),0)</f>
        <v>133.75</v>
      </c>
      <c r="G2705" s="375">
        <f>IF(C2705="M.O.",VLOOKUP(A2705,INSUMOS_AUX!A:F,6,FALSE),0)</f>
        <v>0</v>
      </c>
    </row>
    <row r="2706" spans="1:7">
      <c r="A2706" s="375">
        <v>37370</v>
      </c>
      <c r="B2706" s="372" t="s">
        <v>104</v>
      </c>
      <c r="C2706" s="374" t="s">
        <v>43</v>
      </c>
      <c r="D2706" s="374" t="s">
        <v>97</v>
      </c>
      <c r="E2706" s="375">
        <v>3</v>
      </c>
      <c r="F2706" s="268">
        <f>IF(C2706="MAT.",VLOOKUP(A2706,INSUMOS_AUX!A:F,6,FALSE),0)</f>
        <v>1.7</v>
      </c>
      <c r="G2706" s="375">
        <f>IF(C2706="M.O.",VLOOKUP(A2706,INSUMOS_AUX!A:F,6,FALSE),0)</f>
        <v>0</v>
      </c>
    </row>
    <row r="2707" spans="1:7">
      <c r="A2707" s="375">
        <v>37371</v>
      </c>
      <c r="B2707" s="372" t="s">
        <v>105</v>
      </c>
      <c r="C2707" s="374" t="s">
        <v>43</v>
      </c>
      <c r="D2707" s="374" t="s">
        <v>97</v>
      </c>
      <c r="E2707" s="375">
        <v>3</v>
      </c>
      <c r="F2707" s="268">
        <f>IF(C2707="MAT.",VLOOKUP(A2707,INSUMOS_AUX!A:F,6,FALSE),0)</f>
        <v>0.64</v>
      </c>
      <c r="G2707" s="375">
        <f>IF(C2707="M.O.",VLOOKUP(A2707,INSUMOS_AUX!A:F,6,FALSE),0)</f>
        <v>0</v>
      </c>
    </row>
    <row r="2708" spans="1:7">
      <c r="A2708" s="375">
        <v>37372</v>
      </c>
      <c r="B2708" s="372" t="s">
        <v>106</v>
      </c>
      <c r="C2708" s="374" t="s">
        <v>43</v>
      </c>
      <c r="D2708" s="374" t="s">
        <v>97</v>
      </c>
      <c r="E2708" s="375">
        <v>3</v>
      </c>
      <c r="F2708" s="268">
        <f>IF(C2708="MAT.",VLOOKUP(A2708,INSUMOS_AUX!A:F,6,FALSE),0)</f>
        <v>0.37</v>
      </c>
      <c r="G2708" s="375">
        <f>IF(C2708="M.O.",VLOOKUP(A2708,INSUMOS_AUX!A:F,6,FALSE),0)</f>
        <v>0</v>
      </c>
    </row>
    <row r="2709" spans="1:7">
      <c r="A2709" s="375">
        <v>37373</v>
      </c>
      <c r="B2709" s="372" t="s">
        <v>107</v>
      </c>
      <c r="C2709" s="374" t="s">
        <v>43</v>
      </c>
      <c r="D2709" s="374" t="s">
        <v>97</v>
      </c>
      <c r="E2709" s="375">
        <v>3</v>
      </c>
      <c r="F2709" s="268">
        <f>IF(C2709="MAT.",VLOOKUP(A2709,INSUMOS_AUX!A:F,6,FALSE),0)</f>
        <v>0.02</v>
      </c>
      <c r="G2709" s="375">
        <f>IF(C2709="M.O.",VLOOKUP(A2709,INSUMOS_AUX!A:F,6,FALSE),0)</f>
        <v>0</v>
      </c>
    </row>
    <row r="2710" spans="1:7">
      <c r="A2710" s="375">
        <v>38382</v>
      </c>
      <c r="B2710" s="372" t="s">
        <v>2915</v>
      </c>
      <c r="C2710" s="374" t="s">
        <v>43</v>
      </c>
      <c r="D2710" s="374" t="s">
        <v>2</v>
      </c>
      <c r="E2710" s="375">
        <v>8.1899999999999994E-3</v>
      </c>
      <c r="F2710" s="268">
        <f>IF(C2710="MAT.",VLOOKUP(A2710,INSUMOS_AUX!A:F,6,FALSE),0)</f>
        <v>7.37</v>
      </c>
      <c r="G2710" s="375">
        <f>IF(C2710="M.O.",VLOOKUP(A2710,INSUMOS_AUX!A:F,6,FALSE),0)</f>
        <v>0</v>
      </c>
    </row>
    <row r="2711" spans="1:7">
      <c r="A2711" s="375">
        <v>38390</v>
      </c>
      <c r="B2711" s="372" t="s">
        <v>4067</v>
      </c>
      <c r="C2711" s="374" t="s">
        <v>43</v>
      </c>
      <c r="D2711" s="374" t="s">
        <v>2</v>
      </c>
      <c r="E2711" s="375">
        <v>4.5345000000000003E-3</v>
      </c>
      <c r="F2711" s="268">
        <f>IF(C2711="MAT.",VLOOKUP(A2711,INSUMOS_AUX!A:F,6,FALSE),0)</f>
        <v>22.22</v>
      </c>
      <c r="G2711" s="375">
        <f>IF(C2711="M.O.",VLOOKUP(A2711,INSUMOS_AUX!A:F,6,FALSE),0)</f>
        <v>0</v>
      </c>
    </row>
    <row r="2712" spans="1:7">
      <c r="A2712" s="375">
        <v>38393</v>
      </c>
      <c r="B2712" s="372" t="s">
        <v>4066</v>
      </c>
      <c r="C2712" s="374" t="s">
        <v>43</v>
      </c>
      <c r="D2712" s="374" t="s">
        <v>2</v>
      </c>
      <c r="E2712" s="375">
        <v>4.5345000000000003E-3</v>
      </c>
      <c r="F2712" s="268">
        <f>IF(C2712="MAT.",VLOOKUP(A2712,INSUMOS_AUX!A:F,6,FALSE),0)</f>
        <v>10.02</v>
      </c>
      <c r="G2712" s="375">
        <f>IF(C2712="M.O.",VLOOKUP(A2712,INSUMOS_AUX!A:F,6,FALSE),0)</f>
        <v>0</v>
      </c>
    </row>
    <row r="2713" spans="1:7">
      <c r="A2713" s="375">
        <v>38396</v>
      </c>
      <c r="B2713" s="372" t="s">
        <v>4090</v>
      </c>
      <c r="C2713" s="374" t="s">
        <v>43</v>
      </c>
      <c r="D2713" s="374" t="s">
        <v>2</v>
      </c>
      <c r="E2713" s="375">
        <v>1.6259999999999999E-4</v>
      </c>
      <c r="F2713" s="268">
        <f>IF(C2713="MAT.",VLOOKUP(A2713,INSUMOS_AUX!A:F,6,FALSE),0)</f>
        <v>308.81</v>
      </c>
      <c r="G2713" s="375">
        <f>IF(C2713="M.O.",VLOOKUP(A2713,INSUMOS_AUX!A:F,6,FALSE),0)</f>
        <v>0</v>
      </c>
    </row>
    <row r="2714" spans="1:7">
      <c r="A2714" s="375">
        <v>38399</v>
      </c>
      <c r="B2714" s="372" t="s">
        <v>914</v>
      </c>
      <c r="C2714" s="374" t="s">
        <v>43</v>
      </c>
      <c r="D2714" s="374" t="s">
        <v>2</v>
      </c>
      <c r="E2714" s="375">
        <v>8.1240000000000001E-4</v>
      </c>
      <c r="F2714" s="268">
        <f>IF(C2714="MAT.",VLOOKUP(A2714,INSUMOS_AUX!A:F,6,FALSE),0)</f>
        <v>123.87</v>
      </c>
      <c r="G2714" s="375">
        <f>IF(C2714="M.O.",VLOOKUP(A2714,INSUMOS_AUX!A:F,6,FALSE),0)</f>
        <v>0</v>
      </c>
    </row>
    <row r="2715" spans="1:7" ht="21">
      <c r="A2715" s="375">
        <v>38413</v>
      </c>
      <c r="B2715" s="372" t="s">
        <v>2921</v>
      </c>
      <c r="C2715" s="374" t="s">
        <v>43</v>
      </c>
      <c r="D2715" s="374" t="s">
        <v>2</v>
      </c>
      <c r="E2715" s="375">
        <v>1.3229999999999999E-4</v>
      </c>
      <c r="F2715" s="268">
        <f>IF(C2715="MAT.",VLOOKUP(A2715,INSUMOS_AUX!A:F,6,FALSE),0)</f>
        <v>623.17999999999995</v>
      </c>
      <c r="G2715" s="375">
        <f>IF(C2715="M.O.",VLOOKUP(A2715,INSUMOS_AUX!A:F,6,FALSE),0)</f>
        <v>0</v>
      </c>
    </row>
    <row r="2716" spans="1:7">
      <c r="A2716" s="375">
        <v>38476</v>
      </c>
      <c r="B2716" s="372" t="s">
        <v>2266</v>
      </c>
      <c r="C2716" s="374" t="s">
        <v>43</v>
      </c>
      <c r="D2716" s="374" t="s">
        <v>2</v>
      </c>
      <c r="E2716" s="375">
        <v>6.1709999999999998E-4</v>
      </c>
      <c r="F2716" s="268">
        <f>IF(C2716="MAT.",VLOOKUP(A2716,INSUMOS_AUX!A:F,6,FALSE),0)</f>
        <v>186.63</v>
      </c>
      <c r="G2716" s="375">
        <f>IF(C2716="M.O.",VLOOKUP(A2716,INSUMOS_AUX!A:F,6,FALSE),0)</f>
        <v>0</v>
      </c>
    </row>
    <row r="2717" spans="1:7">
      <c r="A2717" s="375">
        <v>38477</v>
      </c>
      <c r="B2717" s="372" t="s">
        <v>2267</v>
      </c>
      <c r="C2717" s="374" t="s">
        <v>43</v>
      </c>
      <c r="D2717" s="374" t="s">
        <v>2</v>
      </c>
      <c r="E2717" s="375">
        <v>1.3229999999999999E-4</v>
      </c>
      <c r="F2717" s="268">
        <f>IF(C2717="MAT.",VLOOKUP(A2717,INSUMOS_AUX!A:F,6,FALSE),0)</f>
        <v>528.54</v>
      </c>
      <c r="G2717" s="375">
        <f>IF(C2717="M.O.",VLOOKUP(A2717,INSUMOS_AUX!A:F,6,FALSE),0)</f>
        <v>0</v>
      </c>
    </row>
    <row r="2718" spans="1:7">
      <c r="A2718" s="375">
        <v>6110</v>
      </c>
      <c r="B2718" s="372" t="s">
        <v>134</v>
      </c>
      <c r="C2718" s="374" t="s">
        <v>92</v>
      </c>
      <c r="D2718" s="374" t="s">
        <v>97</v>
      </c>
      <c r="E2718" s="375">
        <v>1.5139499999999999</v>
      </c>
      <c r="F2718" s="268">
        <f>IF(C2718="MAT.",VLOOKUP(A2718,INSUMOS_AUX!A:F,6,FALSE),0)</f>
        <v>0</v>
      </c>
      <c r="G2718" s="375">
        <f>IF(C2718="M.O.",VLOOKUP(A2718,INSUMOS_AUX!A:F,6,FALSE),0)</f>
        <v>12.59</v>
      </c>
    </row>
    <row r="2719" spans="1:7">
      <c r="A2719" s="375">
        <v>6111</v>
      </c>
      <c r="B2719" s="372" t="s">
        <v>109</v>
      </c>
      <c r="C2719" s="374" t="s">
        <v>92</v>
      </c>
      <c r="D2719" s="374" t="s">
        <v>97</v>
      </c>
      <c r="E2719" s="375">
        <v>1.52565</v>
      </c>
      <c r="F2719" s="268">
        <f>IF(C2719="MAT.",VLOOKUP(A2719,INSUMOS_AUX!A:F,6,FALSE),0)</f>
        <v>0</v>
      </c>
      <c r="G2719" s="375">
        <f>IF(C2719="M.O.",VLOOKUP(A2719,INSUMOS_AUX!A:F,6,FALSE),0)</f>
        <v>8.17</v>
      </c>
    </row>
    <row r="2720" spans="1:7">
      <c r="A2720" s="375">
        <v>6297</v>
      </c>
      <c r="B2720" s="372" t="s">
        <v>6414</v>
      </c>
      <c r="C2720" s="374" t="s">
        <v>43</v>
      </c>
      <c r="D2720" s="374" t="s">
        <v>2</v>
      </c>
      <c r="E2720" s="375">
        <v>1.5</v>
      </c>
      <c r="F2720" s="268">
        <f>IF(C2720="MAT.",VLOOKUP(A2720,INSUMOS_AUX!A:F,6,FALSE),0)</f>
        <v>23.14</v>
      </c>
      <c r="G2720" s="375">
        <f>IF(C2720="M.O.",VLOOKUP(A2720,INSUMOS_AUX!A:F,6,FALSE),0)</f>
        <v>0</v>
      </c>
    </row>
    <row r="2721" spans="1:7" ht="21">
      <c r="A2721" s="375">
        <v>7697</v>
      </c>
      <c r="B2721" s="372" t="s">
        <v>6415</v>
      </c>
      <c r="C2721" s="374" t="s">
        <v>43</v>
      </c>
      <c r="D2721" s="374" t="s">
        <v>78</v>
      </c>
      <c r="E2721" s="375">
        <v>4.3</v>
      </c>
      <c r="F2721" s="268">
        <f>IF(C2721="MAT.",VLOOKUP(A2721,INSUMOS_AUX!A:F,6,FALSE),0)</f>
        <v>26.65</v>
      </c>
      <c r="G2721" s="375">
        <f>IF(C2721="M.O.",VLOOKUP(A2721,INSUMOS_AUX!A:F,6,FALSE),0)</f>
        <v>0</v>
      </c>
    </row>
    <row r="2722" spans="1:7">
      <c r="A2722" s="96"/>
      <c r="B2722" s="110"/>
      <c r="C2722" s="97"/>
      <c r="D2722" s="97"/>
      <c r="E2722" s="97"/>
      <c r="F2722" s="97"/>
      <c r="G2722" s="97"/>
    </row>
    <row r="2723" spans="1:7">
      <c r="A2723" s="68" t="s">
        <v>5802</v>
      </c>
      <c r="B2723" s="377" t="s">
        <v>5803</v>
      </c>
      <c r="C2723" s="69"/>
      <c r="D2723" s="69"/>
      <c r="E2723" s="69"/>
      <c r="F2723" s="69"/>
      <c r="G2723" s="69"/>
    </row>
    <row r="2724" spans="1:7">
      <c r="A2724" s="96"/>
      <c r="B2724" s="110"/>
      <c r="C2724" s="97"/>
      <c r="D2724" s="97"/>
      <c r="E2724" s="97"/>
      <c r="F2724" s="97"/>
      <c r="G2724" s="97"/>
    </row>
    <row r="2725" spans="1:7">
      <c r="A2725" s="359" t="s">
        <v>5804</v>
      </c>
      <c r="B2725" s="358" t="s">
        <v>5805</v>
      </c>
      <c r="C2725" s="360" t="s">
        <v>75</v>
      </c>
      <c r="D2725" s="360" t="s">
        <v>76</v>
      </c>
      <c r="E2725" s="361">
        <v>3</v>
      </c>
      <c r="F2725" s="361">
        <f t="shared" ref="F2725:G2725" si="89">SUMPRODUCT($E2726:$E2753,F2726:F2753)</f>
        <v>259.98398509600003</v>
      </c>
      <c r="G2725" s="361">
        <f t="shared" si="89"/>
        <v>26.597582800000001</v>
      </c>
    </row>
    <row r="2726" spans="1:7">
      <c r="A2726" s="375">
        <v>10</v>
      </c>
      <c r="B2726" s="372" t="s">
        <v>332</v>
      </c>
      <c r="C2726" s="374" t="s">
        <v>43</v>
      </c>
      <c r="D2726" s="374" t="s">
        <v>2</v>
      </c>
      <c r="E2726" s="375">
        <v>1.9241279999999999E-2</v>
      </c>
      <c r="F2726" s="268">
        <f>IF(C2726="MAT.",VLOOKUP(A2726,INSUMOS_AUX!A:F,6,FALSE),0)</f>
        <v>6.13</v>
      </c>
      <c r="G2726" s="375">
        <f>IF(C2726="M.O.",VLOOKUP(A2726,INSUMOS_AUX!A:F,6,FALSE),0)</f>
        <v>0</v>
      </c>
    </row>
    <row r="2727" spans="1:7">
      <c r="A2727" s="375">
        <v>10489</v>
      </c>
      <c r="B2727" s="372" t="s">
        <v>157</v>
      </c>
      <c r="C2727" s="374" t="s">
        <v>92</v>
      </c>
      <c r="D2727" s="374" t="s">
        <v>97</v>
      </c>
      <c r="E2727" s="375">
        <v>2.0238</v>
      </c>
      <c r="F2727" s="268">
        <f>IF(C2727="MAT.",VLOOKUP(A2727,INSUMOS_AUX!A:F,6,FALSE),0)</f>
        <v>0</v>
      </c>
      <c r="G2727" s="375">
        <f>IF(C2727="M.O.",VLOOKUP(A2727,INSUMOS_AUX!A:F,6,FALSE),0)</f>
        <v>11.5</v>
      </c>
    </row>
    <row r="2728" spans="1:7">
      <c r="A2728" s="375">
        <v>11186</v>
      </c>
      <c r="B2728" s="372" t="s">
        <v>130</v>
      </c>
      <c r="C2728" s="374" t="s">
        <v>43</v>
      </c>
      <c r="D2728" s="374" t="s">
        <v>76</v>
      </c>
      <c r="E2728" s="375">
        <v>1</v>
      </c>
      <c r="F2728" s="268">
        <f>IF(C2728="MAT.",VLOOKUP(A2728,INSUMOS_AUX!A:F,6,FALSE),0)</f>
        <v>238.88</v>
      </c>
      <c r="G2728" s="375">
        <f>IF(C2728="M.O.",VLOOKUP(A2728,INSUMOS_AUX!A:F,6,FALSE),0)</f>
        <v>0</v>
      </c>
    </row>
    <row r="2729" spans="1:7" ht="21">
      <c r="A2729" s="375">
        <v>11359</v>
      </c>
      <c r="B2729" s="372" t="s">
        <v>5603</v>
      </c>
      <c r="C2729" s="374" t="s">
        <v>43</v>
      </c>
      <c r="D2729" s="374" t="s">
        <v>2</v>
      </c>
      <c r="E2729" s="375">
        <v>1.6248E-4</v>
      </c>
      <c r="F2729" s="268">
        <f>IF(C2729="MAT.",VLOOKUP(A2729,INSUMOS_AUX!A:F,6,FALSE),0)</f>
        <v>604.45000000000005</v>
      </c>
      <c r="G2729" s="375">
        <f>IF(C2729="M.O.",VLOOKUP(A2729,INSUMOS_AUX!A:F,6,FALSE),0)</f>
        <v>0</v>
      </c>
    </row>
    <row r="2730" spans="1:7">
      <c r="A2730" s="375">
        <v>12815</v>
      </c>
      <c r="B2730" s="372" t="s">
        <v>2406</v>
      </c>
      <c r="C2730" s="374" t="s">
        <v>43</v>
      </c>
      <c r="D2730" s="374" t="s">
        <v>2</v>
      </c>
      <c r="E2730" s="375">
        <v>2.1765840000000002E-2</v>
      </c>
      <c r="F2730" s="268">
        <f>IF(C2730="MAT.",VLOOKUP(A2730,INSUMOS_AUX!A:F,6,FALSE),0)</f>
        <v>5.65</v>
      </c>
      <c r="G2730" s="375">
        <f>IF(C2730="M.O.",VLOOKUP(A2730,INSUMOS_AUX!A:F,6,FALSE),0)</f>
        <v>0</v>
      </c>
    </row>
    <row r="2731" spans="1:7">
      <c r="A2731" s="375">
        <v>12892</v>
      </c>
      <c r="B2731" s="372" t="s">
        <v>328</v>
      </c>
      <c r="C2731" s="374" t="s">
        <v>43</v>
      </c>
      <c r="D2731" s="374" t="s">
        <v>98</v>
      </c>
      <c r="E2731" s="375">
        <v>3.2963039999999999E-2</v>
      </c>
      <c r="F2731" s="268">
        <f>IF(C2731="MAT.",VLOOKUP(A2731,INSUMOS_AUX!A:F,6,FALSE),0)</f>
        <v>9</v>
      </c>
      <c r="G2731" s="375">
        <f>IF(C2731="M.O.",VLOOKUP(A2731,INSUMOS_AUX!A:F,6,FALSE),0)</f>
        <v>0</v>
      </c>
    </row>
    <row r="2732" spans="1:7">
      <c r="A2732" s="375">
        <v>12893</v>
      </c>
      <c r="B2732" s="372" t="s">
        <v>329</v>
      </c>
      <c r="C2732" s="374" t="s">
        <v>43</v>
      </c>
      <c r="D2732" s="374" t="s">
        <v>98</v>
      </c>
      <c r="E2732" s="375">
        <v>3.8424000000000002E-3</v>
      </c>
      <c r="F2732" s="268">
        <f>IF(C2732="MAT.",VLOOKUP(A2732,INSUMOS_AUX!A:F,6,FALSE),0)</f>
        <v>48</v>
      </c>
      <c r="G2732" s="375">
        <f>IF(C2732="M.O.",VLOOKUP(A2732,INSUMOS_AUX!A:F,6,FALSE),0)</f>
        <v>0</v>
      </c>
    </row>
    <row r="2733" spans="1:7">
      <c r="A2733" s="375">
        <v>25966</v>
      </c>
      <c r="B2733" s="372" t="s">
        <v>3980</v>
      </c>
      <c r="C2733" s="374" t="s">
        <v>43</v>
      </c>
      <c r="D2733" s="374" t="s">
        <v>113</v>
      </c>
      <c r="E2733" s="375">
        <v>3.6275999999999999E-3</v>
      </c>
      <c r="F2733" s="268">
        <f>IF(C2733="MAT.",VLOOKUP(A2733,INSUMOS_AUX!A:F,6,FALSE),0)</f>
        <v>13.63</v>
      </c>
      <c r="G2733" s="375">
        <f>IF(C2733="M.O.",VLOOKUP(A2733,INSUMOS_AUX!A:F,6,FALSE),0)</f>
        <v>0</v>
      </c>
    </row>
    <row r="2734" spans="1:7">
      <c r="A2734" s="375">
        <v>2711</v>
      </c>
      <c r="B2734" s="372" t="s">
        <v>334</v>
      </c>
      <c r="C2734" s="374" t="s">
        <v>43</v>
      </c>
      <c r="D2734" s="374" t="s">
        <v>2</v>
      </c>
      <c r="E2734" s="375">
        <v>1.59504E-3</v>
      </c>
      <c r="F2734" s="268">
        <f>IF(C2734="MAT.",VLOOKUP(A2734,INSUMOS_AUX!A:F,6,FALSE),0)</f>
        <v>100.24</v>
      </c>
      <c r="G2734" s="375">
        <f>IF(C2734="M.O.",VLOOKUP(A2734,INSUMOS_AUX!A:F,6,FALSE),0)</f>
        <v>0</v>
      </c>
    </row>
    <row r="2735" spans="1:7">
      <c r="A2735" s="375">
        <v>36144</v>
      </c>
      <c r="B2735" s="372" t="s">
        <v>4026</v>
      </c>
      <c r="C2735" s="374" t="s">
        <v>43</v>
      </c>
      <c r="D2735" s="374" t="s">
        <v>2</v>
      </c>
      <c r="E2735" s="375">
        <v>0.26756928000000002</v>
      </c>
      <c r="F2735" s="268">
        <f>IF(C2735="MAT.",VLOOKUP(A2735,INSUMOS_AUX!A:F,6,FALSE),0)</f>
        <v>1.1200000000000001</v>
      </c>
      <c r="G2735" s="375">
        <f>IF(C2735="M.O.",VLOOKUP(A2735,INSUMOS_AUX!A:F,6,FALSE),0)</f>
        <v>0</v>
      </c>
    </row>
    <row r="2736" spans="1:7">
      <c r="A2736" s="375">
        <v>36146</v>
      </c>
      <c r="B2736" s="372" t="s">
        <v>3883</v>
      </c>
      <c r="C2736" s="374" t="s">
        <v>43</v>
      </c>
      <c r="D2736" s="374" t="s">
        <v>2</v>
      </c>
      <c r="E2736" s="375">
        <v>2.97672E-3</v>
      </c>
      <c r="F2736" s="268">
        <f>IF(C2736="MAT.",VLOOKUP(A2736,INSUMOS_AUX!A:F,6,FALSE),0)</f>
        <v>170</v>
      </c>
      <c r="G2736" s="375">
        <f>IF(C2736="M.O.",VLOOKUP(A2736,INSUMOS_AUX!A:F,6,FALSE),0)</f>
        <v>0</v>
      </c>
    </row>
    <row r="2737" spans="1:7" ht="21">
      <c r="A2737" s="375">
        <v>36149</v>
      </c>
      <c r="B2737" s="372" t="s">
        <v>4647</v>
      </c>
      <c r="C2737" s="374" t="s">
        <v>43</v>
      </c>
      <c r="D2737" s="374" t="s">
        <v>2</v>
      </c>
      <c r="E2737" s="375">
        <v>1.7279999999999999E-3</v>
      </c>
      <c r="F2737" s="268">
        <f>IF(C2737="MAT.",VLOOKUP(A2737,INSUMOS_AUX!A:F,6,FALSE),0)</f>
        <v>117.5</v>
      </c>
      <c r="G2737" s="375">
        <f>IF(C2737="M.O.",VLOOKUP(A2737,INSUMOS_AUX!A:F,6,FALSE),0)</f>
        <v>0</v>
      </c>
    </row>
    <row r="2738" spans="1:7">
      <c r="A2738" s="375">
        <v>36150</v>
      </c>
      <c r="B2738" s="372" t="s">
        <v>780</v>
      </c>
      <c r="C2738" s="374" t="s">
        <v>43</v>
      </c>
      <c r="D2738" s="374" t="s">
        <v>2</v>
      </c>
      <c r="E2738" s="375">
        <v>6.35112E-3</v>
      </c>
      <c r="F2738" s="268">
        <f>IF(C2738="MAT.",VLOOKUP(A2738,INSUMOS_AUX!A:F,6,FALSE),0)</f>
        <v>29.7</v>
      </c>
      <c r="G2738" s="375">
        <f>IF(C2738="M.O.",VLOOKUP(A2738,INSUMOS_AUX!A:F,6,FALSE),0)</f>
        <v>0</v>
      </c>
    </row>
    <row r="2739" spans="1:7" ht="21">
      <c r="A2739" s="375">
        <v>36153</v>
      </c>
      <c r="B2739" s="372" t="s">
        <v>4184</v>
      </c>
      <c r="C2739" s="374" t="s">
        <v>43</v>
      </c>
      <c r="D2739" s="374" t="s">
        <v>2</v>
      </c>
      <c r="E2739" s="375">
        <v>2.5799999999999998E-3</v>
      </c>
      <c r="F2739" s="268">
        <f>IF(C2739="MAT.",VLOOKUP(A2739,INSUMOS_AUX!A:F,6,FALSE),0)</f>
        <v>133.75</v>
      </c>
      <c r="G2739" s="375">
        <f>IF(C2739="M.O.",VLOOKUP(A2739,INSUMOS_AUX!A:F,6,FALSE),0)</f>
        <v>0</v>
      </c>
    </row>
    <row r="2740" spans="1:7">
      <c r="A2740" s="375">
        <v>37370</v>
      </c>
      <c r="B2740" s="372" t="s">
        <v>104</v>
      </c>
      <c r="C2740" s="374" t="s">
        <v>43</v>
      </c>
      <c r="D2740" s="374" t="s">
        <v>97</v>
      </c>
      <c r="E2740" s="375">
        <v>2.4</v>
      </c>
      <c r="F2740" s="268">
        <f>IF(C2740="MAT.",VLOOKUP(A2740,INSUMOS_AUX!A:F,6,FALSE),0)</f>
        <v>1.7</v>
      </c>
      <c r="G2740" s="375">
        <f>IF(C2740="M.O.",VLOOKUP(A2740,INSUMOS_AUX!A:F,6,FALSE),0)</f>
        <v>0</v>
      </c>
    </row>
    <row r="2741" spans="1:7">
      <c r="A2741" s="375">
        <v>37371</v>
      </c>
      <c r="B2741" s="372" t="s">
        <v>105</v>
      </c>
      <c r="C2741" s="374" t="s">
        <v>43</v>
      </c>
      <c r="D2741" s="374" t="s">
        <v>97</v>
      </c>
      <c r="E2741" s="375">
        <v>2.4</v>
      </c>
      <c r="F2741" s="268">
        <f>IF(C2741="MAT.",VLOOKUP(A2741,INSUMOS_AUX!A:F,6,FALSE),0)</f>
        <v>0.64</v>
      </c>
      <c r="G2741" s="375">
        <f>IF(C2741="M.O.",VLOOKUP(A2741,INSUMOS_AUX!A:F,6,FALSE),0)</f>
        <v>0</v>
      </c>
    </row>
    <row r="2742" spans="1:7">
      <c r="A2742" s="375">
        <v>37372</v>
      </c>
      <c r="B2742" s="372" t="s">
        <v>106</v>
      </c>
      <c r="C2742" s="374" t="s">
        <v>43</v>
      </c>
      <c r="D2742" s="374" t="s">
        <v>97</v>
      </c>
      <c r="E2742" s="375">
        <v>2.4</v>
      </c>
      <c r="F2742" s="268">
        <f>IF(C2742="MAT.",VLOOKUP(A2742,INSUMOS_AUX!A:F,6,FALSE),0)</f>
        <v>0.37</v>
      </c>
      <c r="G2742" s="375">
        <f>IF(C2742="M.O.",VLOOKUP(A2742,INSUMOS_AUX!A:F,6,FALSE),0)</f>
        <v>0</v>
      </c>
    </row>
    <row r="2743" spans="1:7">
      <c r="A2743" s="375">
        <v>37373</v>
      </c>
      <c r="B2743" s="372" t="s">
        <v>107</v>
      </c>
      <c r="C2743" s="374" t="s">
        <v>43</v>
      </c>
      <c r="D2743" s="374" t="s">
        <v>97</v>
      </c>
      <c r="E2743" s="375">
        <v>2.4</v>
      </c>
      <c r="F2743" s="268">
        <f>IF(C2743="MAT.",VLOOKUP(A2743,INSUMOS_AUX!A:F,6,FALSE),0)</f>
        <v>0.02</v>
      </c>
      <c r="G2743" s="375">
        <f>IF(C2743="M.O.",VLOOKUP(A2743,INSUMOS_AUX!A:F,6,FALSE),0)</f>
        <v>0</v>
      </c>
    </row>
    <row r="2744" spans="1:7">
      <c r="A2744" s="375">
        <v>38382</v>
      </c>
      <c r="B2744" s="372" t="s">
        <v>2915</v>
      </c>
      <c r="C2744" s="374" t="s">
        <v>43</v>
      </c>
      <c r="D2744" s="374" t="s">
        <v>2</v>
      </c>
      <c r="E2744" s="375">
        <v>6.5519999999999997E-3</v>
      </c>
      <c r="F2744" s="268">
        <f>IF(C2744="MAT.",VLOOKUP(A2744,INSUMOS_AUX!A:F,6,FALSE),0)</f>
        <v>7.37</v>
      </c>
      <c r="G2744" s="375">
        <f>IF(C2744="M.O.",VLOOKUP(A2744,INSUMOS_AUX!A:F,6,FALSE),0)</f>
        <v>0</v>
      </c>
    </row>
    <row r="2745" spans="1:7">
      <c r="A2745" s="375">
        <v>38390</v>
      </c>
      <c r="B2745" s="372" t="s">
        <v>4067</v>
      </c>
      <c r="C2745" s="374" t="s">
        <v>43</v>
      </c>
      <c r="D2745" s="374" t="s">
        <v>2</v>
      </c>
      <c r="E2745" s="375">
        <v>3.6275999999999999E-3</v>
      </c>
      <c r="F2745" s="268">
        <f>IF(C2745="MAT.",VLOOKUP(A2745,INSUMOS_AUX!A:F,6,FALSE),0)</f>
        <v>22.22</v>
      </c>
      <c r="G2745" s="375">
        <f>IF(C2745="M.O.",VLOOKUP(A2745,INSUMOS_AUX!A:F,6,FALSE),0)</f>
        <v>0</v>
      </c>
    </row>
    <row r="2746" spans="1:7">
      <c r="A2746" s="375">
        <v>38393</v>
      </c>
      <c r="B2746" s="372" t="s">
        <v>4066</v>
      </c>
      <c r="C2746" s="374" t="s">
        <v>43</v>
      </c>
      <c r="D2746" s="374" t="s">
        <v>2</v>
      </c>
      <c r="E2746" s="375">
        <v>3.6275999999999999E-3</v>
      </c>
      <c r="F2746" s="268">
        <f>IF(C2746="MAT.",VLOOKUP(A2746,INSUMOS_AUX!A:F,6,FALSE),0)</f>
        <v>10.02</v>
      </c>
      <c r="G2746" s="375">
        <f>IF(C2746="M.O.",VLOOKUP(A2746,INSUMOS_AUX!A:F,6,FALSE),0)</f>
        <v>0</v>
      </c>
    </row>
    <row r="2747" spans="1:7">
      <c r="A2747" s="375">
        <v>38396</v>
      </c>
      <c r="B2747" s="372" t="s">
        <v>4090</v>
      </c>
      <c r="C2747" s="374" t="s">
        <v>43</v>
      </c>
      <c r="D2747" s="374" t="s">
        <v>2</v>
      </c>
      <c r="E2747" s="375">
        <v>1.3008E-4</v>
      </c>
      <c r="F2747" s="268">
        <f>IF(C2747="MAT.",VLOOKUP(A2747,INSUMOS_AUX!A:F,6,FALSE),0)</f>
        <v>308.81</v>
      </c>
      <c r="G2747" s="375">
        <f>IF(C2747="M.O.",VLOOKUP(A2747,INSUMOS_AUX!A:F,6,FALSE),0)</f>
        <v>0</v>
      </c>
    </row>
    <row r="2748" spans="1:7">
      <c r="A2748" s="375">
        <v>38399</v>
      </c>
      <c r="B2748" s="372" t="s">
        <v>914</v>
      </c>
      <c r="C2748" s="374" t="s">
        <v>43</v>
      </c>
      <c r="D2748" s="374" t="s">
        <v>2</v>
      </c>
      <c r="E2748" s="375">
        <v>6.4992000000000001E-4</v>
      </c>
      <c r="F2748" s="268">
        <f>IF(C2748="MAT.",VLOOKUP(A2748,INSUMOS_AUX!A:F,6,FALSE),0)</f>
        <v>123.87</v>
      </c>
      <c r="G2748" s="375">
        <f>IF(C2748="M.O.",VLOOKUP(A2748,INSUMOS_AUX!A:F,6,FALSE),0)</f>
        <v>0</v>
      </c>
    </row>
    <row r="2749" spans="1:7" ht="21">
      <c r="A2749" s="375">
        <v>38413</v>
      </c>
      <c r="B2749" s="372" t="s">
        <v>2921</v>
      </c>
      <c r="C2749" s="374" t="s">
        <v>43</v>
      </c>
      <c r="D2749" s="374" t="s">
        <v>2</v>
      </c>
      <c r="E2749" s="375">
        <v>1.0584E-4</v>
      </c>
      <c r="F2749" s="268">
        <f>IF(C2749="MAT.",VLOOKUP(A2749,INSUMOS_AUX!A:F,6,FALSE),0)</f>
        <v>623.17999999999995</v>
      </c>
      <c r="G2749" s="375">
        <f>IF(C2749="M.O.",VLOOKUP(A2749,INSUMOS_AUX!A:F,6,FALSE),0)</f>
        <v>0</v>
      </c>
    </row>
    <row r="2750" spans="1:7">
      <c r="A2750" s="375">
        <v>38476</v>
      </c>
      <c r="B2750" s="372" t="s">
        <v>2266</v>
      </c>
      <c r="C2750" s="374" t="s">
        <v>43</v>
      </c>
      <c r="D2750" s="374" t="s">
        <v>2</v>
      </c>
      <c r="E2750" s="375">
        <v>4.9368000000000003E-4</v>
      </c>
      <c r="F2750" s="268">
        <f>IF(C2750="MAT.",VLOOKUP(A2750,INSUMOS_AUX!A:F,6,FALSE),0)</f>
        <v>186.63</v>
      </c>
      <c r="G2750" s="375">
        <f>IF(C2750="M.O.",VLOOKUP(A2750,INSUMOS_AUX!A:F,6,FALSE),0)</f>
        <v>0</v>
      </c>
    </row>
    <row r="2751" spans="1:7">
      <c r="A2751" s="375">
        <v>38477</v>
      </c>
      <c r="B2751" s="372" t="s">
        <v>2267</v>
      </c>
      <c r="C2751" s="374" t="s">
        <v>43</v>
      </c>
      <c r="D2751" s="374" t="s">
        <v>2</v>
      </c>
      <c r="E2751" s="375">
        <v>1.0584E-4</v>
      </c>
      <c r="F2751" s="268">
        <f>IF(C2751="MAT.",VLOOKUP(A2751,INSUMOS_AUX!A:F,6,FALSE),0)</f>
        <v>528.54</v>
      </c>
      <c r="G2751" s="375">
        <f>IF(C2751="M.O.",VLOOKUP(A2751,INSUMOS_AUX!A:F,6,FALSE),0)</f>
        <v>0</v>
      </c>
    </row>
    <row r="2752" spans="1:7" ht="21">
      <c r="A2752" s="375">
        <v>442</v>
      </c>
      <c r="B2752" s="372" t="s">
        <v>3497</v>
      </c>
      <c r="C2752" s="374" t="s">
        <v>43</v>
      </c>
      <c r="D2752" s="374" t="s">
        <v>2</v>
      </c>
      <c r="E2752" s="375">
        <v>4</v>
      </c>
      <c r="F2752" s="268">
        <f>IF(C2752="MAT.",VLOOKUP(A2752,INSUMOS_AUX!A:F,6,FALSE),0)</f>
        <v>2.87</v>
      </c>
      <c r="G2752" s="375">
        <f>IF(C2752="M.O.",VLOOKUP(A2752,INSUMOS_AUX!A:F,6,FALSE),0)</f>
        <v>0</v>
      </c>
    </row>
    <row r="2753" spans="1:7">
      <c r="A2753" s="375">
        <v>6111</v>
      </c>
      <c r="B2753" s="372" t="s">
        <v>109</v>
      </c>
      <c r="C2753" s="374" t="s">
        <v>92</v>
      </c>
      <c r="D2753" s="374" t="s">
        <v>97</v>
      </c>
      <c r="E2753" s="375">
        <v>0.40683999999999998</v>
      </c>
      <c r="F2753" s="268">
        <f>IF(C2753="MAT.",VLOOKUP(A2753,INSUMOS_AUX!A:F,6,FALSE),0)</f>
        <v>0</v>
      </c>
      <c r="G2753" s="375">
        <f>IF(C2753="M.O.",VLOOKUP(A2753,INSUMOS_AUX!A:F,6,FALSE),0)</f>
        <v>8.17</v>
      </c>
    </row>
    <row r="2754" spans="1:7">
      <c r="A2754" s="96"/>
      <c r="B2754" s="110"/>
      <c r="C2754" s="97"/>
      <c r="D2754" s="97"/>
      <c r="E2754" s="97"/>
      <c r="F2754" s="97"/>
      <c r="G2754" s="97"/>
    </row>
    <row r="2755" spans="1:7" ht="21">
      <c r="A2755" s="359" t="s">
        <v>5806</v>
      </c>
      <c r="B2755" s="358" t="s">
        <v>5807</v>
      </c>
      <c r="C2755" s="360" t="s">
        <v>75</v>
      </c>
      <c r="D2755" s="360" t="s">
        <v>76</v>
      </c>
      <c r="E2755" s="361">
        <v>20.02</v>
      </c>
      <c r="F2755" s="361">
        <f t="shared" ref="F2755:G2755" si="90">SUMPRODUCT($E2756:$E2787,F2756:F2787)</f>
        <v>433.53107205499998</v>
      </c>
      <c r="G2755" s="361">
        <f t="shared" si="90"/>
        <v>46.528660000000002</v>
      </c>
    </row>
    <row r="2756" spans="1:7">
      <c r="A2756" s="375">
        <v>10</v>
      </c>
      <c r="B2756" s="372" t="s">
        <v>332</v>
      </c>
      <c r="C2756" s="374" t="s">
        <v>43</v>
      </c>
      <c r="D2756" s="374" t="s">
        <v>2</v>
      </c>
      <c r="E2756" s="375">
        <v>3.6077400000000003E-2</v>
      </c>
      <c r="F2756" s="268">
        <f>IF(C2756="MAT.",VLOOKUP(A2756,INSUMOS_AUX!A:F,6,FALSE),0)</f>
        <v>6.13</v>
      </c>
      <c r="G2756" s="375">
        <f>IF(C2756="M.O.",VLOOKUP(A2756,INSUMOS_AUX!A:F,6,FALSE),0)</f>
        <v>0</v>
      </c>
    </row>
    <row r="2757" spans="1:7">
      <c r="A2757" s="375">
        <v>10489</v>
      </c>
      <c r="B2757" s="372" t="s">
        <v>157</v>
      </c>
      <c r="C2757" s="374" t="s">
        <v>92</v>
      </c>
      <c r="D2757" s="374" t="s">
        <v>97</v>
      </c>
      <c r="E2757" s="375">
        <v>0.50595000000000001</v>
      </c>
      <c r="F2757" s="268">
        <f>IF(C2757="MAT.",VLOOKUP(A2757,INSUMOS_AUX!A:F,6,FALSE),0)</f>
        <v>0</v>
      </c>
      <c r="G2757" s="375">
        <f>IF(C2757="M.O.",VLOOKUP(A2757,INSUMOS_AUX!A:F,6,FALSE),0)</f>
        <v>11.5</v>
      </c>
    </row>
    <row r="2758" spans="1:7">
      <c r="A2758" s="375">
        <v>10498</v>
      </c>
      <c r="B2758" s="372" t="s">
        <v>179</v>
      </c>
      <c r="C2758" s="374" t="s">
        <v>43</v>
      </c>
      <c r="D2758" s="374" t="s">
        <v>94</v>
      </c>
      <c r="E2758" s="375">
        <v>1.5</v>
      </c>
      <c r="F2758" s="268">
        <f>IF(C2758="MAT.",VLOOKUP(A2758,INSUMOS_AUX!A:F,6,FALSE),0)</f>
        <v>5.29</v>
      </c>
      <c r="G2758" s="375">
        <f>IF(C2758="M.O.",VLOOKUP(A2758,INSUMOS_AUX!A:F,6,FALSE),0)</f>
        <v>0</v>
      </c>
    </row>
    <row r="2759" spans="1:7">
      <c r="A2759" s="375">
        <v>10506</v>
      </c>
      <c r="B2759" s="372" t="s">
        <v>5067</v>
      </c>
      <c r="C2759" s="374" t="s">
        <v>43</v>
      </c>
      <c r="D2759" s="374" t="s">
        <v>76</v>
      </c>
      <c r="E2759" s="375">
        <v>1</v>
      </c>
      <c r="F2759" s="268">
        <f>IF(C2759="MAT.",VLOOKUP(A2759,INSUMOS_AUX!A:F,6,FALSE),0)</f>
        <v>131.41</v>
      </c>
      <c r="G2759" s="375">
        <f>IF(C2759="M.O.",VLOOKUP(A2759,INSUMOS_AUX!A:F,6,FALSE),0)</f>
        <v>0</v>
      </c>
    </row>
    <row r="2760" spans="1:7" ht="21">
      <c r="A2760" s="375">
        <v>11359</v>
      </c>
      <c r="B2760" s="372" t="s">
        <v>5603</v>
      </c>
      <c r="C2760" s="374" t="s">
        <v>43</v>
      </c>
      <c r="D2760" s="374" t="s">
        <v>2</v>
      </c>
      <c r="E2760" s="375">
        <v>3.0465000000000001E-4</v>
      </c>
      <c r="F2760" s="268">
        <f>IF(C2760="MAT.",VLOOKUP(A2760,INSUMOS_AUX!A:F,6,FALSE),0)</f>
        <v>604.45000000000005</v>
      </c>
      <c r="G2760" s="375">
        <f>IF(C2760="M.O.",VLOOKUP(A2760,INSUMOS_AUX!A:F,6,FALSE),0)</f>
        <v>0</v>
      </c>
    </row>
    <row r="2761" spans="1:7">
      <c r="A2761" s="375">
        <v>12815</v>
      </c>
      <c r="B2761" s="372" t="s">
        <v>2406</v>
      </c>
      <c r="C2761" s="374" t="s">
        <v>43</v>
      </c>
      <c r="D2761" s="374" t="s">
        <v>2</v>
      </c>
      <c r="E2761" s="375">
        <v>4.0810949999999999E-2</v>
      </c>
      <c r="F2761" s="268">
        <f>IF(C2761="MAT.",VLOOKUP(A2761,INSUMOS_AUX!A:F,6,FALSE),0)</f>
        <v>5.65</v>
      </c>
      <c r="G2761" s="375">
        <f>IF(C2761="M.O.",VLOOKUP(A2761,INSUMOS_AUX!A:F,6,FALSE),0)</f>
        <v>0</v>
      </c>
    </row>
    <row r="2762" spans="1:7">
      <c r="A2762" s="375">
        <v>12892</v>
      </c>
      <c r="B2762" s="372" t="s">
        <v>328</v>
      </c>
      <c r="C2762" s="374" t="s">
        <v>43</v>
      </c>
      <c r="D2762" s="374" t="s">
        <v>98</v>
      </c>
      <c r="E2762" s="375">
        <v>6.1805699999999998E-2</v>
      </c>
      <c r="F2762" s="268">
        <f>IF(C2762="MAT.",VLOOKUP(A2762,INSUMOS_AUX!A:F,6,FALSE),0)</f>
        <v>9</v>
      </c>
      <c r="G2762" s="375">
        <f>IF(C2762="M.O.",VLOOKUP(A2762,INSUMOS_AUX!A:F,6,FALSE),0)</f>
        <v>0</v>
      </c>
    </row>
    <row r="2763" spans="1:7">
      <c r="A2763" s="375">
        <v>12893</v>
      </c>
      <c r="B2763" s="372" t="s">
        <v>329</v>
      </c>
      <c r="C2763" s="374" t="s">
        <v>43</v>
      </c>
      <c r="D2763" s="374" t="s">
        <v>98</v>
      </c>
      <c r="E2763" s="375">
        <v>7.2045E-3</v>
      </c>
      <c r="F2763" s="268">
        <f>IF(C2763="MAT.",VLOOKUP(A2763,INSUMOS_AUX!A:F,6,FALSE),0)</f>
        <v>48</v>
      </c>
      <c r="G2763" s="375">
        <f>IF(C2763="M.O.",VLOOKUP(A2763,INSUMOS_AUX!A:F,6,FALSE),0)</f>
        <v>0</v>
      </c>
    </row>
    <row r="2764" spans="1:7">
      <c r="A2764" s="375">
        <v>25966</v>
      </c>
      <c r="B2764" s="372" t="s">
        <v>3980</v>
      </c>
      <c r="C2764" s="374" t="s">
        <v>43</v>
      </c>
      <c r="D2764" s="374" t="s">
        <v>113</v>
      </c>
      <c r="E2764" s="375">
        <v>6.8017499999999996E-3</v>
      </c>
      <c r="F2764" s="268">
        <f>IF(C2764="MAT.",VLOOKUP(A2764,INSUMOS_AUX!A:F,6,FALSE),0)</f>
        <v>13.63</v>
      </c>
      <c r="G2764" s="375">
        <f>IF(C2764="M.O.",VLOOKUP(A2764,INSUMOS_AUX!A:F,6,FALSE),0)</f>
        <v>0</v>
      </c>
    </row>
    <row r="2765" spans="1:7">
      <c r="A2765" s="375">
        <v>2711</v>
      </c>
      <c r="B2765" s="372" t="s">
        <v>334</v>
      </c>
      <c r="C2765" s="374" t="s">
        <v>43</v>
      </c>
      <c r="D2765" s="374" t="s">
        <v>2</v>
      </c>
      <c r="E2765" s="375">
        <v>2.9907000000000002E-3</v>
      </c>
      <c r="F2765" s="268">
        <f>IF(C2765="MAT.",VLOOKUP(A2765,INSUMOS_AUX!A:F,6,FALSE),0)</f>
        <v>100.24</v>
      </c>
      <c r="G2765" s="375">
        <f>IF(C2765="M.O.",VLOOKUP(A2765,INSUMOS_AUX!A:F,6,FALSE),0)</f>
        <v>0</v>
      </c>
    </row>
    <row r="2766" spans="1:7">
      <c r="A2766" s="375">
        <v>34360</v>
      </c>
      <c r="B2766" s="372" t="s">
        <v>3605</v>
      </c>
      <c r="C2766" s="374" t="s">
        <v>43</v>
      </c>
      <c r="D2766" s="374" t="s">
        <v>94</v>
      </c>
      <c r="E2766" s="375">
        <v>5.59</v>
      </c>
      <c r="F2766" s="268">
        <f>IF(C2766="MAT.",VLOOKUP(A2766,INSUMOS_AUX!A:F,6,FALSE),0)</f>
        <v>20.29</v>
      </c>
      <c r="G2766" s="375">
        <f>IF(C2766="M.O.",VLOOKUP(A2766,INSUMOS_AUX!A:F,6,FALSE),0)</f>
        <v>0</v>
      </c>
    </row>
    <row r="2767" spans="1:7">
      <c r="A2767" s="375">
        <v>36144</v>
      </c>
      <c r="B2767" s="372" t="s">
        <v>4026</v>
      </c>
      <c r="C2767" s="374" t="s">
        <v>43</v>
      </c>
      <c r="D2767" s="374" t="s">
        <v>2</v>
      </c>
      <c r="E2767" s="375">
        <v>0.50169240000000004</v>
      </c>
      <c r="F2767" s="268">
        <f>IF(C2767="MAT.",VLOOKUP(A2767,INSUMOS_AUX!A:F,6,FALSE),0)</f>
        <v>1.1200000000000001</v>
      </c>
      <c r="G2767" s="375">
        <f>IF(C2767="M.O.",VLOOKUP(A2767,INSUMOS_AUX!A:F,6,FALSE),0)</f>
        <v>0</v>
      </c>
    </row>
    <row r="2768" spans="1:7">
      <c r="A2768" s="375">
        <v>36146</v>
      </c>
      <c r="B2768" s="372" t="s">
        <v>3883</v>
      </c>
      <c r="C2768" s="374" t="s">
        <v>43</v>
      </c>
      <c r="D2768" s="374" t="s">
        <v>2</v>
      </c>
      <c r="E2768" s="375">
        <v>5.5813499999999997E-3</v>
      </c>
      <c r="F2768" s="268">
        <f>IF(C2768="MAT.",VLOOKUP(A2768,INSUMOS_AUX!A:F,6,FALSE),0)</f>
        <v>170</v>
      </c>
      <c r="G2768" s="375">
        <f>IF(C2768="M.O.",VLOOKUP(A2768,INSUMOS_AUX!A:F,6,FALSE),0)</f>
        <v>0</v>
      </c>
    </row>
    <row r="2769" spans="1:7" ht="21">
      <c r="A2769" s="375">
        <v>36149</v>
      </c>
      <c r="B2769" s="372" t="s">
        <v>4647</v>
      </c>
      <c r="C2769" s="374" t="s">
        <v>43</v>
      </c>
      <c r="D2769" s="374" t="s">
        <v>2</v>
      </c>
      <c r="E2769" s="375">
        <v>3.2399999999999998E-3</v>
      </c>
      <c r="F2769" s="268">
        <f>IF(C2769="MAT.",VLOOKUP(A2769,INSUMOS_AUX!A:F,6,FALSE),0)</f>
        <v>117.5</v>
      </c>
      <c r="G2769" s="375">
        <f>IF(C2769="M.O.",VLOOKUP(A2769,INSUMOS_AUX!A:F,6,FALSE),0)</f>
        <v>0</v>
      </c>
    </row>
    <row r="2770" spans="1:7">
      <c r="A2770" s="375">
        <v>36150</v>
      </c>
      <c r="B2770" s="372" t="s">
        <v>780</v>
      </c>
      <c r="C2770" s="374" t="s">
        <v>43</v>
      </c>
      <c r="D2770" s="374" t="s">
        <v>2</v>
      </c>
      <c r="E2770" s="375">
        <v>1.190835E-2</v>
      </c>
      <c r="F2770" s="268">
        <f>IF(C2770="MAT.",VLOOKUP(A2770,INSUMOS_AUX!A:F,6,FALSE),0)</f>
        <v>29.7</v>
      </c>
      <c r="G2770" s="375">
        <f>IF(C2770="M.O.",VLOOKUP(A2770,INSUMOS_AUX!A:F,6,FALSE),0)</f>
        <v>0</v>
      </c>
    </row>
    <row r="2771" spans="1:7" ht="21">
      <c r="A2771" s="375">
        <v>36153</v>
      </c>
      <c r="B2771" s="372" t="s">
        <v>4184</v>
      </c>
      <c r="C2771" s="374" t="s">
        <v>43</v>
      </c>
      <c r="D2771" s="374" t="s">
        <v>2</v>
      </c>
      <c r="E2771" s="375">
        <v>4.8374999999999998E-3</v>
      </c>
      <c r="F2771" s="268">
        <f>IF(C2771="MAT.",VLOOKUP(A2771,INSUMOS_AUX!A:F,6,FALSE),0)</f>
        <v>133.75</v>
      </c>
      <c r="G2771" s="375">
        <f>IF(C2771="M.O.",VLOOKUP(A2771,INSUMOS_AUX!A:F,6,FALSE),0)</f>
        <v>0</v>
      </c>
    </row>
    <row r="2772" spans="1:7" ht="21">
      <c r="A2772" s="375">
        <v>36888</v>
      </c>
      <c r="B2772" s="372" t="s">
        <v>5384</v>
      </c>
      <c r="C2772" s="374" t="s">
        <v>43</v>
      </c>
      <c r="D2772" s="374" t="s">
        <v>78</v>
      </c>
      <c r="E2772" s="375">
        <v>12</v>
      </c>
      <c r="F2772" s="268">
        <f>IF(C2772="MAT.",VLOOKUP(A2772,INSUMOS_AUX!A:F,6,FALSE),0)</f>
        <v>13.56</v>
      </c>
      <c r="G2772" s="375">
        <f>IF(C2772="M.O.",VLOOKUP(A2772,INSUMOS_AUX!A:F,6,FALSE),0)</f>
        <v>0</v>
      </c>
    </row>
    <row r="2773" spans="1:7">
      <c r="A2773" s="375">
        <v>37370</v>
      </c>
      <c r="B2773" s="372" t="s">
        <v>104</v>
      </c>
      <c r="C2773" s="374" t="s">
        <v>43</v>
      </c>
      <c r="D2773" s="374" t="s">
        <v>97</v>
      </c>
      <c r="E2773" s="375">
        <v>4.5</v>
      </c>
      <c r="F2773" s="268">
        <f>IF(C2773="MAT.",VLOOKUP(A2773,INSUMOS_AUX!A:F,6,FALSE),0)</f>
        <v>1.7</v>
      </c>
      <c r="G2773" s="375">
        <f>IF(C2773="M.O.",VLOOKUP(A2773,INSUMOS_AUX!A:F,6,FALSE),0)</f>
        <v>0</v>
      </c>
    </row>
    <row r="2774" spans="1:7">
      <c r="A2774" s="375">
        <v>37371</v>
      </c>
      <c r="B2774" s="372" t="s">
        <v>105</v>
      </c>
      <c r="C2774" s="374" t="s">
        <v>43</v>
      </c>
      <c r="D2774" s="374" t="s">
        <v>97</v>
      </c>
      <c r="E2774" s="375">
        <v>4.5</v>
      </c>
      <c r="F2774" s="268">
        <f>IF(C2774="MAT.",VLOOKUP(A2774,INSUMOS_AUX!A:F,6,FALSE),0)</f>
        <v>0.64</v>
      </c>
      <c r="G2774" s="375">
        <f>IF(C2774="M.O.",VLOOKUP(A2774,INSUMOS_AUX!A:F,6,FALSE),0)</f>
        <v>0</v>
      </c>
    </row>
    <row r="2775" spans="1:7">
      <c r="A2775" s="375">
        <v>37372</v>
      </c>
      <c r="B2775" s="372" t="s">
        <v>106</v>
      </c>
      <c r="C2775" s="374" t="s">
        <v>43</v>
      </c>
      <c r="D2775" s="374" t="s">
        <v>97</v>
      </c>
      <c r="E2775" s="375">
        <v>4.5</v>
      </c>
      <c r="F2775" s="268">
        <f>IF(C2775="MAT.",VLOOKUP(A2775,INSUMOS_AUX!A:F,6,FALSE),0)</f>
        <v>0.37</v>
      </c>
      <c r="G2775" s="375">
        <f>IF(C2775="M.O.",VLOOKUP(A2775,INSUMOS_AUX!A:F,6,FALSE),0)</f>
        <v>0</v>
      </c>
    </row>
    <row r="2776" spans="1:7">
      <c r="A2776" s="375">
        <v>37373</v>
      </c>
      <c r="B2776" s="372" t="s">
        <v>107</v>
      </c>
      <c r="C2776" s="374" t="s">
        <v>43</v>
      </c>
      <c r="D2776" s="374" t="s">
        <v>97</v>
      </c>
      <c r="E2776" s="375">
        <v>4.5</v>
      </c>
      <c r="F2776" s="268">
        <f>IF(C2776="MAT.",VLOOKUP(A2776,INSUMOS_AUX!A:F,6,FALSE),0)</f>
        <v>0.02</v>
      </c>
      <c r="G2776" s="375">
        <f>IF(C2776="M.O.",VLOOKUP(A2776,INSUMOS_AUX!A:F,6,FALSE),0)</f>
        <v>0</v>
      </c>
    </row>
    <row r="2777" spans="1:7">
      <c r="A2777" s="375">
        <v>38382</v>
      </c>
      <c r="B2777" s="372" t="s">
        <v>2915</v>
      </c>
      <c r="C2777" s="374" t="s">
        <v>43</v>
      </c>
      <c r="D2777" s="374" t="s">
        <v>2</v>
      </c>
      <c r="E2777" s="375">
        <v>1.2285000000000001E-2</v>
      </c>
      <c r="F2777" s="268">
        <f>IF(C2777="MAT.",VLOOKUP(A2777,INSUMOS_AUX!A:F,6,FALSE),0)</f>
        <v>7.37</v>
      </c>
      <c r="G2777" s="375">
        <f>IF(C2777="M.O.",VLOOKUP(A2777,INSUMOS_AUX!A:F,6,FALSE),0)</f>
        <v>0</v>
      </c>
    </row>
    <row r="2778" spans="1:7">
      <c r="A2778" s="375">
        <v>38390</v>
      </c>
      <c r="B2778" s="372" t="s">
        <v>4067</v>
      </c>
      <c r="C2778" s="374" t="s">
        <v>43</v>
      </c>
      <c r="D2778" s="374" t="s">
        <v>2</v>
      </c>
      <c r="E2778" s="375">
        <v>6.8017499999999996E-3</v>
      </c>
      <c r="F2778" s="268">
        <f>IF(C2778="MAT.",VLOOKUP(A2778,INSUMOS_AUX!A:F,6,FALSE),0)</f>
        <v>22.22</v>
      </c>
      <c r="G2778" s="375">
        <f>IF(C2778="M.O.",VLOOKUP(A2778,INSUMOS_AUX!A:F,6,FALSE),0)</f>
        <v>0</v>
      </c>
    </row>
    <row r="2779" spans="1:7">
      <c r="A2779" s="375">
        <v>38393</v>
      </c>
      <c r="B2779" s="372" t="s">
        <v>4066</v>
      </c>
      <c r="C2779" s="374" t="s">
        <v>43</v>
      </c>
      <c r="D2779" s="374" t="s">
        <v>2</v>
      </c>
      <c r="E2779" s="375">
        <v>6.8017499999999996E-3</v>
      </c>
      <c r="F2779" s="268">
        <f>IF(C2779="MAT.",VLOOKUP(A2779,INSUMOS_AUX!A:F,6,FALSE),0)</f>
        <v>10.02</v>
      </c>
      <c r="G2779" s="375">
        <f>IF(C2779="M.O.",VLOOKUP(A2779,INSUMOS_AUX!A:F,6,FALSE),0)</f>
        <v>0</v>
      </c>
    </row>
    <row r="2780" spans="1:7">
      <c r="A2780" s="375">
        <v>38396</v>
      </c>
      <c r="B2780" s="372" t="s">
        <v>4090</v>
      </c>
      <c r="C2780" s="374" t="s">
        <v>43</v>
      </c>
      <c r="D2780" s="374" t="s">
        <v>2</v>
      </c>
      <c r="E2780" s="375">
        <v>2.4389999999999999E-4</v>
      </c>
      <c r="F2780" s="268">
        <f>IF(C2780="MAT.",VLOOKUP(A2780,INSUMOS_AUX!A:F,6,FALSE),0)</f>
        <v>308.81</v>
      </c>
      <c r="G2780" s="375">
        <f>IF(C2780="M.O.",VLOOKUP(A2780,INSUMOS_AUX!A:F,6,FALSE),0)</f>
        <v>0</v>
      </c>
    </row>
    <row r="2781" spans="1:7">
      <c r="A2781" s="375">
        <v>38399</v>
      </c>
      <c r="B2781" s="372" t="s">
        <v>914</v>
      </c>
      <c r="C2781" s="374" t="s">
        <v>43</v>
      </c>
      <c r="D2781" s="374" t="s">
        <v>2</v>
      </c>
      <c r="E2781" s="375">
        <v>1.2186E-3</v>
      </c>
      <c r="F2781" s="268">
        <f>IF(C2781="MAT.",VLOOKUP(A2781,INSUMOS_AUX!A:F,6,FALSE),0)</f>
        <v>123.87</v>
      </c>
      <c r="G2781" s="375">
        <f>IF(C2781="M.O.",VLOOKUP(A2781,INSUMOS_AUX!A:F,6,FALSE),0)</f>
        <v>0</v>
      </c>
    </row>
    <row r="2782" spans="1:7" ht="21">
      <c r="A2782" s="375">
        <v>38413</v>
      </c>
      <c r="B2782" s="372" t="s">
        <v>2921</v>
      </c>
      <c r="C2782" s="374" t="s">
        <v>43</v>
      </c>
      <c r="D2782" s="374" t="s">
        <v>2</v>
      </c>
      <c r="E2782" s="375">
        <v>1.9845E-4</v>
      </c>
      <c r="F2782" s="268">
        <f>IF(C2782="MAT.",VLOOKUP(A2782,INSUMOS_AUX!A:F,6,FALSE),0)</f>
        <v>623.17999999999995</v>
      </c>
      <c r="G2782" s="375">
        <f>IF(C2782="M.O.",VLOOKUP(A2782,INSUMOS_AUX!A:F,6,FALSE),0)</f>
        <v>0</v>
      </c>
    </row>
    <row r="2783" spans="1:7">
      <c r="A2783" s="375">
        <v>38476</v>
      </c>
      <c r="B2783" s="372" t="s">
        <v>2266</v>
      </c>
      <c r="C2783" s="374" t="s">
        <v>43</v>
      </c>
      <c r="D2783" s="374" t="s">
        <v>2</v>
      </c>
      <c r="E2783" s="375">
        <v>9.2564999999999998E-4</v>
      </c>
      <c r="F2783" s="268">
        <f>IF(C2783="MAT.",VLOOKUP(A2783,INSUMOS_AUX!A:F,6,FALSE),0)</f>
        <v>186.63</v>
      </c>
      <c r="G2783" s="375">
        <f>IF(C2783="M.O.",VLOOKUP(A2783,INSUMOS_AUX!A:F,6,FALSE),0)</f>
        <v>0</v>
      </c>
    </row>
    <row r="2784" spans="1:7">
      <c r="A2784" s="375">
        <v>38477</v>
      </c>
      <c r="B2784" s="372" t="s">
        <v>2267</v>
      </c>
      <c r="C2784" s="374" t="s">
        <v>43</v>
      </c>
      <c r="D2784" s="374" t="s">
        <v>2</v>
      </c>
      <c r="E2784" s="375">
        <v>1.9845E-4</v>
      </c>
      <c r="F2784" s="268">
        <f>IF(C2784="MAT.",VLOOKUP(A2784,INSUMOS_AUX!A:F,6,FALSE),0)</f>
        <v>528.54</v>
      </c>
      <c r="G2784" s="375">
        <f>IF(C2784="M.O.",VLOOKUP(A2784,INSUMOS_AUX!A:F,6,FALSE),0)</f>
        <v>0</v>
      </c>
    </row>
    <row r="2785" spans="1:7">
      <c r="A2785" s="375">
        <v>4750</v>
      </c>
      <c r="B2785" s="372" t="s">
        <v>110</v>
      </c>
      <c r="C2785" s="374" t="s">
        <v>92</v>
      </c>
      <c r="D2785" s="374" t="s">
        <v>97</v>
      </c>
      <c r="E2785" s="375">
        <v>0.50854999999999995</v>
      </c>
      <c r="F2785" s="268">
        <f>IF(C2785="MAT.",VLOOKUP(A2785,INSUMOS_AUX!A:F,6,FALSE),0)</f>
        <v>0</v>
      </c>
      <c r="G2785" s="375">
        <f>IF(C2785="M.O.",VLOOKUP(A2785,INSUMOS_AUX!A:F,6,FALSE),0)</f>
        <v>13.35</v>
      </c>
    </row>
    <row r="2786" spans="1:7">
      <c r="A2786" s="375">
        <v>6110</v>
      </c>
      <c r="B2786" s="372" t="s">
        <v>134</v>
      </c>
      <c r="C2786" s="374" t="s">
        <v>92</v>
      </c>
      <c r="D2786" s="374" t="s">
        <v>97</v>
      </c>
      <c r="E2786" s="375">
        <v>1.1102300000000001</v>
      </c>
      <c r="F2786" s="268">
        <f>IF(C2786="MAT.",VLOOKUP(A2786,INSUMOS_AUX!A:F,6,FALSE),0)</f>
        <v>0</v>
      </c>
      <c r="G2786" s="375">
        <f>IF(C2786="M.O.",VLOOKUP(A2786,INSUMOS_AUX!A:F,6,FALSE),0)</f>
        <v>12.59</v>
      </c>
    </row>
    <row r="2787" spans="1:7">
      <c r="A2787" s="375">
        <v>6111</v>
      </c>
      <c r="B2787" s="372" t="s">
        <v>109</v>
      </c>
      <c r="C2787" s="374" t="s">
        <v>92</v>
      </c>
      <c r="D2787" s="374" t="s">
        <v>97</v>
      </c>
      <c r="E2787" s="375">
        <v>2.4410400000000001</v>
      </c>
      <c r="F2787" s="268">
        <f>IF(C2787="MAT.",VLOOKUP(A2787,INSUMOS_AUX!A:F,6,FALSE),0)</f>
        <v>0</v>
      </c>
      <c r="G2787" s="375">
        <f>IF(C2787="M.O.",VLOOKUP(A2787,INSUMOS_AUX!A:F,6,FALSE),0)</f>
        <v>8.17</v>
      </c>
    </row>
    <row r="2788" spans="1:7">
      <c r="A2788" s="96"/>
      <c r="B2788" s="110"/>
      <c r="C2788" s="97"/>
      <c r="D2788" s="97"/>
      <c r="E2788" s="97"/>
      <c r="F2788" s="97"/>
      <c r="G2788" s="97"/>
    </row>
    <row r="2789" spans="1:7">
      <c r="A2789" s="359" t="s">
        <v>5808</v>
      </c>
      <c r="B2789" s="358" t="s">
        <v>5809</v>
      </c>
      <c r="C2789" s="360" t="s">
        <v>75</v>
      </c>
      <c r="D2789" s="360" t="s">
        <v>2</v>
      </c>
      <c r="E2789" s="361">
        <v>1</v>
      </c>
      <c r="F2789" s="361">
        <f t="shared" ref="F2789:G2789" si="91">SUMPRODUCT($E2790:$E2817,F2790:F2817)</f>
        <v>741.61399379000011</v>
      </c>
      <c r="G2789" s="361">
        <f t="shared" si="91"/>
        <v>11.636850000000001</v>
      </c>
    </row>
    <row r="2790" spans="1:7">
      <c r="A2790" s="375">
        <v>10</v>
      </c>
      <c r="B2790" s="372" t="s">
        <v>332</v>
      </c>
      <c r="C2790" s="374" t="s">
        <v>43</v>
      </c>
      <c r="D2790" s="374" t="s">
        <v>2</v>
      </c>
      <c r="E2790" s="375">
        <v>8.0172000000000004E-3</v>
      </c>
      <c r="F2790" s="268">
        <f>IF(C2790="MAT.",VLOOKUP(A2790,INSUMOS_AUX!A:F,6,FALSE),0)</f>
        <v>6.13</v>
      </c>
      <c r="G2790" s="375">
        <f>IF(C2790="M.O.",VLOOKUP(A2790,INSUMOS_AUX!A:F,6,FALSE),0)</f>
        <v>0</v>
      </c>
    </row>
    <row r="2791" spans="1:7">
      <c r="A2791" s="375">
        <v>10489</v>
      </c>
      <c r="B2791" s="372" t="s">
        <v>157</v>
      </c>
      <c r="C2791" s="374" t="s">
        <v>92</v>
      </c>
      <c r="D2791" s="374" t="s">
        <v>97</v>
      </c>
      <c r="E2791" s="375">
        <v>1.0119</v>
      </c>
      <c r="F2791" s="268">
        <f>IF(C2791="MAT.",VLOOKUP(A2791,INSUMOS_AUX!A:F,6,FALSE),0)</f>
        <v>0</v>
      </c>
      <c r="G2791" s="375">
        <f>IF(C2791="M.O.",VLOOKUP(A2791,INSUMOS_AUX!A:F,6,FALSE),0)</f>
        <v>11.5</v>
      </c>
    </row>
    <row r="2792" spans="1:7">
      <c r="A2792" s="375">
        <v>10507</v>
      </c>
      <c r="B2792" s="372" t="s">
        <v>6416</v>
      </c>
      <c r="C2792" s="374" t="s">
        <v>43</v>
      </c>
      <c r="D2792" s="374" t="s">
        <v>76</v>
      </c>
      <c r="E2792" s="375">
        <v>1.89</v>
      </c>
      <c r="F2792" s="268">
        <f>IF(C2792="MAT.",VLOOKUP(A2792,INSUMOS_AUX!A:F,6,FALSE),0)</f>
        <v>170.6</v>
      </c>
      <c r="G2792" s="375">
        <f>IF(C2792="M.O.",VLOOKUP(A2792,INSUMOS_AUX!A:F,6,FALSE),0)</f>
        <v>0</v>
      </c>
    </row>
    <row r="2793" spans="1:7" ht="21">
      <c r="A2793" s="375">
        <v>11359</v>
      </c>
      <c r="B2793" s="372" t="s">
        <v>5603</v>
      </c>
      <c r="C2793" s="374" t="s">
        <v>43</v>
      </c>
      <c r="D2793" s="374" t="s">
        <v>2</v>
      </c>
      <c r="E2793" s="375">
        <v>6.7700000000000006E-5</v>
      </c>
      <c r="F2793" s="268">
        <f>IF(C2793="MAT.",VLOOKUP(A2793,INSUMOS_AUX!A:F,6,FALSE),0)</f>
        <v>604.45000000000005</v>
      </c>
      <c r="G2793" s="375">
        <f>IF(C2793="M.O.",VLOOKUP(A2793,INSUMOS_AUX!A:F,6,FALSE),0)</f>
        <v>0</v>
      </c>
    </row>
    <row r="2794" spans="1:7" ht="31.5">
      <c r="A2794" s="375">
        <v>11523</v>
      </c>
      <c r="B2794" s="372" t="s">
        <v>289</v>
      </c>
      <c r="C2794" s="374" t="s">
        <v>43</v>
      </c>
      <c r="D2794" s="374" t="s">
        <v>2</v>
      </c>
      <c r="E2794" s="375">
        <v>1</v>
      </c>
      <c r="F2794" s="268">
        <f>IF(C2794="MAT.",VLOOKUP(A2794,INSUMOS_AUX!A:F,6,FALSE),0)</f>
        <v>9.8699999999999992</v>
      </c>
      <c r="G2794" s="375">
        <f>IF(C2794="M.O.",VLOOKUP(A2794,INSUMOS_AUX!A:F,6,FALSE),0)</f>
        <v>0</v>
      </c>
    </row>
    <row r="2795" spans="1:7">
      <c r="A2795" s="375">
        <v>12815</v>
      </c>
      <c r="B2795" s="372" t="s">
        <v>2406</v>
      </c>
      <c r="C2795" s="374" t="s">
        <v>43</v>
      </c>
      <c r="D2795" s="374" t="s">
        <v>2</v>
      </c>
      <c r="E2795" s="375">
        <v>9.0691000000000001E-3</v>
      </c>
      <c r="F2795" s="268">
        <f>IF(C2795="MAT.",VLOOKUP(A2795,INSUMOS_AUX!A:F,6,FALSE),0)</f>
        <v>5.65</v>
      </c>
      <c r="G2795" s="375">
        <f>IF(C2795="M.O.",VLOOKUP(A2795,INSUMOS_AUX!A:F,6,FALSE),0)</f>
        <v>0</v>
      </c>
    </row>
    <row r="2796" spans="1:7">
      <c r="A2796" s="375">
        <v>12892</v>
      </c>
      <c r="B2796" s="372" t="s">
        <v>328</v>
      </c>
      <c r="C2796" s="374" t="s">
        <v>43</v>
      </c>
      <c r="D2796" s="374" t="s">
        <v>98</v>
      </c>
      <c r="E2796" s="375">
        <v>1.37346E-2</v>
      </c>
      <c r="F2796" s="268">
        <f>IF(C2796="MAT.",VLOOKUP(A2796,INSUMOS_AUX!A:F,6,FALSE),0)</f>
        <v>9</v>
      </c>
      <c r="G2796" s="375">
        <f>IF(C2796="M.O.",VLOOKUP(A2796,INSUMOS_AUX!A:F,6,FALSE),0)</f>
        <v>0</v>
      </c>
    </row>
    <row r="2797" spans="1:7">
      <c r="A2797" s="375">
        <v>12893</v>
      </c>
      <c r="B2797" s="372" t="s">
        <v>329</v>
      </c>
      <c r="C2797" s="374" t="s">
        <v>43</v>
      </c>
      <c r="D2797" s="374" t="s">
        <v>98</v>
      </c>
      <c r="E2797" s="375">
        <v>1.601E-3</v>
      </c>
      <c r="F2797" s="268">
        <f>IF(C2797="MAT.",VLOOKUP(A2797,INSUMOS_AUX!A:F,6,FALSE),0)</f>
        <v>48</v>
      </c>
      <c r="G2797" s="375">
        <f>IF(C2797="M.O.",VLOOKUP(A2797,INSUMOS_AUX!A:F,6,FALSE),0)</f>
        <v>0</v>
      </c>
    </row>
    <row r="2798" spans="1:7">
      <c r="A2798" s="375">
        <v>25966</v>
      </c>
      <c r="B2798" s="372" t="s">
        <v>3980</v>
      </c>
      <c r="C2798" s="374" t="s">
        <v>43</v>
      </c>
      <c r="D2798" s="374" t="s">
        <v>113</v>
      </c>
      <c r="E2798" s="375">
        <v>1.5115E-3</v>
      </c>
      <c r="F2798" s="268">
        <f>IF(C2798="MAT.",VLOOKUP(A2798,INSUMOS_AUX!A:F,6,FALSE),0)</f>
        <v>13.63</v>
      </c>
      <c r="G2798" s="375">
        <f>IF(C2798="M.O.",VLOOKUP(A2798,INSUMOS_AUX!A:F,6,FALSE),0)</f>
        <v>0</v>
      </c>
    </row>
    <row r="2799" spans="1:7">
      <c r="A2799" s="375">
        <v>2711</v>
      </c>
      <c r="B2799" s="372" t="s">
        <v>334</v>
      </c>
      <c r="C2799" s="374" t="s">
        <v>43</v>
      </c>
      <c r="D2799" s="374" t="s">
        <v>2</v>
      </c>
      <c r="E2799" s="375">
        <v>6.646E-4</v>
      </c>
      <c r="F2799" s="268">
        <f>IF(C2799="MAT.",VLOOKUP(A2799,INSUMOS_AUX!A:F,6,FALSE),0)</f>
        <v>100.24</v>
      </c>
      <c r="G2799" s="375">
        <f>IF(C2799="M.O.",VLOOKUP(A2799,INSUMOS_AUX!A:F,6,FALSE),0)</f>
        <v>0</v>
      </c>
    </row>
    <row r="2800" spans="1:7" ht="31.5">
      <c r="A2800" s="375">
        <v>3104</v>
      </c>
      <c r="B2800" s="372" t="s">
        <v>6417</v>
      </c>
      <c r="C2800" s="374" t="s">
        <v>43</v>
      </c>
      <c r="D2800" s="374" t="s">
        <v>125</v>
      </c>
      <c r="E2800" s="375">
        <v>1</v>
      </c>
      <c r="F2800" s="268">
        <f>IF(C2800="MAT.",VLOOKUP(A2800,INSUMOS_AUX!A:F,6,FALSE),0)</f>
        <v>405.3</v>
      </c>
      <c r="G2800" s="375">
        <f>IF(C2800="M.O.",VLOOKUP(A2800,INSUMOS_AUX!A:F,6,FALSE),0)</f>
        <v>0</v>
      </c>
    </row>
    <row r="2801" spans="1:7">
      <c r="A2801" s="375">
        <v>36144</v>
      </c>
      <c r="B2801" s="372" t="s">
        <v>4026</v>
      </c>
      <c r="C2801" s="374" t="s">
        <v>43</v>
      </c>
      <c r="D2801" s="374" t="s">
        <v>2</v>
      </c>
      <c r="E2801" s="375">
        <v>0.11148719999999999</v>
      </c>
      <c r="F2801" s="268">
        <f>IF(C2801="MAT.",VLOOKUP(A2801,INSUMOS_AUX!A:F,6,FALSE),0)</f>
        <v>1.1200000000000001</v>
      </c>
      <c r="G2801" s="375">
        <f>IF(C2801="M.O.",VLOOKUP(A2801,INSUMOS_AUX!A:F,6,FALSE),0)</f>
        <v>0</v>
      </c>
    </row>
    <row r="2802" spans="1:7">
      <c r="A2802" s="375">
        <v>36146</v>
      </c>
      <c r="B2802" s="372" t="s">
        <v>3883</v>
      </c>
      <c r="C2802" s="374" t="s">
        <v>43</v>
      </c>
      <c r="D2802" s="374" t="s">
        <v>2</v>
      </c>
      <c r="E2802" s="375">
        <v>1.2403E-3</v>
      </c>
      <c r="F2802" s="268">
        <f>IF(C2802="MAT.",VLOOKUP(A2802,INSUMOS_AUX!A:F,6,FALSE),0)</f>
        <v>170</v>
      </c>
      <c r="G2802" s="375">
        <f>IF(C2802="M.O.",VLOOKUP(A2802,INSUMOS_AUX!A:F,6,FALSE),0)</f>
        <v>0</v>
      </c>
    </row>
    <row r="2803" spans="1:7" ht="21">
      <c r="A2803" s="375">
        <v>36149</v>
      </c>
      <c r="B2803" s="372" t="s">
        <v>4647</v>
      </c>
      <c r="C2803" s="374" t="s">
        <v>43</v>
      </c>
      <c r="D2803" s="374" t="s">
        <v>2</v>
      </c>
      <c r="E2803" s="375">
        <v>7.2000000000000005E-4</v>
      </c>
      <c r="F2803" s="268">
        <f>IF(C2803="MAT.",VLOOKUP(A2803,INSUMOS_AUX!A:F,6,FALSE),0)</f>
        <v>117.5</v>
      </c>
      <c r="G2803" s="375">
        <f>IF(C2803="M.O.",VLOOKUP(A2803,INSUMOS_AUX!A:F,6,FALSE),0)</f>
        <v>0</v>
      </c>
    </row>
    <row r="2804" spans="1:7">
      <c r="A2804" s="375">
        <v>36150</v>
      </c>
      <c r="B2804" s="372" t="s">
        <v>780</v>
      </c>
      <c r="C2804" s="374" t="s">
        <v>43</v>
      </c>
      <c r="D2804" s="374" t="s">
        <v>2</v>
      </c>
      <c r="E2804" s="375">
        <v>2.6462999999999999E-3</v>
      </c>
      <c r="F2804" s="268">
        <f>IF(C2804="MAT.",VLOOKUP(A2804,INSUMOS_AUX!A:F,6,FALSE),0)</f>
        <v>29.7</v>
      </c>
      <c r="G2804" s="375">
        <f>IF(C2804="M.O.",VLOOKUP(A2804,INSUMOS_AUX!A:F,6,FALSE),0)</f>
        <v>0</v>
      </c>
    </row>
    <row r="2805" spans="1:7" ht="21">
      <c r="A2805" s="375">
        <v>36153</v>
      </c>
      <c r="B2805" s="372" t="s">
        <v>4184</v>
      </c>
      <c r="C2805" s="374" t="s">
        <v>43</v>
      </c>
      <c r="D2805" s="374" t="s">
        <v>2</v>
      </c>
      <c r="E2805" s="375">
        <v>1.075E-3</v>
      </c>
      <c r="F2805" s="268">
        <f>IF(C2805="MAT.",VLOOKUP(A2805,INSUMOS_AUX!A:F,6,FALSE),0)</f>
        <v>133.75</v>
      </c>
      <c r="G2805" s="375">
        <f>IF(C2805="M.O.",VLOOKUP(A2805,INSUMOS_AUX!A:F,6,FALSE),0)</f>
        <v>0</v>
      </c>
    </row>
    <row r="2806" spans="1:7">
      <c r="A2806" s="375">
        <v>37370</v>
      </c>
      <c r="B2806" s="372" t="s">
        <v>104</v>
      </c>
      <c r="C2806" s="374" t="s">
        <v>43</v>
      </c>
      <c r="D2806" s="374" t="s">
        <v>97</v>
      </c>
      <c r="E2806" s="375">
        <v>1</v>
      </c>
      <c r="F2806" s="268">
        <f>IF(C2806="MAT.",VLOOKUP(A2806,INSUMOS_AUX!A:F,6,FALSE),0)</f>
        <v>1.7</v>
      </c>
      <c r="G2806" s="375">
        <f>IF(C2806="M.O.",VLOOKUP(A2806,INSUMOS_AUX!A:F,6,FALSE),0)</f>
        <v>0</v>
      </c>
    </row>
    <row r="2807" spans="1:7">
      <c r="A2807" s="375">
        <v>37371</v>
      </c>
      <c r="B2807" s="372" t="s">
        <v>105</v>
      </c>
      <c r="C2807" s="374" t="s">
        <v>43</v>
      </c>
      <c r="D2807" s="374" t="s">
        <v>97</v>
      </c>
      <c r="E2807" s="375">
        <v>1</v>
      </c>
      <c r="F2807" s="268">
        <f>IF(C2807="MAT.",VLOOKUP(A2807,INSUMOS_AUX!A:F,6,FALSE),0)</f>
        <v>0.64</v>
      </c>
      <c r="G2807" s="375">
        <f>IF(C2807="M.O.",VLOOKUP(A2807,INSUMOS_AUX!A:F,6,FALSE),0)</f>
        <v>0</v>
      </c>
    </row>
    <row r="2808" spans="1:7">
      <c r="A2808" s="375">
        <v>37372</v>
      </c>
      <c r="B2808" s="372" t="s">
        <v>106</v>
      </c>
      <c r="C2808" s="374" t="s">
        <v>43</v>
      </c>
      <c r="D2808" s="374" t="s">
        <v>97</v>
      </c>
      <c r="E2808" s="375">
        <v>1</v>
      </c>
      <c r="F2808" s="268">
        <f>IF(C2808="MAT.",VLOOKUP(A2808,INSUMOS_AUX!A:F,6,FALSE),0)</f>
        <v>0.37</v>
      </c>
      <c r="G2808" s="375">
        <f>IF(C2808="M.O.",VLOOKUP(A2808,INSUMOS_AUX!A:F,6,FALSE),0)</f>
        <v>0</v>
      </c>
    </row>
    <row r="2809" spans="1:7">
      <c r="A2809" s="375">
        <v>37373</v>
      </c>
      <c r="B2809" s="372" t="s">
        <v>107</v>
      </c>
      <c r="C2809" s="374" t="s">
        <v>43</v>
      </c>
      <c r="D2809" s="374" t="s">
        <v>97</v>
      </c>
      <c r="E2809" s="375">
        <v>1</v>
      </c>
      <c r="F2809" s="268">
        <f>IF(C2809="MAT.",VLOOKUP(A2809,INSUMOS_AUX!A:F,6,FALSE),0)</f>
        <v>0.02</v>
      </c>
      <c r="G2809" s="375">
        <f>IF(C2809="M.O.",VLOOKUP(A2809,INSUMOS_AUX!A:F,6,FALSE),0)</f>
        <v>0</v>
      </c>
    </row>
    <row r="2810" spans="1:7">
      <c r="A2810" s="375">
        <v>38382</v>
      </c>
      <c r="B2810" s="372" t="s">
        <v>2915</v>
      </c>
      <c r="C2810" s="374" t="s">
        <v>43</v>
      </c>
      <c r="D2810" s="374" t="s">
        <v>2</v>
      </c>
      <c r="E2810" s="375">
        <v>2.7299999999999998E-3</v>
      </c>
      <c r="F2810" s="268">
        <f>IF(C2810="MAT.",VLOOKUP(A2810,INSUMOS_AUX!A:F,6,FALSE),0)</f>
        <v>7.37</v>
      </c>
      <c r="G2810" s="375">
        <f>IF(C2810="M.O.",VLOOKUP(A2810,INSUMOS_AUX!A:F,6,FALSE),0)</f>
        <v>0</v>
      </c>
    </row>
    <row r="2811" spans="1:7">
      <c r="A2811" s="375">
        <v>38390</v>
      </c>
      <c r="B2811" s="372" t="s">
        <v>4067</v>
      </c>
      <c r="C2811" s="374" t="s">
        <v>43</v>
      </c>
      <c r="D2811" s="374" t="s">
        <v>2</v>
      </c>
      <c r="E2811" s="375">
        <v>1.5115E-3</v>
      </c>
      <c r="F2811" s="268">
        <f>IF(C2811="MAT.",VLOOKUP(A2811,INSUMOS_AUX!A:F,6,FALSE),0)</f>
        <v>22.22</v>
      </c>
      <c r="G2811" s="375">
        <f>IF(C2811="M.O.",VLOOKUP(A2811,INSUMOS_AUX!A:F,6,FALSE),0)</f>
        <v>0</v>
      </c>
    </row>
    <row r="2812" spans="1:7">
      <c r="A2812" s="375">
        <v>38393</v>
      </c>
      <c r="B2812" s="372" t="s">
        <v>4066</v>
      </c>
      <c r="C2812" s="374" t="s">
        <v>43</v>
      </c>
      <c r="D2812" s="374" t="s">
        <v>2</v>
      </c>
      <c r="E2812" s="375">
        <v>1.5115E-3</v>
      </c>
      <c r="F2812" s="268">
        <f>IF(C2812="MAT.",VLOOKUP(A2812,INSUMOS_AUX!A:F,6,FALSE),0)</f>
        <v>10.02</v>
      </c>
      <c r="G2812" s="375">
        <f>IF(C2812="M.O.",VLOOKUP(A2812,INSUMOS_AUX!A:F,6,FALSE),0)</f>
        <v>0</v>
      </c>
    </row>
    <row r="2813" spans="1:7">
      <c r="A2813" s="375">
        <v>38396</v>
      </c>
      <c r="B2813" s="372" t="s">
        <v>4090</v>
      </c>
      <c r="C2813" s="374" t="s">
        <v>43</v>
      </c>
      <c r="D2813" s="374" t="s">
        <v>2</v>
      </c>
      <c r="E2813" s="375">
        <v>5.4200000000000003E-5</v>
      </c>
      <c r="F2813" s="268">
        <f>IF(C2813="MAT.",VLOOKUP(A2813,INSUMOS_AUX!A:F,6,FALSE),0)</f>
        <v>308.81</v>
      </c>
      <c r="G2813" s="375">
        <f>IF(C2813="M.O.",VLOOKUP(A2813,INSUMOS_AUX!A:F,6,FALSE),0)</f>
        <v>0</v>
      </c>
    </row>
    <row r="2814" spans="1:7">
      <c r="A2814" s="375">
        <v>38399</v>
      </c>
      <c r="B2814" s="372" t="s">
        <v>914</v>
      </c>
      <c r="C2814" s="374" t="s">
        <v>43</v>
      </c>
      <c r="D2814" s="374" t="s">
        <v>2</v>
      </c>
      <c r="E2814" s="375">
        <v>2.7080000000000002E-4</v>
      </c>
      <c r="F2814" s="268">
        <f>IF(C2814="MAT.",VLOOKUP(A2814,INSUMOS_AUX!A:F,6,FALSE),0)</f>
        <v>123.87</v>
      </c>
      <c r="G2814" s="375">
        <f>IF(C2814="M.O.",VLOOKUP(A2814,INSUMOS_AUX!A:F,6,FALSE),0)</f>
        <v>0</v>
      </c>
    </row>
    <row r="2815" spans="1:7" ht="21">
      <c r="A2815" s="375">
        <v>38413</v>
      </c>
      <c r="B2815" s="372" t="s">
        <v>2921</v>
      </c>
      <c r="C2815" s="374" t="s">
        <v>43</v>
      </c>
      <c r="D2815" s="374" t="s">
        <v>2</v>
      </c>
      <c r="E2815" s="375">
        <v>4.4100000000000001E-5</v>
      </c>
      <c r="F2815" s="268">
        <f>IF(C2815="MAT.",VLOOKUP(A2815,INSUMOS_AUX!A:F,6,FALSE),0)</f>
        <v>623.17999999999995</v>
      </c>
      <c r="G2815" s="375">
        <f>IF(C2815="M.O.",VLOOKUP(A2815,INSUMOS_AUX!A:F,6,FALSE),0)</f>
        <v>0</v>
      </c>
    </row>
    <row r="2816" spans="1:7">
      <c r="A2816" s="375">
        <v>38476</v>
      </c>
      <c r="B2816" s="372" t="s">
        <v>2266</v>
      </c>
      <c r="C2816" s="374" t="s">
        <v>43</v>
      </c>
      <c r="D2816" s="374" t="s">
        <v>2</v>
      </c>
      <c r="E2816" s="375">
        <v>2.0570000000000001E-4</v>
      </c>
      <c r="F2816" s="268">
        <f>IF(C2816="MAT.",VLOOKUP(A2816,INSUMOS_AUX!A:F,6,FALSE),0)</f>
        <v>186.63</v>
      </c>
      <c r="G2816" s="375">
        <f>IF(C2816="M.O.",VLOOKUP(A2816,INSUMOS_AUX!A:F,6,FALSE),0)</f>
        <v>0</v>
      </c>
    </row>
    <row r="2817" spans="1:7">
      <c r="A2817" s="375">
        <v>38477</v>
      </c>
      <c r="B2817" s="372" t="s">
        <v>2267</v>
      </c>
      <c r="C2817" s="374" t="s">
        <v>43</v>
      </c>
      <c r="D2817" s="374" t="s">
        <v>2</v>
      </c>
      <c r="E2817" s="375">
        <v>4.4100000000000001E-5</v>
      </c>
      <c r="F2817" s="268">
        <f>IF(C2817="MAT.",VLOOKUP(A2817,INSUMOS_AUX!A:F,6,FALSE),0)</f>
        <v>528.54</v>
      </c>
      <c r="G2817" s="375">
        <f>IF(C2817="M.O.",VLOOKUP(A2817,INSUMOS_AUX!A:F,6,FALSE),0)</f>
        <v>0</v>
      </c>
    </row>
    <row r="2818" spans="1:7">
      <c r="A2818" s="96"/>
      <c r="B2818" s="110"/>
      <c r="C2818" s="97"/>
      <c r="D2818" s="97"/>
      <c r="E2818" s="97"/>
      <c r="F2818" s="97"/>
      <c r="G2818" s="97"/>
    </row>
    <row r="2819" spans="1:7">
      <c r="A2819" s="68" t="s">
        <v>5810</v>
      </c>
      <c r="B2819" s="377" t="s">
        <v>5811</v>
      </c>
      <c r="C2819" s="69"/>
      <c r="D2819" s="69"/>
      <c r="E2819" s="69"/>
      <c r="F2819" s="69"/>
      <c r="G2819" s="69"/>
    </row>
    <row r="2820" spans="1:7">
      <c r="A2820" s="96"/>
      <c r="B2820" s="110"/>
      <c r="C2820" s="97"/>
      <c r="D2820" s="97"/>
      <c r="E2820" s="97"/>
      <c r="F2820" s="97"/>
      <c r="G2820" s="97"/>
    </row>
    <row r="2821" spans="1:7">
      <c r="A2821" s="359" t="s">
        <v>5812</v>
      </c>
      <c r="B2821" s="358" t="s">
        <v>5813</v>
      </c>
      <c r="C2821" s="360" t="s">
        <v>75</v>
      </c>
      <c r="D2821" s="360" t="s">
        <v>78</v>
      </c>
      <c r="E2821" s="361">
        <v>12</v>
      </c>
      <c r="F2821" s="361">
        <f t="shared" ref="F2821:G2821" si="92">SUMPRODUCT($E2822:$E2848,F2822:F2848)</f>
        <v>7.5603983853999992</v>
      </c>
      <c r="G2821" s="361">
        <f t="shared" si="92"/>
        <v>3.12820768</v>
      </c>
    </row>
    <row r="2822" spans="1:7">
      <c r="A2822" s="375">
        <v>10</v>
      </c>
      <c r="B2822" s="372" t="s">
        <v>332</v>
      </c>
      <c r="C2822" s="374" t="s">
        <v>43</v>
      </c>
      <c r="D2822" s="374" t="s">
        <v>2</v>
      </c>
      <c r="E2822" s="375">
        <v>2.084472E-3</v>
      </c>
      <c r="F2822" s="268">
        <f>IF(C2822="MAT.",VLOOKUP(A2822,INSUMOS_AUX!A:F,6,FALSE),0)</f>
        <v>6.13</v>
      </c>
      <c r="G2822" s="375">
        <f>IF(C2822="M.O.",VLOOKUP(A2822,INSUMOS_AUX!A:F,6,FALSE),0)</f>
        <v>0</v>
      </c>
    </row>
    <row r="2823" spans="1:7" ht="21">
      <c r="A2823" s="375">
        <v>11359</v>
      </c>
      <c r="B2823" s="372" t="s">
        <v>5603</v>
      </c>
      <c r="C2823" s="374" t="s">
        <v>43</v>
      </c>
      <c r="D2823" s="374" t="s">
        <v>2</v>
      </c>
      <c r="E2823" s="375">
        <v>1.7601999999999999E-5</v>
      </c>
      <c r="F2823" s="268">
        <f>IF(C2823="MAT.",VLOOKUP(A2823,INSUMOS_AUX!A:F,6,FALSE),0)</f>
        <v>604.45000000000005</v>
      </c>
      <c r="G2823" s="375">
        <f>IF(C2823="M.O.",VLOOKUP(A2823,INSUMOS_AUX!A:F,6,FALSE),0)</f>
        <v>0</v>
      </c>
    </row>
    <row r="2824" spans="1:7">
      <c r="A2824" s="375">
        <v>12815</v>
      </c>
      <c r="B2824" s="372" t="s">
        <v>2406</v>
      </c>
      <c r="C2824" s="374" t="s">
        <v>43</v>
      </c>
      <c r="D2824" s="374" t="s">
        <v>2</v>
      </c>
      <c r="E2824" s="375">
        <v>2.357966E-3</v>
      </c>
      <c r="F2824" s="268">
        <f>IF(C2824="MAT.",VLOOKUP(A2824,INSUMOS_AUX!A:F,6,FALSE),0)</f>
        <v>5.65</v>
      </c>
      <c r="G2824" s="375">
        <f>IF(C2824="M.O.",VLOOKUP(A2824,INSUMOS_AUX!A:F,6,FALSE),0)</f>
        <v>0</v>
      </c>
    </row>
    <row r="2825" spans="1:7">
      <c r="A2825" s="375">
        <v>12892</v>
      </c>
      <c r="B2825" s="372" t="s">
        <v>328</v>
      </c>
      <c r="C2825" s="374" t="s">
        <v>43</v>
      </c>
      <c r="D2825" s="374" t="s">
        <v>98</v>
      </c>
      <c r="E2825" s="375">
        <v>3.5709959999999999E-3</v>
      </c>
      <c r="F2825" s="268">
        <f>IF(C2825="MAT.",VLOOKUP(A2825,INSUMOS_AUX!A:F,6,FALSE),0)</f>
        <v>9</v>
      </c>
      <c r="G2825" s="375">
        <f>IF(C2825="M.O.",VLOOKUP(A2825,INSUMOS_AUX!A:F,6,FALSE),0)</f>
        <v>0</v>
      </c>
    </row>
    <row r="2826" spans="1:7">
      <c r="A2826" s="375">
        <v>12893</v>
      </c>
      <c r="B2826" s="372" t="s">
        <v>329</v>
      </c>
      <c r="C2826" s="374" t="s">
        <v>43</v>
      </c>
      <c r="D2826" s="374" t="s">
        <v>98</v>
      </c>
      <c r="E2826" s="375">
        <v>4.1626E-4</v>
      </c>
      <c r="F2826" s="268">
        <f>IF(C2826="MAT.",VLOOKUP(A2826,INSUMOS_AUX!A:F,6,FALSE),0)</f>
        <v>48</v>
      </c>
      <c r="G2826" s="375">
        <f>IF(C2826="M.O.",VLOOKUP(A2826,INSUMOS_AUX!A:F,6,FALSE),0)</f>
        <v>0</v>
      </c>
    </row>
    <row r="2827" spans="1:7">
      <c r="A2827" s="375">
        <v>2436</v>
      </c>
      <c r="B2827" s="372" t="s">
        <v>333</v>
      </c>
      <c r="C2827" s="374" t="s">
        <v>92</v>
      </c>
      <c r="D2827" s="374" t="s">
        <v>97</v>
      </c>
      <c r="E2827" s="375">
        <v>0.133913</v>
      </c>
      <c r="F2827" s="268">
        <f>IF(C2827="MAT.",VLOOKUP(A2827,INSUMOS_AUX!A:F,6,FALSE),0)</f>
        <v>0</v>
      </c>
      <c r="G2827" s="375">
        <f>IF(C2827="M.O.",VLOOKUP(A2827,INSUMOS_AUX!A:F,6,FALSE),0)</f>
        <v>13.35</v>
      </c>
    </row>
    <row r="2828" spans="1:7">
      <c r="A2828" s="375">
        <v>247</v>
      </c>
      <c r="B2828" s="372" t="s">
        <v>348</v>
      </c>
      <c r="C2828" s="374" t="s">
        <v>92</v>
      </c>
      <c r="D2828" s="374" t="s">
        <v>97</v>
      </c>
      <c r="E2828" s="375">
        <v>0.133913</v>
      </c>
      <c r="F2828" s="268">
        <f>IF(C2828="MAT.",VLOOKUP(A2828,INSUMOS_AUX!A:F,6,FALSE),0)</f>
        <v>0</v>
      </c>
      <c r="G2828" s="375">
        <f>IF(C2828="M.O.",VLOOKUP(A2828,INSUMOS_AUX!A:F,6,FALSE),0)</f>
        <v>10.01</v>
      </c>
    </row>
    <row r="2829" spans="1:7">
      <c r="A2829" s="375">
        <v>25966</v>
      </c>
      <c r="B2829" s="372" t="s">
        <v>3980</v>
      </c>
      <c r="C2829" s="374" t="s">
        <v>43</v>
      </c>
      <c r="D2829" s="374" t="s">
        <v>113</v>
      </c>
      <c r="E2829" s="375">
        <v>3.9299000000000002E-4</v>
      </c>
      <c r="F2829" s="268">
        <f>IF(C2829="MAT.",VLOOKUP(A2829,INSUMOS_AUX!A:F,6,FALSE),0)</f>
        <v>13.63</v>
      </c>
      <c r="G2829" s="375">
        <f>IF(C2829="M.O.",VLOOKUP(A2829,INSUMOS_AUX!A:F,6,FALSE),0)</f>
        <v>0</v>
      </c>
    </row>
    <row r="2830" spans="1:7">
      <c r="A2830" s="375">
        <v>2711</v>
      </c>
      <c r="B2830" s="372" t="s">
        <v>334</v>
      </c>
      <c r="C2830" s="374" t="s">
        <v>43</v>
      </c>
      <c r="D2830" s="374" t="s">
        <v>2</v>
      </c>
      <c r="E2830" s="375">
        <v>1.7279599999999999E-4</v>
      </c>
      <c r="F2830" s="268">
        <f>IF(C2830="MAT.",VLOOKUP(A2830,INSUMOS_AUX!A:F,6,FALSE),0)</f>
        <v>100.24</v>
      </c>
      <c r="G2830" s="375">
        <f>IF(C2830="M.O.",VLOOKUP(A2830,INSUMOS_AUX!A:F,6,FALSE),0)</f>
        <v>0</v>
      </c>
    </row>
    <row r="2831" spans="1:7">
      <c r="A2831" s="375">
        <v>36144</v>
      </c>
      <c r="B2831" s="372" t="s">
        <v>4026</v>
      </c>
      <c r="C2831" s="374" t="s">
        <v>43</v>
      </c>
      <c r="D2831" s="374" t="s">
        <v>2</v>
      </c>
      <c r="E2831" s="375">
        <v>2.8986672000000002E-2</v>
      </c>
      <c r="F2831" s="268">
        <f>IF(C2831="MAT.",VLOOKUP(A2831,INSUMOS_AUX!A:F,6,FALSE),0)</f>
        <v>1.1200000000000001</v>
      </c>
      <c r="G2831" s="375">
        <f>IF(C2831="M.O.",VLOOKUP(A2831,INSUMOS_AUX!A:F,6,FALSE),0)</f>
        <v>0</v>
      </c>
    </row>
    <row r="2832" spans="1:7">
      <c r="A2832" s="375">
        <v>36146</v>
      </c>
      <c r="B2832" s="372" t="s">
        <v>3883</v>
      </c>
      <c r="C2832" s="374" t="s">
        <v>43</v>
      </c>
      <c r="D2832" s="374" t="s">
        <v>2</v>
      </c>
      <c r="E2832" s="375">
        <v>3.2247800000000001E-4</v>
      </c>
      <c r="F2832" s="268">
        <f>IF(C2832="MAT.",VLOOKUP(A2832,INSUMOS_AUX!A:F,6,FALSE),0)</f>
        <v>170</v>
      </c>
      <c r="G2832" s="375">
        <f>IF(C2832="M.O.",VLOOKUP(A2832,INSUMOS_AUX!A:F,6,FALSE),0)</f>
        <v>0</v>
      </c>
    </row>
    <row r="2833" spans="1:7" ht="21">
      <c r="A2833" s="375">
        <v>36149</v>
      </c>
      <c r="B2833" s="372" t="s">
        <v>4647</v>
      </c>
      <c r="C2833" s="374" t="s">
        <v>43</v>
      </c>
      <c r="D2833" s="374" t="s">
        <v>2</v>
      </c>
      <c r="E2833" s="375">
        <v>1.872E-4</v>
      </c>
      <c r="F2833" s="268">
        <f>IF(C2833="MAT.",VLOOKUP(A2833,INSUMOS_AUX!A:F,6,FALSE),0)</f>
        <v>117.5</v>
      </c>
      <c r="G2833" s="375">
        <f>IF(C2833="M.O.",VLOOKUP(A2833,INSUMOS_AUX!A:F,6,FALSE),0)</f>
        <v>0</v>
      </c>
    </row>
    <row r="2834" spans="1:7">
      <c r="A2834" s="375">
        <v>36150</v>
      </c>
      <c r="B2834" s="372" t="s">
        <v>780</v>
      </c>
      <c r="C2834" s="374" t="s">
        <v>43</v>
      </c>
      <c r="D2834" s="374" t="s">
        <v>2</v>
      </c>
      <c r="E2834" s="375">
        <v>6.8803799999999997E-4</v>
      </c>
      <c r="F2834" s="268">
        <f>IF(C2834="MAT.",VLOOKUP(A2834,INSUMOS_AUX!A:F,6,FALSE),0)</f>
        <v>29.7</v>
      </c>
      <c r="G2834" s="375">
        <f>IF(C2834="M.O.",VLOOKUP(A2834,INSUMOS_AUX!A:F,6,FALSE),0)</f>
        <v>0</v>
      </c>
    </row>
    <row r="2835" spans="1:7" ht="21">
      <c r="A2835" s="375">
        <v>36153</v>
      </c>
      <c r="B2835" s="372" t="s">
        <v>4184</v>
      </c>
      <c r="C2835" s="374" t="s">
        <v>43</v>
      </c>
      <c r="D2835" s="374" t="s">
        <v>2</v>
      </c>
      <c r="E2835" s="375">
        <v>2.7950000000000002E-4</v>
      </c>
      <c r="F2835" s="268">
        <f>IF(C2835="MAT.",VLOOKUP(A2835,INSUMOS_AUX!A:F,6,FALSE),0)</f>
        <v>133.75</v>
      </c>
      <c r="G2835" s="375">
        <f>IF(C2835="M.O.",VLOOKUP(A2835,INSUMOS_AUX!A:F,6,FALSE),0)</f>
        <v>0</v>
      </c>
    </row>
    <row r="2836" spans="1:7">
      <c r="A2836" s="375">
        <v>37370</v>
      </c>
      <c r="B2836" s="372" t="s">
        <v>104</v>
      </c>
      <c r="C2836" s="374" t="s">
        <v>43</v>
      </c>
      <c r="D2836" s="374" t="s">
        <v>97</v>
      </c>
      <c r="E2836" s="375">
        <v>0.26</v>
      </c>
      <c r="F2836" s="268">
        <f>IF(C2836="MAT.",VLOOKUP(A2836,INSUMOS_AUX!A:F,6,FALSE),0)</f>
        <v>1.7</v>
      </c>
      <c r="G2836" s="375">
        <f>IF(C2836="M.O.",VLOOKUP(A2836,INSUMOS_AUX!A:F,6,FALSE),0)</f>
        <v>0</v>
      </c>
    </row>
    <row r="2837" spans="1:7">
      <c r="A2837" s="375">
        <v>37371</v>
      </c>
      <c r="B2837" s="372" t="s">
        <v>105</v>
      </c>
      <c r="C2837" s="374" t="s">
        <v>43</v>
      </c>
      <c r="D2837" s="374" t="s">
        <v>97</v>
      </c>
      <c r="E2837" s="375">
        <v>0.26</v>
      </c>
      <c r="F2837" s="268">
        <f>IF(C2837="MAT.",VLOOKUP(A2837,INSUMOS_AUX!A:F,6,FALSE),0)</f>
        <v>0.64</v>
      </c>
      <c r="G2837" s="375">
        <f>IF(C2837="M.O.",VLOOKUP(A2837,INSUMOS_AUX!A:F,6,FALSE),0)</f>
        <v>0</v>
      </c>
    </row>
    <row r="2838" spans="1:7">
      <c r="A2838" s="375">
        <v>37372</v>
      </c>
      <c r="B2838" s="372" t="s">
        <v>106</v>
      </c>
      <c r="C2838" s="374" t="s">
        <v>43</v>
      </c>
      <c r="D2838" s="374" t="s">
        <v>97</v>
      </c>
      <c r="E2838" s="375">
        <v>0.26</v>
      </c>
      <c r="F2838" s="268">
        <f>IF(C2838="MAT.",VLOOKUP(A2838,INSUMOS_AUX!A:F,6,FALSE),0)</f>
        <v>0.37</v>
      </c>
      <c r="G2838" s="375">
        <f>IF(C2838="M.O.",VLOOKUP(A2838,INSUMOS_AUX!A:F,6,FALSE),0)</f>
        <v>0</v>
      </c>
    </row>
    <row r="2839" spans="1:7">
      <c r="A2839" s="375">
        <v>37373</v>
      </c>
      <c r="B2839" s="372" t="s">
        <v>107</v>
      </c>
      <c r="C2839" s="374" t="s">
        <v>43</v>
      </c>
      <c r="D2839" s="374" t="s">
        <v>97</v>
      </c>
      <c r="E2839" s="375">
        <v>0.26</v>
      </c>
      <c r="F2839" s="268">
        <f>IF(C2839="MAT.",VLOOKUP(A2839,INSUMOS_AUX!A:F,6,FALSE),0)</f>
        <v>0.02</v>
      </c>
      <c r="G2839" s="375">
        <f>IF(C2839="M.O.",VLOOKUP(A2839,INSUMOS_AUX!A:F,6,FALSE),0)</f>
        <v>0</v>
      </c>
    </row>
    <row r="2840" spans="1:7">
      <c r="A2840" s="375">
        <v>38382</v>
      </c>
      <c r="B2840" s="372" t="s">
        <v>2915</v>
      </c>
      <c r="C2840" s="374" t="s">
        <v>43</v>
      </c>
      <c r="D2840" s="374" t="s">
        <v>2</v>
      </c>
      <c r="E2840" s="375">
        <v>7.0980000000000001E-4</v>
      </c>
      <c r="F2840" s="268">
        <f>IF(C2840="MAT.",VLOOKUP(A2840,INSUMOS_AUX!A:F,6,FALSE),0)</f>
        <v>7.37</v>
      </c>
      <c r="G2840" s="375">
        <f>IF(C2840="M.O.",VLOOKUP(A2840,INSUMOS_AUX!A:F,6,FALSE),0)</f>
        <v>0</v>
      </c>
    </row>
    <row r="2841" spans="1:7">
      <c r="A2841" s="375">
        <v>38390</v>
      </c>
      <c r="B2841" s="372" t="s">
        <v>4067</v>
      </c>
      <c r="C2841" s="374" t="s">
        <v>43</v>
      </c>
      <c r="D2841" s="374" t="s">
        <v>2</v>
      </c>
      <c r="E2841" s="375">
        <v>3.9299000000000002E-4</v>
      </c>
      <c r="F2841" s="268">
        <f>IF(C2841="MAT.",VLOOKUP(A2841,INSUMOS_AUX!A:F,6,FALSE),0)</f>
        <v>22.22</v>
      </c>
      <c r="G2841" s="375">
        <f>IF(C2841="M.O.",VLOOKUP(A2841,INSUMOS_AUX!A:F,6,FALSE),0)</f>
        <v>0</v>
      </c>
    </row>
    <row r="2842" spans="1:7">
      <c r="A2842" s="375">
        <v>38393</v>
      </c>
      <c r="B2842" s="372" t="s">
        <v>4066</v>
      </c>
      <c r="C2842" s="374" t="s">
        <v>43</v>
      </c>
      <c r="D2842" s="374" t="s">
        <v>2</v>
      </c>
      <c r="E2842" s="375">
        <v>3.9299000000000002E-4</v>
      </c>
      <c r="F2842" s="268">
        <f>IF(C2842="MAT.",VLOOKUP(A2842,INSUMOS_AUX!A:F,6,FALSE),0)</f>
        <v>10.02</v>
      </c>
      <c r="G2842" s="375">
        <f>IF(C2842="M.O.",VLOOKUP(A2842,INSUMOS_AUX!A:F,6,FALSE),0)</f>
        <v>0</v>
      </c>
    </row>
    <row r="2843" spans="1:7">
      <c r="A2843" s="375">
        <v>38396</v>
      </c>
      <c r="B2843" s="372" t="s">
        <v>4090</v>
      </c>
      <c r="C2843" s="374" t="s">
        <v>43</v>
      </c>
      <c r="D2843" s="374" t="s">
        <v>2</v>
      </c>
      <c r="E2843" s="375">
        <v>1.4092E-5</v>
      </c>
      <c r="F2843" s="268">
        <f>IF(C2843="MAT.",VLOOKUP(A2843,INSUMOS_AUX!A:F,6,FALSE),0)</f>
        <v>308.81</v>
      </c>
      <c r="G2843" s="375">
        <f>IF(C2843="M.O.",VLOOKUP(A2843,INSUMOS_AUX!A:F,6,FALSE),0)</f>
        <v>0</v>
      </c>
    </row>
    <row r="2844" spans="1:7">
      <c r="A2844" s="375">
        <v>38399</v>
      </c>
      <c r="B2844" s="372" t="s">
        <v>914</v>
      </c>
      <c r="C2844" s="374" t="s">
        <v>43</v>
      </c>
      <c r="D2844" s="374" t="s">
        <v>2</v>
      </c>
      <c r="E2844" s="375">
        <v>7.0407999999999994E-5</v>
      </c>
      <c r="F2844" s="268">
        <f>IF(C2844="MAT.",VLOOKUP(A2844,INSUMOS_AUX!A:F,6,FALSE),0)</f>
        <v>123.87</v>
      </c>
      <c r="G2844" s="375">
        <f>IF(C2844="M.O.",VLOOKUP(A2844,INSUMOS_AUX!A:F,6,FALSE),0)</f>
        <v>0</v>
      </c>
    </row>
    <row r="2845" spans="1:7" ht="21">
      <c r="A2845" s="375">
        <v>38413</v>
      </c>
      <c r="B2845" s="372" t="s">
        <v>2921</v>
      </c>
      <c r="C2845" s="374" t="s">
        <v>43</v>
      </c>
      <c r="D2845" s="374" t="s">
        <v>2</v>
      </c>
      <c r="E2845" s="375">
        <v>1.1466E-5</v>
      </c>
      <c r="F2845" s="268">
        <f>IF(C2845="MAT.",VLOOKUP(A2845,INSUMOS_AUX!A:F,6,FALSE),0)</f>
        <v>623.17999999999995</v>
      </c>
      <c r="G2845" s="375">
        <f>IF(C2845="M.O.",VLOOKUP(A2845,INSUMOS_AUX!A:F,6,FALSE),0)</f>
        <v>0</v>
      </c>
    </row>
    <row r="2846" spans="1:7">
      <c r="A2846" s="375">
        <v>38476</v>
      </c>
      <c r="B2846" s="372" t="s">
        <v>2266</v>
      </c>
      <c r="C2846" s="374" t="s">
        <v>43</v>
      </c>
      <c r="D2846" s="374" t="s">
        <v>2</v>
      </c>
      <c r="E2846" s="375">
        <v>5.3482000000000001E-5</v>
      </c>
      <c r="F2846" s="268">
        <f>IF(C2846="MAT.",VLOOKUP(A2846,INSUMOS_AUX!A:F,6,FALSE),0)</f>
        <v>186.63</v>
      </c>
      <c r="G2846" s="375">
        <f>IF(C2846="M.O.",VLOOKUP(A2846,INSUMOS_AUX!A:F,6,FALSE),0)</f>
        <v>0</v>
      </c>
    </row>
    <row r="2847" spans="1:7">
      <c r="A2847" s="375">
        <v>38477</v>
      </c>
      <c r="B2847" s="372" t="s">
        <v>2267</v>
      </c>
      <c r="C2847" s="374" t="s">
        <v>43</v>
      </c>
      <c r="D2847" s="374" t="s">
        <v>2</v>
      </c>
      <c r="E2847" s="375">
        <v>1.1466E-5</v>
      </c>
      <c r="F2847" s="268">
        <f>IF(C2847="MAT.",VLOOKUP(A2847,INSUMOS_AUX!A:F,6,FALSE),0)</f>
        <v>528.54</v>
      </c>
      <c r="G2847" s="375">
        <f>IF(C2847="M.O.",VLOOKUP(A2847,INSUMOS_AUX!A:F,6,FALSE),0)</f>
        <v>0</v>
      </c>
    </row>
    <row r="2848" spans="1:7">
      <c r="A2848" s="375">
        <v>857</v>
      </c>
      <c r="B2848" s="372" t="s">
        <v>292</v>
      </c>
      <c r="C2848" s="374" t="s">
        <v>43</v>
      </c>
      <c r="D2848" s="374" t="s">
        <v>78</v>
      </c>
      <c r="E2848" s="375">
        <v>1.02</v>
      </c>
      <c r="F2848" s="268">
        <f>IF(C2848="MAT.",VLOOKUP(A2848,INSUMOS_AUX!A:F,6,FALSE),0)</f>
        <v>6.39</v>
      </c>
      <c r="G2848" s="375">
        <f>IF(C2848="M.O.",VLOOKUP(A2848,INSUMOS_AUX!A:F,6,FALSE),0)</f>
        <v>0</v>
      </c>
    </row>
    <row r="2849" spans="1:7">
      <c r="A2849" s="96"/>
      <c r="B2849" s="110"/>
      <c r="C2849" s="97"/>
      <c r="D2849" s="97"/>
      <c r="E2849" s="97"/>
      <c r="F2849" s="97"/>
      <c r="G2849" s="97"/>
    </row>
    <row r="2850" spans="1:7" ht="21">
      <c r="A2850" s="359" t="s">
        <v>5814</v>
      </c>
      <c r="B2850" s="358" t="s">
        <v>5815</v>
      </c>
      <c r="C2850" s="360" t="s">
        <v>75</v>
      </c>
      <c r="D2850" s="360" t="s">
        <v>2</v>
      </c>
      <c r="E2850" s="361">
        <v>15</v>
      </c>
      <c r="F2850" s="361">
        <f t="shared" ref="F2850:G2850" si="93">SUMPRODUCT($E2851:$E2877,F2851:F2877)</f>
        <v>4.9559962740000012</v>
      </c>
      <c r="G2850" s="361">
        <f t="shared" si="93"/>
        <v>7.2189408000000004</v>
      </c>
    </row>
    <row r="2851" spans="1:7">
      <c r="A2851" s="375">
        <v>10</v>
      </c>
      <c r="B2851" s="372" t="s">
        <v>332</v>
      </c>
      <c r="C2851" s="374" t="s">
        <v>43</v>
      </c>
      <c r="D2851" s="374" t="s">
        <v>2</v>
      </c>
      <c r="E2851" s="375">
        <v>4.8103199999999999E-3</v>
      </c>
      <c r="F2851" s="268">
        <f>IF(C2851="MAT.",VLOOKUP(A2851,INSUMOS_AUX!A:F,6,FALSE),0)</f>
        <v>6.13</v>
      </c>
      <c r="G2851" s="375">
        <f>IF(C2851="M.O.",VLOOKUP(A2851,INSUMOS_AUX!A:F,6,FALSE),0)</f>
        <v>0</v>
      </c>
    </row>
    <row r="2852" spans="1:7" ht="21">
      <c r="A2852" s="375">
        <v>11359</v>
      </c>
      <c r="B2852" s="372" t="s">
        <v>5603</v>
      </c>
      <c r="C2852" s="374" t="s">
        <v>43</v>
      </c>
      <c r="D2852" s="374" t="s">
        <v>2</v>
      </c>
      <c r="E2852" s="375">
        <v>4.0620000000000001E-5</v>
      </c>
      <c r="F2852" s="268">
        <f>IF(C2852="MAT.",VLOOKUP(A2852,INSUMOS_AUX!A:F,6,FALSE),0)</f>
        <v>604.45000000000005</v>
      </c>
      <c r="G2852" s="375">
        <f>IF(C2852="M.O.",VLOOKUP(A2852,INSUMOS_AUX!A:F,6,FALSE),0)</f>
        <v>0</v>
      </c>
    </row>
    <row r="2853" spans="1:7">
      <c r="A2853" s="375">
        <v>12815</v>
      </c>
      <c r="B2853" s="372" t="s">
        <v>2406</v>
      </c>
      <c r="C2853" s="374" t="s">
        <v>43</v>
      </c>
      <c r="D2853" s="374" t="s">
        <v>2</v>
      </c>
      <c r="E2853" s="375">
        <v>5.4414600000000004E-3</v>
      </c>
      <c r="F2853" s="268">
        <f>IF(C2853="MAT.",VLOOKUP(A2853,INSUMOS_AUX!A:F,6,FALSE),0)</f>
        <v>5.65</v>
      </c>
      <c r="G2853" s="375">
        <f>IF(C2853="M.O.",VLOOKUP(A2853,INSUMOS_AUX!A:F,6,FALSE),0)</f>
        <v>0</v>
      </c>
    </row>
    <row r="2854" spans="1:7">
      <c r="A2854" s="375">
        <v>12892</v>
      </c>
      <c r="B2854" s="372" t="s">
        <v>328</v>
      </c>
      <c r="C2854" s="374" t="s">
        <v>43</v>
      </c>
      <c r="D2854" s="374" t="s">
        <v>98</v>
      </c>
      <c r="E2854" s="375">
        <v>8.2407599999999998E-3</v>
      </c>
      <c r="F2854" s="268">
        <f>IF(C2854="MAT.",VLOOKUP(A2854,INSUMOS_AUX!A:F,6,FALSE),0)</f>
        <v>9</v>
      </c>
      <c r="G2854" s="375">
        <f>IF(C2854="M.O.",VLOOKUP(A2854,INSUMOS_AUX!A:F,6,FALSE),0)</f>
        <v>0</v>
      </c>
    </row>
    <row r="2855" spans="1:7">
      <c r="A2855" s="375">
        <v>12893</v>
      </c>
      <c r="B2855" s="372" t="s">
        <v>329</v>
      </c>
      <c r="C2855" s="374" t="s">
        <v>43</v>
      </c>
      <c r="D2855" s="374" t="s">
        <v>98</v>
      </c>
      <c r="E2855" s="375">
        <v>9.6060000000000004E-4</v>
      </c>
      <c r="F2855" s="268">
        <f>IF(C2855="MAT.",VLOOKUP(A2855,INSUMOS_AUX!A:F,6,FALSE),0)</f>
        <v>48</v>
      </c>
      <c r="G2855" s="375">
        <f>IF(C2855="M.O.",VLOOKUP(A2855,INSUMOS_AUX!A:F,6,FALSE),0)</f>
        <v>0</v>
      </c>
    </row>
    <row r="2856" spans="1:7">
      <c r="A2856" s="375">
        <v>1585</v>
      </c>
      <c r="B2856" s="372" t="s">
        <v>350</v>
      </c>
      <c r="C2856" s="374" t="s">
        <v>43</v>
      </c>
      <c r="D2856" s="374" t="s">
        <v>2</v>
      </c>
      <c r="E2856" s="375">
        <v>1</v>
      </c>
      <c r="F2856" s="268">
        <f>IF(C2856="MAT.",VLOOKUP(A2856,INSUMOS_AUX!A:F,6,FALSE),0)</f>
        <v>2.5499999999999998</v>
      </c>
      <c r="G2856" s="375">
        <f>IF(C2856="M.O.",VLOOKUP(A2856,INSUMOS_AUX!A:F,6,FALSE),0)</f>
        <v>0</v>
      </c>
    </row>
    <row r="2857" spans="1:7">
      <c r="A2857" s="375">
        <v>2436</v>
      </c>
      <c r="B2857" s="372" t="s">
        <v>333</v>
      </c>
      <c r="C2857" s="374" t="s">
        <v>92</v>
      </c>
      <c r="D2857" s="374" t="s">
        <v>97</v>
      </c>
      <c r="E2857" s="375">
        <v>0.30903000000000003</v>
      </c>
      <c r="F2857" s="268">
        <f>IF(C2857="MAT.",VLOOKUP(A2857,INSUMOS_AUX!A:F,6,FALSE),0)</f>
        <v>0</v>
      </c>
      <c r="G2857" s="375">
        <f>IF(C2857="M.O.",VLOOKUP(A2857,INSUMOS_AUX!A:F,6,FALSE),0)</f>
        <v>13.35</v>
      </c>
    </row>
    <row r="2858" spans="1:7">
      <c r="A2858" s="375">
        <v>247</v>
      </c>
      <c r="B2858" s="372" t="s">
        <v>348</v>
      </c>
      <c r="C2858" s="374" t="s">
        <v>92</v>
      </c>
      <c r="D2858" s="374" t="s">
        <v>97</v>
      </c>
      <c r="E2858" s="375">
        <v>0.30903000000000003</v>
      </c>
      <c r="F2858" s="268">
        <f>IF(C2858="MAT.",VLOOKUP(A2858,INSUMOS_AUX!A:F,6,FALSE),0)</f>
        <v>0</v>
      </c>
      <c r="G2858" s="375">
        <f>IF(C2858="M.O.",VLOOKUP(A2858,INSUMOS_AUX!A:F,6,FALSE),0)</f>
        <v>10.01</v>
      </c>
    </row>
    <row r="2859" spans="1:7">
      <c r="A2859" s="375">
        <v>25966</v>
      </c>
      <c r="B2859" s="372" t="s">
        <v>3980</v>
      </c>
      <c r="C2859" s="374" t="s">
        <v>43</v>
      </c>
      <c r="D2859" s="374" t="s">
        <v>113</v>
      </c>
      <c r="E2859" s="375">
        <v>9.0689999999999998E-4</v>
      </c>
      <c r="F2859" s="268">
        <f>IF(C2859="MAT.",VLOOKUP(A2859,INSUMOS_AUX!A:F,6,FALSE),0)</f>
        <v>13.63</v>
      </c>
      <c r="G2859" s="375">
        <f>IF(C2859="M.O.",VLOOKUP(A2859,INSUMOS_AUX!A:F,6,FALSE),0)</f>
        <v>0</v>
      </c>
    </row>
    <row r="2860" spans="1:7">
      <c r="A2860" s="375">
        <v>2711</v>
      </c>
      <c r="B2860" s="372" t="s">
        <v>334</v>
      </c>
      <c r="C2860" s="374" t="s">
        <v>43</v>
      </c>
      <c r="D2860" s="374" t="s">
        <v>2</v>
      </c>
      <c r="E2860" s="375">
        <v>3.9876000000000001E-4</v>
      </c>
      <c r="F2860" s="268">
        <f>IF(C2860="MAT.",VLOOKUP(A2860,INSUMOS_AUX!A:F,6,FALSE),0)</f>
        <v>100.24</v>
      </c>
      <c r="G2860" s="375">
        <f>IF(C2860="M.O.",VLOOKUP(A2860,INSUMOS_AUX!A:F,6,FALSE),0)</f>
        <v>0</v>
      </c>
    </row>
    <row r="2861" spans="1:7">
      <c r="A2861" s="375">
        <v>36144</v>
      </c>
      <c r="B2861" s="372" t="s">
        <v>4026</v>
      </c>
      <c r="C2861" s="374" t="s">
        <v>43</v>
      </c>
      <c r="D2861" s="374" t="s">
        <v>2</v>
      </c>
      <c r="E2861" s="375">
        <v>6.6892320000000005E-2</v>
      </c>
      <c r="F2861" s="268">
        <f>IF(C2861="MAT.",VLOOKUP(A2861,INSUMOS_AUX!A:F,6,FALSE),0)</f>
        <v>1.1200000000000001</v>
      </c>
      <c r="G2861" s="375">
        <f>IF(C2861="M.O.",VLOOKUP(A2861,INSUMOS_AUX!A:F,6,FALSE),0)</f>
        <v>0</v>
      </c>
    </row>
    <row r="2862" spans="1:7">
      <c r="A2862" s="375">
        <v>36146</v>
      </c>
      <c r="B2862" s="372" t="s">
        <v>3883</v>
      </c>
      <c r="C2862" s="374" t="s">
        <v>43</v>
      </c>
      <c r="D2862" s="374" t="s">
        <v>2</v>
      </c>
      <c r="E2862" s="375">
        <v>7.4417999999999999E-4</v>
      </c>
      <c r="F2862" s="268">
        <f>IF(C2862="MAT.",VLOOKUP(A2862,INSUMOS_AUX!A:F,6,FALSE),0)</f>
        <v>170</v>
      </c>
      <c r="G2862" s="375">
        <f>IF(C2862="M.O.",VLOOKUP(A2862,INSUMOS_AUX!A:F,6,FALSE),0)</f>
        <v>0</v>
      </c>
    </row>
    <row r="2863" spans="1:7" ht="21">
      <c r="A2863" s="375">
        <v>36149</v>
      </c>
      <c r="B2863" s="372" t="s">
        <v>4647</v>
      </c>
      <c r="C2863" s="374" t="s">
        <v>43</v>
      </c>
      <c r="D2863" s="374" t="s">
        <v>2</v>
      </c>
      <c r="E2863" s="375">
        <v>4.3199999999999998E-4</v>
      </c>
      <c r="F2863" s="268">
        <f>IF(C2863="MAT.",VLOOKUP(A2863,INSUMOS_AUX!A:F,6,FALSE),0)</f>
        <v>117.5</v>
      </c>
      <c r="G2863" s="375">
        <f>IF(C2863="M.O.",VLOOKUP(A2863,INSUMOS_AUX!A:F,6,FALSE),0)</f>
        <v>0</v>
      </c>
    </row>
    <row r="2864" spans="1:7">
      <c r="A2864" s="375">
        <v>36150</v>
      </c>
      <c r="B2864" s="372" t="s">
        <v>780</v>
      </c>
      <c r="C2864" s="374" t="s">
        <v>43</v>
      </c>
      <c r="D2864" s="374" t="s">
        <v>2</v>
      </c>
      <c r="E2864" s="375">
        <v>1.58778E-3</v>
      </c>
      <c r="F2864" s="268">
        <f>IF(C2864="MAT.",VLOOKUP(A2864,INSUMOS_AUX!A:F,6,FALSE),0)</f>
        <v>29.7</v>
      </c>
      <c r="G2864" s="375">
        <f>IF(C2864="M.O.",VLOOKUP(A2864,INSUMOS_AUX!A:F,6,FALSE),0)</f>
        <v>0</v>
      </c>
    </row>
    <row r="2865" spans="1:7" ht="21">
      <c r="A2865" s="375">
        <v>36153</v>
      </c>
      <c r="B2865" s="372" t="s">
        <v>4184</v>
      </c>
      <c r="C2865" s="374" t="s">
        <v>43</v>
      </c>
      <c r="D2865" s="374" t="s">
        <v>2</v>
      </c>
      <c r="E2865" s="375">
        <v>6.4499999999999996E-4</v>
      </c>
      <c r="F2865" s="268">
        <f>IF(C2865="MAT.",VLOOKUP(A2865,INSUMOS_AUX!A:F,6,FALSE),0)</f>
        <v>133.75</v>
      </c>
      <c r="G2865" s="375">
        <f>IF(C2865="M.O.",VLOOKUP(A2865,INSUMOS_AUX!A:F,6,FALSE),0)</f>
        <v>0</v>
      </c>
    </row>
    <row r="2866" spans="1:7">
      <c r="A2866" s="375">
        <v>37370</v>
      </c>
      <c r="B2866" s="372" t="s">
        <v>104</v>
      </c>
      <c r="C2866" s="374" t="s">
        <v>43</v>
      </c>
      <c r="D2866" s="374" t="s">
        <v>97</v>
      </c>
      <c r="E2866" s="375">
        <v>0.6</v>
      </c>
      <c r="F2866" s="268">
        <f>IF(C2866="MAT.",VLOOKUP(A2866,INSUMOS_AUX!A:F,6,FALSE),0)</f>
        <v>1.7</v>
      </c>
      <c r="G2866" s="375">
        <f>IF(C2866="M.O.",VLOOKUP(A2866,INSUMOS_AUX!A:F,6,FALSE),0)</f>
        <v>0</v>
      </c>
    </row>
    <row r="2867" spans="1:7">
      <c r="A2867" s="375">
        <v>37371</v>
      </c>
      <c r="B2867" s="372" t="s">
        <v>105</v>
      </c>
      <c r="C2867" s="374" t="s">
        <v>43</v>
      </c>
      <c r="D2867" s="374" t="s">
        <v>97</v>
      </c>
      <c r="E2867" s="375">
        <v>0.6</v>
      </c>
      <c r="F2867" s="268">
        <f>IF(C2867="MAT.",VLOOKUP(A2867,INSUMOS_AUX!A:F,6,FALSE),0)</f>
        <v>0.64</v>
      </c>
      <c r="G2867" s="375">
        <f>IF(C2867="M.O.",VLOOKUP(A2867,INSUMOS_AUX!A:F,6,FALSE),0)</f>
        <v>0</v>
      </c>
    </row>
    <row r="2868" spans="1:7">
      <c r="A2868" s="375">
        <v>37372</v>
      </c>
      <c r="B2868" s="372" t="s">
        <v>106</v>
      </c>
      <c r="C2868" s="374" t="s">
        <v>43</v>
      </c>
      <c r="D2868" s="374" t="s">
        <v>97</v>
      </c>
      <c r="E2868" s="375">
        <v>0.6</v>
      </c>
      <c r="F2868" s="268">
        <f>IF(C2868="MAT.",VLOOKUP(A2868,INSUMOS_AUX!A:F,6,FALSE),0)</f>
        <v>0.37</v>
      </c>
      <c r="G2868" s="375">
        <f>IF(C2868="M.O.",VLOOKUP(A2868,INSUMOS_AUX!A:F,6,FALSE),0)</f>
        <v>0</v>
      </c>
    </row>
    <row r="2869" spans="1:7">
      <c r="A2869" s="375">
        <v>37373</v>
      </c>
      <c r="B2869" s="372" t="s">
        <v>107</v>
      </c>
      <c r="C2869" s="374" t="s">
        <v>43</v>
      </c>
      <c r="D2869" s="374" t="s">
        <v>97</v>
      </c>
      <c r="E2869" s="375">
        <v>0.6</v>
      </c>
      <c r="F2869" s="268">
        <f>IF(C2869="MAT.",VLOOKUP(A2869,INSUMOS_AUX!A:F,6,FALSE),0)</f>
        <v>0.02</v>
      </c>
      <c r="G2869" s="375">
        <f>IF(C2869="M.O.",VLOOKUP(A2869,INSUMOS_AUX!A:F,6,FALSE),0)</f>
        <v>0</v>
      </c>
    </row>
    <row r="2870" spans="1:7">
      <c r="A2870" s="375">
        <v>38382</v>
      </c>
      <c r="B2870" s="372" t="s">
        <v>2915</v>
      </c>
      <c r="C2870" s="374" t="s">
        <v>43</v>
      </c>
      <c r="D2870" s="374" t="s">
        <v>2</v>
      </c>
      <c r="E2870" s="375">
        <v>1.6379999999999999E-3</v>
      </c>
      <c r="F2870" s="268">
        <f>IF(C2870="MAT.",VLOOKUP(A2870,INSUMOS_AUX!A:F,6,FALSE),0)</f>
        <v>7.37</v>
      </c>
      <c r="G2870" s="375">
        <f>IF(C2870="M.O.",VLOOKUP(A2870,INSUMOS_AUX!A:F,6,FALSE),0)</f>
        <v>0</v>
      </c>
    </row>
    <row r="2871" spans="1:7">
      <c r="A2871" s="375">
        <v>38390</v>
      </c>
      <c r="B2871" s="372" t="s">
        <v>4067</v>
      </c>
      <c r="C2871" s="374" t="s">
        <v>43</v>
      </c>
      <c r="D2871" s="374" t="s">
        <v>2</v>
      </c>
      <c r="E2871" s="375">
        <v>9.0689999999999998E-4</v>
      </c>
      <c r="F2871" s="268">
        <f>IF(C2871="MAT.",VLOOKUP(A2871,INSUMOS_AUX!A:F,6,FALSE),0)</f>
        <v>22.22</v>
      </c>
      <c r="G2871" s="375">
        <f>IF(C2871="M.O.",VLOOKUP(A2871,INSUMOS_AUX!A:F,6,FALSE),0)</f>
        <v>0</v>
      </c>
    </row>
    <row r="2872" spans="1:7">
      <c r="A2872" s="375">
        <v>38393</v>
      </c>
      <c r="B2872" s="372" t="s">
        <v>4066</v>
      </c>
      <c r="C2872" s="374" t="s">
        <v>43</v>
      </c>
      <c r="D2872" s="374" t="s">
        <v>2</v>
      </c>
      <c r="E2872" s="375">
        <v>9.0689999999999998E-4</v>
      </c>
      <c r="F2872" s="268">
        <f>IF(C2872="MAT.",VLOOKUP(A2872,INSUMOS_AUX!A:F,6,FALSE),0)</f>
        <v>10.02</v>
      </c>
      <c r="G2872" s="375">
        <f>IF(C2872="M.O.",VLOOKUP(A2872,INSUMOS_AUX!A:F,6,FALSE),0)</f>
        <v>0</v>
      </c>
    </row>
    <row r="2873" spans="1:7">
      <c r="A2873" s="375">
        <v>38396</v>
      </c>
      <c r="B2873" s="372" t="s">
        <v>4090</v>
      </c>
      <c r="C2873" s="374" t="s">
        <v>43</v>
      </c>
      <c r="D2873" s="374" t="s">
        <v>2</v>
      </c>
      <c r="E2873" s="375">
        <v>3.252E-5</v>
      </c>
      <c r="F2873" s="268">
        <f>IF(C2873="MAT.",VLOOKUP(A2873,INSUMOS_AUX!A:F,6,FALSE),0)</f>
        <v>308.81</v>
      </c>
      <c r="G2873" s="375">
        <f>IF(C2873="M.O.",VLOOKUP(A2873,INSUMOS_AUX!A:F,6,FALSE),0)</f>
        <v>0</v>
      </c>
    </row>
    <row r="2874" spans="1:7">
      <c r="A2874" s="375">
        <v>38399</v>
      </c>
      <c r="B2874" s="372" t="s">
        <v>914</v>
      </c>
      <c r="C2874" s="374" t="s">
        <v>43</v>
      </c>
      <c r="D2874" s="374" t="s">
        <v>2</v>
      </c>
      <c r="E2874" s="375">
        <v>1.6248E-4</v>
      </c>
      <c r="F2874" s="268">
        <f>IF(C2874="MAT.",VLOOKUP(A2874,INSUMOS_AUX!A:F,6,FALSE),0)</f>
        <v>123.87</v>
      </c>
      <c r="G2874" s="375">
        <f>IF(C2874="M.O.",VLOOKUP(A2874,INSUMOS_AUX!A:F,6,FALSE),0)</f>
        <v>0</v>
      </c>
    </row>
    <row r="2875" spans="1:7" ht="21">
      <c r="A2875" s="375">
        <v>38413</v>
      </c>
      <c r="B2875" s="372" t="s">
        <v>2921</v>
      </c>
      <c r="C2875" s="374" t="s">
        <v>43</v>
      </c>
      <c r="D2875" s="374" t="s">
        <v>2</v>
      </c>
      <c r="E2875" s="375">
        <v>2.6460000000000001E-5</v>
      </c>
      <c r="F2875" s="268">
        <f>IF(C2875="MAT.",VLOOKUP(A2875,INSUMOS_AUX!A:F,6,FALSE),0)</f>
        <v>623.17999999999995</v>
      </c>
      <c r="G2875" s="375">
        <f>IF(C2875="M.O.",VLOOKUP(A2875,INSUMOS_AUX!A:F,6,FALSE),0)</f>
        <v>0</v>
      </c>
    </row>
    <row r="2876" spans="1:7">
      <c r="A2876" s="375">
        <v>38476</v>
      </c>
      <c r="B2876" s="372" t="s">
        <v>2266</v>
      </c>
      <c r="C2876" s="374" t="s">
        <v>43</v>
      </c>
      <c r="D2876" s="374" t="s">
        <v>2</v>
      </c>
      <c r="E2876" s="375">
        <v>1.2342000000000001E-4</v>
      </c>
      <c r="F2876" s="268">
        <f>IF(C2876="MAT.",VLOOKUP(A2876,INSUMOS_AUX!A:F,6,FALSE),0)</f>
        <v>186.63</v>
      </c>
      <c r="G2876" s="375">
        <f>IF(C2876="M.O.",VLOOKUP(A2876,INSUMOS_AUX!A:F,6,FALSE),0)</f>
        <v>0</v>
      </c>
    </row>
    <row r="2877" spans="1:7">
      <c r="A2877" s="375">
        <v>38477</v>
      </c>
      <c r="B2877" s="372" t="s">
        <v>2267</v>
      </c>
      <c r="C2877" s="374" t="s">
        <v>43</v>
      </c>
      <c r="D2877" s="374" t="s">
        <v>2</v>
      </c>
      <c r="E2877" s="375">
        <v>2.6460000000000001E-5</v>
      </c>
      <c r="F2877" s="268">
        <f>IF(C2877="MAT.",VLOOKUP(A2877,INSUMOS_AUX!A:F,6,FALSE),0)</f>
        <v>528.54</v>
      </c>
      <c r="G2877" s="375">
        <f>IF(C2877="M.O.",VLOOKUP(A2877,INSUMOS_AUX!A:F,6,FALSE),0)</f>
        <v>0</v>
      </c>
    </row>
    <row r="2878" spans="1:7">
      <c r="A2878" s="96"/>
      <c r="B2878" s="110"/>
      <c r="C2878" s="97"/>
      <c r="D2878" s="97"/>
      <c r="E2878" s="97"/>
      <c r="F2878" s="97"/>
      <c r="G2878" s="97"/>
    </row>
    <row r="2879" spans="1:7">
      <c r="A2879" s="359" t="s">
        <v>5816</v>
      </c>
      <c r="B2879" s="358" t="s">
        <v>5817</v>
      </c>
      <c r="C2879" s="360" t="s">
        <v>75</v>
      </c>
      <c r="D2879" s="360" t="s">
        <v>2</v>
      </c>
      <c r="E2879" s="361">
        <v>1</v>
      </c>
      <c r="F2879" s="361">
        <f t="shared" ref="F2879:G2879" si="94">SUMPRODUCT($E2880:$E2913,F2880:F2913)</f>
        <v>70.140908471429995</v>
      </c>
      <c r="G2879" s="361">
        <f t="shared" si="94"/>
        <v>60.050661108900002</v>
      </c>
    </row>
    <row r="2880" spans="1:7">
      <c r="A2880" s="375">
        <v>10</v>
      </c>
      <c r="B2880" s="372" t="s">
        <v>332</v>
      </c>
      <c r="C2880" s="374" t="s">
        <v>43</v>
      </c>
      <c r="D2880" s="374" t="s">
        <v>2</v>
      </c>
      <c r="E2880" s="375">
        <v>4.9402788000000003E-2</v>
      </c>
      <c r="F2880" s="268">
        <f>IF(C2880="MAT.",VLOOKUP(A2880,INSUMOS_AUX!A:F,6,FALSE),0)</f>
        <v>6.13</v>
      </c>
      <c r="G2880" s="375">
        <f>IF(C2880="M.O.",VLOOKUP(A2880,INSUMOS_AUX!A:F,6,FALSE),0)</f>
        <v>0</v>
      </c>
    </row>
    <row r="2881" spans="1:7">
      <c r="A2881" s="375">
        <v>1106</v>
      </c>
      <c r="B2881" s="372" t="s">
        <v>342</v>
      </c>
      <c r="C2881" s="374" t="s">
        <v>43</v>
      </c>
      <c r="D2881" s="374" t="s">
        <v>94</v>
      </c>
      <c r="E2881" s="375">
        <v>3.0095999999999998</v>
      </c>
      <c r="F2881" s="268">
        <f>IF(C2881="MAT.",VLOOKUP(A2881,INSUMOS_AUX!A:F,6,FALSE),0)</f>
        <v>0.53</v>
      </c>
      <c r="G2881" s="375">
        <f>IF(C2881="M.O.",VLOOKUP(A2881,INSUMOS_AUX!A:F,6,FALSE),0)</f>
        <v>0</v>
      </c>
    </row>
    <row r="2882" spans="1:7" ht="21">
      <c r="A2882" s="375">
        <v>11359</v>
      </c>
      <c r="B2882" s="372" t="s">
        <v>5603</v>
      </c>
      <c r="C2882" s="374" t="s">
        <v>43</v>
      </c>
      <c r="D2882" s="374" t="s">
        <v>2</v>
      </c>
      <c r="E2882" s="375">
        <v>4.1717499999999999E-4</v>
      </c>
      <c r="F2882" s="268">
        <f>IF(C2882="MAT.",VLOOKUP(A2882,INSUMOS_AUX!A:F,6,FALSE),0)</f>
        <v>604.45000000000005</v>
      </c>
      <c r="G2882" s="375">
        <f>IF(C2882="M.O.",VLOOKUP(A2882,INSUMOS_AUX!A:F,6,FALSE),0)</f>
        <v>0</v>
      </c>
    </row>
    <row r="2883" spans="1:7">
      <c r="A2883" s="375">
        <v>12815</v>
      </c>
      <c r="B2883" s="372" t="s">
        <v>2406</v>
      </c>
      <c r="C2883" s="374" t="s">
        <v>43</v>
      </c>
      <c r="D2883" s="374" t="s">
        <v>2</v>
      </c>
      <c r="E2883" s="375">
        <v>5.5884701000000002E-2</v>
      </c>
      <c r="F2883" s="268">
        <f>IF(C2883="MAT.",VLOOKUP(A2883,INSUMOS_AUX!A:F,6,FALSE),0)</f>
        <v>5.65</v>
      </c>
      <c r="G2883" s="375">
        <f>IF(C2883="M.O.",VLOOKUP(A2883,INSUMOS_AUX!A:F,6,FALSE),0)</f>
        <v>0</v>
      </c>
    </row>
    <row r="2884" spans="1:7">
      <c r="A2884" s="375">
        <v>12892</v>
      </c>
      <c r="B2884" s="372" t="s">
        <v>328</v>
      </c>
      <c r="C2884" s="374" t="s">
        <v>43</v>
      </c>
      <c r="D2884" s="374" t="s">
        <v>98</v>
      </c>
      <c r="E2884" s="375">
        <v>8.4633978999999998E-2</v>
      </c>
      <c r="F2884" s="268">
        <f>IF(C2884="MAT.",VLOOKUP(A2884,INSUMOS_AUX!A:F,6,FALSE),0)</f>
        <v>9</v>
      </c>
      <c r="G2884" s="375">
        <f>IF(C2884="M.O.",VLOOKUP(A2884,INSUMOS_AUX!A:F,6,FALSE),0)</f>
        <v>0</v>
      </c>
    </row>
    <row r="2885" spans="1:7">
      <c r="A2885" s="375">
        <v>12893</v>
      </c>
      <c r="B2885" s="372" t="s">
        <v>329</v>
      </c>
      <c r="C2885" s="374" t="s">
        <v>43</v>
      </c>
      <c r="D2885" s="374" t="s">
        <v>98</v>
      </c>
      <c r="E2885" s="375">
        <v>9.8655219999999998E-3</v>
      </c>
      <c r="F2885" s="268">
        <f>IF(C2885="MAT.",VLOOKUP(A2885,INSUMOS_AUX!A:F,6,FALSE),0)</f>
        <v>48</v>
      </c>
      <c r="G2885" s="375">
        <f>IF(C2885="M.O.",VLOOKUP(A2885,INSUMOS_AUX!A:F,6,FALSE),0)</f>
        <v>0</v>
      </c>
    </row>
    <row r="2886" spans="1:7" ht="21">
      <c r="A2886" s="375">
        <v>1358</v>
      </c>
      <c r="B2886" s="372" t="s">
        <v>302</v>
      </c>
      <c r="C2886" s="374" t="s">
        <v>43</v>
      </c>
      <c r="D2886" s="374" t="s">
        <v>76</v>
      </c>
      <c r="E2886" s="375">
        <v>0.06</v>
      </c>
      <c r="F2886" s="268">
        <f>IF(C2886="MAT.",VLOOKUP(A2886,INSUMOS_AUX!A:F,6,FALSE),0)</f>
        <v>17.59</v>
      </c>
      <c r="G2886" s="375">
        <f>IF(C2886="M.O.",VLOOKUP(A2886,INSUMOS_AUX!A:F,6,FALSE),0)</f>
        <v>0</v>
      </c>
    </row>
    <row r="2887" spans="1:7">
      <c r="A2887" s="375">
        <v>1379</v>
      </c>
      <c r="B2887" s="372" t="s">
        <v>335</v>
      </c>
      <c r="C2887" s="374" t="s">
        <v>43</v>
      </c>
      <c r="D2887" s="374" t="s">
        <v>94</v>
      </c>
      <c r="E2887" s="375">
        <v>18.508400000000002</v>
      </c>
      <c r="F2887" s="268">
        <f>IF(C2887="MAT.",VLOOKUP(A2887,INSUMOS_AUX!A:F,6,FALSE),0)</f>
        <v>0.42</v>
      </c>
      <c r="G2887" s="375">
        <f>IF(C2887="M.O.",VLOOKUP(A2887,INSUMOS_AUX!A:F,6,FALSE),0)</f>
        <v>0</v>
      </c>
    </row>
    <row r="2888" spans="1:7">
      <c r="A2888" s="375">
        <v>25966</v>
      </c>
      <c r="B2888" s="372" t="s">
        <v>3980</v>
      </c>
      <c r="C2888" s="374" t="s">
        <v>43</v>
      </c>
      <c r="D2888" s="374" t="s">
        <v>113</v>
      </c>
      <c r="E2888" s="375">
        <v>9.3140140000000007E-3</v>
      </c>
      <c r="F2888" s="268">
        <f>IF(C2888="MAT.",VLOOKUP(A2888,INSUMOS_AUX!A:F,6,FALSE),0)</f>
        <v>13.63</v>
      </c>
      <c r="G2888" s="375">
        <f>IF(C2888="M.O.",VLOOKUP(A2888,INSUMOS_AUX!A:F,6,FALSE),0)</f>
        <v>0</v>
      </c>
    </row>
    <row r="2889" spans="1:7">
      <c r="A2889" s="375">
        <v>2711</v>
      </c>
      <c r="B2889" s="372" t="s">
        <v>334</v>
      </c>
      <c r="C2889" s="374" t="s">
        <v>43</v>
      </c>
      <c r="D2889" s="374" t="s">
        <v>2</v>
      </c>
      <c r="E2889" s="375">
        <v>4.0953320000000001E-3</v>
      </c>
      <c r="F2889" s="268">
        <f>IF(C2889="MAT.",VLOOKUP(A2889,INSUMOS_AUX!A:F,6,FALSE),0)</f>
        <v>100.24</v>
      </c>
      <c r="G2889" s="375">
        <f>IF(C2889="M.O.",VLOOKUP(A2889,INSUMOS_AUX!A:F,6,FALSE),0)</f>
        <v>0</v>
      </c>
    </row>
    <row r="2890" spans="1:7">
      <c r="A2890" s="375">
        <v>36144</v>
      </c>
      <c r="B2890" s="372" t="s">
        <v>4026</v>
      </c>
      <c r="C2890" s="374" t="s">
        <v>43</v>
      </c>
      <c r="D2890" s="374" t="s">
        <v>2</v>
      </c>
      <c r="E2890" s="375">
        <v>0.68699527500000002</v>
      </c>
      <c r="F2890" s="268">
        <f>IF(C2890="MAT.",VLOOKUP(A2890,INSUMOS_AUX!A:F,6,FALSE),0)</f>
        <v>1.1200000000000001</v>
      </c>
      <c r="G2890" s="375">
        <f>IF(C2890="M.O.",VLOOKUP(A2890,INSUMOS_AUX!A:F,6,FALSE),0)</f>
        <v>0</v>
      </c>
    </row>
    <row r="2891" spans="1:7">
      <c r="A2891" s="375">
        <v>36146</v>
      </c>
      <c r="B2891" s="372" t="s">
        <v>3883</v>
      </c>
      <c r="C2891" s="374" t="s">
        <v>43</v>
      </c>
      <c r="D2891" s="374" t="s">
        <v>2</v>
      </c>
      <c r="E2891" s="375">
        <v>7.6428529999999998E-3</v>
      </c>
      <c r="F2891" s="268">
        <f>IF(C2891="MAT.",VLOOKUP(A2891,INSUMOS_AUX!A:F,6,FALSE),0)</f>
        <v>170</v>
      </c>
      <c r="G2891" s="375">
        <f>IF(C2891="M.O.",VLOOKUP(A2891,INSUMOS_AUX!A:F,6,FALSE),0)</f>
        <v>0</v>
      </c>
    </row>
    <row r="2892" spans="1:7" ht="21">
      <c r="A2892" s="375">
        <v>36149</v>
      </c>
      <c r="B2892" s="372" t="s">
        <v>4647</v>
      </c>
      <c r="C2892" s="374" t="s">
        <v>43</v>
      </c>
      <c r="D2892" s="374" t="s">
        <v>2</v>
      </c>
      <c r="E2892" s="375">
        <v>4.4367119999999998E-3</v>
      </c>
      <c r="F2892" s="268">
        <f>IF(C2892="MAT.",VLOOKUP(A2892,INSUMOS_AUX!A:F,6,FALSE),0)</f>
        <v>117.5</v>
      </c>
      <c r="G2892" s="375">
        <f>IF(C2892="M.O.",VLOOKUP(A2892,INSUMOS_AUX!A:F,6,FALSE),0)</f>
        <v>0</v>
      </c>
    </row>
    <row r="2893" spans="1:7">
      <c r="A2893" s="375">
        <v>36150</v>
      </c>
      <c r="B2893" s="372" t="s">
        <v>780</v>
      </c>
      <c r="C2893" s="374" t="s">
        <v>43</v>
      </c>
      <c r="D2893" s="374" t="s">
        <v>2</v>
      </c>
      <c r="E2893" s="375">
        <v>1.6306765000000001E-2</v>
      </c>
      <c r="F2893" s="268">
        <f>IF(C2893="MAT.",VLOOKUP(A2893,INSUMOS_AUX!A:F,6,FALSE),0)</f>
        <v>29.7</v>
      </c>
      <c r="G2893" s="375">
        <f>IF(C2893="M.O.",VLOOKUP(A2893,INSUMOS_AUX!A:F,6,FALSE),0)</f>
        <v>0</v>
      </c>
    </row>
    <row r="2894" spans="1:7" ht="21">
      <c r="A2894" s="375">
        <v>36153</v>
      </c>
      <c r="B2894" s="372" t="s">
        <v>4184</v>
      </c>
      <c r="C2894" s="374" t="s">
        <v>43</v>
      </c>
      <c r="D2894" s="374" t="s">
        <v>2</v>
      </c>
      <c r="E2894" s="375">
        <v>6.6242580000000001E-3</v>
      </c>
      <c r="F2894" s="268">
        <f>IF(C2894="MAT.",VLOOKUP(A2894,INSUMOS_AUX!A:F,6,FALSE),0)</f>
        <v>133.75</v>
      </c>
      <c r="G2894" s="375">
        <f>IF(C2894="M.O.",VLOOKUP(A2894,INSUMOS_AUX!A:F,6,FALSE),0)</f>
        <v>0</v>
      </c>
    </row>
    <row r="2895" spans="1:7">
      <c r="A2895" s="375">
        <v>370</v>
      </c>
      <c r="B2895" s="372" t="s">
        <v>6367</v>
      </c>
      <c r="C2895" s="374" t="s">
        <v>43</v>
      </c>
      <c r="D2895" s="374" t="s">
        <v>93</v>
      </c>
      <c r="E2895" s="375">
        <v>6.5299999999999997E-2</v>
      </c>
      <c r="F2895" s="268">
        <f>IF(C2895="MAT.",VLOOKUP(A2895,INSUMOS_AUX!A:F,6,FALSE),0)</f>
        <v>77.5</v>
      </c>
      <c r="G2895" s="375">
        <f>IF(C2895="M.O.",VLOOKUP(A2895,INSUMOS_AUX!A:F,6,FALSE),0)</f>
        <v>0</v>
      </c>
    </row>
    <row r="2896" spans="1:7">
      <c r="A2896" s="375">
        <v>37370</v>
      </c>
      <c r="B2896" s="372" t="s">
        <v>104</v>
      </c>
      <c r="C2896" s="374" t="s">
        <v>43</v>
      </c>
      <c r="D2896" s="374" t="s">
        <v>97</v>
      </c>
      <c r="E2896" s="375">
        <v>6.1620999999999997</v>
      </c>
      <c r="F2896" s="268">
        <f>IF(C2896="MAT.",VLOOKUP(A2896,INSUMOS_AUX!A:F,6,FALSE),0)</f>
        <v>1.7</v>
      </c>
      <c r="G2896" s="375">
        <f>IF(C2896="M.O.",VLOOKUP(A2896,INSUMOS_AUX!A:F,6,FALSE),0)</f>
        <v>0</v>
      </c>
    </row>
    <row r="2897" spans="1:7">
      <c r="A2897" s="375">
        <v>37371</v>
      </c>
      <c r="B2897" s="372" t="s">
        <v>105</v>
      </c>
      <c r="C2897" s="374" t="s">
        <v>43</v>
      </c>
      <c r="D2897" s="374" t="s">
        <v>97</v>
      </c>
      <c r="E2897" s="375">
        <v>6.1620999999999997</v>
      </c>
      <c r="F2897" s="268">
        <f>IF(C2897="MAT.",VLOOKUP(A2897,INSUMOS_AUX!A:F,6,FALSE),0)</f>
        <v>0.64</v>
      </c>
      <c r="G2897" s="375">
        <f>IF(C2897="M.O.",VLOOKUP(A2897,INSUMOS_AUX!A:F,6,FALSE),0)</f>
        <v>0</v>
      </c>
    </row>
    <row r="2898" spans="1:7">
      <c r="A2898" s="375">
        <v>37372</v>
      </c>
      <c r="B2898" s="372" t="s">
        <v>106</v>
      </c>
      <c r="C2898" s="374" t="s">
        <v>43</v>
      </c>
      <c r="D2898" s="374" t="s">
        <v>97</v>
      </c>
      <c r="E2898" s="375">
        <v>6.1620999999999997</v>
      </c>
      <c r="F2898" s="268">
        <f>IF(C2898="MAT.",VLOOKUP(A2898,INSUMOS_AUX!A:F,6,FALSE),0)</f>
        <v>0.37</v>
      </c>
      <c r="G2898" s="375">
        <f>IF(C2898="M.O.",VLOOKUP(A2898,INSUMOS_AUX!A:F,6,FALSE),0)</f>
        <v>0</v>
      </c>
    </row>
    <row r="2899" spans="1:7">
      <c r="A2899" s="375">
        <v>37373</v>
      </c>
      <c r="B2899" s="372" t="s">
        <v>107</v>
      </c>
      <c r="C2899" s="374" t="s">
        <v>43</v>
      </c>
      <c r="D2899" s="374" t="s">
        <v>97</v>
      </c>
      <c r="E2899" s="375">
        <v>6.1620999999999997</v>
      </c>
      <c r="F2899" s="268">
        <f>IF(C2899="MAT.",VLOOKUP(A2899,INSUMOS_AUX!A:F,6,FALSE),0)</f>
        <v>0.02</v>
      </c>
      <c r="G2899" s="375">
        <f>IF(C2899="M.O.",VLOOKUP(A2899,INSUMOS_AUX!A:F,6,FALSE),0)</f>
        <v>0</v>
      </c>
    </row>
    <row r="2900" spans="1:7">
      <c r="A2900" s="375">
        <v>38382</v>
      </c>
      <c r="B2900" s="372" t="s">
        <v>2915</v>
      </c>
      <c r="C2900" s="374" t="s">
        <v>43</v>
      </c>
      <c r="D2900" s="374" t="s">
        <v>2</v>
      </c>
      <c r="E2900" s="375">
        <v>1.6822533000000001E-2</v>
      </c>
      <c r="F2900" s="268">
        <f>IF(C2900="MAT.",VLOOKUP(A2900,INSUMOS_AUX!A:F,6,FALSE),0)</f>
        <v>7.37</v>
      </c>
      <c r="G2900" s="375">
        <f>IF(C2900="M.O.",VLOOKUP(A2900,INSUMOS_AUX!A:F,6,FALSE),0)</f>
        <v>0</v>
      </c>
    </row>
    <row r="2901" spans="1:7">
      <c r="A2901" s="375">
        <v>38390</v>
      </c>
      <c r="B2901" s="372" t="s">
        <v>4067</v>
      </c>
      <c r="C2901" s="374" t="s">
        <v>43</v>
      </c>
      <c r="D2901" s="374" t="s">
        <v>2</v>
      </c>
      <c r="E2901" s="375">
        <v>9.3140140000000007E-3</v>
      </c>
      <c r="F2901" s="268">
        <f>IF(C2901="MAT.",VLOOKUP(A2901,INSUMOS_AUX!A:F,6,FALSE),0)</f>
        <v>22.22</v>
      </c>
      <c r="G2901" s="375">
        <f>IF(C2901="M.O.",VLOOKUP(A2901,INSUMOS_AUX!A:F,6,FALSE),0)</f>
        <v>0</v>
      </c>
    </row>
    <row r="2902" spans="1:7">
      <c r="A2902" s="375">
        <v>38393</v>
      </c>
      <c r="B2902" s="372" t="s">
        <v>4066</v>
      </c>
      <c r="C2902" s="374" t="s">
        <v>43</v>
      </c>
      <c r="D2902" s="374" t="s">
        <v>2</v>
      </c>
      <c r="E2902" s="375">
        <v>9.3140140000000007E-3</v>
      </c>
      <c r="F2902" s="268">
        <f>IF(C2902="MAT.",VLOOKUP(A2902,INSUMOS_AUX!A:F,6,FALSE),0)</f>
        <v>10.02</v>
      </c>
      <c r="G2902" s="375">
        <f>IF(C2902="M.O.",VLOOKUP(A2902,INSUMOS_AUX!A:F,6,FALSE),0)</f>
        <v>0</v>
      </c>
    </row>
    <row r="2903" spans="1:7">
      <c r="A2903" s="375">
        <v>38396</v>
      </c>
      <c r="B2903" s="372" t="s">
        <v>4090</v>
      </c>
      <c r="C2903" s="374" t="s">
        <v>43</v>
      </c>
      <c r="D2903" s="374" t="s">
        <v>2</v>
      </c>
      <c r="E2903" s="375">
        <v>3.3398500000000002E-4</v>
      </c>
      <c r="F2903" s="268">
        <f>IF(C2903="MAT.",VLOOKUP(A2903,INSUMOS_AUX!A:F,6,FALSE),0)</f>
        <v>308.81</v>
      </c>
      <c r="G2903" s="375">
        <f>IF(C2903="M.O.",VLOOKUP(A2903,INSUMOS_AUX!A:F,6,FALSE),0)</f>
        <v>0</v>
      </c>
    </row>
    <row r="2904" spans="1:7">
      <c r="A2904" s="375">
        <v>38399</v>
      </c>
      <c r="B2904" s="372" t="s">
        <v>914</v>
      </c>
      <c r="C2904" s="374" t="s">
        <v>43</v>
      </c>
      <c r="D2904" s="374" t="s">
        <v>2</v>
      </c>
      <c r="E2904" s="375">
        <v>1.668697E-3</v>
      </c>
      <c r="F2904" s="268">
        <f>IF(C2904="MAT.",VLOOKUP(A2904,INSUMOS_AUX!A:F,6,FALSE),0)</f>
        <v>123.87</v>
      </c>
      <c r="G2904" s="375">
        <f>IF(C2904="M.O.",VLOOKUP(A2904,INSUMOS_AUX!A:F,6,FALSE),0)</f>
        <v>0</v>
      </c>
    </row>
    <row r="2905" spans="1:7" ht="21">
      <c r="A2905" s="375">
        <v>38413</v>
      </c>
      <c r="B2905" s="372" t="s">
        <v>2921</v>
      </c>
      <c r="C2905" s="374" t="s">
        <v>43</v>
      </c>
      <c r="D2905" s="374" t="s">
        <v>2</v>
      </c>
      <c r="E2905" s="375">
        <v>2.7174799999999999E-4</v>
      </c>
      <c r="F2905" s="268">
        <f>IF(C2905="MAT.",VLOOKUP(A2905,INSUMOS_AUX!A:F,6,FALSE),0)</f>
        <v>623.17999999999995</v>
      </c>
      <c r="G2905" s="375">
        <f>IF(C2905="M.O.",VLOOKUP(A2905,INSUMOS_AUX!A:F,6,FALSE),0)</f>
        <v>0</v>
      </c>
    </row>
    <row r="2906" spans="1:7">
      <c r="A2906" s="375">
        <v>38476</v>
      </c>
      <c r="B2906" s="372" t="s">
        <v>2266</v>
      </c>
      <c r="C2906" s="374" t="s">
        <v>43</v>
      </c>
      <c r="D2906" s="374" t="s">
        <v>2</v>
      </c>
      <c r="E2906" s="375">
        <v>1.267544E-3</v>
      </c>
      <c r="F2906" s="268">
        <f>IF(C2906="MAT.",VLOOKUP(A2906,INSUMOS_AUX!A:F,6,FALSE),0)</f>
        <v>186.63</v>
      </c>
      <c r="G2906" s="375">
        <f>IF(C2906="M.O.",VLOOKUP(A2906,INSUMOS_AUX!A:F,6,FALSE),0)</f>
        <v>0</v>
      </c>
    </row>
    <row r="2907" spans="1:7">
      <c r="A2907" s="375">
        <v>38477</v>
      </c>
      <c r="B2907" s="372" t="s">
        <v>2267</v>
      </c>
      <c r="C2907" s="374" t="s">
        <v>43</v>
      </c>
      <c r="D2907" s="374" t="s">
        <v>2</v>
      </c>
      <c r="E2907" s="375">
        <v>2.7174799999999999E-4</v>
      </c>
      <c r="F2907" s="268">
        <f>IF(C2907="MAT.",VLOOKUP(A2907,INSUMOS_AUX!A:F,6,FALSE),0)</f>
        <v>528.54</v>
      </c>
      <c r="G2907" s="375">
        <f>IF(C2907="M.O.",VLOOKUP(A2907,INSUMOS_AUX!A:F,6,FALSE),0)</f>
        <v>0</v>
      </c>
    </row>
    <row r="2908" spans="1:7">
      <c r="A2908" s="375">
        <v>39</v>
      </c>
      <c r="B2908" s="372" t="s">
        <v>337</v>
      </c>
      <c r="C2908" s="374" t="s">
        <v>43</v>
      </c>
      <c r="D2908" s="374" t="s">
        <v>94</v>
      </c>
      <c r="E2908" s="375">
        <v>2.1560000000000001</v>
      </c>
      <c r="F2908" s="268">
        <f>IF(C2908="MAT.",VLOOKUP(A2908,INSUMOS_AUX!A:F,6,FALSE),0)</f>
        <v>4.34</v>
      </c>
      <c r="G2908" s="375">
        <f>IF(C2908="M.O.",VLOOKUP(A2908,INSUMOS_AUX!A:F,6,FALSE),0)</f>
        <v>0</v>
      </c>
    </row>
    <row r="2909" spans="1:7">
      <c r="A2909" s="375">
        <v>4721</v>
      </c>
      <c r="B2909" s="372" t="s">
        <v>341</v>
      </c>
      <c r="C2909" s="374" t="s">
        <v>43</v>
      </c>
      <c r="D2909" s="374" t="s">
        <v>93</v>
      </c>
      <c r="E2909" s="375">
        <v>3.6499999999999998E-2</v>
      </c>
      <c r="F2909" s="268">
        <f>IF(C2909="MAT.",VLOOKUP(A2909,INSUMOS_AUX!A:F,6,FALSE),0)</f>
        <v>45.44</v>
      </c>
      <c r="G2909" s="375">
        <f>IF(C2909="M.O.",VLOOKUP(A2909,INSUMOS_AUX!A:F,6,FALSE),0)</f>
        <v>0</v>
      </c>
    </row>
    <row r="2910" spans="1:7">
      <c r="A2910" s="375">
        <v>4722</v>
      </c>
      <c r="B2910" s="372" t="s">
        <v>316</v>
      </c>
      <c r="C2910" s="374" t="s">
        <v>43</v>
      </c>
      <c r="D2910" s="374" t="s">
        <v>93</v>
      </c>
      <c r="E2910" s="375">
        <v>4.0000000000000001E-3</v>
      </c>
      <c r="F2910" s="268">
        <f>IF(C2910="MAT.",VLOOKUP(A2910,INSUMOS_AUX!A:F,6,FALSE),0)</f>
        <v>45.44</v>
      </c>
      <c r="G2910" s="375">
        <f>IF(C2910="M.O.",VLOOKUP(A2910,INSUMOS_AUX!A:F,6,FALSE),0)</f>
        <v>0</v>
      </c>
    </row>
    <row r="2911" spans="1:7">
      <c r="A2911" s="375">
        <v>4750</v>
      </c>
      <c r="B2911" s="372" t="s">
        <v>110</v>
      </c>
      <c r="C2911" s="374" t="s">
        <v>92</v>
      </c>
      <c r="D2911" s="374" t="s">
        <v>97</v>
      </c>
      <c r="E2911" s="375">
        <v>1.7076091900000001</v>
      </c>
      <c r="F2911" s="268">
        <f>IF(C2911="MAT.",VLOOKUP(A2911,INSUMOS_AUX!A:F,6,FALSE),0)</f>
        <v>0</v>
      </c>
      <c r="G2911" s="375">
        <f>IF(C2911="M.O.",VLOOKUP(A2911,INSUMOS_AUX!A:F,6,FALSE),0)</f>
        <v>13.35</v>
      </c>
    </row>
    <row r="2912" spans="1:7">
      <c r="A2912" s="375">
        <v>6111</v>
      </c>
      <c r="B2912" s="372" t="s">
        <v>109</v>
      </c>
      <c r="C2912" s="374" t="s">
        <v>92</v>
      </c>
      <c r="D2912" s="374" t="s">
        <v>97</v>
      </c>
      <c r="E2912" s="375">
        <v>4.5598627199999999</v>
      </c>
      <c r="F2912" s="268">
        <f>IF(C2912="MAT.",VLOOKUP(A2912,INSUMOS_AUX!A:F,6,FALSE),0)</f>
        <v>0</v>
      </c>
      <c r="G2912" s="375">
        <f>IF(C2912="M.O.",VLOOKUP(A2912,INSUMOS_AUX!A:F,6,FALSE),0)</f>
        <v>8.17</v>
      </c>
    </row>
    <row r="2913" spans="1:7">
      <c r="A2913" s="375">
        <v>7258</v>
      </c>
      <c r="B2913" s="372" t="s">
        <v>343</v>
      </c>
      <c r="C2913" s="374" t="s">
        <v>43</v>
      </c>
      <c r="D2913" s="374" t="s">
        <v>2</v>
      </c>
      <c r="E2913" s="375">
        <v>60.48</v>
      </c>
      <c r="F2913" s="268">
        <f>IF(C2913="MAT.",VLOOKUP(A2913,INSUMOS_AUX!A:F,6,FALSE),0)</f>
        <v>0.31</v>
      </c>
      <c r="G2913" s="375">
        <f>IF(C2913="M.O.",VLOOKUP(A2913,INSUMOS_AUX!A:F,6,FALSE),0)</f>
        <v>0</v>
      </c>
    </row>
    <row r="2914" spans="1:7">
      <c r="A2914" s="96"/>
      <c r="B2914" s="110"/>
      <c r="C2914" s="97"/>
      <c r="D2914" s="97"/>
      <c r="E2914" s="97"/>
      <c r="F2914" s="97"/>
      <c r="G2914" s="97"/>
    </row>
    <row r="2915" spans="1:7" ht="21">
      <c r="A2915" s="359" t="s">
        <v>5818</v>
      </c>
      <c r="B2915" s="358" t="s">
        <v>5819</v>
      </c>
      <c r="C2915" s="360" t="s">
        <v>75</v>
      </c>
      <c r="D2915" s="360" t="s">
        <v>78</v>
      </c>
      <c r="E2915" s="361">
        <v>1.5</v>
      </c>
      <c r="F2915" s="361">
        <f t="shared" ref="F2915:G2915" si="95">SUMPRODUCT($E2916:$E2943,F2916:F2943)</f>
        <v>6.2765498002199998</v>
      </c>
      <c r="G2915" s="361">
        <f t="shared" si="95"/>
        <v>0.216568224</v>
      </c>
    </row>
    <row r="2916" spans="1:7">
      <c r="A2916" s="375">
        <v>10</v>
      </c>
      <c r="B2916" s="372" t="s">
        <v>332</v>
      </c>
      <c r="C2916" s="374" t="s">
        <v>43</v>
      </c>
      <c r="D2916" s="374" t="s">
        <v>2</v>
      </c>
      <c r="E2916" s="375">
        <v>1.4431000000000001E-4</v>
      </c>
      <c r="F2916" s="268">
        <f>IF(C2916="MAT.",VLOOKUP(A2916,INSUMOS_AUX!A:F,6,FALSE),0)</f>
        <v>6.13</v>
      </c>
      <c r="G2916" s="375">
        <f>IF(C2916="M.O.",VLOOKUP(A2916,INSUMOS_AUX!A:F,6,FALSE),0)</f>
        <v>0</v>
      </c>
    </row>
    <row r="2917" spans="1:7" ht="31.5">
      <c r="A2917" s="375">
        <v>1020</v>
      </c>
      <c r="B2917" s="372" t="s">
        <v>352</v>
      </c>
      <c r="C2917" s="374" t="s">
        <v>43</v>
      </c>
      <c r="D2917" s="374" t="s">
        <v>78</v>
      </c>
      <c r="E2917" s="375">
        <v>1.0269999999999999</v>
      </c>
      <c r="F2917" s="268">
        <f>IF(C2917="MAT.",VLOOKUP(A2917,INSUMOS_AUX!A:F,6,FALSE),0)</f>
        <v>6.01</v>
      </c>
      <c r="G2917" s="375">
        <f>IF(C2917="M.O.",VLOOKUP(A2917,INSUMOS_AUX!A:F,6,FALSE),0)</f>
        <v>0</v>
      </c>
    </row>
    <row r="2918" spans="1:7" ht="21">
      <c r="A2918" s="375">
        <v>11359</v>
      </c>
      <c r="B2918" s="372" t="s">
        <v>5603</v>
      </c>
      <c r="C2918" s="374" t="s">
        <v>43</v>
      </c>
      <c r="D2918" s="374" t="s">
        <v>2</v>
      </c>
      <c r="E2918" s="375">
        <v>1.218E-6</v>
      </c>
      <c r="F2918" s="268">
        <f>IF(C2918="MAT.",VLOOKUP(A2918,INSUMOS_AUX!A:F,6,FALSE),0)</f>
        <v>604.45000000000005</v>
      </c>
      <c r="G2918" s="375">
        <f>IF(C2918="M.O.",VLOOKUP(A2918,INSUMOS_AUX!A:F,6,FALSE),0)</f>
        <v>0</v>
      </c>
    </row>
    <row r="2919" spans="1:7">
      <c r="A2919" s="375">
        <v>12815</v>
      </c>
      <c r="B2919" s="372" t="s">
        <v>2406</v>
      </c>
      <c r="C2919" s="374" t="s">
        <v>43</v>
      </c>
      <c r="D2919" s="374" t="s">
        <v>2</v>
      </c>
      <c r="E2919" s="375">
        <v>1.63244E-4</v>
      </c>
      <c r="F2919" s="268">
        <f>IF(C2919="MAT.",VLOOKUP(A2919,INSUMOS_AUX!A:F,6,FALSE),0)</f>
        <v>5.65</v>
      </c>
      <c r="G2919" s="375">
        <f>IF(C2919="M.O.",VLOOKUP(A2919,INSUMOS_AUX!A:F,6,FALSE),0)</f>
        <v>0</v>
      </c>
    </row>
    <row r="2920" spans="1:7">
      <c r="A2920" s="375">
        <v>12892</v>
      </c>
      <c r="B2920" s="372" t="s">
        <v>328</v>
      </c>
      <c r="C2920" s="374" t="s">
        <v>43</v>
      </c>
      <c r="D2920" s="374" t="s">
        <v>98</v>
      </c>
      <c r="E2920" s="375">
        <v>2.4722200000000001E-4</v>
      </c>
      <c r="F2920" s="268">
        <f>IF(C2920="MAT.",VLOOKUP(A2920,INSUMOS_AUX!A:F,6,FALSE),0)</f>
        <v>9</v>
      </c>
      <c r="G2920" s="375">
        <f>IF(C2920="M.O.",VLOOKUP(A2920,INSUMOS_AUX!A:F,6,FALSE),0)</f>
        <v>0</v>
      </c>
    </row>
    <row r="2921" spans="1:7">
      <c r="A2921" s="375">
        <v>12893</v>
      </c>
      <c r="B2921" s="372" t="s">
        <v>329</v>
      </c>
      <c r="C2921" s="374" t="s">
        <v>43</v>
      </c>
      <c r="D2921" s="374" t="s">
        <v>98</v>
      </c>
      <c r="E2921" s="375">
        <v>2.8818000000000001E-5</v>
      </c>
      <c r="F2921" s="268">
        <f>IF(C2921="MAT.",VLOOKUP(A2921,INSUMOS_AUX!A:F,6,FALSE),0)</f>
        <v>48</v>
      </c>
      <c r="G2921" s="375">
        <f>IF(C2921="M.O.",VLOOKUP(A2921,INSUMOS_AUX!A:F,6,FALSE),0)</f>
        <v>0</v>
      </c>
    </row>
    <row r="2922" spans="1:7">
      <c r="A2922" s="375">
        <v>21127</v>
      </c>
      <c r="B2922" s="372" t="s">
        <v>353</v>
      </c>
      <c r="C2922" s="374" t="s">
        <v>43</v>
      </c>
      <c r="D2922" s="374" t="s">
        <v>2</v>
      </c>
      <c r="E2922" s="375">
        <v>0.01</v>
      </c>
      <c r="F2922" s="268">
        <f>IF(C2922="MAT.",VLOOKUP(A2922,INSUMOS_AUX!A:F,6,FALSE),0)</f>
        <v>3.21</v>
      </c>
      <c r="G2922" s="375">
        <f>IF(C2922="M.O.",VLOOKUP(A2922,INSUMOS_AUX!A:F,6,FALSE),0)</f>
        <v>0</v>
      </c>
    </row>
    <row r="2923" spans="1:7">
      <c r="A2923" s="375">
        <v>2436</v>
      </c>
      <c r="B2923" s="372" t="s">
        <v>333</v>
      </c>
      <c r="C2923" s="374" t="s">
        <v>92</v>
      </c>
      <c r="D2923" s="374" t="s">
        <v>97</v>
      </c>
      <c r="E2923" s="375">
        <v>9.2709000000000003E-3</v>
      </c>
      <c r="F2923" s="268">
        <f>IF(C2923="MAT.",VLOOKUP(A2923,INSUMOS_AUX!A:F,6,FALSE),0)</f>
        <v>0</v>
      </c>
      <c r="G2923" s="375">
        <f>IF(C2923="M.O.",VLOOKUP(A2923,INSUMOS_AUX!A:F,6,FALSE),0)</f>
        <v>13.35</v>
      </c>
    </row>
    <row r="2924" spans="1:7">
      <c r="A2924" s="375">
        <v>247</v>
      </c>
      <c r="B2924" s="372" t="s">
        <v>348</v>
      </c>
      <c r="C2924" s="374" t="s">
        <v>92</v>
      </c>
      <c r="D2924" s="374" t="s">
        <v>97</v>
      </c>
      <c r="E2924" s="375">
        <v>9.2709000000000003E-3</v>
      </c>
      <c r="F2924" s="268">
        <f>IF(C2924="MAT.",VLOOKUP(A2924,INSUMOS_AUX!A:F,6,FALSE),0)</f>
        <v>0</v>
      </c>
      <c r="G2924" s="375">
        <f>IF(C2924="M.O.",VLOOKUP(A2924,INSUMOS_AUX!A:F,6,FALSE),0)</f>
        <v>10.01</v>
      </c>
    </row>
    <row r="2925" spans="1:7">
      <c r="A2925" s="375">
        <v>25966</v>
      </c>
      <c r="B2925" s="372" t="s">
        <v>3980</v>
      </c>
      <c r="C2925" s="374" t="s">
        <v>43</v>
      </c>
      <c r="D2925" s="374" t="s">
        <v>113</v>
      </c>
      <c r="E2925" s="375">
        <v>2.7208000000000001E-5</v>
      </c>
      <c r="F2925" s="268">
        <f>IF(C2925="MAT.",VLOOKUP(A2925,INSUMOS_AUX!A:F,6,FALSE),0)</f>
        <v>13.63</v>
      </c>
      <c r="G2925" s="375">
        <f>IF(C2925="M.O.",VLOOKUP(A2925,INSUMOS_AUX!A:F,6,FALSE),0)</f>
        <v>0</v>
      </c>
    </row>
    <row r="2926" spans="1:7">
      <c r="A2926" s="375">
        <v>2711</v>
      </c>
      <c r="B2926" s="372" t="s">
        <v>334</v>
      </c>
      <c r="C2926" s="374" t="s">
        <v>43</v>
      </c>
      <c r="D2926" s="374" t="s">
        <v>2</v>
      </c>
      <c r="E2926" s="375">
        <v>1.1962E-5</v>
      </c>
      <c r="F2926" s="268">
        <f>IF(C2926="MAT.",VLOOKUP(A2926,INSUMOS_AUX!A:F,6,FALSE),0)</f>
        <v>100.24</v>
      </c>
      <c r="G2926" s="375">
        <f>IF(C2926="M.O.",VLOOKUP(A2926,INSUMOS_AUX!A:F,6,FALSE),0)</f>
        <v>0</v>
      </c>
    </row>
    <row r="2927" spans="1:7">
      <c r="A2927" s="375">
        <v>36144</v>
      </c>
      <c r="B2927" s="372" t="s">
        <v>4026</v>
      </c>
      <c r="C2927" s="374" t="s">
        <v>43</v>
      </c>
      <c r="D2927" s="374" t="s">
        <v>2</v>
      </c>
      <c r="E2927" s="375">
        <v>2.0067700000000002E-3</v>
      </c>
      <c r="F2927" s="268">
        <f>IF(C2927="MAT.",VLOOKUP(A2927,INSUMOS_AUX!A:F,6,FALSE),0)</f>
        <v>1.1200000000000001</v>
      </c>
      <c r="G2927" s="375">
        <f>IF(C2927="M.O.",VLOOKUP(A2927,INSUMOS_AUX!A:F,6,FALSE),0)</f>
        <v>0</v>
      </c>
    </row>
    <row r="2928" spans="1:7">
      <c r="A2928" s="375">
        <v>36146</v>
      </c>
      <c r="B2928" s="372" t="s">
        <v>3883</v>
      </c>
      <c r="C2928" s="374" t="s">
        <v>43</v>
      </c>
      <c r="D2928" s="374" t="s">
        <v>2</v>
      </c>
      <c r="E2928" s="375">
        <v>2.2325999999999999E-5</v>
      </c>
      <c r="F2928" s="268">
        <f>IF(C2928="MAT.",VLOOKUP(A2928,INSUMOS_AUX!A:F,6,FALSE),0)</f>
        <v>170</v>
      </c>
      <c r="G2928" s="375">
        <f>IF(C2928="M.O.",VLOOKUP(A2928,INSUMOS_AUX!A:F,6,FALSE),0)</f>
        <v>0</v>
      </c>
    </row>
    <row r="2929" spans="1:7" ht="21">
      <c r="A2929" s="375">
        <v>36149</v>
      </c>
      <c r="B2929" s="372" t="s">
        <v>4647</v>
      </c>
      <c r="C2929" s="374" t="s">
        <v>43</v>
      </c>
      <c r="D2929" s="374" t="s">
        <v>2</v>
      </c>
      <c r="E2929" s="375">
        <v>1.296E-5</v>
      </c>
      <c r="F2929" s="268">
        <f>IF(C2929="MAT.",VLOOKUP(A2929,INSUMOS_AUX!A:F,6,FALSE),0)</f>
        <v>117.5</v>
      </c>
      <c r="G2929" s="375">
        <f>IF(C2929="M.O.",VLOOKUP(A2929,INSUMOS_AUX!A:F,6,FALSE),0)</f>
        <v>0</v>
      </c>
    </row>
    <row r="2930" spans="1:7">
      <c r="A2930" s="375">
        <v>36150</v>
      </c>
      <c r="B2930" s="372" t="s">
        <v>780</v>
      </c>
      <c r="C2930" s="374" t="s">
        <v>43</v>
      </c>
      <c r="D2930" s="374" t="s">
        <v>2</v>
      </c>
      <c r="E2930" s="375">
        <v>4.7633999999999998E-5</v>
      </c>
      <c r="F2930" s="268">
        <f>IF(C2930="MAT.",VLOOKUP(A2930,INSUMOS_AUX!A:F,6,FALSE),0)</f>
        <v>29.7</v>
      </c>
      <c r="G2930" s="375">
        <f>IF(C2930="M.O.",VLOOKUP(A2930,INSUMOS_AUX!A:F,6,FALSE),0)</f>
        <v>0</v>
      </c>
    </row>
    <row r="2931" spans="1:7" ht="21">
      <c r="A2931" s="375">
        <v>36153</v>
      </c>
      <c r="B2931" s="372" t="s">
        <v>4184</v>
      </c>
      <c r="C2931" s="374" t="s">
        <v>43</v>
      </c>
      <c r="D2931" s="374" t="s">
        <v>2</v>
      </c>
      <c r="E2931" s="375">
        <v>1.9349999999999999E-5</v>
      </c>
      <c r="F2931" s="268">
        <f>IF(C2931="MAT.",VLOOKUP(A2931,INSUMOS_AUX!A:F,6,FALSE),0)</f>
        <v>133.75</v>
      </c>
      <c r="G2931" s="375">
        <f>IF(C2931="M.O.",VLOOKUP(A2931,INSUMOS_AUX!A:F,6,FALSE),0)</f>
        <v>0</v>
      </c>
    </row>
    <row r="2932" spans="1:7">
      <c r="A2932" s="375">
        <v>37370</v>
      </c>
      <c r="B2932" s="372" t="s">
        <v>104</v>
      </c>
      <c r="C2932" s="374" t="s">
        <v>43</v>
      </c>
      <c r="D2932" s="374" t="s">
        <v>97</v>
      </c>
      <c r="E2932" s="375">
        <v>1.7999999999999999E-2</v>
      </c>
      <c r="F2932" s="268">
        <f>IF(C2932="MAT.",VLOOKUP(A2932,INSUMOS_AUX!A:F,6,FALSE),0)</f>
        <v>1.7</v>
      </c>
      <c r="G2932" s="375">
        <f>IF(C2932="M.O.",VLOOKUP(A2932,INSUMOS_AUX!A:F,6,FALSE),0)</f>
        <v>0</v>
      </c>
    </row>
    <row r="2933" spans="1:7">
      <c r="A2933" s="375">
        <v>37371</v>
      </c>
      <c r="B2933" s="372" t="s">
        <v>105</v>
      </c>
      <c r="C2933" s="374" t="s">
        <v>43</v>
      </c>
      <c r="D2933" s="374" t="s">
        <v>97</v>
      </c>
      <c r="E2933" s="375">
        <v>1.7999999999999999E-2</v>
      </c>
      <c r="F2933" s="268">
        <f>IF(C2933="MAT.",VLOOKUP(A2933,INSUMOS_AUX!A:F,6,FALSE),0)</f>
        <v>0.64</v>
      </c>
      <c r="G2933" s="375">
        <f>IF(C2933="M.O.",VLOOKUP(A2933,INSUMOS_AUX!A:F,6,FALSE),0)</f>
        <v>0</v>
      </c>
    </row>
    <row r="2934" spans="1:7">
      <c r="A2934" s="375">
        <v>37372</v>
      </c>
      <c r="B2934" s="372" t="s">
        <v>106</v>
      </c>
      <c r="C2934" s="374" t="s">
        <v>43</v>
      </c>
      <c r="D2934" s="374" t="s">
        <v>97</v>
      </c>
      <c r="E2934" s="375">
        <v>1.7999999999999999E-2</v>
      </c>
      <c r="F2934" s="268">
        <f>IF(C2934="MAT.",VLOOKUP(A2934,INSUMOS_AUX!A:F,6,FALSE),0)</f>
        <v>0.37</v>
      </c>
      <c r="G2934" s="375">
        <f>IF(C2934="M.O.",VLOOKUP(A2934,INSUMOS_AUX!A:F,6,FALSE),0)</f>
        <v>0</v>
      </c>
    </row>
    <row r="2935" spans="1:7">
      <c r="A2935" s="375">
        <v>37373</v>
      </c>
      <c r="B2935" s="372" t="s">
        <v>107</v>
      </c>
      <c r="C2935" s="374" t="s">
        <v>43</v>
      </c>
      <c r="D2935" s="374" t="s">
        <v>97</v>
      </c>
      <c r="E2935" s="375">
        <v>1.7999999999999999E-2</v>
      </c>
      <c r="F2935" s="268">
        <f>IF(C2935="MAT.",VLOOKUP(A2935,INSUMOS_AUX!A:F,6,FALSE),0)</f>
        <v>0.02</v>
      </c>
      <c r="G2935" s="375">
        <f>IF(C2935="M.O.",VLOOKUP(A2935,INSUMOS_AUX!A:F,6,FALSE),0)</f>
        <v>0</v>
      </c>
    </row>
    <row r="2936" spans="1:7">
      <c r="A2936" s="375">
        <v>38382</v>
      </c>
      <c r="B2936" s="372" t="s">
        <v>2915</v>
      </c>
      <c r="C2936" s="374" t="s">
        <v>43</v>
      </c>
      <c r="D2936" s="374" t="s">
        <v>2</v>
      </c>
      <c r="E2936" s="375">
        <v>4.914E-5</v>
      </c>
      <c r="F2936" s="268">
        <f>IF(C2936="MAT.",VLOOKUP(A2936,INSUMOS_AUX!A:F,6,FALSE),0)</f>
        <v>7.37</v>
      </c>
      <c r="G2936" s="375">
        <f>IF(C2936="M.O.",VLOOKUP(A2936,INSUMOS_AUX!A:F,6,FALSE),0)</f>
        <v>0</v>
      </c>
    </row>
    <row r="2937" spans="1:7">
      <c r="A2937" s="375">
        <v>38390</v>
      </c>
      <c r="B2937" s="372" t="s">
        <v>4067</v>
      </c>
      <c r="C2937" s="374" t="s">
        <v>43</v>
      </c>
      <c r="D2937" s="374" t="s">
        <v>2</v>
      </c>
      <c r="E2937" s="375">
        <v>2.7208000000000001E-5</v>
      </c>
      <c r="F2937" s="268">
        <f>IF(C2937="MAT.",VLOOKUP(A2937,INSUMOS_AUX!A:F,6,FALSE),0)</f>
        <v>22.22</v>
      </c>
      <c r="G2937" s="375">
        <f>IF(C2937="M.O.",VLOOKUP(A2937,INSUMOS_AUX!A:F,6,FALSE),0)</f>
        <v>0</v>
      </c>
    </row>
    <row r="2938" spans="1:7">
      <c r="A2938" s="375">
        <v>38393</v>
      </c>
      <c r="B2938" s="372" t="s">
        <v>4066</v>
      </c>
      <c r="C2938" s="374" t="s">
        <v>43</v>
      </c>
      <c r="D2938" s="374" t="s">
        <v>2</v>
      </c>
      <c r="E2938" s="375">
        <v>2.7208000000000001E-5</v>
      </c>
      <c r="F2938" s="268">
        <f>IF(C2938="MAT.",VLOOKUP(A2938,INSUMOS_AUX!A:F,6,FALSE),0)</f>
        <v>10.02</v>
      </c>
      <c r="G2938" s="375">
        <f>IF(C2938="M.O.",VLOOKUP(A2938,INSUMOS_AUX!A:F,6,FALSE),0)</f>
        <v>0</v>
      </c>
    </row>
    <row r="2939" spans="1:7">
      <c r="A2939" s="375">
        <v>38396</v>
      </c>
      <c r="B2939" s="372" t="s">
        <v>4090</v>
      </c>
      <c r="C2939" s="374" t="s">
        <v>43</v>
      </c>
      <c r="D2939" s="374" t="s">
        <v>2</v>
      </c>
      <c r="E2939" s="375">
        <v>9.7600000000000006E-7</v>
      </c>
      <c r="F2939" s="268">
        <f>IF(C2939="MAT.",VLOOKUP(A2939,INSUMOS_AUX!A:F,6,FALSE),0)</f>
        <v>308.81</v>
      </c>
      <c r="G2939" s="375">
        <f>IF(C2939="M.O.",VLOOKUP(A2939,INSUMOS_AUX!A:F,6,FALSE),0)</f>
        <v>0</v>
      </c>
    </row>
    <row r="2940" spans="1:7">
      <c r="A2940" s="375">
        <v>38399</v>
      </c>
      <c r="B2940" s="372" t="s">
        <v>914</v>
      </c>
      <c r="C2940" s="374" t="s">
        <v>43</v>
      </c>
      <c r="D2940" s="374" t="s">
        <v>2</v>
      </c>
      <c r="E2940" s="375">
        <v>4.8740000000000003E-6</v>
      </c>
      <c r="F2940" s="268">
        <f>IF(C2940="MAT.",VLOOKUP(A2940,INSUMOS_AUX!A:F,6,FALSE),0)</f>
        <v>123.87</v>
      </c>
      <c r="G2940" s="375">
        <f>IF(C2940="M.O.",VLOOKUP(A2940,INSUMOS_AUX!A:F,6,FALSE),0)</f>
        <v>0</v>
      </c>
    </row>
    <row r="2941" spans="1:7" ht="21">
      <c r="A2941" s="375">
        <v>38413</v>
      </c>
      <c r="B2941" s="372" t="s">
        <v>2921</v>
      </c>
      <c r="C2941" s="374" t="s">
        <v>43</v>
      </c>
      <c r="D2941" s="374" t="s">
        <v>2</v>
      </c>
      <c r="E2941" s="375">
        <v>7.9400000000000004E-7</v>
      </c>
      <c r="F2941" s="268">
        <f>IF(C2941="MAT.",VLOOKUP(A2941,INSUMOS_AUX!A:F,6,FALSE),0)</f>
        <v>623.17999999999995</v>
      </c>
      <c r="G2941" s="375">
        <f>IF(C2941="M.O.",VLOOKUP(A2941,INSUMOS_AUX!A:F,6,FALSE),0)</f>
        <v>0</v>
      </c>
    </row>
    <row r="2942" spans="1:7">
      <c r="A2942" s="375">
        <v>38476</v>
      </c>
      <c r="B2942" s="372" t="s">
        <v>2266</v>
      </c>
      <c r="C2942" s="374" t="s">
        <v>43</v>
      </c>
      <c r="D2942" s="374" t="s">
        <v>2</v>
      </c>
      <c r="E2942" s="375">
        <v>3.7019999999999999E-6</v>
      </c>
      <c r="F2942" s="268">
        <f>IF(C2942="MAT.",VLOOKUP(A2942,INSUMOS_AUX!A:F,6,FALSE),0)</f>
        <v>186.63</v>
      </c>
      <c r="G2942" s="375">
        <f>IF(C2942="M.O.",VLOOKUP(A2942,INSUMOS_AUX!A:F,6,FALSE),0)</f>
        <v>0</v>
      </c>
    </row>
    <row r="2943" spans="1:7">
      <c r="A2943" s="375">
        <v>38477</v>
      </c>
      <c r="B2943" s="372" t="s">
        <v>2267</v>
      </c>
      <c r="C2943" s="374" t="s">
        <v>43</v>
      </c>
      <c r="D2943" s="374" t="s">
        <v>2</v>
      </c>
      <c r="E2943" s="375">
        <v>7.9400000000000004E-7</v>
      </c>
      <c r="F2943" s="268">
        <f>IF(C2943="MAT.",VLOOKUP(A2943,INSUMOS_AUX!A:F,6,FALSE),0)</f>
        <v>528.54</v>
      </c>
      <c r="G2943" s="375">
        <f>IF(C2943="M.O.",VLOOKUP(A2943,INSUMOS_AUX!A:F,6,FALSE),0)</f>
        <v>0</v>
      </c>
    </row>
    <row r="2944" spans="1:7">
      <c r="A2944" s="96"/>
      <c r="B2944" s="110"/>
      <c r="C2944" s="97"/>
      <c r="D2944" s="97"/>
      <c r="E2944" s="97"/>
      <c r="F2944" s="97"/>
      <c r="G2944" s="97"/>
    </row>
    <row r="2945" spans="1:7" ht="21">
      <c r="A2945" s="359" t="s">
        <v>5820</v>
      </c>
      <c r="B2945" s="358" t="s">
        <v>5821</v>
      </c>
      <c r="C2945" s="360" t="s">
        <v>75</v>
      </c>
      <c r="D2945" s="360" t="s">
        <v>78</v>
      </c>
      <c r="E2945" s="361">
        <v>200</v>
      </c>
      <c r="F2945" s="361">
        <f t="shared" ref="F2945:G2945" si="96">SUMPRODUCT($E2946:$E2973,F2946:F2973)</f>
        <v>9.6052992691599997</v>
      </c>
      <c r="G2945" s="361">
        <f t="shared" si="96"/>
        <v>0.31282076800000003</v>
      </c>
    </row>
    <row r="2946" spans="1:7">
      <c r="A2946" s="375">
        <v>10</v>
      </c>
      <c r="B2946" s="372" t="s">
        <v>332</v>
      </c>
      <c r="C2946" s="374" t="s">
        <v>43</v>
      </c>
      <c r="D2946" s="374" t="s">
        <v>2</v>
      </c>
      <c r="E2946" s="375">
        <v>2.0844799999999999E-4</v>
      </c>
      <c r="F2946" s="268">
        <f>IF(C2946="MAT.",VLOOKUP(A2946,INSUMOS_AUX!A:F,6,FALSE),0)</f>
        <v>6.13</v>
      </c>
      <c r="G2946" s="375">
        <f>IF(C2946="M.O.",VLOOKUP(A2946,INSUMOS_AUX!A:F,6,FALSE),0)</f>
        <v>0</v>
      </c>
    </row>
    <row r="2947" spans="1:7" ht="21">
      <c r="A2947" s="375">
        <v>11359</v>
      </c>
      <c r="B2947" s="372" t="s">
        <v>5603</v>
      </c>
      <c r="C2947" s="374" t="s">
        <v>43</v>
      </c>
      <c r="D2947" s="374" t="s">
        <v>2</v>
      </c>
      <c r="E2947" s="375">
        <v>1.7600000000000001E-6</v>
      </c>
      <c r="F2947" s="268">
        <f>IF(C2947="MAT.",VLOOKUP(A2947,INSUMOS_AUX!A:F,6,FALSE),0)</f>
        <v>604.45000000000005</v>
      </c>
      <c r="G2947" s="375">
        <f>IF(C2947="M.O.",VLOOKUP(A2947,INSUMOS_AUX!A:F,6,FALSE),0)</f>
        <v>0</v>
      </c>
    </row>
    <row r="2948" spans="1:7">
      <c r="A2948" s="375">
        <v>12815</v>
      </c>
      <c r="B2948" s="372" t="s">
        <v>2406</v>
      </c>
      <c r="C2948" s="374" t="s">
        <v>43</v>
      </c>
      <c r="D2948" s="374" t="s">
        <v>2</v>
      </c>
      <c r="E2948" s="375">
        <v>2.35796E-4</v>
      </c>
      <c r="F2948" s="268">
        <f>IF(C2948="MAT.",VLOOKUP(A2948,INSUMOS_AUX!A:F,6,FALSE),0)</f>
        <v>5.65</v>
      </c>
      <c r="G2948" s="375">
        <f>IF(C2948="M.O.",VLOOKUP(A2948,INSUMOS_AUX!A:F,6,FALSE),0)</f>
        <v>0</v>
      </c>
    </row>
    <row r="2949" spans="1:7">
      <c r="A2949" s="375">
        <v>12892</v>
      </c>
      <c r="B2949" s="372" t="s">
        <v>328</v>
      </c>
      <c r="C2949" s="374" t="s">
        <v>43</v>
      </c>
      <c r="D2949" s="374" t="s">
        <v>98</v>
      </c>
      <c r="E2949" s="375">
        <v>3.5710000000000001E-4</v>
      </c>
      <c r="F2949" s="268">
        <f>IF(C2949="MAT.",VLOOKUP(A2949,INSUMOS_AUX!A:F,6,FALSE),0)</f>
        <v>9</v>
      </c>
      <c r="G2949" s="375">
        <f>IF(C2949="M.O.",VLOOKUP(A2949,INSUMOS_AUX!A:F,6,FALSE),0)</f>
        <v>0</v>
      </c>
    </row>
    <row r="2950" spans="1:7">
      <c r="A2950" s="375">
        <v>12893</v>
      </c>
      <c r="B2950" s="372" t="s">
        <v>329</v>
      </c>
      <c r="C2950" s="374" t="s">
        <v>43</v>
      </c>
      <c r="D2950" s="374" t="s">
        <v>98</v>
      </c>
      <c r="E2950" s="375">
        <v>4.1625999999999998E-5</v>
      </c>
      <c r="F2950" s="268">
        <f>IF(C2950="MAT.",VLOOKUP(A2950,INSUMOS_AUX!A:F,6,FALSE),0)</f>
        <v>48</v>
      </c>
      <c r="G2950" s="375">
        <f>IF(C2950="M.O.",VLOOKUP(A2950,INSUMOS_AUX!A:F,6,FALSE),0)</f>
        <v>0</v>
      </c>
    </row>
    <row r="2951" spans="1:7">
      <c r="A2951" s="375">
        <v>21127</v>
      </c>
      <c r="B2951" s="372" t="s">
        <v>353</v>
      </c>
      <c r="C2951" s="374" t="s">
        <v>43</v>
      </c>
      <c r="D2951" s="374" t="s">
        <v>2</v>
      </c>
      <c r="E2951" s="375">
        <v>0.01</v>
      </c>
      <c r="F2951" s="268">
        <f>IF(C2951="MAT.",VLOOKUP(A2951,INSUMOS_AUX!A:F,6,FALSE),0)</f>
        <v>3.21</v>
      </c>
      <c r="G2951" s="375">
        <f>IF(C2951="M.O.",VLOOKUP(A2951,INSUMOS_AUX!A:F,6,FALSE),0)</f>
        <v>0</v>
      </c>
    </row>
    <row r="2952" spans="1:7">
      <c r="A2952" s="375">
        <v>2436</v>
      </c>
      <c r="B2952" s="372" t="s">
        <v>333</v>
      </c>
      <c r="C2952" s="374" t="s">
        <v>92</v>
      </c>
      <c r="D2952" s="374" t="s">
        <v>97</v>
      </c>
      <c r="E2952" s="375">
        <v>1.33913E-2</v>
      </c>
      <c r="F2952" s="268">
        <f>IF(C2952="MAT.",VLOOKUP(A2952,INSUMOS_AUX!A:F,6,FALSE),0)</f>
        <v>0</v>
      </c>
      <c r="G2952" s="375">
        <f>IF(C2952="M.O.",VLOOKUP(A2952,INSUMOS_AUX!A:F,6,FALSE),0)</f>
        <v>13.35</v>
      </c>
    </row>
    <row r="2953" spans="1:7">
      <c r="A2953" s="375">
        <v>247</v>
      </c>
      <c r="B2953" s="372" t="s">
        <v>348</v>
      </c>
      <c r="C2953" s="374" t="s">
        <v>92</v>
      </c>
      <c r="D2953" s="374" t="s">
        <v>97</v>
      </c>
      <c r="E2953" s="375">
        <v>1.33913E-2</v>
      </c>
      <c r="F2953" s="268">
        <f>IF(C2953="MAT.",VLOOKUP(A2953,INSUMOS_AUX!A:F,6,FALSE),0)</f>
        <v>0</v>
      </c>
      <c r="G2953" s="375">
        <f>IF(C2953="M.O.",VLOOKUP(A2953,INSUMOS_AUX!A:F,6,FALSE),0)</f>
        <v>10.01</v>
      </c>
    </row>
    <row r="2954" spans="1:7">
      <c r="A2954" s="375">
        <v>25966</v>
      </c>
      <c r="B2954" s="372" t="s">
        <v>3980</v>
      </c>
      <c r="C2954" s="374" t="s">
        <v>43</v>
      </c>
      <c r="D2954" s="374" t="s">
        <v>113</v>
      </c>
      <c r="E2954" s="375">
        <v>3.93E-5</v>
      </c>
      <c r="F2954" s="268">
        <f>IF(C2954="MAT.",VLOOKUP(A2954,INSUMOS_AUX!A:F,6,FALSE),0)</f>
        <v>13.63</v>
      </c>
      <c r="G2954" s="375">
        <f>IF(C2954="M.O.",VLOOKUP(A2954,INSUMOS_AUX!A:F,6,FALSE),0)</f>
        <v>0</v>
      </c>
    </row>
    <row r="2955" spans="1:7">
      <c r="A2955" s="375">
        <v>2711</v>
      </c>
      <c r="B2955" s="372" t="s">
        <v>334</v>
      </c>
      <c r="C2955" s="374" t="s">
        <v>43</v>
      </c>
      <c r="D2955" s="374" t="s">
        <v>2</v>
      </c>
      <c r="E2955" s="375">
        <v>1.7280000000000001E-5</v>
      </c>
      <c r="F2955" s="268">
        <f>IF(C2955="MAT.",VLOOKUP(A2955,INSUMOS_AUX!A:F,6,FALSE),0)</f>
        <v>100.24</v>
      </c>
      <c r="G2955" s="375">
        <f>IF(C2955="M.O.",VLOOKUP(A2955,INSUMOS_AUX!A:F,6,FALSE),0)</f>
        <v>0</v>
      </c>
    </row>
    <row r="2956" spans="1:7">
      <c r="A2956" s="375">
        <v>36144</v>
      </c>
      <c r="B2956" s="372" t="s">
        <v>4026</v>
      </c>
      <c r="C2956" s="374" t="s">
        <v>43</v>
      </c>
      <c r="D2956" s="374" t="s">
        <v>2</v>
      </c>
      <c r="E2956" s="375">
        <v>2.8986680000000001E-3</v>
      </c>
      <c r="F2956" s="268">
        <f>IF(C2956="MAT.",VLOOKUP(A2956,INSUMOS_AUX!A:F,6,FALSE),0)</f>
        <v>1.1200000000000001</v>
      </c>
      <c r="G2956" s="375">
        <f>IF(C2956="M.O.",VLOOKUP(A2956,INSUMOS_AUX!A:F,6,FALSE),0)</f>
        <v>0</v>
      </c>
    </row>
    <row r="2957" spans="1:7">
      <c r="A2957" s="375">
        <v>36146</v>
      </c>
      <c r="B2957" s="372" t="s">
        <v>3883</v>
      </c>
      <c r="C2957" s="374" t="s">
        <v>43</v>
      </c>
      <c r="D2957" s="374" t="s">
        <v>2</v>
      </c>
      <c r="E2957" s="375">
        <v>3.2248E-5</v>
      </c>
      <c r="F2957" s="268">
        <f>IF(C2957="MAT.",VLOOKUP(A2957,INSUMOS_AUX!A:F,6,FALSE),0)</f>
        <v>170</v>
      </c>
      <c r="G2957" s="375">
        <f>IF(C2957="M.O.",VLOOKUP(A2957,INSUMOS_AUX!A:F,6,FALSE),0)</f>
        <v>0</v>
      </c>
    </row>
    <row r="2958" spans="1:7" ht="21">
      <c r="A2958" s="375">
        <v>36149</v>
      </c>
      <c r="B2958" s="372" t="s">
        <v>4647</v>
      </c>
      <c r="C2958" s="374" t="s">
        <v>43</v>
      </c>
      <c r="D2958" s="374" t="s">
        <v>2</v>
      </c>
      <c r="E2958" s="375">
        <v>1.872E-5</v>
      </c>
      <c r="F2958" s="268">
        <f>IF(C2958="MAT.",VLOOKUP(A2958,INSUMOS_AUX!A:F,6,FALSE),0)</f>
        <v>117.5</v>
      </c>
      <c r="G2958" s="375">
        <f>IF(C2958="M.O.",VLOOKUP(A2958,INSUMOS_AUX!A:F,6,FALSE),0)</f>
        <v>0</v>
      </c>
    </row>
    <row r="2959" spans="1:7">
      <c r="A2959" s="375">
        <v>36150</v>
      </c>
      <c r="B2959" s="372" t="s">
        <v>780</v>
      </c>
      <c r="C2959" s="374" t="s">
        <v>43</v>
      </c>
      <c r="D2959" s="374" t="s">
        <v>2</v>
      </c>
      <c r="E2959" s="375">
        <v>6.8804000000000001E-5</v>
      </c>
      <c r="F2959" s="268">
        <f>IF(C2959="MAT.",VLOOKUP(A2959,INSUMOS_AUX!A:F,6,FALSE),0)</f>
        <v>29.7</v>
      </c>
      <c r="G2959" s="375">
        <f>IF(C2959="M.O.",VLOOKUP(A2959,INSUMOS_AUX!A:F,6,FALSE),0)</f>
        <v>0</v>
      </c>
    </row>
    <row r="2960" spans="1:7" ht="21">
      <c r="A2960" s="375">
        <v>36153</v>
      </c>
      <c r="B2960" s="372" t="s">
        <v>4184</v>
      </c>
      <c r="C2960" s="374" t="s">
        <v>43</v>
      </c>
      <c r="D2960" s="374" t="s">
        <v>2</v>
      </c>
      <c r="E2960" s="375">
        <v>2.7949999999999998E-5</v>
      </c>
      <c r="F2960" s="268">
        <f>IF(C2960="MAT.",VLOOKUP(A2960,INSUMOS_AUX!A:F,6,FALSE),0)</f>
        <v>133.75</v>
      </c>
      <c r="G2960" s="375">
        <f>IF(C2960="M.O.",VLOOKUP(A2960,INSUMOS_AUX!A:F,6,FALSE),0)</f>
        <v>0</v>
      </c>
    </row>
    <row r="2961" spans="1:7">
      <c r="A2961" s="375">
        <v>37370</v>
      </c>
      <c r="B2961" s="372" t="s">
        <v>104</v>
      </c>
      <c r="C2961" s="374" t="s">
        <v>43</v>
      </c>
      <c r="D2961" s="374" t="s">
        <v>97</v>
      </c>
      <c r="E2961" s="375">
        <v>2.5999999999999999E-2</v>
      </c>
      <c r="F2961" s="268">
        <f>IF(C2961="MAT.",VLOOKUP(A2961,INSUMOS_AUX!A:F,6,FALSE),0)</f>
        <v>1.7</v>
      </c>
      <c r="G2961" s="375">
        <f>IF(C2961="M.O.",VLOOKUP(A2961,INSUMOS_AUX!A:F,6,FALSE),0)</f>
        <v>0</v>
      </c>
    </row>
    <row r="2962" spans="1:7">
      <c r="A2962" s="375">
        <v>37371</v>
      </c>
      <c r="B2962" s="372" t="s">
        <v>105</v>
      </c>
      <c r="C2962" s="374" t="s">
        <v>43</v>
      </c>
      <c r="D2962" s="374" t="s">
        <v>97</v>
      </c>
      <c r="E2962" s="375">
        <v>2.5999999999999999E-2</v>
      </c>
      <c r="F2962" s="268">
        <f>IF(C2962="MAT.",VLOOKUP(A2962,INSUMOS_AUX!A:F,6,FALSE),0)</f>
        <v>0.64</v>
      </c>
      <c r="G2962" s="375">
        <f>IF(C2962="M.O.",VLOOKUP(A2962,INSUMOS_AUX!A:F,6,FALSE),0)</f>
        <v>0</v>
      </c>
    </row>
    <row r="2963" spans="1:7">
      <c r="A2963" s="375">
        <v>37372</v>
      </c>
      <c r="B2963" s="372" t="s">
        <v>106</v>
      </c>
      <c r="C2963" s="374" t="s">
        <v>43</v>
      </c>
      <c r="D2963" s="374" t="s">
        <v>97</v>
      </c>
      <c r="E2963" s="375">
        <v>2.5999999999999999E-2</v>
      </c>
      <c r="F2963" s="268">
        <f>IF(C2963="MAT.",VLOOKUP(A2963,INSUMOS_AUX!A:F,6,FALSE),0)</f>
        <v>0.37</v>
      </c>
      <c r="G2963" s="375">
        <f>IF(C2963="M.O.",VLOOKUP(A2963,INSUMOS_AUX!A:F,6,FALSE),0)</f>
        <v>0</v>
      </c>
    </row>
    <row r="2964" spans="1:7">
      <c r="A2964" s="375">
        <v>37373</v>
      </c>
      <c r="B2964" s="372" t="s">
        <v>107</v>
      </c>
      <c r="C2964" s="374" t="s">
        <v>43</v>
      </c>
      <c r="D2964" s="374" t="s">
        <v>97</v>
      </c>
      <c r="E2964" s="375">
        <v>2.5999999999999999E-2</v>
      </c>
      <c r="F2964" s="268">
        <f>IF(C2964="MAT.",VLOOKUP(A2964,INSUMOS_AUX!A:F,6,FALSE),0)</f>
        <v>0.02</v>
      </c>
      <c r="G2964" s="375">
        <f>IF(C2964="M.O.",VLOOKUP(A2964,INSUMOS_AUX!A:F,6,FALSE),0)</f>
        <v>0</v>
      </c>
    </row>
    <row r="2965" spans="1:7">
      <c r="A2965" s="375">
        <v>38382</v>
      </c>
      <c r="B2965" s="372" t="s">
        <v>2915</v>
      </c>
      <c r="C2965" s="374" t="s">
        <v>43</v>
      </c>
      <c r="D2965" s="374" t="s">
        <v>2</v>
      </c>
      <c r="E2965" s="375">
        <v>7.0980000000000001E-5</v>
      </c>
      <c r="F2965" s="268">
        <f>IF(C2965="MAT.",VLOOKUP(A2965,INSUMOS_AUX!A:F,6,FALSE),0)</f>
        <v>7.37</v>
      </c>
      <c r="G2965" s="375">
        <f>IF(C2965="M.O.",VLOOKUP(A2965,INSUMOS_AUX!A:F,6,FALSE),0)</f>
        <v>0</v>
      </c>
    </row>
    <row r="2966" spans="1:7">
      <c r="A2966" s="375">
        <v>38390</v>
      </c>
      <c r="B2966" s="372" t="s">
        <v>4067</v>
      </c>
      <c r="C2966" s="374" t="s">
        <v>43</v>
      </c>
      <c r="D2966" s="374" t="s">
        <v>2</v>
      </c>
      <c r="E2966" s="375">
        <v>3.93E-5</v>
      </c>
      <c r="F2966" s="268">
        <f>IF(C2966="MAT.",VLOOKUP(A2966,INSUMOS_AUX!A:F,6,FALSE),0)</f>
        <v>22.22</v>
      </c>
      <c r="G2966" s="375">
        <f>IF(C2966="M.O.",VLOOKUP(A2966,INSUMOS_AUX!A:F,6,FALSE),0)</f>
        <v>0</v>
      </c>
    </row>
    <row r="2967" spans="1:7">
      <c r="A2967" s="375">
        <v>38393</v>
      </c>
      <c r="B2967" s="372" t="s">
        <v>4066</v>
      </c>
      <c r="C2967" s="374" t="s">
        <v>43</v>
      </c>
      <c r="D2967" s="374" t="s">
        <v>2</v>
      </c>
      <c r="E2967" s="375">
        <v>3.93E-5</v>
      </c>
      <c r="F2967" s="268">
        <f>IF(C2967="MAT.",VLOOKUP(A2967,INSUMOS_AUX!A:F,6,FALSE),0)</f>
        <v>10.02</v>
      </c>
      <c r="G2967" s="375">
        <f>IF(C2967="M.O.",VLOOKUP(A2967,INSUMOS_AUX!A:F,6,FALSE),0)</f>
        <v>0</v>
      </c>
    </row>
    <row r="2968" spans="1:7">
      <c r="A2968" s="375">
        <v>38396</v>
      </c>
      <c r="B2968" s="372" t="s">
        <v>4090</v>
      </c>
      <c r="C2968" s="374" t="s">
        <v>43</v>
      </c>
      <c r="D2968" s="374" t="s">
        <v>2</v>
      </c>
      <c r="E2968" s="375">
        <v>1.4100000000000001E-6</v>
      </c>
      <c r="F2968" s="268">
        <f>IF(C2968="MAT.",VLOOKUP(A2968,INSUMOS_AUX!A:F,6,FALSE),0)</f>
        <v>308.81</v>
      </c>
      <c r="G2968" s="375">
        <f>IF(C2968="M.O.",VLOOKUP(A2968,INSUMOS_AUX!A:F,6,FALSE),0)</f>
        <v>0</v>
      </c>
    </row>
    <row r="2969" spans="1:7">
      <c r="A2969" s="375">
        <v>38399</v>
      </c>
      <c r="B2969" s="372" t="s">
        <v>914</v>
      </c>
      <c r="C2969" s="374" t="s">
        <v>43</v>
      </c>
      <c r="D2969" s="374" t="s">
        <v>2</v>
      </c>
      <c r="E2969" s="375">
        <v>7.0400000000000004E-6</v>
      </c>
      <c r="F2969" s="268">
        <f>IF(C2969="MAT.",VLOOKUP(A2969,INSUMOS_AUX!A:F,6,FALSE),0)</f>
        <v>123.87</v>
      </c>
      <c r="G2969" s="375">
        <f>IF(C2969="M.O.",VLOOKUP(A2969,INSUMOS_AUX!A:F,6,FALSE),0)</f>
        <v>0</v>
      </c>
    </row>
    <row r="2970" spans="1:7" ht="21">
      <c r="A2970" s="375">
        <v>38413</v>
      </c>
      <c r="B2970" s="372" t="s">
        <v>2921</v>
      </c>
      <c r="C2970" s="374" t="s">
        <v>43</v>
      </c>
      <c r="D2970" s="374" t="s">
        <v>2</v>
      </c>
      <c r="E2970" s="375">
        <v>1.1459999999999999E-6</v>
      </c>
      <c r="F2970" s="268">
        <f>IF(C2970="MAT.",VLOOKUP(A2970,INSUMOS_AUX!A:F,6,FALSE),0)</f>
        <v>623.17999999999995</v>
      </c>
      <c r="G2970" s="375">
        <f>IF(C2970="M.O.",VLOOKUP(A2970,INSUMOS_AUX!A:F,6,FALSE),0)</f>
        <v>0</v>
      </c>
    </row>
    <row r="2971" spans="1:7">
      <c r="A2971" s="375">
        <v>38476</v>
      </c>
      <c r="B2971" s="372" t="s">
        <v>2266</v>
      </c>
      <c r="C2971" s="374" t="s">
        <v>43</v>
      </c>
      <c r="D2971" s="374" t="s">
        <v>2</v>
      </c>
      <c r="E2971" s="375">
        <v>5.3480000000000003E-6</v>
      </c>
      <c r="F2971" s="268">
        <f>IF(C2971="MAT.",VLOOKUP(A2971,INSUMOS_AUX!A:F,6,FALSE),0)</f>
        <v>186.63</v>
      </c>
      <c r="G2971" s="375">
        <f>IF(C2971="M.O.",VLOOKUP(A2971,INSUMOS_AUX!A:F,6,FALSE),0)</f>
        <v>0</v>
      </c>
    </row>
    <row r="2972" spans="1:7">
      <c r="A2972" s="375">
        <v>38477</v>
      </c>
      <c r="B2972" s="372" t="s">
        <v>2267</v>
      </c>
      <c r="C2972" s="374" t="s">
        <v>43</v>
      </c>
      <c r="D2972" s="374" t="s">
        <v>2</v>
      </c>
      <c r="E2972" s="375">
        <v>1.1459999999999999E-6</v>
      </c>
      <c r="F2972" s="268">
        <f>IF(C2972="MAT.",VLOOKUP(A2972,INSUMOS_AUX!A:F,6,FALSE),0)</f>
        <v>528.54</v>
      </c>
      <c r="G2972" s="375">
        <f>IF(C2972="M.O.",VLOOKUP(A2972,INSUMOS_AUX!A:F,6,FALSE),0)</f>
        <v>0</v>
      </c>
    </row>
    <row r="2973" spans="1:7" ht="31.5">
      <c r="A2973" s="375">
        <v>995</v>
      </c>
      <c r="B2973" s="372" t="s">
        <v>381</v>
      </c>
      <c r="C2973" s="374" t="s">
        <v>43</v>
      </c>
      <c r="D2973" s="374" t="s">
        <v>78</v>
      </c>
      <c r="E2973" s="375">
        <v>1.0269999999999999</v>
      </c>
      <c r="F2973" s="268">
        <f>IF(C2973="MAT.",VLOOKUP(A2973,INSUMOS_AUX!A:F,6,FALSE),0)</f>
        <v>9.2200000000000006</v>
      </c>
      <c r="G2973" s="375">
        <f>IF(C2973="M.O.",VLOOKUP(A2973,INSUMOS_AUX!A:F,6,FALSE),0)</f>
        <v>0</v>
      </c>
    </row>
    <row r="2974" spans="1:7">
      <c r="A2974" s="96"/>
      <c r="B2974" s="110"/>
      <c r="C2974" s="97"/>
      <c r="D2974" s="97"/>
      <c r="E2974" s="97"/>
      <c r="F2974" s="97"/>
      <c r="G2974" s="97"/>
    </row>
    <row r="2975" spans="1:7" ht="21">
      <c r="A2975" s="359" t="s">
        <v>5822</v>
      </c>
      <c r="B2975" s="358" t="s">
        <v>5823</v>
      </c>
      <c r="C2975" s="360" t="s">
        <v>75</v>
      </c>
      <c r="D2975" s="360" t="s">
        <v>2</v>
      </c>
      <c r="E2975" s="361">
        <v>4</v>
      </c>
      <c r="F2975" s="361">
        <f t="shared" ref="F2975:G2975" si="97">SUMPRODUCT($E2976:$E3003,F2976:F3003)</f>
        <v>9.5093198801399943</v>
      </c>
      <c r="G2975" s="361">
        <f t="shared" si="97"/>
        <v>1.5881669759999997</v>
      </c>
    </row>
    <row r="2976" spans="1:7">
      <c r="A2976" s="375">
        <v>10</v>
      </c>
      <c r="B2976" s="372" t="s">
        <v>332</v>
      </c>
      <c r="C2976" s="374" t="s">
        <v>43</v>
      </c>
      <c r="D2976" s="374" t="s">
        <v>2</v>
      </c>
      <c r="E2976" s="375">
        <v>1.05827E-3</v>
      </c>
      <c r="F2976" s="268">
        <f>IF(C2976="MAT.",VLOOKUP(A2976,INSUMOS_AUX!A:F,6,FALSE),0)</f>
        <v>6.13</v>
      </c>
      <c r="G2976" s="375">
        <f>IF(C2976="M.O.",VLOOKUP(A2976,INSUMOS_AUX!A:F,6,FALSE),0)</f>
        <v>0</v>
      </c>
    </row>
    <row r="2977" spans="1:7" ht="21">
      <c r="A2977" s="375">
        <v>11359</v>
      </c>
      <c r="B2977" s="372" t="s">
        <v>5603</v>
      </c>
      <c r="C2977" s="374" t="s">
        <v>43</v>
      </c>
      <c r="D2977" s="374" t="s">
        <v>2</v>
      </c>
      <c r="E2977" s="375">
        <v>8.9360000000000005E-6</v>
      </c>
      <c r="F2977" s="268">
        <f>IF(C2977="MAT.",VLOOKUP(A2977,INSUMOS_AUX!A:F,6,FALSE),0)</f>
        <v>604.45000000000005</v>
      </c>
      <c r="G2977" s="375">
        <f>IF(C2977="M.O.",VLOOKUP(A2977,INSUMOS_AUX!A:F,6,FALSE),0)</f>
        <v>0</v>
      </c>
    </row>
    <row r="2978" spans="1:7">
      <c r="A2978" s="375">
        <v>12815</v>
      </c>
      <c r="B2978" s="372" t="s">
        <v>2406</v>
      </c>
      <c r="C2978" s="374" t="s">
        <v>43</v>
      </c>
      <c r="D2978" s="374" t="s">
        <v>2</v>
      </c>
      <c r="E2978" s="375">
        <v>1.1971219999999999E-3</v>
      </c>
      <c r="F2978" s="268">
        <f>IF(C2978="MAT.",VLOOKUP(A2978,INSUMOS_AUX!A:F,6,FALSE),0)</f>
        <v>5.65</v>
      </c>
      <c r="G2978" s="375">
        <f>IF(C2978="M.O.",VLOOKUP(A2978,INSUMOS_AUX!A:F,6,FALSE),0)</f>
        <v>0</v>
      </c>
    </row>
    <row r="2979" spans="1:7">
      <c r="A2979" s="375">
        <v>12892</v>
      </c>
      <c r="B2979" s="372" t="s">
        <v>328</v>
      </c>
      <c r="C2979" s="374" t="s">
        <v>43</v>
      </c>
      <c r="D2979" s="374" t="s">
        <v>98</v>
      </c>
      <c r="E2979" s="375">
        <v>1.8129680000000001E-3</v>
      </c>
      <c r="F2979" s="268">
        <f>IF(C2979="MAT.",VLOOKUP(A2979,INSUMOS_AUX!A:F,6,FALSE),0)</f>
        <v>9</v>
      </c>
      <c r="G2979" s="375">
        <f>IF(C2979="M.O.",VLOOKUP(A2979,INSUMOS_AUX!A:F,6,FALSE),0)</f>
        <v>0</v>
      </c>
    </row>
    <row r="2980" spans="1:7">
      <c r="A2980" s="375">
        <v>12893</v>
      </c>
      <c r="B2980" s="372" t="s">
        <v>329</v>
      </c>
      <c r="C2980" s="374" t="s">
        <v>43</v>
      </c>
      <c r="D2980" s="374" t="s">
        <v>98</v>
      </c>
      <c r="E2980" s="375">
        <v>2.11332E-4</v>
      </c>
      <c r="F2980" s="268">
        <f>IF(C2980="MAT.",VLOOKUP(A2980,INSUMOS_AUX!A:F,6,FALSE),0)</f>
        <v>48</v>
      </c>
      <c r="G2980" s="375">
        <f>IF(C2980="M.O.",VLOOKUP(A2980,INSUMOS_AUX!A:F,6,FALSE),0)</f>
        <v>0</v>
      </c>
    </row>
    <row r="2981" spans="1:7" ht="21">
      <c r="A2981" s="375">
        <v>1571</v>
      </c>
      <c r="B2981" s="372" t="s">
        <v>356</v>
      </c>
      <c r="C2981" s="374" t="s">
        <v>43</v>
      </c>
      <c r="D2981" s="374" t="s">
        <v>2</v>
      </c>
      <c r="E2981" s="375">
        <v>1</v>
      </c>
      <c r="F2981" s="268">
        <f>IF(C2981="MAT.",VLOOKUP(A2981,INSUMOS_AUX!A:F,6,FALSE),0)</f>
        <v>0.61</v>
      </c>
      <c r="G2981" s="375">
        <f>IF(C2981="M.O.",VLOOKUP(A2981,INSUMOS_AUX!A:F,6,FALSE),0)</f>
        <v>0</v>
      </c>
    </row>
    <row r="2982" spans="1:7">
      <c r="A2982" s="375">
        <v>2436</v>
      </c>
      <c r="B2982" s="372" t="s">
        <v>333</v>
      </c>
      <c r="C2982" s="374" t="s">
        <v>92</v>
      </c>
      <c r="D2982" s="374" t="s">
        <v>97</v>
      </c>
      <c r="E2982" s="375">
        <v>6.7986599999999994E-2</v>
      </c>
      <c r="F2982" s="268">
        <f>IF(C2982="MAT.",VLOOKUP(A2982,INSUMOS_AUX!A:F,6,FALSE),0)</f>
        <v>0</v>
      </c>
      <c r="G2982" s="375">
        <f>IF(C2982="M.O.",VLOOKUP(A2982,INSUMOS_AUX!A:F,6,FALSE),0)</f>
        <v>13.35</v>
      </c>
    </row>
    <row r="2983" spans="1:7">
      <c r="A2983" s="375">
        <v>247</v>
      </c>
      <c r="B2983" s="372" t="s">
        <v>348</v>
      </c>
      <c r="C2983" s="374" t="s">
        <v>92</v>
      </c>
      <c r="D2983" s="374" t="s">
        <v>97</v>
      </c>
      <c r="E2983" s="375">
        <v>6.7986599999999994E-2</v>
      </c>
      <c r="F2983" s="268">
        <f>IF(C2983="MAT.",VLOOKUP(A2983,INSUMOS_AUX!A:F,6,FALSE),0)</f>
        <v>0</v>
      </c>
      <c r="G2983" s="375">
        <f>IF(C2983="M.O.",VLOOKUP(A2983,INSUMOS_AUX!A:F,6,FALSE),0)</f>
        <v>10.01</v>
      </c>
    </row>
    <row r="2984" spans="1:7">
      <c r="A2984" s="375">
        <v>25966</v>
      </c>
      <c r="B2984" s="372" t="s">
        <v>3980</v>
      </c>
      <c r="C2984" s="374" t="s">
        <v>43</v>
      </c>
      <c r="D2984" s="374" t="s">
        <v>113</v>
      </c>
      <c r="E2984" s="375">
        <v>1.9951800000000001E-4</v>
      </c>
      <c r="F2984" s="268">
        <f>IF(C2984="MAT.",VLOOKUP(A2984,INSUMOS_AUX!A:F,6,FALSE),0)</f>
        <v>13.63</v>
      </c>
      <c r="G2984" s="375">
        <f>IF(C2984="M.O.",VLOOKUP(A2984,INSUMOS_AUX!A:F,6,FALSE),0)</f>
        <v>0</v>
      </c>
    </row>
    <row r="2985" spans="1:7">
      <c r="A2985" s="375">
        <v>2711</v>
      </c>
      <c r="B2985" s="372" t="s">
        <v>334</v>
      </c>
      <c r="C2985" s="374" t="s">
        <v>43</v>
      </c>
      <c r="D2985" s="374" t="s">
        <v>2</v>
      </c>
      <c r="E2985" s="375">
        <v>8.7727999999999998E-5</v>
      </c>
      <c r="F2985" s="268">
        <f>IF(C2985="MAT.",VLOOKUP(A2985,INSUMOS_AUX!A:F,6,FALSE),0)</f>
        <v>100.24</v>
      </c>
      <c r="G2985" s="375">
        <f>IF(C2985="M.O.",VLOOKUP(A2985,INSUMOS_AUX!A:F,6,FALSE),0)</f>
        <v>0</v>
      </c>
    </row>
    <row r="2986" spans="1:7">
      <c r="A2986" s="375">
        <v>34653</v>
      </c>
      <c r="B2986" s="372" t="s">
        <v>357</v>
      </c>
      <c r="C2986" s="374" t="s">
        <v>43</v>
      </c>
      <c r="D2986" s="374" t="s">
        <v>2</v>
      </c>
      <c r="E2986" s="375">
        <v>1</v>
      </c>
      <c r="F2986" s="268">
        <f>IF(C2986="MAT.",VLOOKUP(A2986,INSUMOS_AUX!A:F,6,FALSE),0)</f>
        <v>8.3699999999999992</v>
      </c>
      <c r="G2986" s="375">
        <f>IF(C2986="M.O.",VLOOKUP(A2986,INSUMOS_AUX!A:F,6,FALSE),0)</f>
        <v>0</v>
      </c>
    </row>
    <row r="2987" spans="1:7">
      <c r="A2987" s="375">
        <v>36144</v>
      </c>
      <c r="B2987" s="372" t="s">
        <v>4026</v>
      </c>
      <c r="C2987" s="374" t="s">
        <v>43</v>
      </c>
      <c r="D2987" s="374" t="s">
        <v>2</v>
      </c>
      <c r="E2987" s="375">
        <v>1.471631E-2</v>
      </c>
      <c r="F2987" s="268">
        <f>IF(C2987="MAT.",VLOOKUP(A2987,INSUMOS_AUX!A:F,6,FALSE),0)</f>
        <v>1.1200000000000001</v>
      </c>
      <c r="G2987" s="375">
        <f>IF(C2987="M.O.",VLOOKUP(A2987,INSUMOS_AUX!A:F,6,FALSE),0)</f>
        <v>0</v>
      </c>
    </row>
    <row r="2988" spans="1:7">
      <c r="A2988" s="375">
        <v>36146</v>
      </c>
      <c r="B2988" s="372" t="s">
        <v>3883</v>
      </c>
      <c r="C2988" s="374" t="s">
        <v>43</v>
      </c>
      <c r="D2988" s="374" t="s">
        <v>2</v>
      </c>
      <c r="E2988" s="375">
        <v>1.6372000000000001E-4</v>
      </c>
      <c r="F2988" s="268">
        <f>IF(C2988="MAT.",VLOOKUP(A2988,INSUMOS_AUX!A:F,6,FALSE),0)</f>
        <v>170</v>
      </c>
      <c r="G2988" s="375">
        <f>IF(C2988="M.O.",VLOOKUP(A2988,INSUMOS_AUX!A:F,6,FALSE),0)</f>
        <v>0</v>
      </c>
    </row>
    <row r="2989" spans="1:7" ht="21">
      <c r="A2989" s="375">
        <v>36149</v>
      </c>
      <c r="B2989" s="372" t="s">
        <v>4647</v>
      </c>
      <c r="C2989" s="374" t="s">
        <v>43</v>
      </c>
      <c r="D2989" s="374" t="s">
        <v>2</v>
      </c>
      <c r="E2989" s="375">
        <v>9.5039999999999998E-5</v>
      </c>
      <c r="F2989" s="268">
        <f>IF(C2989="MAT.",VLOOKUP(A2989,INSUMOS_AUX!A:F,6,FALSE),0)</f>
        <v>117.5</v>
      </c>
      <c r="G2989" s="375">
        <f>IF(C2989="M.O.",VLOOKUP(A2989,INSUMOS_AUX!A:F,6,FALSE),0)</f>
        <v>0</v>
      </c>
    </row>
    <row r="2990" spans="1:7">
      <c r="A2990" s="375">
        <v>36150</v>
      </c>
      <c r="B2990" s="372" t="s">
        <v>780</v>
      </c>
      <c r="C2990" s="374" t="s">
        <v>43</v>
      </c>
      <c r="D2990" s="374" t="s">
        <v>2</v>
      </c>
      <c r="E2990" s="375">
        <v>3.4931200000000001E-4</v>
      </c>
      <c r="F2990" s="268">
        <f>IF(C2990="MAT.",VLOOKUP(A2990,INSUMOS_AUX!A:F,6,FALSE),0)</f>
        <v>29.7</v>
      </c>
      <c r="G2990" s="375">
        <f>IF(C2990="M.O.",VLOOKUP(A2990,INSUMOS_AUX!A:F,6,FALSE),0)</f>
        <v>0</v>
      </c>
    </row>
    <row r="2991" spans="1:7" ht="21">
      <c r="A2991" s="375">
        <v>36153</v>
      </c>
      <c r="B2991" s="372" t="s">
        <v>4184</v>
      </c>
      <c r="C2991" s="374" t="s">
        <v>43</v>
      </c>
      <c r="D2991" s="374" t="s">
        <v>2</v>
      </c>
      <c r="E2991" s="375">
        <v>1.4190000000000001E-4</v>
      </c>
      <c r="F2991" s="268">
        <f>IF(C2991="MAT.",VLOOKUP(A2991,INSUMOS_AUX!A:F,6,FALSE),0)</f>
        <v>133.75</v>
      </c>
      <c r="G2991" s="375">
        <f>IF(C2991="M.O.",VLOOKUP(A2991,INSUMOS_AUX!A:F,6,FALSE),0)</f>
        <v>0</v>
      </c>
    </row>
    <row r="2992" spans="1:7">
      <c r="A2992" s="375">
        <v>37370</v>
      </c>
      <c r="B2992" s="372" t="s">
        <v>104</v>
      </c>
      <c r="C2992" s="374" t="s">
        <v>43</v>
      </c>
      <c r="D2992" s="374" t="s">
        <v>97</v>
      </c>
      <c r="E2992" s="375">
        <v>0.13200000000000001</v>
      </c>
      <c r="F2992" s="268">
        <f>IF(C2992="MAT.",VLOOKUP(A2992,INSUMOS_AUX!A:F,6,FALSE),0)</f>
        <v>1.7</v>
      </c>
      <c r="G2992" s="375">
        <f>IF(C2992="M.O.",VLOOKUP(A2992,INSUMOS_AUX!A:F,6,FALSE),0)</f>
        <v>0</v>
      </c>
    </row>
    <row r="2993" spans="1:7">
      <c r="A2993" s="375">
        <v>37371</v>
      </c>
      <c r="B2993" s="372" t="s">
        <v>105</v>
      </c>
      <c r="C2993" s="374" t="s">
        <v>43</v>
      </c>
      <c r="D2993" s="374" t="s">
        <v>97</v>
      </c>
      <c r="E2993" s="375">
        <v>0.13200000000000001</v>
      </c>
      <c r="F2993" s="268">
        <f>IF(C2993="MAT.",VLOOKUP(A2993,INSUMOS_AUX!A:F,6,FALSE),0)</f>
        <v>0.64</v>
      </c>
      <c r="G2993" s="375">
        <f>IF(C2993="M.O.",VLOOKUP(A2993,INSUMOS_AUX!A:F,6,FALSE),0)</f>
        <v>0</v>
      </c>
    </row>
    <row r="2994" spans="1:7">
      <c r="A2994" s="375">
        <v>37372</v>
      </c>
      <c r="B2994" s="372" t="s">
        <v>106</v>
      </c>
      <c r="C2994" s="374" t="s">
        <v>43</v>
      </c>
      <c r="D2994" s="374" t="s">
        <v>97</v>
      </c>
      <c r="E2994" s="375">
        <v>0.13200000000000001</v>
      </c>
      <c r="F2994" s="268">
        <f>IF(C2994="MAT.",VLOOKUP(A2994,INSUMOS_AUX!A:F,6,FALSE),0)</f>
        <v>0.37</v>
      </c>
      <c r="G2994" s="375">
        <f>IF(C2994="M.O.",VLOOKUP(A2994,INSUMOS_AUX!A:F,6,FALSE),0)</f>
        <v>0</v>
      </c>
    </row>
    <row r="2995" spans="1:7">
      <c r="A2995" s="375">
        <v>37373</v>
      </c>
      <c r="B2995" s="372" t="s">
        <v>107</v>
      </c>
      <c r="C2995" s="374" t="s">
        <v>43</v>
      </c>
      <c r="D2995" s="374" t="s">
        <v>97</v>
      </c>
      <c r="E2995" s="375">
        <v>0.13200000000000001</v>
      </c>
      <c r="F2995" s="268">
        <f>IF(C2995="MAT.",VLOOKUP(A2995,INSUMOS_AUX!A:F,6,FALSE),0)</f>
        <v>0.02</v>
      </c>
      <c r="G2995" s="375">
        <f>IF(C2995="M.O.",VLOOKUP(A2995,INSUMOS_AUX!A:F,6,FALSE),0)</f>
        <v>0</v>
      </c>
    </row>
    <row r="2996" spans="1:7">
      <c r="A2996" s="375">
        <v>38382</v>
      </c>
      <c r="B2996" s="372" t="s">
        <v>2915</v>
      </c>
      <c r="C2996" s="374" t="s">
        <v>43</v>
      </c>
      <c r="D2996" s="374" t="s">
        <v>2</v>
      </c>
      <c r="E2996" s="375">
        <v>3.6036E-4</v>
      </c>
      <c r="F2996" s="268">
        <f>IF(C2996="MAT.",VLOOKUP(A2996,INSUMOS_AUX!A:F,6,FALSE),0)</f>
        <v>7.37</v>
      </c>
      <c r="G2996" s="375">
        <f>IF(C2996="M.O.",VLOOKUP(A2996,INSUMOS_AUX!A:F,6,FALSE),0)</f>
        <v>0</v>
      </c>
    </row>
    <row r="2997" spans="1:7">
      <c r="A2997" s="375">
        <v>38390</v>
      </c>
      <c r="B2997" s="372" t="s">
        <v>4067</v>
      </c>
      <c r="C2997" s="374" t="s">
        <v>43</v>
      </c>
      <c r="D2997" s="374" t="s">
        <v>2</v>
      </c>
      <c r="E2997" s="375">
        <v>1.9951800000000001E-4</v>
      </c>
      <c r="F2997" s="268">
        <f>IF(C2997="MAT.",VLOOKUP(A2997,INSUMOS_AUX!A:F,6,FALSE),0)</f>
        <v>22.22</v>
      </c>
      <c r="G2997" s="375">
        <f>IF(C2997="M.O.",VLOOKUP(A2997,INSUMOS_AUX!A:F,6,FALSE),0)</f>
        <v>0</v>
      </c>
    </row>
    <row r="2998" spans="1:7">
      <c r="A2998" s="375">
        <v>38393</v>
      </c>
      <c r="B2998" s="372" t="s">
        <v>4066</v>
      </c>
      <c r="C2998" s="374" t="s">
        <v>43</v>
      </c>
      <c r="D2998" s="374" t="s">
        <v>2</v>
      </c>
      <c r="E2998" s="375">
        <v>1.9951800000000001E-4</v>
      </c>
      <c r="F2998" s="268">
        <f>IF(C2998="MAT.",VLOOKUP(A2998,INSUMOS_AUX!A:F,6,FALSE),0)</f>
        <v>10.02</v>
      </c>
      <c r="G2998" s="375">
        <f>IF(C2998="M.O.",VLOOKUP(A2998,INSUMOS_AUX!A:F,6,FALSE),0)</f>
        <v>0</v>
      </c>
    </row>
    <row r="2999" spans="1:7">
      <c r="A2999" s="375">
        <v>38396</v>
      </c>
      <c r="B2999" s="372" t="s">
        <v>4090</v>
      </c>
      <c r="C2999" s="374" t="s">
        <v>43</v>
      </c>
      <c r="D2999" s="374" t="s">
        <v>2</v>
      </c>
      <c r="E2999" s="375">
        <v>7.1539999999999996E-6</v>
      </c>
      <c r="F2999" s="268">
        <f>IF(C2999="MAT.",VLOOKUP(A2999,INSUMOS_AUX!A:F,6,FALSE),0)</f>
        <v>308.81</v>
      </c>
      <c r="G2999" s="375">
        <f>IF(C2999="M.O.",VLOOKUP(A2999,INSUMOS_AUX!A:F,6,FALSE),0)</f>
        <v>0</v>
      </c>
    </row>
    <row r="3000" spans="1:7">
      <c r="A3000" s="375">
        <v>38399</v>
      </c>
      <c r="B3000" s="372" t="s">
        <v>914</v>
      </c>
      <c r="C3000" s="374" t="s">
        <v>43</v>
      </c>
      <c r="D3000" s="374" t="s">
        <v>2</v>
      </c>
      <c r="E3000" s="375">
        <v>3.5746E-5</v>
      </c>
      <c r="F3000" s="268">
        <f>IF(C3000="MAT.",VLOOKUP(A3000,INSUMOS_AUX!A:F,6,FALSE),0)</f>
        <v>123.87</v>
      </c>
      <c r="G3000" s="375">
        <f>IF(C3000="M.O.",VLOOKUP(A3000,INSUMOS_AUX!A:F,6,FALSE),0)</f>
        <v>0</v>
      </c>
    </row>
    <row r="3001" spans="1:7" ht="21">
      <c r="A3001" s="375">
        <v>38413</v>
      </c>
      <c r="B3001" s="372" t="s">
        <v>2921</v>
      </c>
      <c r="C3001" s="374" t="s">
        <v>43</v>
      </c>
      <c r="D3001" s="374" t="s">
        <v>2</v>
      </c>
      <c r="E3001" s="375">
        <v>5.8220000000000003E-6</v>
      </c>
      <c r="F3001" s="268">
        <f>IF(C3001="MAT.",VLOOKUP(A3001,INSUMOS_AUX!A:F,6,FALSE),0)</f>
        <v>623.17999999999995</v>
      </c>
      <c r="G3001" s="375">
        <f>IF(C3001="M.O.",VLOOKUP(A3001,INSUMOS_AUX!A:F,6,FALSE),0)</f>
        <v>0</v>
      </c>
    </row>
    <row r="3002" spans="1:7">
      <c r="A3002" s="375">
        <v>38476</v>
      </c>
      <c r="B3002" s="372" t="s">
        <v>2266</v>
      </c>
      <c r="C3002" s="374" t="s">
        <v>43</v>
      </c>
      <c r="D3002" s="374" t="s">
        <v>2</v>
      </c>
      <c r="E3002" s="375">
        <v>2.7152E-5</v>
      </c>
      <c r="F3002" s="268">
        <f>IF(C3002="MAT.",VLOOKUP(A3002,INSUMOS_AUX!A:F,6,FALSE),0)</f>
        <v>186.63</v>
      </c>
      <c r="G3002" s="375">
        <f>IF(C3002="M.O.",VLOOKUP(A3002,INSUMOS_AUX!A:F,6,FALSE),0)</f>
        <v>0</v>
      </c>
    </row>
    <row r="3003" spans="1:7">
      <c r="A3003" s="375">
        <v>38477</v>
      </c>
      <c r="B3003" s="372" t="s">
        <v>2267</v>
      </c>
      <c r="C3003" s="374" t="s">
        <v>43</v>
      </c>
      <c r="D3003" s="374" t="s">
        <v>2</v>
      </c>
      <c r="E3003" s="375">
        <v>5.8220000000000003E-6</v>
      </c>
      <c r="F3003" s="268">
        <f>IF(C3003="MAT.",VLOOKUP(A3003,INSUMOS_AUX!A:F,6,FALSE),0)</f>
        <v>528.54</v>
      </c>
      <c r="G3003" s="375">
        <f>IF(C3003="M.O.",VLOOKUP(A3003,INSUMOS_AUX!A:F,6,FALSE),0)</f>
        <v>0</v>
      </c>
    </row>
    <row r="3004" spans="1:7">
      <c r="A3004" s="96"/>
      <c r="B3004" s="110"/>
      <c r="C3004" s="97"/>
      <c r="D3004" s="97"/>
      <c r="E3004" s="97"/>
      <c r="F3004" s="97"/>
      <c r="G3004" s="97"/>
    </row>
    <row r="3005" spans="1:7">
      <c r="A3005" s="359" t="s">
        <v>5824</v>
      </c>
      <c r="B3005" s="358" t="s">
        <v>5825</v>
      </c>
      <c r="C3005" s="360" t="s">
        <v>75</v>
      </c>
      <c r="D3005" s="360" t="s">
        <v>78</v>
      </c>
      <c r="E3005" s="361">
        <v>4</v>
      </c>
      <c r="F3005" s="361">
        <f t="shared" ref="F3005:G3005" si="98">SUMPRODUCT($E3006:$E3032,F3006:F3032)</f>
        <v>12.4181886978</v>
      </c>
      <c r="G3005" s="361">
        <f t="shared" si="98"/>
        <v>21.897453759999998</v>
      </c>
    </row>
    <row r="3006" spans="1:7">
      <c r="A3006" s="375">
        <v>10</v>
      </c>
      <c r="B3006" s="372" t="s">
        <v>332</v>
      </c>
      <c r="C3006" s="374" t="s">
        <v>43</v>
      </c>
      <c r="D3006" s="374" t="s">
        <v>2</v>
      </c>
      <c r="E3006" s="375">
        <v>1.4591303999999999E-2</v>
      </c>
      <c r="F3006" s="268">
        <f>IF(C3006="MAT.",VLOOKUP(A3006,INSUMOS_AUX!A:F,6,FALSE),0)</f>
        <v>6.13</v>
      </c>
      <c r="G3006" s="375">
        <f>IF(C3006="M.O.",VLOOKUP(A3006,INSUMOS_AUX!A:F,6,FALSE),0)</f>
        <v>0</v>
      </c>
    </row>
    <row r="3007" spans="1:7" ht="21">
      <c r="A3007" s="375">
        <v>11359</v>
      </c>
      <c r="B3007" s="372" t="s">
        <v>5603</v>
      </c>
      <c r="C3007" s="374" t="s">
        <v>43</v>
      </c>
      <c r="D3007" s="374" t="s">
        <v>2</v>
      </c>
      <c r="E3007" s="375">
        <v>1.2321399999999999E-4</v>
      </c>
      <c r="F3007" s="268">
        <f>IF(C3007="MAT.",VLOOKUP(A3007,INSUMOS_AUX!A:F,6,FALSE),0)</f>
        <v>604.45000000000005</v>
      </c>
      <c r="G3007" s="375">
        <f>IF(C3007="M.O.",VLOOKUP(A3007,INSUMOS_AUX!A:F,6,FALSE),0)</f>
        <v>0</v>
      </c>
    </row>
    <row r="3008" spans="1:7">
      <c r="A3008" s="375">
        <v>12815</v>
      </c>
      <c r="B3008" s="372" t="s">
        <v>2406</v>
      </c>
      <c r="C3008" s="374" t="s">
        <v>43</v>
      </c>
      <c r="D3008" s="374" t="s">
        <v>2</v>
      </c>
      <c r="E3008" s="375">
        <v>1.6505762E-2</v>
      </c>
      <c r="F3008" s="268">
        <f>IF(C3008="MAT.",VLOOKUP(A3008,INSUMOS_AUX!A:F,6,FALSE),0)</f>
        <v>5.65</v>
      </c>
      <c r="G3008" s="375">
        <f>IF(C3008="M.O.",VLOOKUP(A3008,INSUMOS_AUX!A:F,6,FALSE),0)</f>
        <v>0</v>
      </c>
    </row>
    <row r="3009" spans="1:7">
      <c r="A3009" s="375">
        <v>12892</v>
      </c>
      <c r="B3009" s="372" t="s">
        <v>328</v>
      </c>
      <c r="C3009" s="374" t="s">
        <v>43</v>
      </c>
      <c r="D3009" s="374" t="s">
        <v>98</v>
      </c>
      <c r="E3009" s="375">
        <v>2.4996971999999999E-2</v>
      </c>
      <c r="F3009" s="268">
        <f>IF(C3009="MAT.",VLOOKUP(A3009,INSUMOS_AUX!A:F,6,FALSE),0)</f>
        <v>9</v>
      </c>
      <c r="G3009" s="375">
        <f>IF(C3009="M.O.",VLOOKUP(A3009,INSUMOS_AUX!A:F,6,FALSE),0)</f>
        <v>0</v>
      </c>
    </row>
    <row r="3010" spans="1:7">
      <c r="A3010" s="375">
        <v>12893</v>
      </c>
      <c r="B3010" s="372" t="s">
        <v>329</v>
      </c>
      <c r="C3010" s="374" t="s">
        <v>43</v>
      </c>
      <c r="D3010" s="374" t="s">
        <v>98</v>
      </c>
      <c r="E3010" s="375">
        <v>2.9138200000000001E-3</v>
      </c>
      <c r="F3010" s="268">
        <f>IF(C3010="MAT.",VLOOKUP(A3010,INSUMOS_AUX!A:F,6,FALSE),0)</f>
        <v>48</v>
      </c>
      <c r="G3010" s="375">
        <f>IF(C3010="M.O.",VLOOKUP(A3010,INSUMOS_AUX!A:F,6,FALSE),0)</f>
        <v>0</v>
      </c>
    </row>
    <row r="3011" spans="1:7">
      <c r="A3011" s="375">
        <v>2436</v>
      </c>
      <c r="B3011" s="372" t="s">
        <v>333</v>
      </c>
      <c r="C3011" s="374" t="s">
        <v>92</v>
      </c>
      <c r="D3011" s="374" t="s">
        <v>97</v>
      </c>
      <c r="E3011" s="375">
        <v>0.93739099999999997</v>
      </c>
      <c r="F3011" s="268">
        <f>IF(C3011="MAT.",VLOOKUP(A3011,INSUMOS_AUX!A:F,6,FALSE),0)</f>
        <v>0</v>
      </c>
      <c r="G3011" s="375">
        <f>IF(C3011="M.O.",VLOOKUP(A3011,INSUMOS_AUX!A:F,6,FALSE),0)</f>
        <v>13.35</v>
      </c>
    </row>
    <row r="3012" spans="1:7">
      <c r="A3012" s="375">
        <v>247</v>
      </c>
      <c r="B3012" s="372" t="s">
        <v>348</v>
      </c>
      <c r="C3012" s="374" t="s">
        <v>92</v>
      </c>
      <c r="D3012" s="374" t="s">
        <v>97</v>
      </c>
      <c r="E3012" s="375">
        <v>0.93739099999999997</v>
      </c>
      <c r="F3012" s="268">
        <f>IF(C3012="MAT.",VLOOKUP(A3012,INSUMOS_AUX!A:F,6,FALSE),0)</f>
        <v>0</v>
      </c>
      <c r="G3012" s="375">
        <f>IF(C3012="M.O.",VLOOKUP(A3012,INSUMOS_AUX!A:F,6,FALSE),0)</f>
        <v>10.01</v>
      </c>
    </row>
    <row r="3013" spans="1:7">
      <c r="A3013" s="375">
        <v>25966</v>
      </c>
      <c r="B3013" s="372" t="s">
        <v>3980</v>
      </c>
      <c r="C3013" s="374" t="s">
        <v>43</v>
      </c>
      <c r="D3013" s="374" t="s">
        <v>113</v>
      </c>
      <c r="E3013" s="375">
        <v>2.75093E-3</v>
      </c>
      <c r="F3013" s="268">
        <f>IF(C3013="MAT.",VLOOKUP(A3013,INSUMOS_AUX!A:F,6,FALSE),0)</f>
        <v>13.63</v>
      </c>
      <c r="G3013" s="375">
        <f>IF(C3013="M.O.",VLOOKUP(A3013,INSUMOS_AUX!A:F,6,FALSE),0)</f>
        <v>0</v>
      </c>
    </row>
    <row r="3014" spans="1:7">
      <c r="A3014" s="375">
        <v>2711</v>
      </c>
      <c r="B3014" s="372" t="s">
        <v>334</v>
      </c>
      <c r="C3014" s="374" t="s">
        <v>43</v>
      </c>
      <c r="D3014" s="374" t="s">
        <v>2</v>
      </c>
      <c r="E3014" s="375">
        <v>1.2095719999999999E-3</v>
      </c>
      <c r="F3014" s="268">
        <f>IF(C3014="MAT.",VLOOKUP(A3014,INSUMOS_AUX!A:F,6,FALSE),0)</f>
        <v>100.24</v>
      </c>
      <c r="G3014" s="375">
        <f>IF(C3014="M.O.",VLOOKUP(A3014,INSUMOS_AUX!A:F,6,FALSE),0)</f>
        <v>0</v>
      </c>
    </row>
    <row r="3015" spans="1:7">
      <c r="A3015" s="375">
        <v>36144</v>
      </c>
      <c r="B3015" s="372" t="s">
        <v>4026</v>
      </c>
      <c r="C3015" s="374" t="s">
        <v>43</v>
      </c>
      <c r="D3015" s="374" t="s">
        <v>2</v>
      </c>
      <c r="E3015" s="375">
        <v>0.20290670399999999</v>
      </c>
      <c r="F3015" s="268">
        <f>IF(C3015="MAT.",VLOOKUP(A3015,INSUMOS_AUX!A:F,6,FALSE),0)</f>
        <v>1.1200000000000001</v>
      </c>
      <c r="G3015" s="375">
        <f>IF(C3015="M.O.",VLOOKUP(A3015,INSUMOS_AUX!A:F,6,FALSE),0)</f>
        <v>0</v>
      </c>
    </row>
    <row r="3016" spans="1:7">
      <c r="A3016" s="375">
        <v>36146</v>
      </c>
      <c r="B3016" s="372" t="s">
        <v>3883</v>
      </c>
      <c r="C3016" s="374" t="s">
        <v>43</v>
      </c>
      <c r="D3016" s="374" t="s">
        <v>2</v>
      </c>
      <c r="E3016" s="375">
        <v>2.2573459999999999E-3</v>
      </c>
      <c r="F3016" s="268">
        <f>IF(C3016="MAT.",VLOOKUP(A3016,INSUMOS_AUX!A:F,6,FALSE),0)</f>
        <v>170</v>
      </c>
      <c r="G3016" s="375">
        <f>IF(C3016="M.O.",VLOOKUP(A3016,INSUMOS_AUX!A:F,6,FALSE),0)</f>
        <v>0</v>
      </c>
    </row>
    <row r="3017" spans="1:7" ht="21">
      <c r="A3017" s="375">
        <v>36149</v>
      </c>
      <c r="B3017" s="372" t="s">
        <v>4647</v>
      </c>
      <c r="C3017" s="374" t="s">
        <v>43</v>
      </c>
      <c r="D3017" s="374" t="s">
        <v>2</v>
      </c>
      <c r="E3017" s="375">
        <v>1.3104E-3</v>
      </c>
      <c r="F3017" s="268">
        <f>IF(C3017="MAT.",VLOOKUP(A3017,INSUMOS_AUX!A:F,6,FALSE),0)</f>
        <v>117.5</v>
      </c>
      <c r="G3017" s="375">
        <f>IF(C3017="M.O.",VLOOKUP(A3017,INSUMOS_AUX!A:F,6,FALSE),0)</f>
        <v>0</v>
      </c>
    </row>
    <row r="3018" spans="1:7">
      <c r="A3018" s="375">
        <v>36150</v>
      </c>
      <c r="B3018" s="372" t="s">
        <v>780</v>
      </c>
      <c r="C3018" s="374" t="s">
        <v>43</v>
      </c>
      <c r="D3018" s="374" t="s">
        <v>2</v>
      </c>
      <c r="E3018" s="375">
        <v>4.8162659999999996E-3</v>
      </c>
      <c r="F3018" s="268">
        <f>IF(C3018="MAT.",VLOOKUP(A3018,INSUMOS_AUX!A:F,6,FALSE),0)</f>
        <v>29.7</v>
      </c>
      <c r="G3018" s="375">
        <f>IF(C3018="M.O.",VLOOKUP(A3018,INSUMOS_AUX!A:F,6,FALSE),0)</f>
        <v>0</v>
      </c>
    </row>
    <row r="3019" spans="1:7" ht="21">
      <c r="A3019" s="375">
        <v>36153</v>
      </c>
      <c r="B3019" s="372" t="s">
        <v>4184</v>
      </c>
      <c r="C3019" s="374" t="s">
        <v>43</v>
      </c>
      <c r="D3019" s="374" t="s">
        <v>2</v>
      </c>
      <c r="E3019" s="375">
        <v>1.9564999999999999E-3</v>
      </c>
      <c r="F3019" s="268">
        <f>IF(C3019="MAT.",VLOOKUP(A3019,INSUMOS_AUX!A:F,6,FALSE),0)</f>
        <v>133.75</v>
      </c>
      <c r="G3019" s="375">
        <f>IF(C3019="M.O.",VLOOKUP(A3019,INSUMOS_AUX!A:F,6,FALSE),0)</f>
        <v>0</v>
      </c>
    </row>
    <row r="3020" spans="1:7">
      <c r="A3020" s="375">
        <v>37370</v>
      </c>
      <c r="B3020" s="372" t="s">
        <v>104</v>
      </c>
      <c r="C3020" s="374" t="s">
        <v>43</v>
      </c>
      <c r="D3020" s="374" t="s">
        <v>97</v>
      </c>
      <c r="E3020" s="375">
        <v>1.82</v>
      </c>
      <c r="F3020" s="268">
        <f>IF(C3020="MAT.",VLOOKUP(A3020,INSUMOS_AUX!A:F,6,FALSE),0)</f>
        <v>1.7</v>
      </c>
      <c r="G3020" s="375">
        <f>IF(C3020="M.O.",VLOOKUP(A3020,INSUMOS_AUX!A:F,6,FALSE),0)</f>
        <v>0</v>
      </c>
    </row>
    <row r="3021" spans="1:7">
      <c r="A3021" s="375">
        <v>37371</v>
      </c>
      <c r="B3021" s="372" t="s">
        <v>105</v>
      </c>
      <c r="C3021" s="374" t="s">
        <v>43</v>
      </c>
      <c r="D3021" s="374" t="s">
        <v>97</v>
      </c>
      <c r="E3021" s="375">
        <v>1.82</v>
      </c>
      <c r="F3021" s="268">
        <f>IF(C3021="MAT.",VLOOKUP(A3021,INSUMOS_AUX!A:F,6,FALSE),0)</f>
        <v>0.64</v>
      </c>
      <c r="G3021" s="375">
        <f>IF(C3021="M.O.",VLOOKUP(A3021,INSUMOS_AUX!A:F,6,FALSE),0)</f>
        <v>0</v>
      </c>
    </row>
    <row r="3022" spans="1:7">
      <c r="A3022" s="375">
        <v>37372</v>
      </c>
      <c r="B3022" s="372" t="s">
        <v>106</v>
      </c>
      <c r="C3022" s="374" t="s">
        <v>43</v>
      </c>
      <c r="D3022" s="374" t="s">
        <v>97</v>
      </c>
      <c r="E3022" s="375">
        <v>1.82</v>
      </c>
      <c r="F3022" s="268">
        <f>IF(C3022="MAT.",VLOOKUP(A3022,INSUMOS_AUX!A:F,6,FALSE),0)</f>
        <v>0.37</v>
      </c>
      <c r="G3022" s="375">
        <f>IF(C3022="M.O.",VLOOKUP(A3022,INSUMOS_AUX!A:F,6,FALSE),0)</f>
        <v>0</v>
      </c>
    </row>
    <row r="3023" spans="1:7">
      <c r="A3023" s="375">
        <v>37373</v>
      </c>
      <c r="B3023" s="372" t="s">
        <v>107</v>
      </c>
      <c r="C3023" s="374" t="s">
        <v>43</v>
      </c>
      <c r="D3023" s="374" t="s">
        <v>97</v>
      </c>
      <c r="E3023" s="375">
        <v>1.82</v>
      </c>
      <c r="F3023" s="268">
        <f>IF(C3023="MAT.",VLOOKUP(A3023,INSUMOS_AUX!A:F,6,FALSE),0)</f>
        <v>0.02</v>
      </c>
      <c r="G3023" s="375">
        <f>IF(C3023="M.O.",VLOOKUP(A3023,INSUMOS_AUX!A:F,6,FALSE),0)</f>
        <v>0</v>
      </c>
    </row>
    <row r="3024" spans="1:7">
      <c r="A3024" s="375">
        <v>38382</v>
      </c>
      <c r="B3024" s="372" t="s">
        <v>2915</v>
      </c>
      <c r="C3024" s="374" t="s">
        <v>43</v>
      </c>
      <c r="D3024" s="374" t="s">
        <v>2</v>
      </c>
      <c r="E3024" s="375">
        <v>4.9686000000000001E-3</v>
      </c>
      <c r="F3024" s="268">
        <f>IF(C3024="MAT.",VLOOKUP(A3024,INSUMOS_AUX!A:F,6,FALSE),0)</f>
        <v>7.37</v>
      </c>
      <c r="G3024" s="375">
        <f>IF(C3024="M.O.",VLOOKUP(A3024,INSUMOS_AUX!A:F,6,FALSE),0)</f>
        <v>0</v>
      </c>
    </row>
    <row r="3025" spans="1:7">
      <c r="A3025" s="375">
        <v>38390</v>
      </c>
      <c r="B3025" s="372" t="s">
        <v>4067</v>
      </c>
      <c r="C3025" s="374" t="s">
        <v>43</v>
      </c>
      <c r="D3025" s="374" t="s">
        <v>2</v>
      </c>
      <c r="E3025" s="375">
        <v>2.75093E-3</v>
      </c>
      <c r="F3025" s="268">
        <f>IF(C3025="MAT.",VLOOKUP(A3025,INSUMOS_AUX!A:F,6,FALSE),0)</f>
        <v>22.22</v>
      </c>
      <c r="G3025" s="375">
        <f>IF(C3025="M.O.",VLOOKUP(A3025,INSUMOS_AUX!A:F,6,FALSE),0)</f>
        <v>0</v>
      </c>
    </row>
    <row r="3026" spans="1:7">
      <c r="A3026" s="375">
        <v>38393</v>
      </c>
      <c r="B3026" s="372" t="s">
        <v>4066</v>
      </c>
      <c r="C3026" s="374" t="s">
        <v>43</v>
      </c>
      <c r="D3026" s="374" t="s">
        <v>2</v>
      </c>
      <c r="E3026" s="375">
        <v>2.75093E-3</v>
      </c>
      <c r="F3026" s="268">
        <f>IF(C3026="MAT.",VLOOKUP(A3026,INSUMOS_AUX!A:F,6,FALSE),0)</f>
        <v>10.02</v>
      </c>
      <c r="G3026" s="375">
        <f>IF(C3026="M.O.",VLOOKUP(A3026,INSUMOS_AUX!A:F,6,FALSE),0)</f>
        <v>0</v>
      </c>
    </row>
    <row r="3027" spans="1:7">
      <c r="A3027" s="375">
        <v>38396</v>
      </c>
      <c r="B3027" s="372" t="s">
        <v>4090</v>
      </c>
      <c r="C3027" s="374" t="s">
        <v>43</v>
      </c>
      <c r="D3027" s="374" t="s">
        <v>2</v>
      </c>
      <c r="E3027" s="375">
        <v>9.8643999999999999E-5</v>
      </c>
      <c r="F3027" s="268">
        <f>IF(C3027="MAT.",VLOOKUP(A3027,INSUMOS_AUX!A:F,6,FALSE),0)</f>
        <v>308.81</v>
      </c>
      <c r="G3027" s="375">
        <f>IF(C3027="M.O.",VLOOKUP(A3027,INSUMOS_AUX!A:F,6,FALSE),0)</f>
        <v>0</v>
      </c>
    </row>
    <row r="3028" spans="1:7">
      <c r="A3028" s="375">
        <v>38399</v>
      </c>
      <c r="B3028" s="372" t="s">
        <v>914</v>
      </c>
      <c r="C3028" s="374" t="s">
        <v>43</v>
      </c>
      <c r="D3028" s="374" t="s">
        <v>2</v>
      </c>
      <c r="E3028" s="375">
        <v>4.9285599999999996E-4</v>
      </c>
      <c r="F3028" s="268">
        <f>IF(C3028="MAT.",VLOOKUP(A3028,INSUMOS_AUX!A:F,6,FALSE),0)</f>
        <v>123.87</v>
      </c>
      <c r="G3028" s="375">
        <f>IF(C3028="M.O.",VLOOKUP(A3028,INSUMOS_AUX!A:F,6,FALSE),0)</f>
        <v>0</v>
      </c>
    </row>
    <row r="3029" spans="1:7" ht="21">
      <c r="A3029" s="375">
        <v>38413</v>
      </c>
      <c r="B3029" s="372" t="s">
        <v>2921</v>
      </c>
      <c r="C3029" s="374" t="s">
        <v>43</v>
      </c>
      <c r="D3029" s="374" t="s">
        <v>2</v>
      </c>
      <c r="E3029" s="375">
        <v>8.0261999999999998E-5</v>
      </c>
      <c r="F3029" s="268">
        <f>IF(C3029="MAT.",VLOOKUP(A3029,INSUMOS_AUX!A:F,6,FALSE),0)</f>
        <v>623.17999999999995</v>
      </c>
      <c r="G3029" s="375">
        <f>IF(C3029="M.O.",VLOOKUP(A3029,INSUMOS_AUX!A:F,6,FALSE),0)</f>
        <v>0</v>
      </c>
    </row>
    <row r="3030" spans="1:7">
      <c r="A3030" s="375">
        <v>38476</v>
      </c>
      <c r="B3030" s="372" t="s">
        <v>2266</v>
      </c>
      <c r="C3030" s="374" t="s">
        <v>43</v>
      </c>
      <c r="D3030" s="374" t="s">
        <v>2</v>
      </c>
      <c r="E3030" s="375">
        <v>3.7437400000000002E-4</v>
      </c>
      <c r="F3030" s="268">
        <f>IF(C3030="MAT.",VLOOKUP(A3030,INSUMOS_AUX!A:F,6,FALSE),0)</f>
        <v>186.63</v>
      </c>
      <c r="G3030" s="375">
        <f>IF(C3030="M.O.",VLOOKUP(A3030,INSUMOS_AUX!A:F,6,FALSE),0)</f>
        <v>0</v>
      </c>
    </row>
    <row r="3031" spans="1:7">
      <c r="A3031" s="375">
        <v>38477</v>
      </c>
      <c r="B3031" s="372" t="s">
        <v>2267</v>
      </c>
      <c r="C3031" s="374" t="s">
        <v>43</v>
      </c>
      <c r="D3031" s="374" t="s">
        <v>2</v>
      </c>
      <c r="E3031" s="375">
        <v>8.0261999999999998E-5</v>
      </c>
      <c r="F3031" s="268">
        <f>IF(C3031="MAT.",VLOOKUP(A3031,INSUMOS_AUX!A:F,6,FALSE),0)</f>
        <v>528.54</v>
      </c>
      <c r="G3031" s="375">
        <f>IF(C3031="M.O.",VLOOKUP(A3031,INSUMOS_AUX!A:F,6,FALSE),0)</f>
        <v>0</v>
      </c>
    </row>
    <row r="3032" spans="1:7">
      <c r="A3032" s="375" t="s">
        <v>6418</v>
      </c>
      <c r="B3032" s="372" t="s">
        <v>5825</v>
      </c>
      <c r="C3032" s="374" t="s">
        <v>43</v>
      </c>
      <c r="D3032" s="374" t="s">
        <v>94</v>
      </c>
      <c r="E3032" s="375">
        <v>1</v>
      </c>
      <c r="F3032" s="268">
        <f>IF(C3032="MAT.",VLOOKUP(A3032,INSUMOS_AUX!A:F,6,FALSE),0)</f>
        <v>5.12</v>
      </c>
      <c r="G3032" s="375">
        <f>IF(C3032="M.O.",VLOOKUP(A3032,INSUMOS_AUX!A:F,6,FALSE),0)</f>
        <v>0</v>
      </c>
    </row>
    <row r="3033" spans="1:7">
      <c r="A3033" s="96"/>
      <c r="B3033" s="110"/>
      <c r="C3033" s="97"/>
      <c r="D3033" s="97"/>
      <c r="E3033" s="97"/>
      <c r="F3033" s="97"/>
      <c r="G3033" s="97"/>
    </row>
    <row r="3034" spans="1:7">
      <c r="A3034" s="359" t="s">
        <v>5826</v>
      </c>
      <c r="B3034" s="358" t="s">
        <v>5827</v>
      </c>
      <c r="C3034" s="360" t="s">
        <v>75</v>
      </c>
      <c r="D3034" s="360" t="s">
        <v>78</v>
      </c>
      <c r="E3034" s="361">
        <v>1</v>
      </c>
      <c r="F3034" s="361">
        <f t="shared" ref="F3034:G3034" si="99">SUMPRODUCT($E3035:$E3061,F3035:F3061)</f>
        <v>38.063391678599999</v>
      </c>
      <c r="G3034" s="361">
        <f t="shared" si="99"/>
        <v>16.122301119999999</v>
      </c>
    </row>
    <row r="3035" spans="1:7">
      <c r="A3035" s="375">
        <v>10</v>
      </c>
      <c r="B3035" s="372" t="s">
        <v>332</v>
      </c>
      <c r="C3035" s="374" t="s">
        <v>43</v>
      </c>
      <c r="D3035" s="374" t="s">
        <v>2</v>
      </c>
      <c r="E3035" s="375">
        <v>1.0743048E-2</v>
      </c>
      <c r="F3035" s="268">
        <f>IF(C3035="MAT.",VLOOKUP(A3035,INSUMOS_AUX!A:F,6,FALSE),0)</f>
        <v>6.13</v>
      </c>
      <c r="G3035" s="375">
        <f>IF(C3035="M.O.",VLOOKUP(A3035,INSUMOS_AUX!A:F,6,FALSE),0)</f>
        <v>0</v>
      </c>
    </row>
    <row r="3036" spans="1:7" ht="21">
      <c r="A3036" s="375">
        <v>11359</v>
      </c>
      <c r="B3036" s="372" t="s">
        <v>5603</v>
      </c>
      <c r="C3036" s="374" t="s">
        <v>43</v>
      </c>
      <c r="D3036" s="374" t="s">
        <v>2</v>
      </c>
      <c r="E3036" s="375">
        <v>9.0717999999999994E-5</v>
      </c>
      <c r="F3036" s="268">
        <f>IF(C3036="MAT.",VLOOKUP(A3036,INSUMOS_AUX!A:F,6,FALSE),0)</f>
        <v>604.45000000000005</v>
      </c>
      <c r="G3036" s="375">
        <f>IF(C3036="M.O.",VLOOKUP(A3036,INSUMOS_AUX!A:F,6,FALSE),0)</f>
        <v>0</v>
      </c>
    </row>
    <row r="3037" spans="1:7">
      <c r="A3037" s="375">
        <v>12815</v>
      </c>
      <c r="B3037" s="372" t="s">
        <v>2406</v>
      </c>
      <c r="C3037" s="374" t="s">
        <v>43</v>
      </c>
      <c r="D3037" s="374" t="s">
        <v>2</v>
      </c>
      <c r="E3037" s="375">
        <v>1.2152593999999999E-2</v>
      </c>
      <c r="F3037" s="268">
        <f>IF(C3037="MAT.",VLOOKUP(A3037,INSUMOS_AUX!A:F,6,FALSE),0)</f>
        <v>5.65</v>
      </c>
      <c r="G3037" s="375">
        <f>IF(C3037="M.O.",VLOOKUP(A3037,INSUMOS_AUX!A:F,6,FALSE),0)</f>
        <v>0</v>
      </c>
    </row>
    <row r="3038" spans="1:7">
      <c r="A3038" s="375">
        <v>12892</v>
      </c>
      <c r="B3038" s="372" t="s">
        <v>328</v>
      </c>
      <c r="C3038" s="374" t="s">
        <v>43</v>
      </c>
      <c r="D3038" s="374" t="s">
        <v>98</v>
      </c>
      <c r="E3038" s="375">
        <v>1.8404363999999999E-2</v>
      </c>
      <c r="F3038" s="268">
        <f>IF(C3038="MAT.",VLOOKUP(A3038,INSUMOS_AUX!A:F,6,FALSE),0)</f>
        <v>9</v>
      </c>
      <c r="G3038" s="375">
        <f>IF(C3038="M.O.",VLOOKUP(A3038,INSUMOS_AUX!A:F,6,FALSE),0)</f>
        <v>0</v>
      </c>
    </row>
    <row r="3039" spans="1:7">
      <c r="A3039" s="375">
        <v>12893</v>
      </c>
      <c r="B3039" s="372" t="s">
        <v>329</v>
      </c>
      <c r="C3039" s="374" t="s">
        <v>43</v>
      </c>
      <c r="D3039" s="374" t="s">
        <v>98</v>
      </c>
      <c r="E3039" s="375">
        <v>2.1453399999999999E-3</v>
      </c>
      <c r="F3039" s="268">
        <f>IF(C3039="MAT.",VLOOKUP(A3039,INSUMOS_AUX!A:F,6,FALSE),0)</f>
        <v>48</v>
      </c>
      <c r="G3039" s="375">
        <f>IF(C3039="M.O.",VLOOKUP(A3039,INSUMOS_AUX!A:F,6,FALSE),0)</f>
        <v>0</v>
      </c>
    </row>
    <row r="3040" spans="1:7">
      <c r="A3040" s="375">
        <v>2436</v>
      </c>
      <c r="B3040" s="372" t="s">
        <v>333</v>
      </c>
      <c r="C3040" s="374" t="s">
        <v>92</v>
      </c>
      <c r="D3040" s="374" t="s">
        <v>97</v>
      </c>
      <c r="E3040" s="375">
        <v>0.69016699999999997</v>
      </c>
      <c r="F3040" s="268">
        <f>IF(C3040="MAT.",VLOOKUP(A3040,INSUMOS_AUX!A:F,6,FALSE),0)</f>
        <v>0</v>
      </c>
      <c r="G3040" s="375">
        <f>IF(C3040="M.O.",VLOOKUP(A3040,INSUMOS_AUX!A:F,6,FALSE),0)</f>
        <v>13.35</v>
      </c>
    </row>
    <row r="3041" spans="1:7">
      <c r="A3041" s="375">
        <v>247</v>
      </c>
      <c r="B3041" s="372" t="s">
        <v>348</v>
      </c>
      <c r="C3041" s="374" t="s">
        <v>92</v>
      </c>
      <c r="D3041" s="374" t="s">
        <v>97</v>
      </c>
      <c r="E3041" s="375">
        <v>0.69016699999999997</v>
      </c>
      <c r="F3041" s="268">
        <f>IF(C3041="MAT.",VLOOKUP(A3041,INSUMOS_AUX!A:F,6,FALSE),0)</f>
        <v>0</v>
      </c>
      <c r="G3041" s="375">
        <f>IF(C3041="M.O.",VLOOKUP(A3041,INSUMOS_AUX!A:F,6,FALSE),0)</f>
        <v>10.01</v>
      </c>
    </row>
    <row r="3042" spans="1:7">
      <c r="A3042" s="375">
        <v>25966</v>
      </c>
      <c r="B3042" s="372" t="s">
        <v>3980</v>
      </c>
      <c r="C3042" s="374" t="s">
        <v>43</v>
      </c>
      <c r="D3042" s="374" t="s">
        <v>113</v>
      </c>
      <c r="E3042" s="375">
        <v>2.0254100000000001E-3</v>
      </c>
      <c r="F3042" s="268">
        <f>IF(C3042="MAT.",VLOOKUP(A3042,INSUMOS_AUX!A:F,6,FALSE),0)</f>
        <v>13.63</v>
      </c>
      <c r="G3042" s="375">
        <f>IF(C3042="M.O.",VLOOKUP(A3042,INSUMOS_AUX!A:F,6,FALSE),0)</f>
        <v>0</v>
      </c>
    </row>
    <row r="3043" spans="1:7">
      <c r="A3043" s="375">
        <v>2711</v>
      </c>
      <c r="B3043" s="372" t="s">
        <v>334</v>
      </c>
      <c r="C3043" s="374" t="s">
        <v>43</v>
      </c>
      <c r="D3043" s="374" t="s">
        <v>2</v>
      </c>
      <c r="E3043" s="375">
        <v>8.9056400000000005E-4</v>
      </c>
      <c r="F3043" s="268">
        <f>IF(C3043="MAT.",VLOOKUP(A3043,INSUMOS_AUX!A:F,6,FALSE),0)</f>
        <v>100.24</v>
      </c>
      <c r="G3043" s="375">
        <f>IF(C3043="M.O.",VLOOKUP(A3043,INSUMOS_AUX!A:F,6,FALSE),0)</f>
        <v>0</v>
      </c>
    </row>
    <row r="3044" spans="1:7">
      <c r="A3044" s="375">
        <v>36144</v>
      </c>
      <c r="B3044" s="372" t="s">
        <v>4026</v>
      </c>
      <c r="C3044" s="374" t="s">
        <v>43</v>
      </c>
      <c r="D3044" s="374" t="s">
        <v>2</v>
      </c>
      <c r="E3044" s="375">
        <v>0.14939284799999999</v>
      </c>
      <c r="F3044" s="268">
        <f>IF(C3044="MAT.",VLOOKUP(A3044,INSUMOS_AUX!A:F,6,FALSE),0)</f>
        <v>1.1200000000000001</v>
      </c>
      <c r="G3044" s="375">
        <f>IF(C3044="M.O.",VLOOKUP(A3044,INSUMOS_AUX!A:F,6,FALSE),0)</f>
        <v>0</v>
      </c>
    </row>
    <row r="3045" spans="1:7">
      <c r="A3045" s="375">
        <v>36146</v>
      </c>
      <c r="B3045" s="372" t="s">
        <v>3883</v>
      </c>
      <c r="C3045" s="374" t="s">
        <v>43</v>
      </c>
      <c r="D3045" s="374" t="s">
        <v>2</v>
      </c>
      <c r="E3045" s="375">
        <v>1.6620020000000001E-3</v>
      </c>
      <c r="F3045" s="268">
        <f>IF(C3045="MAT.",VLOOKUP(A3045,INSUMOS_AUX!A:F,6,FALSE),0)</f>
        <v>170</v>
      </c>
      <c r="G3045" s="375">
        <f>IF(C3045="M.O.",VLOOKUP(A3045,INSUMOS_AUX!A:F,6,FALSE),0)</f>
        <v>0</v>
      </c>
    </row>
    <row r="3046" spans="1:7" ht="21">
      <c r="A3046" s="375">
        <v>36149</v>
      </c>
      <c r="B3046" s="372" t="s">
        <v>4647</v>
      </c>
      <c r="C3046" s="374" t="s">
        <v>43</v>
      </c>
      <c r="D3046" s="374" t="s">
        <v>2</v>
      </c>
      <c r="E3046" s="375">
        <v>9.6480000000000003E-4</v>
      </c>
      <c r="F3046" s="268">
        <f>IF(C3046="MAT.",VLOOKUP(A3046,INSUMOS_AUX!A:F,6,FALSE),0)</f>
        <v>117.5</v>
      </c>
      <c r="G3046" s="375">
        <f>IF(C3046="M.O.",VLOOKUP(A3046,INSUMOS_AUX!A:F,6,FALSE),0)</f>
        <v>0</v>
      </c>
    </row>
    <row r="3047" spans="1:7">
      <c r="A3047" s="375">
        <v>36150</v>
      </c>
      <c r="B3047" s="372" t="s">
        <v>780</v>
      </c>
      <c r="C3047" s="374" t="s">
        <v>43</v>
      </c>
      <c r="D3047" s="374" t="s">
        <v>2</v>
      </c>
      <c r="E3047" s="375">
        <v>3.5460420000000001E-3</v>
      </c>
      <c r="F3047" s="268">
        <f>IF(C3047="MAT.",VLOOKUP(A3047,INSUMOS_AUX!A:F,6,FALSE),0)</f>
        <v>29.7</v>
      </c>
      <c r="G3047" s="375">
        <f>IF(C3047="M.O.",VLOOKUP(A3047,INSUMOS_AUX!A:F,6,FALSE),0)</f>
        <v>0</v>
      </c>
    </row>
    <row r="3048" spans="1:7" ht="21">
      <c r="A3048" s="375">
        <v>36153</v>
      </c>
      <c r="B3048" s="372" t="s">
        <v>4184</v>
      </c>
      <c r="C3048" s="374" t="s">
        <v>43</v>
      </c>
      <c r="D3048" s="374" t="s">
        <v>2</v>
      </c>
      <c r="E3048" s="375">
        <v>1.4404999999999999E-3</v>
      </c>
      <c r="F3048" s="268">
        <f>IF(C3048="MAT.",VLOOKUP(A3048,INSUMOS_AUX!A:F,6,FALSE),0)</f>
        <v>133.75</v>
      </c>
      <c r="G3048" s="375">
        <f>IF(C3048="M.O.",VLOOKUP(A3048,INSUMOS_AUX!A:F,6,FALSE),0)</f>
        <v>0</v>
      </c>
    </row>
    <row r="3049" spans="1:7">
      <c r="A3049" s="375">
        <v>37370</v>
      </c>
      <c r="B3049" s="372" t="s">
        <v>104</v>
      </c>
      <c r="C3049" s="374" t="s">
        <v>43</v>
      </c>
      <c r="D3049" s="374" t="s">
        <v>97</v>
      </c>
      <c r="E3049" s="375">
        <v>1.34</v>
      </c>
      <c r="F3049" s="268">
        <f>IF(C3049="MAT.",VLOOKUP(A3049,INSUMOS_AUX!A:F,6,FALSE),0)</f>
        <v>1.7</v>
      </c>
      <c r="G3049" s="375">
        <f>IF(C3049="M.O.",VLOOKUP(A3049,INSUMOS_AUX!A:F,6,FALSE),0)</f>
        <v>0</v>
      </c>
    </row>
    <row r="3050" spans="1:7">
      <c r="A3050" s="375">
        <v>37371</v>
      </c>
      <c r="B3050" s="372" t="s">
        <v>105</v>
      </c>
      <c r="C3050" s="374" t="s">
        <v>43</v>
      </c>
      <c r="D3050" s="374" t="s">
        <v>97</v>
      </c>
      <c r="E3050" s="375">
        <v>1.34</v>
      </c>
      <c r="F3050" s="268">
        <f>IF(C3050="MAT.",VLOOKUP(A3050,INSUMOS_AUX!A:F,6,FALSE),0)</f>
        <v>0.64</v>
      </c>
      <c r="G3050" s="375">
        <f>IF(C3050="M.O.",VLOOKUP(A3050,INSUMOS_AUX!A:F,6,FALSE),0)</f>
        <v>0</v>
      </c>
    </row>
    <row r="3051" spans="1:7">
      <c r="A3051" s="375">
        <v>37372</v>
      </c>
      <c r="B3051" s="372" t="s">
        <v>106</v>
      </c>
      <c r="C3051" s="374" t="s">
        <v>43</v>
      </c>
      <c r="D3051" s="374" t="s">
        <v>97</v>
      </c>
      <c r="E3051" s="375">
        <v>1.34</v>
      </c>
      <c r="F3051" s="268">
        <f>IF(C3051="MAT.",VLOOKUP(A3051,INSUMOS_AUX!A:F,6,FALSE),0)</f>
        <v>0.37</v>
      </c>
      <c r="G3051" s="375">
        <f>IF(C3051="M.O.",VLOOKUP(A3051,INSUMOS_AUX!A:F,6,FALSE),0)</f>
        <v>0</v>
      </c>
    </row>
    <row r="3052" spans="1:7">
      <c r="A3052" s="375">
        <v>37373</v>
      </c>
      <c r="B3052" s="372" t="s">
        <v>107</v>
      </c>
      <c r="C3052" s="374" t="s">
        <v>43</v>
      </c>
      <c r="D3052" s="374" t="s">
        <v>97</v>
      </c>
      <c r="E3052" s="375">
        <v>1.34</v>
      </c>
      <c r="F3052" s="268">
        <f>IF(C3052="MAT.",VLOOKUP(A3052,INSUMOS_AUX!A:F,6,FALSE),0)</f>
        <v>0.02</v>
      </c>
      <c r="G3052" s="375">
        <f>IF(C3052="M.O.",VLOOKUP(A3052,INSUMOS_AUX!A:F,6,FALSE),0)</f>
        <v>0</v>
      </c>
    </row>
    <row r="3053" spans="1:7">
      <c r="A3053" s="375">
        <v>38382</v>
      </c>
      <c r="B3053" s="372" t="s">
        <v>2915</v>
      </c>
      <c r="C3053" s="374" t="s">
        <v>43</v>
      </c>
      <c r="D3053" s="374" t="s">
        <v>2</v>
      </c>
      <c r="E3053" s="375">
        <v>3.6581999999999999E-3</v>
      </c>
      <c r="F3053" s="268">
        <f>IF(C3053="MAT.",VLOOKUP(A3053,INSUMOS_AUX!A:F,6,FALSE),0)</f>
        <v>7.37</v>
      </c>
      <c r="G3053" s="375">
        <f>IF(C3053="M.O.",VLOOKUP(A3053,INSUMOS_AUX!A:F,6,FALSE),0)</f>
        <v>0</v>
      </c>
    </row>
    <row r="3054" spans="1:7">
      <c r="A3054" s="375">
        <v>38390</v>
      </c>
      <c r="B3054" s="372" t="s">
        <v>4067</v>
      </c>
      <c r="C3054" s="374" t="s">
        <v>43</v>
      </c>
      <c r="D3054" s="374" t="s">
        <v>2</v>
      </c>
      <c r="E3054" s="375">
        <v>2.0254100000000001E-3</v>
      </c>
      <c r="F3054" s="268">
        <f>IF(C3054="MAT.",VLOOKUP(A3054,INSUMOS_AUX!A:F,6,FALSE),0)</f>
        <v>22.22</v>
      </c>
      <c r="G3054" s="375">
        <f>IF(C3054="M.O.",VLOOKUP(A3054,INSUMOS_AUX!A:F,6,FALSE),0)</f>
        <v>0</v>
      </c>
    </row>
    <row r="3055" spans="1:7">
      <c r="A3055" s="375">
        <v>38393</v>
      </c>
      <c r="B3055" s="372" t="s">
        <v>4066</v>
      </c>
      <c r="C3055" s="374" t="s">
        <v>43</v>
      </c>
      <c r="D3055" s="374" t="s">
        <v>2</v>
      </c>
      <c r="E3055" s="375">
        <v>2.0254100000000001E-3</v>
      </c>
      <c r="F3055" s="268">
        <f>IF(C3055="MAT.",VLOOKUP(A3055,INSUMOS_AUX!A:F,6,FALSE),0)</f>
        <v>10.02</v>
      </c>
      <c r="G3055" s="375">
        <f>IF(C3055="M.O.",VLOOKUP(A3055,INSUMOS_AUX!A:F,6,FALSE),0)</f>
        <v>0</v>
      </c>
    </row>
    <row r="3056" spans="1:7">
      <c r="A3056" s="375">
        <v>38396</v>
      </c>
      <c r="B3056" s="372" t="s">
        <v>4090</v>
      </c>
      <c r="C3056" s="374" t="s">
        <v>43</v>
      </c>
      <c r="D3056" s="374" t="s">
        <v>2</v>
      </c>
      <c r="E3056" s="375">
        <v>7.2627999999999996E-5</v>
      </c>
      <c r="F3056" s="268">
        <f>IF(C3056="MAT.",VLOOKUP(A3056,INSUMOS_AUX!A:F,6,FALSE),0)</f>
        <v>308.81</v>
      </c>
      <c r="G3056" s="375">
        <f>IF(C3056="M.O.",VLOOKUP(A3056,INSUMOS_AUX!A:F,6,FALSE),0)</f>
        <v>0</v>
      </c>
    </row>
    <row r="3057" spans="1:7">
      <c r="A3057" s="375">
        <v>38399</v>
      </c>
      <c r="B3057" s="372" t="s">
        <v>914</v>
      </c>
      <c r="C3057" s="374" t="s">
        <v>43</v>
      </c>
      <c r="D3057" s="374" t="s">
        <v>2</v>
      </c>
      <c r="E3057" s="375">
        <v>3.6287199999999998E-4</v>
      </c>
      <c r="F3057" s="268">
        <f>IF(C3057="MAT.",VLOOKUP(A3057,INSUMOS_AUX!A:F,6,FALSE),0)</f>
        <v>123.87</v>
      </c>
      <c r="G3057" s="375">
        <f>IF(C3057="M.O.",VLOOKUP(A3057,INSUMOS_AUX!A:F,6,FALSE),0)</f>
        <v>0</v>
      </c>
    </row>
    <row r="3058" spans="1:7" ht="21">
      <c r="A3058" s="375">
        <v>38413</v>
      </c>
      <c r="B3058" s="372" t="s">
        <v>2921</v>
      </c>
      <c r="C3058" s="374" t="s">
        <v>43</v>
      </c>
      <c r="D3058" s="374" t="s">
        <v>2</v>
      </c>
      <c r="E3058" s="375">
        <v>5.9094E-5</v>
      </c>
      <c r="F3058" s="268">
        <f>IF(C3058="MAT.",VLOOKUP(A3058,INSUMOS_AUX!A:F,6,FALSE),0)</f>
        <v>623.17999999999995</v>
      </c>
      <c r="G3058" s="375">
        <f>IF(C3058="M.O.",VLOOKUP(A3058,INSUMOS_AUX!A:F,6,FALSE),0)</f>
        <v>0</v>
      </c>
    </row>
    <row r="3059" spans="1:7">
      <c r="A3059" s="375">
        <v>38476</v>
      </c>
      <c r="B3059" s="372" t="s">
        <v>2266</v>
      </c>
      <c r="C3059" s="374" t="s">
        <v>43</v>
      </c>
      <c r="D3059" s="374" t="s">
        <v>2</v>
      </c>
      <c r="E3059" s="375">
        <v>2.7563799999999998E-4</v>
      </c>
      <c r="F3059" s="268">
        <f>IF(C3059="MAT.",VLOOKUP(A3059,INSUMOS_AUX!A:F,6,FALSE),0)</f>
        <v>186.63</v>
      </c>
      <c r="G3059" s="375">
        <f>IF(C3059="M.O.",VLOOKUP(A3059,INSUMOS_AUX!A:F,6,FALSE),0)</f>
        <v>0</v>
      </c>
    </row>
    <row r="3060" spans="1:7">
      <c r="A3060" s="375">
        <v>38477</v>
      </c>
      <c r="B3060" s="372" t="s">
        <v>2267</v>
      </c>
      <c r="C3060" s="374" t="s">
        <v>43</v>
      </c>
      <c r="D3060" s="374" t="s">
        <v>2</v>
      </c>
      <c r="E3060" s="375">
        <v>5.9094E-5</v>
      </c>
      <c r="F3060" s="268">
        <f>IF(C3060="MAT.",VLOOKUP(A3060,INSUMOS_AUX!A:F,6,FALSE),0)</f>
        <v>528.54</v>
      </c>
      <c r="G3060" s="375">
        <f>IF(C3060="M.O.",VLOOKUP(A3060,INSUMOS_AUX!A:F,6,FALSE),0)</f>
        <v>0</v>
      </c>
    </row>
    <row r="3061" spans="1:7">
      <c r="A3061" s="375" t="s">
        <v>6419</v>
      </c>
      <c r="B3061" s="372" t="s">
        <v>5827</v>
      </c>
      <c r="C3061" s="374" t="s">
        <v>43</v>
      </c>
      <c r="D3061" s="374" t="s">
        <v>78</v>
      </c>
      <c r="E3061" s="375">
        <v>1</v>
      </c>
      <c r="F3061" s="268">
        <f>IF(C3061="MAT.",VLOOKUP(A3061,INSUMOS_AUX!A:F,6,FALSE),0)</f>
        <v>32.69</v>
      </c>
      <c r="G3061" s="375">
        <f>IF(C3061="M.O.",VLOOKUP(A3061,INSUMOS_AUX!A:F,6,FALSE),0)</f>
        <v>0</v>
      </c>
    </row>
    <row r="3062" spans="1:7">
      <c r="A3062" s="96"/>
      <c r="B3062" s="110"/>
      <c r="C3062" s="97"/>
      <c r="D3062" s="97"/>
      <c r="E3062" s="97"/>
      <c r="F3062" s="97"/>
      <c r="G3062" s="97"/>
    </row>
    <row r="3063" spans="1:7">
      <c r="A3063" s="359" t="s">
        <v>5828</v>
      </c>
      <c r="B3063" s="358" t="s">
        <v>5829</v>
      </c>
      <c r="C3063" s="360" t="s">
        <v>75</v>
      </c>
      <c r="D3063" s="360" t="s">
        <v>2</v>
      </c>
      <c r="E3063" s="361">
        <v>1</v>
      </c>
      <c r="F3063" s="361">
        <f t="shared" ref="F3063:G3063" si="100">SUMPRODUCT($E3064:$E3090,F3064:F3090)</f>
        <v>7.1925983854000002</v>
      </c>
      <c r="G3063" s="361">
        <f t="shared" si="100"/>
        <v>3.12820768</v>
      </c>
    </row>
    <row r="3064" spans="1:7">
      <c r="A3064" s="375">
        <v>10</v>
      </c>
      <c r="B3064" s="372" t="s">
        <v>332</v>
      </c>
      <c r="C3064" s="374" t="s">
        <v>43</v>
      </c>
      <c r="D3064" s="374" t="s">
        <v>2</v>
      </c>
      <c r="E3064" s="375">
        <v>2.084472E-3</v>
      </c>
      <c r="F3064" s="268">
        <f>IF(C3064="MAT.",VLOOKUP(A3064,INSUMOS_AUX!A:F,6,FALSE),0)</f>
        <v>6.13</v>
      </c>
      <c r="G3064" s="375">
        <f>IF(C3064="M.O.",VLOOKUP(A3064,INSUMOS_AUX!A:F,6,FALSE),0)</f>
        <v>0</v>
      </c>
    </row>
    <row r="3065" spans="1:7" ht="21">
      <c r="A3065" s="375">
        <v>11359</v>
      </c>
      <c r="B3065" s="372" t="s">
        <v>5603</v>
      </c>
      <c r="C3065" s="374" t="s">
        <v>43</v>
      </c>
      <c r="D3065" s="374" t="s">
        <v>2</v>
      </c>
      <c r="E3065" s="375">
        <v>1.7601999999999999E-5</v>
      </c>
      <c r="F3065" s="268">
        <f>IF(C3065="MAT.",VLOOKUP(A3065,INSUMOS_AUX!A:F,6,FALSE),0)</f>
        <v>604.45000000000005</v>
      </c>
      <c r="G3065" s="375">
        <f>IF(C3065="M.O.",VLOOKUP(A3065,INSUMOS_AUX!A:F,6,FALSE),0)</f>
        <v>0</v>
      </c>
    </row>
    <row r="3066" spans="1:7">
      <c r="A3066" s="375">
        <v>12815</v>
      </c>
      <c r="B3066" s="372" t="s">
        <v>2406</v>
      </c>
      <c r="C3066" s="374" t="s">
        <v>43</v>
      </c>
      <c r="D3066" s="374" t="s">
        <v>2</v>
      </c>
      <c r="E3066" s="375">
        <v>2.357966E-3</v>
      </c>
      <c r="F3066" s="268">
        <f>IF(C3066="MAT.",VLOOKUP(A3066,INSUMOS_AUX!A:F,6,FALSE),0)</f>
        <v>5.65</v>
      </c>
      <c r="G3066" s="375">
        <f>IF(C3066="M.O.",VLOOKUP(A3066,INSUMOS_AUX!A:F,6,FALSE),0)</f>
        <v>0</v>
      </c>
    </row>
    <row r="3067" spans="1:7">
      <c r="A3067" s="375">
        <v>12892</v>
      </c>
      <c r="B3067" s="372" t="s">
        <v>328</v>
      </c>
      <c r="C3067" s="374" t="s">
        <v>43</v>
      </c>
      <c r="D3067" s="374" t="s">
        <v>98</v>
      </c>
      <c r="E3067" s="375">
        <v>3.5709959999999999E-3</v>
      </c>
      <c r="F3067" s="268">
        <f>IF(C3067="MAT.",VLOOKUP(A3067,INSUMOS_AUX!A:F,6,FALSE),0)</f>
        <v>9</v>
      </c>
      <c r="G3067" s="375">
        <f>IF(C3067="M.O.",VLOOKUP(A3067,INSUMOS_AUX!A:F,6,FALSE),0)</f>
        <v>0</v>
      </c>
    </row>
    <row r="3068" spans="1:7">
      <c r="A3068" s="375">
        <v>12893</v>
      </c>
      <c r="B3068" s="372" t="s">
        <v>329</v>
      </c>
      <c r="C3068" s="374" t="s">
        <v>43</v>
      </c>
      <c r="D3068" s="374" t="s">
        <v>98</v>
      </c>
      <c r="E3068" s="375">
        <v>4.1626E-4</v>
      </c>
      <c r="F3068" s="268">
        <f>IF(C3068="MAT.",VLOOKUP(A3068,INSUMOS_AUX!A:F,6,FALSE),0)</f>
        <v>48</v>
      </c>
      <c r="G3068" s="375">
        <f>IF(C3068="M.O.",VLOOKUP(A3068,INSUMOS_AUX!A:F,6,FALSE),0)</f>
        <v>0</v>
      </c>
    </row>
    <row r="3069" spans="1:7">
      <c r="A3069" s="375">
        <v>2436</v>
      </c>
      <c r="B3069" s="372" t="s">
        <v>333</v>
      </c>
      <c r="C3069" s="374" t="s">
        <v>92</v>
      </c>
      <c r="D3069" s="374" t="s">
        <v>97</v>
      </c>
      <c r="E3069" s="375">
        <v>0.133913</v>
      </c>
      <c r="F3069" s="268">
        <f>IF(C3069="MAT.",VLOOKUP(A3069,INSUMOS_AUX!A:F,6,FALSE),0)</f>
        <v>0</v>
      </c>
      <c r="G3069" s="375">
        <f>IF(C3069="M.O.",VLOOKUP(A3069,INSUMOS_AUX!A:F,6,FALSE),0)</f>
        <v>13.35</v>
      </c>
    </row>
    <row r="3070" spans="1:7">
      <c r="A3070" s="375">
        <v>247</v>
      </c>
      <c r="B3070" s="372" t="s">
        <v>348</v>
      </c>
      <c r="C3070" s="374" t="s">
        <v>92</v>
      </c>
      <c r="D3070" s="374" t="s">
        <v>97</v>
      </c>
      <c r="E3070" s="375">
        <v>0.133913</v>
      </c>
      <c r="F3070" s="268">
        <f>IF(C3070="MAT.",VLOOKUP(A3070,INSUMOS_AUX!A:F,6,FALSE),0)</f>
        <v>0</v>
      </c>
      <c r="G3070" s="375">
        <f>IF(C3070="M.O.",VLOOKUP(A3070,INSUMOS_AUX!A:F,6,FALSE),0)</f>
        <v>10.01</v>
      </c>
    </row>
    <row r="3071" spans="1:7">
      <c r="A3071" s="375">
        <v>25966</v>
      </c>
      <c r="B3071" s="372" t="s">
        <v>3980</v>
      </c>
      <c r="C3071" s="374" t="s">
        <v>43</v>
      </c>
      <c r="D3071" s="374" t="s">
        <v>113</v>
      </c>
      <c r="E3071" s="375">
        <v>3.9299000000000002E-4</v>
      </c>
      <c r="F3071" s="268">
        <f>IF(C3071="MAT.",VLOOKUP(A3071,INSUMOS_AUX!A:F,6,FALSE),0)</f>
        <v>13.63</v>
      </c>
      <c r="G3071" s="375">
        <f>IF(C3071="M.O.",VLOOKUP(A3071,INSUMOS_AUX!A:F,6,FALSE),0)</f>
        <v>0</v>
      </c>
    </row>
    <row r="3072" spans="1:7">
      <c r="A3072" s="375">
        <v>2711</v>
      </c>
      <c r="B3072" s="372" t="s">
        <v>334</v>
      </c>
      <c r="C3072" s="374" t="s">
        <v>43</v>
      </c>
      <c r="D3072" s="374" t="s">
        <v>2</v>
      </c>
      <c r="E3072" s="375">
        <v>1.7279599999999999E-4</v>
      </c>
      <c r="F3072" s="268">
        <f>IF(C3072="MAT.",VLOOKUP(A3072,INSUMOS_AUX!A:F,6,FALSE),0)</f>
        <v>100.24</v>
      </c>
      <c r="G3072" s="375">
        <f>IF(C3072="M.O.",VLOOKUP(A3072,INSUMOS_AUX!A:F,6,FALSE),0)</f>
        <v>0</v>
      </c>
    </row>
    <row r="3073" spans="1:7">
      <c r="A3073" s="375">
        <v>36144</v>
      </c>
      <c r="B3073" s="372" t="s">
        <v>4026</v>
      </c>
      <c r="C3073" s="374" t="s">
        <v>43</v>
      </c>
      <c r="D3073" s="374" t="s">
        <v>2</v>
      </c>
      <c r="E3073" s="375">
        <v>2.8986672000000002E-2</v>
      </c>
      <c r="F3073" s="268">
        <f>IF(C3073="MAT.",VLOOKUP(A3073,INSUMOS_AUX!A:F,6,FALSE),0)</f>
        <v>1.1200000000000001</v>
      </c>
      <c r="G3073" s="375">
        <f>IF(C3073="M.O.",VLOOKUP(A3073,INSUMOS_AUX!A:F,6,FALSE),0)</f>
        <v>0</v>
      </c>
    </row>
    <row r="3074" spans="1:7">
      <c r="A3074" s="375">
        <v>36146</v>
      </c>
      <c r="B3074" s="372" t="s">
        <v>3883</v>
      </c>
      <c r="C3074" s="374" t="s">
        <v>43</v>
      </c>
      <c r="D3074" s="374" t="s">
        <v>2</v>
      </c>
      <c r="E3074" s="375">
        <v>3.2247800000000001E-4</v>
      </c>
      <c r="F3074" s="268">
        <f>IF(C3074="MAT.",VLOOKUP(A3074,INSUMOS_AUX!A:F,6,FALSE),0)</f>
        <v>170</v>
      </c>
      <c r="G3074" s="375">
        <f>IF(C3074="M.O.",VLOOKUP(A3074,INSUMOS_AUX!A:F,6,FALSE),0)</f>
        <v>0</v>
      </c>
    </row>
    <row r="3075" spans="1:7" ht="21">
      <c r="A3075" s="375">
        <v>36149</v>
      </c>
      <c r="B3075" s="372" t="s">
        <v>4647</v>
      </c>
      <c r="C3075" s="374" t="s">
        <v>43</v>
      </c>
      <c r="D3075" s="374" t="s">
        <v>2</v>
      </c>
      <c r="E3075" s="375">
        <v>1.872E-4</v>
      </c>
      <c r="F3075" s="268">
        <f>IF(C3075="MAT.",VLOOKUP(A3075,INSUMOS_AUX!A:F,6,FALSE),0)</f>
        <v>117.5</v>
      </c>
      <c r="G3075" s="375">
        <f>IF(C3075="M.O.",VLOOKUP(A3075,INSUMOS_AUX!A:F,6,FALSE),0)</f>
        <v>0</v>
      </c>
    </row>
    <row r="3076" spans="1:7">
      <c r="A3076" s="375">
        <v>36150</v>
      </c>
      <c r="B3076" s="372" t="s">
        <v>780</v>
      </c>
      <c r="C3076" s="374" t="s">
        <v>43</v>
      </c>
      <c r="D3076" s="374" t="s">
        <v>2</v>
      </c>
      <c r="E3076" s="375">
        <v>6.8803799999999997E-4</v>
      </c>
      <c r="F3076" s="268">
        <f>IF(C3076="MAT.",VLOOKUP(A3076,INSUMOS_AUX!A:F,6,FALSE),0)</f>
        <v>29.7</v>
      </c>
      <c r="G3076" s="375">
        <f>IF(C3076="M.O.",VLOOKUP(A3076,INSUMOS_AUX!A:F,6,FALSE),0)</f>
        <v>0</v>
      </c>
    </row>
    <row r="3077" spans="1:7" ht="21">
      <c r="A3077" s="375">
        <v>36153</v>
      </c>
      <c r="B3077" s="372" t="s">
        <v>4184</v>
      </c>
      <c r="C3077" s="374" t="s">
        <v>43</v>
      </c>
      <c r="D3077" s="374" t="s">
        <v>2</v>
      </c>
      <c r="E3077" s="375">
        <v>2.7950000000000002E-4</v>
      </c>
      <c r="F3077" s="268">
        <f>IF(C3077="MAT.",VLOOKUP(A3077,INSUMOS_AUX!A:F,6,FALSE),0)</f>
        <v>133.75</v>
      </c>
      <c r="G3077" s="375">
        <f>IF(C3077="M.O.",VLOOKUP(A3077,INSUMOS_AUX!A:F,6,FALSE),0)</f>
        <v>0</v>
      </c>
    </row>
    <row r="3078" spans="1:7">
      <c r="A3078" s="375">
        <v>37370</v>
      </c>
      <c r="B3078" s="372" t="s">
        <v>104</v>
      </c>
      <c r="C3078" s="374" t="s">
        <v>43</v>
      </c>
      <c r="D3078" s="374" t="s">
        <v>97</v>
      </c>
      <c r="E3078" s="375">
        <v>0.26</v>
      </c>
      <c r="F3078" s="268">
        <f>IF(C3078="MAT.",VLOOKUP(A3078,INSUMOS_AUX!A:F,6,FALSE),0)</f>
        <v>1.7</v>
      </c>
      <c r="G3078" s="375">
        <f>IF(C3078="M.O.",VLOOKUP(A3078,INSUMOS_AUX!A:F,6,FALSE),0)</f>
        <v>0</v>
      </c>
    </row>
    <row r="3079" spans="1:7">
      <c r="A3079" s="375">
        <v>37371</v>
      </c>
      <c r="B3079" s="372" t="s">
        <v>105</v>
      </c>
      <c r="C3079" s="374" t="s">
        <v>43</v>
      </c>
      <c r="D3079" s="374" t="s">
        <v>97</v>
      </c>
      <c r="E3079" s="375">
        <v>0.26</v>
      </c>
      <c r="F3079" s="268">
        <f>IF(C3079="MAT.",VLOOKUP(A3079,INSUMOS_AUX!A:F,6,FALSE),0)</f>
        <v>0.64</v>
      </c>
      <c r="G3079" s="375">
        <f>IF(C3079="M.O.",VLOOKUP(A3079,INSUMOS_AUX!A:F,6,FALSE),0)</f>
        <v>0</v>
      </c>
    </row>
    <row r="3080" spans="1:7">
      <c r="A3080" s="375">
        <v>37372</v>
      </c>
      <c r="B3080" s="372" t="s">
        <v>106</v>
      </c>
      <c r="C3080" s="374" t="s">
        <v>43</v>
      </c>
      <c r="D3080" s="374" t="s">
        <v>97</v>
      </c>
      <c r="E3080" s="375">
        <v>0.26</v>
      </c>
      <c r="F3080" s="268">
        <f>IF(C3080="MAT.",VLOOKUP(A3080,INSUMOS_AUX!A:F,6,FALSE),0)</f>
        <v>0.37</v>
      </c>
      <c r="G3080" s="375">
        <f>IF(C3080="M.O.",VLOOKUP(A3080,INSUMOS_AUX!A:F,6,FALSE),0)</f>
        <v>0</v>
      </c>
    </row>
    <row r="3081" spans="1:7">
      <c r="A3081" s="375">
        <v>37373</v>
      </c>
      <c r="B3081" s="372" t="s">
        <v>107</v>
      </c>
      <c r="C3081" s="374" t="s">
        <v>43</v>
      </c>
      <c r="D3081" s="374" t="s">
        <v>97</v>
      </c>
      <c r="E3081" s="375">
        <v>0.26</v>
      </c>
      <c r="F3081" s="268">
        <f>IF(C3081="MAT.",VLOOKUP(A3081,INSUMOS_AUX!A:F,6,FALSE),0)</f>
        <v>0.02</v>
      </c>
      <c r="G3081" s="375">
        <f>IF(C3081="M.O.",VLOOKUP(A3081,INSUMOS_AUX!A:F,6,FALSE),0)</f>
        <v>0</v>
      </c>
    </row>
    <row r="3082" spans="1:7">
      <c r="A3082" s="375">
        <v>38382</v>
      </c>
      <c r="B3082" s="372" t="s">
        <v>2915</v>
      </c>
      <c r="C3082" s="374" t="s">
        <v>43</v>
      </c>
      <c r="D3082" s="374" t="s">
        <v>2</v>
      </c>
      <c r="E3082" s="375">
        <v>7.0980000000000001E-4</v>
      </c>
      <c r="F3082" s="268">
        <f>IF(C3082="MAT.",VLOOKUP(A3082,INSUMOS_AUX!A:F,6,FALSE),0)</f>
        <v>7.37</v>
      </c>
      <c r="G3082" s="375">
        <f>IF(C3082="M.O.",VLOOKUP(A3082,INSUMOS_AUX!A:F,6,FALSE),0)</f>
        <v>0</v>
      </c>
    </row>
    <row r="3083" spans="1:7">
      <c r="A3083" s="375">
        <v>38390</v>
      </c>
      <c r="B3083" s="372" t="s">
        <v>4067</v>
      </c>
      <c r="C3083" s="374" t="s">
        <v>43</v>
      </c>
      <c r="D3083" s="374" t="s">
        <v>2</v>
      </c>
      <c r="E3083" s="375">
        <v>3.9299000000000002E-4</v>
      </c>
      <c r="F3083" s="268">
        <f>IF(C3083="MAT.",VLOOKUP(A3083,INSUMOS_AUX!A:F,6,FALSE),0)</f>
        <v>22.22</v>
      </c>
      <c r="G3083" s="375">
        <f>IF(C3083="M.O.",VLOOKUP(A3083,INSUMOS_AUX!A:F,6,FALSE),0)</f>
        <v>0</v>
      </c>
    </row>
    <row r="3084" spans="1:7">
      <c r="A3084" s="375">
        <v>38393</v>
      </c>
      <c r="B3084" s="372" t="s">
        <v>4066</v>
      </c>
      <c r="C3084" s="374" t="s">
        <v>43</v>
      </c>
      <c r="D3084" s="374" t="s">
        <v>2</v>
      </c>
      <c r="E3084" s="375">
        <v>3.9299000000000002E-4</v>
      </c>
      <c r="F3084" s="268">
        <f>IF(C3084="MAT.",VLOOKUP(A3084,INSUMOS_AUX!A:F,6,FALSE),0)</f>
        <v>10.02</v>
      </c>
      <c r="G3084" s="375">
        <f>IF(C3084="M.O.",VLOOKUP(A3084,INSUMOS_AUX!A:F,6,FALSE),0)</f>
        <v>0</v>
      </c>
    </row>
    <row r="3085" spans="1:7">
      <c r="A3085" s="375">
        <v>38396</v>
      </c>
      <c r="B3085" s="372" t="s">
        <v>4090</v>
      </c>
      <c r="C3085" s="374" t="s">
        <v>43</v>
      </c>
      <c r="D3085" s="374" t="s">
        <v>2</v>
      </c>
      <c r="E3085" s="375">
        <v>1.4092E-5</v>
      </c>
      <c r="F3085" s="268">
        <f>IF(C3085="MAT.",VLOOKUP(A3085,INSUMOS_AUX!A:F,6,FALSE),0)</f>
        <v>308.81</v>
      </c>
      <c r="G3085" s="375">
        <f>IF(C3085="M.O.",VLOOKUP(A3085,INSUMOS_AUX!A:F,6,FALSE),0)</f>
        <v>0</v>
      </c>
    </row>
    <row r="3086" spans="1:7">
      <c r="A3086" s="375">
        <v>38399</v>
      </c>
      <c r="B3086" s="372" t="s">
        <v>914</v>
      </c>
      <c r="C3086" s="374" t="s">
        <v>43</v>
      </c>
      <c r="D3086" s="374" t="s">
        <v>2</v>
      </c>
      <c r="E3086" s="375">
        <v>7.0407999999999994E-5</v>
      </c>
      <c r="F3086" s="268">
        <f>IF(C3086="MAT.",VLOOKUP(A3086,INSUMOS_AUX!A:F,6,FALSE),0)</f>
        <v>123.87</v>
      </c>
      <c r="G3086" s="375">
        <f>IF(C3086="M.O.",VLOOKUP(A3086,INSUMOS_AUX!A:F,6,FALSE),0)</f>
        <v>0</v>
      </c>
    </row>
    <row r="3087" spans="1:7" ht="21">
      <c r="A3087" s="375">
        <v>38413</v>
      </c>
      <c r="B3087" s="372" t="s">
        <v>2921</v>
      </c>
      <c r="C3087" s="374" t="s">
        <v>43</v>
      </c>
      <c r="D3087" s="374" t="s">
        <v>2</v>
      </c>
      <c r="E3087" s="375">
        <v>1.1466E-5</v>
      </c>
      <c r="F3087" s="268">
        <f>IF(C3087="MAT.",VLOOKUP(A3087,INSUMOS_AUX!A:F,6,FALSE),0)</f>
        <v>623.17999999999995</v>
      </c>
      <c r="G3087" s="375">
        <f>IF(C3087="M.O.",VLOOKUP(A3087,INSUMOS_AUX!A:F,6,FALSE),0)</f>
        <v>0</v>
      </c>
    </row>
    <row r="3088" spans="1:7">
      <c r="A3088" s="375">
        <v>38476</v>
      </c>
      <c r="B3088" s="372" t="s">
        <v>2266</v>
      </c>
      <c r="C3088" s="374" t="s">
        <v>43</v>
      </c>
      <c r="D3088" s="374" t="s">
        <v>2</v>
      </c>
      <c r="E3088" s="375">
        <v>5.3482000000000001E-5</v>
      </c>
      <c r="F3088" s="268">
        <f>IF(C3088="MAT.",VLOOKUP(A3088,INSUMOS_AUX!A:F,6,FALSE),0)</f>
        <v>186.63</v>
      </c>
      <c r="G3088" s="375">
        <f>IF(C3088="M.O.",VLOOKUP(A3088,INSUMOS_AUX!A:F,6,FALSE),0)</f>
        <v>0</v>
      </c>
    </row>
    <row r="3089" spans="1:7">
      <c r="A3089" s="375">
        <v>38477</v>
      </c>
      <c r="B3089" s="372" t="s">
        <v>2267</v>
      </c>
      <c r="C3089" s="374" t="s">
        <v>43</v>
      </c>
      <c r="D3089" s="374" t="s">
        <v>2</v>
      </c>
      <c r="E3089" s="375">
        <v>1.1466E-5</v>
      </c>
      <c r="F3089" s="268">
        <f>IF(C3089="MAT.",VLOOKUP(A3089,INSUMOS_AUX!A:F,6,FALSE),0)</f>
        <v>528.54</v>
      </c>
      <c r="G3089" s="375">
        <f>IF(C3089="M.O.",VLOOKUP(A3089,INSUMOS_AUX!A:F,6,FALSE),0)</f>
        <v>0</v>
      </c>
    </row>
    <row r="3090" spans="1:7">
      <c r="A3090" s="375" t="s">
        <v>6420</v>
      </c>
      <c r="B3090" s="372" t="s">
        <v>6421</v>
      </c>
      <c r="C3090" s="374" t="s">
        <v>43</v>
      </c>
      <c r="D3090" s="374" t="s">
        <v>2</v>
      </c>
      <c r="E3090" s="375">
        <v>1</v>
      </c>
      <c r="F3090" s="268">
        <f>IF(C3090="MAT.",VLOOKUP(A3090,INSUMOS_AUX!A:F,6,FALSE),0)</f>
        <v>6.15</v>
      </c>
      <c r="G3090" s="375">
        <f>IF(C3090="M.O.",VLOOKUP(A3090,INSUMOS_AUX!A:F,6,FALSE),0)</f>
        <v>0</v>
      </c>
    </row>
    <row r="3091" spans="1:7">
      <c r="A3091" s="96"/>
      <c r="B3091" s="110"/>
      <c r="C3091" s="97"/>
      <c r="D3091" s="97"/>
      <c r="E3091" s="97"/>
      <c r="F3091" s="97"/>
      <c r="G3091" s="97"/>
    </row>
    <row r="3092" spans="1:7">
      <c r="A3092" s="359" t="s">
        <v>5830</v>
      </c>
      <c r="B3092" s="358" t="s">
        <v>5831</v>
      </c>
      <c r="C3092" s="360" t="s">
        <v>75</v>
      </c>
      <c r="D3092" s="360" t="s">
        <v>2</v>
      </c>
      <c r="E3092" s="361">
        <v>2</v>
      </c>
      <c r="F3092" s="361">
        <f t="shared" ref="F3092:G3092" si="101">SUMPRODUCT($E3093:$E3119,F3093:F3119)</f>
        <v>104.217988822</v>
      </c>
      <c r="G3092" s="361">
        <f t="shared" si="101"/>
        <v>21.656822399999999</v>
      </c>
    </row>
    <row r="3093" spans="1:7">
      <c r="A3093" s="375">
        <v>10</v>
      </c>
      <c r="B3093" s="372" t="s">
        <v>332</v>
      </c>
      <c r="C3093" s="374" t="s">
        <v>43</v>
      </c>
      <c r="D3093" s="374" t="s">
        <v>2</v>
      </c>
      <c r="E3093" s="375">
        <v>1.443096E-2</v>
      </c>
      <c r="F3093" s="268">
        <f>IF(C3093="MAT.",VLOOKUP(A3093,INSUMOS_AUX!A:F,6,FALSE),0)</f>
        <v>6.13</v>
      </c>
      <c r="G3093" s="375">
        <f>IF(C3093="M.O.",VLOOKUP(A3093,INSUMOS_AUX!A:F,6,FALSE),0)</f>
        <v>0</v>
      </c>
    </row>
    <row r="3094" spans="1:7" ht="21">
      <c r="A3094" s="375">
        <v>11359</v>
      </c>
      <c r="B3094" s="372" t="s">
        <v>5603</v>
      </c>
      <c r="C3094" s="374" t="s">
        <v>43</v>
      </c>
      <c r="D3094" s="374" t="s">
        <v>2</v>
      </c>
      <c r="E3094" s="375">
        <v>1.2186E-4</v>
      </c>
      <c r="F3094" s="268">
        <f>IF(C3094="MAT.",VLOOKUP(A3094,INSUMOS_AUX!A:F,6,FALSE),0)</f>
        <v>604.45000000000005</v>
      </c>
      <c r="G3094" s="375">
        <f>IF(C3094="M.O.",VLOOKUP(A3094,INSUMOS_AUX!A:F,6,FALSE),0)</f>
        <v>0</v>
      </c>
    </row>
    <row r="3095" spans="1:7">
      <c r="A3095" s="375">
        <v>12815</v>
      </c>
      <c r="B3095" s="372" t="s">
        <v>2406</v>
      </c>
      <c r="C3095" s="374" t="s">
        <v>43</v>
      </c>
      <c r="D3095" s="374" t="s">
        <v>2</v>
      </c>
      <c r="E3095" s="375">
        <v>1.6324379999999999E-2</v>
      </c>
      <c r="F3095" s="268">
        <f>IF(C3095="MAT.",VLOOKUP(A3095,INSUMOS_AUX!A:F,6,FALSE),0)</f>
        <v>5.65</v>
      </c>
      <c r="G3095" s="375">
        <f>IF(C3095="M.O.",VLOOKUP(A3095,INSUMOS_AUX!A:F,6,FALSE),0)</f>
        <v>0</v>
      </c>
    </row>
    <row r="3096" spans="1:7">
      <c r="A3096" s="375">
        <v>12892</v>
      </c>
      <c r="B3096" s="372" t="s">
        <v>328</v>
      </c>
      <c r="C3096" s="374" t="s">
        <v>43</v>
      </c>
      <c r="D3096" s="374" t="s">
        <v>98</v>
      </c>
      <c r="E3096" s="375">
        <v>2.4722279999999999E-2</v>
      </c>
      <c r="F3096" s="268">
        <f>IF(C3096="MAT.",VLOOKUP(A3096,INSUMOS_AUX!A:F,6,FALSE),0)</f>
        <v>9</v>
      </c>
      <c r="G3096" s="375">
        <f>IF(C3096="M.O.",VLOOKUP(A3096,INSUMOS_AUX!A:F,6,FALSE),0)</f>
        <v>0</v>
      </c>
    </row>
    <row r="3097" spans="1:7">
      <c r="A3097" s="375">
        <v>12893</v>
      </c>
      <c r="B3097" s="372" t="s">
        <v>329</v>
      </c>
      <c r="C3097" s="374" t="s">
        <v>43</v>
      </c>
      <c r="D3097" s="374" t="s">
        <v>98</v>
      </c>
      <c r="E3097" s="375">
        <v>2.8817999999999999E-3</v>
      </c>
      <c r="F3097" s="268">
        <f>IF(C3097="MAT.",VLOOKUP(A3097,INSUMOS_AUX!A:F,6,FALSE),0)</f>
        <v>48</v>
      </c>
      <c r="G3097" s="375">
        <f>IF(C3097="M.O.",VLOOKUP(A3097,INSUMOS_AUX!A:F,6,FALSE),0)</f>
        <v>0</v>
      </c>
    </row>
    <row r="3098" spans="1:7">
      <c r="A3098" s="375">
        <v>2436</v>
      </c>
      <c r="B3098" s="372" t="s">
        <v>333</v>
      </c>
      <c r="C3098" s="374" t="s">
        <v>92</v>
      </c>
      <c r="D3098" s="374" t="s">
        <v>97</v>
      </c>
      <c r="E3098" s="375">
        <v>0.92708999999999997</v>
      </c>
      <c r="F3098" s="268">
        <f>IF(C3098="MAT.",VLOOKUP(A3098,INSUMOS_AUX!A:F,6,FALSE),0)</f>
        <v>0</v>
      </c>
      <c r="G3098" s="375">
        <f>IF(C3098="M.O.",VLOOKUP(A3098,INSUMOS_AUX!A:F,6,FALSE),0)</f>
        <v>13.35</v>
      </c>
    </row>
    <row r="3099" spans="1:7">
      <c r="A3099" s="375">
        <v>247</v>
      </c>
      <c r="B3099" s="372" t="s">
        <v>348</v>
      </c>
      <c r="C3099" s="374" t="s">
        <v>92</v>
      </c>
      <c r="D3099" s="374" t="s">
        <v>97</v>
      </c>
      <c r="E3099" s="375">
        <v>0.92708999999999997</v>
      </c>
      <c r="F3099" s="268">
        <f>IF(C3099="MAT.",VLOOKUP(A3099,INSUMOS_AUX!A:F,6,FALSE),0)</f>
        <v>0</v>
      </c>
      <c r="G3099" s="375">
        <f>IF(C3099="M.O.",VLOOKUP(A3099,INSUMOS_AUX!A:F,6,FALSE),0)</f>
        <v>10.01</v>
      </c>
    </row>
    <row r="3100" spans="1:7">
      <c r="A3100" s="375">
        <v>25966</v>
      </c>
      <c r="B3100" s="372" t="s">
        <v>3980</v>
      </c>
      <c r="C3100" s="374" t="s">
        <v>43</v>
      </c>
      <c r="D3100" s="374" t="s">
        <v>113</v>
      </c>
      <c r="E3100" s="375">
        <v>2.7206999999999999E-3</v>
      </c>
      <c r="F3100" s="268">
        <f>IF(C3100="MAT.",VLOOKUP(A3100,INSUMOS_AUX!A:F,6,FALSE),0)</f>
        <v>13.63</v>
      </c>
      <c r="G3100" s="375">
        <f>IF(C3100="M.O.",VLOOKUP(A3100,INSUMOS_AUX!A:F,6,FALSE),0)</f>
        <v>0</v>
      </c>
    </row>
    <row r="3101" spans="1:7">
      <c r="A3101" s="375">
        <v>2711</v>
      </c>
      <c r="B3101" s="372" t="s">
        <v>334</v>
      </c>
      <c r="C3101" s="374" t="s">
        <v>43</v>
      </c>
      <c r="D3101" s="374" t="s">
        <v>2</v>
      </c>
      <c r="E3101" s="375">
        <v>1.1962800000000001E-3</v>
      </c>
      <c r="F3101" s="268">
        <f>IF(C3101="MAT.",VLOOKUP(A3101,INSUMOS_AUX!A:F,6,FALSE),0)</f>
        <v>100.24</v>
      </c>
      <c r="G3101" s="375">
        <f>IF(C3101="M.O.",VLOOKUP(A3101,INSUMOS_AUX!A:F,6,FALSE),0)</f>
        <v>0</v>
      </c>
    </row>
    <row r="3102" spans="1:7">
      <c r="A3102" s="375">
        <v>36144</v>
      </c>
      <c r="B3102" s="372" t="s">
        <v>4026</v>
      </c>
      <c r="C3102" s="374" t="s">
        <v>43</v>
      </c>
      <c r="D3102" s="374" t="s">
        <v>2</v>
      </c>
      <c r="E3102" s="375">
        <v>0.20067695999999999</v>
      </c>
      <c r="F3102" s="268">
        <f>IF(C3102="MAT.",VLOOKUP(A3102,INSUMOS_AUX!A:F,6,FALSE),0)</f>
        <v>1.1200000000000001</v>
      </c>
      <c r="G3102" s="375">
        <f>IF(C3102="M.O.",VLOOKUP(A3102,INSUMOS_AUX!A:F,6,FALSE),0)</f>
        <v>0</v>
      </c>
    </row>
    <row r="3103" spans="1:7">
      <c r="A3103" s="375">
        <v>36146</v>
      </c>
      <c r="B3103" s="372" t="s">
        <v>3883</v>
      </c>
      <c r="C3103" s="374" t="s">
        <v>43</v>
      </c>
      <c r="D3103" s="374" t="s">
        <v>2</v>
      </c>
      <c r="E3103" s="375">
        <v>2.2325399999999999E-3</v>
      </c>
      <c r="F3103" s="268">
        <f>IF(C3103="MAT.",VLOOKUP(A3103,INSUMOS_AUX!A:F,6,FALSE),0)</f>
        <v>170</v>
      </c>
      <c r="G3103" s="375">
        <f>IF(C3103="M.O.",VLOOKUP(A3103,INSUMOS_AUX!A:F,6,FALSE),0)</f>
        <v>0</v>
      </c>
    </row>
    <row r="3104" spans="1:7" ht="21">
      <c r="A3104" s="375">
        <v>36149</v>
      </c>
      <c r="B3104" s="372" t="s">
        <v>4647</v>
      </c>
      <c r="C3104" s="374" t="s">
        <v>43</v>
      </c>
      <c r="D3104" s="374" t="s">
        <v>2</v>
      </c>
      <c r="E3104" s="375">
        <v>1.2960000000000001E-3</v>
      </c>
      <c r="F3104" s="268">
        <f>IF(C3104="MAT.",VLOOKUP(A3104,INSUMOS_AUX!A:F,6,FALSE),0)</f>
        <v>117.5</v>
      </c>
      <c r="G3104" s="375">
        <f>IF(C3104="M.O.",VLOOKUP(A3104,INSUMOS_AUX!A:F,6,FALSE),0)</f>
        <v>0</v>
      </c>
    </row>
    <row r="3105" spans="1:7">
      <c r="A3105" s="375">
        <v>36150</v>
      </c>
      <c r="B3105" s="372" t="s">
        <v>780</v>
      </c>
      <c r="C3105" s="374" t="s">
        <v>43</v>
      </c>
      <c r="D3105" s="374" t="s">
        <v>2</v>
      </c>
      <c r="E3105" s="375">
        <v>4.7633399999999996E-3</v>
      </c>
      <c r="F3105" s="268">
        <f>IF(C3105="MAT.",VLOOKUP(A3105,INSUMOS_AUX!A:F,6,FALSE),0)</f>
        <v>29.7</v>
      </c>
      <c r="G3105" s="375">
        <f>IF(C3105="M.O.",VLOOKUP(A3105,INSUMOS_AUX!A:F,6,FALSE),0)</f>
        <v>0</v>
      </c>
    </row>
    <row r="3106" spans="1:7" ht="21">
      <c r="A3106" s="375">
        <v>36153</v>
      </c>
      <c r="B3106" s="372" t="s">
        <v>4184</v>
      </c>
      <c r="C3106" s="374" t="s">
        <v>43</v>
      </c>
      <c r="D3106" s="374" t="s">
        <v>2</v>
      </c>
      <c r="E3106" s="375">
        <v>1.9350000000000001E-3</v>
      </c>
      <c r="F3106" s="268">
        <f>IF(C3106="MAT.",VLOOKUP(A3106,INSUMOS_AUX!A:F,6,FALSE),0)</f>
        <v>133.75</v>
      </c>
      <c r="G3106" s="375">
        <f>IF(C3106="M.O.",VLOOKUP(A3106,INSUMOS_AUX!A:F,6,FALSE),0)</f>
        <v>0</v>
      </c>
    </row>
    <row r="3107" spans="1:7">
      <c r="A3107" s="375">
        <v>37370</v>
      </c>
      <c r="B3107" s="372" t="s">
        <v>104</v>
      </c>
      <c r="C3107" s="374" t="s">
        <v>43</v>
      </c>
      <c r="D3107" s="374" t="s">
        <v>97</v>
      </c>
      <c r="E3107" s="375">
        <v>1.8</v>
      </c>
      <c r="F3107" s="268">
        <f>IF(C3107="MAT.",VLOOKUP(A3107,INSUMOS_AUX!A:F,6,FALSE),0)</f>
        <v>1.7</v>
      </c>
      <c r="G3107" s="375">
        <f>IF(C3107="M.O.",VLOOKUP(A3107,INSUMOS_AUX!A:F,6,FALSE),0)</f>
        <v>0</v>
      </c>
    </row>
    <row r="3108" spans="1:7">
      <c r="A3108" s="375">
        <v>37371</v>
      </c>
      <c r="B3108" s="372" t="s">
        <v>105</v>
      </c>
      <c r="C3108" s="374" t="s">
        <v>43</v>
      </c>
      <c r="D3108" s="374" t="s">
        <v>97</v>
      </c>
      <c r="E3108" s="375">
        <v>1.8</v>
      </c>
      <c r="F3108" s="268">
        <f>IF(C3108="MAT.",VLOOKUP(A3108,INSUMOS_AUX!A:F,6,FALSE),0)</f>
        <v>0.64</v>
      </c>
      <c r="G3108" s="375">
        <f>IF(C3108="M.O.",VLOOKUP(A3108,INSUMOS_AUX!A:F,6,FALSE),0)</f>
        <v>0</v>
      </c>
    </row>
    <row r="3109" spans="1:7">
      <c r="A3109" s="375">
        <v>37372</v>
      </c>
      <c r="B3109" s="372" t="s">
        <v>106</v>
      </c>
      <c r="C3109" s="374" t="s">
        <v>43</v>
      </c>
      <c r="D3109" s="374" t="s">
        <v>97</v>
      </c>
      <c r="E3109" s="375">
        <v>1.8</v>
      </c>
      <c r="F3109" s="268">
        <f>IF(C3109="MAT.",VLOOKUP(A3109,INSUMOS_AUX!A:F,6,FALSE),0)</f>
        <v>0.37</v>
      </c>
      <c r="G3109" s="375">
        <f>IF(C3109="M.O.",VLOOKUP(A3109,INSUMOS_AUX!A:F,6,FALSE),0)</f>
        <v>0</v>
      </c>
    </row>
    <row r="3110" spans="1:7">
      <c r="A3110" s="375">
        <v>37373</v>
      </c>
      <c r="B3110" s="372" t="s">
        <v>107</v>
      </c>
      <c r="C3110" s="374" t="s">
        <v>43</v>
      </c>
      <c r="D3110" s="374" t="s">
        <v>97</v>
      </c>
      <c r="E3110" s="375">
        <v>1.8</v>
      </c>
      <c r="F3110" s="268">
        <f>IF(C3110="MAT.",VLOOKUP(A3110,INSUMOS_AUX!A:F,6,FALSE),0)</f>
        <v>0.02</v>
      </c>
      <c r="G3110" s="375">
        <f>IF(C3110="M.O.",VLOOKUP(A3110,INSUMOS_AUX!A:F,6,FALSE),0)</f>
        <v>0</v>
      </c>
    </row>
    <row r="3111" spans="1:7">
      <c r="A3111" s="375">
        <v>38382</v>
      </c>
      <c r="B3111" s="372" t="s">
        <v>2915</v>
      </c>
      <c r="C3111" s="374" t="s">
        <v>43</v>
      </c>
      <c r="D3111" s="374" t="s">
        <v>2</v>
      </c>
      <c r="E3111" s="375">
        <v>4.914E-3</v>
      </c>
      <c r="F3111" s="268">
        <f>IF(C3111="MAT.",VLOOKUP(A3111,INSUMOS_AUX!A:F,6,FALSE),0)</f>
        <v>7.37</v>
      </c>
      <c r="G3111" s="375">
        <f>IF(C3111="M.O.",VLOOKUP(A3111,INSUMOS_AUX!A:F,6,FALSE),0)</f>
        <v>0</v>
      </c>
    </row>
    <row r="3112" spans="1:7">
      <c r="A3112" s="375">
        <v>38390</v>
      </c>
      <c r="B3112" s="372" t="s">
        <v>4067</v>
      </c>
      <c r="C3112" s="374" t="s">
        <v>43</v>
      </c>
      <c r="D3112" s="374" t="s">
        <v>2</v>
      </c>
      <c r="E3112" s="375">
        <v>2.7206999999999999E-3</v>
      </c>
      <c r="F3112" s="268">
        <f>IF(C3112="MAT.",VLOOKUP(A3112,INSUMOS_AUX!A:F,6,FALSE),0)</f>
        <v>22.22</v>
      </c>
      <c r="G3112" s="375">
        <f>IF(C3112="M.O.",VLOOKUP(A3112,INSUMOS_AUX!A:F,6,FALSE),0)</f>
        <v>0</v>
      </c>
    </row>
    <row r="3113" spans="1:7">
      <c r="A3113" s="375">
        <v>38393</v>
      </c>
      <c r="B3113" s="372" t="s">
        <v>4066</v>
      </c>
      <c r="C3113" s="374" t="s">
        <v>43</v>
      </c>
      <c r="D3113" s="374" t="s">
        <v>2</v>
      </c>
      <c r="E3113" s="375">
        <v>2.7206999999999999E-3</v>
      </c>
      <c r="F3113" s="268">
        <f>IF(C3113="MAT.",VLOOKUP(A3113,INSUMOS_AUX!A:F,6,FALSE),0)</f>
        <v>10.02</v>
      </c>
      <c r="G3113" s="375">
        <f>IF(C3113="M.O.",VLOOKUP(A3113,INSUMOS_AUX!A:F,6,FALSE),0)</f>
        <v>0</v>
      </c>
    </row>
    <row r="3114" spans="1:7">
      <c r="A3114" s="375">
        <v>38396</v>
      </c>
      <c r="B3114" s="372" t="s">
        <v>4090</v>
      </c>
      <c r="C3114" s="374" t="s">
        <v>43</v>
      </c>
      <c r="D3114" s="374" t="s">
        <v>2</v>
      </c>
      <c r="E3114" s="375">
        <v>9.7559999999999994E-5</v>
      </c>
      <c r="F3114" s="268">
        <f>IF(C3114="MAT.",VLOOKUP(A3114,INSUMOS_AUX!A:F,6,FALSE),0)</f>
        <v>308.81</v>
      </c>
      <c r="G3114" s="375">
        <f>IF(C3114="M.O.",VLOOKUP(A3114,INSUMOS_AUX!A:F,6,FALSE),0)</f>
        <v>0</v>
      </c>
    </row>
    <row r="3115" spans="1:7">
      <c r="A3115" s="375">
        <v>38399</v>
      </c>
      <c r="B3115" s="372" t="s">
        <v>914</v>
      </c>
      <c r="C3115" s="374" t="s">
        <v>43</v>
      </c>
      <c r="D3115" s="374" t="s">
        <v>2</v>
      </c>
      <c r="E3115" s="375">
        <v>4.8744000000000001E-4</v>
      </c>
      <c r="F3115" s="268">
        <f>IF(C3115="MAT.",VLOOKUP(A3115,INSUMOS_AUX!A:F,6,FALSE),0)</f>
        <v>123.87</v>
      </c>
      <c r="G3115" s="375">
        <f>IF(C3115="M.O.",VLOOKUP(A3115,INSUMOS_AUX!A:F,6,FALSE),0)</f>
        <v>0</v>
      </c>
    </row>
    <row r="3116" spans="1:7" ht="21">
      <c r="A3116" s="375">
        <v>38413</v>
      </c>
      <c r="B3116" s="372" t="s">
        <v>2921</v>
      </c>
      <c r="C3116" s="374" t="s">
        <v>43</v>
      </c>
      <c r="D3116" s="374" t="s">
        <v>2</v>
      </c>
      <c r="E3116" s="375">
        <v>7.9380000000000002E-5</v>
      </c>
      <c r="F3116" s="268">
        <f>IF(C3116="MAT.",VLOOKUP(A3116,INSUMOS_AUX!A:F,6,FALSE),0)</f>
        <v>623.17999999999995</v>
      </c>
      <c r="G3116" s="375">
        <f>IF(C3116="M.O.",VLOOKUP(A3116,INSUMOS_AUX!A:F,6,FALSE),0)</f>
        <v>0</v>
      </c>
    </row>
    <row r="3117" spans="1:7">
      <c r="A3117" s="375">
        <v>38476</v>
      </c>
      <c r="B3117" s="372" t="s">
        <v>2266</v>
      </c>
      <c r="C3117" s="374" t="s">
        <v>43</v>
      </c>
      <c r="D3117" s="374" t="s">
        <v>2</v>
      </c>
      <c r="E3117" s="375">
        <v>3.7026000000000002E-4</v>
      </c>
      <c r="F3117" s="268">
        <f>IF(C3117="MAT.",VLOOKUP(A3117,INSUMOS_AUX!A:F,6,FALSE),0)</f>
        <v>186.63</v>
      </c>
      <c r="G3117" s="375">
        <f>IF(C3117="M.O.",VLOOKUP(A3117,INSUMOS_AUX!A:F,6,FALSE),0)</f>
        <v>0</v>
      </c>
    </row>
    <row r="3118" spans="1:7">
      <c r="A3118" s="375">
        <v>38477</v>
      </c>
      <c r="B3118" s="372" t="s">
        <v>2267</v>
      </c>
      <c r="C3118" s="374" t="s">
        <v>43</v>
      </c>
      <c r="D3118" s="374" t="s">
        <v>2</v>
      </c>
      <c r="E3118" s="375">
        <v>7.9380000000000002E-5</v>
      </c>
      <c r="F3118" s="268">
        <f>IF(C3118="MAT.",VLOOKUP(A3118,INSUMOS_AUX!A:F,6,FALSE),0)</f>
        <v>528.54</v>
      </c>
      <c r="G3118" s="375">
        <f>IF(C3118="M.O.",VLOOKUP(A3118,INSUMOS_AUX!A:F,6,FALSE),0)</f>
        <v>0</v>
      </c>
    </row>
    <row r="3119" spans="1:7">
      <c r="A3119" s="375" t="s">
        <v>6422</v>
      </c>
      <c r="B3119" s="372" t="s">
        <v>5831</v>
      </c>
      <c r="C3119" s="374" t="s">
        <v>43</v>
      </c>
      <c r="D3119" s="374" t="s">
        <v>2</v>
      </c>
      <c r="E3119" s="375">
        <v>1</v>
      </c>
      <c r="F3119" s="268">
        <f>IF(C3119="MAT.",VLOOKUP(A3119,INSUMOS_AUX!A:F,6,FALSE),0)</f>
        <v>97</v>
      </c>
      <c r="G3119" s="375">
        <f>IF(C3119="M.O.",VLOOKUP(A3119,INSUMOS_AUX!A:F,6,FALSE),0)</f>
        <v>0</v>
      </c>
    </row>
    <row r="3120" spans="1:7">
      <c r="A3120" s="96"/>
      <c r="B3120" s="110"/>
      <c r="C3120" s="97"/>
      <c r="D3120" s="97"/>
      <c r="E3120" s="97"/>
      <c r="F3120" s="97"/>
      <c r="G3120" s="97"/>
    </row>
    <row r="3121" spans="1:7">
      <c r="A3121" s="359" t="s">
        <v>5832</v>
      </c>
      <c r="B3121" s="358" t="s">
        <v>5833</v>
      </c>
      <c r="C3121" s="360" t="s">
        <v>75</v>
      </c>
      <c r="D3121" s="360" t="s">
        <v>2</v>
      </c>
      <c r="E3121" s="361">
        <v>4</v>
      </c>
      <c r="F3121" s="361">
        <f t="shared" ref="F3121:G3121" si="102">SUMPRODUCT($E3122:$E3148,F3122:F3148)</f>
        <v>55.419987579999997</v>
      </c>
      <c r="G3121" s="361">
        <f t="shared" si="102"/>
        <v>24.063136</v>
      </c>
    </row>
    <row r="3122" spans="1:7">
      <c r="A3122" s="375">
        <v>10</v>
      </c>
      <c r="B3122" s="372" t="s">
        <v>332</v>
      </c>
      <c r="C3122" s="374" t="s">
        <v>43</v>
      </c>
      <c r="D3122" s="374" t="s">
        <v>2</v>
      </c>
      <c r="E3122" s="375">
        <v>1.6034400000000001E-2</v>
      </c>
      <c r="F3122" s="268">
        <f>IF(C3122="MAT.",VLOOKUP(A3122,INSUMOS_AUX!A:F,6,FALSE),0)</f>
        <v>6.13</v>
      </c>
      <c r="G3122" s="375">
        <f>IF(C3122="M.O.",VLOOKUP(A3122,INSUMOS_AUX!A:F,6,FALSE),0)</f>
        <v>0</v>
      </c>
    </row>
    <row r="3123" spans="1:7" ht="21">
      <c r="A3123" s="375">
        <v>11359</v>
      </c>
      <c r="B3123" s="372" t="s">
        <v>5603</v>
      </c>
      <c r="C3123" s="374" t="s">
        <v>43</v>
      </c>
      <c r="D3123" s="374" t="s">
        <v>2</v>
      </c>
      <c r="E3123" s="375">
        <v>1.3540000000000001E-4</v>
      </c>
      <c r="F3123" s="268">
        <f>IF(C3123="MAT.",VLOOKUP(A3123,INSUMOS_AUX!A:F,6,FALSE),0)</f>
        <v>604.45000000000005</v>
      </c>
      <c r="G3123" s="375">
        <f>IF(C3123="M.O.",VLOOKUP(A3123,INSUMOS_AUX!A:F,6,FALSE),0)</f>
        <v>0</v>
      </c>
    </row>
    <row r="3124" spans="1:7">
      <c r="A3124" s="375">
        <v>12815</v>
      </c>
      <c r="B3124" s="372" t="s">
        <v>2406</v>
      </c>
      <c r="C3124" s="374" t="s">
        <v>43</v>
      </c>
      <c r="D3124" s="374" t="s">
        <v>2</v>
      </c>
      <c r="E3124" s="375">
        <v>1.81382E-2</v>
      </c>
      <c r="F3124" s="268">
        <f>IF(C3124="MAT.",VLOOKUP(A3124,INSUMOS_AUX!A:F,6,FALSE),0)</f>
        <v>5.65</v>
      </c>
      <c r="G3124" s="375">
        <f>IF(C3124="M.O.",VLOOKUP(A3124,INSUMOS_AUX!A:F,6,FALSE),0)</f>
        <v>0</v>
      </c>
    </row>
    <row r="3125" spans="1:7">
      <c r="A3125" s="375">
        <v>12892</v>
      </c>
      <c r="B3125" s="372" t="s">
        <v>328</v>
      </c>
      <c r="C3125" s="374" t="s">
        <v>43</v>
      </c>
      <c r="D3125" s="374" t="s">
        <v>98</v>
      </c>
      <c r="E3125" s="375">
        <v>2.7469199999999999E-2</v>
      </c>
      <c r="F3125" s="268">
        <f>IF(C3125="MAT.",VLOOKUP(A3125,INSUMOS_AUX!A:F,6,FALSE),0)</f>
        <v>9</v>
      </c>
      <c r="G3125" s="375">
        <f>IF(C3125="M.O.",VLOOKUP(A3125,INSUMOS_AUX!A:F,6,FALSE),0)</f>
        <v>0</v>
      </c>
    </row>
    <row r="3126" spans="1:7">
      <c r="A3126" s="375">
        <v>12893</v>
      </c>
      <c r="B3126" s="372" t="s">
        <v>329</v>
      </c>
      <c r="C3126" s="374" t="s">
        <v>43</v>
      </c>
      <c r="D3126" s="374" t="s">
        <v>98</v>
      </c>
      <c r="E3126" s="375">
        <v>3.202E-3</v>
      </c>
      <c r="F3126" s="268">
        <f>IF(C3126="MAT.",VLOOKUP(A3126,INSUMOS_AUX!A:F,6,FALSE),0)</f>
        <v>48</v>
      </c>
      <c r="G3126" s="375">
        <f>IF(C3126="M.O.",VLOOKUP(A3126,INSUMOS_AUX!A:F,6,FALSE),0)</f>
        <v>0</v>
      </c>
    </row>
    <row r="3127" spans="1:7">
      <c r="A3127" s="375">
        <v>2436</v>
      </c>
      <c r="B3127" s="372" t="s">
        <v>333</v>
      </c>
      <c r="C3127" s="374" t="s">
        <v>92</v>
      </c>
      <c r="D3127" s="374" t="s">
        <v>97</v>
      </c>
      <c r="E3127" s="375">
        <v>1.0301</v>
      </c>
      <c r="F3127" s="268">
        <f>IF(C3127="MAT.",VLOOKUP(A3127,INSUMOS_AUX!A:F,6,FALSE),0)</f>
        <v>0</v>
      </c>
      <c r="G3127" s="375">
        <f>IF(C3127="M.O.",VLOOKUP(A3127,INSUMOS_AUX!A:F,6,FALSE),0)</f>
        <v>13.35</v>
      </c>
    </row>
    <row r="3128" spans="1:7">
      <c r="A3128" s="375">
        <v>247</v>
      </c>
      <c r="B3128" s="372" t="s">
        <v>348</v>
      </c>
      <c r="C3128" s="374" t="s">
        <v>92</v>
      </c>
      <c r="D3128" s="374" t="s">
        <v>97</v>
      </c>
      <c r="E3128" s="375">
        <v>1.0301</v>
      </c>
      <c r="F3128" s="268">
        <f>IF(C3128="MAT.",VLOOKUP(A3128,INSUMOS_AUX!A:F,6,FALSE),0)</f>
        <v>0</v>
      </c>
      <c r="G3128" s="375">
        <f>IF(C3128="M.O.",VLOOKUP(A3128,INSUMOS_AUX!A:F,6,FALSE),0)</f>
        <v>10.01</v>
      </c>
    </row>
    <row r="3129" spans="1:7">
      <c r="A3129" s="375">
        <v>25966</v>
      </c>
      <c r="B3129" s="372" t="s">
        <v>3980</v>
      </c>
      <c r="C3129" s="374" t="s">
        <v>43</v>
      </c>
      <c r="D3129" s="374" t="s">
        <v>113</v>
      </c>
      <c r="E3129" s="375">
        <v>3.0230000000000001E-3</v>
      </c>
      <c r="F3129" s="268">
        <f>IF(C3129="MAT.",VLOOKUP(A3129,INSUMOS_AUX!A:F,6,FALSE),0)</f>
        <v>13.63</v>
      </c>
      <c r="G3129" s="375">
        <f>IF(C3129="M.O.",VLOOKUP(A3129,INSUMOS_AUX!A:F,6,FALSE),0)</f>
        <v>0</v>
      </c>
    </row>
    <row r="3130" spans="1:7">
      <c r="A3130" s="375">
        <v>2711</v>
      </c>
      <c r="B3130" s="372" t="s">
        <v>334</v>
      </c>
      <c r="C3130" s="374" t="s">
        <v>43</v>
      </c>
      <c r="D3130" s="374" t="s">
        <v>2</v>
      </c>
      <c r="E3130" s="375">
        <v>1.3292E-3</v>
      </c>
      <c r="F3130" s="268">
        <f>IF(C3130="MAT.",VLOOKUP(A3130,INSUMOS_AUX!A:F,6,FALSE),0)</f>
        <v>100.24</v>
      </c>
      <c r="G3130" s="375">
        <f>IF(C3130="M.O.",VLOOKUP(A3130,INSUMOS_AUX!A:F,6,FALSE),0)</f>
        <v>0</v>
      </c>
    </row>
    <row r="3131" spans="1:7">
      <c r="A3131" s="375">
        <v>36144</v>
      </c>
      <c r="B3131" s="372" t="s">
        <v>4026</v>
      </c>
      <c r="C3131" s="374" t="s">
        <v>43</v>
      </c>
      <c r="D3131" s="374" t="s">
        <v>2</v>
      </c>
      <c r="E3131" s="375">
        <v>0.22297439999999999</v>
      </c>
      <c r="F3131" s="268">
        <f>IF(C3131="MAT.",VLOOKUP(A3131,INSUMOS_AUX!A:F,6,FALSE),0)</f>
        <v>1.1200000000000001</v>
      </c>
      <c r="G3131" s="375">
        <f>IF(C3131="M.O.",VLOOKUP(A3131,INSUMOS_AUX!A:F,6,FALSE),0)</f>
        <v>0</v>
      </c>
    </row>
    <row r="3132" spans="1:7">
      <c r="A3132" s="375">
        <v>36146</v>
      </c>
      <c r="B3132" s="372" t="s">
        <v>3883</v>
      </c>
      <c r="C3132" s="374" t="s">
        <v>43</v>
      </c>
      <c r="D3132" s="374" t="s">
        <v>2</v>
      </c>
      <c r="E3132" s="375">
        <v>2.4805999999999999E-3</v>
      </c>
      <c r="F3132" s="268">
        <f>IF(C3132="MAT.",VLOOKUP(A3132,INSUMOS_AUX!A:F,6,FALSE),0)</f>
        <v>170</v>
      </c>
      <c r="G3132" s="375">
        <f>IF(C3132="M.O.",VLOOKUP(A3132,INSUMOS_AUX!A:F,6,FALSE),0)</f>
        <v>0</v>
      </c>
    </row>
    <row r="3133" spans="1:7" ht="21">
      <c r="A3133" s="375">
        <v>36149</v>
      </c>
      <c r="B3133" s="372" t="s">
        <v>4647</v>
      </c>
      <c r="C3133" s="374" t="s">
        <v>43</v>
      </c>
      <c r="D3133" s="374" t="s">
        <v>2</v>
      </c>
      <c r="E3133" s="375">
        <v>1.4400000000000001E-3</v>
      </c>
      <c r="F3133" s="268">
        <f>IF(C3133="MAT.",VLOOKUP(A3133,INSUMOS_AUX!A:F,6,FALSE),0)</f>
        <v>117.5</v>
      </c>
      <c r="G3133" s="375">
        <f>IF(C3133="M.O.",VLOOKUP(A3133,INSUMOS_AUX!A:F,6,FALSE),0)</f>
        <v>0</v>
      </c>
    </row>
    <row r="3134" spans="1:7">
      <c r="A3134" s="375">
        <v>36150</v>
      </c>
      <c r="B3134" s="372" t="s">
        <v>780</v>
      </c>
      <c r="C3134" s="374" t="s">
        <v>43</v>
      </c>
      <c r="D3134" s="374" t="s">
        <v>2</v>
      </c>
      <c r="E3134" s="375">
        <v>5.2925999999999997E-3</v>
      </c>
      <c r="F3134" s="268">
        <f>IF(C3134="MAT.",VLOOKUP(A3134,INSUMOS_AUX!A:F,6,FALSE),0)</f>
        <v>29.7</v>
      </c>
      <c r="G3134" s="375">
        <f>IF(C3134="M.O.",VLOOKUP(A3134,INSUMOS_AUX!A:F,6,FALSE),0)</f>
        <v>0</v>
      </c>
    </row>
    <row r="3135" spans="1:7" ht="21">
      <c r="A3135" s="375">
        <v>36153</v>
      </c>
      <c r="B3135" s="372" t="s">
        <v>4184</v>
      </c>
      <c r="C3135" s="374" t="s">
        <v>43</v>
      </c>
      <c r="D3135" s="374" t="s">
        <v>2</v>
      </c>
      <c r="E3135" s="375">
        <v>2.15E-3</v>
      </c>
      <c r="F3135" s="268">
        <f>IF(C3135="MAT.",VLOOKUP(A3135,INSUMOS_AUX!A:F,6,FALSE),0)</f>
        <v>133.75</v>
      </c>
      <c r="G3135" s="375">
        <f>IF(C3135="M.O.",VLOOKUP(A3135,INSUMOS_AUX!A:F,6,FALSE),0)</f>
        <v>0</v>
      </c>
    </row>
    <row r="3136" spans="1:7">
      <c r="A3136" s="375">
        <v>37370</v>
      </c>
      <c r="B3136" s="372" t="s">
        <v>104</v>
      </c>
      <c r="C3136" s="374" t="s">
        <v>43</v>
      </c>
      <c r="D3136" s="374" t="s">
        <v>97</v>
      </c>
      <c r="E3136" s="375">
        <v>2</v>
      </c>
      <c r="F3136" s="268">
        <f>IF(C3136="MAT.",VLOOKUP(A3136,INSUMOS_AUX!A:F,6,FALSE),0)</f>
        <v>1.7</v>
      </c>
      <c r="G3136" s="375">
        <f>IF(C3136="M.O.",VLOOKUP(A3136,INSUMOS_AUX!A:F,6,FALSE),0)</f>
        <v>0</v>
      </c>
    </row>
    <row r="3137" spans="1:7">
      <c r="A3137" s="375">
        <v>37371</v>
      </c>
      <c r="B3137" s="372" t="s">
        <v>105</v>
      </c>
      <c r="C3137" s="374" t="s">
        <v>43</v>
      </c>
      <c r="D3137" s="374" t="s">
        <v>97</v>
      </c>
      <c r="E3137" s="375">
        <v>2</v>
      </c>
      <c r="F3137" s="268">
        <f>IF(C3137="MAT.",VLOOKUP(A3137,INSUMOS_AUX!A:F,6,FALSE),0)</f>
        <v>0.64</v>
      </c>
      <c r="G3137" s="375">
        <f>IF(C3137="M.O.",VLOOKUP(A3137,INSUMOS_AUX!A:F,6,FALSE),0)</f>
        <v>0</v>
      </c>
    </row>
    <row r="3138" spans="1:7">
      <c r="A3138" s="375">
        <v>37372</v>
      </c>
      <c r="B3138" s="372" t="s">
        <v>106</v>
      </c>
      <c r="C3138" s="374" t="s">
        <v>43</v>
      </c>
      <c r="D3138" s="374" t="s">
        <v>97</v>
      </c>
      <c r="E3138" s="375">
        <v>2</v>
      </c>
      <c r="F3138" s="268">
        <f>IF(C3138="MAT.",VLOOKUP(A3138,INSUMOS_AUX!A:F,6,FALSE),0)</f>
        <v>0.37</v>
      </c>
      <c r="G3138" s="375">
        <f>IF(C3138="M.O.",VLOOKUP(A3138,INSUMOS_AUX!A:F,6,FALSE),0)</f>
        <v>0</v>
      </c>
    </row>
    <row r="3139" spans="1:7">
      <c r="A3139" s="375">
        <v>37373</v>
      </c>
      <c r="B3139" s="372" t="s">
        <v>107</v>
      </c>
      <c r="C3139" s="374" t="s">
        <v>43</v>
      </c>
      <c r="D3139" s="374" t="s">
        <v>97</v>
      </c>
      <c r="E3139" s="375">
        <v>2</v>
      </c>
      <c r="F3139" s="268">
        <f>IF(C3139="MAT.",VLOOKUP(A3139,INSUMOS_AUX!A:F,6,FALSE),0)</f>
        <v>0.02</v>
      </c>
      <c r="G3139" s="375">
        <f>IF(C3139="M.O.",VLOOKUP(A3139,INSUMOS_AUX!A:F,6,FALSE),0)</f>
        <v>0</v>
      </c>
    </row>
    <row r="3140" spans="1:7">
      <c r="A3140" s="375">
        <v>38382</v>
      </c>
      <c r="B3140" s="372" t="s">
        <v>2915</v>
      </c>
      <c r="C3140" s="374" t="s">
        <v>43</v>
      </c>
      <c r="D3140" s="374" t="s">
        <v>2</v>
      </c>
      <c r="E3140" s="375">
        <v>5.4599999999999996E-3</v>
      </c>
      <c r="F3140" s="268">
        <f>IF(C3140="MAT.",VLOOKUP(A3140,INSUMOS_AUX!A:F,6,FALSE),0)</f>
        <v>7.37</v>
      </c>
      <c r="G3140" s="375">
        <f>IF(C3140="M.O.",VLOOKUP(A3140,INSUMOS_AUX!A:F,6,FALSE),0)</f>
        <v>0</v>
      </c>
    </row>
    <row r="3141" spans="1:7">
      <c r="A3141" s="375">
        <v>38390</v>
      </c>
      <c r="B3141" s="372" t="s">
        <v>4067</v>
      </c>
      <c r="C3141" s="374" t="s">
        <v>43</v>
      </c>
      <c r="D3141" s="374" t="s">
        <v>2</v>
      </c>
      <c r="E3141" s="375">
        <v>3.0230000000000001E-3</v>
      </c>
      <c r="F3141" s="268">
        <f>IF(C3141="MAT.",VLOOKUP(A3141,INSUMOS_AUX!A:F,6,FALSE),0)</f>
        <v>22.22</v>
      </c>
      <c r="G3141" s="375">
        <f>IF(C3141="M.O.",VLOOKUP(A3141,INSUMOS_AUX!A:F,6,FALSE),0)</f>
        <v>0</v>
      </c>
    </row>
    <row r="3142" spans="1:7">
      <c r="A3142" s="375">
        <v>38393</v>
      </c>
      <c r="B3142" s="372" t="s">
        <v>4066</v>
      </c>
      <c r="C3142" s="374" t="s">
        <v>43</v>
      </c>
      <c r="D3142" s="374" t="s">
        <v>2</v>
      </c>
      <c r="E3142" s="375">
        <v>3.0230000000000001E-3</v>
      </c>
      <c r="F3142" s="268">
        <f>IF(C3142="MAT.",VLOOKUP(A3142,INSUMOS_AUX!A:F,6,FALSE),0)</f>
        <v>10.02</v>
      </c>
      <c r="G3142" s="375">
        <f>IF(C3142="M.O.",VLOOKUP(A3142,INSUMOS_AUX!A:F,6,FALSE),0)</f>
        <v>0</v>
      </c>
    </row>
    <row r="3143" spans="1:7">
      <c r="A3143" s="375">
        <v>38396</v>
      </c>
      <c r="B3143" s="372" t="s">
        <v>4090</v>
      </c>
      <c r="C3143" s="374" t="s">
        <v>43</v>
      </c>
      <c r="D3143" s="374" t="s">
        <v>2</v>
      </c>
      <c r="E3143" s="375">
        <v>1.0840000000000001E-4</v>
      </c>
      <c r="F3143" s="268">
        <f>IF(C3143="MAT.",VLOOKUP(A3143,INSUMOS_AUX!A:F,6,FALSE),0)</f>
        <v>308.81</v>
      </c>
      <c r="G3143" s="375">
        <f>IF(C3143="M.O.",VLOOKUP(A3143,INSUMOS_AUX!A:F,6,FALSE),0)</f>
        <v>0</v>
      </c>
    </row>
    <row r="3144" spans="1:7">
      <c r="A3144" s="375">
        <v>38399</v>
      </c>
      <c r="B3144" s="372" t="s">
        <v>914</v>
      </c>
      <c r="C3144" s="374" t="s">
        <v>43</v>
      </c>
      <c r="D3144" s="374" t="s">
        <v>2</v>
      </c>
      <c r="E3144" s="375">
        <v>5.4160000000000005E-4</v>
      </c>
      <c r="F3144" s="268">
        <f>IF(C3144="MAT.",VLOOKUP(A3144,INSUMOS_AUX!A:F,6,FALSE),0)</f>
        <v>123.87</v>
      </c>
      <c r="G3144" s="375">
        <f>IF(C3144="M.O.",VLOOKUP(A3144,INSUMOS_AUX!A:F,6,FALSE),0)</f>
        <v>0</v>
      </c>
    </row>
    <row r="3145" spans="1:7" ht="21">
      <c r="A3145" s="375">
        <v>38413</v>
      </c>
      <c r="B3145" s="372" t="s">
        <v>2921</v>
      </c>
      <c r="C3145" s="374" t="s">
        <v>43</v>
      </c>
      <c r="D3145" s="374" t="s">
        <v>2</v>
      </c>
      <c r="E3145" s="375">
        <v>8.8200000000000003E-5</v>
      </c>
      <c r="F3145" s="268">
        <f>IF(C3145="MAT.",VLOOKUP(A3145,INSUMOS_AUX!A:F,6,FALSE),0)</f>
        <v>623.17999999999995</v>
      </c>
      <c r="G3145" s="375">
        <f>IF(C3145="M.O.",VLOOKUP(A3145,INSUMOS_AUX!A:F,6,FALSE),0)</f>
        <v>0</v>
      </c>
    </row>
    <row r="3146" spans="1:7">
      <c r="A3146" s="375">
        <v>38476</v>
      </c>
      <c r="B3146" s="372" t="s">
        <v>2266</v>
      </c>
      <c r="C3146" s="374" t="s">
        <v>43</v>
      </c>
      <c r="D3146" s="374" t="s">
        <v>2</v>
      </c>
      <c r="E3146" s="375">
        <v>4.1140000000000003E-4</v>
      </c>
      <c r="F3146" s="268">
        <f>IF(C3146="MAT.",VLOOKUP(A3146,INSUMOS_AUX!A:F,6,FALSE),0)</f>
        <v>186.63</v>
      </c>
      <c r="G3146" s="375">
        <f>IF(C3146="M.O.",VLOOKUP(A3146,INSUMOS_AUX!A:F,6,FALSE),0)</f>
        <v>0</v>
      </c>
    </row>
    <row r="3147" spans="1:7">
      <c r="A3147" s="375">
        <v>38477</v>
      </c>
      <c r="B3147" s="372" t="s">
        <v>2267</v>
      </c>
      <c r="C3147" s="374" t="s">
        <v>43</v>
      </c>
      <c r="D3147" s="374" t="s">
        <v>2</v>
      </c>
      <c r="E3147" s="375">
        <v>8.8200000000000003E-5</v>
      </c>
      <c r="F3147" s="268">
        <f>IF(C3147="MAT.",VLOOKUP(A3147,INSUMOS_AUX!A:F,6,FALSE),0)</f>
        <v>528.54</v>
      </c>
      <c r="G3147" s="375">
        <f>IF(C3147="M.O.",VLOOKUP(A3147,INSUMOS_AUX!A:F,6,FALSE),0)</f>
        <v>0</v>
      </c>
    </row>
    <row r="3148" spans="1:7">
      <c r="A3148" s="375" t="s">
        <v>6423</v>
      </c>
      <c r="B3148" s="372" t="s">
        <v>6424</v>
      </c>
      <c r="C3148" s="374" t="s">
        <v>43</v>
      </c>
      <c r="D3148" s="374" t="s">
        <v>2</v>
      </c>
      <c r="E3148" s="375">
        <v>1</v>
      </c>
      <c r="F3148" s="268">
        <f>IF(C3148="MAT.",VLOOKUP(A3148,INSUMOS_AUX!A:F,6,FALSE),0)</f>
        <v>47.4</v>
      </c>
      <c r="G3148" s="375">
        <f>IF(C3148="M.O.",VLOOKUP(A3148,INSUMOS_AUX!A:F,6,FALSE),0)</f>
        <v>0</v>
      </c>
    </row>
    <row r="3149" spans="1:7">
      <c r="A3149" s="96"/>
      <c r="B3149" s="110"/>
      <c r="C3149" s="97"/>
      <c r="D3149" s="97"/>
      <c r="E3149" s="97"/>
      <c r="F3149" s="97"/>
      <c r="G3149" s="97"/>
    </row>
    <row r="3150" spans="1:7">
      <c r="A3150" s="359" t="s">
        <v>5834</v>
      </c>
      <c r="B3150" s="358" t="s">
        <v>5835</v>
      </c>
      <c r="C3150" s="360" t="s">
        <v>75</v>
      </c>
      <c r="D3150" s="360" t="s">
        <v>78</v>
      </c>
      <c r="E3150" s="361">
        <v>5</v>
      </c>
      <c r="F3150" s="361">
        <f t="shared" ref="F3150:G3150" si="103">SUMPRODUCT($E3151:$E3177,F3151:F3177)</f>
        <v>34.325990063999996</v>
      </c>
      <c r="G3150" s="361">
        <f t="shared" si="103"/>
        <v>19.250508799999999</v>
      </c>
    </row>
    <row r="3151" spans="1:7">
      <c r="A3151" s="375">
        <v>10</v>
      </c>
      <c r="B3151" s="372" t="s">
        <v>332</v>
      </c>
      <c r="C3151" s="374" t="s">
        <v>43</v>
      </c>
      <c r="D3151" s="374" t="s">
        <v>2</v>
      </c>
      <c r="E3151" s="375">
        <v>1.282752E-2</v>
      </c>
      <c r="F3151" s="268">
        <f>IF(C3151="MAT.",VLOOKUP(A3151,INSUMOS_AUX!A:F,6,FALSE),0)</f>
        <v>6.13</v>
      </c>
      <c r="G3151" s="375">
        <f>IF(C3151="M.O.",VLOOKUP(A3151,INSUMOS_AUX!A:F,6,FALSE),0)</f>
        <v>0</v>
      </c>
    </row>
    <row r="3152" spans="1:7" ht="21">
      <c r="A3152" s="375">
        <v>11359</v>
      </c>
      <c r="B3152" s="372" t="s">
        <v>5603</v>
      </c>
      <c r="C3152" s="374" t="s">
        <v>43</v>
      </c>
      <c r="D3152" s="374" t="s">
        <v>2</v>
      </c>
      <c r="E3152" s="375">
        <v>1.0832000000000001E-4</v>
      </c>
      <c r="F3152" s="268">
        <f>IF(C3152="MAT.",VLOOKUP(A3152,INSUMOS_AUX!A:F,6,FALSE),0)</f>
        <v>604.45000000000005</v>
      </c>
      <c r="G3152" s="375">
        <f>IF(C3152="M.O.",VLOOKUP(A3152,INSUMOS_AUX!A:F,6,FALSE),0)</f>
        <v>0</v>
      </c>
    </row>
    <row r="3153" spans="1:7">
      <c r="A3153" s="375">
        <v>12815</v>
      </c>
      <c r="B3153" s="372" t="s">
        <v>2406</v>
      </c>
      <c r="C3153" s="374" t="s">
        <v>43</v>
      </c>
      <c r="D3153" s="374" t="s">
        <v>2</v>
      </c>
      <c r="E3153" s="375">
        <v>1.451056E-2</v>
      </c>
      <c r="F3153" s="268">
        <f>IF(C3153="MAT.",VLOOKUP(A3153,INSUMOS_AUX!A:F,6,FALSE),0)</f>
        <v>5.65</v>
      </c>
      <c r="G3153" s="375">
        <f>IF(C3153="M.O.",VLOOKUP(A3153,INSUMOS_AUX!A:F,6,FALSE),0)</f>
        <v>0</v>
      </c>
    </row>
    <row r="3154" spans="1:7">
      <c r="A3154" s="375">
        <v>12892</v>
      </c>
      <c r="B3154" s="372" t="s">
        <v>328</v>
      </c>
      <c r="C3154" s="374" t="s">
        <v>43</v>
      </c>
      <c r="D3154" s="374" t="s">
        <v>98</v>
      </c>
      <c r="E3154" s="375">
        <v>2.1975359999999999E-2</v>
      </c>
      <c r="F3154" s="268">
        <f>IF(C3154="MAT.",VLOOKUP(A3154,INSUMOS_AUX!A:F,6,FALSE),0)</f>
        <v>9</v>
      </c>
      <c r="G3154" s="375">
        <f>IF(C3154="M.O.",VLOOKUP(A3154,INSUMOS_AUX!A:F,6,FALSE),0)</f>
        <v>0</v>
      </c>
    </row>
    <row r="3155" spans="1:7">
      <c r="A3155" s="375">
        <v>12893</v>
      </c>
      <c r="B3155" s="372" t="s">
        <v>329</v>
      </c>
      <c r="C3155" s="374" t="s">
        <v>43</v>
      </c>
      <c r="D3155" s="374" t="s">
        <v>98</v>
      </c>
      <c r="E3155" s="375">
        <v>2.5615999999999998E-3</v>
      </c>
      <c r="F3155" s="268">
        <f>IF(C3155="MAT.",VLOOKUP(A3155,INSUMOS_AUX!A:F,6,FALSE),0)</f>
        <v>48</v>
      </c>
      <c r="G3155" s="375">
        <f>IF(C3155="M.O.",VLOOKUP(A3155,INSUMOS_AUX!A:F,6,FALSE),0)</f>
        <v>0</v>
      </c>
    </row>
    <row r="3156" spans="1:7">
      <c r="A3156" s="375">
        <v>2436</v>
      </c>
      <c r="B3156" s="372" t="s">
        <v>333</v>
      </c>
      <c r="C3156" s="374" t="s">
        <v>92</v>
      </c>
      <c r="D3156" s="374" t="s">
        <v>97</v>
      </c>
      <c r="E3156" s="375">
        <v>0.82408000000000003</v>
      </c>
      <c r="F3156" s="268">
        <f>IF(C3156="MAT.",VLOOKUP(A3156,INSUMOS_AUX!A:F,6,FALSE),0)</f>
        <v>0</v>
      </c>
      <c r="G3156" s="375">
        <f>IF(C3156="M.O.",VLOOKUP(A3156,INSUMOS_AUX!A:F,6,FALSE),0)</f>
        <v>13.35</v>
      </c>
    </row>
    <row r="3157" spans="1:7">
      <c r="A3157" s="375">
        <v>247</v>
      </c>
      <c r="B3157" s="372" t="s">
        <v>348</v>
      </c>
      <c r="C3157" s="374" t="s">
        <v>92</v>
      </c>
      <c r="D3157" s="374" t="s">
        <v>97</v>
      </c>
      <c r="E3157" s="375">
        <v>0.82408000000000003</v>
      </c>
      <c r="F3157" s="268">
        <f>IF(C3157="MAT.",VLOOKUP(A3157,INSUMOS_AUX!A:F,6,FALSE),0)</f>
        <v>0</v>
      </c>
      <c r="G3157" s="375">
        <f>IF(C3157="M.O.",VLOOKUP(A3157,INSUMOS_AUX!A:F,6,FALSE),0)</f>
        <v>10.01</v>
      </c>
    </row>
    <row r="3158" spans="1:7">
      <c r="A3158" s="375">
        <v>25966</v>
      </c>
      <c r="B3158" s="372" t="s">
        <v>3980</v>
      </c>
      <c r="C3158" s="374" t="s">
        <v>43</v>
      </c>
      <c r="D3158" s="374" t="s">
        <v>113</v>
      </c>
      <c r="E3158" s="375">
        <v>2.4183999999999998E-3</v>
      </c>
      <c r="F3158" s="268">
        <f>IF(C3158="MAT.",VLOOKUP(A3158,INSUMOS_AUX!A:F,6,FALSE),0)</f>
        <v>13.63</v>
      </c>
      <c r="G3158" s="375">
        <f>IF(C3158="M.O.",VLOOKUP(A3158,INSUMOS_AUX!A:F,6,FALSE),0)</f>
        <v>0</v>
      </c>
    </row>
    <row r="3159" spans="1:7">
      <c r="A3159" s="375">
        <v>2711</v>
      </c>
      <c r="B3159" s="372" t="s">
        <v>334</v>
      </c>
      <c r="C3159" s="374" t="s">
        <v>43</v>
      </c>
      <c r="D3159" s="374" t="s">
        <v>2</v>
      </c>
      <c r="E3159" s="375">
        <v>1.06336E-3</v>
      </c>
      <c r="F3159" s="268">
        <f>IF(C3159="MAT.",VLOOKUP(A3159,INSUMOS_AUX!A:F,6,FALSE),0)</f>
        <v>100.24</v>
      </c>
      <c r="G3159" s="375">
        <f>IF(C3159="M.O.",VLOOKUP(A3159,INSUMOS_AUX!A:F,6,FALSE),0)</f>
        <v>0</v>
      </c>
    </row>
    <row r="3160" spans="1:7">
      <c r="A3160" s="375">
        <v>36144</v>
      </c>
      <c r="B3160" s="372" t="s">
        <v>4026</v>
      </c>
      <c r="C3160" s="374" t="s">
        <v>43</v>
      </c>
      <c r="D3160" s="374" t="s">
        <v>2</v>
      </c>
      <c r="E3160" s="375">
        <v>0.17837952000000001</v>
      </c>
      <c r="F3160" s="268">
        <f>IF(C3160="MAT.",VLOOKUP(A3160,INSUMOS_AUX!A:F,6,FALSE),0)</f>
        <v>1.1200000000000001</v>
      </c>
      <c r="G3160" s="375">
        <f>IF(C3160="M.O.",VLOOKUP(A3160,INSUMOS_AUX!A:F,6,FALSE),0)</f>
        <v>0</v>
      </c>
    </row>
    <row r="3161" spans="1:7">
      <c r="A3161" s="375">
        <v>36146</v>
      </c>
      <c r="B3161" s="372" t="s">
        <v>3883</v>
      </c>
      <c r="C3161" s="374" t="s">
        <v>43</v>
      </c>
      <c r="D3161" s="374" t="s">
        <v>2</v>
      </c>
      <c r="E3161" s="375">
        <v>1.9844799999999998E-3</v>
      </c>
      <c r="F3161" s="268">
        <f>IF(C3161="MAT.",VLOOKUP(A3161,INSUMOS_AUX!A:F,6,FALSE),0)</f>
        <v>170</v>
      </c>
      <c r="G3161" s="375">
        <f>IF(C3161="M.O.",VLOOKUP(A3161,INSUMOS_AUX!A:F,6,FALSE),0)</f>
        <v>0</v>
      </c>
    </row>
    <row r="3162" spans="1:7" ht="21">
      <c r="A3162" s="375">
        <v>36149</v>
      </c>
      <c r="B3162" s="372" t="s">
        <v>4647</v>
      </c>
      <c r="C3162" s="374" t="s">
        <v>43</v>
      </c>
      <c r="D3162" s="374" t="s">
        <v>2</v>
      </c>
      <c r="E3162" s="375">
        <v>1.152E-3</v>
      </c>
      <c r="F3162" s="268">
        <f>IF(C3162="MAT.",VLOOKUP(A3162,INSUMOS_AUX!A:F,6,FALSE),0)</f>
        <v>117.5</v>
      </c>
      <c r="G3162" s="375">
        <f>IF(C3162="M.O.",VLOOKUP(A3162,INSUMOS_AUX!A:F,6,FALSE),0)</f>
        <v>0</v>
      </c>
    </row>
    <row r="3163" spans="1:7">
      <c r="A3163" s="375">
        <v>36150</v>
      </c>
      <c r="B3163" s="372" t="s">
        <v>780</v>
      </c>
      <c r="C3163" s="374" t="s">
        <v>43</v>
      </c>
      <c r="D3163" s="374" t="s">
        <v>2</v>
      </c>
      <c r="E3163" s="375">
        <v>4.2340800000000003E-3</v>
      </c>
      <c r="F3163" s="268">
        <f>IF(C3163="MAT.",VLOOKUP(A3163,INSUMOS_AUX!A:F,6,FALSE),0)</f>
        <v>29.7</v>
      </c>
      <c r="G3163" s="375">
        <f>IF(C3163="M.O.",VLOOKUP(A3163,INSUMOS_AUX!A:F,6,FALSE),0)</f>
        <v>0</v>
      </c>
    </row>
    <row r="3164" spans="1:7" ht="21">
      <c r="A3164" s="375">
        <v>36153</v>
      </c>
      <c r="B3164" s="372" t="s">
        <v>4184</v>
      </c>
      <c r="C3164" s="374" t="s">
        <v>43</v>
      </c>
      <c r="D3164" s="374" t="s">
        <v>2</v>
      </c>
      <c r="E3164" s="375">
        <v>1.72E-3</v>
      </c>
      <c r="F3164" s="268">
        <f>IF(C3164="MAT.",VLOOKUP(A3164,INSUMOS_AUX!A:F,6,FALSE),0)</f>
        <v>133.75</v>
      </c>
      <c r="G3164" s="375">
        <f>IF(C3164="M.O.",VLOOKUP(A3164,INSUMOS_AUX!A:F,6,FALSE),0)</f>
        <v>0</v>
      </c>
    </row>
    <row r="3165" spans="1:7">
      <c r="A3165" s="375">
        <v>37370</v>
      </c>
      <c r="B3165" s="372" t="s">
        <v>104</v>
      </c>
      <c r="C3165" s="374" t="s">
        <v>43</v>
      </c>
      <c r="D3165" s="374" t="s">
        <v>97</v>
      </c>
      <c r="E3165" s="375">
        <v>1.6</v>
      </c>
      <c r="F3165" s="268">
        <f>IF(C3165="MAT.",VLOOKUP(A3165,INSUMOS_AUX!A:F,6,FALSE),0)</f>
        <v>1.7</v>
      </c>
      <c r="G3165" s="375">
        <f>IF(C3165="M.O.",VLOOKUP(A3165,INSUMOS_AUX!A:F,6,FALSE),0)</f>
        <v>0</v>
      </c>
    </row>
    <row r="3166" spans="1:7">
      <c r="A3166" s="375">
        <v>37371</v>
      </c>
      <c r="B3166" s="372" t="s">
        <v>105</v>
      </c>
      <c r="C3166" s="374" t="s">
        <v>43</v>
      </c>
      <c r="D3166" s="374" t="s">
        <v>97</v>
      </c>
      <c r="E3166" s="375">
        <v>1.6</v>
      </c>
      <c r="F3166" s="268">
        <f>IF(C3166="MAT.",VLOOKUP(A3166,INSUMOS_AUX!A:F,6,FALSE),0)</f>
        <v>0.64</v>
      </c>
      <c r="G3166" s="375">
        <f>IF(C3166="M.O.",VLOOKUP(A3166,INSUMOS_AUX!A:F,6,FALSE),0)</f>
        <v>0</v>
      </c>
    </row>
    <row r="3167" spans="1:7">
      <c r="A3167" s="375">
        <v>37372</v>
      </c>
      <c r="B3167" s="372" t="s">
        <v>106</v>
      </c>
      <c r="C3167" s="374" t="s">
        <v>43</v>
      </c>
      <c r="D3167" s="374" t="s">
        <v>97</v>
      </c>
      <c r="E3167" s="375">
        <v>1.6</v>
      </c>
      <c r="F3167" s="268">
        <f>IF(C3167="MAT.",VLOOKUP(A3167,INSUMOS_AUX!A:F,6,FALSE),0)</f>
        <v>0.37</v>
      </c>
      <c r="G3167" s="375">
        <f>IF(C3167="M.O.",VLOOKUP(A3167,INSUMOS_AUX!A:F,6,FALSE),0)</f>
        <v>0</v>
      </c>
    </row>
    <row r="3168" spans="1:7">
      <c r="A3168" s="375">
        <v>37373</v>
      </c>
      <c r="B3168" s="372" t="s">
        <v>107</v>
      </c>
      <c r="C3168" s="374" t="s">
        <v>43</v>
      </c>
      <c r="D3168" s="374" t="s">
        <v>97</v>
      </c>
      <c r="E3168" s="375">
        <v>1.6</v>
      </c>
      <c r="F3168" s="268">
        <f>IF(C3168="MAT.",VLOOKUP(A3168,INSUMOS_AUX!A:F,6,FALSE),0)</f>
        <v>0.02</v>
      </c>
      <c r="G3168" s="375">
        <f>IF(C3168="M.O.",VLOOKUP(A3168,INSUMOS_AUX!A:F,6,FALSE),0)</f>
        <v>0</v>
      </c>
    </row>
    <row r="3169" spans="1:7">
      <c r="A3169" s="375">
        <v>38382</v>
      </c>
      <c r="B3169" s="372" t="s">
        <v>2915</v>
      </c>
      <c r="C3169" s="374" t="s">
        <v>43</v>
      </c>
      <c r="D3169" s="374" t="s">
        <v>2</v>
      </c>
      <c r="E3169" s="375">
        <v>4.3680000000000004E-3</v>
      </c>
      <c r="F3169" s="268">
        <f>IF(C3169="MAT.",VLOOKUP(A3169,INSUMOS_AUX!A:F,6,FALSE),0)</f>
        <v>7.37</v>
      </c>
      <c r="G3169" s="375">
        <f>IF(C3169="M.O.",VLOOKUP(A3169,INSUMOS_AUX!A:F,6,FALSE),0)</f>
        <v>0</v>
      </c>
    </row>
    <row r="3170" spans="1:7">
      <c r="A3170" s="375">
        <v>38390</v>
      </c>
      <c r="B3170" s="372" t="s">
        <v>4067</v>
      </c>
      <c r="C3170" s="374" t="s">
        <v>43</v>
      </c>
      <c r="D3170" s="374" t="s">
        <v>2</v>
      </c>
      <c r="E3170" s="375">
        <v>2.4183999999999998E-3</v>
      </c>
      <c r="F3170" s="268">
        <f>IF(C3170="MAT.",VLOOKUP(A3170,INSUMOS_AUX!A:F,6,FALSE),0)</f>
        <v>22.22</v>
      </c>
      <c r="G3170" s="375">
        <f>IF(C3170="M.O.",VLOOKUP(A3170,INSUMOS_AUX!A:F,6,FALSE),0)</f>
        <v>0</v>
      </c>
    </row>
    <row r="3171" spans="1:7">
      <c r="A3171" s="375">
        <v>38393</v>
      </c>
      <c r="B3171" s="372" t="s">
        <v>4066</v>
      </c>
      <c r="C3171" s="374" t="s">
        <v>43</v>
      </c>
      <c r="D3171" s="374" t="s">
        <v>2</v>
      </c>
      <c r="E3171" s="375">
        <v>2.4183999999999998E-3</v>
      </c>
      <c r="F3171" s="268">
        <f>IF(C3171="MAT.",VLOOKUP(A3171,INSUMOS_AUX!A:F,6,FALSE),0)</f>
        <v>10.02</v>
      </c>
      <c r="G3171" s="375">
        <f>IF(C3171="M.O.",VLOOKUP(A3171,INSUMOS_AUX!A:F,6,FALSE),0)</f>
        <v>0</v>
      </c>
    </row>
    <row r="3172" spans="1:7">
      <c r="A3172" s="375">
        <v>38396</v>
      </c>
      <c r="B3172" s="372" t="s">
        <v>4090</v>
      </c>
      <c r="C3172" s="374" t="s">
        <v>43</v>
      </c>
      <c r="D3172" s="374" t="s">
        <v>2</v>
      </c>
      <c r="E3172" s="375">
        <v>8.6719999999999996E-5</v>
      </c>
      <c r="F3172" s="268">
        <f>IF(C3172="MAT.",VLOOKUP(A3172,INSUMOS_AUX!A:F,6,FALSE),0)</f>
        <v>308.81</v>
      </c>
      <c r="G3172" s="375">
        <f>IF(C3172="M.O.",VLOOKUP(A3172,INSUMOS_AUX!A:F,6,FALSE),0)</f>
        <v>0</v>
      </c>
    </row>
    <row r="3173" spans="1:7">
      <c r="A3173" s="375">
        <v>38399</v>
      </c>
      <c r="B3173" s="372" t="s">
        <v>914</v>
      </c>
      <c r="C3173" s="374" t="s">
        <v>43</v>
      </c>
      <c r="D3173" s="374" t="s">
        <v>2</v>
      </c>
      <c r="E3173" s="375">
        <v>4.3328000000000003E-4</v>
      </c>
      <c r="F3173" s="268">
        <f>IF(C3173="MAT.",VLOOKUP(A3173,INSUMOS_AUX!A:F,6,FALSE),0)</f>
        <v>123.87</v>
      </c>
      <c r="G3173" s="375">
        <f>IF(C3173="M.O.",VLOOKUP(A3173,INSUMOS_AUX!A:F,6,FALSE),0)</f>
        <v>0</v>
      </c>
    </row>
    <row r="3174" spans="1:7" ht="21">
      <c r="A3174" s="375">
        <v>38413</v>
      </c>
      <c r="B3174" s="372" t="s">
        <v>2921</v>
      </c>
      <c r="C3174" s="374" t="s">
        <v>43</v>
      </c>
      <c r="D3174" s="374" t="s">
        <v>2</v>
      </c>
      <c r="E3174" s="375">
        <v>7.0560000000000002E-5</v>
      </c>
      <c r="F3174" s="268">
        <f>IF(C3174="MAT.",VLOOKUP(A3174,INSUMOS_AUX!A:F,6,FALSE),0)</f>
        <v>623.17999999999995</v>
      </c>
      <c r="G3174" s="375">
        <f>IF(C3174="M.O.",VLOOKUP(A3174,INSUMOS_AUX!A:F,6,FALSE),0)</f>
        <v>0</v>
      </c>
    </row>
    <row r="3175" spans="1:7">
      <c r="A3175" s="375">
        <v>38476</v>
      </c>
      <c r="B3175" s="372" t="s">
        <v>2266</v>
      </c>
      <c r="C3175" s="374" t="s">
        <v>43</v>
      </c>
      <c r="D3175" s="374" t="s">
        <v>2</v>
      </c>
      <c r="E3175" s="375">
        <v>3.2912000000000002E-4</v>
      </c>
      <c r="F3175" s="268">
        <f>IF(C3175="MAT.",VLOOKUP(A3175,INSUMOS_AUX!A:F,6,FALSE),0)</f>
        <v>186.63</v>
      </c>
      <c r="G3175" s="375">
        <f>IF(C3175="M.O.",VLOOKUP(A3175,INSUMOS_AUX!A:F,6,FALSE),0)</f>
        <v>0</v>
      </c>
    </row>
    <row r="3176" spans="1:7">
      <c r="A3176" s="375">
        <v>38477</v>
      </c>
      <c r="B3176" s="372" t="s">
        <v>2267</v>
      </c>
      <c r="C3176" s="374" t="s">
        <v>43</v>
      </c>
      <c r="D3176" s="374" t="s">
        <v>2</v>
      </c>
      <c r="E3176" s="375">
        <v>7.0560000000000002E-5</v>
      </c>
      <c r="F3176" s="268">
        <f>IF(C3176="MAT.",VLOOKUP(A3176,INSUMOS_AUX!A:F,6,FALSE),0)</f>
        <v>528.54</v>
      </c>
      <c r="G3176" s="375">
        <f>IF(C3176="M.O.",VLOOKUP(A3176,INSUMOS_AUX!A:F,6,FALSE),0)</f>
        <v>0</v>
      </c>
    </row>
    <row r="3177" spans="1:7">
      <c r="A3177" s="375" t="s">
        <v>6425</v>
      </c>
      <c r="B3177" s="372" t="s">
        <v>5835</v>
      </c>
      <c r="C3177" s="374" t="s">
        <v>43</v>
      </c>
      <c r="D3177" s="374" t="s">
        <v>78</v>
      </c>
      <c r="E3177" s="375">
        <v>1</v>
      </c>
      <c r="F3177" s="268">
        <f>IF(C3177="MAT.",VLOOKUP(A3177,INSUMOS_AUX!A:F,6,FALSE),0)</f>
        <v>27.91</v>
      </c>
      <c r="G3177" s="375">
        <f>IF(C3177="M.O.",VLOOKUP(A3177,INSUMOS_AUX!A:F,6,FALSE),0)</f>
        <v>0</v>
      </c>
    </row>
    <row r="3178" spans="1:7">
      <c r="A3178" s="96"/>
      <c r="B3178" s="110"/>
      <c r="C3178" s="97"/>
      <c r="D3178" s="97"/>
      <c r="E3178" s="97"/>
      <c r="F3178" s="97"/>
      <c r="G3178" s="97"/>
    </row>
    <row r="3179" spans="1:7">
      <c r="A3179" s="359" t="s">
        <v>5836</v>
      </c>
      <c r="B3179" s="358" t="s">
        <v>5837</v>
      </c>
      <c r="C3179" s="360" t="s">
        <v>75</v>
      </c>
      <c r="D3179" s="360" t="s">
        <v>78</v>
      </c>
      <c r="E3179" s="361">
        <v>3</v>
      </c>
      <c r="F3179" s="361">
        <f t="shared" ref="F3179:G3179" si="104">SUMPRODUCT($E3180:$E3206,F3180:F3206)</f>
        <v>26.567995031999999</v>
      </c>
      <c r="G3179" s="361">
        <f t="shared" si="104"/>
        <v>9.6252543999999993</v>
      </c>
    </row>
    <row r="3180" spans="1:7">
      <c r="A3180" s="375">
        <v>10</v>
      </c>
      <c r="B3180" s="372" t="s">
        <v>332</v>
      </c>
      <c r="C3180" s="374" t="s">
        <v>43</v>
      </c>
      <c r="D3180" s="374" t="s">
        <v>2</v>
      </c>
      <c r="E3180" s="375">
        <v>6.4137600000000001E-3</v>
      </c>
      <c r="F3180" s="268">
        <f>IF(C3180="MAT.",VLOOKUP(A3180,INSUMOS_AUX!A:F,6,FALSE),0)</f>
        <v>6.13</v>
      </c>
      <c r="G3180" s="375">
        <f>IF(C3180="M.O.",VLOOKUP(A3180,INSUMOS_AUX!A:F,6,FALSE),0)</f>
        <v>0</v>
      </c>
    </row>
    <row r="3181" spans="1:7" ht="21">
      <c r="A3181" s="375">
        <v>11359</v>
      </c>
      <c r="B3181" s="372" t="s">
        <v>5603</v>
      </c>
      <c r="C3181" s="374" t="s">
        <v>43</v>
      </c>
      <c r="D3181" s="374" t="s">
        <v>2</v>
      </c>
      <c r="E3181" s="375">
        <v>5.4160000000000003E-5</v>
      </c>
      <c r="F3181" s="268">
        <f>IF(C3181="MAT.",VLOOKUP(A3181,INSUMOS_AUX!A:F,6,FALSE),0)</f>
        <v>604.45000000000005</v>
      </c>
      <c r="G3181" s="375">
        <f>IF(C3181="M.O.",VLOOKUP(A3181,INSUMOS_AUX!A:F,6,FALSE),0)</f>
        <v>0</v>
      </c>
    </row>
    <row r="3182" spans="1:7">
      <c r="A3182" s="375">
        <v>12815</v>
      </c>
      <c r="B3182" s="372" t="s">
        <v>2406</v>
      </c>
      <c r="C3182" s="374" t="s">
        <v>43</v>
      </c>
      <c r="D3182" s="374" t="s">
        <v>2</v>
      </c>
      <c r="E3182" s="375">
        <v>7.2552800000000002E-3</v>
      </c>
      <c r="F3182" s="268">
        <f>IF(C3182="MAT.",VLOOKUP(A3182,INSUMOS_AUX!A:F,6,FALSE),0)</f>
        <v>5.65</v>
      </c>
      <c r="G3182" s="375">
        <f>IF(C3182="M.O.",VLOOKUP(A3182,INSUMOS_AUX!A:F,6,FALSE),0)</f>
        <v>0</v>
      </c>
    </row>
    <row r="3183" spans="1:7">
      <c r="A3183" s="375">
        <v>12892</v>
      </c>
      <c r="B3183" s="372" t="s">
        <v>328</v>
      </c>
      <c r="C3183" s="374" t="s">
        <v>43</v>
      </c>
      <c r="D3183" s="374" t="s">
        <v>98</v>
      </c>
      <c r="E3183" s="375">
        <v>1.098768E-2</v>
      </c>
      <c r="F3183" s="268">
        <f>IF(C3183="MAT.",VLOOKUP(A3183,INSUMOS_AUX!A:F,6,FALSE),0)</f>
        <v>9</v>
      </c>
      <c r="G3183" s="375">
        <f>IF(C3183="M.O.",VLOOKUP(A3183,INSUMOS_AUX!A:F,6,FALSE),0)</f>
        <v>0</v>
      </c>
    </row>
    <row r="3184" spans="1:7">
      <c r="A3184" s="375">
        <v>12893</v>
      </c>
      <c r="B3184" s="372" t="s">
        <v>329</v>
      </c>
      <c r="C3184" s="374" t="s">
        <v>43</v>
      </c>
      <c r="D3184" s="374" t="s">
        <v>98</v>
      </c>
      <c r="E3184" s="375">
        <v>1.2807999999999999E-3</v>
      </c>
      <c r="F3184" s="268">
        <f>IF(C3184="MAT.",VLOOKUP(A3184,INSUMOS_AUX!A:F,6,FALSE),0)</f>
        <v>48</v>
      </c>
      <c r="G3184" s="375">
        <f>IF(C3184="M.O.",VLOOKUP(A3184,INSUMOS_AUX!A:F,6,FALSE),0)</f>
        <v>0</v>
      </c>
    </row>
    <row r="3185" spans="1:7">
      <c r="A3185" s="375">
        <v>2436</v>
      </c>
      <c r="B3185" s="372" t="s">
        <v>333</v>
      </c>
      <c r="C3185" s="374" t="s">
        <v>92</v>
      </c>
      <c r="D3185" s="374" t="s">
        <v>97</v>
      </c>
      <c r="E3185" s="375">
        <v>0.41204000000000002</v>
      </c>
      <c r="F3185" s="268">
        <f>IF(C3185="MAT.",VLOOKUP(A3185,INSUMOS_AUX!A:F,6,FALSE),0)</f>
        <v>0</v>
      </c>
      <c r="G3185" s="375">
        <f>IF(C3185="M.O.",VLOOKUP(A3185,INSUMOS_AUX!A:F,6,FALSE),0)</f>
        <v>13.35</v>
      </c>
    </row>
    <row r="3186" spans="1:7">
      <c r="A3186" s="375">
        <v>247</v>
      </c>
      <c r="B3186" s="372" t="s">
        <v>348</v>
      </c>
      <c r="C3186" s="374" t="s">
        <v>92</v>
      </c>
      <c r="D3186" s="374" t="s">
        <v>97</v>
      </c>
      <c r="E3186" s="375">
        <v>0.41204000000000002</v>
      </c>
      <c r="F3186" s="268">
        <f>IF(C3186="MAT.",VLOOKUP(A3186,INSUMOS_AUX!A:F,6,FALSE),0)</f>
        <v>0</v>
      </c>
      <c r="G3186" s="375">
        <f>IF(C3186="M.O.",VLOOKUP(A3186,INSUMOS_AUX!A:F,6,FALSE),0)</f>
        <v>10.01</v>
      </c>
    </row>
    <row r="3187" spans="1:7">
      <c r="A3187" s="375">
        <v>25966</v>
      </c>
      <c r="B3187" s="372" t="s">
        <v>3980</v>
      </c>
      <c r="C3187" s="374" t="s">
        <v>43</v>
      </c>
      <c r="D3187" s="374" t="s">
        <v>113</v>
      </c>
      <c r="E3187" s="375">
        <v>1.2091999999999999E-3</v>
      </c>
      <c r="F3187" s="268">
        <f>IF(C3187="MAT.",VLOOKUP(A3187,INSUMOS_AUX!A:F,6,FALSE),0)</f>
        <v>13.63</v>
      </c>
      <c r="G3187" s="375">
        <f>IF(C3187="M.O.",VLOOKUP(A3187,INSUMOS_AUX!A:F,6,FALSE),0)</f>
        <v>0</v>
      </c>
    </row>
    <row r="3188" spans="1:7">
      <c r="A3188" s="375">
        <v>2711</v>
      </c>
      <c r="B3188" s="372" t="s">
        <v>334</v>
      </c>
      <c r="C3188" s="374" t="s">
        <v>43</v>
      </c>
      <c r="D3188" s="374" t="s">
        <v>2</v>
      </c>
      <c r="E3188" s="375">
        <v>5.3167999999999998E-4</v>
      </c>
      <c r="F3188" s="268">
        <f>IF(C3188="MAT.",VLOOKUP(A3188,INSUMOS_AUX!A:F,6,FALSE),0)</f>
        <v>100.24</v>
      </c>
      <c r="G3188" s="375">
        <f>IF(C3188="M.O.",VLOOKUP(A3188,INSUMOS_AUX!A:F,6,FALSE),0)</f>
        <v>0</v>
      </c>
    </row>
    <row r="3189" spans="1:7">
      <c r="A3189" s="375">
        <v>36144</v>
      </c>
      <c r="B3189" s="372" t="s">
        <v>4026</v>
      </c>
      <c r="C3189" s="374" t="s">
        <v>43</v>
      </c>
      <c r="D3189" s="374" t="s">
        <v>2</v>
      </c>
      <c r="E3189" s="375">
        <v>8.9189760000000007E-2</v>
      </c>
      <c r="F3189" s="268">
        <f>IF(C3189="MAT.",VLOOKUP(A3189,INSUMOS_AUX!A:F,6,FALSE),0)</f>
        <v>1.1200000000000001</v>
      </c>
      <c r="G3189" s="375">
        <f>IF(C3189="M.O.",VLOOKUP(A3189,INSUMOS_AUX!A:F,6,FALSE),0)</f>
        <v>0</v>
      </c>
    </row>
    <row r="3190" spans="1:7">
      <c r="A3190" s="375">
        <v>36146</v>
      </c>
      <c r="B3190" s="372" t="s">
        <v>3883</v>
      </c>
      <c r="C3190" s="374" t="s">
        <v>43</v>
      </c>
      <c r="D3190" s="374" t="s">
        <v>2</v>
      </c>
      <c r="E3190" s="375">
        <v>9.9223999999999992E-4</v>
      </c>
      <c r="F3190" s="268">
        <f>IF(C3190="MAT.",VLOOKUP(A3190,INSUMOS_AUX!A:F,6,FALSE),0)</f>
        <v>170</v>
      </c>
      <c r="G3190" s="375">
        <f>IF(C3190="M.O.",VLOOKUP(A3190,INSUMOS_AUX!A:F,6,FALSE),0)</f>
        <v>0</v>
      </c>
    </row>
    <row r="3191" spans="1:7" ht="21">
      <c r="A3191" s="375">
        <v>36149</v>
      </c>
      <c r="B3191" s="372" t="s">
        <v>4647</v>
      </c>
      <c r="C3191" s="374" t="s">
        <v>43</v>
      </c>
      <c r="D3191" s="374" t="s">
        <v>2</v>
      </c>
      <c r="E3191" s="375">
        <v>5.7600000000000001E-4</v>
      </c>
      <c r="F3191" s="268">
        <f>IF(C3191="MAT.",VLOOKUP(A3191,INSUMOS_AUX!A:F,6,FALSE),0)</f>
        <v>117.5</v>
      </c>
      <c r="G3191" s="375">
        <f>IF(C3191="M.O.",VLOOKUP(A3191,INSUMOS_AUX!A:F,6,FALSE),0)</f>
        <v>0</v>
      </c>
    </row>
    <row r="3192" spans="1:7">
      <c r="A3192" s="375">
        <v>36150</v>
      </c>
      <c r="B3192" s="372" t="s">
        <v>780</v>
      </c>
      <c r="C3192" s="374" t="s">
        <v>43</v>
      </c>
      <c r="D3192" s="374" t="s">
        <v>2</v>
      </c>
      <c r="E3192" s="375">
        <v>2.1170400000000002E-3</v>
      </c>
      <c r="F3192" s="268">
        <f>IF(C3192="MAT.",VLOOKUP(A3192,INSUMOS_AUX!A:F,6,FALSE),0)</f>
        <v>29.7</v>
      </c>
      <c r="G3192" s="375">
        <f>IF(C3192="M.O.",VLOOKUP(A3192,INSUMOS_AUX!A:F,6,FALSE),0)</f>
        <v>0</v>
      </c>
    </row>
    <row r="3193" spans="1:7" ht="21">
      <c r="A3193" s="375">
        <v>36153</v>
      </c>
      <c r="B3193" s="372" t="s">
        <v>4184</v>
      </c>
      <c r="C3193" s="374" t="s">
        <v>43</v>
      </c>
      <c r="D3193" s="374" t="s">
        <v>2</v>
      </c>
      <c r="E3193" s="375">
        <v>8.5999999999999998E-4</v>
      </c>
      <c r="F3193" s="268">
        <f>IF(C3193="MAT.",VLOOKUP(A3193,INSUMOS_AUX!A:F,6,FALSE),0)</f>
        <v>133.75</v>
      </c>
      <c r="G3193" s="375">
        <f>IF(C3193="M.O.",VLOOKUP(A3193,INSUMOS_AUX!A:F,6,FALSE),0)</f>
        <v>0</v>
      </c>
    </row>
    <row r="3194" spans="1:7">
      <c r="A3194" s="375">
        <v>37370</v>
      </c>
      <c r="B3194" s="372" t="s">
        <v>104</v>
      </c>
      <c r="C3194" s="374" t="s">
        <v>43</v>
      </c>
      <c r="D3194" s="374" t="s">
        <v>97</v>
      </c>
      <c r="E3194" s="375">
        <v>0.8</v>
      </c>
      <c r="F3194" s="268">
        <f>IF(C3194="MAT.",VLOOKUP(A3194,INSUMOS_AUX!A:F,6,FALSE),0)</f>
        <v>1.7</v>
      </c>
      <c r="G3194" s="375">
        <f>IF(C3194="M.O.",VLOOKUP(A3194,INSUMOS_AUX!A:F,6,FALSE),0)</f>
        <v>0</v>
      </c>
    </row>
    <row r="3195" spans="1:7">
      <c r="A3195" s="375">
        <v>37371</v>
      </c>
      <c r="B3195" s="372" t="s">
        <v>105</v>
      </c>
      <c r="C3195" s="374" t="s">
        <v>43</v>
      </c>
      <c r="D3195" s="374" t="s">
        <v>97</v>
      </c>
      <c r="E3195" s="375">
        <v>0.8</v>
      </c>
      <c r="F3195" s="268">
        <f>IF(C3195="MAT.",VLOOKUP(A3195,INSUMOS_AUX!A:F,6,FALSE),0)</f>
        <v>0.64</v>
      </c>
      <c r="G3195" s="375">
        <f>IF(C3195="M.O.",VLOOKUP(A3195,INSUMOS_AUX!A:F,6,FALSE),0)</f>
        <v>0</v>
      </c>
    </row>
    <row r="3196" spans="1:7">
      <c r="A3196" s="375">
        <v>37372</v>
      </c>
      <c r="B3196" s="372" t="s">
        <v>106</v>
      </c>
      <c r="C3196" s="374" t="s">
        <v>43</v>
      </c>
      <c r="D3196" s="374" t="s">
        <v>97</v>
      </c>
      <c r="E3196" s="375">
        <v>0.8</v>
      </c>
      <c r="F3196" s="268">
        <f>IF(C3196="MAT.",VLOOKUP(A3196,INSUMOS_AUX!A:F,6,FALSE),0)</f>
        <v>0.37</v>
      </c>
      <c r="G3196" s="375">
        <f>IF(C3196="M.O.",VLOOKUP(A3196,INSUMOS_AUX!A:F,6,FALSE),0)</f>
        <v>0</v>
      </c>
    </row>
    <row r="3197" spans="1:7">
      <c r="A3197" s="375">
        <v>37373</v>
      </c>
      <c r="B3197" s="372" t="s">
        <v>107</v>
      </c>
      <c r="C3197" s="374" t="s">
        <v>43</v>
      </c>
      <c r="D3197" s="374" t="s">
        <v>97</v>
      </c>
      <c r="E3197" s="375">
        <v>0.8</v>
      </c>
      <c r="F3197" s="268">
        <f>IF(C3197="MAT.",VLOOKUP(A3197,INSUMOS_AUX!A:F,6,FALSE),0)</f>
        <v>0.02</v>
      </c>
      <c r="G3197" s="375">
        <f>IF(C3197="M.O.",VLOOKUP(A3197,INSUMOS_AUX!A:F,6,FALSE),0)</f>
        <v>0</v>
      </c>
    </row>
    <row r="3198" spans="1:7">
      <c r="A3198" s="375">
        <v>38382</v>
      </c>
      <c r="B3198" s="372" t="s">
        <v>2915</v>
      </c>
      <c r="C3198" s="374" t="s">
        <v>43</v>
      </c>
      <c r="D3198" s="374" t="s">
        <v>2</v>
      </c>
      <c r="E3198" s="375">
        <v>2.1840000000000002E-3</v>
      </c>
      <c r="F3198" s="268">
        <f>IF(C3198="MAT.",VLOOKUP(A3198,INSUMOS_AUX!A:F,6,FALSE),0)</f>
        <v>7.37</v>
      </c>
      <c r="G3198" s="375">
        <f>IF(C3198="M.O.",VLOOKUP(A3198,INSUMOS_AUX!A:F,6,FALSE),0)</f>
        <v>0</v>
      </c>
    </row>
    <row r="3199" spans="1:7">
      <c r="A3199" s="375">
        <v>38390</v>
      </c>
      <c r="B3199" s="372" t="s">
        <v>4067</v>
      </c>
      <c r="C3199" s="374" t="s">
        <v>43</v>
      </c>
      <c r="D3199" s="374" t="s">
        <v>2</v>
      </c>
      <c r="E3199" s="375">
        <v>1.2091999999999999E-3</v>
      </c>
      <c r="F3199" s="268">
        <f>IF(C3199="MAT.",VLOOKUP(A3199,INSUMOS_AUX!A:F,6,FALSE),0)</f>
        <v>22.22</v>
      </c>
      <c r="G3199" s="375">
        <f>IF(C3199="M.O.",VLOOKUP(A3199,INSUMOS_AUX!A:F,6,FALSE),0)</f>
        <v>0</v>
      </c>
    </row>
    <row r="3200" spans="1:7">
      <c r="A3200" s="375">
        <v>38393</v>
      </c>
      <c r="B3200" s="372" t="s">
        <v>4066</v>
      </c>
      <c r="C3200" s="374" t="s">
        <v>43</v>
      </c>
      <c r="D3200" s="374" t="s">
        <v>2</v>
      </c>
      <c r="E3200" s="375">
        <v>1.2091999999999999E-3</v>
      </c>
      <c r="F3200" s="268">
        <f>IF(C3200="MAT.",VLOOKUP(A3200,INSUMOS_AUX!A:F,6,FALSE),0)</f>
        <v>10.02</v>
      </c>
      <c r="G3200" s="375">
        <f>IF(C3200="M.O.",VLOOKUP(A3200,INSUMOS_AUX!A:F,6,FALSE),0)</f>
        <v>0</v>
      </c>
    </row>
    <row r="3201" spans="1:7">
      <c r="A3201" s="375">
        <v>38396</v>
      </c>
      <c r="B3201" s="372" t="s">
        <v>4090</v>
      </c>
      <c r="C3201" s="374" t="s">
        <v>43</v>
      </c>
      <c r="D3201" s="374" t="s">
        <v>2</v>
      </c>
      <c r="E3201" s="375">
        <v>4.3359999999999998E-5</v>
      </c>
      <c r="F3201" s="268">
        <f>IF(C3201="MAT.",VLOOKUP(A3201,INSUMOS_AUX!A:F,6,FALSE),0)</f>
        <v>308.81</v>
      </c>
      <c r="G3201" s="375">
        <f>IF(C3201="M.O.",VLOOKUP(A3201,INSUMOS_AUX!A:F,6,FALSE),0)</f>
        <v>0</v>
      </c>
    </row>
    <row r="3202" spans="1:7">
      <c r="A3202" s="375">
        <v>38399</v>
      </c>
      <c r="B3202" s="372" t="s">
        <v>914</v>
      </c>
      <c r="C3202" s="374" t="s">
        <v>43</v>
      </c>
      <c r="D3202" s="374" t="s">
        <v>2</v>
      </c>
      <c r="E3202" s="375">
        <v>2.1664000000000001E-4</v>
      </c>
      <c r="F3202" s="268">
        <f>IF(C3202="MAT.",VLOOKUP(A3202,INSUMOS_AUX!A:F,6,FALSE),0)</f>
        <v>123.87</v>
      </c>
      <c r="G3202" s="375">
        <f>IF(C3202="M.O.",VLOOKUP(A3202,INSUMOS_AUX!A:F,6,FALSE),0)</f>
        <v>0</v>
      </c>
    </row>
    <row r="3203" spans="1:7" ht="21">
      <c r="A3203" s="375">
        <v>38413</v>
      </c>
      <c r="B3203" s="372" t="s">
        <v>2921</v>
      </c>
      <c r="C3203" s="374" t="s">
        <v>43</v>
      </c>
      <c r="D3203" s="374" t="s">
        <v>2</v>
      </c>
      <c r="E3203" s="375">
        <v>3.5280000000000001E-5</v>
      </c>
      <c r="F3203" s="268">
        <f>IF(C3203="MAT.",VLOOKUP(A3203,INSUMOS_AUX!A:F,6,FALSE),0)</f>
        <v>623.17999999999995</v>
      </c>
      <c r="G3203" s="375">
        <f>IF(C3203="M.O.",VLOOKUP(A3203,INSUMOS_AUX!A:F,6,FALSE),0)</f>
        <v>0</v>
      </c>
    </row>
    <row r="3204" spans="1:7">
      <c r="A3204" s="375">
        <v>38476</v>
      </c>
      <c r="B3204" s="372" t="s">
        <v>2266</v>
      </c>
      <c r="C3204" s="374" t="s">
        <v>43</v>
      </c>
      <c r="D3204" s="374" t="s">
        <v>2</v>
      </c>
      <c r="E3204" s="375">
        <v>1.6456000000000001E-4</v>
      </c>
      <c r="F3204" s="268">
        <f>IF(C3204="MAT.",VLOOKUP(A3204,INSUMOS_AUX!A:F,6,FALSE),0)</f>
        <v>186.63</v>
      </c>
      <c r="G3204" s="375">
        <f>IF(C3204="M.O.",VLOOKUP(A3204,INSUMOS_AUX!A:F,6,FALSE),0)</f>
        <v>0</v>
      </c>
    </row>
    <row r="3205" spans="1:7">
      <c r="A3205" s="375">
        <v>38477</v>
      </c>
      <c r="B3205" s="372" t="s">
        <v>2267</v>
      </c>
      <c r="C3205" s="374" t="s">
        <v>43</v>
      </c>
      <c r="D3205" s="374" t="s">
        <v>2</v>
      </c>
      <c r="E3205" s="375">
        <v>3.5280000000000001E-5</v>
      </c>
      <c r="F3205" s="268">
        <f>IF(C3205="MAT.",VLOOKUP(A3205,INSUMOS_AUX!A:F,6,FALSE),0)</f>
        <v>528.54</v>
      </c>
      <c r="G3205" s="375">
        <f>IF(C3205="M.O.",VLOOKUP(A3205,INSUMOS_AUX!A:F,6,FALSE),0)</f>
        <v>0</v>
      </c>
    </row>
    <row r="3206" spans="1:7">
      <c r="A3206" s="375" t="s">
        <v>6426</v>
      </c>
      <c r="B3206" s="372" t="s">
        <v>5837</v>
      </c>
      <c r="C3206" s="374" t="s">
        <v>43</v>
      </c>
      <c r="D3206" s="374" t="s">
        <v>2</v>
      </c>
      <c r="E3206" s="375">
        <v>1</v>
      </c>
      <c r="F3206" s="268">
        <f>IF(C3206="MAT.",VLOOKUP(A3206,INSUMOS_AUX!A:F,6,FALSE),0)</f>
        <v>23.36</v>
      </c>
      <c r="G3206" s="375">
        <f>IF(C3206="M.O.",VLOOKUP(A3206,INSUMOS_AUX!A:F,6,FALSE),0)</f>
        <v>0</v>
      </c>
    </row>
    <row r="3207" spans="1:7">
      <c r="A3207" s="96"/>
      <c r="B3207" s="110"/>
      <c r="C3207" s="97"/>
      <c r="D3207" s="97"/>
      <c r="E3207" s="97"/>
      <c r="F3207" s="97"/>
      <c r="G3207" s="97"/>
    </row>
    <row r="3208" spans="1:7">
      <c r="A3208" s="359" t="s">
        <v>5838</v>
      </c>
      <c r="B3208" s="358" t="s">
        <v>5839</v>
      </c>
      <c r="C3208" s="360" t="s">
        <v>75</v>
      </c>
      <c r="D3208" s="360" t="s">
        <v>2</v>
      </c>
      <c r="E3208" s="361">
        <v>12</v>
      </c>
      <c r="F3208" s="361">
        <f t="shared" ref="F3208:G3208" si="105">SUMPRODUCT($E3209:$E3235,F3209:F3235)</f>
        <v>9.7459962739999995</v>
      </c>
      <c r="G3208" s="361">
        <f t="shared" si="105"/>
        <v>7.2189408000000004</v>
      </c>
    </row>
    <row r="3209" spans="1:7">
      <c r="A3209" s="375">
        <v>10</v>
      </c>
      <c r="B3209" s="372" t="s">
        <v>332</v>
      </c>
      <c r="C3209" s="374" t="s">
        <v>43</v>
      </c>
      <c r="D3209" s="374" t="s">
        <v>2</v>
      </c>
      <c r="E3209" s="375">
        <v>4.8103199999999999E-3</v>
      </c>
      <c r="F3209" s="268">
        <f>IF(C3209="MAT.",VLOOKUP(A3209,INSUMOS_AUX!A:F,6,FALSE),0)</f>
        <v>6.13</v>
      </c>
      <c r="G3209" s="375">
        <f>IF(C3209="M.O.",VLOOKUP(A3209,INSUMOS_AUX!A:F,6,FALSE),0)</f>
        <v>0</v>
      </c>
    </row>
    <row r="3210" spans="1:7" ht="21">
      <c r="A3210" s="375">
        <v>11359</v>
      </c>
      <c r="B3210" s="372" t="s">
        <v>5603</v>
      </c>
      <c r="C3210" s="374" t="s">
        <v>43</v>
      </c>
      <c r="D3210" s="374" t="s">
        <v>2</v>
      </c>
      <c r="E3210" s="375">
        <v>4.0620000000000001E-5</v>
      </c>
      <c r="F3210" s="268">
        <f>IF(C3210="MAT.",VLOOKUP(A3210,INSUMOS_AUX!A:F,6,FALSE),0)</f>
        <v>604.45000000000005</v>
      </c>
      <c r="G3210" s="375">
        <f>IF(C3210="M.O.",VLOOKUP(A3210,INSUMOS_AUX!A:F,6,FALSE),0)</f>
        <v>0</v>
      </c>
    </row>
    <row r="3211" spans="1:7">
      <c r="A3211" s="375">
        <v>12815</v>
      </c>
      <c r="B3211" s="372" t="s">
        <v>2406</v>
      </c>
      <c r="C3211" s="374" t="s">
        <v>43</v>
      </c>
      <c r="D3211" s="374" t="s">
        <v>2</v>
      </c>
      <c r="E3211" s="375">
        <v>5.4414600000000004E-3</v>
      </c>
      <c r="F3211" s="268">
        <f>IF(C3211="MAT.",VLOOKUP(A3211,INSUMOS_AUX!A:F,6,FALSE),0)</f>
        <v>5.65</v>
      </c>
      <c r="G3211" s="375">
        <f>IF(C3211="M.O.",VLOOKUP(A3211,INSUMOS_AUX!A:F,6,FALSE),0)</f>
        <v>0</v>
      </c>
    </row>
    <row r="3212" spans="1:7">
      <c r="A3212" s="375">
        <v>12892</v>
      </c>
      <c r="B3212" s="372" t="s">
        <v>328</v>
      </c>
      <c r="C3212" s="374" t="s">
        <v>43</v>
      </c>
      <c r="D3212" s="374" t="s">
        <v>98</v>
      </c>
      <c r="E3212" s="375">
        <v>8.2407599999999998E-3</v>
      </c>
      <c r="F3212" s="268">
        <f>IF(C3212="MAT.",VLOOKUP(A3212,INSUMOS_AUX!A:F,6,FALSE),0)</f>
        <v>9</v>
      </c>
      <c r="G3212" s="375">
        <f>IF(C3212="M.O.",VLOOKUP(A3212,INSUMOS_AUX!A:F,6,FALSE),0)</f>
        <v>0</v>
      </c>
    </row>
    <row r="3213" spans="1:7">
      <c r="A3213" s="375">
        <v>12893</v>
      </c>
      <c r="B3213" s="372" t="s">
        <v>329</v>
      </c>
      <c r="C3213" s="374" t="s">
        <v>43</v>
      </c>
      <c r="D3213" s="374" t="s">
        <v>98</v>
      </c>
      <c r="E3213" s="375">
        <v>9.6060000000000004E-4</v>
      </c>
      <c r="F3213" s="268">
        <f>IF(C3213="MAT.",VLOOKUP(A3213,INSUMOS_AUX!A:F,6,FALSE),0)</f>
        <v>48</v>
      </c>
      <c r="G3213" s="375">
        <f>IF(C3213="M.O.",VLOOKUP(A3213,INSUMOS_AUX!A:F,6,FALSE),0)</f>
        <v>0</v>
      </c>
    </row>
    <row r="3214" spans="1:7">
      <c r="A3214" s="375">
        <v>2436</v>
      </c>
      <c r="B3214" s="372" t="s">
        <v>333</v>
      </c>
      <c r="C3214" s="374" t="s">
        <v>92</v>
      </c>
      <c r="D3214" s="374" t="s">
        <v>97</v>
      </c>
      <c r="E3214" s="375">
        <v>0.30903000000000003</v>
      </c>
      <c r="F3214" s="268">
        <f>IF(C3214="MAT.",VLOOKUP(A3214,INSUMOS_AUX!A:F,6,FALSE),0)</f>
        <v>0</v>
      </c>
      <c r="G3214" s="375">
        <f>IF(C3214="M.O.",VLOOKUP(A3214,INSUMOS_AUX!A:F,6,FALSE),0)</f>
        <v>13.35</v>
      </c>
    </row>
    <row r="3215" spans="1:7">
      <c r="A3215" s="375">
        <v>247</v>
      </c>
      <c r="B3215" s="372" t="s">
        <v>348</v>
      </c>
      <c r="C3215" s="374" t="s">
        <v>92</v>
      </c>
      <c r="D3215" s="374" t="s">
        <v>97</v>
      </c>
      <c r="E3215" s="375">
        <v>0.30903000000000003</v>
      </c>
      <c r="F3215" s="268">
        <f>IF(C3215="MAT.",VLOOKUP(A3215,INSUMOS_AUX!A:F,6,FALSE),0)</f>
        <v>0</v>
      </c>
      <c r="G3215" s="375">
        <f>IF(C3215="M.O.",VLOOKUP(A3215,INSUMOS_AUX!A:F,6,FALSE),0)</f>
        <v>10.01</v>
      </c>
    </row>
    <row r="3216" spans="1:7">
      <c r="A3216" s="375">
        <v>25966</v>
      </c>
      <c r="B3216" s="372" t="s">
        <v>3980</v>
      </c>
      <c r="C3216" s="374" t="s">
        <v>43</v>
      </c>
      <c r="D3216" s="374" t="s">
        <v>113</v>
      </c>
      <c r="E3216" s="375">
        <v>9.0689999999999998E-4</v>
      </c>
      <c r="F3216" s="268">
        <f>IF(C3216="MAT.",VLOOKUP(A3216,INSUMOS_AUX!A:F,6,FALSE),0)</f>
        <v>13.63</v>
      </c>
      <c r="G3216" s="375">
        <f>IF(C3216="M.O.",VLOOKUP(A3216,INSUMOS_AUX!A:F,6,FALSE),0)</f>
        <v>0</v>
      </c>
    </row>
    <row r="3217" spans="1:7">
      <c r="A3217" s="375">
        <v>2711</v>
      </c>
      <c r="B3217" s="372" t="s">
        <v>334</v>
      </c>
      <c r="C3217" s="374" t="s">
        <v>43</v>
      </c>
      <c r="D3217" s="374" t="s">
        <v>2</v>
      </c>
      <c r="E3217" s="375">
        <v>3.9876000000000001E-4</v>
      </c>
      <c r="F3217" s="268">
        <f>IF(C3217="MAT.",VLOOKUP(A3217,INSUMOS_AUX!A:F,6,FALSE),0)</f>
        <v>100.24</v>
      </c>
      <c r="G3217" s="375">
        <f>IF(C3217="M.O.",VLOOKUP(A3217,INSUMOS_AUX!A:F,6,FALSE),0)</f>
        <v>0</v>
      </c>
    </row>
    <row r="3218" spans="1:7">
      <c r="A3218" s="375">
        <v>36144</v>
      </c>
      <c r="B3218" s="372" t="s">
        <v>4026</v>
      </c>
      <c r="C3218" s="374" t="s">
        <v>43</v>
      </c>
      <c r="D3218" s="374" t="s">
        <v>2</v>
      </c>
      <c r="E3218" s="375">
        <v>6.6892320000000005E-2</v>
      </c>
      <c r="F3218" s="268">
        <f>IF(C3218="MAT.",VLOOKUP(A3218,INSUMOS_AUX!A:F,6,FALSE),0)</f>
        <v>1.1200000000000001</v>
      </c>
      <c r="G3218" s="375">
        <f>IF(C3218="M.O.",VLOOKUP(A3218,INSUMOS_AUX!A:F,6,FALSE),0)</f>
        <v>0</v>
      </c>
    </row>
    <row r="3219" spans="1:7">
      <c r="A3219" s="375">
        <v>36146</v>
      </c>
      <c r="B3219" s="372" t="s">
        <v>3883</v>
      </c>
      <c r="C3219" s="374" t="s">
        <v>43</v>
      </c>
      <c r="D3219" s="374" t="s">
        <v>2</v>
      </c>
      <c r="E3219" s="375">
        <v>7.4417999999999999E-4</v>
      </c>
      <c r="F3219" s="268">
        <f>IF(C3219="MAT.",VLOOKUP(A3219,INSUMOS_AUX!A:F,6,FALSE),0)</f>
        <v>170</v>
      </c>
      <c r="G3219" s="375">
        <f>IF(C3219="M.O.",VLOOKUP(A3219,INSUMOS_AUX!A:F,6,FALSE),0)</f>
        <v>0</v>
      </c>
    </row>
    <row r="3220" spans="1:7" ht="21">
      <c r="A3220" s="375">
        <v>36149</v>
      </c>
      <c r="B3220" s="372" t="s">
        <v>4647</v>
      </c>
      <c r="C3220" s="374" t="s">
        <v>43</v>
      </c>
      <c r="D3220" s="374" t="s">
        <v>2</v>
      </c>
      <c r="E3220" s="375">
        <v>4.3199999999999998E-4</v>
      </c>
      <c r="F3220" s="268">
        <f>IF(C3220="MAT.",VLOOKUP(A3220,INSUMOS_AUX!A:F,6,FALSE),0)</f>
        <v>117.5</v>
      </c>
      <c r="G3220" s="375">
        <f>IF(C3220="M.O.",VLOOKUP(A3220,INSUMOS_AUX!A:F,6,FALSE),0)</f>
        <v>0</v>
      </c>
    </row>
    <row r="3221" spans="1:7">
      <c r="A3221" s="375">
        <v>36150</v>
      </c>
      <c r="B3221" s="372" t="s">
        <v>780</v>
      </c>
      <c r="C3221" s="374" t="s">
        <v>43</v>
      </c>
      <c r="D3221" s="374" t="s">
        <v>2</v>
      </c>
      <c r="E3221" s="375">
        <v>1.58778E-3</v>
      </c>
      <c r="F3221" s="268">
        <f>IF(C3221="MAT.",VLOOKUP(A3221,INSUMOS_AUX!A:F,6,FALSE),0)</f>
        <v>29.7</v>
      </c>
      <c r="G3221" s="375">
        <f>IF(C3221="M.O.",VLOOKUP(A3221,INSUMOS_AUX!A:F,6,FALSE),0)</f>
        <v>0</v>
      </c>
    </row>
    <row r="3222" spans="1:7" ht="21">
      <c r="A3222" s="375">
        <v>36153</v>
      </c>
      <c r="B3222" s="372" t="s">
        <v>4184</v>
      </c>
      <c r="C3222" s="374" t="s">
        <v>43</v>
      </c>
      <c r="D3222" s="374" t="s">
        <v>2</v>
      </c>
      <c r="E3222" s="375">
        <v>6.4499999999999996E-4</v>
      </c>
      <c r="F3222" s="268">
        <f>IF(C3222="MAT.",VLOOKUP(A3222,INSUMOS_AUX!A:F,6,FALSE),0)</f>
        <v>133.75</v>
      </c>
      <c r="G3222" s="375">
        <f>IF(C3222="M.O.",VLOOKUP(A3222,INSUMOS_AUX!A:F,6,FALSE),0)</f>
        <v>0</v>
      </c>
    </row>
    <row r="3223" spans="1:7">
      <c r="A3223" s="375">
        <v>37370</v>
      </c>
      <c r="B3223" s="372" t="s">
        <v>104</v>
      </c>
      <c r="C3223" s="374" t="s">
        <v>43</v>
      </c>
      <c r="D3223" s="374" t="s">
        <v>97</v>
      </c>
      <c r="E3223" s="375">
        <v>0.6</v>
      </c>
      <c r="F3223" s="268">
        <f>IF(C3223="MAT.",VLOOKUP(A3223,INSUMOS_AUX!A:F,6,FALSE),0)</f>
        <v>1.7</v>
      </c>
      <c r="G3223" s="375">
        <f>IF(C3223="M.O.",VLOOKUP(A3223,INSUMOS_AUX!A:F,6,FALSE),0)</f>
        <v>0</v>
      </c>
    </row>
    <row r="3224" spans="1:7">
      <c r="A3224" s="375">
        <v>37371</v>
      </c>
      <c r="B3224" s="372" t="s">
        <v>105</v>
      </c>
      <c r="C3224" s="374" t="s">
        <v>43</v>
      </c>
      <c r="D3224" s="374" t="s">
        <v>97</v>
      </c>
      <c r="E3224" s="375">
        <v>0.6</v>
      </c>
      <c r="F3224" s="268">
        <f>IF(C3224="MAT.",VLOOKUP(A3224,INSUMOS_AUX!A:F,6,FALSE),0)</f>
        <v>0.64</v>
      </c>
      <c r="G3224" s="375">
        <f>IF(C3224="M.O.",VLOOKUP(A3224,INSUMOS_AUX!A:F,6,FALSE),0)</f>
        <v>0</v>
      </c>
    </row>
    <row r="3225" spans="1:7">
      <c r="A3225" s="375">
        <v>37372</v>
      </c>
      <c r="B3225" s="372" t="s">
        <v>106</v>
      </c>
      <c r="C3225" s="374" t="s">
        <v>43</v>
      </c>
      <c r="D3225" s="374" t="s">
        <v>97</v>
      </c>
      <c r="E3225" s="375">
        <v>0.6</v>
      </c>
      <c r="F3225" s="268">
        <f>IF(C3225="MAT.",VLOOKUP(A3225,INSUMOS_AUX!A:F,6,FALSE),0)</f>
        <v>0.37</v>
      </c>
      <c r="G3225" s="375">
        <f>IF(C3225="M.O.",VLOOKUP(A3225,INSUMOS_AUX!A:F,6,FALSE),0)</f>
        <v>0</v>
      </c>
    </row>
    <row r="3226" spans="1:7">
      <c r="A3226" s="375">
        <v>37373</v>
      </c>
      <c r="B3226" s="372" t="s">
        <v>107</v>
      </c>
      <c r="C3226" s="374" t="s">
        <v>43</v>
      </c>
      <c r="D3226" s="374" t="s">
        <v>97</v>
      </c>
      <c r="E3226" s="375">
        <v>0.6</v>
      </c>
      <c r="F3226" s="268">
        <f>IF(C3226="MAT.",VLOOKUP(A3226,INSUMOS_AUX!A:F,6,FALSE),0)</f>
        <v>0.02</v>
      </c>
      <c r="G3226" s="375">
        <f>IF(C3226="M.O.",VLOOKUP(A3226,INSUMOS_AUX!A:F,6,FALSE),0)</f>
        <v>0</v>
      </c>
    </row>
    <row r="3227" spans="1:7">
      <c r="A3227" s="375">
        <v>38382</v>
      </c>
      <c r="B3227" s="372" t="s">
        <v>2915</v>
      </c>
      <c r="C3227" s="374" t="s">
        <v>43</v>
      </c>
      <c r="D3227" s="374" t="s">
        <v>2</v>
      </c>
      <c r="E3227" s="375">
        <v>1.6379999999999999E-3</v>
      </c>
      <c r="F3227" s="268">
        <f>IF(C3227="MAT.",VLOOKUP(A3227,INSUMOS_AUX!A:F,6,FALSE),0)</f>
        <v>7.37</v>
      </c>
      <c r="G3227" s="375">
        <f>IF(C3227="M.O.",VLOOKUP(A3227,INSUMOS_AUX!A:F,6,FALSE),0)</f>
        <v>0</v>
      </c>
    </row>
    <row r="3228" spans="1:7">
      <c r="A3228" s="375">
        <v>38390</v>
      </c>
      <c r="B3228" s="372" t="s">
        <v>4067</v>
      </c>
      <c r="C3228" s="374" t="s">
        <v>43</v>
      </c>
      <c r="D3228" s="374" t="s">
        <v>2</v>
      </c>
      <c r="E3228" s="375">
        <v>9.0689999999999998E-4</v>
      </c>
      <c r="F3228" s="268">
        <f>IF(C3228="MAT.",VLOOKUP(A3228,INSUMOS_AUX!A:F,6,FALSE),0)</f>
        <v>22.22</v>
      </c>
      <c r="G3228" s="375">
        <f>IF(C3228="M.O.",VLOOKUP(A3228,INSUMOS_AUX!A:F,6,FALSE),0)</f>
        <v>0</v>
      </c>
    </row>
    <row r="3229" spans="1:7">
      <c r="A3229" s="375">
        <v>38393</v>
      </c>
      <c r="B3229" s="372" t="s">
        <v>4066</v>
      </c>
      <c r="C3229" s="374" t="s">
        <v>43</v>
      </c>
      <c r="D3229" s="374" t="s">
        <v>2</v>
      </c>
      <c r="E3229" s="375">
        <v>9.0689999999999998E-4</v>
      </c>
      <c r="F3229" s="268">
        <f>IF(C3229="MAT.",VLOOKUP(A3229,INSUMOS_AUX!A:F,6,FALSE),0)</f>
        <v>10.02</v>
      </c>
      <c r="G3229" s="375">
        <f>IF(C3229="M.O.",VLOOKUP(A3229,INSUMOS_AUX!A:F,6,FALSE),0)</f>
        <v>0</v>
      </c>
    </row>
    <row r="3230" spans="1:7">
      <c r="A3230" s="375">
        <v>38396</v>
      </c>
      <c r="B3230" s="372" t="s">
        <v>4090</v>
      </c>
      <c r="C3230" s="374" t="s">
        <v>43</v>
      </c>
      <c r="D3230" s="374" t="s">
        <v>2</v>
      </c>
      <c r="E3230" s="375">
        <v>3.252E-5</v>
      </c>
      <c r="F3230" s="268">
        <f>IF(C3230="MAT.",VLOOKUP(A3230,INSUMOS_AUX!A:F,6,FALSE),0)</f>
        <v>308.81</v>
      </c>
      <c r="G3230" s="375">
        <f>IF(C3230="M.O.",VLOOKUP(A3230,INSUMOS_AUX!A:F,6,FALSE),0)</f>
        <v>0</v>
      </c>
    </row>
    <row r="3231" spans="1:7">
      <c r="A3231" s="375">
        <v>38399</v>
      </c>
      <c r="B3231" s="372" t="s">
        <v>914</v>
      </c>
      <c r="C3231" s="374" t="s">
        <v>43</v>
      </c>
      <c r="D3231" s="374" t="s">
        <v>2</v>
      </c>
      <c r="E3231" s="375">
        <v>1.6248E-4</v>
      </c>
      <c r="F3231" s="268">
        <f>IF(C3231="MAT.",VLOOKUP(A3231,INSUMOS_AUX!A:F,6,FALSE),0)</f>
        <v>123.87</v>
      </c>
      <c r="G3231" s="375">
        <f>IF(C3231="M.O.",VLOOKUP(A3231,INSUMOS_AUX!A:F,6,FALSE),0)</f>
        <v>0</v>
      </c>
    </row>
    <row r="3232" spans="1:7" ht="21">
      <c r="A3232" s="375">
        <v>38413</v>
      </c>
      <c r="B3232" s="372" t="s">
        <v>2921</v>
      </c>
      <c r="C3232" s="374" t="s">
        <v>43</v>
      </c>
      <c r="D3232" s="374" t="s">
        <v>2</v>
      </c>
      <c r="E3232" s="375">
        <v>2.6460000000000001E-5</v>
      </c>
      <c r="F3232" s="268">
        <f>IF(C3232="MAT.",VLOOKUP(A3232,INSUMOS_AUX!A:F,6,FALSE),0)</f>
        <v>623.17999999999995</v>
      </c>
      <c r="G3232" s="375">
        <f>IF(C3232="M.O.",VLOOKUP(A3232,INSUMOS_AUX!A:F,6,FALSE),0)</f>
        <v>0</v>
      </c>
    </row>
    <row r="3233" spans="1:7">
      <c r="A3233" s="375">
        <v>38476</v>
      </c>
      <c r="B3233" s="372" t="s">
        <v>2266</v>
      </c>
      <c r="C3233" s="374" t="s">
        <v>43</v>
      </c>
      <c r="D3233" s="374" t="s">
        <v>2</v>
      </c>
      <c r="E3233" s="375">
        <v>1.2342000000000001E-4</v>
      </c>
      <c r="F3233" s="268">
        <f>IF(C3233="MAT.",VLOOKUP(A3233,INSUMOS_AUX!A:F,6,FALSE),0)</f>
        <v>186.63</v>
      </c>
      <c r="G3233" s="375">
        <f>IF(C3233="M.O.",VLOOKUP(A3233,INSUMOS_AUX!A:F,6,FALSE),0)</f>
        <v>0</v>
      </c>
    </row>
    <row r="3234" spans="1:7">
      <c r="A3234" s="375">
        <v>38477</v>
      </c>
      <c r="B3234" s="372" t="s">
        <v>2267</v>
      </c>
      <c r="C3234" s="374" t="s">
        <v>43</v>
      </c>
      <c r="D3234" s="374" t="s">
        <v>2</v>
      </c>
      <c r="E3234" s="375">
        <v>2.6460000000000001E-5</v>
      </c>
      <c r="F3234" s="268">
        <f>IF(C3234="MAT.",VLOOKUP(A3234,INSUMOS_AUX!A:F,6,FALSE),0)</f>
        <v>528.54</v>
      </c>
      <c r="G3234" s="375">
        <f>IF(C3234="M.O.",VLOOKUP(A3234,INSUMOS_AUX!A:F,6,FALSE),0)</f>
        <v>0</v>
      </c>
    </row>
    <row r="3235" spans="1:7">
      <c r="A3235" s="375" t="s">
        <v>6427</v>
      </c>
      <c r="B3235" s="372" t="s">
        <v>6428</v>
      </c>
      <c r="C3235" s="374" t="s">
        <v>43</v>
      </c>
      <c r="D3235" s="374" t="s">
        <v>2</v>
      </c>
      <c r="E3235" s="375">
        <v>1</v>
      </c>
      <c r="F3235" s="268">
        <f>IF(C3235="MAT.",VLOOKUP(A3235,INSUMOS_AUX!A:F,6,FALSE),0)</f>
        <v>7.34</v>
      </c>
      <c r="G3235" s="375">
        <f>IF(C3235="M.O.",VLOOKUP(A3235,INSUMOS_AUX!A:F,6,FALSE),0)</f>
        <v>0</v>
      </c>
    </row>
    <row r="3236" spans="1:7">
      <c r="A3236" s="96"/>
      <c r="B3236" s="110"/>
      <c r="C3236" s="97"/>
      <c r="D3236" s="97"/>
      <c r="E3236" s="97"/>
      <c r="F3236" s="97"/>
      <c r="G3236" s="97"/>
    </row>
    <row r="3237" spans="1:7" ht="21">
      <c r="A3237" s="68" t="s">
        <v>5840</v>
      </c>
      <c r="B3237" s="377" t="s">
        <v>5841</v>
      </c>
      <c r="C3237" s="69"/>
      <c r="D3237" s="69"/>
      <c r="E3237" s="69"/>
      <c r="F3237" s="69"/>
      <c r="G3237" s="69"/>
    </row>
    <row r="3238" spans="1:7">
      <c r="A3238" s="96"/>
      <c r="B3238" s="110"/>
      <c r="C3238" s="97"/>
      <c r="D3238" s="97"/>
      <c r="E3238" s="97"/>
      <c r="F3238" s="97"/>
      <c r="G3238" s="97"/>
    </row>
    <row r="3239" spans="1:7" ht="21">
      <c r="A3239" s="359" t="s">
        <v>5842</v>
      </c>
      <c r="B3239" s="358" t="s">
        <v>5843</v>
      </c>
      <c r="C3239" s="360" t="s">
        <v>75</v>
      </c>
      <c r="D3239" s="360" t="s">
        <v>78</v>
      </c>
      <c r="E3239" s="361">
        <v>168</v>
      </c>
      <c r="F3239" s="361">
        <f t="shared" ref="F3239:G3239" si="106">SUMPRODUCT($E3240:$E3266,F3240:F3266)</f>
        <v>3.2984272632600002</v>
      </c>
      <c r="G3239" s="361">
        <f t="shared" si="106"/>
        <v>3.9463543039999998</v>
      </c>
    </row>
    <row r="3240" spans="1:7">
      <c r="A3240" s="375">
        <v>10</v>
      </c>
      <c r="B3240" s="372" t="s">
        <v>332</v>
      </c>
      <c r="C3240" s="374" t="s">
        <v>43</v>
      </c>
      <c r="D3240" s="374" t="s">
        <v>2</v>
      </c>
      <c r="E3240" s="375">
        <v>2.6296420000000002E-3</v>
      </c>
      <c r="F3240" s="268">
        <f>IF(C3240="MAT.",VLOOKUP(A3240,INSUMOS_AUX!A:F,6,FALSE),0)</f>
        <v>6.13</v>
      </c>
      <c r="G3240" s="375">
        <f>IF(C3240="M.O.",VLOOKUP(A3240,INSUMOS_AUX!A:F,6,FALSE),0)</f>
        <v>0</v>
      </c>
    </row>
    <row r="3241" spans="1:7" ht="21">
      <c r="A3241" s="375">
        <v>11359</v>
      </c>
      <c r="B3241" s="372" t="s">
        <v>5603</v>
      </c>
      <c r="C3241" s="374" t="s">
        <v>43</v>
      </c>
      <c r="D3241" s="374" t="s">
        <v>2</v>
      </c>
      <c r="E3241" s="375">
        <v>2.2206000000000001E-5</v>
      </c>
      <c r="F3241" s="268">
        <f>IF(C3241="MAT.",VLOOKUP(A3241,INSUMOS_AUX!A:F,6,FALSE),0)</f>
        <v>604.45000000000005</v>
      </c>
      <c r="G3241" s="375">
        <f>IF(C3241="M.O.",VLOOKUP(A3241,INSUMOS_AUX!A:F,6,FALSE),0)</f>
        <v>0</v>
      </c>
    </row>
    <row r="3242" spans="1:7">
      <c r="A3242" s="375">
        <v>12815</v>
      </c>
      <c r="B3242" s="372" t="s">
        <v>2406</v>
      </c>
      <c r="C3242" s="374" t="s">
        <v>43</v>
      </c>
      <c r="D3242" s="374" t="s">
        <v>2</v>
      </c>
      <c r="E3242" s="375">
        <v>2.9746640000000001E-3</v>
      </c>
      <c r="F3242" s="268">
        <f>IF(C3242="MAT.",VLOOKUP(A3242,INSUMOS_AUX!A:F,6,FALSE),0)</f>
        <v>5.65</v>
      </c>
      <c r="G3242" s="375">
        <f>IF(C3242="M.O.",VLOOKUP(A3242,INSUMOS_AUX!A:F,6,FALSE),0)</f>
        <v>0</v>
      </c>
    </row>
    <row r="3243" spans="1:7">
      <c r="A3243" s="375">
        <v>12892</v>
      </c>
      <c r="B3243" s="372" t="s">
        <v>328</v>
      </c>
      <c r="C3243" s="374" t="s">
        <v>43</v>
      </c>
      <c r="D3243" s="374" t="s">
        <v>98</v>
      </c>
      <c r="E3243" s="375">
        <v>4.5049479999999999E-3</v>
      </c>
      <c r="F3243" s="268">
        <f>IF(C3243="MAT.",VLOOKUP(A3243,INSUMOS_AUX!A:F,6,FALSE),0)</f>
        <v>9</v>
      </c>
      <c r="G3243" s="375">
        <f>IF(C3243="M.O.",VLOOKUP(A3243,INSUMOS_AUX!A:F,6,FALSE),0)</f>
        <v>0</v>
      </c>
    </row>
    <row r="3244" spans="1:7">
      <c r="A3244" s="375">
        <v>12893</v>
      </c>
      <c r="B3244" s="372" t="s">
        <v>329</v>
      </c>
      <c r="C3244" s="374" t="s">
        <v>43</v>
      </c>
      <c r="D3244" s="374" t="s">
        <v>98</v>
      </c>
      <c r="E3244" s="375">
        <v>5.2512800000000003E-4</v>
      </c>
      <c r="F3244" s="268">
        <f>IF(C3244="MAT.",VLOOKUP(A3244,INSUMOS_AUX!A:F,6,FALSE),0)</f>
        <v>48</v>
      </c>
      <c r="G3244" s="375">
        <f>IF(C3244="M.O.",VLOOKUP(A3244,INSUMOS_AUX!A:F,6,FALSE),0)</f>
        <v>0</v>
      </c>
    </row>
    <row r="3245" spans="1:7">
      <c r="A3245" s="375">
        <v>2436</v>
      </c>
      <c r="B3245" s="372" t="s">
        <v>333</v>
      </c>
      <c r="C3245" s="374" t="s">
        <v>92</v>
      </c>
      <c r="D3245" s="374" t="s">
        <v>97</v>
      </c>
      <c r="E3245" s="375">
        <v>0.16893639999999999</v>
      </c>
      <c r="F3245" s="268">
        <f>IF(C3245="MAT.",VLOOKUP(A3245,INSUMOS_AUX!A:F,6,FALSE),0)</f>
        <v>0</v>
      </c>
      <c r="G3245" s="375">
        <f>IF(C3245="M.O.",VLOOKUP(A3245,INSUMOS_AUX!A:F,6,FALSE),0)</f>
        <v>13.35</v>
      </c>
    </row>
    <row r="3246" spans="1:7">
      <c r="A3246" s="375">
        <v>247</v>
      </c>
      <c r="B3246" s="372" t="s">
        <v>348</v>
      </c>
      <c r="C3246" s="374" t="s">
        <v>92</v>
      </c>
      <c r="D3246" s="374" t="s">
        <v>97</v>
      </c>
      <c r="E3246" s="375">
        <v>0.16893639999999999</v>
      </c>
      <c r="F3246" s="268">
        <f>IF(C3246="MAT.",VLOOKUP(A3246,INSUMOS_AUX!A:F,6,FALSE),0)</f>
        <v>0</v>
      </c>
      <c r="G3246" s="375">
        <f>IF(C3246="M.O.",VLOOKUP(A3246,INSUMOS_AUX!A:F,6,FALSE),0)</f>
        <v>10.01</v>
      </c>
    </row>
    <row r="3247" spans="1:7">
      <c r="A3247" s="375">
        <v>25966</v>
      </c>
      <c r="B3247" s="372" t="s">
        <v>3980</v>
      </c>
      <c r="C3247" s="374" t="s">
        <v>43</v>
      </c>
      <c r="D3247" s="374" t="s">
        <v>113</v>
      </c>
      <c r="E3247" s="375">
        <v>4.9577200000000001E-4</v>
      </c>
      <c r="F3247" s="268">
        <f>IF(C3247="MAT.",VLOOKUP(A3247,INSUMOS_AUX!A:F,6,FALSE),0)</f>
        <v>13.63</v>
      </c>
      <c r="G3247" s="375">
        <f>IF(C3247="M.O.",VLOOKUP(A3247,INSUMOS_AUX!A:F,6,FALSE),0)</f>
        <v>0</v>
      </c>
    </row>
    <row r="3248" spans="1:7">
      <c r="A3248" s="375">
        <v>2690</v>
      </c>
      <c r="B3248" s="372" t="s">
        <v>358</v>
      </c>
      <c r="C3248" s="374" t="s">
        <v>43</v>
      </c>
      <c r="D3248" s="374" t="s">
        <v>78</v>
      </c>
      <c r="E3248" s="375">
        <v>1.0169999999999999</v>
      </c>
      <c r="F3248" s="268">
        <f>IF(C3248="MAT.",VLOOKUP(A3248,INSUMOS_AUX!A:F,6,FALSE),0)</f>
        <v>1.95</v>
      </c>
      <c r="G3248" s="375">
        <f>IF(C3248="M.O.",VLOOKUP(A3248,INSUMOS_AUX!A:F,6,FALSE),0)</f>
        <v>0</v>
      </c>
    </row>
    <row r="3249" spans="1:7">
      <c r="A3249" s="375">
        <v>2711</v>
      </c>
      <c r="B3249" s="372" t="s">
        <v>334</v>
      </c>
      <c r="C3249" s="374" t="s">
        <v>43</v>
      </c>
      <c r="D3249" s="374" t="s">
        <v>2</v>
      </c>
      <c r="E3249" s="375">
        <v>2.1798799999999999E-4</v>
      </c>
      <c r="F3249" s="268">
        <f>IF(C3249="MAT.",VLOOKUP(A3249,INSUMOS_AUX!A:F,6,FALSE),0)</f>
        <v>100.24</v>
      </c>
      <c r="G3249" s="375">
        <f>IF(C3249="M.O.",VLOOKUP(A3249,INSUMOS_AUX!A:F,6,FALSE),0)</f>
        <v>0</v>
      </c>
    </row>
    <row r="3250" spans="1:7">
      <c r="A3250" s="375">
        <v>36144</v>
      </c>
      <c r="B3250" s="372" t="s">
        <v>4026</v>
      </c>
      <c r="C3250" s="374" t="s">
        <v>43</v>
      </c>
      <c r="D3250" s="374" t="s">
        <v>2</v>
      </c>
      <c r="E3250" s="375">
        <v>3.6567802000000003E-2</v>
      </c>
      <c r="F3250" s="268">
        <f>IF(C3250="MAT.",VLOOKUP(A3250,INSUMOS_AUX!A:F,6,FALSE),0)</f>
        <v>1.1200000000000001</v>
      </c>
      <c r="G3250" s="375">
        <f>IF(C3250="M.O.",VLOOKUP(A3250,INSUMOS_AUX!A:F,6,FALSE),0)</f>
        <v>0</v>
      </c>
    </row>
    <row r="3251" spans="1:7">
      <c r="A3251" s="375">
        <v>36146</v>
      </c>
      <c r="B3251" s="372" t="s">
        <v>3883</v>
      </c>
      <c r="C3251" s="374" t="s">
        <v>43</v>
      </c>
      <c r="D3251" s="374" t="s">
        <v>2</v>
      </c>
      <c r="E3251" s="375">
        <v>4.0681799999999998E-4</v>
      </c>
      <c r="F3251" s="268">
        <f>IF(C3251="MAT.",VLOOKUP(A3251,INSUMOS_AUX!A:F,6,FALSE),0)</f>
        <v>170</v>
      </c>
      <c r="G3251" s="375">
        <f>IF(C3251="M.O.",VLOOKUP(A3251,INSUMOS_AUX!A:F,6,FALSE),0)</f>
        <v>0</v>
      </c>
    </row>
    <row r="3252" spans="1:7" ht="21">
      <c r="A3252" s="375">
        <v>36149</v>
      </c>
      <c r="B3252" s="372" t="s">
        <v>4647</v>
      </c>
      <c r="C3252" s="374" t="s">
        <v>43</v>
      </c>
      <c r="D3252" s="374" t="s">
        <v>2</v>
      </c>
      <c r="E3252" s="375">
        <v>2.3615999999999999E-4</v>
      </c>
      <c r="F3252" s="268">
        <f>IF(C3252="MAT.",VLOOKUP(A3252,INSUMOS_AUX!A:F,6,FALSE),0)</f>
        <v>117.5</v>
      </c>
      <c r="G3252" s="375">
        <f>IF(C3252="M.O.",VLOOKUP(A3252,INSUMOS_AUX!A:F,6,FALSE),0)</f>
        <v>0</v>
      </c>
    </row>
    <row r="3253" spans="1:7">
      <c r="A3253" s="375">
        <v>36150</v>
      </c>
      <c r="B3253" s="372" t="s">
        <v>780</v>
      </c>
      <c r="C3253" s="374" t="s">
        <v>43</v>
      </c>
      <c r="D3253" s="374" t="s">
        <v>2</v>
      </c>
      <c r="E3253" s="375">
        <v>8.6798599999999995E-4</v>
      </c>
      <c r="F3253" s="268">
        <f>IF(C3253="MAT.",VLOOKUP(A3253,INSUMOS_AUX!A:F,6,FALSE),0)</f>
        <v>29.7</v>
      </c>
      <c r="G3253" s="375">
        <f>IF(C3253="M.O.",VLOOKUP(A3253,INSUMOS_AUX!A:F,6,FALSE),0)</f>
        <v>0</v>
      </c>
    </row>
    <row r="3254" spans="1:7" ht="21">
      <c r="A3254" s="375">
        <v>36153</v>
      </c>
      <c r="B3254" s="372" t="s">
        <v>4184</v>
      </c>
      <c r="C3254" s="374" t="s">
        <v>43</v>
      </c>
      <c r="D3254" s="374" t="s">
        <v>2</v>
      </c>
      <c r="E3254" s="375">
        <v>3.5260000000000001E-4</v>
      </c>
      <c r="F3254" s="268">
        <f>IF(C3254="MAT.",VLOOKUP(A3254,INSUMOS_AUX!A:F,6,FALSE),0)</f>
        <v>133.75</v>
      </c>
      <c r="G3254" s="375">
        <f>IF(C3254="M.O.",VLOOKUP(A3254,INSUMOS_AUX!A:F,6,FALSE),0)</f>
        <v>0</v>
      </c>
    </row>
    <row r="3255" spans="1:7">
      <c r="A3255" s="375">
        <v>37370</v>
      </c>
      <c r="B3255" s="372" t="s">
        <v>104</v>
      </c>
      <c r="C3255" s="374" t="s">
        <v>43</v>
      </c>
      <c r="D3255" s="374" t="s">
        <v>97</v>
      </c>
      <c r="E3255" s="375">
        <v>0.32800000000000001</v>
      </c>
      <c r="F3255" s="268">
        <f>IF(C3255="MAT.",VLOOKUP(A3255,INSUMOS_AUX!A:F,6,FALSE),0)</f>
        <v>1.7</v>
      </c>
      <c r="G3255" s="375">
        <f>IF(C3255="M.O.",VLOOKUP(A3255,INSUMOS_AUX!A:F,6,FALSE),0)</f>
        <v>0</v>
      </c>
    </row>
    <row r="3256" spans="1:7">
      <c r="A3256" s="375">
        <v>37371</v>
      </c>
      <c r="B3256" s="372" t="s">
        <v>105</v>
      </c>
      <c r="C3256" s="374" t="s">
        <v>43</v>
      </c>
      <c r="D3256" s="374" t="s">
        <v>97</v>
      </c>
      <c r="E3256" s="375">
        <v>0.32800000000000001</v>
      </c>
      <c r="F3256" s="268">
        <f>IF(C3256="MAT.",VLOOKUP(A3256,INSUMOS_AUX!A:F,6,FALSE),0)</f>
        <v>0.64</v>
      </c>
      <c r="G3256" s="375">
        <f>IF(C3256="M.O.",VLOOKUP(A3256,INSUMOS_AUX!A:F,6,FALSE),0)</f>
        <v>0</v>
      </c>
    </row>
    <row r="3257" spans="1:7">
      <c r="A3257" s="375">
        <v>37372</v>
      </c>
      <c r="B3257" s="372" t="s">
        <v>106</v>
      </c>
      <c r="C3257" s="374" t="s">
        <v>43</v>
      </c>
      <c r="D3257" s="374" t="s">
        <v>97</v>
      </c>
      <c r="E3257" s="375">
        <v>0.32800000000000001</v>
      </c>
      <c r="F3257" s="268">
        <f>IF(C3257="MAT.",VLOOKUP(A3257,INSUMOS_AUX!A:F,6,FALSE),0)</f>
        <v>0.37</v>
      </c>
      <c r="G3257" s="375">
        <f>IF(C3257="M.O.",VLOOKUP(A3257,INSUMOS_AUX!A:F,6,FALSE),0)</f>
        <v>0</v>
      </c>
    </row>
    <row r="3258" spans="1:7">
      <c r="A3258" s="375">
        <v>37373</v>
      </c>
      <c r="B3258" s="372" t="s">
        <v>107</v>
      </c>
      <c r="C3258" s="374" t="s">
        <v>43</v>
      </c>
      <c r="D3258" s="374" t="s">
        <v>97</v>
      </c>
      <c r="E3258" s="375">
        <v>0.32800000000000001</v>
      </c>
      <c r="F3258" s="268">
        <f>IF(C3258="MAT.",VLOOKUP(A3258,INSUMOS_AUX!A:F,6,FALSE),0)</f>
        <v>0.02</v>
      </c>
      <c r="G3258" s="375">
        <f>IF(C3258="M.O.",VLOOKUP(A3258,INSUMOS_AUX!A:F,6,FALSE),0)</f>
        <v>0</v>
      </c>
    </row>
    <row r="3259" spans="1:7">
      <c r="A3259" s="375">
        <v>38382</v>
      </c>
      <c r="B3259" s="372" t="s">
        <v>2915</v>
      </c>
      <c r="C3259" s="374" t="s">
        <v>43</v>
      </c>
      <c r="D3259" s="374" t="s">
        <v>2</v>
      </c>
      <c r="E3259" s="375">
        <v>8.9543999999999995E-4</v>
      </c>
      <c r="F3259" s="268">
        <f>IF(C3259="MAT.",VLOOKUP(A3259,INSUMOS_AUX!A:F,6,FALSE),0)</f>
        <v>7.37</v>
      </c>
      <c r="G3259" s="375">
        <f>IF(C3259="M.O.",VLOOKUP(A3259,INSUMOS_AUX!A:F,6,FALSE),0)</f>
        <v>0</v>
      </c>
    </row>
    <row r="3260" spans="1:7">
      <c r="A3260" s="375">
        <v>38390</v>
      </c>
      <c r="B3260" s="372" t="s">
        <v>4067</v>
      </c>
      <c r="C3260" s="374" t="s">
        <v>43</v>
      </c>
      <c r="D3260" s="374" t="s">
        <v>2</v>
      </c>
      <c r="E3260" s="375">
        <v>4.9577200000000001E-4</v>
      </c>
      <c r="F3260" s="268">
        <f>IF(C3260="MAT.",VLOOKUP(A3260,INSUMOS_AUX!A:F,6,FALSE),0)</f>
        <v>22.22</v>
      </c>
      <c r="G3260" s="375">
        <f>IF(C3260="M.O.",VLOOKUP(A3260,INSUMOS_AUX!A:F,6,FALSE),0)</f>
        <v>0</v>
      </c>
    </row>
    <row r="3261" spans="1:7">
      <c r="A3261" s="375">
        <v>38393</v>
      </c>
      <c r="B3261" s="372" t="s">
        <v>4066</v>
      </c>
      <c r="C3261" s="374" t="s">
        <v>43</v>
      </c>
      <c r="D3261" s="374" t="s">
        <v>2</v>
      </c>
      <c r="E3261" s="375">
        <v>4.9577200000000001E-4</v>
      </c>
      <c r="F3261" s="268">
        <f>IF(C3261="MAT.",VLOOKUP(A3261,INSUMOS_AUX!A:F,6,FALSE),0)</f>
        <v>10.02</v>
      </c>
      <c r="G3261" s="375">
        <f>IF(C3261="M.O.",VLOOKUP(A3261,INSUMOS_AUX!A:F,6,FALSE),0)</f>
        <v>0</v>
      </c>
    </row>
    <row r="3262" spans="1:7">
      <c r="A3262" s="375">
        <v>38396</v>
      </c>
      <c r="B3262" s="372" t="s">
        <v>4090</v>
      </c>
      <c r="C3262" s="374" t="s">
        <v>43</v>
      </c>
      <c r="D3262" s="374" t="s">
        <v>2</v>
      </c>
      <c r="E3262" s="375">
        <v>1.7778000000000002E-5</v>
      </c>
      <c r="F3262" s="268">
        <f>IF(C3262="MAT.",VLOOKUP(A3262,INSUMOS_AUX!A:F,6,FALSE),0)</f>
        <v>308.81</v>
      </c>
      <c r="G3262" s="375">
        <f>IF(C3262="M.O.",VLOOKUP(A3262,INSUMOS_AUX!A:F,6,FALSE),0)</f>
        <v>0</v>
      </c>
    </row>
    <row r="3263" spans="1:7">
      <c r="A3263" s="375">
        <v>38399</v>
      </c>
      <c r="B3263" s="372" t="s">
        <v>914</v>
      </c>
      <c r="C3263" s="374" t="s">
        <v>43</v>
      </c>
      <c r="D3263" s="374" t="s">
        <v>2</v>
      </c>
      <c r="E3263" s="375">
        <v>8.8821999999999998E-5</v>
      </c>
      <c r="F3263" s="268">
        <f>IF(C3263="MAT.",VLOOKUP(A3263,INSUMOS_AUX!A:F,6,FALSE),0)</f>
        <v>123.87</v>
      </c>
      <c r="G3263" s="375">
        <f>IF(C3263="M.O.",VLOOKUP(A3263,INSUMOS_AUX!A:F,6,FALSE),0)</f>
        <v>0</v>
      </c>
    </row>
    <row r="3264" spans="1:7" ht="21">
      <c r="A3264" s="375">
        <v>38413</v>
      </c>
      <c r="B3264" s="372" t="s">
        <v>2921</v>
      </c>
      <c r="C3264" s="374" t="s">
        <v>43</v>
      </c>
      <c r="D3264" s="374" t="s">
        <v>2</v>
      </c>
      <c r="E3264" s="375">
        <v>1.4464000000000001E-5</v>
      </c>
      <c r="F3264" s="268">
        <f>IF(C3264="MAT.",VLOOKUP(A3264,INSUMOS_AUX!A:F,6,FALSE),0)</f>
        <v>623.17999999999995</v>
      </c>
      <c r="G3264" s="375">
        <f>IF(C3264="M.O.",VLOOKUP(A3264,INSUMOS_AUX!A:F,6,FALSE),0)</f>
        <v>0</v>
      </c>
    </row>
    <row r="3265" spans="1:7">
      <c r="A3265" s="375">
        <v>38476</v>
      </c>
      <c r="B3265" s="372" t="s">
        <v>2266</v>
      </c>
      <c r="C3265" s="374" t="s">
        <v>43</v>
      </c>
      <c r="D3265" s="374" t="s">
        <v>2</v>
      </c>
      <c r="E3265" s="375">
        <v>6.7470000000000003E-5</v>
      </c>
      <c r="F3265" s="268">
        <f>IF(C3265="MAT.",VLOOKUP(A3265,INSUMOS_AUX!A:F,6,FALSE),0)</f>
        <v>186.63</v>
      </c>
      <c r="G3265" s="375">
        <f>IF(C3265="M.O.",VLOOKUP(A3265,INSUMOS_AUX!A:F,6,FALSE),0)</f>
        <v>0</v>
      </c>
    </row>
    <row r="3266" spans="1:7">
      <c r="A3266" s="375">
        <v>38477</v>
      </c>
      <c r="B3266" s="372" t="s">
        <v>2267</v>
      </c>
      <c r="C3266" s="374" t="s">
        <v>43</v>
      </c>
      <c r="D3266" s="374" t="s">
        <v>2</v>
      </c>
      <c r="E3266" s="375">
        <v>1.4464000000000001E-5</v>
      </c>
      <c r="F3266" s="268">
        <f>IF(C3266="MAT.",VLOOKUP(A3266,INSUMOS_AUX!A:F,6,FALSE),0)</f>
        <v>528.54</v>
      </c>
      <c r="G3266" s="375">
        <f>IF(C3266="M.O.",VLOOKUP(A3266,INSUMOS_AUX!A:F,6,FALSE),0)</f>
        <v>0</v>
      </c>
    </row>
    <row r="3267" spans="1:7">
      <c r="A3267" s="96"/>
      <c r="B3267" s="110"/>
      <c r="C3267" s="97"/>
      <c r="D3267" s="97"/>
      <c r="E3267" s="97"/>
      <c r="F3267" s="97"/>
      <c r="G3267" s="97"/>
    </row>
    <row r="3268" spans="1:7">
      <c r="A3268" s="359" t="s">
        <v>5844</v>
      </c>
      <c r="B3268" s="358" t="s">
        <v>5845</v>
      </c>
      <c r="C3268" s="360" t="s">
        <v>75</v>
      </c>
      <c r="D3268" s="360" t="s">
        <v>2</v>
      </c>
      <c r="E3268" s="361">
        <v>316</v>
      </c>
      <c r="F3268" s="361">
        <f t="shared" ref="F3268:G3268" si="107">SUMPRODUCT($E3269:$E3295,F3269:F3295)</f>
        <v>9.8120625339999989E-2</v>
      </c>
      <c r="G3268" s="361">
        <f t="shared" si="107"/>
        <v>0.14437881599999999</v>
      </c>
    </row>
    <row r="3269" spans="1:7">
      <c r="A3269" s="375">
        <v>10</v>
      </c>
      <c r="B3269" s="372" t="s">
        <v>332</v>
      </c>
      <c r="C3269" s="374" t="s">
        <v>43</v>
      </c>
      <c r="D3269" s="374" t="s">
        <v>2</v>
      </c>
      <c r="E3269" s="375">
        <v>9.6205999999999993E-5</v>
      </c>
      <c r="F3269" s="268">
        <f>IF(C3269="MAT.",VLOOKUP(A3269,INSUMOS_AUX!A:F,6,FALSE),0)</f>
        <v>6.13</v>
      </c>
      <c r="G3269" s="375">
        <f>IF(C3269="M.O.",VLOOKUP(A3269,INSUMOS_AUX!A:F,6,FALSE),0)</f>
        <v>0</v>
      </c>
    </row>
    <row r="3270" spans="1:7" ht="21">
      <c r="A3270" s="375">
        <v>11359</v>
      </c>
      <c r="B3270" s="372" t="s">
        <v>5603</v>
      </c>
      <c r="C3270" s="374" t="s">
        <v>43</v>
      </c>
      <c r="D3270" s="374" t="s">
        <v>2</v>
      </c>
      <c r="E3270" s="375">
        <v>8.1200000000000002E-7</v>
      </c>
      <c r="F3270" s="268">
        <f>IF(C3270="MAT.",VLOOKUP(A3270,INSUMOS_AUX!A:F,6,FALSE),0)</f>
        <v>604.45000000000005</v>
      </c>
      <c r="G3270" s="375">
        <f>IF(C3270="M.O.",VLOOKUP(A3270,INSUMOS_AUX!A:F,6,FALSE),0)</f>
        <v>0</v>
      </c>
    </row>
    <row r="3271" spans="1:7">
      <c r="A3271" s="375">
        <v>12815</v>
      </c>
      <c r="B3271" s="372" t="s">
        <v>2406</v>
      </c>
      <c r="C3271" s="374" t="s">
        <v>43</v>
      </c>
      <c r="D3271" s="374" t="s">
        <v>2</v>
      </c>
      <c r="E3271" s="375">
        <v>1.0883E-4</v>
      </c>
      <c r="F3271" s="268">
        <f>IF(C3271="MAT.",VLOOKUP(A3271,INSUMOS_AUX!A:F,6,FALSE),0)</f>
        <v>5.65</v>
      </c>
      <c r="G3271" s="375">
        <f>IF(C3271="M.O.",VLOOKUP(A3271,INSUMOS_AUX!A:F,6,FALSE),0)</f>
        <v>0</v>
      </c>
    </row>
    <row r="3272" spans="1:7">
      <c r="A3272" s="375">
        <v>12892</v>
      </c>
      <c r="B3272" s="372" t="s">
        <v>328</v>
      </c>
      <c r="C3272" s="374" t="s">
        <v>43</v>
      </c>
      <c r="D3272" s="374" t="s">
        <v>98</v>
      </c>
      <c r="E3272" s="375">
        <v>1.64816E-4</v>
      </c>
      <c r="F3272" s="268">
        <f>IF(C3272="MAT.",VLOOKUP(A3272,INSUMOS_AUX!A:F,6,FALSE),0)</f>
        <v>9</v>
      </c>
      <c r="G3272" s="375">
        <f>IF(C3272="M.O.",VLOOKUP(A3272,INSUMOS_AUX!A:F,6,FALSE),0)</f>
        <v>0</v>
      </c>
    </row>
    <row r="3273" spans="1:7">
      <c r="A3273" s="375">
        <v>12893</v>
      </c>
      <c r="B3273" s="372" t="s">
        <v>329</v>
      </c>
      <c r="C3273" s="374" t="s">
        <v>43</v>
      </c>
      <c r="D3273" s="374" t="s">
        <v>98</v>
      </c>
      <c r="E3273" s="375">
        <v>1.9211999999999998E-5</v>
      </c>
      <c r="F3273" s="268">
        <f>IF(C3273="MAT.",VLOOKUP(A3273,INSUMOS_AUX!A:F,6,FALSE),0)</f>
        <v>48</v>
      </c>
      <c r="G3273" s="375">
        <f>IF(C3273="M.O.",VLOOKUP(A3273,INSUMOS_AUX!A:F,6,FALSE),0)</f>
        <v>0</v>
      </c>
    </row>
    <row r="3274" spans="1:7">
      <c r="A3274" s="375">
        <v>2436</v>
      </c>
      <c r="B3274" s="372" t="s">
        <v>333</v>
      </c>
      <c r="C3274" s="374" t="s">
        <v>92</v>
      </c>
      <c r="D3274" s="374" t="s">
        <v>97</v>
      </c>
      <c r="E3274" s="375">
        <v>6.1805999999999996E-3</v>
      </c>
      <c r="F3274" s="268">
        <f>IF(C3274="MAT.",VLOOKUP(A3274,INSUMOS_AUX!A:F,6,FALSE),0)</f>
        <v>0</v>
      </c>
      <c r="G3274" s="375">
        <f>IF(C3274="M.O.",VLOOKUP(A3274,INSUMOS_AUX!A:F,6,FALSE),0)</f>
        <v>13.35</v>
      </c>
    </row>
    <row r="3275" spans="1:7">
      <c r="A3275" s="375">
        <v>247</v>
      </c>
      <c r="B3275" s="372" t="s">
        <v>348</v>
      </c>
      <c r="C3275" s="374" t="s">
        <v>92</v>
      </c>
      <c r="D3275" s="374" t="s">
        <v>97</v>
      </c>
      <c r="E3275" s="375">
        <v>6.1805999999999996E-3</v>
      </c>
      <c r="F3275" s="268">
        <f>IF(C3275="MAT.",VLOOKUP(A3275,INSUMOS_AUX!A:F,6,FALSE),0)</f>
        <v>0</v>
      </c>
      <c r="G3275" s="375">
        <f>IF(C3275="M.O.",VLOOKUP(A3275,INSUMOS_AUX!A:F,6,FALSE),0)</f>
        <v>10.01</v>
      </c>
    </row>
    <row r="3276" spans="1:7">
      <c r="A3276" s="375">
        <v>25966</v>
      </c>
      <c r="B3276" s="372" t="s">
        <v>3980</v>
      </c>
      <c r="C3276" s="374" t="s">
        <v>43</v>
      </c>
      <c r="D3276" s="374" t="s">
        <v>113</v>
      </c>
      <c r="E3276" s="375">
        <v>1.8138000000000002E-5</v>
      </c>
      <c r="F3276" s="268">
        <f>IF(C3276="MAT.",VLOOKUP(A3276,INSUMOS_AUX!A:F,6,FALSE),0)</f>
        <v>13.63</v>
      </c>
      <c r="G3276" s="375">
        <f>IF(C3276="M.O.",VLOOKUP(A3276,INSUMOS_AUX!A:F,6,FALSE),0)</f>
        <v>0</v>
      </c>
    </row>
    <row r="3277" spans="1:7">
      <c r="A3277" s="375">
        <v>2711</v>
      </c>
      <c r="B3277" s="372" t="s">
        <v>334</v>
      </c>
      <c r="C3277" s="374" t="s">
        <v>43</v>
      </c>
      <c r="D3277" s="374" t="s">
        <v>2</v>
      </c>
      <c r="E3277" s="375">
        <v>7.9759999999999995E-6</v>
      </c>
      <c r="F3277" s="268">
        <f>IF(C3277="MAT.",VLOOKUP(A3277,INSUMOS_AUX!A:F,6,FALSE),0)</f>
        <v>100.24</v>
      </c>
      <c r="G3277" s="375">
        <f>IF(C3277="M.O.",VLOOKUP(A3277,INSUMOS_AUX!A:F,6,FALSE),0)</f>
        <v>0</v>
      </c>
    </row>
    <row r="3278" spans="1:7">
      <c r="A3278" s="375">
        <v>36144</v>
      </c>
      <c r="B3278" s="372" t="s">
        <v>4026</v>
      </c>
      <c r="C3278" s="374" t="s">
        <v>43</v>
      </c>
      <c r="D3278" s="374" t="s">
        <v>2</v>
      </c>
      <c r="E3278" s="375">
        <v>1.337846E-3</v>
      </c>
      <c r="F3278" s="268">
        <f>IF(C3278="MAT.",VLOOKUP(A3278,INSUMOS_AUX!A:F,6,FALSE),0)</f>
        <v>1.1200000000000001</v>
      </c>
      <c r="G3278" s="375">
        <f>IF(C3278="M.O.",VLOOKUP(A3278,INSUMOS_AUX!A:F,6,FALSE),0)</f>
        <v>0</v>
      </c>
    </row>
    <row r="3279" spans="1:7">
      <c r="A3279" s="375">
        <v>36146</v>
      </c>
      <c r="B3279" s="372" t="s">
        <v>3883</v>
      </c>
      <c r="C3279" s="374" t="s">
        <v>43</v>
      </c>
      <c r="D3279" s="374" t="s">
        <v>2</v>
      </c>
      <c r="E3279" s="375">
        <v>1.4884E-5</v>
      </c>
      <c r="F3279" s="268">
        <f>IF(C3279="MAT.",VLOOKUP(A3279,INSUMOS_AUX!A:F,6,FALSE),0)</f>
        <v>170</v>
      </c>
      <c r="G3279" s="375">
        <f>IF(C3279="M.O.",VLOOKUP(A3279,INSUMOS_AUX!A:F,6,FALSE),0)</f>
        <v>0</v>
      </c>
    </row>
    <row r="3280" spans="1:7" ht="21">
      <c r="A3280" s="375">
        <v>36149</v>
      </c>
      <c r="B3280" s="372" t="s">
        <v>4647</v>
      </c>
      <c r="C3280" s="374" t="s">
        <v>43</v>
      </c>
      <c r="D3280" s="374" t="s">
        <v>2</v>
      </c>
      <c r="E3280" s="375">
        <v>8.6400000000000003E-6</v>
      </c>
      <c r="F3280" s="268">
        <f>IF(C3280="MAT.",VLOOKUP(A3280,INSUMOS_AUX!A:F,6,FALSE),0)</f>
        <v>117.5</v>
      </c>
      <c r="G3280" s="375">
        <f>IF(C3280="M.O.",VLOOKUP(A3280,INSUMOS_AUX!A:F,6,FALSE),0)</f>
        <v>0</v>
      </c>
    </row>
    <row r="3281" spans="1:7">
      <c r="A3281" s="375">
        <v>36150</v>
      </c>
      <c r="B3281" s="372" t="s">
        <v>780</v>
      </c>
      <c r="C3281" s="374" t="s">
        <v>43</v>
      </c>
      <c r="D3281" s="374" t="s">
        <v>2</v>
      </c>
      <c r="E3281" s="375">
        <v>3.1755999999999999E-5</v>
      </c>
      <c r="F3281" s="268">
        <f>IF(C3281="MAT.",VLOOKUP(A3281,INSUMOS_AUX!A:F,6,FALSE),0)</f>
        <v>29.7</v>
      </c>
      <c r="G3281" s="375">
        <f>IF(C3281="M.O.",VLOOKUP(A3281,INSUMOS_AUX!A:F,6,FALSE),0)</f>
        <v>0</v>
      </c>
    </row>
    <row r="3282" spans="1:7" ht="21">
      <c r="A3282" s="375">
        <v>36153</v>
      </c>
      <c r="B3282" s="372" t="s">
        <v>4184</v>
      </c>
      <c r="C3282" s="374" t="s">
        <v>43</v>
      </c>
      <c r="D3282" s="374" t="s">
        <v>2</v>
      </c>
      <c r="E3282" s="375">
        <v>1.29E-5</v>
      </c>
      <c r="F3282" s="268">
        <f>IF(C3282="MAT.",VLOOKUP(A3282,INSUMOS_AUX!A:F,6,FALSE),0)</f>
        <v>133.75</v>
      </c>
      <c r="G3282" s="375">
        <f>IF(C3282="M.O.",VLOOKUP(A3282,INSUMOS_AUX!A:F,6,FALSE),0)</f>
        <v>0</v>
      </c>
    </row>
    <row r="3283" spans="1:7">
      <c r="A3283" s="375">
        <v>37370</v>
      </c>
      <c r="B3283" s="372" t="s">
        <v>104</v>
      </c>
      <c r="C3283" s="374" t="s">
        <v>43</v>
      </c>
      <c r="D3283" s="374" t="s">
        <v>97</v>
      </c>
      <c r="E3283" s="375">
        <v>1.2E-2</v>
      </c>
      <c r="F3283" s="268">
        <f>IF(C3283="MAT.",VLOOKUP(A3283,INSUMOS_AUX!A:F,6,FALSE),0)</f>
        <v>1.7</v>
      </c>
      <c r="G3283" s="375">
        <f>IF(C3283="M.O.",VLOOKUP(A3283,INSUMOS_AUX!A:F,6,FALSE),0)</f>
        <v>0</v>
      </c>
    </row>
    <row r="3284" spans="1:7">
      <c r="A3284" s="375">
        <v>37371</v>
      </c>
      <c r="B3284" s="372" t="s">
        <v>105</v>
      </c>
      <c r="C3284" s="374" t="s">
        <v>43</v>
      </c>
      <c r="D3284" s="374" t="s">
        <v>97</v>
      </c>
      <c r="E3284" s="375">
        <v>1.2E-2</v>
      </c>
      <c r="F3284" s="268">
        <f>IF(C3284="MAT.",VLOOKUP(A3284,INSUMOS_AUX!A:F,6,FALSE),0)</f>
        <v>0.64</v>
      </c>
      <c r="G3284" s="375">
        <f>IF(C3284="M.O.",VLOOKUP(A3284,INSUMOS_AUX!A:F,6,FALSE),0)</f>
        <v>0</v>
      </c>
    </row>
    <row r="3285" spans="1:7">
      <c r="A3285" s="375">
        <v>37372</v>
      </c>
      <c r="B3285" s="372" t="s">
        <v>106</v>
      </c>
      <c r="C3285" s="374" t="s">
        <v>43</v>
      </c>
      <c r="D3285" s="374" t="s">
        <v>97</v>
      </c>
      <c r="E3285" s="375">
        <v>1.2E-2</v>
      </c>
      <c r="F3285" s="268">
        <f>IF(C3285="MAT.",VLOOKUP(A3285,INSUMOS_AUX!A:F,6,FALSE),0)</f>
        <v>0.37</v>
      </c>
      <c r="G3285" s="375">
        <f>IF(C3285="M.O.",VLOOKUP(A3285,INSUMOS_AUX!A:F,6,FALSE),0)</f>
        <v>0</v>
      </c>
    </row>
    <row r="3286" spans="1:7">
      <c r="A3286" s="375">
        <v>37373</v>
      </c>
      <c r="B3286" s="372" t="s">
        <v>107</v>
      </c>
      <c r="C3286" s="374" t="s">
        <v>43</v>
      </c>
      <c r="D3286" s="374" t="s">
        <v>97</v>
      </c>
      <c r="E3286" s="375">
        <v>1.2E-2</v>
      </c>
      <c r="F3286" s="268">
        <f>IF(C3286="MAT.",VLOOKUP(A3286,INSUMOS_AUX!A:F,6,FALSE),0)</f>
        <v>0.02</v>
      </c>
      <c r="G3286" s="375">
        <f>IF(C3286="M.O.",VLOOKUP(A3286,INSUMOS_AUX!A:F,6,FALSE),0)</f>
        <v>0</v>
      </c>
    </row>
    <row r="3287" spans="1:7">
      <c r="A3287" s="375">
        <v>38382</v>
      </c>
      <c r="B3287" s="372" t="s">
        <v>2915</v>
      </c>
      <c r="C3287" s="374" t="s">
        <v>43</v>
      </c>
      <c r="D3287" s="374" t="s">
        <v>2</v>
      </c>
      <c r="E3287" s="375">
        <v>3.2759999999999998E-5</v>
      </c>
      <c r="F3287" s="268">
        <f>IF(C3287="MAT.",VLOOKUP(A3287,INSUMOS_AUX!A:F,6,FALSE),0)</f>
        <v>7.37</v>
      </c>
      <c r="G3287" s="375">
        <f>IF(C3287="M.O.",VLOOKUP(A3287,INSUMOS_AUX!A:F,6,FALSE),0)</f>
        <v>0</v>
      </c>
    </row>
    <row r="3288" spans="1:7">
      <c r="A3288" s="375">
        <v>38390</v>
      </c>
      <c r="B3288" s="372" t="s">
        <v>4067</v>
      </c>
      <c r="C3288" s="374" t="s">
        <v>43</v>
      </c>
      <c r="D3288" s="374" t="s">
        <v>2</v>
      </c>
      <c r="E3288" s="375">
        <v>1.8138000000000002E-5</v>
      </c>
      <c r="F3288" s="268">
        <f>IF(C3288="MAT.",VLOOKUP(A3288,INSUMOS_AUX!A:F,6,FALSE),0)</f>
        <v>22.22</v>
      </c>
      <c r="G3288" s="375">
        <f>IF(C3288="M.O.",VLOOKUP(A3288,INSUMOS_AUX!A:F,6,FALSE),0)</f>
        <v>0</v>
      </c>
    </row>
    <row r="3289" spans="1:7">
      <c r="A3289" s="375">
        <v>38393</v>
      </c>
      <c r="B3289" s="372" t="s">
        <v>4066</v>
      </c>
      <c r="C3289" s="374" t="s">
        <v>43</v>
      </c>
      <c r="D3289" s="374" t="s">
        <v>2</v>
      </c>
      <c r="E3289" s="375">
        <v>1.8138000000000002E-5</v>
      </c>
      <c r="F3289" s="268">
        <f>IF(C3289="MAT.",VLOOKUP(A3289,INSUMOS_AUX!A:F,6,FALSE),0)</f>
        <v>10.02</v>
      </c>
      <c r="G3289" s="375">
        <f>IF(C3289="M.O.",VLOOKUP(A3289,INSUMOS_AUX!A:F,6,FALSE),0)</f>
        <v>0</v>
      </c>
    </row>
    <row r="3290" spans="1:7">
      <c r="A3290" s="375">
        <v>38396</v>
      </c>
      <c r="B3290" s="372" t="s">
        <v>4090</v>
      </c>
      <c r="C3290" s="374" t="s">
        <v>43</v>
      </c>
      <c r="D3290" s="374" t="s">
        <v>2</v>
      </c>
      <c r="E3290" s="375">
        <v>6.5000000000000002E-7</v>
      </c>
      <c r="F3290" s="268">
        <f>IF(C3290="MAT.",VLOOKUP(A3290,INSUMOS_AUX!A:F,6,FALSE),0)</f>
        <v>308.81</v>
      </c>
      <c r="G3290" s="375">
        <f>IF(C3290="M.O.",VLOOKUP(A3290,INSUMOS_AUX!A:F,6,FALSE),0)</f>
        <v>0</v>
      </c>
    </row>
    <row r="3291" spans="1:7">
      <c r="A3291" s="375">
        <v>38399</v>
      </c>
      <c r="B3291" s="372" t="s">
        <v>914</v>
      </c>
      <c r="C3291" s="374" t="s">
        <v>43</v>
      </c>
      <c r="D3291" s="374" t="s">
        <v>2</v>
      </c>
      <c r="E3291" s="375">
        <v>3.2499999999999998E-6</v>
      </c>
      <c r="F3291" s="268">
        <f>IF(C3291="MAT.",VLOOKUP(A3291,INSUMOS_AUX!A:F,6,FALSE),0)</f>
        <v>123.87</v>
      </c>
      <c r="G3291" s="375">
        <f>IF(C3291="M.O.",VLOOKUP(A3291,INSUMOS_AUX!A:F,6,FALSE),0)</f>
        <v>0</v>
      </c>
    </row>
    <row r="3292" spans="1:7" ht="21">
      <c r="A3292" s="375">
        <v>38413</v>
      </c>
      <c r="B3292" s="372" t="s">
        <v>2921</v>
      </c>
      <c r="C3292" s="374" t="s">
        <v>43</v>
      </c>
      <c r="D3292" s="374" t="s">
        <v>2</v>
      </c>
      <c r="E3292" s="375">
        <v>5.3000000000000001E-7</v>
      </c>
      <c r="F3292" s="268">
        <f>IF(C3292="MAT.",VLOOKUP(A3292,INSUMOS_AUX!A:F,6,FALSE),0)</f>
        <v>623.17999999999995</v>
      </c>
      <c r="G3292" s="375">
        <f>IF(C3292="M.O.",VLOOKUP(A3292,INSUMOS_AUX!A:F,6,FALSE),0)</f>
        <v>0</v>
      </c>
    </row>
    <row r="3293" spans="1:7">
      <c r="A3293" s="375">
        <v>38476</v>
      </c>
      <c r="B3293" s="372" t="s">
        <v>2266</v>
      </c>
      <c r="C3293" s="374" t="s">
        <v>43</v>
      </c>
      <c r="D3293" s="374" t="s">
        <v>2</v>
      </c>
      <c r="E3293" s="375">
        <v>2.4679999999999999E-6</v>
      </c>
      <c r="F3293" s="268">
        <f>IF(C3293="MAT.",VLOOKUP(A3293,INSUMOS_AUX!A:F,6,FALSE),0)</f>
        <v>186.63</v>
      </c>
      <c r="G3293" s="375">
        <f>IF(C3293="M.O.",VLOOKUP(A3293,INSUMOS_AUX!A:F,6,FALSE),0)</f>
        <v>0</v>
      </c>
    </row>
    <row r="3294" spans="1:7">
      <c r="A3294" s="375">
        <v>38477</v>
      </c>
      <c r="B3294" s="372" t="s">
        <v>2267</v>
      </c>
      <c r="C3294" s="374" t="s">
        <v>43</v>
      </c>
      <c r="D3294" s="374" t="s">
        <v>2</v>
      </c>
      <c r="E3294" s="375">
        <v>5.3000000000000001E-7</v>
      </c>
      <c r="F3294" s="268">
        <f>IF(C3294="MAT.",VLOOKUP(A3294,INSUMOS_AUX!A:F,6,FALSE),0)</f>
        <v>528.54</v>
      </c>
      <c r="G3294" s="375">
        <f>IF(C3294="M.O.",VLOOKUP(A3294,INSUMOS_AUX!A:F,6,FALSE),0)</f>
        <v>0</v>
      </c>
    </row>
    <row r="3295" spans="1:7">
      <c r="A3295" s="375" t="s">
        <v>6429</v>
      </c>
      <c r="B3295" s="372" t="s">
        <v>5845</v>
      </c>
      <c r="C3295" s="374" t="s">
        <v>43</v>
      </c>
      <c r="D3295" s="374" t="s">
        <v>2</v>
      </c>
      <c r="E3295" s="375">
        <v>1</v>
      </c>
      <c r="F3295" s="268">
        <f>IF(C3295="MAT.",VLOOKUP(A3295,INSUMOS_AUX!A:F,6,FALSE),0)</f>
        <v>0.05</v>
      </c>
      <c r="G3295" s="375">
        <f>IF(C3295="M.O.",VLOOKUP(A3295,INSUMOS_AUX!A:F,6,FALSE),0)</f>
        <v>0</v>
      </c>
    </row>
    <row r="3296" spans="1:7">
      <c r="A3296" s="96"/>
      <c r="B3296" s="110"/>
      <c r="C3296" s="97"/>
      <c r="D3296" s="97"/>
      <c r="E3296" s="97"/>
      <c r="F3296" s="97"/>
      <c r="G3296" s="97"/>
    </row>
    <row r="3297" spans="1:7">
      <c r="A3297" s="359" t="s">
        <v>5846</v>
      </c>
      <c r="B3297" s="358" t="s">
        <v>5847</v>
      </c>
      <c r="C3297" s="360" t="s">
        <v>75</v>
      </c>
      <c r="D3297" s="360" t="s">
        <v>2</v>
      </c>
      <c r="E3297" s="361">
        <v>2</v>
      </c>
      <c r="F3297" s="361">
        <f t="shared" ref="F3297:G3297" si="108">SUMPRODUCT($E3298:$E3324,F3298:F3324)</f>
        <v>15.485996273999998</v>
      </c>
      <c r="G3297" s="361">
        <f t="shared" si="108"/>
        <v>7.2189408000000004</v>
      </c>
    </row>
    <row r="3298" spans="1:7">
      <c r="A3298" s="375">
        <v>10</v>
      </c>
      <c r="B3298" s="372" t="s">
        <v>332</v>
      </c>
      <c r="C3298" s="374" t="s">
        <v>43</v>
      </c>
      <c r="D3298" s="374" t="s">
        <v>2</v>
      </c>
      <c r="E3298" s="375">
        <v>4.8103199999999999E-3</v>
      </c>
      <c r="F3298" s="268">
        <f>IF(C3298="MAT.",VLOOKUP(A3298,INSUMOS_AUX!A:F,6,FALSE),0)</f>
        <v>6.13</v>
      </c>
      <c r="G3298" s="375">
        <f>IF(C3298="M.O.",VLOOKUP(A3298,INSUMOS_AUX!A:F,6,FALSE),0)</f>
        <v>0</v>
      </c>
    </row>
    <row r="3299" spans="1:7" ht="21">
      <c r="A3299" s="375">
        <v>11359</v>
      </c>
      <c r="B3299" s="372" t="s">
        <v>5603</v>
      </c>
      <c r="C3299" s="374" t="s">
        <v>43</v>
      </c>
      <c r="D3299" s="374" t="s">
        <v>2</v>
      </c>
      <c r="E3299" s="375">
        <v>4.0620000000000001E-5</v>
      </c>
      <c r="F3299" s="268">
        <f>IF(C3299="MAT.",VLOOKUP(A3299,INSUMOS_AUX!A:F,6,FALSE),0)</f>
        <v>604.45000000000005</v>
      </c>
      <c r="G3299" s="375">
        <f>IF(C3299="M.O.",VLOOKUP(A3299,INSUMOS_AUX!A:F,6,FALSE),0)</f>
        <v>0</v>
      </c>
    </row>
    <row r="3300" spans="1:7">
      <c r="A3300" s="375">
        <v>12815</v>
      </c>
      <c r="B3300" s="372" t="s">
        <v>2406</v>
      </c>
      <c r="C3300" s="374" t="s">
        <v>43</v>
      </c>
      <c r="D3300" s="374" t="s">
        <v>2</v>
      </c>
      <c r="E3300" s="375">
        <v>5.4414600000000004E-3</v>
      </c>
      <c r="F3300" s="268">
        <f>IF(C3300="MAT.",VLOOKUP(A3300,INSUMOS_AUX!A:F,6,FALSE),0)</f>
        <v>5.65</v>
      </c>
      <c r="G3300" s="375">
        <f>IF(C3300="M.O.",VLOOKUP(A3300,INSUMOS_AUX!A:F,6,FALSE),0)</f>
        <v>0</v>
      </c>
    </row>
    <row r="3301" spans="1:7">
      <c r="A3301" s="375">
        <v>12892</v>
      </c>
      <c r="B3301" s="372" t="s">
        <v>328</v>
      </c>
      <c r="C3301" s="374" t="s">
        <v>43</v>
      </c>
      <c r="D3301" s="374" t="s">
        <v>98</v>
      </c>
      <c r="E3301" s="375">
        <v>8.2407599999999998E-3</v>
      </c>
      <c r="F3301" s="268">
        <f>IF(C3301="MAT.",VLOOKUP(A3301,INSUMOS_AUX!A:F,6,FALSE),0)</f>
        <v>9</v>
      </c>
      <c r="G3301" s="375">
        <f>IF(C3301="M.O.",VLOOKUP(A3301,INSUMOS_AUX!A:F,6,FALSE),0)</f>
        <v>0</v>
      </c>
    </row>
    <row r="3302" spans="1:7">
      <c r="A3302" s="375">
        <v>12893</v>
      </c>
      <c r="B3302" s="372" t="s">
        <v>329</v>
      </c>
      <c r="C3302" s="374" t="s">
        <v>43</v>
      </c>
      <c r="D3302" s="374" t="s">
        <v>98</v>
      </c>
      <c r="E3302" s="375">
        <v>9.6060000000000004E-4</v>
      </c>
      <c r="F3302" s="268">
        <f>IF(C3302="MAT.",VLOOKUP(A3302,INSUMOS_AUX!A:F,6,FALSE),0)</f>
        <v>48</v>
      </c>
      <c r="G3302" s="375">
        <f>IF(C3302="M.O.",VLOOKUP(A3302,INSUMOS_AUX!A:F,6,FALSE),0)</f>
        <v>0</v>
      </c>
    </row>
    <row r="3303" spans="1:7">
      <c r="A3303" s="375">
        <v>2436</v>
      </c>
      <c r="B3303" s="372" t="s">
        <v>333</v>
      </c>
      <c r="C3303" s="374" t="s">
        <v>92</v>
      </c>
      <c r="D3303" s="374" t="s">
        <v>97</v>
      </c>
      <c r="E3303" s="375">
        <v>0.30903000000000003</v>
      </c>
      <c r="F3303" s="268">
        <f>IF(C3303="MAT.",VLOOKUP(A3303,INSUMOS_AUX!A:F,6,FALSE),0)</f>
        <v>0</v>
      </c>
      <c r="G3303" s="375">
        <f>IF(C3303="M.O.",VLOOKUP(A3303,INSUMOS_AUX!A:F,6,FALSE),0)</f>
        <v>13.35</v>
      </c>
    </row>
    <row r="3304" spans="1:7">
      <c r="A3304" s="375">
        <v>247</v>
      </c>
      <c r="B3304" s="372" t="s">
        <v>348</v>
      </c>
      <c r="C3304" s="374" t="s">
        <v>92</v>
      </c>
      <c r="D3304" s="374" t="s">
        <v>97</v>
      </c>
      <c r="E3304" s="375">
        <v>0.30903000000000003</v>
      </c>
      <c r="F3304" s="268">
        <f>IF(C3304="MAT.",VLOOKUP(A3304,INSUMOS_AUX!A:F,6,FALSE),0)</f>
        <v>0</v>
      </c>
      <c r="G3304" s="375">
        <f>IF(C3304="M.O.",VLOOKUP(A3304,INSUMOS_AUX!A:F,6,FALSE),0)</f>
        <v>10.01</v>
      </c>
    </row>
    <row r="3305" spans="1:7">
      <c r="A3305" s="375">
        <v>25966</v>
      </c>
      <c r="B3305" s="372" t="s">
        <v>3980</v>
      </c>
      <c r="C3305" s="374" t="s">
        <v>43</v>
      </c>
      <c r="D3305" s="374" t="s">
        <v>113</v>
      </c>
      <c r="E3305" s="375">
        <v>9.0689999999999998E-4</v>
      </c>
      <c r="F3305" s="268">
        <f>IF(C3305="MAT.",VLOOKUP(A3305,INSUMOS_AUX!A:F,6,FALSE),0)</f>
        <v>13.63</v>
      </c>
      <c r="G3305" s="375">
        <f>IF(C3305="M.O.",VLOOKUP(A3305,INSUMOS_AUX!A:F,6,FALSE),0)</f>
        <v>0</v>
      </c>
    </row>
    <row r="3306" spans="1:7">
      <c r="A3306" s="375">
        <v>2711</v>
      </c>
      <c r="B3306" s="372" t="s">
        <v>334</v>
      </c>
      <c r="C3306" s="374" t="s">
        <v>43</v>
      </c>
      <c r="D3306" s="374" t="s">
        <v>2</v>
      </c>
      <c r="E3306" s="375">
        <v>3.9876000000000001E-4</v>
      </c>
      <c r="F3306" s="268">
        <f>IF(C3306="MAT.",VLOOKUP(A3306,INSUMOS_AUX!A:F,6,FALSE),0)</f>
        <v>100.24</v>
      </c>
      <c r="G3306" s="375">
        <f>IF(C3306="M.O.",VLOOKUP(A3306,INSUMOS_AUX!A:F,6,FALSE),0)</f>
        <v>0</v>
      </c>
    </row>
    <row r="3307" spans="1:7">
      <c r="A3307" s="375">
        <v>36144</v>
      </c>
      <c r="B3307" s="372" t="s">
        <v>4026</v>
      </c>
      <c r="C3307" s="374" t="s">
        <v>43</v>
      </c>
      <c r="D3307" s="374" t="s">
        <v>2</v>
      </c>
      <c r="E3307" s="375">
        <v>6.6892320000000005E-2</v>
      </c>
      <c r="F3307" s="268">
        <f>IF(C3307="MAT.",VLOOKUP(A3307,INSUMOS_AUX!A:F,6,FALSE),0)</f>
        <v>1.1200000000000001</v>
      </c>
      <c r="G3307" s="375">
        <f>IF(C3307="M.O.",VLOOKUP(A3307,INSUMOS_AUX!A:F,6,FALSE),0)</f>
        <v>0</v>
      </c>
    </row>
    <row r="3308" spans="1:7">
      <c r="A3308" s="375">
        <v>36146</v>
      </c>
      <c r="B3308" s="372" t="s">
        <v>3883</v>
      </c>
      <c r="C3308" s="374" t="s">
        <v>43</v>
      </c>
      <c r="D3308" s="374" t="s">
        <v>2</v>
      </c>
      <c r="E3308" s="375">
        <v>7.4417999999999999E-4</v>
      </c>
      <c r="F3308" s="268">
        <f>IF(C3308="MAT.",VLOOKUP(A3308,INSUMOS_AUX!A:F,6,FALSE),0)</f>
        <v>170</v>
      </c>
      <c r="G3308" s="375">
        <f>IF(C3308="M.O.",VLOOKUP(A3308,INSUMOS_AUX!A:F,6,FALSE),0)</f>
        <v>0</v>
      </c>
    </row>
    <row r="3309" spans="1:7" ht="21">
      <c r="A3309" s="375">
        <v>36149</v>
      </c>
      <c r="B3309" s="372" t="s">
        <v>4647</v>
      </c>
      <c r="C3309" s="374" t="s">
        <v>43</v>
      </c>
      <c r="D3309" s="374" t="s">
        <v>2</v>
      </c>
      <c r="E3309" s="375">
        <v>4.3199999999999998E-4</v>
      </c>
      <c r="F3309" s="268">
        <f>IF(C3309="MAT.",VLOOKUP(A3309,INSUMOS_AUX!A:F,6,FALSE),0)</f>
        <v>117.5</v>
      </c>
      <c r="G3309" s="375">
        <f>IF(C3309="M.O.",VLOOKUP(A3309,INSUMOS_AUX!A:F,6,FALSE),0)</f>
        <v>0</v>
      </c>
    </row>
    <row r="3310" spans="1:7">
      <c r="A3310" s="375">
        <v>36150</v>
      </c>
      <c r="B3310" s="372" t="s">
        <v>780</v>
      </c>
      <c r="C3310" s="374" t="s">
        <v>43</v>
      </c>
      <c r="D3310" s="374" t="s">
        <v>2</v>
      </c>
      <c r="E3310" s="375">
        <v>1.58778E-3</v>
      </c>
      <c r="F3310" s="268">
        <f>IF(C3310="MAT.",VLOOKUP(A3310,INSUMOS_AUX!A:F,6,FALSE),0)</f>
        <v>29.7</v>
      </c>
      <c r="G3310" s="375">
        <f>IF(C3310="M.O.",VLOOKUP(A3310,INSUMOS_AUX!A:F,6,FALSE),0)</f>
        <v>0</v>
      </c>
    </row>
    <row r="3311" spans="1:7" ht="21">
      <c r="A3311" s="375">
        <v>36153</v>
      </c>
      <c r="B3311" s="372" t="s">
        <v>4184</v>
      </c>
      <c r="C3311" s="374" t="s">
        <v>43</v>
      </c>
      <c r="D3311" s="374" t="s">
        <v>2</v>
      </c>
      <c r="E3311" s="375">
        <v>6.4499999999999996E-4</v>
      </c>
      <c r="F3311" s="268">
        <f>IF(C3311="MAT.",VLOOKUP(A3311,INSUMOS_AUX!A:F,6,FALSE),0)</f>
        <v>133.75</v>
      </c>
      <c r="G3311" s="375">
        <f>IF(C3311="M.O.",VLOOKUP(A3311,INSUMOS_AUX!A:F,6,FALSE),0)</f>
        <v>0</v>
      </c>
    </row>
    <row r="3312" spans="1:7">
      <c r="A3312" s="375">
        <v>37370</v>
      </c>
      <c r="B3312" s="372" t="s">
        <v>104</v>
      </c>
      <c r="C3312" s="374" t="s">
        <v>43</v>
      </c>
      <c r="D3312" s="374" t="s">
        <v>97</v>
      </c>
      <c r="E3312" s="375">
        <v>0.6</v>
      </c>
      <c r="F3312" s="268">
        <f>IF(C3312="MAT.",VLOOKUP(A3312,INSUMOS_AUX!A:F,6,FALSE),0)</f>
        <v>1.7</v>
      </c>
      <c r="G3312" s="375">
        <f>IF(C3312="M.O.",VLOOKUP(A3312,INSUMOS_AUX!A:F,6,FALSE),0)</f>
        <v>0</v>
      </c>
    </row>
    <row r="3313" spans="1:7">
      <c r="A3313" s="375">
        <v>37371</v>
      </c>
      <c r="B3313" s="372" t="s">
        <v>105</v>
      </c>
      <c r="C3313" s="374" t="s">
        <v>43</v>
      </c>
      <c r="D3313" s="374" t="s">
        <v>97</v>
      </c>
      <c r="E3313" s="375">
        <v>0.6</v>
      </c>
      <c r="F3313" s="268">
        <f>IF(C3313="MAT.",VLOOKUP(A3313,INSUMOS_AUX!A:F,6,FALSE),0)</f>
        <v>0.64</v>
      </c>
      <c r="G3313" s="375">
        <f>IF(C3313="M.O.",VLOOKUP(A3313,INSUMOS_AUX!A:F,6,FALSE),0)</f>
        <v>0</v>
      </c>
    </row>
    <row r="3314" spans="1:7">
      <c r="A3314" s="375">
        <v>37372</v>
      </c>
      <c r="B3314" s="372" t="s">
        <v>106</v>
      </c>
      <c r="C3314" s="374" t="s">
        <v>43</v>
      </c>
      <c r="D3314" s="374" t="s">
        <v>97</v>
      </c>
      <c r="E3314" s="375">
        <v>0.6</v>
      </c>
      <c r="F3314" s="268">
        <f>IF(C3314="MAT.",VLOOKUP(A3314,INSUMOS_AUX!A:F,6,FALSE),0)</f>
        <v>0.37</v>
      </c>
      <c r="G3314" s="375">
        <f>IF(C3314="M.O.",VLOOKUP(A3314,INSUMOS_AUX!A:F,6,FALSE),0)</f>
        <v>0</v>
      </c>
    </row>
    <row r="3315" spans="1:7">
      <c r="A3315" s="375">
        <v>37373</v>
      </c>
      <c r="B3315" s="372" t="s">
        <v>107</v>
      </c>
      <c r="C3315" s="374" t="s">
        <v>43</v>
      </c>
      <c r="D3315" s="374" t="s">
        <v>97</v>
      </c>
      <c r="E3315" s="375">
        <v>0.6</v>
      </c>
      <c r="F3315" s="268">
        <f>IF(C3315="MAT.",VLOOKUP(A3315,INSUMOS_AUX!A:F,6,FALSE),0)</f>
        <v>0.02</v>
      </c>
      <c r="G3315" s="375">
        <f>IF(C3315="M.O.",VLOOKUP(A3315,INSUMOS_AUX!A:F,6,FALSE),0)</f>
        <v>0</v>
      </c>
    </row>
    <row r="3316" spans="1:7">
      <c r="A3316" s="375">
        <v>38382</v>
      </c>
      <c r="B3316" s="372" t="s">
        <v>2915</v>
      </c>
      <c r="C3316" s="374" t="s">
        <v>43</v>
      </c>
      <c r="D3316" s="374" t="s">
        <v>2</v>
      </c>
      <c r="E3316" s="375">
        <v>1.6379999999999999E-3</v>
      </c>
      <c r="F3316" s="268">
        <f>IF(C3316="MAT.",VLOOKUP(A3316,INSUMOS_AUX!A:F,6,FALSE),0)</f>
        <v>7.37</v>
      </c>
      <c r="G3316" s="375">
        <f>IF(C3316="M.O.",VLOOKUP(A3316,INSUMOS_AUX!A:F,6,FALSE),0)</f>
        <v>0</v>
      </c>
    </row>
    <row r="3317" spans="1:7">
      <c r="A3317" s="375">
        <v>38390</v>
      </c>
      <c r="B3317" s="372" t="s">
        <v>4067</v>
      </c>
      <c r="C3317" s="374" t="s">
        <v>43</v>
      </c>
      <c r="D3317" s="374" t="s">
        <v>2</v>
      </c>
      <c r="E3317" s="375">
        <v>9.0689999999999998E-4</v>
      </c>
      <c r="F3317" s="268">
        <f>IF(C3317="MAT.",VLOOKUP(A3317,INSUMOS_AUX!A:F,6,FALSE),0)</f>
        <v>22.22</v>
      </c>
      <c r="G3317" s="375">
        <f>IF(C3317="M.O.",VLOOKUP(A3317,INSUMOS_AUX!A:F,6,FALSE),0)</f>
        <v>0</v>
      </c>
    </row>
    <row r="3318" spans="1:7">
      <c r="A3318" s="375">
        <v>38393</v>
      </c>
      <c r="B3318" s="372" t="s">
        <v>4066</v>
      </c>
      <c r="C3318" s="374" t="s">
        <v>43</v>
      </c>
      <c r="D3318" s="374" t="s">
        <v>2</v>
      </c>
      <c r="E3318" s="375">
        <v>9.0689999999999998E-4</v>
      </c>
      <c r="F3318" s="268">
        <f>IF(C3318="MAT.",VLOOKUP(A3318,INSUMOS_AUX!A:F,6,FALSE),0)</f>
        <v>10.02</v>
      </c>
      <c r="G3318" s="375">
        <f>IF(C3318="M.O.",VLOOKUP(A3318,INSUMOS_AUX!A:F,6,FALSE),0)</f>
        <v>0</v>
      </c>
    </row>
    <row r="3319" spans="1:7">
      <c r="A3319" s="375">
        <v>38396</v>
      </c>
      <c r="B3319" s="372" t="s">
        <v>4090</v>
      </c>
      <c r="C3319" s="374" t="s">
        <v>43</v>
      </c>
      <c r="D3319" s="374" t="s">
        <v>2</v>
      </c>
      <c r="E3319" s="375">
        <v>3.252E-5</v>
      </c>
      <c r="F3319" s="268">
        <f>IF(C3319="MAT.",VLOOKUP(A3319,INSUMOS_AUX!A:F,6,FALSE),0)</f>
        <v>308.81</v>
      </c>
      <c r="G3319" s="375">
        <f>IF(C3319="M.O.",VLOOKUP(A3319,INSUMOS_AUX!A:F,6,FALSE),0)</f>
        <v>0</v>
      </c>
    </row>
    <row r="3320" spans="1:7">
      <c r="A3320" s="375">
        <v>38399</v>
      </c>
      <c r="B3320" s="372" t="s">
        <v>914</v>
      </c>
      <c r="C3320" s="374" t="s">
        <v>43</v>
      </c>
      <c r="D3320" s="374" t="s">
        <v>2</v>
      </c>
      <c r="E3320" s="375">
        <v>1.6248E-4</v>
      </c>
      <c r="F3320" s="268">
        <f>IF(C3320="MAT.",VLOOKUP(A3320,INSUMOS_AUX!A:F,6,FALSE),0)</f>
        <v>123.87</v>
      </c>
      <c r="G3320" s="375">
        <f>IF(C3320="M.O.",VLOOKUP(A3320,INSUMOS_AUX!A:F,6,FALSE),0)</f>
        <v>0</v>
      </c>
    </row>
    <row r="3321" spans="1:7" ht="21">
      <c r="A3321" s="375">
        <v>38413</v>
      </c>
      <c r="B3321" s="372" t="s">
        <v>2921</v>
      </c>
      <c r="C3321" s="374" t="s">
        <v>43</v>
      </c>
      <c r="D3321" s="374" t="s">
        <v>2</v>
      </c>
      <c r="E3321" s="375">
        <v>2.6460000000000001E-5</v>
      </c>
      <c r="F3321" s="268">
        <f>IF(C3321="MAT.",VLOOKUP(A3321,INSUMOS_AUX!A:F,6,FALSE),0)</f>
        <v>623.17999999999995</v>
      </c>
      <c r="G3321" s="375">
        <f>IF(C3321="M.O.",VLOOKUP(A3321,INSUMOS_AUX!A:F,6,FALSE),0)</f>
        <v>0</v>
      </c>
    </row>
    <row r="3322" spans="1:7">
      <c r="A3322" s="375">
        <v>38476</v>
      </c>
      <c r="B3322" s="372" t="s">
        <v>2266</v>
      </c>
      <c r="C3322" s="374" t="s">
        <v>43</v>
      </c>
      <c r="D3322" s="374" t="s">
        <v>2</v>
      </c>
      <c r="E3322" s="375">
        <v>1.2342000000000001E-4</v>
      </c>
      <c r="F3322" s="268">
        <f>IF(C3322="MAT.",VLOOKUP(A3322,INSUMOS_AUX!A:F,6,FALSE),0)</f>
        <v>186.63</v>
      </c>
      <c r="G3322" s="375">
        <f>IF(C3322="M.O.",VLOOKUP(A3322,INSUMOS_AUX!A:F,6,FALSE),0)</f>
        <v>0</v>
      </c>
    </row>
    <row r="3323" spans="1:7">
      <c r="A3323" s="375">
        <v>38477</v>
      </c>
      <c r="B3323" s="372" t="s">
        <v>2267</v>
      </c>
      <c r="C3323" s="374" t="s">
        <v>43</v>
      </c>
      <c r="D3323" s="374" t="s">
        <v>2</v>
      </c>
      <c r="E3323" s="375">
        <v>2.6460000000000001E-5</v>
      </c>
      <c r="F3323" s="268">
        <f>IF(C3323="MAT.",VLOOKUP(A3323,INSUMOS_AUX!A:F,6,FALSE),0)</f>
        <v>528.54</v>
      </c>
      <c r="G3323" s="375">
        <f>IF(C3323="M.O.",VLOOKUP(A3323,INSUMOS_AUX!A:F,6,FALSE),0)</f>
        <v>0</v>
      </c>
    </row>
    <row r="3324" spans="1:7">
      <c r="A3324" s="375" t="s">
        <v>6670</v>
      </c>
      <c r="B3324" s="372" t="s">
        <v>6430</v>
      </c>
      <c r="C3324" s="374" t="s">
        <v>43</v>
      </c>
      <c r="D3324" s="374" t="s">
        <v>2</v>
      </c>
      <c r="E3324" s="375">
        <v>1</v>
      </c>
      <c r="F3324" s="268">
        <f>IF(C3324="MAT.",VLOOKUP(A3324,INSUMOS_AUX!A:F,6,FALSE),0)</f>
        <v>13.079999999999998</v>
      </c>
      <c r="G3324" s="375">
        <f>IF(C3324="M.O.",VLOOKUP(A3324,INSUMOS_AUX!A:F,6,FALSE),0)</f>
        <v>0</v>
      </c>
    </row>
    <row r="3325" spans="1:7">
      <c r="A3325" s="96"/>
      <c r="B3325" s="110"/>
      <c r="C3325" s="97"/>
      <c r="D3325" s="97"/>
      <c r="E3325" s="97"/>
      <c r="F3325" s="97"/>
      <c r="G3325" s="97"/>
    </row>
    <row r="3326" spans="1:7">
      <c r="A3326" s="359" t="s">
        <v>5848</v>
      </c>
      <c r="B3326" s="358" t="s">
        <v>5849</v>
      </c>
      <c r="C3326" s="360" t="s">
        <v>75</v>
      </c>
      <c r="D3326" s="360" t="s">
        <v>2</v>
      </c>
      <c r="E3326" s="361">
        <v>1</v>
      </c>
      <c r="F3326" s="361">
        <f t="shared" ref="F3326:G3326" si="109">SUMPRODUCT($E3327:$E3353,F3327:F3353)</f>
        <v>13.551663561666667</v>
      </c>
      <c r="G3326" s="361">
        <f t="shared" si="109"/>
        <v>6.015784</v>
      </c>
    </row>
    <row r="3327" spans="1:7">
      <c r="A3327" s="375">
        <v>10</v>
      </c>
      <c r="B3327" s="372" t="s">
        <v>332</v>
      </c>
      <c r="C3327" s="374" t="s">
        <v>43</v>
      </c>
      <c r="D3327" s="374" t="s">
        <v>2</v>
      </c>
      <c r="E3327" s="375">
        <v>4.0086000000000002E-3</v>
      </c>
      <c r="F3327" s="268">
        <f>IF(C3327="MAT.",VLOOKUP(A3327,INSUMOS_AUX!A:F,6,FALSE),0)</f>
        <v>6.13</v>
      </c>
      <c r="G3327" s="375">
        <f>IF(C3327="M.O.",VLOOKUP(A3327,INSUMOS_AUX!A:F,6,FALSE),0)</f>
        <v>0</v>
      </c>
    </row>
    <row r="3328" spans="1:7" ht="21">
      <c r="A3328" s="375">
        <v>11359</v>
      </c>
      <c r="B3328" s="372" t="s">
        <v>5603</v>
      </c>
      <c r="C3328" s="374" t="s">
        <v>43</v>
      </c>
      <c r="D3328" s="374" t="s">
        <v>2</v>
      </c>
      <c r="E3328" s="375">
        <v>3.3850000000000003E-5</v>
      </c>
      <c r="F3328" s="268">
        <f>IF(C3328="MAT.",VLOOKUP(A3328,INSUMOS_AUX!A:F,6,FALSE),0)</f>
        <v>604.45000000000005</v>
      </c>
      <c r="G3328" s="375">
        <f>IF(C3328="M.O.",VLOOKUP(A3328,INSUMOS_AUX!A:F,6,FALSE),0)</f>
        <v>0</v>
      </c>
    </row>
    <row r="3329" spans="1:7">
      <c r="A3329" s="375">
        <v>12815</v>
      </c>
      <c r="B3329" s="372" t="s">
        <v>2406</v>
      </c>
      <c r="C3329" s="374" t="s">
        <v>43</v>
      </c>
      <c r="D3329" s="374" t="s">
        <v>2</v>
      </c>
      <c r="E3329" s="375">
        <v>4.53455E-3</v>
      </c>
      <c r="F3329" s="268">
        <f>IF(C3329="MAT.",VLOOKUP(A3329,INSUMOS_AUX!A:F,6,FALSE),0)</f>
        <v>5.65</v>
      </c>
      <c r="G3329" s="375">
        <f>IF(C3329="M.O.",VLOOKUP(A3329,INSUMOS_AUX!A:F,6,FALSE),0)</f>
        <v>0</v>
      </c>
    </row>
    <row r="3330" spans="1:7">
      <c r="A3330" s="375">
        <v>12892</v>
      </c>
      <c r="B3330" s="372" t="s">
        <v>328</v>
      </c>
      <c r="C3330" s="374" t="s">
        <v>43</v>
      </c>
      <c r="D3330" s="374" t="s">
        <v>98</v>
      </c>
      <c r="E3330" s="375">
        <v>6.8672999999999998E-3</v>
      </c>
      <c r="F3330" s="268">
        <f>IF(C3330="MAT.",VLOOKUP(A3330,INSUMOS_AUX!A:F,6,FALSE),0)</f>
        <v>9</v>
      </c>
      <c r="G3330" s="375">
        <f>IF(C3330="M.O.",VLOOKUP(A3330,INSUMOS_AUX!A:F,6,FALSE),0)</f>
        <v>0</v>
      </c>
    </row>
    <row r="3331" spans="1:7">
      <c r="A3331" s="375">
        <v>12893</v>
      </c>
      <c r="B3331" s="372" t="s">
        <v>329</v>
      </c>
      <c r="C3331" s="374" t="s">
        <v>43</v>
      </c>
      <c r="D3331" s="374" t="s">
        <v>98</v>
      </c>
      <c r="E3331" s="375">
        <v>8.005E-4</v>
      </c>
      <c r="F3331" s="268">
        <f>IF(C3331="MAT.",VLOOKUP(A3331,INSUMOS_AUX!A:F,6,FALSE),0)</f>
        <v>48</v>
      </c>
      <c r="G3331" s="375">
        <f>IF(C3331="M.O.",VLOOKUP(A3331,INSUMOS_AUX!A:F,6,FALSE),0)</f>
        <v>0</v>
      </c>
    </row>
    <row r="3332" spans="1:7">
      <c r="A3332" s="375">
        <v>2436</v>
      </c>
      <c r="B3332" s="372" t="s">
        <v>333</v>
      </c>
      <c r="C3332" s="374" t="s">
        <v>92</v>
      </c>
      <c r="D3332" s="374" t="s">
        <v>97</v>
      </c>
      <c r="E3332" s="375">
        <v>0.257525</v>
      </c>
      <c r="F3332" s="268">
        <f>IF(C3332="MAT.",VLOOKUP(A3332,INSUMOS_AUX!A:F,6,FALSE),0)</f>
        <v>0</v>
      </c>
      <c r="G3332" s="375">
        <f>IF(C3332="M.O.",VLOOKUP(A3332,INSUMOS_AUX!A:F,6,FALSE),0)</f>
        <v>13.35</v>
      </c>
    </row>
    <row r="3333" spans="1:7">
      <c r="A3333" s="375">
        <v>247</v>
      </c>
      <c r="B3333" s="372" t="s">
        <v>348</v>
      </c>
      <c r="C3333" s="374" t="s">
        <v>92</v>
      </c>
      <c r="D3333" s="374" t="s">
        <v>97</v>
      </c>
      <c r="E3333" s="375">
        <v>0.257525</v>
      </c>
      <c r="F3333" s="268">
        <f>IF(C3333="MAT.",VLOOKUP(A3333,INSUMOS_AUX!A:F,6,FALSE),0)</f>
        <v>0</v>
      </c>
      <c r="G3333" s="375">
        <f>IF(C3333="M.O.",VLOOKUP(A3333,INSUMOS_AUX!A:F,6,FALSE),0)</f>
        <v>10.01</v>
      </c>
    </row>
    <row r="3334" spans="1:7">
      <c r="A3334" s="375">
        <v>25966</v>
      </c>
      <c r="B3334" s="372" t="s">
        <v>3980</v>
      </c>
      <c r="C3334" s="374" t="s">
        <v>43</v>
      </c>
      <c r="D3334" s="374" t="s">
        <v>113</v>
      </c>
      <c r="E3334" s="375">
        <v>7.5575000000000002E-4</v>
      </c>
      <c r="F3334" s="268">
        <f>IF(C3334="MAT.",VLOOKUP(A3334,INSUMOS_AUX!A:F,6,FALSE),0)</f>
        <v>13.63</v>
      </c>
      <c r="G3334" s="375">
        <f>IF(C3334="M.O.",VLOOKUP(A3334,INSUMOS_AUX!A:F,6,FALSE),0)</f>
        <v>0</v>
      </c>
    </row>
    <row r="3335" spans="1:7">
      <c r="A3335" s="375">
        <v>2711</v>
      </c>
      <c r="B3335" s="372" t="s">
        <v>334</v>
      </c>
      <c r="C3335" s="374" t="s">
        <v>43</v>
      </c>
      <c r="D3335" s="374" t="s">
        <v>2</v>
      </c>
      <c r="E3335" s="375">
        <v>3.323E-4</v>
      </c>
      <c r="F3335" s="268">
        <f>IF(C3335="MAT.",VLOOKUP(A3335,INSUMOS_AUX!A:F,6,FALSE),0)</f>
        <v>100.24</v>
      </c>
      <c r="G3335" s="375">
        <f>IF(C3335="M.O.",VLOOKUP(A3335,INSUMOS_AUX!A:F,6,FALSE),0)</f>
        <v>0</v>
      </c>
    </row>
    <row r="3336" spans="1:7">
      <c r="A3336" s="375">
        <v>36144</v>
      </c>
      <c r="B3336" s="372" t="s">
        <v>4026</v>
      </c>
      <c r="C3336" s="374" t="s">
        <v>43</v>
      </c>
      <c r="D3336" s="374" t="s">
        <v>2</v>
      </c>
      <c r="E3336" s="375">
        <v>5.5743599999999997E-2</v>
      </c>
      <c r="F3336" s="268">
        <f>IF(C3336="MAT.",VLOOKUP(A3336,INSUMOS_AUX!A:F,6,FALSE),0)</f>
        <v>1.1200000000000001</v>
      </c>
      <c r="G3336" s="375">
        <f>IF(C3336="M.O.",VLOOKUP(A3336,INSUMOS_AUX!A:F,6,FALSE),0)</f>
        <v>0</v>
      </c>
    </row>
    <row r="3337" spans="1:7">
      <c r="A3337" s="375">
        <v>36146</v>
      </c>
      <c r="B3337" s="372" t="s">
        <v>3883</v>
      </c>
      <c r="C3337" s="374" t="s">
        <v>43</v>
      </c>
      <c r="D3337" s="374" t="s">
        <v>2</v>
      </c>
      <c r="E3337" s="375">
        <v>6.2014999999999998E-4</v>
      </c>
      <c r="F3337" s="268">
        <f>IF(C3337="MAT.",VLOOKUP(A3337,INSUMOS_AUX!A:F,6,FALSE),0)</f>
        <v>170</v>
      </c>
      <c r="G3337" s="375">
        <f>IF(C3337="M.O.",VLOOKUP(A3337,INSUMOS_AUX!A:F,6,FALSE),0)</f>
        <v>0</v>
      </c>
    </row>
    <row r="3338" spans="1:7" ht="21">
      <c r="A3338" s="375">
        <v>36149</v>
      </c>
      <c r="B3338" s="372" t="s">
        <v>4647</v>
      </c>
      <c r="C3338" s="374" t="s">
        <v>43</v>
      </c>
      <c r="D3338" s="374" t="s">
        <v>2</v>
      </c>
      <c r="E3338" s="375">
        <v>3.6000000000000002E-4</v>
      </c>
      <c r="F3338" s="268">
        <f>IF(C3338="MAT.",VLOOKUP(A3338,INSUMOS_AUX!A:F,6,FALSE),0)</f>
        <v>117.5</v>
      </c>
      <c r="G3338" s="375">
        <f>IF(C3338="M.O.",VLOOKUP(A3338,INSUMOS_AUX!A:F,6,FALSE),0)</f>
        <v>0</v>
      </c>
    </row>
    <row r="3339" spans="1:7">
      <c r="A3339" s="375">
        <v>36150</v>
      </c>
      <c r="B3339" s="372" t="s">
        <v>780</v>
      </c>
      <c r="C3339" s="374" t="s">
        <v>43</v>
      </c>
      <c r="D3339" s="374" t="s">
        <v>2</v>
      </c>
      <c r="E3339" s="375">
        <v>1.3231499999999999E-3</v>
      </c>
      <c r="F3339" s="268">
        <f>IF(C3339="MAT.",VLOOKUP(A3339,INSUMOS_AUX!A:F,6,FALSE),0)</f>
        <v>29.7</v>
      </c>
      <c r="G3339" s="375">
        <f>IF(C3339="M.O.",VLOOKUP(A3339,INSUMOS_AUX!A:F,6,FALSE),0)</f>
        <v>0</v>
      </c>
    </row>
    <row r="3340" spans="1:7" ht="21">
      <c r="A3340" s="375">
        <v>36153</v>
      </c>
      <c r="B3340" s="372" t="s">
        <v>4184</v>
      </c>
      <c r="C3340" s="374" t="s">
        <v>43</v>
      </c>
      <c r="D3340" s="374" t="s">
        <v>2</v>
      </c>
      <c r="E3340" s="375">
        <v>5.375E-4</v>
      </c>
      <c r="F3340" s="268">
        <f>IF(C3340="MAT.",VLOOKUP(A3340,INSUMOS_AUX!A:F,6,FALSE),0)</f>
        <v>133.75</v>
      </c>
      <c r="G3340" s="375">
        <f>IF(C3340="M.O.",VLOOKUP(A3340,INSUMOS_AUX!A:F,6,FALSE),0)</f>
        <v>0</v>
      </c>
    </row>
    <row r="3341" spans="1:7">
      <c r="A3341" s="375">
        <v>37370</v>
      </c>
      <c r="B3341" s="372" t="s">
        <v>104</v>
      </c>
      <c r="C3341" s="374" t="s">
        <v>43</v>
      </c>
      <c r="D3341" s="374" t="s">
        <v>97</v>
      </c>
      <c r="E3341" s="375">
        <v>0.5</v>
      </c>
      <c r="F3341" s="268">
        <f>IF(C3341="MAT.",VLOOKUP(A3341,INSUMOS_AUX!A:F,6,FALSE),0)</f>
        <v>1.7</v>
      </c>
      <c r="G3341" s="375">
        <f>IF(C3341="M.O.",VLOOKUP(A3341,INSUMOS_AUX!A:F,6,FALSE),0)</f>
        <v>0</v>
      </c>
    </row>
    <row r="3342" spans="1:7">
      <c r="A3342" s="375">
        <v>37371</v>
      </c>
      <c r="B3342" s="372" t="s">
        <v>105</v>
      </c>
      <c r="C3342" s="374" t="s">
        <v>43</v>
      </c>
      <c r="D3342" s="374" t="s">
        <v>97</v>
      </c>
      <c r="E3342" s="375">
        <v>0.5</v>
      </c>
      <c r="F3342" s="268">
        <f>IF(C3342="MAT.",VLOOKUP(A3342,INSUMOS_AUX!A:F,6,FALSE),0)</f>
        <v>0.64</v>
      </c>
      <c r="G3342" s="375">
        <f>IF(C3342="M.O.",VLOOKUP(A3342,INSUMOS_AUX!A:F,6,FALSE),0)</f>
        <v>0</v>
      </c>
    </row>
    <row r="3343" spans="1:7">
      <c r="A3343" s="375">
        <v>37372</v>
      </c>
      <c r="B3343" s="372" t="s">
        <v>106</v>
      </c>
      <c r="C3343" s="374" t="s">
        <v>43</v>
      </c>
      <c r="D3343" s="374" t="s">
        <v>97</v>
      </c>
      <c r="E3343" s="375">
        <v>0.5</v>
      </c>
      <c r="F3343" s="268">
        <f>IF(C3343="MAT.",VLOOKUP(A3343,INSUMOS_AUX!A:F,6,FALSE),0)</f>
        <v>0.37</v>
      </c>
      <c r="G3343" s="375">
        <f>IF(C3343="M.O.",VLOOKUP(A3343,INSUMOS_AUX!A:F,6,FALSE),0)</f>
        <v>0</v>
      </c>
    </row>
    <row r="3344" spans="1:7">
      <c r="A3344" s="375">
        <v>37373</v>
      </c>
      <c r="B3344" s="372" t="s">
        <v>107</v>
      </c>
      <c r="C3344" s="374" t="s">
        <v>43</v>
      </c>
      <c r="D3344" s="374" t="s">
        <v>97</v>
      </c>
      <c r="E3344" s="375">
        <v>0.5</v>
      </c>
      <c r="F3344" s="268">
        <f>IF(C3344="MAT.",VLOOKUP(A3344,INSUMOS_AUX!A:F,6,FALSE),0)</f>
        <v>0.02</v>
      </c>
      <c r="G3344" s="375">
        <f>IF(C3344="M.O.",VLOOKUP(A3344,INSUMOS_AUX!A:F,6,FALSE),0)</f>
        <v>0</v>
      </c>
    </row>
    <row r="3345" spans="1:7">
      <c r="A3345" s="375">
        <v>38382</v>
      </c>
      <c r="B3345" s="372" t="s">
        <v>2915</v>
      </c>
      <c r="C3345" s="374" t="s">
        <v>43</v>
      </c>
      <c r="D3345" s="374" t="s">
        <v>2</v>
      </c>
      <c r="E3345" s="375">
        <v>1.3649999999999999E-3</v>
      </c>
      <c r="F3345" s="268">
        <f>IF(C3345="MAT.",VLOOKUP(A3345,INSUMOS_AUX!A:F,6,FALSE),0)</f>
        <v>7.37</v>
      </c>
      <c r="G3345" s="375">
        <f>IF(C3345="M.O.",VLOOKUP(A3345,INSUMOS_AUX!A:F,6,FALSE),0)</f>
        <v>0</v>
      </c>
    </row>
    <row r="3346" spans="1:7">
      <c r="A3346" s="375">
        <v>38390</v>
      </c>
      <c r="B3346" s="372" t="s">
        <v>4067</v>
      </c>
      <c r="C3346" s="374" t="s">
        <v>43</v>
      </c>
      <c r="D3346" s="374" t="s">
        <v>2</v>
      </c>
      <c r="E3346" s="375">
        <v>7.5575000000000002E-4</v>
      </c>
      <c r="F3346" s="268">
        <f>IF(C3346="MAT.",VLOOKUP(A3346,INSUMOS_AUX!A:F,6,FALSE),0)</f>
        <v>22.22</v>
      </c>
      <c r="G3346" s="375">
        <f>IF(C3346="M.O.",VLOOKUP(A3346,INSUMOS_AUX!A:F,6,FALSE),0)</f>
        <v>0</v>
      </c>
    </row>
    <row r="3347" spans="1:7">
      <c r="A3347" s="375">
        <v>38393</v>
      </c>
      <c r="B3347" s="372" t="s">
        <v>4066</v>
      </c>
      <c r="C3347" s="374" t="s">
        <v>43</v>
      </c>
      <c r="D3347" s="374" t="s">
        <v>2</v>
      </c>
      <c r="E3347" s="375">
        <v>7.5575000000000002E-4</v>
      </c>
      <c r="F3347" s="268">
        <f>IF(C3347="MAT.",VLOOKUP(A3347,INSUMOS_AUX!A:F,6,FALSE),0)</f>
        <v>10.02</v>
      </c>
      <c r="G3347" s="375">
        <f>IF(C3347="M.O.",VLOOKUP(A3347,INSUMOS_AUX!A:F,6,FALSE),0)</f>
        <v>0</v>
      </c>
    </row>
    <row r="3348" spans="1:7">
      <c r="A3348" s="375">
        <v>38396</v>
      </c>
      <c r="B3348" s="372" t="s">
        <v>4090</v>
      </c>
      <c r="C3348" s="374" t="s">
        <v>43</v>
      </c>
      <c r="D3348" s="374" t="s">
        <v>2</v>
      </c>
      <c r="E3348" s="375">
        <v>2.7100000000000001E-5</v>
      </c>
      <c r="F3348" s="268">
        <f>IF(C3348="MAT.",VLOOKUP(A3348,INSUMOS_AUX!A:F,6,FALSE),0)</f>
        <v>308.81</v>
      </c>
      <c r="G3348" s="375">
        <f>IF(C3348="M.O.",VLOOKUP(A3348,INSUMOS_AUX!A:F,6,FALSE),0)</f>
        <v>0</v>
      </c>
    </row>
    <row r="3349" spans="1:7">
      <c r="A3349" s="375">
        <v>38399</v>
      </c>
      <c r="B3349" s="372" t="s">
        <v>914</v>
      </c>
      <c r="C3349" s="374" t="s">
        <v>43</v>
      </c>
      <c r="D3349" s="374" t="s">
        <v>2</v>
      </c>
      <c r="E3349" s="375">
        <v>1.3540000000000001E-4</v>
      </c>
      <c r="F3349" s="268">
        <f>IF(C3349="MAT.",VLOOKUP(A3349,INSUMOS_AUX!A:F,6,FALSE),0)</f>
        <v>123.87</v>
      </c>
      <c r="G3349" s="375">
        <f>IF(C3349="M.O.",VLOOKUP(A3349,INSUMOS_AUX!A:F,6,FALSE),0)</f>
        <v>0</v>
      </c>
    </row>
    <row r="3350" spans="1:7" ht="21">
      <c r="A3350" s="375">
        <v>38413</v>
      </c>
      <c r="B3350" s="372" t="s">
        <v>2921</v>
      </c>
      <c r="C3350" s="374" t="s">
        <v>43</v>
      </c>
      <c r="D3350" s="374" t="s">
        <v>2</v>
      </c>
      <c r="E3350" s="375">
        <v>2.2050000000000001E-5</v>
      </c>
      <c r="F3350" s="268">
        <f>IF(C3350="MAT.",VLOOKUP(A3350,INSUMOS_AUX!A:F,6,FALSE),0)</f>
        <v>623.17999999999995</v>
      </c>
      <c r="G3350" s="375">
        <f>IF(C3350="M.O.",VLOOKUP(A3350,INSUMOS_AUX!A:F,6,FALSE),0)</f>
        <v>0</v>
      </c>
    </row>
    <row r="3351" spans="1:7">
      <c r="A3351" s="375">
        <v>38476</v>
      </c>
      <c r="B3351" s="372" t="s">
        <v>2266</v>
      </c>
      <c r="C3351" s="374" t="s">
        <v>43</v>
      </c>
      <c r="D3351" s="374" t="s">
        <v>2</v>
      </c>
      <c r="E3351" s="375">
        <v>1.0285000000000001E-4</v>
      </c>
      <c r="F3351" s="268">
        <f>IF(C3351="MAT.",VLOOKUP(A3351,INSUMOS_AUX!A:F,6,FALSE),0)</f>
        <v>186.63</v>
      </c>
      <c r="G3351" s="375">
        <f>IF(C3351="M.O.",VLOOKUP(A3351,INSUMOS_AUX!A:F,6,FALSE),0)</f>
        <v>0</v>
      </c>
    </row>
    <row r="3352" spans="1:7">
      <c r="A3352" s="375">
        <v>38477</v>
      </c>
      <c r="B3352" s="372" t="s">
        <v>2267</v>
      </c>
      <c r="C3352" s="374" t="s">
        <v>43</v>
      </c>
      <c r="D3352" s="374" t="s">
        <v>2</v>
      </c>
      <c r="E3352" s="375">
        <v>2.2050000000000001E-5</v>
      </c>
      <c r="F3352" s="268">
        <f>IF(C3352="MAT.",VLOOKUP(A3352,INSUMOS_AUX!A:F,6,FALSE),0)</f>
        <v>528.54</v>
      </c>
      <c r="G3352" s="375">
        <f>IF(C3352="M.O.",VLOOKUP(A3352,INSUMOS_AUX!A:F,6,FALSE),0)</f>
        <v>0</v>
      </c>
    </row>
    <row r="3353" spans="1:7">
      <c r="A3353" s="375" t="s">
        <v>6712</v>
      </c>
      <c r="B3353" s="372" t="s">
        <v>6431</v>
      </c>
      <c r="C3353" s="374" t="s">
        <v>43</v>
      </c>
      <c r="D3353" s="374" t="s">
        <v>2</v>
      </c>
      <c r="E3353" s="375">
        <v>1</v>
      </c>
      <c r="F3353" s="268">
        <f>IF(C3353="MAT.",VLOOKUP(A3353,INSUMOS_AUX!A:F,6,FALSE),0)</f>
        <v>11.546666666666667</v>
      </c>
      <c r="G3353" s="375">
        <f>IF(C3353="M.O.",VLOOKUP(A3353,INSUMOS_AUX!A:F,6,FALSE),0)</f>
        <v>0</v>
      </c>
    </row>
    <row r="3354" spans="1:7">
      <c r="A3354" s="96"/>
      <c r="B3354" s="110"/>
      <c r="C3354" s="97"/>
      <c r="D3354" s="97"/>
      <c r="E3354" s="97"/>
      <c r="F3354" s="97"/>
      <c r="G3354" s="97"/>
    </row>
    <row r="3355" spans="1:7">
      <c r="A3355" s="359" t="s">
        <v>5850</v>
      </c>
      <c r="B3355" s="358" t="s">
        <v>5851</v>
      </c>
      <c r="C3355" s="360" t="s">
        <v>75</v>
      </c>
      <c r="D3355" s="360" t="s">
        <v>78</v>
      </c>
      <c r="E3355" s="361">
        <v>15</v>
      </c>
      <c r="F3355" s="361">
        <f t="shared" ref="F3355:G3355" si="110">SUMPRODUCT($E3356:$E3382,F3356:F3382)</f>
        <v>44.519188076799999</v>
      </c>
      <c r="G3355" s="361">
        <f t="shared" si="110"/>
        <v>23.10061056</v>
      </c>
    </row>
    <row r="3356" spans="1:7">
      <c r="A3356" s="375">
        <v>10</v>
      </c>
      <c r="B3356" s="372" t="s">
        <v>332</v>
      </c>
      <c r="C3356" s="374" t="s">
        <v>43</v>
      </c>
      <c r="D3356" s="374" t="s">
        <v>2</v>
      </c>
      <c r="E3356" s="375">
        <v>1.5393024E-2</v>
      </c>
      <c r="F3356" s="268">
        <f>IF(C3356="MAT.",VLOOKUP(A3356,INSUMOS_AUX!A:F,6,FALSE),0)</f>
        <v>6.13</v>
      </c>
      <c r="G3356" s="375">
        <f>IF(C3356="M.O.",VLOOKUP(A3356,INSUMOS_AUX!A:F,6,FALSE),0)</f>
        <v>0</v>
      </c>
    </row>
    <row r="3357" spans="1:7" ht="21">
      <c r="A3357" s="375">
        <v>11359</v>
      </c>
      <c r="B3357" s="372" t="s">
        <v>5603</v>
      </c>
      <c r="C3357" s="374" t="s">
        <v>43</v>
      </c>
      <c r="D3357" s="374" t="s">
        <v>2</v>
      </c>
      <c r="E3357" s="375">
        <v>1.2998400000000001E-4</v>
      </c>
      <c r="F3357" s="268">
        <f>IF(C3357="MAT.",VLOOKUP(A3357,INSUMOS_AUX!A:F,6,FALSE),0)</f>
        <v>604.45000000000005</v>
      </c>
      <c r="G3357" s="375">
        <f>IF(C3357="M.O.",VLOOKUP(A3357,INSUMOS_AUX!A:F,6,FALSE),0)</f>
        <v>0</v>
      </c>
    </row>
    <row r="3358" spans="1:7">
      <c r="A3358" s="375">
        <v>12815</v>
      </c>
      <c r="B3358" s="372" t="s">
        <v>2406</v>
      </c>
      <c r="C3358" s="374" t="s">
        <v>43</v>
      </c>
      <c r="D3358" s="374" t="s">
        <v>2</v>
      </c>
      <c r="E3358" s="375">
        <v>1.7412672000000001E-2</v>
      </c>
      <c r="F3358" s="268">
        <f>IF(C3358="MAT.",VLOOKUP(A3358,INSUMOS_AUX!A:F,6,FALSE),0)</f>
        <v>5.65</v>
      </c>
      <c r="G3358" s="375">
        <f>IF(C3358="M.O.",VLOOKUP(A3358,INSUMOS_AUX!A:F,6,FALSE),0)</f>
        <v>0</v>
      </c>
    </row>
    <row r="3359" spans="1:7">
      <c r="A3359" s="375">
        <v>12892</v>
      </c>
      <c r="B3359" s="372" t="s">
        <v>328</v>
      </c>
      <c r="C3359" s="374" t="s">
        <v>43</v>
      </c>
      <c r="D3359" s="374" t="s">
        <v>98</v>
      </c>
      <c r="E3359" s="375">
        <v>2.6370431999999999E-2</v>
      </c>
      <c r="F3359" s="268">
        <f>IF(C3359="MAT.",VLOOKUP(A3359,INSUMOS_AUX!A:F,6,FALSE),0)</f>
        <v>9</v>
      </c>
      <c r="G3359" s="375">
        <f>IF(C3359="M.O.",VLOOKUP(A3359,INSUMOS_AUX!A:F,6,FALSE),0)</f>
        <v>0</v>
      </c>
    </row>
    <row r="3360" spans="1:7">
      <c r="A3360" s="375">
        <v>12893</v>
      </c>
      <c r="B3360" s="372" t="s">
        <v>329</v>
      </c>
      <c r="C3360" s="374" t="s">
        <v>43</v>
      </c>
      <c r="D3360" s="374" t="s">
        <v>98</v>
      </c>
      <c r="E3360" s="375">
        <v>3.07392E-3</v>
      </c>
      <c r="F3360" s="268">
        <f>IF(C3360="MAT.",VLOOKUP(A3360,INSUMOS_AUX!A:F,6,FALSE),0)</f>
        <v>48</v>
      </c>
      <c r="G3360" s="375">
        <f>IF(C3360="M.O.",VLOOKUP(A3360,INSUMOS_AUX!A:F,6,FALSE),0)</f>
        <v>0</v>
      </c>
    </row>
    <row r="3361" spans="1:7">
      <c r="A3361" s="375">
        <v>2436</v>
      </c>
      <c r="B3361" s="372" t="s">
        <v>333</v>
      </c>
      <c r="C3361" s="374" t="s">
        <v>92</v>
      </c>
      <c r="D3361" s="374" t="s">
        <v>97</v>
      </c>
      <c r="E3361" s="375">
        <v>0.988896</v>
      </c>
      <c r="F3361" s="268">
        <f>IF(C3361="MAT.",VLOOKUP(A3361,INSUMOS_AUX!A:F,6,FALSE),0)</f>
        <v>0</v>
      </c>
      <c r="G3361" s="375">
        <f>IF(C3361="M.O.",VLOOKUP(A3361,INSUMOS_AUX!A:F,6,FALSE),0)</f>
        <v>13.35</v>
      </c>
    </row>
    <row r="3362" spans="1:7">
      <c r="A3362" s="375">
        <v>247</v>
      </c>
      <c r="B3362" s="372" t="s">
        <v>348</v>
      </c>
      <c r="C3362" s="374" t="s">
        <v>92</v>
      </c>
      <c r="D3362" s="374" t="s">
        <v>97</v>
      </c>
      <c r="E3362" s="375">
        <v>0.988896</v>
      </c>
      <c r="F3362" s="268">
        <f>IF(C3362="MAT.",VLOOKUP(A3362,INSUMOS_AUX!A:F,6,FALSE),0)</f>
        <v>0</v>
      </c>
      <c r="G3362" s="375">
        <f>IF(C3362="M.O.",VLOOKUP(A3362,INSUMOS_AUX!A:F,6,FALSE),0)</f>
        <v>10.01</v>
      </c>
    </row>
    <row r="3363" spans="1:7">
      <c r="A3363" s="375">
        <v>25966</v>
      </c>
      <c r="B3363" s="372" t="s">
        <v>3980</v>
      </c>
      <c r="C3363" s="374" t="s">
        <v>43</v>
      </c>
      <c r="D3363" s="374" t="s">
        <v>113</v>
      </c>
      <c r="E3363" s="375">
        <v>2.90208E-3</v>
      </c>
      <c r="F3363" s="268">
        <f>IF(C3363="MAT.",VLOOKUP(A3363,INSUMOS_AUX!A:F,6,FALSE),0)</f>
        <v>13.63</v>
      </c>
      <c r="G3363" s="375">
        <f>IF(C3363="M.O.",VLOOKUP(A3363,INSUMOS_AUX!A:F,6,FALSE),0)</f>
        <v>0</v>
      </c>
    </row>
    <row r="3364" spans="1:7">
      <c r="A3364" s="375">
        <v>2711</v>
      </c>
      <c r="B3364" s="372" t="s">
        <v>334</v>
      </c>
      <c r="C3364" s="374" t="s">
        <v>43</v>
      </c>
      <c r="D3364" s="374" t="s">
        <v>2</v>
      </c>
      <c r="E3364" s="375">
        <v>1.2760320000000001E-3</v>
      </c>
      <c r="F3364" s="268">
        <f>IF(C3364="MAT.",VLOOKUP(A3364,INSUMOS_AUX!A:F,6,FALSE),0)</f>
        <v>100.24</v>
      </c>
      <c r="G3364" s="375">
        <f>IF(C3364="M.O.",VLOOKUP(A3364,INSUMOS_AUX!A:F,6,FALSE),0)</f>
        <v>0</v>
      </c>
    </row>
    <row r="3365" spans="1:7">
      <c r="A3365" s="375">
        <v>36144</v>
      </c>
      <c r="B3365" s="372" t="s">
        <v>4026</v>
      </c>
      <c r="C3365" s="374" t="s">
        <v>43</v>
      </c>
      <c r="D3365" s="374" t="s">
        <v>2</v>
      </c>
      <c r="E3365" s="375">
        <v>0.21405542399999999</v>
      </c>
      <c r="F3365" s="268">
        <f>IF(C3365="MAT.",VLOOKUP(A3365,INSUMOS_AUX!A:F,6,FALSE),0)</f>
        <v>1.1200000000000001</v>
      </c>
      <c r="G3365" s="375">
        <f>IF(C3365="M.O.",VLOOKUP(A3365,INSUMOS_AUX!A:F,6,FALSE),0)</f>
        <v>0</v>
      </c>
    </row>
    <row r="3366" spans="1:7">
      <c r="A3366" s="375">
        <v>36146</v>
      </c>
      <c r="B3366" s="372" t="s">
        <v>3883</v>
      </c>
      <c r="C3366" s="374" t="s">
        <v>43</v>
      </c>
      <c r="D3366" s="374" t="s">
        <v>2</v>
      </c>
      <c r="E3366" s="375">
        <v>2.3813760000000002E-3</v>
      </c>
      <c r="F3366" s="268">
        <f>IF(C3366="MAT.",VLOOKUP(A3366,INSUMOS_AUX!A:F,6,FALSE),0)</f>
        <v>170</v>
      </c>
      <c r="G3366" s="375">
        <f>IF(C3366="M.O.",VLOOKUP(A3366,INSUMOS_AUX!A:F,6,FALSE),0)</f>
        <v>0</v>
      </c>
    </row>
    <row r="3367" spans="1:7" ht="21">
      <c r="A3367" s="375">
        <v>36149</v>
      </c>
      <c r="B3367" s="372" t="s">
        <v>4647</v>
      </c>
      <c r="C3367" s="374" t="s">
        <v>43</v>
      </c>
      <c r="D3367" s="374" t="s">
        <v>2</v>
      </c>
      <c r="E3367" s="375">
        <v>1.3824E-3</v>
      </c>
      <c r="F3367" s="268">
        <f>IF(C3367="MAT.",VLOOKUP(A3367,INSUMOS_AUX!A:F,6,FALSE),0)</f>
        <v>117.5</v>
      </c>
      <c r="G3367" s="375">
        <f>IF(C3367="M.O.",VLOOKUP(A3367,INSUMOS_AUX!A:F,6,FALSE),0)</f>
        <v>0</v>
      </c>
    </row>
    <row r="3368" spans="1:7">
      <c r="A3368" s="375">
        <v>36150</v>
      </c>
      <c r="B3368" s="372" t="s">
        <v>780</v>
      </c>
      <c r="C3368" s="374" t="s">
        <v>43</v>
      </c>
      <c r="D3368" s="374" t="s">
        <v>2</v>
      </c>
      <c r="E3368" s="375">
        <v>5.0808959999999997E-3</v>
      </c>
      <c r="F3368" s="268">
        <f>IF(C3368="MAT.",VLOOKUP(A3368,INSUMOS_AUX!A:F,6,FALSE),0)</f>
        <v>29.7</v>
      </c>
      <c r="G3368" s="375">
        <f>IF(C3368="M.O.",VLOOKUP(A3368,INSUMOS_AUX!A:F,6,FALSE),0)</f>
        <v>0</v>
      </c>
    </row>
    <row r="3369" spans="1:7" ht="21">
      <c r="A3369" s="375">
        <v>36153</v>
      </c>
      <c r="B3369" s="372" t="s">
        <v>4184</v>
      </c>
      <c r="C3369" s="374" t="s">
        <v>43</v>
      </c>
      <c r="D3369" s="374" t="s">
        <v>2</v>
      </c>
      <c r="E3369" s="375">
        <v>2.0639999999999999E-3</v>
      </c>
      <c r="F3369" s="268">
        <f>IF(C3369="MAT.",VLOOKUP(A3369,INSUMOS_AUX!A:F,6,FALSE),0)</f>
        <v>133.75</v>
      </c>
      <c r="G3369" s="375">
        <f>IF(C3369="M.O.",VLOOKUP(A3369,INSUMOS_AUX!A:F,6,FALSE),0)</f>
        <v>0</v>
      </c>
    </row>
    <row r="3370" spans="1:7">
      <c r="A3370" s="375">
        <v>37370</v>
      </c>
      <c r="B3370" s="372" t="s">
        <v>104</v>
      </c>
      <c r="C3370" s="374" t="s">
        <v>43</v>
      </c>
      <c r="D3370" s="374" t="s">
        <v>97</v>
      </c>
      <c r="E3370" s="375">
        <v>1.92</v>
      </c>
      <c r="F3370" s="268">
        <f>IF(C3370="MAT.",VLOOKUP(A3370,INSUMOS_AUX!A:F,6,FALSE),0)</f>
        <v>1.7</v>
      </c>
      <c r="G3370" s="375">
        <f>IF(C3370="M.O.",VLOOKUP(A3370,INSUMOS_AUX!A:F,6,FALSE),0)</f>
        <v>0</v>
      </c>
    </row>
    <row r="3371" spans="1:7">
      <c r="A3371" s="375">
        <v>37371</v>
      </c>
      <c r="B3371" s="372" t="s">
        <v>105</v>
      </c>
      <c r="C3371" s="374" t="s">
        <v>43</v>
      </c>
      <c r="D3371" s="374" t="s">
        <v>97</v>
      </c>
      <c r="E3371" s="375">
        <v>1.92</v>
      </c>
      <c r="F3371" s="268">
        <f>IF(C3371="MAT.",VLOOKUP(A3371,INSUMOS_AUX!A:F,6,FALSE),0)</f>
        <v>0.64</v>
      </c>
      <c r="G3371" s="375">
        <f>IF(C3371="M.O.",VLOOKUP(A3371,INSUMOS_AUX!A:F,6,FALSE),0)</f>
        <v>0</v>
      </c>
    </row>
    <row r="3372" spans="1:7">
      <c r="A3372" s="375">
        <v>37372</v>
      </c>
      <c r="B3372" s="372" t="s">
        <v>106</v>
      </c>
      <c r="C3372" s="374" t="s">
        <v>43</v>
      </c>
      <c r="D3372" s="374" t="s">
        <v>97</v>
      </c>
      <c r="E3372" s="375">
        <v>1.92</v>
      </c>
      <c r="F3372" s="268">
        <f>IF(C3372="MAT.",VLOOKUP(A3372,INSUMOS_AUX!A:F,6,FALSE),0)</f>
        <v>0.37</v>
      </c>
      <c r="G3372" s="375">
        <f>IF(C3372="M.O.",VLOOKUP(A3372,INSUMOS_AUX!A:F,6,FALSE),0)</f>
        <v>0</v>
      </c>
    </row>
    <row r="3373" spans="1:7">
      <c r="A3373" s="375">
        <v>37373</v>
      </c>
      <c r="B3373" s="372" t="s">
        <v>107</v>
      </c>
      <c r="C3373" s="374" t="s">
        <v>43</v>
      </c>
      <c r="D3373" s="374" t="s">
        <v>97</v>
      </c>
      <c r="E3373" s="375">
        <v>1.92</v>
      </c>
      <c r="F3373" s="268">
        <f>IF(C3373="MAT.",VLOOKUP(A3373,INSUMOS_AUX!A:F,6,FALSE),0)</f>
        <v>0.02</v>
      </c>
      <c r="G3373" s="375">
        <f>IF(C3373="M.O.",VLOOKUP(A3373,INSUMOS_AUX!A:F,6,FALSE),0)</f>
        <v>0</v>
      </c>
    </row>
    <row r="3374" spans="1:7">
      <c r="A3374" s="375">
        <v>38382</v>
      </c>
      <c r="B3374" s="372" t="s">
        <v>2915</v>
      </c>
      <c r="C3374" s="374" t="s">
        <v>43</v>
      </c>
      <c r="D3374" s="374" t="s">
        <v>2</v>
      </c>
      <c r="E3374" s="375">
        <v>5.2415999999999999E-3</v>
      </c>
      <c r="F3374" s="268">
        <f>IF(C3374="MAT.",VLOOKUP(A3374,INSUMOS_AUX!A:F,6,FALSE),0)</f>
        <v>7.37</v>
      </c>
      <c r="G3374" s="375">
        <f>IF(C3374="M.O.",VLOOKUP(A3374,INSUMOS_AUX!A:F,6,FALSE),0)</f>
        <v>0</v>
      </c>
    </row>
    <row r="3375" spans="1:7">
      <c r="A3375" s="375">
        <v>38390</v>
      </c>
      <c r="B3375" s="372" t="s">
        <v>4067</v>
      </c>
      <c r="C3375" s="374" t="s">
        <v>43</v>
      </c>
      <c r="D3375" s="374" t="s">
        <v>2</v>
      </c>
      <c r="E3375" s="375">
        <v>2.90208E-3</v>
      </c>
      <c r="F3375" s="268">
        <f>IF(C3375="MAT.",VLOOKUP(A3375,INSUMOS_AUX!A:F,6,FALSE),0)</f>
        <v>22.22</v>
      </c>
      <c r="G3375" s="375">
        <f>IF(C3375="M.O.",VLOOKUP(A3375,INSUMOS_AUX!A:F,6,FALSE),0)</f>
        <v>0</v>
      </c>
    </row>
    <row r="3376" spans="1:7">
      <c r="A3376" s="375">
        <v>38393</v>
      </c>
      <c r="B3376" s="372" t="s">
        <v>4066</v>
      </c>
      <c r="C3376" s="374" t="s">
        <v>43</v>
      </c>
      <c r="D3376" s="374" t="s">
        <v>2</v>
      </c>
      <c r="E3376" s="375">
        <v>2.90208E-3</v>
      </c>
      <c r="F3376" s="268">
        <f>IF(C3376="MAT.",VLOOKUP(A3376,INSUMOS_AUX!A:F,6,FALSE),0)</f>
        <v>10.02</v>
      </c>
      <c r="G3376" s="375">
        <f>IF(C3376="M.O.",VLOOKUP(A3376,INSUMOS_AUX!A:F,6,FALSE),0)</f>
        <v>0</v>
      </c>
    </row>
    <row r="3377" spans="1:7">
      <c r="A3377" s="375">
        <v>38396</v>
      </c>
      <c r="B3377" s="372" t="s">
        <v>4090</v>
      </c>
      <c r="C3377" s="374" t="s">
        <v>43</v>
      </c>
      <c r="D3377" s="374" t="s">
        <v>2</v>
      </c>
      <c r="E3377" s="375">
        <v>1.04064E-4</v>
      </c>
      <c r="F3377" s="268">
        <f>IF(C3377="MAT.",VLOOKUP(A3377,INSUMOS_AUX!A:F,6,FALSE),0)</f>
        <v>308.81</v>
      </c>
      <c r="G3377" s="375">
        <f>IF(C3377="M.O.",VLOOKUP(A3377,INSUMOS_AUX!A:F,6,FALSE),0)</f>
        <v>0</v>
      </c>
    </row>
    <row r="3378" spans="1:7">
      <c r="A3378" s="375">
        <v>38399</v>
      </c>
      <c r="B3378" s="372" t="s">
        <v>914</v>
      </c>
      <c r="C3378" s="374" t="s">
        <v>43</v>
      </c>
      <c r="D3378" s="374" t="s">
        <v>2</v>
      </c>
      <c r="E3378" s="375">
        <v>5.1993600000000003E-4</v>
      </c>
      <c r="F3378" s="268">
        <f>IF(C3378="MAT.",VLOOKUP(A3378,INSUMOS_AUX!A:F,6,FALSE),0)</f>
        <v>123.87</v>
      </c>
      <c r="G3378" s="375">
        <f>IF(C3378="M.O.",VLOOKUP(A3378,INSUMOS_AUX!A:F,6,FALSE),0)</f>
        <v>0</v>
      </c>
    </row>
    <row r="3379" spans="1:7" ht="21">
      <c r="A3379" s="375">
        <v>38413</v>
      </c>
      <c r="B3379" s="372" t="s">
        <v>2921</v>
      </c>
      <c r="C3379" s="374" t="s">
        <v>43</v>
      </c>
      <c r="D3379" s="374" t="s">
        <v>2</v>
      </c>
      <c r="E3379" s="375">
        <v>8.4672000000000005E-5</v>
      </c>
      <c r="F3379" s="268">
        <f>IF(C3379="MAT.",VLOOKUP(A3379,INSUMOS_AUX!A:F,6,FALSE),0)</f>
        <v>623.17999999999995</v>
      </c>
      <c r="G3379" s="375">
        <f>IF(C3379="M.O.",VLOOKUP(A3379,INSUMOS_AUX!A:F,6,FALSE),0)</f>
        <v>0</v>
      </c>
    </row>
    <row r="3380" spans="1:7">
      <c r="A3380" s="375">
        <v>38476</v>
      </c>
      <c r="B3380" s="372" t="s">
        <v>2266</v>
      </c>
      <c r="C3380" s="374" t="s">
        <v>43</v>
      </c>
      <c r="D3380" s="374" t="s">
        <v>2</v>
      </c>
      <c r="E3380" s="375">
        <v>3.9494399999999999E-4</v>
      </c>
      <c r="F3380" s="268">
        <f>IF(C3380="MAT.",VLOOKUP(A3380,INSUMOS_AUX!A:F,6,FALSE),0)</f>
        <v>186.63</v>
      </c>
      <c r="G3380" s="375">
        <f>IF(C3380="M.O.",VLOOKUP(A3380,INSUMOS_AUX!A:F,6,FALSE),0)</f>
        <v>0</v>
      </c>
    </row>
    <row r="3381" spans="1:7">
      <c r="A3381" s="375">
        <v>38477</v>
      </c>
      <c r="B3381" s="372" t="s">
        <v>2267</v>
      </c>
      <c r="C3381" s="374" t="s">
        <v>43</v>
      </c>
      <c r="D3381" s="374" t="s">
        <v>2</v>
      </c>
      <c r="E3381" s="375">
        <v>8.4672000000000005E-5</v>
      </c>
      <c r="F3381" s="268">
        <f>IF(C3381="MAT.",VLOOKUP(A3381,INSUMOS_AUX!A:F,6,FALSE),0)</f>
        <v>528.54</v>
      </c>
      <c r="G3381" s="375">
        <f>IF(C3381="M.O.",VLOOKUP(A3381,INSUMOS_AUX!A:F,6,FALSE),0)</f>
        <v>0</v>
      </c>
    </row>
    <row r="3382" spans="1:7">
      <c r="A3382" s="414" t="s">
        <v>6672</v>
      </c>
      <c r="B3382" s="372" t="s">
        <v>6432</v>
      </c>
      <c r="C3382" s="374" t="s">
        <v>43</v>
      </c>
      <c r="D3382" s="374" t="s">
        <v>2</v>
      </c>
      <c r="E3382" s="375">
        <v>1</v>
      </c>
      <c r="F3382" s="268">
        <f>IF(C3382="MAT.",VLOOKUP(A3382,INSUMOS_AUX!A:F,6,FALSE),0)</f>
        <v>36.82</v>
      </c>
      <c r="G3382" s="375">
        <f>IF(C3382="M.O.",VLOOKUP(A3382,INSUMOS_AUX!A:F,6,FALSE),0)</f>
        <v>0</v>
      </c>
    </row>
    <row r="3383" spans="1:7">
      <c r="A3383" s="414"/>
      <c r="B3383" s="110"/>
      <c r="C3383" s="97"/>
      <c r="D3383" s="97"/>
      <c r="E3383" s="97"/>
      <c r="F3383" s="97"/>
      <c r="G3383" s="97"/>
    </row>
    <row r="3384" spans="1:7">
      <c r="A3384" s="414" t="s">
        <v>5852</v>
      </c>
      <c r="B3384" s="358" t="s">
        <v>5853</v>
      </c>
      <c r="C3384" s="360" t="s">
        <v>75</v>
      </c>
      <c r="D3384" s="360" t="s">
        <v>2</v>
      </c>
      <c r="E3384" s="361">
        <v>170</v>
      </c>
      <c r="F3384" s="361">
        <f t="shared" ref="F3384:G3384" si="111">SUMPRODUCT($E3385:$E3410,F3385:F3410)</f>
        <v>0.35029981369999996</v>
      </c>
      <c r="G3384" s="361">
        <f t="shared" si="111"/>
        <v>0.41255504999999998</v>
      </c>
    </row>
    <row r="3385" spans="1:7">
      <c r="A3385" s="414">
        <v>10</v>
      </c>
      <c r="B3385" s="372" t="s">
        <v>332</v>
      </c>
      <c r="C3385" s="374" t="s">
        <v>43</v>
      </c>
      <c r="D3385" s="374" t="s">
        <v>2</v>
      </c>
      <c r="E3385" s="375">
        <v>2.40516E-4</v>
      </c>
      <c r="F3385" s="268">
        <f>IF(C3385="MAT.",VLOOKUP(A3385,INSUMOS_AUX!A:F,6,FALSE),0)</f>
        <v>6.13</v>
      </c>
      <c r="G3385" s="375">
        <f>IF(C3385="M.O.",VLOOKUP(A3385,INSUMOS_AUX!A:F,6,FALSE),0)</f>
        <v>0</v>
      </c>
    </row>
    <row r="3386" spans="1:7" ht="21">
      <c r="A3386" s="414">
        <v>11359</v>
      </c>
      <c r="B3386" s="372" t="s">
        <v>5603</v>
      </c>
      <c r="C3386" s="374" t="s">
        <v>43</v>
      </c>
      <c r="D3386" s="374" t="s">
        <v>2</v>
      </c>
      <c r="E3386" s="375">
        <v>2.0310000000000001E-6</v>
      </c>
      <c r="F3386" s="268">
        <f>IF(C3386="MAT.",VLOOKUP(A3386,INSUMOS_AUX!A:F,6,FALSE),0)</f>
        <v>604.45000000000005</v>
      </c>
      <c r="G3386" s="375">
        <f>IF(C3386="M.O.",VLOOKUP(A3386,INSUMOS_AUX!A:F,6,FALSE),0)</f>
        <v>0</v>
      </c>
    </row>
    <row r="3387" spans="1:7">
      <c r="A3387" s="414">
        <v>12815</v>
      </c>
      <c r="B3387" s="372" t="s">
        <v>2406</v>
      </c>
      <c r="C3387" s="374" t="s">
        <v>43</v>
      </c>
      <c r="D3387" s="374" t="s">
        <v>2</v>
      </c>
      <c r="E3387" s="375">
        <v>2.7207300000000001E-4</v>
      </c>
      <c r="F3387" s="268">
        <f>IF(C3387="MAT.",VLOOKUP(A3387,INSUMOS_AUX!A:F,6,FALSE),0)</f>
        <v>5.65</v>
      </c>
      <c r="G3387" s="375">
        <f>IF(C3387="M.O.",VLOOKUP(A3387,INSUMOS_AUX!A:F,6,FALSE),0)</f>
        <v>0</v>
      </c>
    </row>
    <row r="3388" spans="1:7">
      <c r="A3388" s="414">
        <v>12892</v>
      </c>
      <c r="B3388" s="372" t="s">
        <v>328</v>
      </c>
      <c r="C3388" s="374" t="s">
        <v>43</v>
      </c>
      <c r="D3388" s="374" t="s">
        <v>98</v>
      </c>
      <c r="E3388" s="375">
        <v>4.1203799999999999E-4</v>
      </c>
      <c r="F3388" s="268">
        <f>IF(C3388="MAT.",VLOOKUP(A3388,INSUMOS_AUX!A:F,6,FALSE),0)</f>
        <v>9</v>
      </c>
      <c r="G3388" s="375">
        <f>IF(C3388="M.O.",VLOOKUP(A3388,INSUMOS_AUX!A:F,6,FALSE),0)</f>
        <v>0</v>
      </c>
    </row>
    <row r="3389" spans="1:7">
      <c r="A3389" s="414">
        <v>12893</v>
      </c>
      <c r="B3389" s="372" t="s">
        <v>329</v>
      </c>
      <c r="C3389" s="374" t="s">
        <v>43</v>
      </c>
      <c r="D3389" s="374" t="s">
        <v>98</v>
      </c>
      <c r="E3389" s="375">
        <v>4.8029999999999999E-5</v>
      </c>
      <c r="F3389" s="268">
        <f>IF(C3389="MAT.",VLOOKUP(A3389,INSUMOS_AUX!A:F,6,FALSE),0)</f>
        <v>48</v>
      </c>
      <c r="G3389" s="375">
        <f>IF(C3389="M.O.",VLOOKUP(A3389,INSUMOS_AUX!A:F,6,FALSE),0)</f>
        <v>0</v>
      </c>
    </row>
    <row r="3390" spans="1:7">
      <c r="A3390" s="414">
        <v>2436</v>
      </c>
      <c r="B3390" s="372" t="s">
        <v>333</v>
      </c>
      <c r="C3390" s="374" t="s">
        <v>92</v>
      </c>
      <c r="D3390" s="374" t="s">
        <v>97</v>
      </c>
      <c r="E3390" s="375">
        <v>3.0903E-2</v>
      </c>
      <c r="F3390" s="268">
        <f>IF(C3390="MAT.",VLOOKUP(A3390,INSUMOS_AUX!A:F,6,FALSE),0)</f>
        <v>0</v>
      </c>
      <c r="G3390" s="375">
        <f>IF(C3390="M.O.",VLOOKUP(A3390,INSUMOS_AUX!A:F,6,FALSE),0)</f>
        <v>13.35</v>
      </c>
    </row>
    <row r="3391" spans="1:7">
      <c r="A3391" s="414">
        <v>25966</v>
      </c>
      <c r="B3391" s="372" t="s">
        <v>3980</v>
      </c>
      <c r="C3391" s="374" t="s">
        <v>43</v>
      </c>
      <c r="D3391" s="374" t="s">
        <v>113</v>
      </c>
      <c r="E3391" s="375">
        <v>4.5345E-5</v>
      </c>
      <c r="F3391" s="268">
        <f>IF(C3391="MAT.",VLOOKUP(A3391,INSUMOS_AUX!A:F,6,FALSE),0)</f>
        <v>13.63</v>
      </c>
      <c r="G3391" s="375">
        <f>IF(C3391="M.O.",VLOOKUP(A3391,INSUMOS_AUX!A:F,6,FALSE),0)</f>
        <v>0</v>
      </c>
    </row>
    <row r="3392" spans="1:7">
      <c r="A3392" s="414">
        <v>2711</v>
      </c>
      <c r="B3392" s="372" t="s">
        <v>334</v>
      </c>
      <c r="C3392" s="374" t="s">
        <v>43</v>
      </c>
      <c r="D3392" s="374" t="s">
        <v>2</v>
      </c>
      <c r="E3392" s="375">
        <v>1.9938000000000001E-5</v>
      </c>
      <c r="F3392" s="268">
        <f>IF(C3392="MAT.",VLOOKUP(A3392,INSUMOS_AUX!A:F,6,FALSE),0)</f>
        <v>100.24</v>
      </c>
      <c r="G3392" s="375">
        <f>IF(C3392="M.O.",VLOOKUP(A3392,INSUMOS_AUX!A:F,6,FALSE),0)</f>
        <v>0</v>
      </c>
    </row>
    <row r="3393" spans="1:7">
      <c r="A3393" s="414">
        <v>36144</v>
      </c>
      <c r="B3393" s="372" t="s">
        <v>4026</v>
      </c>
      <c r="C3393" s="374" t="s">
        <v>43</v>
      </c>
      <c r="D3393" s="374" t="s">
        <v>2</v>
      </c>
      <c r="E3393" s="375">
        <v>3.3446159999999999E-3</v>
      </c>
      <c r="F3393" s="268">
        <f>IF(C3393="MAT.",VLOOKUP(A3393,INSUMOS_AUX!A:F,6,FALSE),0)</f>
        <v>1.1200000000000001</v>
      </c>
      <c r="G3393" s="375">
        <f>IF(C3393="M.O.",VLOOKUP(A3393,INSUMOS_AUX!A:F,6,FALSE),0)</f>
        <v>0</v>
      </c>
    </row>
    <row r="3394" spans="1:7">
      <c r="A3394" s="414">
        <v>36146</v>
      </c>
      <c r="B3394" s="372" t="s">
        <v>3883</v>
      </c>
      <c r="C3394" s="374" t="s">
        <v>43</v>
      </c>
      <c r="D3394" s="374" t="s">
        <v>2</v>
      </c>
      <c r="E3394" s="375">
        <v>3.7209000000000002E-5</v>
      </c>
      <c r="F3394" s="268">
        <f>IF(C3394="MAT.",VLOOKUP(A3394,INSUMOS_AUX!A:F,6,FALSE),0)</f>
        <v>170</v>
      </c>
      <c r="G3394" s="375">
        <f>IF(C3394="M.O.",VLOOKUP(A3394,INSUMOS_AUX!A:F,6,FALSE),0)</f>
        <v>0</v>
      </c>
    </row>
    <row r="3395" spans="1:7" ht="21">
      <c r="A3395" s="414">
        <v>36149</v>
      </c>
      <c r="B3395" s="372" t="s">
        <v>4647</v>
      </c>
      <c r="C3395" s="374" t="s">
        <v>43</v>
      </c>
      <c r="D3395" s="374" t="s">
        <v>2</v>
      </c>
      <c r="E3395" s="375">
        <v>2.16E-5</v>
      </c>
      <c r="F3395" s="268">
        <f>IF(C3395="MAT.",VLOOKUP(A3395,INSUMOS_AUX!A:F,6,FALSE),0)</f>
        <v>117.5</v>
      </c>
      <c r="G3395" s="375">
        <f>IF(C3395="M.O.",VLOOKUP(A3395,INSUMOS_AUX!A:F,6,FALSE),0)</f>
        <v>0</v>
      </c>
    </row>
    <row r="3396" spans="1:7">
      <c r="A3396" s="414">
        <v>36150</v>
      </c>
      <c r="B3396" s="372" t="s">
        <v>780</v>
      </c>
      <c r="C3396" s="374" t="s">
        <v>43</v>
      </c>
      <c r="D3396" s="374" t="s">
        <v>2</v>
      </c>
      <c r="E3396" s="375">
        <v>7.9388999999999995E-5</v>
      </c>
      <c r="F3396" s="268">
        <f>IF(C3396="MAT.",VLOOKUP(A3396,INSUMOS_AUX!A:F,6,FALSE),0)</f>
        <v>29.7</v>
      </c>
      <c r="G3396" s="375">
        <f>IF(C3396="M.O.",VLOOKUP(A3396,INSUMOS_AUX!A:F,6,FALSE),0)</f>
        <v>0</v>
      </c>
    </row>
    <row r="3397" spans="1:7" ht="21">
      <c r="A3397" s="414">
        <v>36153</v>
      </c>
      <c r="B3397" s="372" t="s">
        <v>4184</v>
      </c>
      <c r="C3397" s="374" t="s">
        <v>43</v>
      </c>
      <c r="D3397" s="374" t="s">
        <v>2</v>
      </c>
      <c r="E3397" s="375">
        <v>3.2249999999999998E-5</v>
      </c>
      <c r="F3397" s="268">
        <f>IF(C3397="MAT.",VLOOKUP(A3397,INSUMOS_AUX!A:F,6,FALSE),0)</f>
        <v>133.75</v>
      </c>
      <c r="G3397" s="375">
        <f>IF(C3397="M.O.",VLOOKUP(A3397,INSUMOS_AUX!A:F,6,FALSE),0)</f>
        <v>0</v>
      </c>
    </row>
    <row r="3398" spans="1:7">
      <c r="A3398" s="414">
        <v>37370</v>
      </c>
      <c r="B3398" s="372" t="s">
        <v>104</v>
      </c>
      <c r="C3398" s="374" t="s">
        <v>43</v>
      </c>
      <c r="D3398" s="374" t="s">
        <v>97</v>
      </c>
      <c r="E3398" s="375">
        <v>0.03</v>
      </c>
      <c r="F3398" s="268">
        <f>IF(C3398="MAT.",VLOOKUP(A3398,INSUMOS_AUX!A:F,6,FALSE),0)</f>
        <v>1.7</v>
      </c>
      <c r="G3398" s="375">
        <f>IF(C3398="M.O.",VLOOKUP(A3398,INSUMOS_AUX!A:F,6,FALSE),0)</f>
        <v>0</v>
      </c>
    </row>
    <row r="3399" spans="1:7">
      <c r="A3399" s="414">
        <v>37371</v>
      </c>
      <c r="B3399" s="372" t="s">
        <v>105</v>
      </c>
      <c r="C3399" s="374" t="s">
        <v>43</v>
      </c>
      <c r="D3399" s="374" t="s">
        <v>97</v>
      </c>
      <c r="E3399" s="375">
        <v>0.03</v>
      </c>
      <c r="F3399" s="268">
        <f>IF(C3399="MAT.",VLOOKUP(A3399,INSUMOS_AUX!A:F,6,FALSE),0)</f>
        <v>0.64</v>
      </c>
      <c r="G3399" s="375">
        <f>IF(C3399="M.O.",VLOOKUP(A3399,INSUMOS_AUX!A:F,6,FALSE),0)</f>
        <v>0</v>
      </c>
    </row>
    <row r="3400" spans="1:7">
      <c r="A3400" s="414">
        <v>37372</v>
      </c>
      <c r="B3400" s="372" t="s">
        <v>106</v>
      </c>
      <c r="C3400" s="374" t="s">
        <v>43</v>
      </c>
      <c r="D3400" s="374" t="s">
        <v>97</v>
      </c>
      <c r="E3400" s="375">
        <v>0.03</v>
      </c>
      <c r="F3400" s="268">
        <f>IF(C3400="MAT.",VLOOKUP(A3400,INSUMOS_AUX!A:F,6,FALSE),0)</f>
        <v>0.37</v>
      </c>
      <c r="G3400" s="375">
        <f>IF(C3400="M.O.",VLOOKUP(A3400,INSUMOS_AUX!A:F,6,FALSE),0)</f>
        <v>0</v>
      </c>
    </row>
    <row r="3401" spans="1:7">
      <c r="A3401" s="414">
        <v>37373</v>
      </c>
      <c r="B3401" s="372" t="s">
        <v>107</v>
      </c>
      <c r="C3401" s="374" t="s">
        <v>43</v>
      </c>
      <c r="D3401" s="374" t="s">
        <v>97</v>
      </c>
      <c r="E3401" s="375">
        <v>0.03</v>
      </c>
      <c r="F3401" s="268">
        <f>IF(C3401="MAT.",VLOOKUP(A3401,INSUMOS_AUX!A:F,6,FALSE),0)</f>
        <v>0.02</v>
      </c>
      <c r="G3401" s="375">
        <f>IF(C3401="M.O.",VLOOKUP(A3401,INSUMOS_AUX!A:F,6,FALSE),0)</f>
        <v>0</v>
      </c>
    </row>
    <row r="3402" spans="1:7">
      <c r="A3402" s="414">
        <v>38382</v>
      </c>
      <c r="B3402" s="372" t="s">
        <v>2915</v>
      </c>
      <c r="C3402" s="374" t="s">
        <v>43</v>
      </c>
      <c r="D3402" s="374" t="s">
        <v>2</v>
      </c>
      <c r="E3402" s="375">
        <v>8.1899999999999999E-5</v>
      </c>
      <c r="F3402" s="268">
        <f>IF(C3402="MAT.",VLOOKUP(A3402,INSUMOS_AUX!A:F,6,FALSE),0)</f>
        <v>7.37</v>
      </c>
      <c r="G3402" s="375">
        <f>IF(C3402="M.O.",VLOOKUP(A3402,INSUMOS_AUX!A:F,6,FALSE),0)</f>
        <v>0</v>
      </c>
    </row>
    <row r="3403" spans="1:7">
      <c r="A3403" s="414">
        <v>38390</v>
      </c>
      <c r="B3403" s="372" t="s">
        <v>4067</v>
      </c>
      <c r="C3403" s="374" t="s">
        <v>43</v>
      </c>
      <c r="D3403" s="374" t="s">
        <v>2</v>
      </c>
      <c r="E3403" s="375">
        <v>4.5345E-5</v>
      </c>
      <c r="F3403" s="268">
        <f>IF(C3403="MAT.",VLOOKUP(A3403,INSUMOS_AUX!A:F,6,FALSE),0)</f>
        <v>22.22</v>
      </c>
      <c r="G3403" s="375">
        <f>IF(C3403="M.O.",VLOOKUP(A3403,INSUMOS_AUX!A:F,6,FALSE),0)</f>
        <v>0</v>
      </c>
    </row>
    <row r="3404" spans="1:7">
      <c r="A3404" s="414">
        <v>38393</v>
      </c>
      <c r="B3404" s="372" t="s">
        <v>4066</v>
      </c>
      <c r="C3404" s="374" t="s">
        <v>43</v>
      </c>
      <c r="D3404" s="374" t="s">
        <v>2</v>
      </c>
      <c r="E3404" s="375">
        <v>4.5345E-5</v>
      </c>
      <c r="F3404" s="268">
        <f>IF(C3404="MAT.",VLOOKUP(A3404,INSUMOS_AUX!A:F,6,FALSE),0)</f>
        <v>10.02</v>
      </c>
      <c r="G3404" s="375">
        <f>IF(C3404="M.O.",VLOOKUP(A3404,INSUMOS_AUX!A:F,6,FALSE),0)</f>
        <v>0</v>
      </c>
    </row>
    <row r="3405" spans="1:7">
      <c r="A3405" s="414">
        <v>38396</v>
      </c>
      <c r="B3405" s="372" t="s">
        <v>4090</v>
      </c>
      <c r="C3405" s="374" t="s">
        <v>43</v>
      </c>
      <c r="D3405" s="374" t="s">
        <v>2</v>
      </c>
      <c r="E3405" s="375">
        <v>1.626E-6</v>
      </c>
      <c r="F3405" s="268">
        <f>IF(C3405="MAT.",VLOOKUP(A3405,INSUMOS_AUX!A:F,6,FALSE),0)</f>
        <v>308.81</v>
      </c>
      <c r="G3405" s="375">
        <f>IF(C3405="M.O.",VLOOKUP(A3405,INSUMOS_AUX!A:F,6,FALSE),0)</f>
        <v>0</v>
      </c>
    </row>
    <row r="3406" spans="1:7">
      <c r="A3406" s="414">
        <v>38399</v>
      </c>
      <c r="B3406" s="372" t="s">
        <v>914</v>
      </c>
      <c r="C3406" s="374" t="s">
        <v>43</v>
      </c>
      <c r="D3406" s="374" t="s">
        <v>2</v>
      </c>
      <c r="E3406" s="375">
        <v>8.1240000000000005E-6</v>
      </c>
      <c r="F3406" s="268">
        <f>IF(C3406="MAT.",VLOOKUP(A3406,INSUMOS_AUX!A:F,6,FALSE),0)</f>
        <v>123.87</v>
      </c>
      <c r="G3406" s="375">
        <f>IF(C3406="M.O.",VLOOKUP(A3406,INSUMOS_AUX!A:F,6,FALSE),0)</f>
        <v>0</v>
      </c>
    </row>
    <row r="3407" spans="1:7" ht="21">
      <c r="A3407" s="414">
        <v>38413</v>
      </c>
      <c r="B3407" s="372" t="s">
        <v>2921</v>
      </c>
      <c r="C3407" s="374" t="s">
        <v>43</v>
      </c>
      <c r="D3407" s="374" t="s">
        <v>2</v>
      </c>
      <c r="E3407" s="375">
        <v>1.3230000000000001E-6</v>
      </c>
      <c r="F3407" s="268">
        <f>IF(C3407="MAT.",VLOOKUP(A3407,INSUMOS_AUX!A:F,6,FALSE),0)</f>
        <v>623.17999999999995</v>
      </c>
      <c r="G3407" s="375">
        <f>IF(C3407="M.O.",VLOOKUP(A3407,INSUMOS_AUX!A:F,6,FALSE),0)</f>
        <v>0</v>
      </c>
    </row>
    <row r="3408" spans="1:7">
      <c r="A3408" s="414">
        <v>38476</v>
      </c>
      <c r="B3408" s="372" t="s">
        <v>2266</v>
      </c>
      <c r="C3408" s="374" t="s">
        <v>43</v>
      </c>
      <c r="D3408" s="374" t="s">
        <v>2</v>
      </c>
      <c r="E3408" s="375">
        <v>6.1709999999999999E-6</v>
      </c>
      <c r="F3408" s="268">
        <f>IF(C3408="MAT.",VLOOKUP(A3408,INSUMOS_AUX!A:F,6,FALSE),0)</f>
        <v>186.63</v>
      </c>
      <c r="G3408" s="375">
        <f>IF(C3408="M.O.",VLOOKUP(A3408,INSUMOS_AUX!A:F,6,FALSE),0)</f>
        <v>0</v>
      </c>
    </row>
    <row r="3409" spans="1:7">
      <c r="A3409" s="414">
        <v>38477</v>
      </c>
      <c r="B3409" s="372" t="s">
        <v>2267</v>
      </c>
      <c r="C3409" s="374" t="s">
        <v>43</v>
      </c>
      <c r="D3409" s="374" t="s">
        <v>2</v>
      </c>
      <c r="E3409" s="375">
        <v>1.3230000000000001E-6</v>
      </c>
      <c r="F3409" s="268">
        <f>IF(C3409="MAT.",VLOOKUP(A3409,INSUMOS_AUX!A:F,6,FALSE),0)</f>
        <v>528.54</v>
      </c>
      <c r="G3409" s="375">
        <f>IF(C3409="M.O.",VLOOKUP(A3409,INSUMOS_AUX!A:F,6,FALSE),0)</f>
        <v>0</v>
      </c>
    </row>
    <row r="3410" spans="1:7">
      <c r="A3410" s="414" t="s">
        <v>6681</v>
      </c>
      <c r="B3410" s="372" t="s">
        <v>5853</v>
      </c>
      <c r="C3410" s="374" t="s">
        <v>43</v>
      </c>
      <c r="D3410" s="374" t="s">
        <v>2</v>
      </c>
      <c r="E3410" s="375">
        <v>1</v>
      </c>
      <c r="F3410" s="268">
        <f>IF(C3410="MAT.",VLOOKUP(A3410,INSUMOS_AUX!A:F,6,FALSE),0)</f>
        <v>0.22999999999999998</v>
      </c>
      <c r="G3410" s="375">
        <f>IF(C3410="M.O.",VLOOKUP(A3410,INSUMOS_AUX!A:F,6,FALSE),0)</f>
        <v>0</v>
      </c>
    </row>
    <row r="3411" spans="1:7">
      <c r="A3411" s="414"/>
      <c r="B3411" s="110"/>
      <c r="C3411" s="97"/>
      <c r="D3411" s="97"/>
      <c r="E3411" s="97"/>
      <c r="F3411" s="97"/>
      <c r="G3411" s="97"/>
    </row>
    <row r="3412" spans="1:7">
      <c r="A3412" s="414" t="s">
        <v>5854</v>
      </c>
      <c r="B3412" s="358" t="s">
        <v>5855</v>
      </c>
      <c r="C3412" s="360" t="s">
        <v>75</v>
      </c>
      <c r="D3412" s="360" t="s">
        <v>2</v>
      </c>
      <c r="E3412" s="361">
        <v>316</v>
      </c>
      <c r="F3412" s="361">
        <f t="shared" ref="F3412:G3412" si="112">SUMPRODUCT($E3413:$E3439,F3413:F3439)</f>
        <v>0.12293224978</v>
      </c>
      <c r="G3412" s="361">
        <f t="shared" si="112"/>
        <v>0.1588166976</v>
      </c>
    </row>
    <row r="3413" spans="1:7">
      <c r="A3413" s="414">
        <v>10</v>
      </c>
      <c r="B3413" s="372" t="s">
        <v>332</v>
      </c>
      <c r="C3413" s="374" t="s">
        <v>43</v>
      </c>
      <c r="D3413" s="374" t="s">
        <v>2</v>
      </c>
      <c r="E3413" s="375">
        <v>1.05828E-4</v>
      </c>
      <c r="F3413" s="268">
        <f>IF(C3413="MAT.",VLOOKUP(A3413,INSUMOS_AUX!A:F,6,FALSE),0)</f>
        <v>6.13</v>
      </c>
      <c r="G3413" s="375">
        <f>IF(C3413="M.O.",VLOOKUP(A3413,INSUMOS_AUX!A:F,6,FALSE),0)</f>
        <v>0</v>
      </c>
    </row>
    <row r="3414" spans="1:7" ht="21">
      <c r="A3414" s="414">
        <v>11359</v>
      </c>
      <c r="B3414" s="372" t="s">
        <v>5603</v>
      </c>
      <c r="C3414" s="374" t="s">
        <v>43</v>
      </c>
      <c r="D3414" s="374" t="s">
        <v>2</v>
      </c>
      <c r="E3414" s="375">
        <v>8.9400000000000004E-7</v>
      </c>
      <c r="F3414" s="268">
        <f>IF(C3414="MAT.",VLOOKUP(A3414,INSUMOS_AUX!A:F,6,FALSE),0)</f>
        <v>604.45000000000005</v>
      </c>
      <c r="G3414" s="375">
        <f>IF(C3414="M.O.",VLOOKUP(A3414,INSUMOS_AUX!A:F,6,FALSE),0)</f>
        <v>0</v>
      </c>
    </row>
    <row r="3415" spans="1:7">
      <c r="A3415" s="414">
        <v>12815</v>
      </c>
      <c r="B3415" s="372" t="s">
        <v>2406</v>
      </c>
      <c r="C3415" s="374" t="s">
        <v>43</v>
      </c>
      <c r="D3415" s="374" t="s">
        <v>2</v>
      </c>
      <c r="E3415" s="375">
        <v>1.1971199999999999E-4</v>
      </c>
      <c r="F3415" s="268">
        <f>IF(C3415="MAT.",VLOOKUP(A3415,INSUMOS_AUX!A:F,6,FALSE),0)</f>
        <v>5.65</v>
      </c>
      <c r="G3415" s="375">
        <f>IF(C3415="M.O.",VLOOKUP(A3415,INSUMOS_AUX!A:F,6,FALSE),0)</f>
        <v>0</v>
      </c>
    </row>
    <row r="3416" spans="1:7">
      <c r="A3416" s="414">
        <v>12892</v>
      </c>
      <c r="B3416" s="372" t="s">
        <v>328</v>
      </c>
      <c r="C3416" s="374" t="s">
        <v>43</v>
      </c>
      <c r="D3416" s="374" t="s">
        <v>98</v>
      </c>
      <c r="E3416" s="375">
        <v>1.8129600000000001E-4</v>
      </c>
      <c r="F3416" s="268">
        <f>IF(C3416="MAT.",VLOOKUP(A3416,INSUMOS_AUX!A:F,6,FALSE),0)</f>
        <v>9</v>
      </c>
      <c r="G3416" s="375">
        <f>IF(C3416="M.O.",VLOOKUP(A3416,INSUMOS_AUX!A:F,6,FALSE),0)</f>
        <v>0</v>
      </c>
    </row>
    <row r="3417" spans="1:7">
      <c r="A3417" s="414">
        <v>12893</v>
      </c>
      <c r="B3417" s="372" t="s">
        <v>329</v>
      </c>
      <c r="C3417" s="374" t="s">
        <v>43</v>
      </c>
      <c r="D3417" s="374" t="s">
        <v>98</v>
      </c>
      <c r="E3417" s="375">
        <v>2.1134000000000001E-5</v>
      </c>
      <c r="F3417" s="268">
        <f>IF(C3417="MAT.",VLOOKUP(A3417,INSUMOS_AUX!A:F,6,FALSE),0)</f>
        <v>48</v>
      </c>
      <c r="G3417" s="375">
        <f>IF(C3417="M.O.",VLOOKUP(A3417,INSUMOS_AUX!A:F,6,FALSE),0)</f>
        <v>0</v>
      </c>
    </row>
    <row r="3418" spans="1:7">
      <c r="A3418" s="414">
        <v>2436</v>
      </c>
      <c r="B3418" s="372" t="s">
        <v>333</v>
      </c>
      <c r="C3418" s="374" t="s">
        <v>92</v>
      </c>
      <c r="D3418" s="374" t="s">
        <v>97</v>
      </c>
      <c r="E3418" s="375">
        <v>6.7986599999999998E-3</v>
      </c>
      <c r="F3418" s="268">
        <f>IF(C3418="MAT.",VLOOKUP(A3418,INSUMOS_AUX!A:F,6,FALSE),0)</f>
        <v>0</v>
      </c>
      <c r="G3418" s="375">
        <f>IF(C3418="M.O.",VLOOKUP(A3418,INSUMOS_AUX!A:F,6,FALSE),0)</f>
        <v>13.35</v>
      </c>
    </row>
    <row r="3419" spans="1:7">
      <c r="A3419" s="414">
        <v>247</v>
      </c>
      <c r="B3419" s="372" t="s">
        <v>348</v>
      </c>
      <c r="C3419" s="374" t="s">
        <v>92</v>
      </c>
      <c r="D3419" s="374" t="s">
        <v>97</v>
      </c>
      <c r="E3419" s="375">
        <v>6.7986599999999998E-3</v>
      </c>
      <c r="F3419" s="268">
        <f>IF(C3419="MAT.",VLOOKUP(A3419,INSUMOS_AUX!A:F,6,FALSE),0)</f>
        <v>0</v>
      </c>
      <c r="G3419" s="375">
        <f>IF(C3419="M.O.",VLOOKUP(A3419,INSUMOS_AUX!A:F,6,FALSE),0)</f>
        <v>10.01</v>
      </c>
    </row>
    <row r="3420" spans="1:7">
      <c r="A3420" s="414">
        <v>25966</v>
      </c>
      <c r="B3420" s="372" t="s">
        <v>3980</v>
      </c>
      <c r="C3420" s="374" t="s">
        <v>43</v>
      </c>
      <c r="D3420" s="374" t="s">
        <v>113</v>
      </c>
      <c r="E3420" s="375">
        <v>1.9952000000000001E-5</v>
      </c>
      <c r="F3420" s="268">
        <f>IF(C3420="MAT.",VLOOKUP(A3420,INSUMOS_AUX!A:F,6,FALSE),0)</f>
        <v>13.63</v>
      </c>
      <c r="G3420" s="375">
        <f>IF(C3420="M.O.",VLOOKUP(A3420,INSUMOS_AUX!A:F,6,FALSE),0)</f>
        <v>0</v>
      </c>
    </row>
    <row r="3421" spans="1:7">
      <c r="A3421" s="414">
        <v>2711</v>
      </c>
      <c r="B3421" s="372" t="s">
        <v>334</v>
      </c>
      <c r="C3421" s="374" t="s">
        <v>43</v>
      </c>
      <c r="D3421" s="374" t="s">
        <v>2</v>
      </c>
      <c r="E3421" s="375">
        <v>8.772E-6</v>
      </c>
      <c r="F3421" s="268">
        <f>IF(C3421="MAT.",VLOOKUP(A3421,INSUMOS_AUX!A:F,6,FALSE),0)</f>
        <v>100.24</v>
      </c>
      <c r="G3421" s="375">
        <f>IF(C3421="M.O.",VLOOKUP(A3421,INSUMOS_AUX!A:F,6,FALSE),0)</f>
        <v>0</v>
      </c>
    </row>
    <row r="3422" spans="1:7">
      <c r="A3422" s="414">
        <v>36144</v>
      </c>
      <c r="B3422" s="372" t="s">
        <v>4026</v>
      </c>
      <c r="C3422" s="374" t="s">
        <v>43</v>
      </c>
      <c r="D3422" s="374" t="s">
        <v>2</v>
      </c>
      <c r="E3422" s="375">
        <v>1.4716320000000001E-3</v>
      </c>
      <c r="F3422" s="268">
        <f>IF(C3422="MAT.",VLOOKUP(A3422,INSUMOS_AUX!A:F,6,FALSE),0)</f>
        <v>1.1200000000000001</v>
      </c>
      <c r="G3422" s="375">
        <f>IF(C3422="M.O.",VLOOKUP(A3422,INSUMOS_AUX!A:F,6,FALSE),0)</f>
        <v>0</v>
      </c>
    </row>
    <row r="3423" spans="1:7">
      <c r="A3423" s="414">
        <v>36146</v>
      </c>
      <c r="B3423" s="372" t="s">
        <v>3883</v>
      </c>
      <c r="C3423" s="374" t="s">
        <v>43</v>
      </c>
      <c r="D3423" s="374" t="s">
        <v>2</v>
      </c>
      <c r="E3423" s="375">
        <v>1.6371999999999998E-5</v>
      </c>
      <c r="F3423" s="268">
        <f>IF(C3423="MAT.",VLOOKUP(A3423,INSUMOS_AUX!A:F,6,FALSE),0)</f>
        <v>170</v>
      </c>
      <c r="G3423" s="375">
        <f>IF(C3423="M.O.",VLOOKUP(A3423,INSUMOS_AUX!A:F,6,FALSE),0)</f>
        <v>0</v>
      </c>
    </row>
    <row r="3424" spans="1:7" ht="21">
      <c r="A3424" s="414">
        <v>36149</v>
      </c>
      <c r="B3424" s="372" t="s">
        <v>4647</v>
      </c>
      <c r="C3424" s="374" t="s">
        <v>43</v>
      </c>
      <c r="D3424" s="374" t="s">
        <v>2</v>
      </c>
      <c r="E3424" s="375">
        <v>9.5040000000000008E-6</v>
      </c>
      <c r="F3424" s="268">
        <f>IF(C3424="MAT.",VLOOKUP(A3424,INSUMOS_AUX!A:F,6,FALSE),0)</f>
        <v>117.5</v>
      </c>
      <c r="G3424" s="375">
        <f>IF(C3424="M.O.",VLOOKUP(A3424,INSUMOS_AUX!A:F,6,FALSE),0)</f>
        <v>0</v>
      </c>
    </row>
    <row r="3425" spans="1:7">
      <c r="A3425" s="414">
        <v>36150</v>
      </c>
      <c r="B3425" s="372" t="s">
        <v>780</v>
      </c>
      <c r="C3425" s="374" t="s">
        <v>43</v>
      </c>
      <c r="D3425" s="374" t="s">
        <v>2</v>
      </c>
      <c r="E3425" s="375">
        <v>3.4931999999999997E-5</v>
      </c>
      <c r="F3425" s="268">
        <f>IF(C3425="MAT.",VLOOKUP(A3425,INSUMOS_AUX!A:F,6,FALSE),0)</f>
        <v>29.7</v>
      </c>
      <c r="G3425" s="375">
        <f>IF(C3425="M.O.",VLOOKUP(A3425,INSUMOS_AUX!A:F,6,FALSE),0)</f>
        <v>0</v>
      </c>
    </row>
    <row r="3426" spans="1:7" ht="21">
      <c r="A3426" s="414">
        <v>36153</v>
      </c>
      <c r="B3426" s="372" t="s">
        <v>4184</v>
      </c>
      <c r="C3426" s="374" t="s">
        <v>43</v>
      </c>
      <c r="D3426" s="374" t="s">
        <v>2</v>
      </c>
      <c r="E3426" s="375">
        <v>1.419E-5</v>
      </c>
      <c r="F3426" s="268">
        <f>IF(C3426="MAT.",VLOOKUP(A3426,INSUMOS_AUX!A:F,6,FALSE),0)</f>
        <v>133.75</v>
      </c>
      <c r="G3426" s="375">
        <f>IF(C3426="M.O.",VLOOKUP(A3426,INSUMOS_AUX!A:F,6,FALSE),0)</f>
        <v>0</v>
      </c>
    </row>
    <row r="3427" spans="1:7">
      <c r="A3427" s="414">
        <v>37370</v>
      </c>
      <c r="B3427" s="372" t="s">
        <v>104</v>
      </c>
      <c r="C3427" s="374" t="s">
        <v>43</v>
      </c>
      <c r="D3427" s="374" t="s">
        <v>97</v>
      </c>
      <c r="E3427" s="375">
        <v>1.32E-2</v>
      </c>
      <c r="F3427" s="268">
        <f>IF(C3427="MAT.",VLOOKUP(A3427,INSUMOS_AUX!A:F,6,FALSE),0)</f>
        <v>1.7</v>
      </c>
      <c r="G3427" s="375">
        <f>IF(C3427="M.O.",VLOOKUP(A3427,INSUMOS_AUX!A:F,6,FALSE),0)</f>
        <v>0</v>
      </c>
    </row>
    <row r="3428" spans="1:7">
      <c r="A3428" s="414">
        <v>37371</v>
      </c>
      <c r="B3428" s="372" t="s">
        <v>105</v>
      </c>
      <c r="C3428" s="374" t="s">
        <v>43</v>
      </c>
      <c r="D3428" s="374" t="s">
        <v>97</v>
      </c>
      <c r="E3428" s="375">
        <v>1.32E-2</v>
      </c>
      <c r="F3428" s="268">
        <f>IF(C3428="MAT.",VLOOKUP(A3428,INSUMOS_AUX!A:F,6,FALSE),0)</f>
        <v>0.64</v>
      </c>
      <c r="G3428" s="375">
        <f>IF(C3428="M.O.",VLOOKUP(A3428,INSUMOS_AUX!A:F,6,FALSE),0)</f>
        <v>0</v>
      </c>
    </row>
    <row r="3429" spans="1:7">
      <c r="A3429" s="414">
        <v>37372</v>
      </c>
      <c r="B3429" s="372" t="s">
        <v>106</v>
      </c>
      <c r="C3429" s="374" t="s">
        <v>43</v>
      </c>
      <c r="D3429" s="374" t="s">
        <v>97</v>
      </c>
      <c r="E3429" s="375">
        <v>1.32E-2</v>
      </c>
      <c r="F3429" s="268">
        <f>IF(C3429="MAT.",VLOOKUP(A3429,INSUMOS_AUX!A:F,6,FALSE),0)</f>
        <v>0.37</v>
      </c>
      <c r="G3429" s="375">
        <f>IF(C3429="M.O.",VLOOKUP(A3429,INSUMOS_AUX!A:F,6,FALSE),0)</f>
        <v>0</v>
      </c>
    </row>
    <row r="3430" spans="1:7">
      <c r="A3430" s="414">
        <v>37373</v>
      </c>
      <c r="B3430" s="372" t="s">
        <v>107</v>
      </c>
      <c r="C3430" s="374" t="s">
        <v>43</v>
      </c>
      <c r="D3430" s="374" t="s">
        <v>97</v>
      </c>
      <c r="E3430" s="375">
        <v>1.32E-2</v>
      </c>
      <c r="F3430" s="268">
        <f>IF(C3430="MAT.",VLOOKUP(A3430,INSUMOS_AUX!A:F,6,FALSE),0)</f>
        <v>0.02</v>
      </c>
      <c r="G3430" s="375">
        <f>IF(C3430="M.O.",VLOOKUP(A3430,INSUMOS_AUX!A:F,6,FALSE),0)</f>
        <v>0</v>
      </c>
    </row>
    <row r="3431" spans="1:7">
      <c r="A3431" s="414">
        <v>38382</v>
      </c>
      <c r="B3431" s="372" t="s">
        <v>2915</v>
      </c>
      <c r="C3431" s="374" t="s">
        <v>43</v>
      </c>
      <c r="D3431" s="374" t="s">
        <v>2</v>
      </c>
      <c r="E3431" s="375">
        <v>3.6035999999999999E-5</v>
      </c>
      <c r="F3431" s="268">
        <f>IF(C3431="MAT.",VLOOKUP(A3431,INSUMOS_AUX!A:F,6,FALSE),0)</f>
        <v>7.37</v>
      </c>
      <c r="G3431" s="375">
        <f>IF(C3431="M.O.",VLOOKUP(A3431,INSUMOS_AUX!A:F,6,FALSE),0)</f>
        <v>0</v>
      </c>
    </row>
    <row r="3432" spans="1:7">
      <c r="A3432" s="414">
        <v>38390</v>
      </c>
      <c r="B3432" s="372" t="s">
        <v>4067</v>
      </c>
      <c r="C3432" s="374" t="s">
        <v>43</v>
      </c>
      <c r="D3432" s="374" t="s">
        <v>2</v>
      </c>
      <c r="E3432" s="375">
        <v>1.9952000000000001E-5</v>
      </c>
      <c r="F3432" s="268">
        <f>IF(C3432="MAT.",VLOOKUP(A3432,INSUMOS_AUX!A:F,6,FALSE),0)</f>
        <v>22.22</v>
      </c>
      <c r="G3432" s="375">
        <f>IF(C3432="M.O.",VLOOKUP(A3432,INSUMOS_AUX!A:F,6,FALSE),0)</f>
        <v>0</v>
      </c>
    </row>
    <row r="3433" spans="1:7">
      <c r="A3433" s="414">
        <v>38393</v>
      </c>
      <c r="B3433" s="372" t="s">
        <v>4066</v>
      </c>
      <c r="C3433" s="374" t="s">
        <v>43</v>
      </c>
      <c r="D3433" s="374" t="s">
        <v>2</v>
      </c>
      <c r="E3433" s="375">
        <v>1.9952000000000001E-5</v>
      </c>
      <c r="F3433" s="268">
        <f>IF(C3433="MAT.",VLOOKUP(A3433,INSUMOS_AUX!A:F,6,FALSE),0)</f>
        <v>10.02</v>
      </c>
      <c r="G3433" s="375">
        <f>IF(C3433="M.O.",VLOOKUP(A3433,INSUMOS_AUX!A:F,6,FALSE),0)</f>
        <v>0</v>
      </c>
    </row>
    <row r="3434" spans="1:7">
      <c r="A3434" s="414">
        <v>38396</v>
      </c>
      <c r="B3434" s="372" t="s">
        <v>4090</v>
      </c>
      <c r="C3434" s="374" t="s">
        <v>43</v>
      </c>
      <c r="D3434" s="374" t="s">
        <v>2</v>
      </c>
      <c r="E3434" s="375">
        <v>7.1600000000000001E-7</v>
      </c>
      <c r="F3434" s="268">
        <f>IF(C3434="MAT.",VLOOKUP(A3434,INSUMOS_AUX!A:F,6,FALSE),0)</f>
        <v>308.81</v>
      </c>
      <c r="G3434" s="375">
        <f>IF(C3434="M.O.",VLOOKUP(A3434,INSUMOS_AUX!A:F,6,FALSE),0)</f>
        <v>0</v>
      </c>
    </row>
    <row r="3435" spans="1:7">
      <c r="A3435" s="414">
        <v>38399</v>
      </c>
      <c r="B3435" s="372" t="s">
        <v>914</v>
      </c>
      <c r="C3435" s="374" t="s">
        <v>43</v>
      </c>
      <c r="D3435" s="374" t="s">
        <v>2</v>
      </c>
      <c r="E3435" s="375">
        <v>3.574E-6</v>
      </c>
      <c r="F3435" s="268">
        <f>IF(C3435="MAT.",VLOOKUP(A3435,INSUMOS_AUX!A:F,6,FALSE),0)</f>
        <v>123.87</v>
      </c>
      <c r="G3435" s="375">
        <f>IF(C3435="M.O.",VLOOKUP(A3435,INSUMOS_AUX!A:F,6,FALSE),0)</f>
        <v>0</v>
      </c>
    </row>
    <row r="3436" spans="1:7" ht="21">
      <c r="A3436" s="414">
        <v>38413</v>
      </c>
      <c r="B3436" s="372" t="s">
        <v>2921</v>
      </c>
      <c r="C3436" s="374" t="s">
        <v>43</v>
      </c>
      <c r="D3436" s="374" t="s">
        <v>2</v>
      </c>
      <c r="E3436" s="375">
        <v>5.82E-7</v>
      </c>
      <c r="F3436" s="268">
        <f>IF(C3436="MAT.",VLOOKUP(A3436,INSUMOS_AUX!A:F,6,FALSE),0)</f>
        <v>623.17999999999995</v>
      </c>
      <c r="G3436" s="375">
        <f>IF(C3436="M.O.",VLOOKUP(A3436,INSUMOS_AUX!A:F,6,FALSE),0)</f>
        <v>0</v>
      </c>
    </row>
    <row r="3437" spans="1:7">
      <c r="A3437" s="414">
        <v>38476</v>
      </c>
      <c r="B3437" s="372" t="s">
        <v>2266</v>
      </c>
      <c r="C3437" s="374" t="s">
        <v>43</v>
      </c>
      <c r="D3437" s="374" t="s">
        <v>2</v>
      </c>
      <c r="E3437" s="375">
        <v>2.7159999999999999E-6</v>
      </c>
      <c r="F3437" s="268">
        <f>IF(C3437="MAT.",VLOOKUP(A3437,INSUMOS_AUX!A:F,6,FALSE),0)</f>
        <v>186.63</v>
      </c>
      <c r="G3437" s="375">
        <f>IF(C3437="M.O.",VLOOKUP(A3437,INSUMOS_AUX!A:F,6,FALSE),0)</f>
        <v>0</v>
      </c>
    </row>
    <row r="3438" spans="1:7">
      <c r="A3438" s="414">
        <v>38477</v>
      </c>
      <c r="B3438" s="372" t="s">
        <v>2267</v>
      </c>
      <c r="C3438" s="374" t="s">
        <v>43</v>
      </c>
      <c r="D3438" s="374" t="s">
        <v>2</v>
      </c>
      <c r="E3438" s="375">
        <v>5.82E-7</v>
      </c>
      <c r="F3438" s="268">
        <f>IF(C3438="MAT.",VLOOKUP(A3438,INSUMOS_AUX!A:F,6,FALSE),0)</f>
        <v>528.54</v>
      </c>
      <c r="G3438" s="375">
        <f>IF(C3438="M.O.",VLOOKUP(A3438,INSUMOS_AUX!A:F,6,FALSE),0)</f>
        <v>0</v>
      </c>
    </row>
    <row r="3439" spans="1:7">
      <c r="A3439" s="414" t="s">
        <v>6433</v>
      </c>
      <c r="B3439" s="372" t="s">
        <v>5855</v>
      </c>
      <c r="C3439" s="374" t="s">
        <v>43</v>
      </c>
      <c r="D3439" s="374" t="s">
        <v>2</v>
      </c>
      <c r="E3439" s="375">
        <v>1</v>
      </c>
      <c r="F3439" s="268">
        <f>IF(C3439="MAT.",VLOOKUP(A3439,INSUMOS_AUX!A:F,6,FALSE),0)</f>
        <v>7.0000000000000007E-2</v>
      </c>
      <c r="G3439" s="375">
        <f>IF(C3439="M.O.",VLOOKUP(A3439,INSUMOS_AUX!A:F,6,FALSE),0)</f>
        <v>0</v>
      </c>
    </row>
    <row r="3440" spans="1:7">
      <c r="A3440" s="414"/>
      <c r="B3440" s="110"/>
      <c r="C3440" s="97"/>
      <c r="D3440" s="97"/>
      <c r="E3440" s="97"/>
      <c r="F3440" s="97"/>
      <c r="G3440" s="97"/>
    </row>
    <row r="3441" spans="1:7">
      <c r="A3441" s="414" t="s">
        <v>5856</v>
      </c>
      <c r="B3441" s="358" t="s">
        <v>5857</v>
      </c>
      <c r="C3441" s="360" t="s">
        <v>75</v>
      </c>
      <c r="D3441" s="360" t="s">
        <v>2</v>
      </c>
      <c r="E3441" s="361">
        <v>5</v>
      </c>
      <c r="F3441" s="361">
        <f t="shared" ref="F3441:G3441" si="113">SUMPRODUCT($E3442:$E3468,F3442:F3468)</f>
        <v>3.3877306009333337</v>
      </c>
      <c r="G3441" s="361">
        <f t="shared" si="113"/>
        <v>5.2938899199999998</v>
      </c>
    </row>
    <row r="3442" spans="1:7">
      <c r="A3442" s="414">
        <v>10</v>
      </c>
      <c r="B3442" s="372" t="s">
        <v>332</v>
      </c>
      <c r="C3442" s="374" t="s">
        <v>43</v>
      </c>
      <c r="D3442" s="374" t="s">
        <v>2</v>
      </c>
      <c r="E3442" s="375">
        <v>3.527568E-3</v>
      </c>
      <c r="F3442" s="268">
        <f>IF(C3442="MAT.",VLOOKUP(A3442,INSUMOS_AUX!A:F,6,FALSE),0)</f>
        <v>6.13</v>
      </c>
      <c r="G3442" s="375">
        <f>IF(C3442="M.O.",VLOOKUP(A3442,INSUMOS_AUX!A:F,6,FALSE),0)</f>
        <v>0</v>
      </c>
    </row>
    <row r="3443" spans="1:7" ht="21">
      <c r="A3443" s="414">
        <v>11359</v>
      </c>
      <c r="B3443" s="372" t="s">
        <v>5603</v>
      </c>
      <c r="C3443" s="374" t="s">
        <v>43</v>
      </c>
      <c r="D3443" s="374" t="s">
        <v>2</v>
      </c>
      <c r="E3443" s="375">
        <v>2.9788E-5</v>
      </c>
      <c r="F3443" s="268">
        <f>IF(C3443="MAT.",VLOOKUP(A3443,INSUMOS_AUX!A:F,6,FALSE),0)</f>
        <v>604.45000000000005</v>
      </c>
      <c r="G3443" s="375">
        <f>IF(C3443="M.O.",VLOOKUP(A3443,INSUMOS_AUX!A:F,6,FALSE),0)</f>
        <v>0</v>
      </c>
    </row>
    <row r="3444" spans="1:7">
      <c r="A3444" s="414">
        <v>12815</v>
      </c>
      <c r="B3444" s="372" t="s">
        <v>2406</v>
      </c>
      <c r="C3444" s="374" t="s">
        <v>43</v>
      </c>
      <c r="D3444" s="374" t="s">
        <v>2</v>
      </c>
      <c r="E3444" s="375">
        <v>3.9904040000000003E-3</v>
      </c>
      <c r="F3444" s="268">
        <f>IF(C3444="MAT.",VLOOKUP(A3444,INSUMOS_AUX!A:F,6,FALSE),0)</f>
        <v>5.65</v>
      </c>
      <c r="G3444" s="375">
        <f>IF(C3444="M.O.",VLOOKUP(A3444,INSUMOS_AUX!A:F,6,FALSE),0)</f>
        <v>0</v>
      </c>
    </row>
    <row r="3445" spans="1:7">
      <c r="A3445" s="414">
        <v>12892</v>
      </c>
      <c r="B3445" s="372" t="s">
        <v>328</v>
      </c>
      <c r="C3445" s="374" t="s">
        <v>43</v>
      </c>
      <c r="D3445" s="374" t="s">
        <v>98</v>
      </c>
      <c r="E3445" s="375">
        <v>6.0432239999999998E-3</v>
      </c>
      <c r="F3445" s="268">
        <f>IF(C3445="MAT.",VLOOKUP(A3445,INSUMOS_AUX!A:F,6,FALSE),0)</f>
        <v>9</v>
      </c>
      <c r="G3445" s="375">
        <f>IF(C3445="M.O.",VLOOKUP(A3445,INSUMOS_AUX!A:F,6,FALSE),0)</f>
        <v>0</v>
      </c>
    </row>
    <row r="3446" spans="1:7">
      <c r="A3446" s="414">
        <v>12893</v>
      </c>
      <c r="B3446" s="372" t="s">
        <v>329</v>
      </c>
      <c r="C3446" s="374" t="s">
        <v>43</v>
      </c>
      <c r="D3446" s="374" t="s">
        <v>98</v>
      </c>
      <c r="E3446" s="375">
        <v>7.0443999999999997E-4</v>
      </c>
      <c r="F3446" s="268">
        <f>IF(C3446="MAT.",VLOOKUP(A3446,INSUMOS_AUX!A:F,6,FALSE),0)</f>
        <v>48</v>
      </c>
      <c r="G3446" s="375">
        <f>IF(C3446="M.O.",VLOOKUP(A3446,INSUMOS_AUX!A:F,6,FALSE),0)</f>
        <v>0</v>
      </c>
    </row>
    <row r="3447" spans="1:7">
      <c r="A3447" s="414">
        <v>2436</v>
      </c>
      <c r="B3447" s="372" t="s">
        <v>333</v>
      </c>
      <c r="C3447" s="374" t="s">
        <v>92</v>
      </c>
      <c r="D3447" s="374" t="s">
        <v>97</v>
      </c>
      <c r="E3447" s="375">
        <v>0.22662199999999999</v>
      </c>
      <c r="F3447" s="268">
        <f>IF(C3447="MAT.",VLOOKUP(A3447,INSUMOS_AUX!A:F,6,FALSE),0)</f>
        <v>0</v>
      </c>
      <c r="G3447" s="375">
        <f>IF(C3447="M.O.",VLOOKUP(A3447,INSUMOS_AUX!A:F,6,FALSE),0)</f>
        <v>13.35</v>
      </c>
    </row>
    <row r="3448" spans="1:7">
      <c r="A3448" s="414">
        <v>247</v>
      </c>
      <c r="B3448" s="372" t="s">
        <v>348</v>
      </c>
      <c r="C3448" s="374" t="s">
        <v>92</v>
      </c>
      <c r="D3448" s="374" t="s">
        <v>97</v>
      </c>
      <c r="E3448" s="375">
        <v>0.22662199999999999</v>
      </c>
      <c r="F3448" s="268">
        <f>IF(C3448="MAT.",VLOOKUP(A3448,INSUMOS_AUX!A:F,6,FALSE),0)</f>
        <v>0</v>
      </c>
      <c r="G3448" s="375">
        <f>IF(C3448="M.O.",VLOOKUP(A3448,INSUMOS_AUX!A:F,6,FALSE),0)</f>
        <v>10.01</v>
      </c>
    </row>
    <row r="3449" spans="1:7">
      <c r="A3449" s="414">
        <v>25966</v>
      </c>
      <c r="B3449" s="372" t="s">
        <v>3980</v>
      </c>
      <c r="C3449" s="374" t="s">
        <v>43</v>
      </c>
      <c r="D3449" s="374" t="s">
        <v>113</v>
      </c>
      <c r="E3449" s="375">
        <v>6.6505999999999998E-4</v>
      </c>
      <c r="F3449" s="268">
        <f>IF(C3449="MAT.",VLOOKUP(A3449,INSUMOS_AUX!A:F,6,FALSE),0)</f>
        <v>13.63</v>
      </c>
      <c r="G3449" s="375">
        <f>IF(C3449="M.O.",VLOOKUP(A3449,INSUMOS_AUX!A:F,6,FALSE),0)</f>
        <v>0</v>
      </c>
    </row>
    <row r="3450" spans="1:7">
      <c r="A3450" s="414">
        <v>2711</v>
      </c>
      <c r="B3450" s="372" t="s">
        <v>334</v>
      </c>
      <c r="C3450" s="374" t="s">
        <v>43</v>
      </c>
      <c r="D3450" s="374" t="s">
        <v>2</v>
      </c>
      <c r="E3450" s="375">
        <v>2.92424E-4</v>
      </c>
      <c r="F3450" s="268">
        <f>IF(C3450="MAT.",VLOOKUP(A3450,INSUMOS_AUX!A:F,6,FALSE),0)</f>
        <v>100.24</v>
      </c>
      <c r="G3450" s="375">
        <f>IF(C3450="M.O.",VLOOKUP(A3450,INSUMOS_AUX!A:F,6,FALSE),0)</f>
        <v>0</v>
      </c>
    </row>
    <row r="3451" spans="1:7">
      <c r="A3451" s="414">
        <v>36144</v>
      </c>
      <c r="B3451" s="372" t="s">
        <v>4026</v>
      </c>
      <c r="C3451" s="374" t="s">
        <v>43</v>
      </c>
      <c r="D3451" s="374" t="s">
        <v>2</v>
      </c>
      <c r="E3451" s="375">
        <v>4.9054368000000001E-2</v>
      </c>
      <c r="F3451" s="268">
        <f>IF(C3451="MAT.",VLOOKUP(A3451,INSUMOS_AUX!A:F,6,FALSE),0)</f>
        <v>1.1200000000000001</v>
      </c>
      <c r="G3451" s="375">
        <f>IF(C3451="M.O.",VLOOKUP(A3451,INSUMOS_AUX!A:F,6,FALSE),0)</f>
        <v>0</v>
      </c>
    </row>
    <row r="3452" spans="1:7">
      <c r="A3452" s="414">
        <v>36146</v>
      </c>
      <c r="B3452" s="372" t="s">
        <v>3883</v>
      </c>
      <c r="C3452" s="374" t="s">
        <v>43</v>
      </c>
      <c r="D3452" s="374" t="s">
        <v>2</v>
      </c>
      <c r="E3452" s="375">
        <v>5.4573200000000005E-4</v>
      </c>
      <c r="F3452" s="268">
        <f>IF(C3452="MAT.",VLOOKUP(A3452,INSUMOS_AUX!A:F,6,FALSE),0)</f>
        <v>170</v>
      </c>
      <c r="G3452" s="375">
        <f>IF(C3452="M.O.",VLOOKUP(A3452,INSUMOS_AUX!A:F,6,FALSE),0)</f>
        <v>0</v>
      </c>
    </row>
    <row r="3453" spans="1:7" ht="21">
      <c r="A3453" s="414">
        <v>36149</v>
      </c>
      <c r="B3453" s="372" t="s">
        <v>4647</v>
      </c>
      <c r="C3453" s="374" t="s">
        <v>43</v>
      </c>
      <c r="D3453" s="374" t="s">
        <v>2</v>
      </c>
      <c r="E3453" s="375">
        <v>3.168E-4</v>
      </c>
      <c r="F3453" s="268">
        <f>IF(C3453="MAT.",VLOOKUP(A3453,INSUMOS_AUX!A:F,6,FALSE),0)</f>
        <v>117.5</v>
      </c>
      <c r="G3453" s="375">
        <f>IF(C3453="M.O.",VLOOKUP(A3453,INSUMOS_AUX!A:F,6,FALSE),0)</f>
        <v>0</v>
      </c>
    </row>
    <row r="3454" spans="1:7">
      <c r="A3454" s="414">
        <v>36150</v>
      </c>
      <c r="B3454" s="372" t="s">
        <v>780</v>
      </c>
      <c r="C3454" s="374" t="s">
        <v>43</v>
      </c>
      <c r="D3454" s="374" t="s">
        <v>2</v>
      </c>
      <c r="E3454" s="375">
        <v>1.1643720000000001E-3</v>
      </c>
      <c r="F3454" s="268">
        <f>IF(C3454="MAT.",VLOOKUP(A3454,INSUMOS_AUX!A:F,6,FALSE),0)</f>
        <v>29.7</v>
      </c>
      <c r="G3454" s="375">
        <f>IF(C3454="M.O.",VLOOKUP(A3454,INSUMOS_AUX!A:F,6,FALSE),0)</f>
        <v>0</v>
      </c>
    </row>
    <row r="3455" spans="1:7" ht="21">
      <c r="A3455" s="414">
        <v>36153</v>
      </c>
      <c r="B3455" s="372" t="s">
        <v>4184</v>
      </c>
      <c r="C3455" s="374" t="s">
        <v>43</v>
      </c>
      <c r="D3455" s="374" t="s">
        <v>2</v>
      </c>
      <c r="E3455" s="375">
        <v>4.73E-4</v>
      </c>
      <c r="F3455" s="268">
        <f>IF(C3455="MAT.",VLOOKUP(A3455,INSUMOS_AUX!A:F,6,FALSE),0)</f>
        <v>133.75</v>
      </c>
      <c r="G3455" s="375">
        <f>IF(C3455="M.O.",VLOOKUP(A3455,INSUMOS_AUX!A:F,6,FALSE),0)</f>
        <v>0</v>
      </c>
    </row>
    <row r="3456" spans="1:7">
      <c r="A3456" s="414">
        <v>37370</v>
      </c>
      <c r="B3456" s="372" t="s">
        <v>104</v>
      </c>
      <c r="C3456" s="374" t="s">
        <v>43</v>
      </c>
      <c r="D3456" s="374" t="s">
        <v>97</v>
      </c>
      <c r="E3456" s="375">
        <v>0.44</v>
      </c>
      <c r="F3456" s="268">
        <f>IF(C3456="MAT.",VLOOKUP(A3456,INSUMOS_AUX!A:F,6,FALSE),0)</f>
        <v>1.7</v>
      </c>
      <c r="G3456" s="375">
        <f>IF(C3456="M.O.",VLOOKUP(A3456,INSUMOS_AUX!A:F,6,FALSE),0)</f>
        <v>0</v>
      </c>
    </row>
    <row r="3457" spans="1:7">
      <c r="A3457" s="414">
        <v>37371</v>
      </c>
      <c r="B3457" s="372" t="s">
        <v>105</v>
      </c>
      <c r="C3457" s="374" t="s">
        <v>43</v>
      </c>
      <c r="D3457" s="374" t="s">
        <v>97</v>
      </c>
      <c r="E3457" s="375">
        <v>0.44</v>
      </c>
      <c r="F3457" s="268">
        <f>IF(C3457="MAT.",VLOOKUP(A3457,INSUMOS_AUX!A:F,6,FALSE),0)</f>
        <v>0.64</v>
      </c>
      <c r="G3457" s="375">
        <f>IF(C3457="M.O.",VLOOKUP(A3457,INSUMOS_AUX!A:F,6,FALSE),0)</f>
        <v>0</v>
      </c>
    </row>
    <row r="3458" spans="1:7">
      <c r="A3458" s="414">
        <v>37372</v>
      </c>
      <c r="B3458" s="372" t="s">
        <v>106</v>
      </c>
      <c r="C3458" s="374" t="s">
        <v>43</v>
      </c>
      <c r="D3458" s="374" t="s">
        <v>97</v>
      </c>
      <c r="E3458" s="375">
        <v>0.44</v>
      </c>
      <c r="F3458" s="268">
        <f>IF(C3458="MAT.",VLOOKUP(A3458,INSUMOS_AUX!A:F,6,FALSE),0)</f>
        <v>0.37</v>
      </c>
      <c r="G3458" s="375">
        <f>IF(C3458="M.O.",VLOOKUP(A3458,INSUMOS_AUX!A:F,6,FALSE),0)</f>
        <v>0</v>
      </c>
    </row>
    <row r="3459" spans="1:7">
      <c r="A3459" s="414">
        <v>37373</v>
      </c>
      <c r="B3459" s="372" t="s">
        <v>107</v>
      </c>
      <c r="C3459" s="374" t="s">
        <v>43</v>
      </c>
      <c r="D3459" s="374" t="s">
        <v>97</v>
      </c>
      <c r="E3459" s="375">
        <v>0.44</v>
      </c>
      <c r="F3459" s="268">
        <f>IF(C3459="MAT.",VLOOKUP(A3459,INSUMOS_AUX!A:F,6,FALSE),0)</f>
        <v>0.02</v>
      </c>
      <c r="G3459" s="375">
        <f>IF(C3459="M.O.",VLOOKUP(A3459,INSUMOS_AUX!A:F,6,FALSE),0)</f>
        <v>0</v>
      </c>
    </row>
    <row r="3460" spans="1:7">
      <c r="A3460" s="414">
        <v>38382</v>
      </c>
      <c r="B3460" s="372" t="s">
        <v>2915</v>
      </c>
      <c r="C3460" s="374" t="s">
        <v>43</v>
      </c>
      <c r="D3460" s="374" t="s">
        <v>2</v>
      </c>
      <c r="E3460" s="375">
        <v>1.2011999999999999E-3</v>
      </c>
      <c r="F3460" s="268">
        <f>IF(C3460="MAT.",VLOOKUP(A3460,INSUMOS_AUX!A:F,6,FALSE),0)</f>
        <v>7.37</v>
      </c>
      <c r="G3460" s="375">
        <f>IF(C3460="M.O.",VLOOKUP(A3460,INSUMOS_AUX!A:F,6,FALSE),0)</f>
        <v>0</v>
      </c>
    </row>
    <row r="3461" spans="1:7">
      <c r="A3461" s="414">
        <v>38390</v>
      </c>
      <c r="B3461" s="372" t="s">
        <v>4067</v>
      </c>
      <c r="C3461" s="374" t="s">
        <v>43</v>
      </c>
      <c r="D3461" s="374" t="s">
        <v>2</v>
      </c>
      <c r="E3461" s="375">
        <v>6.6505999999999998E-4</v>
      </c>
      <c r="F3461" s="268">
        <f>IF(C3461="MAT.",VLOOKUP(A3461,INSUMOS_AUX!A:F,6,FALSE),0)</f>
        <v>22.22</v>
      </c>
      <c r="G3461" s="375">
        <f>IF(C3461="M.O.",VLOOKUP(A3461,INSUMOS_AUX!A:F,6,FALSE),0)</f>
        <v>0</v>
      </c>
    </row>
    <row r="3462" spans="1:7">
      <c r="A3462" s="414">
        <v>38393</v>
      </c>
      <c r="B3462" s="372" t="s">
        <v>4066</v>
      </c>
      <c r="C3462" s="374" t="s">
        <v>43</v>
      </c>
      <c r="D3462" s="374" t="s">
        <v>2</v>
      </c>
      <c r="E3462" s="375">
        <v>6.6505999999999998E-4</v>
      </c>
      <c r="F3462" s="268">
        <f>IF(C3462="MAT.",VLOOKUP(A3462,INSUMOS_AUX!A:F,6,FALSE),0)</f>
        <v>10.02</v>
      </c>
      <c r="G3462" s="375">
        <f>IF(C3462="M.O.",VLOOKUP(A3462,INSUMOS_AUX!A:F,6,FALSE),0)</f>
        <v>0</v>
      </c>
    </row>
    <row r="3463" spans="1:7">
      <c r="A3463" s="414">
        <v>38396</v>
      </c>
      <c r="B3463" s="372" t="s">
        <v>4090</v>
      </c>
      <c r="C3463" s="374" t="s">
        <v>43</v>
      </c>
      <c r="D3463" s="374" t="s">
        <v>2</v>
      </c>
      <c r="E3463" s="375">
        <v>2.3847999999999999E-5</v>
      </c>
      <c r="F3463" s="268">
        <f>IF(C3463="MAT.",VLOOKUP(A3463,INSUMOS_AUX!A:F,6,FALSE),0)</f>
        <v>308.81</v>
      </c>
      <c r="G3463" s="375">
        <f>IF(C3463="M.O.",VLOOKUP(A3463,INSUMOS_AUX!A:F,6,FALSE),0)</f>
        <v>0</v>
      </c>
    </row>
    <row r="3464" spans="1:7">
      <c r="A3464" s="414">
        <v>38399</v>
      </c>
      <c r="B3464" s="372" t="s">
        <v>914</v>
      </c>
      <c r="C3464" s="374" t="s">
        <v>43</v>
      </c>
      <c r="D3464" s="374" t="s">
        <v>2</v>
      </c>
      <c r="E3464" s="375">
        <v>1.19152E-4</v>
      </c>
      <c r="F3464" s="268">
        <f>IF(C3464="MAT.",VLOOKUP(A3464,INSUMOS_AUX!A:F,6,FALSE),0)</f>
        <v>123.87</v>
      </c>
      <c r="G3464" s="375">
        <f>IF(C3464="M.O.",VLOOKUP(A3464,INSUMOS_AUX!A:F,6,FALSE),0)</f>
        <v>0</v>
      </c>
    </row>
    <row r="3465" spans="1:7" ht="21">
      <c r="A3465" s="414">
        <v>38413</v>
      </c>
      <c r="B3465" s="372" t="s">
        <v>2921</v>
      </c>
      <c r="C3465" s="374" t="s">
        <v>43</v>
      </c>
      <c r="D3465" s="374" t="s">
        <v>2</v>
      </c>
      <c r="E3465" s="375">
        <v>1.9403999999999999E-5</v>
      </c>
      <c r="F3465" s="268">
        <f>IF(C3465="MAT.",VLOOKUP(A3465,INSUMOS_AUX!A:F,6,FALSE),0)</f>
        <v>623.17999999999995</v>
      </c>
      <c r="G3465" s="375">
        <f>IF(C3465="M.O.",VLOOKUP(A3465,INSUMOS_AUX!A:F,6,FALSE),0)</f>
        <v>0</v>
      </c>
    </row>
    <row r="3466" spans="1:7">
      <c r="A3466" s="414">
        <v>38476</v>
      </c>
      <c r="B3466" s="372" t="s">
        <v>2266</v>
      </c>
      <c r="C3466" s="374" t="s">
        <v>43</v>
      </c>
      <c r="D3466" s="374" t="s">
        <v>2</v>
      </c>
      <c r="E3466" s="375">
        <v>9.0507999999999995E-5</v>
      </c>
      <c r="F3466" s="268">
        <f>IF(C3466="MAT.",VLOOKUP(A3466,INSUMOS_AUX!A:F,6,FALSE),0)</f>
        <v>186.63</v>
      </c>
      <c r="G3466" s="375">
        <f>IF(C3466="M.O.",VLOOKUP(A3466,INSUMOS_AUX!A:F,6,FALSE),0)</f>
        <v>0</v>
      </c>
    </row>
    <row r="3467" spans="1:7">
      <c r="A3467" s="414">
        <v>38477</v>
      </c>
      <c r="B3467" s="372" t="s">
        <v>2267</v>
      </c>
      <c r="C3467" s="374" t="s">
        <v>43</v>
      </c>
      <c r="D3467" s="374" t="s">
        <v>2</v>
      </c>
      <c r="E3467" s="375">
        <v>1.9403999999999999E-5</v>
      </c>
      <c r="F3467" s="268">
        <f>IF(C3467="MAT.",VLOOKUP(A3467,INSUMOS_AUX!A:F,6,FALSE),0)</f>
        <v>528.54</v>
      </c>
      <c r="G3467" s="375">
        <f>IF(C3467="M.O.",VLOOKUP(A3467,INSUMOS_AUX!A:F,6,FALSE),0)</f>
        <v>0</v>
      </c>
    </row>
    <row r="3468" spans="1:7">
      <c r="A3468" s="414" t="s">
        <v>6699</v>
      </c>
      <c r="B3468" s="372" t="s">
        <v>6434</v>
      </c>
      <c r="C3468" s="374" t="s">
        <v>43</v>
      </c>
      <c r="D3468" s="374" t="s">
        <v>2</v>
      </c>
      <c r="E3468" s="375">
        <v>1</v>
      </c>
      <c r="F3468" s="268">
        <f>IF(C3468="MAT.",VLOOKUP(A3468,INSUMOS_AUX!A:F,6,FALSE),0)</f>
        <v>1.6233333333333333</v>
      </c>
      <c r="G3468" s="375">
        <f>IF(C3468="M.O.",VLOOKUP(A3468,INSUMOS_AUX!A:F,6,FALSE),0)</f>
        <v>0</v>
      </c>
    </row>
    <row r="3469" spans="1:7">
      <c r="A3469" s="414"/>
      <c r="B3469" s="110"/>
      <c r="C3469" s="97"/>
      <c r="D3469" s="97"/>
      <c r="E3469" s="97"/>
      <c r="F3469" s="97"/>
      <c r="G3469" s="97"/>
    </row>
    <row r="3470" spans="1:7">
      <c r="A3470" s="414" t="s">
        <v>5858</v>
      </c>
      <c r="B3470" s="358" t="s">
        <v>5859</v>
      </c>
      <c r="C3470" s="360" t="s">
        <v>75</v>
      </c>
      <c r="D3470" s="360" t="s">
        <v>2</v>
      </c>
      <c r="E3470" s="361">
        <v>30</v>
      </c>
      <c r="F3470" s="361">
        <f t="shared" ref="F3470:G3470" si="114">SUMPRODUCT($E3471:$E3497,F3471:F3497)</f>
        <v>3.4516635616666669</v>
      </c>
      <c r="G3470" s="361">
        <f t="shared" si="114"/>
        <v>6.015784</v>
      </c>
    </row>
    <row r="3471" spans="1:7">
      <c r="A3471" s="414">
        <v>10</v>
      </c>
      <c r="B3471" s="372" t="s">
        <v>332</v>
      </c>
      <c r="C3471" s="374" t="s">
        <v>43</v>
      </c>
      <c r="D3471" s="374" t="s">
        <v>2</v>
      </c>
      <c r="E3471" s="375">
        <v>4.0086000000000002E-3</v>
      </c>
      <c r="F3471" s="268">
        <f>IF(C3471="MAT.",VLOOKUP(A3471,INSUMOS_AUX!A:F,6,FALSE),0)</f>
        <v>6.13</v>
      </c>
      <c r="G3471" s="375">
        <f>IF(C3471="M.O.",VLOOKUP(A3471,INSUMOS_AUX!A:F,6,FALSE),0)</f>
        <v>0</v>
      </c>
    </row>
    <row r="3472" spans="1:7" ht="21">
      <c r="A3472" s="414">
        <v>11359</v>
      </c>
      <c r="B3472" s="372" t="s">
        <v>5603</v>
      </c>
      <c r="C3472" s="374" t="s">
        <v>43</v>
      </c>
      <c r="D3472" s="374" t="s">
        <v>2</v>
      </c>
      <c r="E3472" s="375">
        <v>3.3850000000000003E-5</v>
      </c>
      <c r="F3472" s="268">
        <f>IF(C3472="MAT.",VLOOKUP(A3472,INSUMOS_AUX!A:F,6,FALSE),0)</f>
        <v>604.45000000000005</v>
      </c>
      <c r="G3472" s="375">
        <f>IF(C3472="M.O.",VLOOKUP(A3472,INSUMOS_AUX!A:F,6,FALSE),0)</f>
        <v>0</v>
      </c>
    </row>
    <row r="3473" spans="1:7">
      <c r="A3473" s="414">
        <v>12815</v>
      </c>
      <c r="B3473" s="372" t="s">
        <v>2406</v>
      </c>
      <c r="C3473" s="374" t="s">
        <v>43</v>
      </c>
      <c r="D3473" s="374" t="s">
        <v>2</v>
      </c>
      <c r="E3473" s="375">
        <v>4.53455E-3</v>
      </c>
      <c r="F3473" s="268">
        <f>IF(C3473="MAT.",VLOOKUP(A3473,INSUMOS_AUX!A:F,6,FALSE),0)</f>
        <v>5.65</v>
      </c>
      <c r="G3473" s="375">
        <f>IF(C3473="M.O.",VLOOKUP(A3473,INSUMOS_AUX!A:F,6,FALSE),0)</f>
        <v>0</v>
      </c>
    </row>
    <row r="3474" spans="1:7">
      <c r="A3474" s="414">
        <v>12892</v>
      </c>
      <c r="B3474" s="372" t="s">
        <v>328</v>
      </c>
      <c r="C3474" s="374" t="s">
        <v>43</v>
      </c>
      <c r="D3474" s="374" t="s">
        <v>98</v>
      </c>
      <c r="E3474" s="375">
        <v>6.8672999999999998E-3</v>
      </c>
      <c r="F3474" s="268">
        <f>IF(C3474="MAT.",VLOOKUP(A3474,INSUMOS_AUX!A:F,6,FALSE),0)</f>
        <v>9</v>
      </c>
      <c r="G3474" s="375">
        <f>IF(C3474="M.O.",VLOOKUP(A3474,INSUMOS_AUX!A:F,6,FALSE),0)</f>
        <v>0</v>
      </c>
    </row>
    <row r="3475" spans="1:7">
      <c r="A3475" s="414">
        <v>12893</v>
      </c>
      <c r="B3475" s="372" t="s">
        <v>329</v>
      </c>
      <c r="C3475" s="374" t="s">
        <v>43</v>
      </c>
      <c r="D3475" s="374" t="s">
        <v>98</v>
      </c>
      <c r="E3475" s="375">
        <v>8.005E-4</v>
      </c>
      <c r="F3475" s="268">
        <f>IF(C3475="MAT.",VLOOKUP(A3475,INSUMOS_AUX!A:F,6,FALSE),0)</f>
        <v>48</v>
      </c>
      <c r="G3475" s="375">
        <f>IF(C3475="M.O.",VLOOKUP(A3475,INSUMOS_AUX!A:F,6,FALSE),0)</f>
        <v>0</v>
      </c>
    </row>
    <row r="3476" spans="1:7">
      <c r="A3476" s="414">
        <v>2436</v>
      </c>
      <c r="B3476" s="372" t="s">
        <v>333</v>
      </c>
      <c r="C3476" s="374" t="s">
        <v>92</v>
      </c>
      <c r="D3476" s="374" t="s">
        <v>97</v>
      </c>
      <c r="E3476" s="375">
        <v>0.257525</v>
      </c>
      <c r="F3476" s="268">
        <f>IF(C3476="MAT.",VLOOKUP(A3476,INSUMOS_AUX!A:F,6,FALSE),0)</f>
        <v>0</v>
      </c>
      <c r="G3476" s="375">
        <f>IF(C3476="M.O.",VLOOKUP(A3476,INSUMOS_AUX!A:F,6,FALSE),0)</f>
        <v>13.35</v>
      </c>
    </row>
    <row r="3477" spans="1:7">
      <c r="A3477" s="414">
        <v>247</v>
      </c>
      <c r="B3477" s="372" t="s">
        <v>348</v>
      </c>
      <c r="C3477" s="374" t="s">
        <v>92</v>
      </c>
      <c r="D3477" s="374" t="s">
        <v>97</v>
      </c>
      <c r="E3477" s="375">
        <v>0.257525</v>
      </c>
      <c r="F3477" s="268">
        <f>IF(C3477="MAT.",VLOOKUP(A3477,INSUMOS_AUX!A:F,6,FALSE),0)</f>
        <v>0</v>
      </c>
      <c r="G3477" s="375">
        <f>IF(C3477="M.O.",VLOOKUP(A3477,INSUMOS_AUX!A:F,6,FALSE),0)</f>
        <v>10.01</v>
      </c>
    </row>
    <row r="3478" spans="1:7">
      <c r="A3478" s="414">
        <v>25966</v>
      </c>
      <c r="B3478" s="372" t="s">
        <v>3980</v>
      </c>
      <c r="C3478" s="374" t="s">
        <v>43</v>
      </c>
      <c r="D3478" s="374" t="s">
        <v>113</v>
      </c>
      <c r="E3478" s="375">
        <v>7.5575000000000002E-4</v>
      </c>
      <c r="F3478" s="268">
        <f>IF(C3478="MAT.",VLOOKUP(A3478,INSUMOS_AUX!A:F,6,FALSE),0)</f>
        <v>13.63</v>
      </c>
      <c r="G3478" s="375">
        <f>IF(C3478="M.O.",VLOOKUP(A3478,INSUMOS_AUX!A:F,6,FALSE),0)</f>
        <v>0</v>
      </c>
    </row>
    <row r="3479" spans="1:7">
      <c r="A3479" s="414">
        <v>2711</v>
      </c>
      <c r="B3479" s="372" t="s">
        <v>334</v>
      </c>
      <c r="C3479" s="374" t="s">
        <v>43</v>
      </c>
      <c r="D3479" s="374" t="s">
        <v>2</v>
      </c>
      <c r="E3479" s="375">
        <v>3.323E-4</v>
      </c>
      <c r="F3479" s="268">
        <f>IF(C3479="MAT.",VLOOKUP(A3479,INSUMOS_AUX!A:F,6,FALSE),0)</f>
        <v>100.24</v>
      </c>
      <c r="G3479" s="375">
        <f>IF(C3479="M.O.",VLOOKUP(A3479,INSUMOS_AUX!A:F,6,FALSE),0)</f>
        <v>0</v>
      </c>
    </row>
    <row r="3480" spans="1:7">
      <c r="A3480" s="414">
        <v>36144</v>
      </c>
      <c r="B3480" s="372" t="s">
        <v>4026</v>
      </c>
      <c r="C3480" s="374" t="s">
        <v>43</v>
      </c>
      <c r="D3480" s="374" t="s">
        <v>2</v>
      </c>
      <c r="E3480" s="375">
        <v>5.5743599999999997E-2</v>
      </c>
      <c r="F3480" s="268">
        <f>IF(C3480="MAT.",VLOOKUP(A3480,INSUMOS_AUX!A:F,6,FALSE),0)</f>
        <v>1.1200000000000001</v>
      </c>
      <c r="G3480" s="375">
        <f>IF(C3480="M.O.",VLOOKUP(A3480,INSUMOS_AUX!A:F,6,FALSE),0)</f>
        <v>0</v>
      </c>
    </row>
    <row r="3481" spans="1:7">
      <c r="A3481" s="414">
        <v>36146</v>
      </c>
      <c r="B3481" s="372" t="s">
        <v>3883</v>
      </c>
      <c r="C3481" s="374" t="s">
        <v>43</v>
      </c>
      <c r="D3481" s="374" t="s">
        <v>2</v>
      </c>
      <c r="E3481" s="375">
        <v>6.2014999999999998E-4</v>
      </c>
      <c r="F3481" s="268">
        <f>IF(C3481="MAT.",VLOOKUP(A3481,INSUMOS_AUX!A:F,6,FALSE),0)</f>
        <v>170</v>
      </c>
      <c r="G3481" s="375">
        <f>IF(C3481="M.O.",VLOOKUP(A3481,INSUMOS_AUX!A:F,6,FALSE),0)</f>
        <v>0</v>
      </c>
    </row>
    <row r="3482" spans="1:7" ht="21">
      <c r="A3482" s="414">
        <v>36149</v>
      </c>
      <c r="B3482" s="372" t="s">
        <v>4647</v>
      </c>
      <c r="C3482" s="374" t="s">
        <v>43</v>
      </c>
      <c r="D3482" s="374" t="s">
        <v>2</v>
      </c>
      <c r="E3482" s="375">
        <v>3.6000000000000002E-4</v>
      </c>
      <c r="F3482" s="268">
        <f>IF(C3482="MAT.",VLOOKUP(A3482,INSUMOS_AUX!A:F,6,FALSE),0)</f>
        <v>117.5</v>
      </c>
      <c r="G3482" s="375">
        <f>IF(C3482="M.O.",VLOOKUP(A3482,INSUMOS_AUX!A:F,6,FALSE),0)</f>
        <v>0</v>
      </c>
    </row>
    <row r="3483" spans="1:7">
      <c r="A3483" s="414">
        <v>36150</v>
      </c>
      <c r="B3483" s="372" t="s">
        <v>780</v>
      </c>
      <c r="C3483" s="374" t="s">
        <v>43</v>
      </c>
      <c r="D3483" s="374" t="s">
        <v>2</v>
      </c>
      <c r="E3483" s="375">
        <v>1.3231499999999999E-3</v>
      </c>
      <c r="F3483" s="268">
        <f>IF(C3483="MAT.",VLOOKUP(A3483,INSUMOS_AUX!A:F,6,FALSE),0)</f>
        <v>29.7</v>
      </c>
      <c r="G3483" s="375">
        <f>IF(C3483="M.O.",VLOOKUP(A3483,INSUMOS_AUX!A:F,6,FALSE),0)</f>
        <v>0</v>
      </c>
    </row>
    <row r="3484" spans="1:7" ht="21">
      <c r="A3484" s="414">
        <v>36153</v>
      </c>
      <c r="B3484" s="372" t="s">
        <v>4184</v>
      </c>
      <c r="C3484" s="374" t="s">
        <v>43</v>
      </c>
      <c r="D3484" s="374" t="s">
        <v>2</v>
      </c>
      <c r="E3484" s="375">
        <v>5.375E-4</v>
      </c>
      <c r="F3484" s="268">
        <f>IF(C3484="MAT.",VLOOKUP(A3484,INSUMOS_AUX!A:F,6,FALSE),0)</f>
        <v>133.75</v>
      </c>
      <c r="G3484" s="375">
        <f>IF(C3484="M.O.",VLOOKUP(A3484,INSUMOS_AUX!A:F,6,FALSE),0)</f>
        <v>0</v>
      </c>
    </row>
    <row r="3485" spans="1:7">
      <c r="A3485" s="414">
        <v>37370</v>
      </c>
      <c r="B3485" s="372" t="s">
        <v>104</v>
      </c>
      <c r="C3485" s="374" t="s">
        <v>43</v>
      </c>
      <c r="D3485" s="374" t="s">
        <v>97</v>
      </c>
      <c r="E3485" s="375">
        <v>0.5</v>
      </c>
      <c r="F3485" s="268">
        <f>IF(C3485="MAT.",VLOOKUP(A3485,INSUMOS_AUX!A:F,6,FALSE),0)</f>
        <v>1.7</v>
      </c>
      <c r="G3485" s="375">
        <f>IF(C3485="M.O.",VLOOKUP(A3485,INSUMOS_AUX!A:F,6,FALSE),0)</f>
        <v>0</v>
      </c>
    </row>
    <row r="3486" spans="1:7">
      <c r="A3486" s="414">
        <v>37371</v>
      </c>
      <c r="B3486" s="372" t="s">
        <v>105</v>
      </c>
      <c r="C3486" s="374" t="s">
        <v>43</v>
      </c>
      <c r="D3486" s="374" t="s">
        <v>97</v>
      </c>
      <c r="E3486" s="375">
        <v>0.5</v>
      </c>
      <c r="F3486" s="268">
        <f>IF(C3486="MAT.",VLOOKUP(A3486,INSUMOS_AUX!A:F,6,FALSE),0)</f>
        <v>0.64</v>
      </c>
      <c r="G3486" s="375">
        <f>IF(C3486="M.O.",VLOOKUP(A3486,INSUMOS_AUX!A:F,6,FALSE),0)</f>
        <v>0</v>
      </c>
    </row>
    <row r="3487" spans="1:7">
      <c r="A3487" s="414">
        <v>37372</v>
      </c>
      <c r="B3487" s="372" t="s">
        <v>106</v>
      </c>
      <c r="C3487" s="374" t="s">
        <v>43</v>
      </c>
      <c r="D3487" s="374" t="s">
        <v>97</v>
      </c>
      <c r="E3487" s="375">
        <v>0.5</v>
      </c>
      <c r="F3487" s="268">
        <f>IF(C3487="MAT.",VLOOKUP(A3487,INSUMOS_AUX!A:F,6,FALSE),0)</f>
        <v>0.37</v>
      </c>
      <c r="G3487" s="375">
        <f>IF(C3487="M.O.",VLOOKUP(A3487,INSUMOS_AUX!A:F,6,FALSE),0)</f>
        <v>0</v>
      </c>
    </row>
    <row r="3488" spans="1:7">
      <c r="A3488" s="414">
        <v>37373</v>
      </c>
      <c r="B3488" s="372" t="s">
        <v>107</v>
      </c>
      <c r="C3488" s="374" t="s">
        <v>43</v>
      </c>
      <c r="D3488" s="374" t="s">
        <v>97</v>
      </c>
      <c r="E3488" s="375">
        <v>0.5</v>
      </c>
      <c r="F3488" s="268">
        <f>IF(C3488="MAT.",VLOOKUP(A3488,INSUMOS_AUX!A:F,6,FALSE),0)</f>
        <v>0.02</v>
      </c>
      <c r="G3488" s="375">
        <f>IF(C3488="M.O.",VLOOKUP(A3488,INSUMOS_AUX!A:F,6,FALSE),0)</f>
        <v>0</v>
      </c>
    </row>
    <row r="3489" spans="1:7">
      <c r="A3489" s="414">
        <v>38382</v>
      </c>
      <c r="B3489" s="372" t="s">
        <v>2915</v>
      </c>
      <c r="C3489" s="374" t="s">
        <v>43</v>
      </c>
      <c r="D3489" s="374" t="s">
        <v>2</v>
      </c>
      <c r="E3489" s="375">
        <v>1.3649999999999999E-3</v>
      </c>
      <c r="F3489" s="268">
        <f>IF(C3489="MAT.",VLOOKUP(A3489,INSUMOS_AUX!A:F,6,FALSE),0)</f>
        <v>7.37</v>
      </c>
      <c r="G3489" s="375">
        <f>IF(C3489="M.O.",VLOOKUP(A3489,INSUMOS_AUX!A:F,6,FALSE),0)</f>
        <v>0</v>
      </c>
    </row>
    <row r="3490" spans="1:7">
      <c r="A3490" s="414">
        <v>38390</v>
      </c>
      <c r="B3490" s="372" t="s">
        <v>4067</v>
      </c>
      <c r="C3490" s="374" t="s">
        <v>43</v>
      </c>
      <c r="D3490" s="374" t="s">
        <v>2</v>
      </c>
      <c r="E3490" s="375">
        <v>7.5575000000000002E-4</v>
      </c>
      <c r="F3490" s="268">
        <f>IF(C3490="MAT.",VLOOKUP(A3490,INSUMOS_AUX!A:F,6,FALSE),0)</f>
        <v>22.22</v>
      </c>
      <c r="G3490" s="375">
        <f>IF(C3490="M.O.",VLOOKUP(A3490,INSUMOS_AUX!A:F,6,FALSE),0)</f>
        <v>0</v>
      </c>
    </row>
    <row r="3491" spans="1:7">
      <c r="A3491" s="414">
        <v>38393</v>
      </c>
      <c r="B3491" s="372" t="s">
        <v>4066</v>
      </c>
      <c r="C3491" s="374" t="s">
        <v>43</v>
      </c>
      <c r="D3491" s="374" t="s">
        <v>2</v>
      </c>
      <c r="E3491" s="375">
        <v>7.5575000000000002E-4</v>
      </c>
      <c r="F3491" s="268">
        <f>IF(C3491="MAT.",VLOOKUP(A3491,INSUMOS_AUX!A:F,6,FALSE),0)</f>
        <v>10.02</v>
      </c>
      <c r="G3491" s="375">
        <f>IF(C3491="M.O.",VLOOKUP(A3491,INSUMOS_AUX!A:F,6,FALSE),0)</f>
        <v>0</v>
      </c>
    </row>
    <row r="3492" spans="1:7">
      <c r="A3492" s="414">
        <v>38396</v>
      </c>
      <c r="B3492" s="372" t="s">
        <v>4090</v>
      </c>
      <c r="C3492" s="374" t="s">
        <v>43</v>
      </c>
      <c r="D3492" s="374" t="s">
        <v>2</v>
      </c>
      <c r="E3492" s="375">
        <v>2.7100000000000001E-5</v>
      </c>
      <c r="F3492" s="268">
        <f>IF(C3492="MAT.",VLOOKUP(A3492,INSUMOS_AUX!A:F,6,FALSE),0)</f>
        <v>308.81</v>
      </c>
      <c r="G3492" s="375">
        <f>IF(C3492="M.O.",VLOOKUP(A3492,INSUMOS_AUX!A:F,6,FALSE),0)</f>
        <v>0</v>
      </c>
    </row>
    <row r="3493" spans="1:7">
      <c r="A3493" s="414">
        <v>38399</v>
      </c>
      <c r="B3493" s="372" t="s">
        <v>914</v>
      </c>
      <c r="C3493" s="374" t="s">
        <v>43</v>
      </c>
      <c r="D3493" s="374" t="s">
        <v>2</v>
      </c>
      <c r="E3493" s="375">
        <v>1.3540000000000001E-4</v>
      </c>
      <c r="F3493" s="268">
        <f>IF(C3493="MAT.",VLOOKUP(A3493,INSUMOS_AUX!A:F,6,FALSE),0)</f>
        <v>123.87</v>
      </c>
      <c r="G3493" s="375">
        <f>IF(C3493="M.O.",VLOOKUP(A3493,INSUMOS_AUX!A:F,6,FALSE),0)</f>
        <v>0</v>
      </c>
    </row>
    <row r="3494" spans="1:7" ht="21">
      <c r="A3494" s="414">
        <v>38413</v>
      </c>
      <c r="B3494" s="372" t="s">
        <v>2921</v>
      </c>
      <c r="C3494" s="374" t="s">
        <v>43</v>
      </c>
      <c r="D3494" s="374" t="s">
        <v>2</v>
      </c>
      <c r="E3494" s="375">
        <v>2.2050000000000001E-5</v>
      </c>
      <c r="F3494" s="268">
        <f>IF(C3494="MAT.",VLOOKUP(A3494,INSUMOS_AUX!A:F,6,FALSE),0)</f>
        <v>623.17999999999995</v>
      </c>
      <c r="G3494" s="375">
        <f>IF(C3494="M.O.",VLOOKUP(A3494,INSUMOS_AUX!A:F,6,FALSE),0)</f>
        <v>0</v>
      </c>
    </row>
    <row r="3495" spans="1:7">
      <c r="A3495" s="414">
        <v>38476</v>
      </c>
      <c r="B3495" s="372" t="s">
        <v>2266</v>
      </c>
      <c r="C3495" s="374" t="s">
        <v>43</v>
      </c>
      <c r="D3495" s="374" t="s">
        <v>2</v>
      </c>
      <c r="E3495" s="375">
        <v>1.0285000000000001E-4</v>
      </c>
      <c r="F3495" s="268">
        <f>IF(C3495="MAT.",VLOOKUP(A3495,INSUMOS_AUX!A:F,6,FALSE),0)</f>
        <v>186.63</v>
      </c>
      <c r="G3495" s="375">
        <f>IF(C3495="M.O.",VLOOKUP(A3495,INSUMOS_AUX!A:F,6,FALSE),0)</f>
        <v>0</v>
      </c>
    </row>
    <row r="3496" spans="1:7">
      <c r="A3496" s="414">
        <v>38477</v>
      </c>
      <c r="B3496" s="372" t="s">
        <v>2267</v>
      </c>
      <c r="C3496" s="374" t="s">
        <v>43</v>
      </c>
      <c r="D3496" s="374" t="s">
        <v>2</v>
      </c>
      <c r="E3496" s="375">
        <v>2.2050000000000001E-5</v>
      </c>
      <c r="F3496" s="268">
        <f>IF(C3496="MAT.",VLOOKUP(A3496,INSUMOS_AUX!A:F,6,FALSE),0)</f>
        <v>528.54</v>
      </c>
      <c r="G3496" s="375">
        <f>IF(C3496="M.O.",VLOOKUP(A3496,INSUMOS_AUX!A:F,6,FALSE),0)</f>
        <v>0</v>
      </c>
    </row>
    <row r="3497" spans="1:7">
      <c r="A3497" s="414" t="s">
        <v>6713</v>
      </c>
      <c r="B3497" s="372" t="s">
        <v>5859</v>
      </c>
      <c r="C3497" s="374" t="s">
        <v>43</v>
      </c>
      <c r="D3497" s="374" t="s">
        <v>2</v>
      </c>
      <c r="E3497" s="375">
        <v>1</v>
      </c>
      <c r="F3497" s="268">
        <f>IF(C3497="MAT.",VLOOKUP(A3497,INSUMOS_AUX!A:F,6,FALSE),0)</f>
        <v>1.4466666666666665</v>
      </c>
      <c r="G3497" s="375">
        <f>IF(C3497="M.O.",VLOOKUP(A3497,INSUMOS_AUX!A:F,6,FALSE),0)</f>
        <v>0</v>
      </c>
    </row>
    <row r="3498" spans="1:7">
      <c r="A3498" s="414"/>
      <c r="B3498" s="110"/>
      <c r="C3498" s="97"/>
      <c r="D3498" s="97"/>
      <c r="E3498" s="97"/>
      <c r="F3498" s="97"/>
      <c r="G3498" s="97"/>
    </row>
    <row r="3499" spans="1:7">
      <c r="A3499" s="414" t="s">
        <v>5860</v>
      </c>
      <c r="B3499" s="358" t="s">
        <v>5861</v>
      </c>
      <c r="C3499" s="360" t="s">
        <v>75</v>
      </c>
      <c r="D3499" s="360" t="s">
        <v>2</v>
      </c>
      <c r="E3499" s="361">
        <v>1</v>
      </c>
      <c r="F3499" s="361">
        <f t="shared" ref="F3499:G3499" si="115">SUMPRODUCT($E3500:$E3526,F3500:F3526)</f>
        <v>20.111863437466667</v>
      </c>
      <c r="G3499" s="361">
        <f t="shared" si="115"/>
        <v>6.2564153600000001</v>
      </c>
    </row>
    <row r="3500" spans="1:7">
      <c r="A3500" s="414">
        <v>10</v>
      </c>
      <c r="B3500" s="372" t="s">
        <v>332</v>
      </c>
      <c r="C3500" s="374" t="s">
        <v>43</v>
      </c>
      <c r="D3500" s="374" t="s">
        <v>2</v>
      </c>
      <c r="E3500" s="375">
        <v>4.1689439999999999E-3</v>
      </c>
      <c r="F3500" s="268">
        <f>IF(C3500="MAT.",VLOOKUP(A3500,INSUMOS_AUX!A:F,6,FALSE),0)</f>
        <v>6.13</v>
      </c>
      <c r="G3500" s="375">
        <f>IF(C3500="M.O.",VLOOKUP(A3500,INSUMOS_AUX!A:F,6,FALSE),0)</f>
        <v>0</v>
      </c>
    </row>
    <row r="3501" spans="1:7" ht="21">
      <c r="A3501" s="414">
        <v>11359</v>
      </c>
      <c r="B3501" s="372" t="s">
        <v>5603</v>
      </c>
      <c r="C3501" s="374" t="s">
        <v>43</v>
      </c>
      <c r="D3501" s="374" t="s">
        <v>2</v>
      </c>
      <c r="E3501" s="375">
        <v>3.5203999999999997E-5</v>
      </c>
      <c r="F3501" s="268">
        <f>IF(C3501="MAT.",VLOOKUP(A3501,INSUMOS_AUX!A:F,6,FALSE),0)</f>
        <v>604.45000000000005</v>
      </c>
      <c r="G3501" s="375">
        <f>IF(C3501="M.O.",VLOOKUP(A3501,INSUMOS_AUX!A:F,6,FALSE),0)</f>
        <v>0</v>
      </c>
    </row>
    <row r="3502" spans="1:7">
      <c r="A3502" s="414">
        <v>12815</v>
      </c>
      <c r="B3502" s="372" t="s">
        <v>2406</v>
      </c>
      <c r="C3502" s="374" t="s">
        <v>43</v>
      </c>
      <c r="D3502" s="374" t="s">
        <v>2</v>
      </c>
      <c r="E3502" s="375">
        <v>4.7159319999999999E-3</v>
      </c>
      <c r="F3502" s="268">
        <f>IF(C3502="MAT.",VLOOKUP(A3502,INSUMOS_AUX!A:F,6,FALSE),0)</f>
        <v>5.65</v>
      </c>
      <c r="G3502" s="375">
        <f>IF(C3502="M.O.",VLOOKUP(A3502,INSUMOS_AUX!A:F,6,FALSE),0)</f>
        <v>0</v>
      </c>
    </row>
    <row r="3503" spans="1:7">
      <c r="A3503" s="414">
        <v>12892</v>
      </c>
      <c r="B3503" s="372" t="s">
        <v>328</v>
      </c>
      <c r="C3503" s="374" t="s">
        <v>43</v>
      </c>
      <c r="D3503" s="374" t="s">
        <v>98</v>
      </c>
      <c r="E3503" s="375">
        <v>7.1419919999999998E-3</v>
      </c>
      <c r="F3503" s="268">
        <f>IF(C3503="MAT.",VLOOKUP(A3503,INSUMOS_AUX!A:F,6,FALSE),0)</f>
        <v>9</v>
      </c>
      <c r="G3503" s="375">
        <f>IF(C3503="M.O.",VLOOKUP(A3503,INSUMOS_AUX!A:F,6,FALSE),0)</f>
        <v>0</v>
      </c>
    </row>
    <row r="3504" spans="1:7">
      <c r="A3504" s="414">
        <v>12893</v>
      </c>
      <c r="B3504" s="372" t="s">
        <v>329</v>
      </c>
      <c r="C3504" s="374" t="s">
        <v>43</v>
      </c>
      <c r="D3504" s="374" t="s">
        <v>98</v>
      </c>
      <c r="E3504" s="375">
        <v>8.3252E-4</v>
      </c>
      <c r="F3504" s="268">
        <f>IF(C3504="MAT.",VLOOKUP(A3504,INSUMOS_AUX!A:F,6,FALSE),0)</f>
        <v>48</v>
      </c>
      <c r="G3504" s="375">
        <f>IF(C3504="M.O.",VLOOKUP(A3504,INSUMOS_AUX!A:F,6,FALSE),0)</f>
        <v>0</v>
      </c>
    </row>
    <row r="3505" spans="1:7">
      <c r="A3505" s="414">
        <v>2436</v>
      </c>
      <c r="B3505" s="372" t="s">
        <v>333</v>
      </c>
      <c r="C3505" s="374" t="s">
        <v>92</v>
      </c>
      <c r="D3505" s="374" t="s">
        <v>97</v>
      </c>
      <c r="E3505" s="375">
        <v>0.26782600000000001</v>
      </c>
      <c r="F3505" s="268">
        <f>IF(C3505="MAT.",VLOOKUP(A3505,INSUMOS_AUX!A:F,6,FALSE),0)</f>
        <v>0</v>
      </c>
      <c r="G3505" s="375">
        <f>IF(C3505="M.O.",VLOOKUP(A3505,INSUMOS_AUX!A:F,6,FALSE),0)</f>
        <v>13.35</v>
      </c>
    </row>
    <row r="3506" spans="1:7">
      <c r="A3506" s="414">
        <v>247</v>
      </c>
      <c r="B3506" s="372" t="s">
        <v>348</v>
      </c>
      <c r="C3506" s="374" t="s">
        <v>92</v>
      </c>
      <c r="D3506" s="374" t="s">
        <v>97</v>
      </c>
      <c r="E3506" s="375">
        <v>0.26782600000000001</v>
      </c>
      <c r="F3506" s="268">
        <f>IF(C3506="MAT.",VLOOKUP(A3506,INSUMOS_AUX!A:F,6,FALSE),0)</f>
        <v>0</v>
      </c>
      <c r="G3506" s="375">
        <f>IF(C3506="M.O.",VLOOKUP(A3506,INSUMOS_AUX!A:F,6,FALSE),0)</f>
        <v>10.01</v>
      </c>
    </row>
    <row r="3507" spans="1:7">
      <c r="A3507" s="414">
        <v>25966</v>
      </c>
      <c r="B3507" s="372" t="s">
        <v>3980</v>
      </c>
      <c r="C3507" s="374" t="s">
        <v>43</v>
      </c>
      <c r="D3507" s="374" t="s">
        <v>113</v>
      </c>
      <c r="E3507" s="375">
        <v>7.8598000000000003E-4</v>
      </c>
      <c r="F3507" s="268">
        <f>IF(C3507="MAT.",VLOOKUP(A3507,INSUMOS_AUX!A:F,6,FALSE),0)</f>
        <v>13.63</v>
      </c>
      <c r="G3507" s="375">
        <f>IF(C3507="M.O.",VLOOKUP(A3507,INSUMOS_AUX!A:F,6,FALSE),0)</f>
        <v>0</v>
      </c>
    </row>
    <row r="3508" spans="1:7">
      <c r="A3508" s="414">
        <v>2711</v>
      </c>
      <c r="B3508" s="372" t="s">
        <v>334</v>
      </c>
      <c r="C3508" s="374" t="s">
        <v>43</v>
      </c>
      <c r="D3508" s="374" t="s">
        <v>2</v>
      </c>
      <c r="E3508" s="375">
        <v>3.4559199999999998E-4</v>
      </c>
      <c r="F3508" s="268">
        <f>IF(C3508="MAT.",VLOOKUP(A3508,INSUMOS_AUX!A:F,6,FALSE),0)</f>
        <v>100.24</v>
      </c>
      <c r="G3508" s="375">
        <f>IF(C3508="M.O.",VLOOKUP(A3508,INSUMOS_AUX!A:F,6,FALSE),0)</f>
        <v>0</v>
      </c>
    </row>
    <row r="3509" spans="1:7">
      <c r="A3509" s="414">
        <v>36144</v>
      </c>
      <c r="B3509" s="372" t="s">
        <v>4026</v>
      </c>
      <c r="C3509" s="374" t="s">
        <v>43</v>
      </c>
      <c r="D3509" s="374" t="s">
        <v>2</v>
      </c>
      <c r="E3509" s="375">
        <v>5.7973344000000003E-2</v>
      </c>
      <c r="F3509" s="268">
        <f>IF(C3509="MAT.",VLOOKUP(A3509,INSUMOS_AUX!A:F,6,FALSE),0)</f>
        <v>1.1200000000000001</v>
      </c>
      <c r="G3509" s="375">
        <f>IF(C3509="M.O.",VLOOKUP(A3509,INSUMOS_AUX!A:F,6,FALSE),0)</f>
        <v>0</v>
      </c>
    </row>
    <row r="3510" spans="1:7">
      <c r="A3510" s="414">
        <v>36146</v>
      </c>
      <c r="B3510" s="372" t="s">
        <v>3883</v>
      </c>
      <c r="C3510" s="374" t="s">
        <v>43</v>
      </c>
      <c r="D3510" s="374" t="s">
        <v>2</v>
      </c>
      <c r="E3510" s="375">
        <v>6.4495600000000002E-4</v>
      </c>
      <c r="F3510" s="268">
        <f>IF(C3510="MAT.",VLOOKUP(A3510,INSUMOS_AUX!A:F,6,FALSE),0)</f>
        <v>170</v>
      </c>
      <c r="G3510" s="375">
        <f>IF(C3510="M.O.",VLOOKUP(A3510,INSUMOS_AUX!A:F,6,FALSE),0)</f>
        <v>0</v>
      </c>
    </row>
    <row r="3511" spans="1:7" ht="21">
      <c r="A3511" s="414">
        <v>36149</v>
      </c>
      <c r="B3511" s="372" t="s">
        <v>4647</v>
      </c>
      <c r="C3511" s="374" t="s">
        <v>43</v>
      </c>
      <c r="D3511" s="374" t="s">
        <v>2</v>
      </c>
      <c r="E3511" s="375">
        <v>3.7439999999999999E-4</v>
      </c>
      <c r="F3511" s="268">
        <f>IF(C3511="MAT.",VLOOKUP(A3511,INSUMOS_AUX!A:F,6,FALSE),0)</f>
        <v>117.5</v>
      </c>
      <c r="G3511" s="375">
        <f>IF(C3511="M.O.",VLOOKUP(A3511,INSUMOS_AUX!A:F,6,FALSE),0)</f>
        <v>0</v>
      </c>
    </row>
    <row r="3512" spans="1:7">
      <c r="A3512" s="414">
        <v>36150</v>
      </c>
      <c r="B3512" s="372" t="s">
        <v>780</v>
      </c>
      <c r="C3512" s="374" t="s">
        <v>43</v>
      </c>
      <c r="D3512" s="374" t="s">
        <v>2</v>
      </c>
      <c r="E3512" s="375">
        <v>1.3760759999999999E-3</v>
      </c>
      <c r="F3512" s="268">
        <f>IF(C3512="MAT.",VLOOKUP(A3512,INSUMOS_AUX!A:F,6,FALSE),0)</f>
        <v>29.7</v>
      </c>
      <c r="G3512" s="375">
        <f>IF(C3512="M.O.",VLOOKUP(A3512,INSUMOS_AUX!A:F,6,FALSE),0)</f>
        <v>0</v>
      </c>
    </row>
    <row r="3513" spans="1:7" ht="21">
      <c r="A3513" s="414">
        <v>36153</v>
      </c>
      <c r="B3513" s="372" t="s">
        <v>4184</v>
      </c>
      <c r="C3513" s="374" t="s">
        <v>43</v>
      </c>
      <c r="D3513" s="374" t="s">
        <v>2</v>
      </c>
      <c r="E3513" s="375">
        <v>5.5900000000000004E-4</v>
      </c>
      <c r="F3513" s="268">
        <f>IF(C3513="MAT.",VLOOKUP(A3513,INSUMOS_AUX!A:F,6,FALSE),0)</f>
        <v>133.75</v>
      </c>
      <c r="G3513" s="375">
        <f>IF(C3513="M.O.",VLOOKUP(A3513,INSUMOS_AUX!A:F,6,FALSE),0)</f>
        <v>0</v>
      </c>
    </row>
    <row r="3514" spans="1:7">
      <c r="A3514" s="414">
        <v>37370</v>
      </c>
      <c r="B3514" s="372" t="s">
        <v>104</v>
      </c>
      <c r="C3514" s="374" t="s">
        <v>43</v>
      </c>
      <c r="D3514" s="374" t="s">
        <v>97</v>
      </c>
      <c r="E3514" s="375">
        <v>0.52</v>
      </c>
      <c r="F3514" s="268">
        <f>IF(C3514="MAT.",VLOOKUP(A3514,INSUMOS_AUX!A:F,6,FALSE),0)</f>
        <v>1.7</v>
      </c>
      <c r="G3514" s="375">
        <f>IF(C3514="M.O.",VLOOKUP(A3514,INSUMOS_AUX!A:F,6,FALSE),0)</f>
        <v>0</v>
      </c>
    </row>
    <row r="3515" spans="1:7">
      <c r="A3515" s="414">
        <v>37371</v>
      </c>
      <c r="B3515" s="372" t="s">
        <v>105</v>
      </c>
      <c r="C3515" s="374" t="s">
        <v>43</v>
      </c>
      <c r="D3515" s="374" t="s">
        <v>97</v>
      </c>
      <c r="E3515" s="375">
        <v>0.52</v>
      </c>
      <c r="F3515" s="268">
        <f>IF(C3515="MAT.",VLOOKUP(A3515,INSUMOS_AUX!A:F,6,FALSE),0)</f>
        <v>0.64</v>
      </c>
      <c r="G3515" s="375">
        <f>IF(C3515="M.O.",VLOOKUP(A3515,INSUMOS_AUX!A:F,6,FALSE),0)</f>
        <v>0</v>
      </c>
    </row>
    <row r="3516" spans="1:7">
      <c r="A3516" s="414">
        <v>37372</v>
      </c>
      <c r="B3516" s="372" t="s">
        <v>106</v>
      </c>
      <c r="C3516" s="374" t="s">
        <v>43</v>
      </c>
      <c r="D3516" s="374" t="s">
        <v>97</v>
      </c>
      <c r="E3516" s="375">
        <v>0.52</v>
      </c>
      <c r="F3516" s="268">
        <f>IF(C3516="MAT.",VLOOKUP(A3516,INSUMOS_AUX!A:F,6,FALSE),0)</f>
        <v>0.37</v>
      </c>
      <c r="G3516" s="375">
        <f>IF(C3516="M.O.",VLOOKUP(A3516,INSUMOS_AUX!A:F,6,FALSE),0)</f>
        <v>0</v>
      </c>
    </row>
    <row r="3517" spans="1:7">
      <c r="A3517" s="414">
        <v>37373</v>
      </c>
      <c r="B3517" s="372" t="s">
        <v>107</v>
      </c>
      <c r="C3517" s="374" t="s">
        <v>43</v>
      </c>
      <c r="D3517" s="374" t="s">
        <v>97</v>
      </c>
      <c r="E3517" s="375">
        <v>0.52</v>
      </c>
      <c r="F3517" s="268">
        <f>IF(C3517="MAT.",VLOOKUP(A3517,INSUMOS_AUX!A:F,6,FALSE),0)</f>
        <v>0.02</v>
      </c>
      <c r="G3517" s="375">
        <f>IF(C3517="M.O.",VLOOKUP(A3517,INSUMOS_AUX!A:F,6,FALSE),0)</f>
        <v>0</v>
      </c>
    </row>
    <row r="3518" spans="1:7">
      <c r="A3518" s="414">
        <v>38382</v>
      </c>
      <c r="B3518" s="372" t="s">
        <v>2915</v>
      </c>
      <c r="C3518" s="374" t="s">
        <v>43</v>
      </c>
      <c r="D3518" s="374" t="s">
        <v>2</v>
      </c>
      <c r="E3518" s="375">
        <v>1.4196E-3</v>
      </c>
      <c r="F3518" s="268">
        <f>IF(C3518="MAT.",VLOOKUP(A3518,INSUMOS_AUX!A:F,6,FALSE),0)</f>
        <v>7.37</v>
      </c>
      <c r="G3518" s="375">
        <f>IF(C3518="M.O.",VLOOKUP(A3518,INSUMOS_AUX!A:F,6,FALSE),0)</f>
        <v>0</v>
      </c>
    </row>
    <row r="3519" spans="1:7">
      <c r="A3519" s="414">
        <v>38390</v>
      </c>
      <c r="B3519" s="372" t="s">
        <v>4067</v>
      </c>
      <c r="C3519" s="374" t="s">
        <v>43</v>
      </c>
      <c r="D3519" s="374" t="s">
        <v>2</v>
      </c>
      <c r="E3519" s="375">
        <v>7.8598000000000003E-4</v>
      </c>
      <c r="F3519" s="268">
        <f>IF(C3519="MAT.",VLOOKUP(A3519,INSUMOS_AUX!A:F,6,FALSE),0)</f>
        <v>22.22</v>
      </c>
      <c r="G3519" s="375">
        <f>IF(C3519="M.O.",VLOOKUP(A3519,INSUMOS_AUX!A:F,6,FALSE),0)</f>
        <v>0</v>
      </c>
    </row>
    <row r="3520" spans="1:7">
      <c r="A3520" s="414">
        <v>38393</v>
      </c>
      <c r="B3520" s="372" t="s">
        <v>4066</v>
      </c>
      <c r="C3520" s="374" t="s">
        <v>43</v>
      </c>
      <c r="D3520" s="374" t="s">
        <v>2</v>
      </c>
      <c r="E3520" s="375">
        <v>7.8598000000000003E-4</v>
      </c>
      <c r="F3520" s="268">
        <f>IF(C3520="MAT.",VLOOKUP(A3520,INSUMOS_AUX!A:F,6,FALSE),0)</f>
        <v>10.02</v>
      </c>
      <c r="G3520" s="375">
        <f>IF(C3520="M.O.",VLOOKUP(A3520,INSUMOS_AUX!A:F,6,FALSE),0)</f>
        <v>0</v>
      </c>
    </row>
    <row r="3521" spans="1:7">
      <c r="A3521" s="414">
        <v>38396</v>
      </c>
      <c r="B3521" s="372" t="s">
        <v>4090</v>
      </c>
      <c r="C3521" s="374" t="s">
        <v>43</v>
      </c>
      <c r="D3521" s="374" t="s">
        <v>2</v>
      </c>
      <c r="E3521" s="375">
        <v>2.8184E-5</v>
      </c>
      <c r="F3521" s="268">
        <f>IF(C3521="MAT.",VLOOKUP(A3521,INSUMOS_AUX!A:F,6,FALSE),0)</f>
        <v>308.81</v>
      </c>
      <c r="G3521" s="375">
        <f>IF(C3521="M.O.",VLOOKUP(A3521,INSUMOS_AUX!A:F,6,FALSE),0)</f>
        <v>0</v>
      </c>
    </row>
    <row r="3522" spans="1:7">
      <c r="A3522" s="414">
        <v>38399</v>
      </c>
      <c r="B3522" s="372" t="s">
        <v>914</v>
      </c>
      <c r="C3522" s="374" t="s">
        <v>43</v>
      </c>
      <c r="D3522" s="374" t="s">
        <v>2</v>
      </c>
      <c r="E3522" s="375">
        <v>1.4081599999999999E-4</v>
      </c>
      <c r="F3522" s="268">
        <f>IF(C3522="MAT.",VLOOKUP(A3522,INSUMOS_AUX!A:F,6,FALSE),0)</f>
        <v>123.87</v>
      </c>
      <c r="G3522" s="375">
        <f>IF(C3522="M.O.",VLOOKUP(A3522,INSUMOS_AUX!A:F,6,FALSE),0)</f>
        <v>0</v>
      </c>
    </row>
    <row r="3523" spans="1:7" ht="21">
      <c r="A3523" s="414">
        <v>38413</v>
      </c>
      <c r="B3523" s="372" t="s">
        <v>2921</v>
      </c>
      <c r="C3523" s="374" t="s">
        <v>43</v>
      </c>
      <c r="D3523" s="374" t="s">
        <v>2</v>
      </c>
      <c r="E3523" s="375">
        <v>2.2932E-5</v>
      </c>
      <c r="F3523" s="268">
        <f>IF(C3523="MAT.",VLOOKUP(A3523,INSUMOS_AUX!A:F,6,FALSE),0)</f>
        <v>623.17999999999995</v>
      </c>
      <c r="G3523" s="375">
        <f>IF(C3523="M.O.",VLOOKUP(A3523,INSUMOS_AUX!A:F,6,FALSE),0)</f>
        <v>0</v>
      </c>
    </row>
    <row r="3524" spans="1:7">
      <c r="A3524" s="414">
        <v>38476</v>
      </c>
      <c r="B3524" s="372" t="s">
        <v>2266</v>
      </c>
      <c r="C3524" s="374" t="s">
        <v>43</v>
      </c>
      <c r="D3524" s="374" t="s">
        <v>2</v>
      </c>
      <c r="E3524" s="375">
        <v>1.06964E-4</v>
      </c>
      <c r="F3524" s="268">
        <f>IF(C3524="MAT.",VLOOKUP(A3524,INSUMOS_AUX!A:F,6,FALSE),0)</f>
        <v>186.63</v>
      </c>
      <c r="G3524" s="375">
        <f>IF(C3524="M.O.",VLOOKUP(A3524,INSUMOS_AUX!A:F,6,FALSE),0)</f>
        <v>0</v>
      </c>
    </row>
    <row r="3525" spans="1:7">
      <c r="A3525" s="414">
        <v>38477</v>
      </c>
      <c r="B3525" s="372" t="s">
        <v>2267</v>
      </c>
      <c r="C3525" s="374" t="s">
        <v>43</v>
      </c>
      <c r="D3525" s="374" t="s">
        <v>2</v>
      </c>
      <c r="E3525" s="375">
        <v>2.2932E-5</v>
      </c>
      <c r="F3525" s="268">
        <f>IF(C3525="MAT.",VLOOKUP(A3525,INSUMOS_AUX!A:F,6,FALSE),0)</f>
        <v>528.54</v>
      </c>
      <c r="G3525" s="375">
        <f>IF(C3525="M.O.",VLOOKUP(A3525,INSUMOS_AUX!A:F,6,FALSE),0)</f>
        <v>0</v>
      </c>
    </row>
    <row r="3526" spans="1:7">
      <c r="A3526" s="414" t="s">
        <v>6705</v>
      </c>
      <c r="B3526" s="372" t="s">
        <v>5861</v>
      </c>
      <c r="C3526" s="374" t="s">
        <v>43</v>
      </c>
      <c r="D3526" s="374" t="s">
        <v>2</v>
      </c>
      <c r="E3526" s="375">
        <v>1</v>
      </c>
      <c r="F3526" s="268">
        <f>IF(C3526="MAT.",VLOOKUP(A3526,INSUMOS_AUX!A:F,6,FALSE),0)</f>
        <v>18.026666666666667</v>
      </c>
      <c r="G3526" s="375">
        <f>IF(C3526="M.O.",VLOOKUP(A3526,INSUMOS_AUX!A:F,6,FALSE),0)</f>
        <v>0</v>
      </c>
    </row>
    <row r="3527" spans="1:7">
      <c r="A3527" s="414"/>
      <c r="B3527" s="110"/>
      <c r="C3527" s="97"/>
      <c r="D3527" s="97"/>
      <c r="E3527" s="97"/>
      <c r="F3527" s="97"/>
      <c r="G3527" s="97"/>
    </row>
    <row r="3528" spans="1:7">
      <c r="A3528" s="414" t="s">
        <v>5862</v>
      </c>
      <c r="B3528" s="358" t="s">
        <v>5863</v>
      </c>
      <c r="C3528" s="360" t="s">
        <v>75</v>
      </c>
      <c r="D3528" s="360" t="s">
        <v>78</v>
      </c>
      <c r="E3528" s="361">
        <v>43</v>
      </c>
      <c r="F3528" s="361">
        <f t="shared" ref="F3528:G3528" si="116">SUMPRODUCT($E3529:$E3555,F3529:F3555)</f>
        <v>4.7847970191999991</v>
      </c>
      <c r="G3528" s="361">
        <f t="shared" si="116"/>
        <v>5.7751526399999999</v>
      </c>
    </row>
    <row r="3529" spans="1:7">
      <c r="A3529" s="414">
        <v>10</v>
      </c>
      <c r="B3529" s="372" t="s">
        <v>332</v>
      </c>
      <c r="C3529" s="374" t="s">
        <v>43</v>
      </c>
      <c r="D3529" s="374" t="s">
        <v>2</v>
      </c>
      <c r="E3529" s="375">
        <v>3.848256E-3</v>
      </c>
      <c r="F3529" s="268">
        <f>IF(C3529="MAT.",VLOOKUP(A3529,INSUMOS_AUX!A:F,6,FALSE),0)</f>
        <v>6.13</v>
      </c>
      <c r="G3529" s="375">
        <f>IF(C3529="M.O.",VLOOKUP(A3529,INSUMOS_AUX!A:F,6,FALSE),0)</f>
        <v>0</v>
      </c>
    </row>
    <row r="3530" spans="1:7" ht="21">
      <c r="A3530" s="414">
        <v>11359</v>
      </c>
      <c r="B3530" s="372" t="s">
        <v>5603</v>
      </c>
      <c r="C3530" s="374" t="s">
        <v>43</v>
      </c>
      <c r="D3530" s="374" t="s">
        <v>2</v>
      </c>
      <c r="E3530" s="375">
        <v>3.2496000000000002E-5</v>
      </c>
      <c r="F3530" s="268">
        <f>IF(C3530="MAT.",VLOOKUP(A3530,INSUMOS_AUX!A:F,6,FALSE),0)</f>
        <v>604.45000000000005</v>
      </c>
      <c r="G3530" s="375">
        <f>IF(C3530="M.O.",VLOOKUP(A3530,INSUMOS_AUX!A:F,6,FALSE),0)</f>
        <v>0</v>
      </c>
    </row>
    <row r="3531" spans="1:7">
      <c r="A3531" s="414">
        <v>12815</v>
      </c>
      <c r="B3531" s="372" t="s">
        <v>2406</v>
      </c>
      <c r="C3531" s="374" t="s">
        <v>43</v>
      </c>
      <c r="D3531" s="374" t="s">
        <v>2</v>
      </c>
      <c r="E3531" s="375">
        <v>4.3531680000000001E-3</v>
      </c>
      <c r="F3531" s="268">
        <f>IF(C3531="MAT.",VLOOKUP(A3531,INSUMOS_AUX!A:F,6,FALSE),0)</f>
        <v>5.65</v>
      </c>
      <c r="G3531" s="375">
        <f>IF(C3531="M.O.",VLOOKUP(A3531,INSUMOS_AUX!A:F,6,FALSE),0)</f>
        <v>0</v>
      </c>
    </row>
    <row r="3532" spans="1:7">
      <c r="A3532" s="414">
        <v>12892</v>
      </c>
      <c r="B3532" s="372" t="s">
        <v>328</v>
      </c>
      <c r="C3532" s="374" t="s">
        <v>43</v>
      </c>
      <c r="D3532" s="374" t="s">
        <v>98</v>
      </c>
      <c r="E3532" s="375">
        <v>6.5926079999999998E-3</v>
      </c>
      <c r="F3532" s="268">
        <f>IF(C3532="MAT.",VLOOKUP(A3532,INSUMOS_AUX!A:F,6,FALSE),0)</f>
        <v>9</v>
      </c>
      <c r="G3532" s="375">
        <f>IF(C3532="M.O.",VLOOKUP(A3532,INSUMOS_AUX!A:F,6,FALSE),0)</f>
        <v>0</v>
      </c>
    </row>
    <row r="3533" spans="1:7">
      <c r="A3533" s="414">
        <v>12893</v>
      </c>
      <c r="B3533" s="372" t="s">
        <v>329</v>
      </c>
      <c r="C3533" s="374" t="s">
        <v>43</v>
      </c>
      <c r="D3533" s="374" t="s">
        <v>98</v>
      </c>
      <c r="E3533" s="375">
        <v>7.6847999999999999E-4</v>
      </c>
      <c r="F3533" s="268">
        <f>IF(C3533="MAT.",VLOOKUP(A3533,INSUMOS_AUX!A:F,6,FALSE),0)</f>
        <v>48</v>
      </c>
      <c r="G3533" s="375">
        <f>IF(C3533="M.O.",VLOOKUP(A3533,INSUMOS_AUX!A:F,6,FALSE),0)</f>
        <v>0</v>
      </c>
    </row>
    <row r="3534" spans="1:7">
      <c r="A3534" s="414">
        <v>2436</v>
      </c>
      <c r="B3534" s="372" t="s">
        <v>333</v>
      </c>
      <c r="C3534" s="374" t="s">
        <v>92</v>
      </c>
      <c r="D3534" s="374" t="s">
        <v>97</v>
      </c>
      <c r="E3534" s="375">
        <v>0.247224</v>
      </c>
      <c r="F3534" s="268">
        <f>IF(C3534="MAT.",VLOOKUP(A3534,INSUMOS_AUX!A:F,6,FALSE),0)</f>
        <v>0</v>
      </c>
      <c r="G3534" s="375">
        <f>IF(C3534="M.O.",VLOOKUP(A3534,INSUMOS_AUX!A:F,6,FALSE),0)</f>
        <v>13.35</v>
      </c>
    </row>
    <row r="3535" spans="1:7">
      <c r="A3535" s="414">
        <v>247</v>
      </c>
      <c r="B3535" s="372" t="s">
        <v>348</v>
      </c>
      <c r="C3535" s="374" t="s">
        <v>92</v>
      </c>
      <c r="D3535" s="374" t="s">
        <v>97</v>
      </c>
      <c r="E3535" s="375">
        <v>0.247224</v>
      </c>
      <c r="F3535" s="268">
        <f>IF(C3535="MAT.",VLOOKUP(A3535,INSUMOS_AUX!A:F,6,FALSE),0)</f>
        <v>0</v>
      </c>
      <c r="G3535" s="375">
        <f>IF(C3535="M.O.",VLOOKUP(A3535,INSUMOS_AUX!A:F,6,FALSE),0)</f>
        <v>10.01</v>
      </c>
    </row>
    <row r="3536" spans="1:7">
      <c r="A3536" s="414">
        <v>25966</v>
      </c>
      <c r="B3536" s="372" t="s">
        <v>3980</v>
      </c>
      <c r="C3536" s="374" t="s">
        <v>43</v>
      </c>
      <c r="D3536" s="374" t="s">
        <v>113</v>
      </c>
      <c r="E3536" s="375">
        <v>7.2552000000000001E-4</v>
      </c>
      <c r="F3536" s="268">
        <f>IF(C3536="MAT.",VLOOKUP(A3536,INSUMOS_AUX!A:F,6,FALSE),0)</f>
        <v>13.63</v>
      </c>
      <c r="G3536" s="375">
        <f>IF(C3536="M.O.",VLOOKUP(A3536,INSUMOS_AUX!A:F,6,FALSE),0)</f>
        <v>0</v>
      </c>
    </row>
    <row r="3537" spans="1:7">
      <c r="A3537" s="414">
        <v>2711</v>
      </c>
      <c r="B3537" s="372" t="s">
        <v>334</v>
      </c>
      <c r="C3537" s="374" t="s">
        <v>43</v>
      </c>
      <c r="D3537" s="374" t="s">
        <v>2</v>
      </c>
      <c r="E3537" s="375">
        <v>3.1900800000000002E-4</v>
      </c>
      <c r="F3537" s="268">
        <f>IF(C3537="MAT.",VLOOKUP(A3537,INSUMOS_AUX!A:F,6,FALSE),0)</f>
        <v>100.24</v>
      </c>
      <c r="G3537" s="375">
        <f>IF(C3537="M.O.",VLOOKUP(A3537,INSUMOS_AUX!A:F,6,FALSE),0)</f>
        <v>0</v>
      </c>
    </row>
    <row r="3538" spans="1:7">
      <c r="A3538" s="414">
        <v>36144</v>
      </c>
      <c r="B3538" s="372" t="s">
        <v>4026</v>
      </c>
      <c r="C3538" s="374" t="s">
        <v>43</v>
      </c>
      <c r="D3538" s="374" t="s">
        <v>2</v>
      </c>
      <c r="E3538" s="375">
        <v>5.3513855999999999E-2</v>
      </c>
      <c r="F3538" s="268">
        <f>IF(C3538="MAT.",VLOOKUP(A3538,INSUMOS_AUX!A:F,6,FALSE),0)</f>
        <v>1.1200000000000001</v>
      </c>
      <c r="G3538" s="375">
        <f>IF(C3538="M.O.",VLOOKUP(A3538,INSUMOS_AUX!A:F,6,FALSE),0)</f>
        <v>0</v>
      </c>
    </row>
    <row r="3539" spans="1:7">
      <c r="A3539" s="414">
        <v>36146</v>
      </c>
      <c r="B3539" s="372" t="s">
        <v>3883</v>
      </c>
      <c r="C3539" s="374" t="s">
        <v>43</v>
      </c>
      <c r="D3539" s="374" t="s">
        <v>2</v>
      </c>
      <c r="E3539" s="375">
        <v>5.9534400000000004E-4</v>
      </c>
      <c r="F3539" s="268">
        <f>IF(C3539="MAT.",VLOOKUP(A3539,INSUMOS_AUX!A:F,6,FALSE),0)</f>
        <v>170</v>
      </c>
      <c r="G3539" s="375">
        <f>IF(C3539="M.O.",VLOOKUP(A3539,INSUMOS_AUX!A:F,6,FALSE),0)</f>
        <v>0</v>
      </c>
    </row>
    <row r="3540" spans="1:7" ht="21">
      <c r="A3540" s="414">
        <v>36149</v>
      </c>
      <c r="B3540" s="372" t="s">
        <v>4647</v>
      </c>
      <c r="C3540" s="374" t="s">
        <v>43</v>
      </c>
      <c r="D3540" s="374" t="s">
        <v>2</v>
      </c>
      <c r="E3540" s="375">
        <v>3.456E-4</v>
      </c>
      <c r="F3540" s="268">
        <f>IF(C3540="MAT.",VLOOKUP(A3540,INSUMOS_AUX!A:F,6,FALSE),0)</f>
        <v>117.5</v>
      </c>
      <c r="G3540" s="375">
        <f>IF(C3540="M.O.",VLOOKUP(A3540,INSUMOS_AUX!A:F,6,FALSE),0)</f>
        <v>0</v>
      </c>
    </row>
    <row r="3541" spans="1:7">
      <c r="A3541" s="414">
        <v>36150</v>
      </c>
      <c r="B3541" s="372" t="s">
        <v>780</v>
      </c>
      <c r="C3541" s="374" t="s">
        <v>43</v>
      </c>
      <c r="D3541" s="374" t="s">
        <v>2</v>
      </c>
      <c r="E3541" s="375">
        <v>1.2702239999999999E-3</v>
      </c>
      <c r="F3541" s="268">
        <f>IF(C3541="MAT.",VLOOKUP(A3541,INSUMOS_AUX!A:F,6,FALSE),0)</f>
        <v>29.7</v>
      </c>
      <c r="G3541" s="375">
        <f>IF(C3541="M.O.",VLOOKUP(A3541,INSUMOS_AUX!A:F,6,FALSE),0)</f>
        <v>0</v>
      </c>
    </row>
    <row r="3542" spans="1:7" ht="21">
      <c r="A3542" s="414">
        <v>36153</v>
      </c>
      <c r="B3542" s="372" t="s">
        <v>4184</v>
      </c>
      <c r="C3542" s="374" t="s">
        <v>43</v>
      </c>
      <c r="D3542" s="374" t="s">
        <v>2</v>
      </c>
      <c r="E3542" s="375">
        <v>5.1599999999999997E-4</v>
      </c>
      <c r="F3542" s="268">
        <f>IF(C3542="MAT.",VLOOKUP(A3542,INSUMOS_AUX!A:F,6,FALSE),0)</f>
        <v>133.75</v>
      </c>
      <c r="G3542" s="375">
        <f>IF(C3542="M.O.",VLOOKUP(A3542,INSUMOS_AUX!A:F,6,FALSE),0)</f>
        <v>0</v>
      </c>
    </row>
    <row r="3543" spans="1:7">
      <c r="A3543" s="414">
        <v>37370</v>
      </c>
      <c r="B3543" s="372" t="s">
        <v>104</v>
      </c>
      <c r="C3543" s="374" t="s">
        <v>43</v>
      </c>
      <c r="D3543" s="374" t="s">
        <v>97</v>
      </c>
      <c r="E3543" s="375">
        <v>0.48</v>
      </c>
      <c r="F3543" s="268">
        <f>IF(C3543="MAT.",VLOOKUP(A3543,INSUMOS_AUX!A:F,6,FALSE),0)</f>
        <v>1.7</v>
      </c>
      <c r="G3543" s="375">
        <f>IF(C3543="M.O.",VLOOKUP(A3543,INSUMOS_AUX!A:F,6,FALSE),0)</f>
        <v>0</v>
      </c>
    </row>
    <row r="3544" spans="1:7">
      <c r="A3544" s="414">
        <v>37371</v>
      </c>
      <c r="B3544" s="372" t="s">
        <v>105</v>
      </c>
      <c r="C3544" s="374" t="s">
        <v>43</v>
      </c>
      <c r="D3544" s="374" t="s">
        <v>97</v>
      </c>
      <c r="E3544" s="375">
        <v>0.48</v>
      </c>
      <c r="F3544" s="268">
        <f>IF(C3544="MAT.",VLOOKUP(A3544,INSUMOS_AUX!A:F,6,FALSE),0)</f>
        <v>0.64</v>
      </c>
      <c r="G3544" s="375">
        <f>IF(C3544="M.O.",VLOOKUP(A3544,INSUMOS_AUX!A:F,6,FALSE),0)</f>
        <v>0</v>
      </c>
    </row>
    <row r="3545" spans="1:7">
      <c r="A3545" s="414">
        <v>37372</v>
      </c>
      <c r="B3545" s="372" t="s">
        <v>106</v>
      </c>
      <c r="C3545" s="374" t="s">
        <v>43</v>
      </c>
      <c r="D3545" s="374" t="s">
        <v>97</v>
      </c>
      <c r="E3545" s="375">
        <v>0.48</v>
      </c>
      <c r="F3545" s="268">
        <f>IF(C3545="MAT.",VLOOKUP(A3545,INSUMOS_AUX!A:F,6,FALSE),0)</f>
        <v>0.37</v>
      </c>
      <c r="G3545" s="375">
        <f>IF(C3545="M.O.",VLOOKUP(A3545,INSUMOS_AUX!A:F,6,FALSE),0)</f>
        <v>0</v>
      </c>
    </row>
    <row r="3546" spans="1:7">
      <c r="A3546" s="414">
        <v>37373</v>
      </c>
      <c r="B3546" s="372" t="s">
        <v>107</v>
      </c>
      <c r="C3546" s="374" t="s">
        <v>43</v>
      </c>
      <c r="D3546" s="374" t="s">
        <v>97</v>
      </c>
      <c r="E3546" s="375">
        <v>0.48</v>
      </c>
      <c r="F3546" s="268">
        <f>IF(C3546="MAT.",VLOOKUP(A3546,INSUMOS_AUX!A:F,6,FALSE),0)</f>
        <v>0.02</v>
      </c>
      <c r="G3546" s="375">
        <f>IF(C3546="M.O.",VLOOKUP(A3546,INSUMOS_AUX!A:F,6,FALSE),0)</f>
        <v>0</v>
      </c>
    </row>
    <row r="3547" spans="1:7">
      <c r="A3547" s="414">
        <v>38382</v>
      </c>
      <c r="B3547" s="372" t="s">
        <v>2915</v>
      </c>
      <c r="C3547" s="374" t="s">
        <v>43</v>
      </c>
      <c r="D3547" s="374" t="s">
        <v>2</v>
      </c>
      <c r="E3547" s="375">
        <v>1.3104E-3</v>
      </c>
      <c r="F3547" s="268">
        <f>IF(C3547="MAT.",VLOOKUP(A3547,INSUMOS_AUX!A:F,6,FALSE),0)</f>
        <v>7.37</v>
      </c>
      <c r="G3547" s="375">
        <f>IF(C3547="M.O.",VLOOKUP(A3547,INSUMOS_AUX!A:F,6,FALSE),0)</f>
        <v>0</v>
      </c>
    </row>
    <row r="3548" spans="1:7">
      <c r="A3548" s="414">
        <v>38390</v>
      </c>
      <c r="B3548" s="372" t="s">
        <v>4067</v>
      </c>
      <c r="C3548" s="374" t="s">
        <v>43</v>
      </c>
      <c r="D3548" s="374" t="s">
        <v>2</v>
      </c>
      <c r="E3548" s="375">
        <v>7.2552000000000001E-4</v>
      </c>
      <c r="F3548" s="268">
        <f>IF(C3548="MAT.",VLOOKUP(A3548,INSUMOS_AUX!A:F,6,FALSE),0)</f>
        <v>22.22</v>
      </c>
      <c r="G3548" s="375">
        <f>IF(C3548="M.O.",VLOOKUP(A3548,INSUMOS_AUX!A:F,6,FALSE),0)</f>
        <v>0</v>
      </c>
    </row>
    <row r="3549" spans="1:7">
      <c r="A3549" s="414">
        <v>38393</v>
      </c>
      <c r="B3549" s="372" t="s">
        <v>4066</v>
      </c>
      <c r="C3549" s="374" t="s">
        <v>43</v>
      </c>
      <c r="D3549" s="374" t="s">
        <v>2</v>
      </c>
      <c r="E3549" s="375">
        <v>7.2552000000000001E-4</v>
      </c>
      <c r="F3549" s="268">
        <f>IF(C3549="MAT.",VLOOKUP(A3549,INSUMOS_AUX!A:F,6,FALSE),0)</f>
        <v>10.02</v>
      </c>
      <c r="G3549" s="375">
        <f>IF(C3549="M.O.",VLOOKUP(A3549,INSUMOS_AUX!A:F,6,FALSE),0)</f>
        <v>0</v>
      </c>
    </row>
    <row r="3550" spans="1:7">
      <c r="A3550" s="414">
        <v>38396</v>
      </c>
      <c r="B3550" s="372" t="s">
        <v>4090</v>
      </c>
      <c r="C3550" s="374" t="s">
        <v>43</v>
      </c>
      <c r="D3550" s="374" t="s">
        <v>2</v>
      </c>
      <c r="E3550" s="375">
        <v>2.6016E-5</v>
      </c>
      <c r="F3550" s="268">
        <f>IF(C3550="MAT.",VLOOKUP(A3550,INSUMOS_AUX!A:F,6,FALSE),0)</f>
        <v>308.81</v>
      </c>
      <c r="G3550" s="375">
        <f>IF(C3550="M.O.",VLOOKUP(A3550,INSUMOS_AUX!A:F,6,FALSE),0)</f>
        <v>0</v>
      </c>
    </row>
    <row r="3551" spans="1:7">
      <c r="A3551" s="414">
        <v>38399</v>
      </c>
      <c r="B3551" s="372" t="s">
        <v>914</v>
      </c>
      <c r="C3551" s="374" t="s">
        <v>43</v>
      </c>
      <c r="D3551" s="374" t="s">
        <v>2</v>
      </c>
      <c r="E3551" s="375">
        <v>1.2998400000000001E-4</v>
      </c>
      <c r="F3551" s="268">
        <f>IF(C3551="MAT.",VLOOKUP(A3551,INSUMOS_AUX!A:F,6,FALSE),0)</f>
        <v>123.87</v>
      </c>
      <c r="G3551" s="375">
        <f>IF(C3551="M.O.",VLOOKUP(A3551,INSUMOS_AUX!A:F,6,FALSE),0)</f>
        <v>0</v>
      </c>
    </row>
    <row r="3552" spans="1:7" ht="21">
      <c r="A3552" s="414">
        <v>38413</v>
      </c>
      <c r="B3552" s="372" t="s">
        <v>2921</v>
      </c>
      <c r="C3552" s="374" t="s">
        <v>43</v>
      </c>
      <c r="D3552" s="374" t="s">
        <v>2</v>
      </c>
      <c r="E3552" s="375">
        <v>2.1168000000000001E-5</v>
      </c>
      <c r="F3552" s="268">
        <f>IF(C3552="MAT.",VLOOKUP(A3552,INSUMOS_AUX!A:F,6,FALSE),0)</f>
        <v>623.17999999999995</v>
      </c>
      <c r="G3552" s="375">
        <f>IF(C3552="M.O.",VLOOKUP(A3552,INSUMOS_AUX!A:F,6,FALSE),0)</f>
        <v>0</v>
      </c>
    </row>
    <row r="3553" spans="1:7">
      <c r="A3553" s="414">
        <v>38476</v>
      </c>
      <c r="B3553" s="372" t="s">
        <v>2266</v>
      </c>
      <c r="C3553" s="374" t="s">
        <v>43</v>
      </c>
      <c r="D3553" s="374" t="s">
        <v>2</v>
      </c>
      <c r="E3553" s="375">
        <v>9.8735999999999998E-5</v>
      </c>
      <c r="F3553" s="268">
        <f>IF(C3553="MAT.",VLOOKUP(A3553,INSUMOS_AUX!A:F,6,FALSE),0)</f>
        <v>186.63</v>
      </c>
      <c r="G3553" s="375">
        <f>IF(C3553="M.O.",VLOOKUP(A3553,INSUMOS_AUX!A:F,6,FALSE),0)</f>
        <v>0</v>
      </c>
    </row>
    <row r="3554" spans="1:7">
      <c r="A3554" s="414">
        <v>38477</v>
      </c>
      <c r="B3554" s="372" t="s">
        <v>2267</v>
      </c>
      <c r="C3554" s="374" t="s">
        <v>43</v>
      </c>
      <c r="D3554" s="374" t="s">
        <v>2</v>
      </c>
      <c r="E3554" s="375">
        <v>2.1168000000000001E-5</v>
      </c>
      <c r="F3554" s="268">
        <f>IF(C3554="MAT.",VLOOKUP(A3554,INSUMOS_AUX!A:F,6,FALSE),0)</f>
        <v>528.54</v>
      </c>
      <c r="G3554" s="375">
        <f>IF(C3554="M.O.",VLOOKUP(A3554,INSUMOS_AUX!A:F,6,FALSE),0)</f>
        <v>0</v>
      </c>
    </row>
    <row r="3555" spans="1:7">
      <c r="A3555" s="414" t="s">
        <v>6435</v>
      </c>
      <c r="B3555" s="372" t="s">
        <v>5863</v>
      </c>
      <c r="C3555" s="374" t="s">
        <v>43</v>
      </c>
      <c r="D3555" s="374" t="s">
        <v>78</v>
      </c>
      <c r="E3555" s="375">
        <v>1</v>
      </c>
      <c r="F3555" s="268">
        <f>IF(C3555="MAT.",VLOOKUP(A3555,INSUMOS_AUX!A:F,6,FALSE),0)</f>
        <v>2.86</v>
      </c>
      <c r="G3555" s="375">
        <f>IF(C3555="M.O.",VLOOKUP(A3555,INSUMOS_AUX!A:F,6,FALSE),0)</f>
        <v>0</v>
      </c>
    </row>
    <row r="3556" spans="1:7">
      <c r="A3556" s="414"/>
      <c r="B3556" s="110"/>
      <c r="C3556" s="97"/>
      <c r="D3556" s="97"/>
      <c r="E3556" s="97"/>
      <c r="F3556" s="97"/>
      <c r="G3556" s="97"/>
    </row>
    <row r="3557" spans="1:7" ht="21">
      <c r="A3557" s="414" t="s">
        <v>5864</v>
      </c>
      <c r="B3557" s="377" t="s">
        <v>5865</v>
      </c>
      <c r="C3557" s="69"/>
      <c r="D3557" s="69"/>
      <c r="E3557" s="69"/>
      <c r="F3557" s="69"/>
      <c r="G3557" s="69"/>
    </row>
    <row r="3558" spans="1:7">
      <c r="A3558" s="414"/>
      <c r="B3558" s="110"/>
      <c r="C3558" s="97"/>
      <c r="D3558" s="97"/>
      <c r="E3558" s="97"/>
      <c r="F3558" s="97"/>
      <c r="G3558" s="97"/>
    </row>
    <row r="3559" spans="1:7" ht="21">
      <c r="A3559" s="414" t="s">
        <v>5842</v>
      </c>
      <c r="B3559" s="358" t="s">
        <v>5843</v>
      </c>
      <c r="C3559" s="360" t="s">
        <v>75</v>
      </c>
      <c r="D3559" s="360" t="s">
        <v>78</v>
      </c>
      <c r="E3559" s="361">
        <v>400</v>
      </c>
      <c r="F3559" s="361">
        <f t="shared" ref="F3559:G3559" si="117">SUMPRODUCT($E3560:$E3586,F3560:F3586)</f>
        <v>3.2984272632600002</v>
      </c>
      <c r="G3559" s="361">
        <f t="shared" si="117"/>
        <v>3.9463543039999998</v>
      </c>
    </row>
    <row r="3560" spans="1:7">
      <c r="A3560" s="414">
        <v>10</v>
      </c>
      <c r="B3560" s="372" t="s">
        <v>332</v>
      </c>
      <c r="C3560" s="374" t="s">
        <v>43</v>
      </c>
      <c r="D3560" s="374" t="s">
        <v>2</v>
      </c>
      <c r="E3560" s="375">
        <v>2.6296420000000002E-3</v>
      </c>
      <c r="F3560" s="268">
        <f>IF(C3560="MAT.",VLOOKUP(A3560,INSUMOS_AUX!A:F,6,FALSE),0)</f>
        <v>6.13</v>
      </c>
      <c r="G3560" s="375">
        <f>IF(C3560="M.O.",VLOOKUP(A3560,INSUMOS_AUX!A:F,6,FALSE),0)</f>
        <v>0</v>
      </c>
    </row>
    <row r="3561" spans="1:7" ht="21">
      <c r="A3561" s="414">
        <v>11359</v>
      </c>
      <c r="B3561" s="372" t="s">
        <v>5603</v>
      </c>
      <c r="C3561" s="374" t="s">
        <v>43</v>
      </c>
      <c r="D3561" s="374" t="s">
        <v>2</v>
      </c>
      <c r="E3561" s="375">
        <v>2.2206000000000001E-5</v>
      </c>
      <c r="F3561" s="268">
        <f>IF(C3561="MAT.",VLOOKUP(A3561,INSUMOS_AUX!A:F,6,FALSE),0)</f>
        <v>604.45000000000005</v>
      </c>
      <c r="G3561" s="375">
        <f>IF(C3561="M.O.",VLOOKUP(A3561,INSUMOS_AUX!A:F,6,FALSE),0)</f>
        <v>0</v>
      </c>
    </row>
    <row r="3562" spans="1:7">
      <c r="A3562" s="414">
        <v>12815</v>
      </c>
      <c r="B3562" s="372" t="s">
        <v>2406</v>
      </c>
      <c r="C3562" s="374" t="s">
        <v>43</v>
      </c>
      <c r="D3562" s="374" t="s">
        <v>2</v>
      </c>
      <c r="E3562" s="375">
        <v>2.9746640000000001E-3</v>
      </c>
      <c r="F3562" s="268">
        <f>IF(C3562="MAT.",VLOOKUP(A3562,INSUMOS_AUX!A:F,6,FALSE),0)</f>
        <v>5.65</v>
      </c>
      <c r="G3562" s="375">
        <f>IF(C3562="M.O.",VLOOKUP(A3562,INSUMOS_AUX!A:F,6,FALSE),0)</f>
        <v>0</v>
      </c>
    </row>
    <row r="3563" spans="1:7">
      <c r="A3563" s="414">
        <v>12892</v>
      </c>
      <c r="B3563" s="372" t="s">
        <v>328</v>
      </c>
      <c r="C3563" s="374" t="s">
        <v>43</v>
      </c>
      <c r="D3563" s="374" t="s">
        <v>98</v>
      </c>
      <c r="E3563" s="375">
        <v>4.5049479999999999E-3</v>
      </c>
      <c r="F3563" s="268">
        <f>IF(C3563="MAT.",VLOOKUP(A3563,INSUMOS_AUX!A:F,6,FALSE),0)</f>
        <v>9</v>
      </c>
      <c r="G3563" s="375">
        <f>IF(C3563="M.O.",VLOOKUP(A3563,INSUMOS_AUX!A:F,6,FALSE),0)</f>
        <v>0</v>
      </c>
    </row>
    <row r="3564" spans="1:7">
      <c r="A3564" s="414">
        <v>12893</v>
      </c>
      <c r="B3564" s="372" t="s">
        <v>329</v>
      </c>
      <c r="C3564" s="374" t="s">
        <v>43</v>
      </c>
      <c r="D3564" s="374" t="s">
        <v>98</v>
      </c>
      <c r="E3564" s="375">
        <v>5.2512800000000003E-4</v>
      </c>
      <c r="F3564" s="268">
        <f>IF(C3564="MAT.",VLOOKUP(A3564,INSUMOS_AUX!A:F,6,FALSE),0)</f>
        <v>48</v>
      </c>
      <c r="G3564" s="375">
        <f>IF(C3564="M.O.",VLOOKUP(A3564,INSUMOS_AUX!A:F,6,FALSE),0)</f>
        <v>0</v>
      </c>
    </row>
    <row r="3565" spans="1:7">
      <c r="A3565" s="414">
        <v>2436</v>
      </c>
      <c r="B3565" s="372" t="s">
        <v>333</v>
      </c>
      <c r="C3565" s="374" t="s">
        <v>92</v>
      </c>
      <c r="D3565" s="374" t="s">
        <v>97</v>
      </c>
      <c r="E3565" s="375">
        <v>0.16893639999999999</v>
      </c>
      <c r="F3565" s="268">
        <f>IF(C3565="MAT.",VLOOKUP(A3565,INSUMOS_AUX!A:F,6,FALSE),0)</f>
        <v>0</v>
      </c>
      <c r="G3565" s="375">
        <f>IF(C3565="M.O.",VLOOKUP(A3565,INSUMOS_AUX!A:F,6,FALSE),0)</f>
        <v>13.35</v>
      </c>
    </row>
    <row r="3566" spans="1:7">
      <c r="A3566" s="414">
        <v>247</v>
      </c>
      <c r="B3566" s="372" t="s">
        <v>348</v>
      </c>
      <c r="C3566" s="374" t="s">
        <v>92</v>
      </c>
      <c r="D3566" s="374" t="s">
        <v>97</v>
      </c>
      <c r="E3566" s="375">
        <v>0.16893639999999999</v>
      </c>
      <c r="F3566" s="268">
        <f>IF(C3566="MAT.",VLOOKUP(A3566,INSUMOS_AUX!A:F,6,FALSE),0)</f>
        <v>0</v>
      </c>
      <c r="G3566" s="375">
        <f>IF(C3566="M.O.",VLOOKUP(A3566,INSUMOS_AUX!A:F,6,FALSE),0)</f>
        <v>10.01</v>
      </c>
    </row>
    <row r="3567" spans="1:7">
      <c r="A3567" s="414">
        <v>25966</v>
      </c>
      <c r="B3567" s="372" t="s">
        <v>3980</v>
      </c>
      <c r="C3567" s="374" t="s">
        <v>43</v>
      </c>
      <c r="D3567" s="374" t="s">
        <v>113</v>
      </c>
      <c r="E3567" s="375">
        <v>4.9577200000000001E-4</v>
      </c>
      <c r="F3567" s="268">
        <f>IF(C3567="MAT.",VLOOKUP(A3567,INSUMOS_AUX!A:F,6,FALSE),0)</f>
        <v>13.63</v>
      </c>
      <c r="G3567" s="375">
        <f>IF(C3567="M.O.",VLOOKUP(A3567,INSUMOS_AUX!A:F,6,FALSE),0)</f>
        <v>0</v>
      </c>
    </row>
    <row r="3568" spans="1:7">
      <c r="A3568" s="414">
        <v>2690</v>
      </c>
      <c r="B3568" s="372" t="s">
        <v>358</v>
      </c>
      <c r="C3568" s="374" t="s">
        <v>43</v>
      </c>
      <c r="D3568" s="374" t="s">
        <v>78</v>
      </c>
      <c r="E3568" s="375">
        <v>1.0169999999999999</v>
      </c>
      <c r="F3568" s="268">
        <f>IF(C3568="MAT.",VLOOKUP(A3568,INSUMOS_AUX!A:F,6,FALSE),0)</f>
        <v>1.95</v>
      </c>
      <c r="G3568" s="375">
        <f>IF(C3568="M.O.",VLOOKUP(A3568,INSUMOS_AUX!A:F,6,FALSE),0)</f>
        <v>0</v>
      </c>
    </row>
    <row r="3569" spans="1:7">
      <c r="A3569" s="414">
        <v>2711</v>
      </c>
      <c r="B3569" s="372" t="s">
        <v>334</v>
      </c>
      <c r="C3569" s="374" t="s">
        <v>43</v>
      </c>
      <c r="D3569" s="374" t="s">
        <v>2</v>
      </c>
      <c r="E3569" s="375">
        <v>2.1798799999999999E-4</v>
      </c>
      <c r="F3569" s="268">
        <f>IF(C3569="MAT.",VLOOKUP(A3569,INSUMOS_AUX!A:F,6,FALSE),0)</f>
        <v>100.24</v>
      </c>
      <c r="G3569" s="375">
        <f>IF(C3569="M.O.",VLOOKUP(A3569,INSUMOS_AUX!A:F,6,FALSE),0)</f>
        <v>0</v>
      </c>
    </row>
    <row r="3570" spans="1:7">
      <c r="A3570" s="414">
        <v>36144</v>
      </c>
      <c r="B3570" s="372" t="s">
        <v>4026</v>
      </c>
      <c r="C3570" s="374" t="s">
        <v>43</v>
      </c>
      <c r="D3570" s="374" t="s">
        <v>2</v>
      </c>
      <c r="E3570" s="375">
        <v>3.6567802000000003E-2</v>
      </c>
      <c r="F3570" s="268">
        <f>IF(C3570="MAT.",VLOOKUP(A3570,INSUMOS_AUX!A:F,6,FALSE),0)</f>
        <v>1.1200000000000001</v>
      </c>
      <c r="G3570" s="375">
        <f>IF(C3570="M.O.",VLOOKUP(A3570,INSUMOS_AUX!A:F,6,FALSE),0)</f>
        <v>0</v>
      </c>
    </row>
    <row r="3571" spans="1:7">
      <c r="A3571" s="414">
        <v>36146</v>
      </c>
      <c r="B3571" s="372" t="s">
        <v>3883</v>
      </c>
      <c r="C3571" s="374" t="s">
        <v>43</v>
      </c>
      <c r="D3571" s="374" t="s">
        <v>2</v>
      </c>
      <c r="E3571" s="375">
        <v>4.0681799999999998E-4</v>
      </c>
      <c r="F3571" s="268">
        <f>IF(C3571="MAT.",VLOOKUP(A3571,INSUMOS_AUX!A:F,6,FALSE),0)</f>
        <v>170</v>
      </c>
      <c r="G3571" s="375">
        <f>IF(C3571="M.O.",VLOOKUP(A3571,INSUMOS_AUX!A:F,6,FALSE),0)</f>
        <v>0</v>
      </c>
    </row>
    <row r="3572" spans="1:7" ht="21">
      <c r="A3572" s="414">
        <v>36149</v>
      </c>
      <c r="B3572" s="372" t="s">
        <v>4647</v>
      </c>
      <c r="C3572" s="374" t="s">
        <v>43</v>
      </c>
      <c r="D3572" s="374" t="s">
        <v>2</v>
      </c>
      <c r="E3572" s="375">
        <v>2.3615999999999999E-4</v>
      </c>
      <c r="F3572" s="268">
        <f>IF(C3572="MAT.",VLOOKUP(A3572,INSUMOS_AUX!A:F,6,FALSE),0)</f>
        <v>117.5</v>
      </c>
      <c r="G3572" s="375">
        <f>IF(C3572="M.O.",VLOOKUP(A3572,INSUMOS_AUX!A:F,6,FALSE),0)</f>
        <v>0</v>
      </c>
    </row>
    <row r="3573" spans="1:7">
      <c r="A3573" s="414">
        <v>36150</v>
      </c>
      <c r="B3573" s="372" t="s">
        <v>780</v>
      </c>
      <c r="C3573" s="374" t="s">
        <v>43</v>
      </c>
      <c r="D3573" s="374" t="s">
        <v>2</v>
      </c>
      <c r="E3573" s="375">
        <v>8.6798599999999995E-4</v>
      </c>
      <c r="F3573" s="268">
        <f>IF(C3573="MAT.",VLOOKUP(A3573,INSUMOS_AUX!A:F,6,FALSE),0)</f>
        <v>29.7</v>
      </c>
      <c r="G3573" s="375">
        <f>IF(C3573="M.O.",VLOOKUP(A3573,INSUMOS_AUX!A:F,6,FALSE),0)</f>
        <v>0</v>
      </c>
    </row>
    <row r="3574" spans="1:7" ht="21">
      <c r="A3574" s="414">
        <v>36153</v>
      </c>
      <c r="B3574" s="372" t="s">
        <v>4184</v>
      </c>
      <c r="C3574" s="374" t="s">
        <v>43</v>
      </c>
      <c r="D3574" s="374" t="s">
        <v>2</v>
      </c>
      <c r="E3574" s="375">
        <v>3.5260000000000001E-4</v>
      </c>
      <c r="F3574" s="268">
        <f>IF(C3574="MAT.",VLOOKUP(A3574,INSUMOS_AUX!A:F,6,FALSE),0)</f>
        <v>133.75</v>
      </c>
      <c r="G3574" s="375">
        <f>IF(C3574="M.O.",VLOOKUP(A3574,INSUMOS_AUX!A:F,6,FALSE),0)</f>
        <v>0</v>
      </c>
    </row>
    <row r="3575" spans="1:7">
      <c r="A3575" s="414">
        <v>37370</v>
      </c>
      <c r="B3575" s="372" t="s">
        <v>104</v>
      </c>
      <c r="C3575" s="374" t="s">
        <v>43</v>
      </c>
      <c r="D3575" s="374" t="s">
        <v>97</v>
      </c>
      <c r="E3575" s="375">
        <v>0.32800000000000001</v>
      </c>
      <c r="F3575" s="268">
        <f>IF(C3575="MAT.",VLOOKUP(A3575,INSUMOS_AUX!A:F,6,FALSE),0)</f>
        <v>1.7</v>
      </c>
      <c r="G3575" s="375">
        <f>IF(C3575="M.O.",VLOOKUP(A3575,INSUMOS_AUX!A:F,6,FALSE),0)</f>
        <v>0</v>
      </c>
    </row>
    <row r="3576" spans="1:7">
      <c r="A3576" s="414">
        <v>37371</v>
      </c>
      <c r="B3576" s="372" t="s">
        <v>105</v>
      </c>
      <c r="C3576" s="374" t="s">
        <v>43</v>
      </c>
      <c r="D3576" s="374" t="s">
        <v>97</v>
      </c>
      <c r="E3576" s="375">
        <v>0.32800000000000001</v>
      </c>
      <c r="F3576" s="268">
        <f>IF(C3576="MAT.",VLOOKUP(A3576,INSUMOS_AUX!A:F,6,FALSE),0)</f>
        <v>0.64</v>
      </c>
      <c r="G3576" s="375">
        <f>IF(C3576="M.O.",VLOOKUP(A3576,INSUMOS_AUX!A:F,6,FALSE),0)</f>
        <v>0</v>
      </c>
    </row>
    <row r="3577" spans="1:7">
      <c r="A3577" s="414">
        <v>37372</v>
      </c>
      <c r="B3577" s="372" t="s">
        <v>106</v>
      </c>
      <c r="C3577" s="374" t="s">
        <v>43</v>
      </c>
      <c r="D3577" s="374" t="s">
        <v>97</v>
      </c>
      <c r="E3577" s="375">
        <v>0.32800000000000001</v>
      </c>
      <c r="F3577" s="268">
        <f>IF(C3577="MAT.",VLOOKUP(A3577,INSUMOS_AUX!A:F,6,FALSE),0)</f>
        <v>0.37</v>
      </c>
      <c r="G3577" s="375">
        <f>IF(C3577="M.O.",VLOOKUP(A3577,INSUMOS_AUX!A:F,6,FALSE),0)</f>
        <v>0</v>
      </c>
    </row>
    <row r="3578" spans="1:7">
      <c r="A3578" s="414">
        <v>37373</v>
      </c>
      <c r="B3578" s="372" t="s">
        <v>107</v>
      </c>
      <c r="C3578" s="374" t="s">
        <v>43</v>
      </c>
      <c r="D3578" s="374" t="s">
        <v>97</v>
      </c>
      <c r="E3578" s="375">
        <v>0.32800000000000001</v>
      </c>
      <c r="F3578" s="268">
        <f>IF(C3578="MAT.",VLOOKUP(A3578,INSUMOS_AUX!A:F,6,FALSE),0)</f>
        <v>0.02</v>
      </c>
      <c r="G3578" s="375">
        <f>IF(C3578="M.O.",VLOOKUP(A3578,INSUMOS_AUX!A:F,6,FALSE),0)</f>
        <v>0</v>
      </c>
    </row>
    <row r="3579" spans="1:7">
      <c r="A3579" s="414">
        <v>38382</v>
      </c>
      <c r="B3579" s="372" t="s">
        <v>2915</v>
      </c>
      <c r="C3579" s="374" t="s">
        <v>43</v>
      </c>
      <c r="D3579" s="374" t="s">
        <v>2</v>
      </c>
      <c r="E3579" s="375">
        <v>8.9543999999999995E-4</v>
      </c>
      <c r="F3579" s="268">
        <f>IF(C3579="MAT.",VLOOKUP(A3579,INSUMOS_AUX!A:F,6,FALSE),0)</f>
        <v>7.37</v>
      </c>
      <c r="G3579" s="375">
        <f>IF(C3579="M.O.",VLOOKUP(A3579,INSUMOS_AUX!A:F,6,FALSE),0)</f>
        <v>0</v>
      </c>
    </row>
    <row r="3580" spans="1:7">
      <c r="A3580" s="414">
        <v>38390</v>
      </c>
      <c r="B3580" s="372" t="s">
        <v>4067</v>
      </c>
      <c r="C3580" s="374" t="s">
        <v>43</v>
      </c>
      <c r="D3580" s="374" t="s">
        <v>2</v>
      </c>
      <c r="E3580" s="375">
        <v>4.9577200000000001E-4</v>
      </c>
      <c r="F3580" s="268">
        <f>IF(C3580="MAT.",VLOOKUP(A3580,INSUMOS_AUX!A:F,6,FALSE),0)</f>
        <v>22.22</v>
      </c>
      <c r="G3580" s="375">
        <f>IF(C3580="M.O.",VLOOKUP(A3580,INSUMOS_AUX!A:F,6,FALSE),0)</f>
        <v>0</v>
      </c>
    </row>
    <row r="3581" spans="1:7">
      <c r="A3581" s="414">
        <v>38393</v>
      </c>
      <c r="B3581" s="372" t="s">
        <v>4066</v>
      </c>
      <c r="C3581" s="374" t="s">
        <v>43</v>
      </c>
      <c r="D3581" s="374" t="s">
        <v>2</v>
      </c>
      <c r="E3581" s="375">
        <v>4.9577200000000001E-4</v>
      </c>
      <c r="F3581" s="268">
        <f>IF(C3581="MAT.",VLOOKUP(A3581,INSUMOS_AUX!A:F,6,FALSE),0)</f>
        <v>10.02</v>
      </c>
      <c r="G3581" s="375">
        <f>IF(C3581="M.O.",VLOOKUP(A3581,INSUMOS_AUX!A:F,6,FALSE),0)</f>
        <v>0</v>
      </c>
    </row>
    <row r="3582" spans="1:7">
      <c r="A3582" s="414">
        <v>38396</v>
      </c>
      <c r="B3582" s="372" t="s">
        <v>4090</v>
      </c>
      <c r="C3582" s="374" t="s">
        <v>43</v>
      </c>
      <c r="D3582" s="374" t="s">
        <v>2</v>
      </c>
      <c r="E3582" s="375">
        <v>1.7778000000000002E-5</v>
      </c>
      <c r="F3582" s="268">
        <f>IF(C3582="MAT.",VLOOKUP(A3582,INSUMOS_AUX!A:F,6,FALSE),0)</f>
        <v>308.81</v>
      </c>
      <c r="G3582" s="375">
        <f>IF(C3582="M.O.",VLOOKUP(A3582,INSUMOS_AUX!A:F,6,FALSE),0)</f>
        <v>0</v>
      </c>
    </row>
    <row r="3583" spans="1:7">
      <c r="A3583" s="414">
        <v>38399</v>
      </c>
      <c r="B3583" s="372" t="s">
        <v>914</v>
      </c>
      <c r="C3583" s="374" t="s">
        <v>43</v>
      </c>
      <c r="D3583" s="374" t="s">
        <v>2</v>
      </c>
      <c r="E3583" s="375">
        <v>8.8821999999999998E-5</v>
      </c>
      <c r="F3583" s="268">
        <f>IF(C3583="MAT.",VLOOKUP(A3583,INSUMOS_AUX!A:F,6,FALSE),0)</f>
        <v>123.87</v>
      </c>
      <c r="G3583" s="375">
        <f>IF(C3583="M.O.",VLOOKUP(A3583,INSUMOS_AUX!A:F,6,FALSE),0)</f>
        <v>0</v>
      </c>
    </row>
    <row r="3584" spans="1:7" ht="21">
      <c r="A3584" s="414">
        <v>38413</v>
      </c>
      <c r="B3584" s="372" t="s">
        <v>2921</v>
      </c>
      <c r="C3584" s="374" t="s">
        <v>43</v>
      </c>
      <c r="D3584" s="374" t="s">
        <v>2</v>
      </c>
      <c r="E3584" s="375">
        <v>1.4464000000000001E-5</v>
      </c>
      <c r="F3584" s="268">
        <f>IF(C3584="MAT.",VLOOKUP(A3584,INSUMOS_AUX!A:F,6,FALSE),0)</f>
        <v>623.17999999999995</v>
      </c>
      <c r="G3584" s="375">
        <f>IF(C3584="M.O.",VLOOKUP(A3584,INSUMOS_AUX!A:F,6,FALSE),0)</f>
        <v>0</v>
      </c>
    </row>
    <row r="3585" spans="1:7">
      <c r="A3585" s="414">
        <v>38476</v>
      </c>
      <c r="B3585" s="372" t="s">
        <v>2266</v>
      </c>
      <c r="C3585" s="374" t="s">
        <v>43</v>
      </c>
      <c r="D3585" s="374" t="s">
        <v>2</v>
      </c>
      <c r="E3585" s="375">
        <v>6.7470000000000003E-5</v>
      </c>
      <c r="F3585" s="268">
        <f>IF(C3585="MAT.",VLOOKUP(A3585,INSUMOS_AUX!A:F,6,FALSE),0)</f>
        <v>186.63</v>
      </c>
      <c r="G3585" s="375">
        <f>IF(C3585="M.O.",VLOOKUP(A3585,INSUMOS_AUX!A:F,6,FALSE),0)</f>
        <v>0</v>
      </c>
    </row>
    <row r="3586" spans="1:7">
      <c r="A3586" s="414">
        <v>38477</v>
      </c>
      <c r="B3586" s="372" t="s">
        <v>2267</v>
      </c>
      <c r="C3586" s="374" t="s">
        <v>43</v>
      </c>
      <c r="D3586" s="374" t="s">
        <v>2</v>
      </c>
      <c r="E3586" s="375">
        <v>1.4464000000000001E-5</v>
      </c>
      <c r="F3586" s="268">
        <f>IF(C3586="MAT.",VLOOKUP(A3586,INSUMOS_AUX!A:F,6,FALSE),0)</f>
        <v>528.54</v>
      </c>
      <c r="G3586" s="375">
        <f>IF(C3586="M.O.",VLOOKUP(A3586,INSUMOS_AUX!A:F,6,FALSE),0)</f>
        <v>0</v>
      </c>
    </row>
    <row r="3587" spans="1:7">
      <c r="A3587" s="414"/>
      <c r="B3587" s="110"/>
      <c r="C3587" s="97"/>
      <c r="D3587" s="97"/>
      <c r="E3587" s="97"/>
      <c r="F3587" s="97"/>
      <c r="G3587" s="97"/>
    </row>
    <row r="3588" spans="1:7">
      <c r="A3588" s="414" t="s">
        <v>5844</v>
      </c>
      <c r="B3588" s="358" t="s">
        <v>5845</v>
      </c>
      <c r="C3588" s="360" t="s">
        <v>75</v>
      </c>
      <c r="D3588" s="360" t="s">
        <v>2</v>
      </c>
      <c r="E3588" s="361">
        <v>316</v>
      </c>
      <c r="F3588" s="361">
        <f t="shared" ref="F3588:G3588" si="118">SUMPRODUCT($E3589:$E3615,F3589:F3615)</f>
        <v>9.8120625339999989E-2</v>
      </c>
      <c r="G3588" s="361">
        <f t="shared" si="118"/>
        <v>0.14437881599999999</v>
      </c>
    </row>
    <row r="3589" spans="1:7">
      <c r="A3589" s="414">
        <v>10</v>
      </c>
      <c r="B3589" s="372" t="s">
        <v>332</v>
      </c>
      <c r="C3589" s="374" t="s">
        <v>43</v>
      </c>
      <c r="D3589" s="374" t="s">
        <v>2</v>
      </c>
      <c r="E3589" s="375">
        <v>9.6205999999999993E-5</v>
      </c>
      <c r="F3589" s="268">
        <f>IF(C3589="MAT.",VLOOKUP(A3589,INSUMOS_AUX!A:F,6,FALSE),0)</f>
        <v>6.13</v>
      </c>
      <c r="G3589" s="375">
        <f>IF(C3589="M.O.",VLOOKUP(A3589,INSUMOS_AUX!A:F,6,FALSE),0)</f>
        <v>0</v>
      </c>
    </row>
    <row r="3590" spans="1:7" ht="21">
      <c r="A3590" s="414">
        <v>11359</v>
      </c>
      <c r="B3590" s="372" t="s">
        <v>5603</v>
      </c>
      <c r="C3590" s="374" t="s">
        <v>43</v>
      </c>
      <c r="D3590" s="374" t="s">
        <v>2</v>
      </c>
      <c r="E3590" s="375">
        <v>8.1200000000000002E-7</v>
      </c>
      <c r="F3590" s="268">
        <f>IF(C3590="MAT.",VLOOKUP(A3590,INSUMOS_AUX!A:F,6,FALSE),0)</f>
        <v>604.45000000000005</v>
      </c>
      <c r="G3590" s="375">
        <f>IF(C3590="M.O.",VLOOKUP(A3590,INSUMOS_AUX!A:F,6,FALSE),0)</f>
        <v>0</v>
      </c>
    </row>
    <row r="3591" spans="1:7">
      <c r="A3591" s="414">
        <v>12815</v>
      </c>
      <c r="B3591" s="372" t="s">
        <v>2406</v>
      </c>
      <c r="C3591" s="374" t="s">
        <v>43</v>
      </c>
      <c r="D3591" s="374" t="s">
        <v>2</v>
      </c>
      <c r="E3591" s="375">
        <v>1.0883E-4</v>
      </c>
      <c r="F3591" s="268">
        <f>IF(C3591="MAT.",VLOOKUP(A3591,INSUMOS_AUX!A:F,6,FALSE),0)</f>
        <v>5.65</v>
      </c>
      <c r="G3591" s="375">
        <f>IF(C3591="M.O.",VLOOKUP(A3591,INSUMOS_AUX!A:F,6,FALSE),0)</f>
        <v>0</v>
      </c>
    </row>
    <row r="3592" spans="1:7">
      <c r="A3592" s="414">
        <v>12892</v>
      </c>
      <c r="B3592" s="372" t="s">
        <v>328</v>
      </c>
      <c r="C3592" s="374" t="s">
        <v>43</v>
      </c>
      <c r="D3592" s="374" t="s">
        <v>98</v>
      </c>
      <c r="E3592" s="375">
        <v>1.64816E-4</v>
      </c>
      <c r="F3592" s="268">
        <f>IF(C3592="MAT.",VLOOKUP(A3592,INSUMOS_AUX!A:F,6,FALSE),0)</f>
        <v>9</v>
      </c>
      <c r="G3592" s="375">
        <f>IF(C3592="M.O.",VLOOKUP(A3592,INSUMOS_AUX!A:F,6,FALSE),0)</f>
        <v>0</v>
      </c>
    </row>
    <row r="3593" spans="1:7">
      <c r="A3593" s="414">
        <v>12893</v>
      </c>
      <c r="B3593" s="372" t="s">
        <v>329</v>
      </c>
      <c r="C3593" s="374" t="s">
        <v>43</v>
      </c>
      <c r="D3593" s="374" t="s">
        <v>98</v>
      </c>
      <c r="E3593" s="375">
        <v>1.9211999999999998E-5</v>
      </c>
      <c r="F3593" s="268">
        <f>IF(C3593="MAT.",VLOOKUP(A3593,INSUMOS_AUX!A:F,6,FALSE),0)</f>
        <v>48</v>
      </c>
      <c r="G3593" s="375">
        <f>IF(C3593="M.O.",VLOOKUP(A3593,INSUMOS_AUX!A:F,6,FALSE),0)</f>
        <v>0</v>
      </c>
    </row>
    <row r="3594" spans="1:7">
      <c r="A3594" s="414">
        <v>2436</v>
      </c>
      <c r="B3594" s="372" t="s">
        <v>333</v>
      </c>
      <c r="C3594" s="374" t="s">
        <v>92</v>
      </c>
      <c r="D3594" s="374" t="s">
        <v>97</v>
      </c>
      <c r="E3594" s="375">
        <v>6.1805999999999996E-3</v>
      </c>
      <c r="F3594" s="268">
        <f>IF(C3594="MAT.",VLOOKUP(A3594,INSUMOS_AUX!A:F,6,FALSE),0)</f>
        <v>0</v>
      </c>
      <c r="G3594" s="375">
        <f>IF(C3594="M.O.",VLOOKUP(A3594,INSUMOS_AUX!A:F,6,FALSE),0)</f>
        <v>13.35</v>
      </c>
    </row>
    <row r="3595" spans="1:7">
      <c r="A3595" s="414">
        <v>247</v>
      </c>
      <c r="B3595" s="372" t="s">
        <v>348</v>
      </c>
      <c r="C3595" s="374" t="s">
        <v>92</v>
      </c>
      <c r="D3595" s="374" t="s">
        <v>97</v>
      </c>
      <c r="E3595" s="375">
        <v>6.1805999999999996E-3</v>
      </c>
      <c r="F3595" s="268">
        <f>IF(C3595="MAT.",VLOOKUP(A3595,INSUMOS_AUX!A:F,6,FALSE),0)</f>
        <v>0</v>
      </c>
      <c r="G3595" s="375">
        <f>IF(C3595="M.O.",VLOOKUP(A3595,INSUMOS_AUX!A:F,6,FALSE),0)</f>
        <v>10.01</v>
      </c>
    </row>
    <row r="3596" spans="1:7">
      <c r="A3596" s="414">
        <v>25966</v>
      </c>
      <c r="B3596" s="372" t="s">
        <v>3980</v>
      </c>
      <c r="C3596" s="374" t="s">
        <v>43</v>
      </c>
      <c r="D3596" s="374" t="s">
        <v>113</v>
      </c>
      <c r="E3596" s="375">
        <v>1.8138000000000002E-5</v>
      </c>
      <c r="F3596" s="268">
        <f>IF(C3596="MAT.",VLOOKUP(A3596,INSUMOS_AUX!A:F,6,FALSE),0)</f>
        <v>13.63</v>
      </c>
      <c r="G3596" s="375">
        <f>IF(C3596="M.O.",VLOOKUP(A3596,INSUMOS_AUX!A:F,6,FALSE),0)</f>
        <v>0</v>
      </c>
    </row>
    <row r="3597" spans="1:7">
      <c r="A3597" s="414">
        <v>2711</v>
      </c>
      <c r="B3597" s="372" t="s">
        <v>334</v>
      </c>
      <c r="C3597" s="374" t="s">
        <v>43</v>
      </c>
      <c r="D3597" s="374" t="s">
        <v>2</v>
      </c>
      <c r="E3597" s="375">
        <v>7.9759999999999995E-6</v>
      </c>
      <c r="F3597" s="268">
        <f>IF(C3597="MAT.",VLOOKUP(A3597,INSUMOS_AUX!A:F,6,FALSE),0)</f>
        <v>100.24</v>
      </c>
      <c r="G3597" s="375">
        <f>IF(C3597="M.O.",VLOOKUP(A3597,INSUMOS_AUX!A:F,6,FALSE),0)</f>
        <v>0</v>
      </c>
    </row>
    <row r="3598" spans="1:7">
      <c r="A3598" s="414">
        <v>36144</v>
      </c>
      <c r="B3598" s="372" t="s">
        <v>4026</v>
      </c>
      <c r="C3598" s="374" t="s">
        <v>43</v>
      </c>
      <c r="D3598" s="374" t="s">
        <v>2</v>
      </c>
      <c r="E3598" s="375">
        <v>1.337846E-3</v>
      </c>
      <c r="F3598" s="268">
        <f>IF(C3598="MAT.",VLOOKUP(A3598,INSUMOS_AUX!A:F,6,FALSE),0)</f>
        <v>1.1200000000000001</v>
      </c>
      <c r="G3598" s="375">
        <f>IF(C3598="M.O.",VLOOKUP(A3598,INSUMOS_AUX!A:F,6,FALSE),0)</f>
        <v>0</v>
      </c>
    </row>
    <row r="3599" spans="1:7">
      <c r="A3599" s="414">
        <v>36146</v>
      </c>
      <c r="B3599" s="372" t="s">
        <v>3883</v>
      </c>
      <c r="C3599" s="374" t="s">
        <v>43</v>
      </c>
      <c r="D3599" s="374" t="s">
        <v>2</v>
      </c>
      <c r="E3599" s="375">
        <v>1.4884E-5</v>
      </c>
      <c r="F3599" s="268">
        <f>IF(C3599="MAT.",VLOOKUP(A3599,INSUMOS_AUX!A:F,6,FALSE),0)</f>
        <v>170</v>
      </c>
      <c r="G3599" s="375">
        <f>IF(C3599="M.O.",VLOOKUP(A3599,INSUMOS_AUX!A:F,6,FALSE),0)</f>
        <v>0</v>
      </c>
    </row>
    <row r="3600" spans="1:7" ht="21">
      <c r="A3600" s="414">
        <v>36149</v>
      </c>
      <c r="B3600" s="372" t="s">
        <v>4647</v>
      </c>
      <c r="C3600" s="374" t="s">
        <v>43</v>
      </c>
      <c r="D3600" s="374" t="s">
        <v>2</v>
      </c>
      <c r="E3600" s="375">
        <v>8.6400000000000003E-6</v>
      </c>
      <c r="F3600" s="268">
        <f>IF(C3600="MAT.",VLOOKUP(A3600,INSUMOS_AUX!A:F,6,FALSE),0)</f>
        <v>117.5</v>
      </c>
      <c r="G3600" s="375">
        <f>IF(C3600="M.O.",VLOOKUP(A3600,INSUMOS_AUX!A:F,6,FALSE),0)</f>
        <v>0</v>
      </c>
    </row>
    <row r="3601" spans="1:7">
      <c r="A3601" s="414">
        <v>36150</v>
      </c>
      <c r="B3601" s="372" t="s">
        <v>780</v>
      </c>
      <c r="C3601" s="374" t="s">
        <v>43</v>
      </c>
      <c r="D3601" s="374" t="s">
        <v>2</v>
      </c>
      <c r="E3601" s="375">
        <v>3.1755999999999999E-5</v>
      </c>
      <c r="F3601" s="268">
        <f>IF(C3601="MAT.",VLOOKUP(A3601,INSUMOS_AUX!A:F,6,FALSE),0)</f>
        <v>29.7</v>
      </c>
      <c r="G3601" s="375">
        <f>IF(C3601="M.O.",VLOOKUP(A3601,INSUMOS_AUX!A:F,6,FALSE),0)</f>
        <v>0</v>
      </c>
    </row>
    <row r="3602" spans="1:7" ht="21">
      <c r="A3602" s="414">
        <v>36153</v>
      </c>
      <c r="B3602" s="372" t="s">
        <v>4184</v>
      </c>
      <c r="C3602" s="374" t="s">
        <v>43</v>
      </c>
      <c r="D3602" s="374" t="s">
        <v>2</v>
      </c>
      <c r="E3602" s="375">
        <v>1.29E-5</v>
      </c>
      <c r="F3602" s="268">
        <f>IF(C3602="MAT.",VLOOKUP(A3602,INSUMOS_AUX!A:F,6,FALSE),0)</f>
        <v>133.75</v>
      </c>
      <c r="G3602" s="375">
        <f>IF(C3602="M.O.",VLOOKUP(A3602,INSUMOS_AUX!A:F,6,FALSE),0)</f>
        <v>0</v>
      </c>
    </row>
    <row r="3603" spans="1:7">
      <c r="A3603" s="414">
        <v>37370</v>
      </c>
      <c r="B3603" s="372" t="s">
        <v>104</v>
      </c>
      <c r="C3603" s="374" t="s">
        <v>43</v>
      </c>
      <c r="D3603" s="374" t="s">
        <v>97</v>
      </c>
      <c r="E3603" s="375">
        <v>1.2E-2</v>
      </c>
      <c r="F3603" s="268">
        <f>IF(C3603="MAT.",VLOOKUP(A3603,INSUMOS_AUX!A:F,6,FALSE),0)</f>
        <v>1.7</v>
      </c>
      <c r="G3603" s="375">
        <f>IF(C3603="M.O.",VLOOKUP(A3603,INSUMOS_AUX!A:F,6,FALSE),0)</f>
        <v>0</v>
      </c>
    </row>
    <row r="3604" spans="1:7">
      <c r="A3604" s="414">
        <v>37371</v>
      </c>
      <c r="B3604" s="372" t="s">
        <v>105</v>
      </c>
      <c r="C3604" s="374" t="s">
        <v>43</v>
      </c>
      <c r="D3604" s="374" t="s">
        <v>97</v>
      </c>
      <c r="E3604" s="375">
        <v>1.2E-2</v>
      </c>
      <c r="F3604" s="268">
        <f>IF(C3604="MAT.",VLOOKUP(A3604,INSUMOS_AUX!A:F,6,FALSE),0)</f>
        <v>0.64</v>
      </c>
      <c r="G3604" s="375">
        <f>IF(C3604="M.O.",VLOOKUP(A3604,INSUMOS_AUX!A:F,6,FALSE),0)</f>
        <v>0</v>
      </c>
    </row>
    <row r="3605" spans="1:7">
      <c r="A3605" s="414">
        <v>37372</v>
      </c>
      <c r="B3605" s="372" t="s">
        <v>106</v>
      </c>
      <c r="C3605" s="374" t="s">
        <v>43</v>
      </c>
      <c r="D3605" s="374" t="s">
        <v>97</v>
      </c>
      <c r="E3605" s="375">
        <v>1.2E-2</v>
      </c>
      <c r="F3605" s="268">
        <f>IF(C3605="MAT.",VLOOKUP(A3605,INSUMOS_AUX!A:F,6,FALSE),0)</f>
        <v>0.37</v>
      </c>
      <c r="G3605" s="375">
        <f>IF(C3605="M.O.",VLOOKUP(A3605,INSUMOS_AUX!A:F,6,FALSE),0)</f>
        <v>0</v>
      </c>
    </row>
    <row r="3606" spans="1:7">
      <c r="A3606" s="414">
        <v>37373</v>
      </c>
      <c r="B3606" s="372" t="s">
        <v>107</v>
      </c>
      <c r="C3606" s="374" t="s">
        <v>43</v>
      </c>
      <c r="D3606" s="374" t="s">
        <v>97</v>
      </c>
      <c r="E3606" s="375">
        <v>1.2E-2</v>
      </c>
      <c r="F3606" s="268">
        <f>IF(C3606="MAT.",VLOOKUP(A3606,INSUMOS_AUX!A:F,6,FALSE),0)</f>
        <v>0.02</v>
      </c>
      <c r="G3606" s="375">
        <f>IF(C3606="M.O.",VLOOKUP(A3606,INSUMOS_AUX!A:F,6,FALSE),0)</f>
        <v>0</v>
      </c>
    </row>
    <row r="3607" spans="1:7">
      <c r="A3607" s="414">
        <v>38382</v>
      </c>
      <c r="B3607" s="372" t="s">
        <v>2915</v>
      </c>
      <c r="C3607" s="374" t="s">
        <v>43</v>
      </c>
      <c r="D3607" s="374" t="s">
        <v>2</v>
      </c>
      <c r="E3607" s="375">
        <v>3.2759999999999998E-5</v>
      </c>
      <c r="F3607" s="268">
        <f>IF(C3607="MAT.",VLOOKUP(A3607,INSUMOS_AUX!A:F,6,FALSE),0)</f>
        <v>7.37</v>
      </c>
      <c r="G3607" s="375">
        <f>IF(C3607="M.O.",VLOOKUP(A3607,INSUMOS_AUX!A:F,6,FALSE),0)</f>
        <v>0</v>
      </c>
    </row>
    <row r="3608" spans="1:7">
      <c r="A3608" s="414">
        <v>38390</v>
      </c>
      <c r="B3608" s="372" t="s">
        <v>4067</v>
      </c>
      <c r="C3608" s="374" t="s">
        <v>43</v>
      </c>
      <c r="D3608" s="374" t="s">
        <v>2</v>
      </c>
      <c r="E3608" s="375">
        <v>1.8138000000000002E-5</v>
      </c>
      <c r="F3608" s="268">
        <f>IF(C3608="MAT.",VLOOKUP(A3608,INSUMOS_AUX!A:F,6,FALSE),0)</f>
        <v>22.22</v>
      </c>
      <c r="G3608" s="375">
        <f>IF(C3608="M.O.",VLOOKUP(A3608,INSUMOS_AUX!A:F,6,FALSE),0)</f>
        <v>0</v>
      </c>
    </row>
    <row r="3609" spans="1:7">
      <c r="A3609" s="414">
        <v>38393</v>
      </c>
      <c r="B3609" s="372" t="s">
        <v>4066</v>
      </c>
      <c r="C3609" s="374" t="s">
        <v>43</v>
      </c>
      <c r="D3609" s="374" t="s">
        <v>2</v>
      </c>
      <c r="E3609" s="375">
        <v>1.8138000000000002E-5</v>
      </c>
      <c r="F3609" s="268">
        <f>IF(C3609="MAT.",VLOOKUP(A3609,INSUMOS_AUX!A:F,6,FALSE),0)</f>
        <v>10.02</v>
      </c>
      <c r="G3609" s="375">
        <f>IF(C3609="M.O.",VLOOKUP(A3609,INSUMOS_AUX!A:F,6,FALSE),0)</f>
        <v>0</v>
      </c>
    </row>
    <row r="3610" spans="1:7">
      <c r="A3610" s="414">
        <v>38396</v>
      </c>
      <c r="B3610" s="372" t="s">
        <v>4090</v>
      </c>
      <c r="C3610" s="374" t="s">
        <v>43</v>
      </c>
      <c r="D3610" s="374" t="s">
        <v>2</v>
      </c>
      <c r="E3610" s="375">
        <v>6.5000000000000002E-7</v>
      </c>
      <c r="F3610" s="268">
        <f>IF(C3610="MAT.",VLOOKUP(A3610,INSUMOS_AUX!A:F,6,FALSE),0)</f>
        <v>308.81</v>
      </c>
      <c r="G3610" s="375">
        <f>IF(C3610="M.O.",VLOOKUP(A3610,INSUMOS_AUX!A:F,6,FALSE),0)</f>
        <v>0</v>
      </c>
    </row>
    <row r="3611" spans="1:7">
      <c r="A3611" s="414">
        <v>38399</v>
      </c>
      <c r="B3611" s="372" t="s">
        <v>914</v>
      </c>
      <c r="C3611" s="374" t="s">
        <v>43</v>
      </c>
      <c r="D3611" s="374" t="s">
        <v>2</v>
      </c>
      <c r="E3611" s="375">
        <v>3.2499999999999998E-6</v>
      </c>
      <c r="F3611" s="268">
        <f>IF(C3611="MAT.",VLOOKUP(A3611,INSUMOS_AUX!A:F,6,FALSE),0)</f>
        <v>123.87</v>
      </c>
      <c r="G3611" s="375">
        <f>IF(C3611="M.O.",VLOOKUP(A3611,INSUMOS_AUX!A:F,6,FALSE),0)</f>
        <v>0</v>
      </c>
    </row>
    <row r="3612" spans="1:7" ht="21">
      <c r="A3612" s="414">
        <v>38413</v>
      </c>
      <c r="B3612" s="372" t="s">
        <v>2921</v>
      </c>
      <c r="C3612" s="374" t="s">
        <v>43</v>
      </c>
      <c r="D3612" s="374" t="s">
        <v>2</v>
      </c>
      <c r="E3612" s="375">
        <v>5.3000000000000001E-7</v>
      </c>
      <c r="F3612" s="268">
        <f>IF(C3612="MAT.",VLOOKUP(A3612,INSUMOS_AUX!A:F,6,FALSE),0)</f>
        <v>623.17999999999995</v>
      </c>
      <c r="G3612" s="375">
        <f>IF(C3612="M.O.",VLOOKUP(A3612,INSUMOS_AUX!A:F,6,FALSE),0)</f>
        <v>0</v>
      </c>
    </row>
    <row r="3613" spans="1:7">
      <c r="A3613" s="414">
        <v>38476</v>
      </c>
      <c r="B3613" s="372" t="s">
        <v>2266</v>
      </c>
      <c r="C3613" s="374" t="s">
        <v>43</v>
      </c>
      <c r="D3613" s="374" t="s">
        <v>2</v>
      </c>
      <c r="E3613" s="375">
        <v>2.4679999999999999E-6</v>
      </c>
      <c r="F3613" s="268">
        <f>IF(C3613="MAT.",VLOOKUP(A3613,INSUMOS_AUX!A:F,6,FALSE),0)</f>
        <v>186.63</v>
      </c>
      <c r="G3613" s="375">
        <f>IF(C3613="M.O.",VLOOKUP(A3613,INSUMOS_AUX!A:F,6,FALSE),0)</f>
        <v>0</v>
      </c>
    </row>
    <row r="3614" spans="1:7">
      <c r="A3614" s="414">
        <v>38477</v>
      </c>
      <c r="B3614" s="372" t="s">
        <v>2267</v>
      </c>
      <c r="C3614" s="374" t="s">
        <v>43</v>
      </c>
      <c r="D3614" s="374" t="s">
        <v>2</v>
      </c>
      <c r="E3614" s="375">
        <v>5.3000000000000001E-7</v>
      </c>
      <c r="F3614" s="268">
        <f>IF(C3614="MAT.",VLOOKUP(A3614,INSUMOS_AUX!A:F,6,FALSE),0)</f>
        <v>528.54</v>
      </c>
      <c r="G3614" s="375">
        <f>IF(C3614="M.O.",VLOOKUP(A3614,INSUMOS_AUX!A:F,6,FALSE),0)</f>
        <v>0</v>
      </c>
    </row>
    <row r="3615" spans="1:7">
      <c r="A3615" s="414" t="s">
        <v>6429</v>
      </c>
      <c r="B3615" s="372" t="s">
        <v>5845</v>
      </c>
      <c r="C3615" s="374" t="s">
        <v>43</v>
      </c>
      <c r="D3615" s="374" t="s">
        <v>2</v>
      </c>
      <c r="E3615" s="375">
        <v>1</v>
      </c>
      <c r="F3615" s="268">
        <f>IF(C3615="MAT.",VLOOKUP(A3615,INSUMOS_AUX!A:F,6,FALSE),0)</f>
        <v>0.05</v>
      </c>
      <c r="G3615" s="375">
        <f>IF(C3615="M.O.",VLOOKUP(A3615,INSUMOS_AUX!A:F,6,FALSE),0)</f>
        <v>0</v>
      </c>
    </row>
    <row r="3616" spans="1:7">
      <c r="A3616" s="414"/>
      <c r="B3616" s="110"/>
      <c r="C3616" s="97"/>
      <c r="D3616" s="97"/>
      <c r="E3616" s="97"/>
      <c r="F3616" s="97"/>
      <c r="G3616" s="97"/>
    </row>
    <row r="3617" spans="1:7">
      <c r="A3617" s="414" t="s">
        <v>5866</v>
      </c>
      <c r="B3617" s="358" t="s">
        <v>5867</v>
      </c>
      <c r="C3617" s="360" t="s">
        <v>75</v>
      </c>
      <c r="D3617" s="360" t="s">
        <v>2</v>
      </c>
      <c r="E3617" s="361">
        <v>2</v>
      </c>
      <c r="F3617" s="361">
        <f t="shared" ref="F3617:G3617" si="119">SUMPRODUCT($E3618:$E3644,F3618:F3644)</f>
        <v>16.959329607333334</v>
      </c>
      <c r="G3617" s="361">
        <f t="shared" si="119"/>
        <v>7.2189408000000004</v>
      </c>
    </row>
    <row r="3618" spans="1:7">
      <c r="A3618" s="414">
        <v>10</v>
      </c>
      <c r="B3618" s="372" t="s">
        <v>332</v>
      </c>
      <c r="C3618" s="374" t="s">
        <v>43</v>
      </c>
      <c r="D3618" s="374" t="s">
        <v>2</v>
      </c>
      <c r="E3618" s="375">
        <v>4.8103199999999999E-3</v>
      </c>
      <c r="F3618" s="268">
        <f>IF(C3618="MAT.",VLOOKUP(A3618,INSUMOS_AUX!A:F,6,FALSE),0)</f>
        <v>6.13</v>
      </c>
      <c r="G3618" s="375">
        <f>IF(C3618="M.O.",VLOOKUP(A3618,INSUMOS_AUX!A:F,6,FALSE),0)</f>
        <v>0</v>
      </c>
    </row>
    <row r="3619" spans="1:7" ht="21">
      <c r="A3619" s="414">
        <v>11359</v>
      </c>
      <c r="B3619" s="372" t="s">
        <v>5603</v>
      </c>
      <c r="C3619" s="374" t="s">
        <v>43</v>
      </c>
      <c r="D3619" s="374" t="s">
        <v>2</v>
      </c>
      <c r="E3619" s="375">
        <v>4.0620000000000001E-5</v>
      </c>
      <c r="F3619" s="268">
        <f>IF(C3619="MAT.",VLOOKUP(A3619,INSUMOS_AUX!A:F,6,FALSE),0)</f>
        <v>604.45000000000005</v>
      </c>
      <c r="G3619" s="375">
        <f>IF(C3619="M.O.",VLOOKUP(A3619,INSUMOS_AUX!A:F,6,FALSE),0)</f>
        <v>0</v>
      </c>
    </row>
    <row r="3620" spans="1:7">
      <c r="A3620" s="414">
        <v>12815</v>
      </c>
      <c r="B3620" s="372" t="s">
        <v>2406</v>
      </c>
      <c r="C3620" s="374" t="s">
        <v>43</v>
      </c>
      <c r="D3620" s="374" t="s">
        <v>2</v>
      </c>
      <c r="E3620" s="375">
        <v>5.4414600000000004E-3</v>
      </c>
      <c r="F3620" s="268">
        <f>IF(C3620="MAT.",VLOOKUP(A3620,INSUMOS_AUX!A:F,6,FALSE),0)</f>
        <v>5.65</v>
      </c>
      <c r="G3620" s="375">
        <f>IF(C3620="M.O.",VLOOKUP(A3620,INSUMOS_AUX!A:F,6,FALSE),0)</f>
        <v>0</v>
      </c>
    </row>
    <row r="3621" spans="1:7">
      <c r="A3621" s="414">
        <v>12892</v>
      </c>
      <c r="B3621" s="372" t="s">
        <v>328</v>
      </c>
      <c r="C3621" s="374" t="s">
        <v>43</v>
      </c>
      <c r="D3621" s="374" t="s">
        <v>98</v>
      </c>
      <c r="E3621" s="375">
        <v>8.2407599999999998E-3</v>
      </c>
      <c r="F3621" s="268">
        <f>IF(C3621="MAT.",VLOOKUP(A3621,INSUMOS_AUX!A:F,6,FALSE),0)</f>
        <v>9</v>
      </c>
      <c r="G3621" s="375">
        <f>IF(C3621="M.O.",VLOOKUP(A3621,INSUMOS_AUX!A:F,6,FALSE),0)</f>
        <v>0</v>
      </c>
    </row>
    <row r="3622" spans="1:7">
      <c r="A3622" s="414">
        <v>12893</v>
      </c>
      <c r="B3622" s="372" t="s">
        <v>329</v>
      </c>
      <c r="C3622" s="374" t="s">
        <v>43</v>
      </c>
      <c r="D3622" s="374" t="s">
        <v>98</v>
      </c>
      <c r="E3622" s="375">
        <v>9.6060000000000004E-4</v>
      </c>
      <c r="F3622" s="268">
        <f>IF(C3622="MAT.",VLOOKUP(A3622,INSUMOS_AUX!A:F,6,FALSE),0)</f>
        <v>48</v>
      </c>
      <c r="G3622" s="375">
        <f>IF(C3622="M.O.",VLOOKUP(A3622,INSUMOS_AUX!A:F,6,FALSE),0)</f>
        <v>0</v>
      </c>
    </row>
    <row r="3623" spans="1:7">
      <c r="A3623" s="414">
        <v>2436</v>
      </c>
      <c r="B3623" s="372" t="s">
        <v>333</v>
      </c>
      <c r="C3623" s="374" t="s">
        <v>92</v>
      </c>
      <c r="D3623" s="374" t="s">
        <v>97</v>
      </c>
      <c r="E3623" s="375">
        <v>0.30903000000000003</v>
      </c>
      <c r="F3623" s="268">
        <f>IF(C3623="MAT.",VLOOKUP(A3623,INSUMOS_AUX!A:F,6,FALSE),0)</f>
        <v>0</v>
      </c>
      <c r="G3623" s="375">
        <f>IF(C3623="M.O.",VLOOKUP(A3623,INSUMOS_AUX!A:F,6,FALSE),0)</f>
        <v>13.35</v>
      </c>
    </row>
    <row r="3624" spans="1:7">
      <c r="A3624" s="414">
        <v>247</v>
      </c>
      <c r="B3624" s="372" t="s">
        <v>348</v>
      </c>
      <c r="C3624" s="374" t="s">
        <v>92</v>
      </c>
      <c r="D3624" s="374" t="s">
        <v>97</v>
      </c>
      <c r="E3624" s="375">
        <v>0.30903000000000003</v>
      </c>
      <c r="F3624" s="268">
        <f>IF(C3624="MAT.",VLOOKUP(A3624,INSUMOS_AUX!A:F,6,FALSE),0)</f>
        <v>0</v>
      </c>
      <c r="G3624" s="375">
        <f>IF(C3624="M.O.",VLOOKUP(A3624,INSUMOS_AUX!A:F,6,FALSE),0)</f>
        <v>10.01</v>
      </c>
    </row>
    <row r="3625" spans="1:7">
      <c r="A3625" s="414">
        <v>25966</v>
      </c>
      <c r="B3625" s="372" t="s">
        <v>3980</v>
      </c>
      <c r="C3625" s="374" t="s">
        <v>43</v>
      </c>
      <c r="D3625" s="374" t="s">
        <v>113</v>
      </c>
      <c r="E3625" s="375">
        <v>9.0689999999999998E-4</v>
      </c>
      <c r="F3625" s="268">
        <f>IF(C3625="MAT.",VLOOKUP(A3625,INSUMOS_AUX!A:F,6,FALSE),0)</f>
        <v>13.63</v>
      </c>
      <c r="G3625" s="375">
        <f>IF(C3625="M.O.",VLOOKUP(A3625,INSUMOS_AUX!A:F,6,FALSE),0)</f>
        <v>0</v>
      </c>
    </row>
    <row r="3626" spans="1:7">
      <c r="A3626" s="414">
        <v>2711</v>
      </c>
      <c r="B3626" s="372" t="s">
        <v>334</v>
      </c>
      <c r="C3626" s="374" t="s">
        <v>43</v>
      </c>
      <c r="D3626" s="374" t="s">
        <v>2</v>
      </c>
      <c r="E3626" s="375">
        <v>3.9876000000000001E-4</v>
      </c>
      <c r="F3626" s="268">
        <f>IF(C3626="MAT.",VLOOKUP(A3626,INSUMOS_AUX!A:F,6,FALSE),0)</f>
        <v>100.24</v>
      </c>
      <c r="G3626" s="375">
        <f>IF(C3626="M.O.",VLOOKUP(A3626,INSUMOS_AUX!A:F,6,FALSE),0)</f>
        <v>0</v>
      </c>
    </row>
    <row r="3627" spans="1:7">
      <c r="A3627" s="414">
        <v>36144</v>
      </c>
      <c r="B3627" s="372" t="s">
        <v>4026</v>
      </c>
      <c r="C3627" s="374" t="s">
        <v>43</v>
      </c>
      <c r="D3627" s="374" t="s">
        <v>2</v>
      </c>
      <c r="E3627" s="375">
        <v>6.6892320000000005E-2</v>
      </c>
      <c r="F3627" s="268">
        <f>IF(C3627="MAT.",VLOOKUP(A3627,INSUMOS_AUX!A:F,6,FALSE),0)</f>
        <v>1.1200000000000001</v>
      </c>
      <c r="G3627" s="375">
        <f>IF(C3627="M.O.",VLOOKUP(A3627,INSUMOS_AUX!A:F,6,FALSE),0)</f>
        <v>0</v>
      </c>
    </row>
    <row r="3628" spans="1:7">
      <c r="A3628" s="414">
        <v>36146</v>
      </c>
      <c r="B3628" s="372" t="s">
        <v>3883</v>
      </c>
      <c r="C3628" s="374" t="s">
        <v>43</v>
      </c>
      <c r="D3628" s="374" t="s">
        <v>2</v>
      </c>
      <c r="E3628" s="375">
        <v>7.4417999999999999E-4</v>
      </c>
      <c r="F3628" s="268">
        <f>IF(C3628="MAT.",VLOOKUP(A3628,INSUMOS_AUX!A:F,6,FALSE),0)</f>
        <v>170</v>
      </c>
      <c r="G3628" s="375">
        <f>IF(C3628="M.O.",VLOOKUP(A3628,INSUMOS_AUX!A:F,6,FALSE),0)</f>
        <v>0</v>
      </c>
    </row>
    <row r="3629" spans="1:7" ht="21">
      <c r="A3629" s="414">
        <v>36149</v>
      </c>
      <c r="B3629" s="372" t="s">
        <v>4647</v>
      </c>
      <c r="C3629" s="374" t="s">
        <v>43</v>
      </c>
      <c r="D3629" s="374" t="s">
        <v>2</v>
      </c>
      <c r="E3629" s="375">
        <v>4.3199999999999998E-4</v>
      </c>
      <c r="F3629" s="268">
        <f>IF(C3629="MAT.",VLOOKUP(A3629,INSUMOS_AUX!A:F,6,FALSE),0)</f>
        <v>117.5</v>
      </c>
      <c r="G3629" s="375">
        <f>IF(C3629="M.O.",VLOOKUP(A3629,INSUMOS_AUX!A:F,6,FALSE),0)</f>
        <v>0</v>
      </c>
    </row>
    <row r="3630" spans="1:7">
      <c r="A3630" s="414">
        <v>36150</v>
      </c>
      <c r="B3630" s="372" t="s">
        <v>780</v>
      </c>
      <c r="C3630" s="374" t="s">
        <v>43</v>
      </c>
      <c r="D3630" s="374" t="s">
        <v>2</v>
      </c>
      <c r="E3630" s="375">
        <v>1.58778E-3</v>
      </c>
      <c r="F3630" s="268">
        <f>IF(C3630="MAT.",VLOOKUP(A3630,INSUMOS_AUX!A:F,6,FALSE),0)</f>
        <v>29.7</v>
      </c>
      <c r="G3630" s="375">
        <f>IF(C3630="M.O.",VLOOKUP(A3630,INSUMOS_AUX!A:F,6,FALSE),0)</f>
        <v>0</v>
      </c>
    </row>
    <row r="3631" spans="1:7" ht="21">
      <c r="A3631" s="414">
        <v>36153</v>
      </c>
      <c r="B3631" s="372" t="s">
        <v>4184</v>
      </c>
      <c r="C3631" s="374" t="s">
        <v>43</v>
      </c>
      <c r="D3631" s="374" t="s">
        <v>2</v>
      </c>
      <c r="E3631" s="375">
        <v>6.4499999999999996E-4</v>
      </c>
      <c r="F3631" s="268">
        <f>IF(C3631="MAT.",VLOOKUP(A3631,INSUMOS_AUX!A:F,6,FALSE),0)</f>
        <v>133.75</v>
      </c>
      <c r="G3631" s="375">
        <f>IF(C3631="M.O.",VLOOKUP(A3631,INSUMOS_AUX!A:F,6,FALSE),0)</f>
        <v>0</v>
      </c>
    </row>
    <row r="3632" spans="1:7">
      <c r="A3632" s="414">
        <v>37370</v>
      </c>
      <c r="B3632" s="372" t="s">
        <v>104</v>
      </c>
      <c r="C3632" s="374" t="s">
        <v>43</v>
      </c>
      <c r="D3632" s="374" t="s">
        <v>97</v>
      </c>
      <c r="E3632" s="375">
        <v>0.6</v>
      </c>
      <c r="F3632" s="268">
        <f>IF(C3632="MAT.",VLOOKUP(A3632,INSUMOS_AUX!A:F,6,FALSE),0)</f>
        <v>1.7</v>
      </c>
      <c r="G3632" s="375">
        <f>IF(C3632="M.O.",VLOOKUP(A3632,INSUMOS_AUX!A:F,6,FALSE),0)</f>
        <v>0</v>
      </c>
    </row>
    <row r="3633" spans="1:7">
      <c r="A3633" s="414">
        <v>37371</v>
      </c>
      <c r="B3633" s="372" t="s">
        <v>105</v>
      </c>
      <c r="C3633" s="374" t="s">
        <v>43</v>
      </c>
      <c r="D3633" s="374" t="s">
        <v>97</v>
      </c>
      <c r="E3633" s="375">
        <v>0.6</v>
      </c>
      <c r="F3633" s="268">
        <f>IF(C3633="MAT.",VLOOKUP(A3633,INSUMOS_AUX!A:F,6,FALSE),0)</f>
        <v>0.64</v>
      </c>
      <c r="G3633" s="375">
        <f>IF(C3633="M.O.",VLOOKUP(A3633,INSUMOS_AUX!A:F,6,FALSE),0)</f>
        <v>0</v>
      </c>
    </row>
    <row r="3634" spans="1:7">
      <c r="A3634" s="414">
        <v>37372</v>
      </c>
      <c r="B3634" s="372" t="s">
        <v>106</v>
      </c>
      <c r="C3634" s="374" t="s">
        <v>43</v>
      </c>
      <c r="D3634" s="374" t="s">
        <v>97</v>
      </c>
      <c r="E3634" s="375">
        <v>0.6</v>
      </c>
      <c r="F3634" s="268">
        <f>IF(C3634="MAT.",VLOOKUP(A3634,INSUMOS_AUX!A:F,6,FALSE),0)</f>
        <v>0.37</v>
      </c>
      <c r="G3634" s="375">
        <f>IF(C3634="M.O.",VLOOKUP(A3634,INSUMOS_AUX!A:F,6,FALSE),0)</f>
        <v>0</v>
      </c>
    </row>
    <row r="3635" spans="1:7">
      <c r="A3635" s="414">
        <v>37373</v>
      </c>
      <c r="B3635" s="372" t="s">
        <v>107</v>
      </c>
      <c r="C3635" s="374" t="s">
        <v>43</v>
      </c>
      <c r="D3635" s="374" t="s">
        <v>97</v>
      </c>
      <c r="E3635" s="375">
        <v>0.6</v>
      </c>
      <c r="F3635" s="268">
        <f>IF(C3635="MAT.",VLOOKUP(A3635,INSUMOS_AUX!A:F,6,FALSE),0)</f>
        <v>0.02</v>
      </c>
      <c r="G3635" s="375">
        <f>IF(C3635="M.O.",VLOOKUP(A3635,INSUMOS_AUX!A:F,6,FALSE),0)</f>
        <v>0</v>
      </c>
    </row>
    <row r="3636" spans="1:7">
      <c r="A3636" s="414">
        <v>38382</v>
      </c>
      <c r="B3636" s="372" t="s">
        <v>2915</v>
      </c>
      <c r="C3636" s="374" t="s">
        <v>43</v>
      </c>
      <c r="D3636" s="374" t="s">
        <v>2</v>
      </c>
      <c r="E3636" s="375">
        <v>1.6379999999999999E-3</v>
      </c>
      <c r="F3636" s="268">
        <f>IF(C3636="MAT.",VLOOKUP(A3636,INSUMOS_AUX!A:F,6,FALSE),0)</f>
        <v>7.37</v>
      </c>
      <c r="G3636" s="375">
        <f>IF(C3636="M.O.",VLOOKUP(A3636,INSUMOS_AUX!A:F,6,FALSE),0)</f>
        <v>0</v>
      </c>
    </row>
    <row r="3637" spans="1:7">
      <c r="A3637" s="414">
        <v>38390</v>
      </c>
      <c r="B3637" s="372" t="s">
        <v>4067</v>
      </c>
      <c r="C3637" s="374" t="s">
        <v>43</v>
      </c>
      <c r="D3637" s="374" t="s">
        <v>2</v>
      </c>
      <c r="E3637" s="375">
        <v>9.0689999999999998E-4</v>
      </c>
      <c r="F3637" s="268">
        <f>IF(C3637="MAT.",VLOOKUP(A3637,INSUMOS_AUX!A:F,6,FALSE),0)</f>
        <v>22.22</v>
      </c>
      <c r="G3637" s="375">
        <f>IF(C3637="M.O.",VLOOKUP(A3637,INSUMOS_AUX!A:F,6,FALSE),0)</f>
        <v>0</v>
      </c>
    </row>
    <row r="3638" spans="1:7">
      <c r="A3638" s="414">
        <v>38393</v>
      </c>
      <c r="B3638" s="372" t="s">
        <v>4066</v>
      </c>
      <c r="C3638" s="374" t="s">
        <v>43</v>
      </c>
      <c r="D3638" s="374" t="s">
        <v>2</v>
      </c>
      <c r="E3638" s="375">
        <v>9.0689999999999998E-4</v>
      </c>
      <c r="F3638" s="268">
        <f>IF(C3638="MAT.",VLOOKUP(A3638,INSUMOS_AUX!A:F,6,FALSE),0)</f>
        <v>10.02</v>
      </c>
      <c r="G3638" s="375">
        <f>IF(C3638="M.O.",VLOOKUP(A3638,INSUMOS_AUX!A:F,6,FALSE),0)</f>
        <v>0</v>
      </c>
    </row>
    <row r="3639" spans="1:7">
      <c r="A3639" s="414">
        <v>38396</v>
      </c>
      <c r="B3639" s="372" t="s">
        <v>4090</v>
      </c>
      <c r="C3639" s="374" t="s">
        <v>43</v>
      </c>
      <c r="D3639" s="374" t="s">
        <v>2</v>
      </c>
      <c r="E3639" s="375">
        <v>3.252E-5</v>
      </c>
      <c r="F3639" s="268">
        <f>IF(C3639="MAT.",VLOOKUP(A3639,INSUMOS_AUX!A:F,6,FALSE),0)</f>
        <v>308.81</v>
      </c>
      <c r="G3639" s="375">
        <f>IF(C3639="M.O.",VLOOKUP(A3639,INSUMOS_AUX!A:F,6,FALSE),0)</f>
        <v>0</v>
      </c>
    </row>
    <row r="3640" spans="1:7">
      <c r="A3640" s="414">
        <v>38399</v>
      </c>
      <c r="B3640" s="372" t="s">
        <v>914</v>
      </c>
      <c r="C3640" s="374" t="s">
        <v>43</v>
      </c>
      <c r="D3640" s="374" t="s">
        <v>2</v>
      </c>
      <c r="E3640" s="375">
        <v>1.6248E-4</v>
      </c>
      <c r="F3640" s="268">
        <f>IF(C3640="MAT.",VLOOKUP(A3640,INSUMOS_AUX!A:F,6,FALSE),0)</f>
        <v>123.87</v>
      </c>
      <c r="G3640" s="375">
        <f>IF(C3640="M.O.",VLOOKUP(A3640,INSUMOS_AUX!A:F,6,FALSE),0)</f>
        <v>0</v>
      </c>
    </row>
    <row r="3641" spans="1:7" ht="21">
      <c r="A3641" s="414">
        <v>38413</v>
      </c>
      <c r="B3641" s="372" t="s">
        <v>2921</v>
      </c>
      <c r="C3641" s="374" t="s">
        <v>43</v>
      </c>
      <c r="D3641" s="374" t="s">
        <v>2</v>
      </c>
      <c r="E3641" s="375">
        <v>2.6460000000000001E-5</v>
      </c>
      <c r="F3641" s="268">
        <f>IF(C3641="MAT.",VLOOKUP(A3641,INSUMOS_AUX!A:F,6,FALSE),0)</f>
        <v>623.17999999999995</v>
      </c>
      <c r="G3641" s="375">
        <f>IF(C3641="M.O.",VLOOKUP(A3641,INSUMOS_AUX!A:F,6,FALSE),0)</f>
        <v>0</v>
      </c>
    </row>
    <row r="3642" spans="1:7">
      <c r="A3642" s="414">
        <v>38476</v>
      </c>
      <c r="B3642" s="372" t="s">
        <v>2266</v>
      </c>
      <c r="C3642" s="374" t="s">
        <v>43</v>
      </c>
      <c r="D3642" s="374" t="s">
        <v>2</v>
      </c>
      <c r="E3642" s="375">
        <v>1.2342000000000001E-4</v>
      </c>
      <c r="F3642" s="268">
        <f>IF(C3642="MAT.",VLOOKUP(A3642,INSUMOS_AUX!A:F,6,FALSE),0)</f>
        <v>186.63</v>
      </c>
      <c r="G3642" s="375">
        <f>IF(C3642="M.O.",VLOOKUP(A3642,INSUMOS_AUX!A:F,6,FALSE),0)</f>
        <v>0</v>
      </c>
    </row>
    <row r="3643" spans="1:7">
      <c r="A3643" s="414">
        <v>38477</v>
      </c>
      <c r="B3643" s="372" t="s">
        <v>2267</v>
      </c>
      <c r="C3643" s="374" t="s">
        <v>43</v>
      </c>
      <c r="D3643" s="374" t="s">
        <v>2</v>
      </c>
      <c r="E3643" s="375">
        <v>2.6460000000000001E-5</v>
      </c>
      <c r="F3643" s="268">
        <f>IF(C3643="MAT.",VLOOKUP(A3643,INSUMOS_AUX!A:F,6,FALSE),0)</f>
        <v>528.54</v>
      </c>
      <c r="G3643" s="375">
        <f>IF(C3643="M.O.",VLOOKUP(A3643,INSUMOS_AUX!A:F,6,FALSE),0)</f>
        <v>0</v>
      </c>
    </row>
    <row r="3644" spans="1:7">
      <c r="A3644" s="414" t="s">
        <v>6436</v>
      </c>
      <c r="B3644" s="372" t="s">
        <v>5867</v>
      </c>
      <c r="C3644" s="374" t="s">
        <v>43</v>
      </c>
      <c r="D3644" s="374" t="s">
        <v>2</v>
      </c>
      <c r="E3644" s="375">
        <v>1</v>
      </c>
      <c r="F3644" s="268">
        <f>IF(C3644="MAT.",VLOOKUP(A3644,INSUMOS_AUX!A:F,6,FALSE),0)</f>
        <v>14.553333333333335</v>
      </c>
      <c r="G3644" s="375">
        <f>IF(C3644="M.O.",VLOOKUP(A3644,INSUMOS_AUX!A:F,6,FALSE),0)</f>
        <v>0</v>
      </c>
    </row>
    <row r="3645" spans="1:7">
      <c r="A3645" s="414"/>
      <c r="B3645" s="110"/>
      <c r="C3645" s="97"/>
      <c r="D3645" s="97"/>
      <c r="E3645" s="97"/>
      <c r="F3645" s="97"/>
      <c r="G3645" s="97"/>
    </row>
    <row r="3646" spans="1:7">
      <c r="A3646" s="414" t="s">
        <v>5868</v>
      </c>
      <c r="B3646" s="358" t="s">
        <v>5869</v>
      </c>
      <c r="C3646" s="360" t="s">
        <v>75</v>
      </c>
      <c r="D3646" s="360" t="s">
        <v>2</v>
      </c>
      <c r="E3646" s="361">
        <v>1</v>
      </c>
      <c r="F3646" s="361">
        <f t="shared" ref="F3646:G3646" si="120">SUMPRODUCT($E3647:$E3673,F3647:F3673)</f>
        <v>11.451663561666667</v>
      </c>
      <c r="G3646" s="361">
        <f t="shared" si="120"/>
        <v>6.015784</v>
      </c>
    </row>
    <row r="3647" spans="1:7">
      <c r="A3647" s="414">
        <v>10</v>
      </c>
      <c r="B3647" s="372" t="s">
        <v>332</v>
      </c>
      <c r="C3647" s="374" t="s">
        <v>43</v>
      </c>
      <c r="D3647" s="374" t="s">
        <v>2</v>
      </c>
      <c r="E3647" s="375">
        <v>4.0086000000000002E-3</v>
      </c>
      <c r="F3647" s="268">
        <f>IF(C3647="MAT.",VLOOKUP(A3647,INSUMOS_AUX!A:F,6,FALSE),0)</f>
        <v>6.13</v>
      </c>
      <c r="G3647" s="375">
        <f>IF(C3647="M.O.",VLOOKUP(A3647,INSUMOS_AUX!A:F,6,FALSE),0)</f>
        <v>0</v>
      </c>
    </row>
    <row r="3648" spans="1:7" ht="21">
      <c r="A3648" s="414">
        <v>11359</v>
      </c>
      <c r="B3648" s="372" t="s">
        <v>5603</v>
      </c>
      <c r="C3648" s="374" t="s">
        <v>43</v>
      </c>
      <c r="D3648" s="374" t="s">
        <v>2</v>
      </c>
      <c r="E3648" s="375">
        <v>3.3850000000000003E-5</v>
      </c>
      <c r="F3648" s="268">
        <f>IF(C3648="MAT.",VLOOKUP(A3648,INSUMOS_AUX!A:F,6,FALSE),0)</f>
        <v>604.45000000000005</v>
      </c>
      <c r="G3648" s="375">
        <f>IF(C3648="M.O.",VLOOKUP(A3648,INSUMOS_AUX!A:F,6,FALSE),0)</f>
        <v>0</v>
      </c>
    </row>
    <row r="3649" spans="1:7">
      <c r="A3649" s="414">
        <v>12815</v>
      </c>
      <c r="B3649" s="372" t="s">
        <v>2406</v>
      </c>
      <c r="C3649" s="374" t="s">
        <v>43</v>
      </c>
      <c r="D3649" s="374" t="s">
        <v>2</v>
      </c>
      <c r="E3649" s="375">
        <v>4.53455E-3</v>
      </c>
      <c r="F3649" s="268">
        <f>IF(C3649="MAT.",VLOOKUP(A3649,INSUMOS_AUX!A:F,6,FALSE),0)</f>
        <v>5.65</v>
      </c>
      <c r="G3649" s="375">
        <f>IF(C3649="M.O.",VLOOKUP(A3649,INSUMOS_AUX!A:F,6,FALSE),0)</f>
        <v>0</v>
      </c>
    </row>
    <row r="3650" spans="1:7">
      <c r="A3650" s="414">
        <v>12892</v>
      </c>
      <c r="B3650" s="372" t="s">
        <v>328</v>
      </c>
      <c r="C3650" s="374" t="s">
        <v>43</v>
      </c>
      <c r="D3650" s="374" t="s">
        <v>98</v>
      </c>
      <c r="E3650" s="375">
        <v>6.8672999999999998E-3</v>
      </c>
      <c r="F3650" s="268">
        <f>IF(C3650="MAT.",VLOOKUP(A3650,INSUMOS_AUX!A:F,6,FALSE),0)</f>
        <v>9</v>
      </c>
      <c r="G3650" s="375">
        <f>IF(C3650="M.O.",VLOOKUP(A3650,INSUMOS_AUX!A:F,6,FALSE),0)</f>
        <v>0</v>
      </c>
    </row>
    <row r="3651" spans="1:7">
      <c r="A3651" s="414">
        <v>12893</v>
      </c>
      <c r="B3651" s="372" t="s">
        <v>329</v>
      </c>
      <c r="C3651" s="374" t="s">
        <v>43</v>
      </c>
      <c r="D3651" s="374" t="s">
        <v>98</v>
      </c>
      <c r="E3651" s="375">
        <v>8.005E-4</v>
      </c>
      <c r="F3651" s="268">
        <f>IF(C3651="MAT.",VLOOKUP(A3651,INSUMOS_AUX!A:F,6,FALSE),0)</f>
        <v>48</v>
      </c>
      <c r="G3651" s="375">
        <f>IF(C3651="M.O.",VLOOKUP(A3651,INSUMOS_AUX!A:F,6,FALSE),0)</f>
        <v>0</v>
      </c>
    </row>
    <row r="3652" spans="1:7">
      <c r="A3652" s="414">
        <v>2436</v>
      </c>
      <c r="B3652" s="372" t="s">
        <v>333</v>
      </c>
      <c r="C3652" s="374" t="s">
        <v>92</v>
      </c>
      <c r="D3652" s="374" t="s">
        <v>97</v>
      </c>
      <c r="E3652" s="375">
        <v>0.257525</v>
      </c>
      <c r="F3652" s="268">
        <f>IF(C3652="MAT.",VLOOKUP(A3652,INSUMOS_AUX!A:F,6,FALSE),0)</f>
        <v>0</v>
      </c>
      <c r="G3652" s="375">
        <f>IF(C3652="M.O.",VLOOKUP(A3652,INSUMOS_AUX!A:F,6,FALSE),0)</f>
        <v>13.35</v>
      </c>
    </row>
    <row r="3653" spans="1:7">
      <c r="A3653" s="414">
        <v>247</v>
      </c>
      <c r="B3653" s="372" t="s">
        <v>348</v>
      </c>
      <c r="C3653" s="374" t="s">
        <v>92</v>
      </c>
      <c r="D3653" s="374" t="s">
        <v>97</v>
      </c>
      <c r="E3653" s="375">
        <v>0.257525</v>
      </c>
      <c r="F3653" s="268">
        <f>IF(C3653="MAT.",VLOOKUP(A3653,INSUMOS_AUX!A:F,6,FALSE),0)</f>
        <v>0</v>
      </c>
      <c r="G3653" s="375">
        <f>IF(C3653="M.O.",VLOOKUP(A3653,INSUMOS_AUX!A:F,6,FALSE),0)</f>
        <v>10.01</v>
      </c>
    </row>
    <row r="3654" spans="1:7">
      <c r="A3654" s="414">
        <v>25966</v>
      </c>
      <c r="B3654" s="372" t="s">
        <v>3980</v>
      </c>
      <c r="C3654" s="374" t="s">
        <v>43</v>
      </c>
      <c r="D3654" s="374" t="s">
        <v>113</v>
      </c>
      <c r="E3654" s="375">
        <v>7.5575000000000002E-4</v>
      </c>
      <c r="F3654" s="268">
        <f>IF(C3654="MAT.",VLOOKUP(A3654,INSUMOS_AUX!A:F,6,FALSE),0)</f>
        <v>13.63</v>
      </c>
      <c r="G3654" s="375">
        <f>IF(C3654="M.O.",VLOOKUP(A3654,INSUMOS_AUX!A:F,6,FALSE),0)</f>
        <v>0</v>
      </c>
    </row>
    <row r="3655" spans="1:7">
      <c r="A3655" s="414">
        <v>2711</v>
      </c>
      <c r="B3655" s="372" t="s">
        <v>334</v>
      </c>
      <c r="C3655" s="374" t="s">
        <v>43</v>
      </c>
      <c r="D3655" s="374" t="s">
        <v>2</v>
      </c>
      <c r="E3655" s="375">
        <v>3.323E-4</v>
      </c>
      <c r="F3655" s="268">
        <f>IF(C3655="MAT.",VLOOKUP(A3655,INSUMOS_AUX!A:F,6,FALSE),0)</f>
        <v>100.24</v>
      </c>
      <c r="G3655" s="375">
        <f>IF(C3655="M.O.",VLOOKUP(A3655,INSUMOS_AUX!A:F,6,FALSE),0)</f>
        <v>0</v>
      </c>
    </row>
    <row r="3656" spans="1:7">
      <c r="A3656" s="414">
        <v>36144</v>
      </c>
      <c r="B3656" s="372" t="s">
        <v>4026</v>
      </c>
      <c r="C3656" s="374" t="s">
        <v>43</v>
      </c>
      <c r="D3656" s="374" t="s">
        <v>2</v>
      </c>
      <c r="E3656" s="375">
        <v>5.5743599999999997E-2</v>
      </c>
      <c r="F3656" s="268">
        <f>IF(C3656="MAT.",VLOOKUP(A3656,INSUMOS_AUX!A:F,6,FALSE),0)</f>
        <v>1.1200000000000001</v>
      </c>
      <c r="G3656" s="375">
        <f>IF(C3656="M.O.",VLOOKUP(A3656,INSUMOS_AUX!A:F,6,FALSE),0)</f>
        <v>0</v>
      </c>
    </row>
    <row r="3657" spans="1:7">
      <c r="A3657" s="414">
        <v>36146</v>
      </c>
      <c r="B3657" s="372" t="s">
        <v>3883</v>
      </c>
      <c r="C3657" s="374" t="s">
        <v>43</v>
      </c>
      <c r="D3657" s="374" t="s">
        <v>2</v>
      </c>
      <c r="E3657" s="375">
        <v>6.2014999999999998E-4</v>
      </c>
      <c r="F3657" s="268">
        <f>IF(C3657="MAT.",VLOOKUP(A3657,INSUMOS_AUX!A:F,6,FALSE),0)</f>
        <v>170</v>
      </c>
      <c r="G3657" s="375">
        <f>IF(C3657="M.O.",VLOOKUP(A3657,INSUMOS_AUX!A:F,6,FALSE),0)</f>
        <v>0</v>
      </c>
    </row>
    <row r="3658" spans="1:7" ht="21">
      <c r="A3658" s="414">
        <v>36149</v>
      </c>
      <c r="B3658" s="372" t="s">
        <v>4647</v>
      </c>
      <c r="C3658" s="374" t="s">
        <v>43</v>
      </c>
      <c r="D3658" s="374" t="s">
        <v>2</v>
      </c>
      <c r="E3658" s="375">
        <v>3.6000000000000002E-4</v>
      </c>
      <c r="F3658" s="268">
        <f>IF(C3658="MAT.",VLOOKUP(A3658,INSUMOS_AUX!A:F,6,FALSE),0)</f>
        <v>117.5</v>
      </c>
      <c r="G3658" s="375">
        <f>IF(C3658="M.O.",VLOOKUP(A3658,INSUMOS_AUX!A:F,6,FALSE),0)</f>
        <v>0</v>
      </c>
    </row>
    <row r="3659" spans="1:7">
      <c r="A3659" s="414">
        <v>36150</v>
      </c>
      <c r="B3659" s="372" t="s">
        <v>780</v>
      </c>
      <c r="C3659" s="374" t="s">
        <v>43</v>
      </c>
      <c r="D3659" s="374" t="s">
        <v>2</v>
      </c>
      <c r="E3659" s="375">
        <v>1.3231499999999999E-3</v>
      </c>
      <c r="F3659" s="268">
        <f>IF(C3659="MAT.",VLOOKUP(A3659,INSUMOS_AUX!A:F,6,FALSE),0)</f>
        <v>29.7</v>
      </c>
      <c r="G3659" s="375">
        <f>IF(C3659="M.O.",VLOOKUP(A3659,INSUMOS_AUX!A:F,6,FALSE),0)</f>
        <v>0</v>
      </c>
    </row>
    <row r="3660" spans="1:7" ht="21">
      <c r="A3660" s="414">
        <v>36153</v>
      </c>
      <c r="B3660" s="372" t="s">
        <v>4184</v>
      </c>
      <c r="C3660" s="374" t="s">
        <v>43</v>
      </c>
      <c r="D3660" s="374" t="s">
        <v>2</v>
      </c>
      <c r="E3660" s="375">
        <v>5.375E-4</v>
      </c>
      <c r="F3660" s="268">
        <f>IF(C3660="MAT.",VLOOKUP(A3660,INSUMOS_AUX!A:F,6,FALSE),0)</f>
        <v>133.75</v>
      </c>
      <c r="G3660" s="375">
        <f>IF(C3660="M.O.",VLOOKUP(A3660,INSUMOS_AUX!A:F,6,FALSE),0)</f>
        <v>0</v>
      </c>
    </row>
    <row r="3661" spans="1:7">
      <c r="A3661" s="414">
        <v>37370</v>
      </c>
      <c r="B3661" s="372" t="s">
        <v>104</v>
      </c>
      <c r="C3661" s="374" t="s">
        <v>43</v>
      </c>
      <c r="D3661" s="374" t="s">
        <v>97</v>
      </c>
      <c r="E3661" s="375">
        <v>0.5</v>
      </c>
      <c r="F3661" s="268">
        <f>IF(C3661="MAT.",VLOOKUP(A3661,INSUMOS_AUX!A:F,6,FALSE),0)</f>
        <v>1.7</v>
      </c>
      <c r="G3661" s="375">
        <f>IF(C3661="M.O.",VLOOKUP(A3661,INSUMOS_AUX!A:F,6,FALSE),0)</f>
        <v>0</v>
      </c>
    </row>
    <row r="3662" spans="1:7">
      <c r="A3662" s="414">
        <v>37371</v>
      </c>
      <c r="B3662" s="372" t="s">
        <v>105</v>
      </c>
      <c r="C3662" s="374" t="s">
        <v>43</v>
      </c>
      <c r="D3662" s="374" t="s">
        <v>97</v>
      </c>
      <c r="E3662" s="375">
        <v>0.5</v>
      </c>
      <c r="F3662" s="268">
        <f>IF(C3662="MAT.",VLOOKUP(A3662,INSUMOS_AUX!A:F,6,FALSE),0)</f>
        <v>0.64</v>
      </c>
      <c r="G3662" s="375">
        <f>IF(C3662="M.O.",VLOOKUP(A3662,INSUMOS_AUX!A:F,6,FALSE),0)</f>
        <v>0</v>
      </c>
    </row>
    <row r="3663" spans="1:7">
      <c r="A3663" s="414">
        <v>37372</v>
      </c>
      <c r="B3663" s="372" t="s">
        <v>106</v>
      </c>
      <c r="C3663" s="374" t="s">
        <v>43</v>
      </c>
      <c r="D3663" s="374" t="s">
        <v>97</v>
      </c>
      <c r="E3663" s="375">
        <v>0.5</v>
      </c>
      <c r="F3663" s="268">
        <f>IF(C3663="MAT.",VLOOKUP(A3663,INSUMOS_AUX!A:F,6,FALSE),0)</f>
        <v>0.37</v>
      </c>
      <c r="G3663" s="375">
        <f>IF(C3663="M.O.",VLOOKUP(A3663,INSUMOS_AUX!A:F,6,FALSE),0)</f>
        <v>0</v>
      </c>
    </row>
    <row r="3664" spans="1:7">
      <c r="A3664" s="414">
        <v>37373</v>
      </c>
      <c r="B3664" s="372" t="s">
        <v>107</v>
      </c>
      <c r="C3664" s="374" t="s">
        <v>43</v>
      </c>
      <c r="D3664" s="374" t="s">
        <v>97</v>
      </c>
      <c r="E3664" s="375">
        <v>0.5</v>
      </c>
      <c r="F3664" s="268">
        <f>IF(C3664="MAT.",VLOOKUP(A3664,INSUMOS_AUX!A:F,6,FALSE),0)</f>
        <v>0.02</v>
      </c>
      <c r="G3664" s="375">
        <f>IF(C3664="M.O.",VLOOKUP(A3664,INSUMOS_AUX!A:F,6,FALSE),0)</f>
        <v>0</v>
      </c>
    </row>
    <row r="3665" spans="1:7">
      <c r="A3665" s="414">
        <v>38382</v>
      </c>
      <c r="B3665" s="372" t="s">
        <v>2915</v>
      </c>
      <c r="C3665" s="374" t="s">
        <v>43</v>
      </c>
      <c r="D3665" s="374" t="s">
        <v>2</v>
      </c>
      <c r="E3665" s="375">
        <v>1.3649999999999999E-3</v>
      </c>
      <c r="F3665" s="268">
        <f>IF(C3665="MAT.",VLOOKUP(A3665,INSUMOS_AUX!A:F,6,FALSE),0)</f>
        <v>7.37</v>
      </c>
      <c r="G3665" s="375">
        <f>IF(C3665="M.O.",VLOOKUP(A3665,INSUMOS_AUX!A:F,6,FALSE),0)</f>
        <v>0</v>
      </c>
    </row>
    <row r="3666" spans="1:7">
      <c r="A3666" s="414">
        <v>38390</v>
      </c>
      <c r="B3666" s="372" t="s">
        <v>4067</v>
      </c>
      <c r="C3666" s="374" t="s">
        <v>43</v>
      </c>
      <c r="D3666" s="374" t="s">
        <v>2</v>
      </c>
      <c r="E3666" s="375">
        <v>7.5575000000000002E-4</v>
      </c>
      <c r="F3666" s="268">
        <f>IF(C3666="MAT.",VLOOKUP(A3666,INSUMOS_AUX!A:F,6,FALSE),0)</f>
        <v>22.22</v>
      </c>
      <c r="G3666" s="375">
        <f>IF(C3666="M.O.",VLOOKUP(A3666,INSUMOS_AUX!A:F,6,FALSE),0)</f>
        <v>0</v>
      </c>
    </row>
    <row r="3667" spans="1:7">
      <c r="A3667" s="414">
        <v>38393</v>
      </c>
      <c r="B3667" s="372" t="s">
        <v>4066</v>
      </c>
      <c r="C3667" s="374" t="s">
        <v>43</v>
      </c>
      <c r="D3667" s="374" t="s">
        <v>2</v>
      </c>
      <c r="E3667" s="375">
        <v>7.5575000000000002E-4</v>
      </c>
      <c r="F3667" s="268">
        <f>IF(C3667="MAT.",VLOOKUP(A3667,INSUMOS_AUX!A:F,6,FALSE),0)</f>
        <v>10.02</v>
      </c>
      <c r="G3667" s="375">
        <f>IF(C3667="M.O.",VLOOKUP(A3667,INSUMOS_AUX!A:F,6,FALSE),0)</f>
        <v>0</v>
      </c>
    </row>
    <row r="3668" spans="1:7">
      <c r="A3668" s="414">
        <v>38396</v>
      </c>
      <c r="B3668" s="372" t="s">
        <v>4090</v>
      </c>
      <c r="C3668" s="374" t="s">
        <v>43</v>
      </c>
      <c r="D3668" s="374" t="s">
        <v>2</v>
      </c>
      <c r="E3668" s="375">
        <v>2.7100000000000001E-5</v>
      </c>
      <c r="F3668" s="268">
        <f>IF(C3668="MAT.",VLOOKUP(A3668,INSUMOS_AUX!A:F,6,FALSE),0)</f>
        <v>308.81</v>
      </c>
      <c r="G3668" s="375">
        <f>IF(C3668="M.O.",VLOOKUP(A3668,INSUMOS_AUX!A:F,6,FALSE),0)</f>
        <v>0</v>
      </c>
    </row>
    <row r="3669" spans="1:7">
      <c r="A3669" s="414">
        <v>38399</v>
      </c>
      <c r="B3669" s="372" t="s">
        <v>914</v>
      </c>
      <c r="C3669" s="374" t="s">
        <v>43</v>
      </c>
      <c r="D3669" s="374" t="s">
        <v>2</v>
      </c>
      <c r="E3669" s="375">
        <v>1.3540000000000001E-4</v>
      </c>
      <c r="F3669" s="268">
        <f>IF(C3669="MAT.",VLOOKUP(A3669,INSUMOS_AUX!A:F,6,FALSE),0)</f>
        <v>123.87</v>
      </c>
      <c r="G3669" s="375">
        <f>IF(C3669="M.O.",VLOOKUP(A3669,INSUMOS_AUX!A:F,6,FALSE),0)</f>
        <v>0</v>
      </c>
    </row>
    <row r="3670" spans="1:7" ht="21">
      <c r="A3670" s="414">
        <v>38413</v>
      </c>
      <c r="B3670" s="372" t="s">
        <v>2921</v>
      </c>
      <c r="C3670" s="374" t="s">
        <v>43</v>
      </c>
      <c r="D3670" s="374" t="s">
        <v>2</v>
      </c>
      <c r="E3670" s="375">
        <v>2.2050000000000001E-5</v>
      </c>
      <c r="F3670" s="268">
        <f>IF(C3670="MAT.",VLOOKUP(A3670,INSUMOS_AUX!A:F,6,FALSE),0)</f>
        <v>623.17999999999995</v>
      </c>
      <c r="G3670" s="375">
        <f>IF(C3670="M.O.",VLOOKUP(A3670,INSUMOS_AUX!A:F,6,FALSE),0)</f>
        <v>0</v>
      </c>
    </row>
    <row r="3671" spans="1:7">
      <c r="A3671" s="414">
        <v>38476</v>
      </c>
      <c r="B3671" s="372" t="s">
        <v>2266</v>
      </c>
      <c r="C3671" s="374" t="s">
        <v>43</v>
      </c>
      <c r="D3671" s="374" t="s">
        <v>2</v>
      </c>
      <c r="E3671" s="375">
        <v>1.0285000000000001E-4</v>
      </c>
      <c r="F3671" s="268">
        <f>IF(C3671="MAT.",VLOOKUP(A3671,INSUMOS_AUX!A:F,6,FALSE),0)</f>
        <v>186.63</v>
      </c>
      <c r="G3671" s="375">
        <f>IF(C3671="M.O.",VLOOKUP(A3671,INSUMOS_AUX!A:F,6,FALSE),0)</f>
        <v>0</v>
      </c>
    </row>
    <row r="3672" spans="1:7">
      <c r="A3672" s="414">
        <v>38477</v>
      </c>
      <c r="B3672" s="372" t="s">
        <v>2267</v>
      </c>
      <c r="C3672" s="374" t="s">
        <v>43</v>
      </c>
      <c r="D3672" s="374" t="s">
        <v>2</v>
      </c>
      <c r="E3672" s="375">
        <v>2.2050000000000001E-5</v>
      </c>
      <c r="F3672" s="268">
        <f>IF(C3672="MAT.",VLOOKUP(A3672,INSUMOS_AUX!A:F,6,FALSE),0)</f>
        <v>528.54</v>
      </c>
      <c r="G3672" s="375">
        <f>IF(C3672="M.O.",VLOOKUP(A3672,INSUMOS_AUX!A:F,6,FALSE),0)</f>
        <v>0</v>
      </c>
    </row>
    <row r="3673" spans="1:7">
      <c r="A3673" s="414" t="s">
        <v>6437</v>
      </c>
      <c r="B3673" s="372" t="s">
        <v>5869</v>
      </c>
      <c r="C3673" s="374" t="s">
        <v>43</v>
      </c>
      <c r="D3673" s="374" t="s">
        <v>2</v>
      </c>
      <c r="E3673" s="375">
        <v>1</v>
      </c>
      <c r="F3673" s="268">
        <f>IF(C3673="MAT.",VLOOKUP(A3673,INSUMOS_AUX!A:F,6,FALSE),0)</f>
        <v>9.4466666666666672</v>
      </c>
      <c r="G3673" s="375">
        <f>IF(C3673="M.O.",VLOOKUP(A3673,INSUMOS_AUX!A:F,6,FALSE),0)</f>
        <v>0</v>
      </c>
    </row>
    <row r="3674" spans="1:7">
      <c r="A3674" s="414"/>
      <c r="B3674" s="110"/>
      <c r="C3674" s="97"/>
      <c r="D3674" s="97"/>
      <c r="E3674" s="97"/>
      <c r="F3674" s="97"/>
      <c r="G3674" s="97"/>
    </row>
    <row r="3675" spans="1:7">
      <c r="A3675" s="414" t="s">
        <v>5850</v>
      </c>
      <c r="B3675" s="358" t="s">
        <v>5851</v>
      </c>
      <c r="C3675" s="360" t="s">
        <v>75</v>
      </c>
      <c r="D3675" s="360" t="s">
        <v>78</v>
      </c>
      <c r="E3675" s="361">
        <v>15</v>
      </c>
      <c r="F3675" s="361">
        <f t="shared" ref="F3675:G3675" si="121">SUMPRODUCT($E3676:$E3702,F3676:F3702)</f>
        <v>44.519188076799999</v>
      </c>
      <c r="G3675" s="361">
        <f t="shared" si="121"/>
        <v>23.10061056</v>
      </c>
    </row>
    <row r="3676" spans="1:7">
      <c r="A3676" s="414">
        <v>10</v>
      </c>
      <c r="B3676" s="372" t="s">
        <v>332</v>
      </c>
      <c r="C3676" s="374" t="s">
        <v>43</v>
      </c>
      <c r="D3676" s="374" t="s">
        <v>2</v>
      </c>
      <c r="E3676" s="375">
        <v>1.5393024E-2</v>
      </c>
      <c r="F3676" s="268">
        <f>IF(C3676="MAT.",VLOOKUP(A3676,INSUMOS_AUX!A:F,6,FALSE),0)</f>
        <v>6.13</v>
      </c>
      <c r="G3676" s="375">
        <f>IF(C3676="M.O.",VLOOKUP(A3676,INSUMOS_AUX!A:F,6,FALSE),0)</f>
        <v>0</v>
      </c>
    </row>
    <row r="3677" spans="1:7" ht="21">
      <c r="A3677" s="414">
        <v>11359</v>
      </c>
      <c r="B3677" s="372" t="s">
        <v>5603</v>
      </c>
      <c r="C3677" s="374" t="s">
        <v>43</v>
      </c>
      <c r="D3677" s="374" t="s">
        <v>2</v>
      </c>
      <c r="E3677" s="375">
        <v>1.2998400000000001E-4</v>
      </c>
      <c r="F3677" s="268">
        <f>IF(C3677="MAT.",VLOOKUP(A3677,INSUMOS_AUX!A:F,6,FALSE),0)</f>
        <v>604.45000000000005</v>
      </c>
      <c r="G3677" s="375">
        <f>IF(C3677="M.O.",VLOOKUP(A3677,INSUMOS_AUX!A:F,6,FALSE),0)</f>
        <v>0</v>
      </c>
    </row>
    <row r="3678" spans="1:7">
      <c r="A3678" s="414">
        <v>12815</v>
      </c>
      <c r="B3678" s="372" t="s">
        <v>2406</v>
      </c>
      <c r="C3678" s="374" t="s">
        <v>43</v>
      </c>
      <c r="D3678" s="374" t="s">
        <v>2</v>
      </c>
      <c r="E3678" s="375">
        <v>1.7412672000000001E-2</v>
      </c>
      <c r="F3678" s="268">
        <f>IF(C3678="MAT.",VLOOKUP(A3678,INSUMOS_AUX!A:F,6,FALSE),0)</f>
        <v>5.65</v>
      </c>
      <c r="G3678" s="375">
        <f>IF(C3678="M.O.",VLOOKUP(A3678,INSUMOS_AUX!A:F,6,FALSE),0)</f>
        <v>0</v>
      </c>
    </row>
    <row r="3679" spans="1:7">
      <c r="A3679" s="414">
        <v>12892</v>
      </c>
      <c r="B3679" s="372" t="s">
        <v>328</v>
      </c>
      <c r="C3679" s="374" t="s">
        <v>43</v>
      </c>
      <c r="D3679" s="374" t="s">
        <v>98</v>
      </c>
      <c r="E3679" s="375">
        <v>2.6370431999999999E-2</v>
      </c>
      <c r="F3679" s="268">
        <f>IF(C3679="MAT.",VLOOKUP(A3679,INSUMOS_AUX!A:F,6,FALSE),0)</f>
        <v>9</v>
      </c>
      <c r="G3679" s="375">
        <f>IF(C3679="M.O.",VLOOKUP(A3679,INSUMOS_AUX!A:F,6,FALSE),0)</f>
        <v>0</v>
      </c>
    </row>
    <row r="3680" spans="1:7">
      <c r="A3680" s="414">
        <v>12893</v>
      </c>
      <c r="B3680" s="372" t="s">
        <v>329</v>
      </c>
      <c r="C3680" s="374" t="s">
        <v>43</v>
      </c>
      <c r="D3680" s="374" t="s">
        <v>98</v>
      </c>
      <c r="E3680" s="375">
        <v>3.07392E-3</v>
      </c>
      <c r="F3680" s="268">
        <f>IF(C3680="MAT.",VLOOKUP(A3680,INSUMOS_AUX!A:F,6,FALSE),0)</f>
        <v>48</v>
      </c>
      <c r="G3680" s="375">
        <f>IF(C3680="M.O.",VLOOKUP(A3680,INSUMOS_AUX!A:F,6,FALSE),0)</f>
        <v>0</v>
      </c>
    </row>
    <row r="3681" spans="1:7">
      <c r="A3681" s="414">
        <v>2436</v>
      </c>
      <c r="B3681" s="372" t="s">
        <v>333</v>
      </c>
      <c r="C3681" s="374" t="s">
        <v>92</v>
      </c>
      <c r="D3681" s="374" t="s">
        <v>97</v>
      </c>
      <c r="E3681" s="375">
        <v>0.988896</v>
      </c>
      <c r="F3681" s="268">
        <f>IF(C3681="MAT.",VLOOKUP(A3681,INSUMOS_AUX!A:F,6,FALSE),0)</f>
        <v>0</v>
      </c>
      <c r="G3681" s="375">
        <f>IF(C3681="M.O.",VLOOKUP(A3681,INSUMOS_AUX!A:F,6,FALSE),0)</f>
        <v>13.35</v>
      </c>
    </row>
    <row r="3682" spans="1:7">
      <c r="A3682" s="414">
        <v>247</v>
      </c>
      <c r="B3682" s="372" t="s">
        <v>348</v>
      </c>
      <c r="C3682" s="374" t="s">
        <v>92</v>
      </c>
      <c r="D3682" s="374" t="s">
        <v>97</v>
      </c>
      <c r="E3682" s="375">
        <v>0.988896</v>
      </c>
      <c r="F3682" s="268">
        <f>IF(C3682="MAT.",VLOOKUP(A3682,INSUMOS_AUX!A:F,6,FALSE),0)</f>
        <v>0</v>
      </c>
      <c r="G3682" s="375">
        <f>IF(C3682="M.O.",VLOOKUP(A3682,INSUMOS_AUX!A:F,6,FALSE),0)</f>
        <v>10.01</v>
      </c>
    </row>
    <row r="3683" spans="1:7">
      <c r="A3683" s="414">
        <v>25966</v>
      </c>
      <c r="B3683" s="372" t="s">
        <v>3980</v>
      </c>
      <c r="C3683" s="374" t="s">
        <v>43</v>
      </c>
      <c r="D3683" s="374" t="s">
        <v>113</v>
      </c>
      <c r="E3683" s="375">
        <v>2.90208E-3</v>
      </c>
      <c r="F3683" s="268">
        <f>IF(C3683="MAT.",VLOOKUP(A3683,INSUMOS_AUX!A:F,6,FALSE),0)</f>
        <v>13.63</v>
      </c>
      <c r="G3683" s="375">
        <f>IF(C3683="M.O.",VLOOKUP(A3683,INSUMOS_AUX!A:F,6,FALSE),0)</f>
        <v>0</v>
      </c>
    </row>
    <row r="3684" spans="1:7">
      <c r="A3684" s="414">
        <v>2711</v>
      </c>
      <c r="B3684" s="372" t="s">
        <v>334</v>
      </c>
      <c r="C3684" s="374" t="s">
        <v>43</v>
      </c>
      <c r="D3684" s="374" t="s">
        <v>2</v>
      </c>
      <c r="E3684" s="375">
        <v>1.2760320000000001E-3</v>
      </c>
      <c r="F3684" s="268">
        <f>IF(C3684="MAT.",VLOOKUP(A3684,INSUMOS_AUX!A:F,6,FALSE),0)</f>
        <v>100.24</v>
      </c>
      <c r="G3684" s="375">
        <f>IF(C3684="M.O.",VLOOKUP(A3684,INSUMOS_AUX!A:F,6,FALSE),0)</f>
        <v>0</v>
      </c>
    </row>
    <row r="3685" spans="1:7">
      <c r="A3685" s="414">
        <v>36144</v>
      </c>
      <c r="B3685" s="372" t="s">
        <v>4026</v>
      </c>
      <c r="C3685" s="374" t="s">
        <v>43</v>
      </c>
      <c r="D3685" s="374" t="s">
        <v>2</v>
      </c>
      <c r="E3685" s="375">
        <v>0.21405542399999999</v>
      </c>
      <c r="F3685" s="268">
        <f>IF(C3685="MAT.",VLOOKUP(A3685,INSUMOS_AUX!A:F,6,FALSE),0)</f>
        <v>1.1200000000000001</v>
      </c>
      <c r="G3685" s="375">
        <f>IF(C3685="M.O.",VLOOKUP(A3685,INSUMOS_AUX!A:F,6,FALSE),0)</f>
        <v>0</v>
      </c>
    </row>
    <row r="3686" spans="1:7">
      <c r="A3686" s="414">
        <v>36146</v>
      </c>
      <c r="B3686" s="372" t="s">
        <v>3883</v>
      </c>
      <c r="C3686" s="374" t="s">
        <v>43</v>
      </c>
      <c r="D3686" s="374" t="s">
        <v>2</v>
      </c>
      <c r="E3686" s="375">
        <v>2.3813760000000002E-3</v>
      </c>
      <c r="F3686" s="268">
        <f>IF(C3686="MAT.",VLOOKUP(A3686,INSUMOS_AUX!A:F,6,FALSE),0)</f>
        <v>170</v>
      </c>
      <c r="G3686" s="375">
        <f>IF(C3686="M.O.",VLOOKUP(A3686,INSUMOS_AUX!A:F,6,FALSE),0)</f>
        <v>0</v>
      </c>
    </row>
    <row r="3687" spans="1:7" ht="21">
      <c r="A3687" s="414">
        <v>36149</v>
      </c>
      <c r="B3687" s="372" t="s">
        <v>4647</v>
      </c>
      <c r="C3687" s="374" t="s">
        <v>43</v>
      </c>
      <c r="D3687" s="374" t="s">
        <v>2</v>
      </c>
      <c r="E3687" s="375">
        <v>1.3824E-3</v>
      </c>
      <c r="F3687" s="268">
        <f>IF(C3687="MAT.",VLOOKUP(A3687,INSUMOS_AUX!A:F,6,FALSE),0)</f>
        <v>117.5</v>
      </c>
      <c r="G3687" s="375">
        <f>IF(C3687="M.O.",VLOOKUP(A3687,INSUMOS_AUX!A:F,6,FALSE),0)</f>
        <v>0</v>
      </c>
    </row>
    <row r="3688" spans="1:7">
      <c r="A3688" s="414">
        <v>36150</v>
      </c>
      <c r="B3688" s="372" t="s">
        <v>780</v>
      </c>
      <c r="C3688" s="374" t="s">
        <v>43</v>
      </c>
      <c r="D3688" s="374" t="s">
        <v>2</v>
      </c>
      <c r="E3688" s="375">
        <v>5.0808959999999997E-3</v>
      </c>
      <c r="F3688" s="268">
        <f>IF(C3688="MAT.",VLOOKUP(A3688,INSUMOS_AUX!A:F,6,FALSE),0)</f>
        <v>29.7</v>
      </c>
      <c r="G3688" s="375">
        <f>IF(C3688="M.O.",VLOOKUP(A3688,INSUMOS_AUX!A:F,6,FALSE),0)</f>
        <v>0</v>
      </c>
    </row>
    <row r="3689" spans="1:7" ht="21">
      <c r="A3689" s="414">
        <v>36153</v>
      </c>
      <c r="B3689" s="372" t="s">
        <v>4184</v>
      </c>
      <c r="C3689" s="374" t="s">
        <v>43</v>
      </c>
      <c r="D3689" s="374" t="s">
        <v>2</v>
      </c>
      <c r="E3689" s="375">
        <v>2.0639999999999999E-3</v>
      </c>
      <c r="F3689" s="268">
        <f>IF(C3689="MAT.",VLOOKUP(A3689,INSUMOS_AUX!A:F,6,FALSE),0)</f>
        <v>133.75</v>
      </c>
      <c r="G3689" s="375">
        <f>IF(C3689="M.O.",VLOOKUP(A3689,INSUMOS_AUX!A:F,6,FALSE),0)</f>
        <v>0</v>
      </c>
    </row>
    <row r="3690" spans="1:7">
      <c r="A3690" s="414">
        <v>37370</v>
      </c>
      <c r="B3690" s="372" t="s">
        <v>104</v>
      </c>
      <c r="C3690" s="374" t="s">
        <v>43</v>
      </c>
      <c r="D3690" s="374" t="s">
        <v>97</v>
      </c>
      <c r="E3690" s="375">
        <v>1.92</v>
      </c>
      <c r="F3690" s="268">
        <f>IF(C3690="MAT.",VLOOKUP(A3690,INSUMOS_AUX!A:F,6,FALSE),0)</f>
        <v>1.7</v>
      </c>
      <c r="G3690" s="375">
        <f>IF(C3690="M.O.",VLOOKUP(A3690,INSUMOS_AUX!A:F,6,FALSE),0)</f>
        <v>0</v>
      </c>
    </row>
    <row r="3691" spans="1:7">
      <c r="A3691" s="414">
        <v>37371</v>
      </c>
      <c r="B3691" s="372" t="s">
        <v>105</v>
      </c>
      <c r="C3691" s="374" t="s">
        <v>43</v>
      </c>
      <c r="D3691" s="374" t="s">
        <v>97</v>
      </c>
      <c r="E3691" s="375">
        <v>1.92</v>
      </c>
      <c r="F3691" s="268">
        <f>IF(C3691="MAT.",VLOOKUP(A3691,INSUMOS_AUX!A:F,6,FALSE),0)</f>
        <v>0.64</v>
      </c>
      <c r="G3691" s="375">
        <f>IF(C3691="M.O.",VLOOKUP(A3691,INSUMOS_AUX!A:F,6,FALSE),0)</f>
        <v>0</v>
      </c>
    </row>
    <row r="3692" spans="1:7">
      <c r="A3692" s="414">
        <v>37372</v>
      </c>
      <c r="B3692" s="372" t="s">
        <v>106</v>
      </c>
      <c r="C3692" s="374" t="s">
        <v>43</v>
      </c>
      <c r="D3692" s="374" t="s">
        <v>97</v>
      </c>
      <c r="E3692" s="375">
        <v>1.92</v>
      </c>
      <c r="F3692" s="268">
        <f>IF(C3692="MAT.",VLOOKUP(A3692,INSUMOS_AUX!A:F,6,FALSE),0)</f>
        <v>0.37</v>
      </c>
      <c r="G3692" s="375">
        <f>IF(C3692="M.O.",VLOOKUP(A3692,INSUMOS_AUX!A:F,6,FALSE),0)</f>
        <v>0</v>
      </c>
    </row>
    <row r="3693" spans="1:7">
      <c r="A3693" s="414">
        <v>37373</v>
      </c>
      <c r="B3693" s="372" t="s">
        <v>107</v>
      </c>
      <c r="C3693" s="374" t="s">
        <v>43</v>
      </c>
      <c r="D3693" s="374" t="s">
        <v>97</v>
      </c>
      <c r="E3693" s="375">
        <v>1.92</v>
      </c>
      <c r="F3693" s="268">
        <f>IF(C3693="MAT.",VLOOKUP(A3693,INSUMOS_AUX!A:F,6,FALSE),0)</f>
        <v>0.02</v>
      </c>
      <c r="G3693" s="375">
        <f>IF(C3693="M.O.",VLOOKUP(A3693,INSUMOS_AUX!A:F,6,FALSE),0)</f>
        <v>0</v>
      </c>
    </row>
    <row r="3694" spans="1:7">
      <c r="A3694" s="414">
        <v>38382</v>
      </c>
      <c r="B3694" s="372" t="s">
        <v>2915</v>
      </c>
      <c r="C3694" s="374" t="s">
        <v>43</v>
      </c>
      <c r="D3694" s="374" t="s">
        <v>2</v>
      </c>
      <c r="E3694" s="375">
        <v>5.2415999999999999E-3</v>
      </c>
      <c r="F3694" s="268">
        <f>IF(C3694="MAT.",VLOOKUP(A3694,INSUMOS_AUX!A:F,6,FALSE),0)</f>
        <v>7.37</v>
      </c>
      <c r="G3694" s="375">
        <f>IF(C3694="M.O.",VLOOKUP(A3694,INSUMOS_AUX!A:F,6,FALSE),0)</f>
        <v>0</v>
      </c>
    </row>
    <row r="3695" spans="1:7">
      <c r="A3695" s="414">
        <v>38390</v>
      </c>
      <c r="B3695" s="372" t="s">
        <v>4067</v>
      </c>
      <c r="C3695" s="374" t="s">
        <v>43</v>
      </c>
      <c r="D3695" s="374" t="s">
        <v>2</v>
      </c>
      <c r="E3695" s="375">
        <v>2.90208E-3</v>
      </c>
      <c r="F3695" s="268">
        <f>IF(C3695="MAT.",VLOOKUP(A3695,INSUMOS_AUX!A:F,6,FALSE),0)</f>
        <v>22.22</v>
      </c>
      <c r="G3695" s="375">
        <f>IF(C3695="M.O.",VLOOKUP(A3695,INSUMOS_AUX!A:F,6,FALSE),0)</f>
        <v>0</v>
      </c>
    </row>
    <row r="3696" spans="1:7">
      <c r="A3696" s="414">
        <v>38393</v>
      </c>
      <c r="B3696" s="372" t="s">
        <v>4066</v>
      </c>
      <c r="C3696" s="374" t="s">
        <v>43</v>
      </c>
      <c r="D3696" s="374" t="s">
        <v>2</v>
      </c>
      <c r="E3696" s="375">
        <v>2.90208E-3</v>
      </c>
      <c r="F3696" s="268">
        <f>IF(C3696="MAT.",VLOOKUP(A3696,INSUMOS_AUX!A:F,6,FALSE),0)</f>
        <v>10.02</v>
      </c>
      <c r="G3696" s="375">
        <f>IF(C3696="M.O.",VLOOKUP(A3696,INSUMOS_AUX!A:F,6,FALSE),0)</f>
        <v>0</v>
      </c>
    </row>
    <row r="3697" spans="1:7">
      <c r="A3697" s="414">
        <v>38396</v>
      </c>
      <c r="B3697" s="372" t="s">
        <v>4090</v>
      </c>
      <c r="C3697" s="374" t="s">
        <v>43</v>
      </c>
      <c r="D3697" s="374" t="s">
        <v>2</v>
      </c>
      <c r="E3697" s="375">
        <v>1.04064E-4</v>
      </c>
      <c r="F3697" s="268">
        <f>IF(C3697="MAT.",VLOOKUP(A3697,INSUMOS_AUX!A:F,6,FALSE),0)</f>
        <v>308.81</v>
      </c>
      <c r="G3697" s="375">
        <f>IF(C3697="M.O.",VLOOKUP(A3697,INSUMOS_AUX!A:F,6,FALSE),0)</f>
        <v>0</v>
      </c>
    </row>
    <row r="3698" spans="1:7">
      <c r="A3698" s="414">
        <v>38399</v>
      </c>
      <c r="B3698" s="372" t="s">
        <v>914</v>
      </c>
      <c r="C3698" s="374" t="s">
        <v>43</v>
      </c>
      <c r="D3698" s="374" t="s">
        <v>2</v>
      </c>
      <c r="E3698" s="375">
        <v>5.1993600000000003E-4</v>
      </c>
      <c r="F3698" s="268">
        <f>IF(C3698="MAT.",VLOOKUP(A3698,INSUMOS_AUX!A:F,6,FALSE),0)</f>
        <v>123.87</v>
      </c>
      <c r="G3698" s="375">
        <f>IF(C3698="M.O.",VLOOKUP(A3698,INSUMOS_AUX!A:F,6,FALSE),0)</f>
        <v>0</v>
      </c>
    </row>
    <row r="3699" spans="1:7" ht="21">
      <c r="A3699" s="414">
        <v>38413</v>
      </c>
      <c r="B3699" s="372" t="s">
        <v>2921</v>
      </c>
      <c r="C3699" s="374" t="s">
        <v>43</v>
      </c>
      <c r="D3699" s="374" t="s">
        <v>2</v>
      </c>
      <c r="E3699" s="375">
        <v>8.4672000000000005E-5</v>
      </c>
      <c r="F3699" s="268">
        <f>IF(C3699="MAT.",VLOOKUP(A3699,INSUMOS_AUX!A:F,6,FALSE),0)</f>
        <v>623.17999999999995</v>
      </c>
      <c r="G3699" s="375">
        <f>IF(C3699="M.O.",VLOOKUP(A3699,INSUMOS_AUX!A:F,6,FALSE),0)</f>
        <v>0</v>
      </c>
    </row>
    <row r="3700" spans="1:7">
      <c r="A3700" s="414">
        <v>38476</v>
      </c>
      <c r="B3700" s="372" t="s">
        <v>2266</v>
      </c>
      <c r="C3700" s="374" t="s">
        <v>43</v>
      </c>
      <c r="D3700" s="374" t="s">
        <v>2</v>
      </c>
      <c r="E3700" s="375">
        <v>3.9494399999999999E-4</v>
      </c>
      <c r="F3700" s="268">
        <f>IF(C3700="MAT.",VLOOKUP(A3700,INSUMOS_AUX!A:F,6,FALSE),0)</f>
        <v>186.63</v>
      </c>
      <c r="G3700" s="375">
        <f>IF(C3700="M.O.",VLOOKUP(A3700,INSUMOS_AUX!A:F,6,FALSE),0)</f>
        <v>0</v>
      </c>
    </row>
    <row r="3701" spans="1:7">
      <c r="A3701" s="414">
        <v>38477</v>
      </c>
      <c r="B3701" s="372" t="s">
        <v>2267</v>
      </c>
      <c r="C3701" s="374" t="s">
        <v>43</v>
      </c>
      <c r="D3701" s="374" t="s">
        <v>2</v>
      </c>
      <c r="E3701" s="375">
        <v>8.4672000000000005E-5</v>
      </c>
      <c r="F3701" s="268">
        <f>IF(C3701="MAT.",VLOOKUP(A3701,INSUMOS_AUX!A:F,6,FALSE),0)</f>
        <v>528.54</v>
      </c>
      <c r="G3701" s="375">
        <f>IF(C3701="M.O.",VLOOKUP(A3701,INSUMOS_AUX!A:F,6,FALSE),0)</f>
        <v>0</v>
      </c>
    </row>
    <row r="3702" spans="1:7">
      <c r="A3702" s="414" t="s">
        <v>6672</v>
      </c>
      <c r="B3702" s="372" t="s">
        <v>6432</v>
      </c>
      <c r="C3702" s="374" t="s">
        <v>43</v>
      </c>
      <c r="D3702" s="374" t="s">
        <v>2</v>
      </c>
      <c r="E3702" s="375">
        <v>1</v>
      </c>
      <c r="F3702" s="268">
        <f>IF(C3702="MAT.",VLOOKUP(A3702,INSUMOS_AUX!A:F,6,FALSE),0)</f>
        <v>36.82</v>
      </c>
      <c r="G3702" s="375">
        <f>IF(C3702="M.O.",VLOOKUP(A3702,INSUMOS_AUX!A:F,6,FALSE),0)</f>
        <v>0</v>
      </c>
    </row>
    <row r="3703" spans="1:7">
      <c r="A3703" s="414"/>
      <c r="B3703" s="110"/>
      <c r="C3703" s="97"/>
      <c r="D3703" s="97"/>
      <c r="E3703" s="97"/>
      <c r="F3703" s="97"/>
      <c r="G3703" s="97"/>
    </row>
    <row r="3704" spans="1:7">
      <c r="A3704" s="414" t="s">
        <v>5852</v>
      </c>
      <c r="B3704" s="358" t="s">
        <v>5853</v>
      </c>
      <c r="C3704" s="360" t="s">
        <v>75</v>
      </c>
      <c r="D3704" s="360" t="s">
        <v>2</v>
      </c>
      <c r="E3704" s="361">
        <v>170</v>
      </c>
      <c r="F3704" s="361">
        <f t="shared" ref="F3704:G3704" si="122">SUMPRODUCT($E3705:$E3730,F3705:F3730)</f>
        <v>0.35029981369999996</v>
      </c>
      <c r="G3704" s="361">
        <f t="shared" si="122"/>
        <v>0.41255504999999998</v>
      </c>
    </row>
    <row r="3705" spans="1:7">
      <c r="A3705" s="414">
        <v>10</v>
      </c>
      <c r="B3705" s="372" t="s">
        <v>332</v>
      </c>
      <c r="C3705" s="374" t="s">
        <v>43</v>
      </c>
      <c r="D3705" s="374" t="s">
        <v>2</v>
      </c>
      <c r="E3705" s="375">
        <v>2.40516E-4</v>
      </c>
      <c r="F3705" s="268">
        <f>IF(C3705="MAT.",VLOOKUP(A3705,INSUMOS_AUX!A:F,6,FALSE),0)</f>
        <v>6.13</v>
      </c>
      <c r="G3705" s="375">
        <f>IF(C3705="M.O.",VLOOKUP(A3705,INSUMOS_AUX!A:F,6,FALSE),0)</f>
        <v>0</v>
      </c>
    </row>
    <row r="3706" spans="1:7" ht="21">
      <c r="A3706" s="414">
        <v>11359</v>
      </c>
      <c r="B3706" s="372" t="s">
        <v>5603</v>
      </c>
      <c r="C3706" s="374" t="s">
        <v>43</v>
      </c>
      <c r="D3706" s="374" t="s">
        <v>2</v>
      </c>
      <c r="E3706" s="375">
        <v>2.0310000000000001E-6</v>
      </c>
      <c r="F3706" s="268">
        <f>IF(C3706="MAT.",VLOOKUP(A3706,INSUMOS_AUX!A:F,6,FALSE),0)</f>
        <v>604.45000000000005</v>
      </c>
      <c r="G3706" s="375">
        <f>IF(C3706="M.O.",VLOOKUP(A3706,INSUMOS_AUX!A:F,6,FALSE),0)</f>
        <v>0</v>
      </c>
    </row>
    <row r="3707" spans="1:7">
      <c r="A3707" s="414">
        <v>12815</v>
      </c>
      <c r="B3707" s="372" t="s">
        <v>2406</v>
      </c>
      <c r="C3707" s="374" t="s">
        <v>43</v>
      </c>
      <c r="D3707" s="374" t="s">
        <v>2</v>
      </c>
      <c r="E3707" s="375">
        <v>2.7207300000000001E-4</v>
      </c>
      <c r="F3707" s="268">
        <f>IF(C3707="MAT.",VLOOKUP(A3707,INSUMOS_AUX!A:F,6,FALSE),0)</f>
        <v>5.65</v>
      </c>
      <c r="G3707" s="375">
        <f>IF(C3707="M.O.",VLOOKUP(A3707,INSUMOS_AUX!A:F,6,FALSE),0)</f>
        <v>0</v>
      </c>
    </row>
    <row r="3708" spans="1:7">
      <c r="A3708" s="414">
        <v>12892</v>
      </c>
      <c r="B3708" s="372" t="s">
        <v>328</v>
      </c>
      <c r="C3708" s="374" t="s">
        <v>43</v>
      </c>
      <c r="D3708" s="374" t="s">
        <v>98</v>
      </c>
      <c r="E3708" s="375">
        <v>4.1203799999999999E-4</v>
      </c>
      <c r="F3708" s="268">
        <f>IF(C3708="MAT.",VLOOKUP(A3708,INSUMOS_AUX!A:F,6,FALSE),0)</f>
        <v>9</v>
      </c>
      <c r="G3708" s="375">
        <f>IF(C3708="M.O.",VLOOKUP(A3708,INSUMOS_AUX!A:F,6,FALSE),0)</f>
        <v>0</v>
      </c>
    </row>
    <row r="3709" spans="1:7">
      <c r="A3709" s="414">
        <v>12893</v>
      </c>
      <c r="B3709" s="372" t="s">
        <v>329</v>
      </c>
      <c r="C3709" s="374" t="s">
        <v>43</v>
      </c>
      <c r="D3709" s="374" t="s">
        <v>98</v>
      </c>
      <c r="E3709" s="375">
        <v>4.8029999999999999E-5</v>
      </c>
      <c r="F3709" s="268">
        <f>IF(C3709="MAT.",VLOOKUP(A3709,INSUMOS_AUX!A:F,6,FALSE),0)</f>
        <v>48</v>
      </c>
      <c r="G3709" s="375">
        <f>IF(C3709="M.O.",VLOOKUP(A3709,INSUMOS_AUX!A:F,6,FALSE),0)</f>
        <v>0</v>
      </c>
    </row>
    <row r="3710" spans="1:7">
      <c r="A3710" s="414">
        <v>2436</v>
      </c>
      <c r="B3710" s="372" t="s">
        <v>333</v>
      </c>
      <c r="C3710" s="374" t="s">
        <v>92</v>
      </c>
      <c r="D3710" s="374" t="s">
        <v>97</v>
      </c>
      <c r="E3710" s="375">
        <v>3.0903E-2</v>
      </c>
      <c r="F3710" s="268">
        <f>IF(C3710="MAT.",VLOOKUP(A3710,INSUMOS_AUX!A:F,6,FALSE),0)</f>
        <v>0</v>
      </c>
      <c r="G3710" s="375">
        <f>IF(C3710="M.O.",VLOOKUP(A3710,INSUMOS_AUX!A:F,6,FALSE),0)</f>
        <v>13.35</v>
      </c>
    </row>
    <row r="3711" spans="1:7">
      <c r="A3711" s="414">
        <v>25966</v>
      </c>
      <c r="B3711" s="372" t="s">
        <v>3980</v>
      </c>
      <c r="C3711" s="374" t="s">
        <v>43</v>
      </c>
      <c r="D3711" s="374" t="s">
        <v>113</v>
      </c>
      <c r="E3711" s="375">
        <v>4.5345E-5</v>
      </c>
      <c r="F3711" s="268">
        <f>IF(C3711="MAT.",VLOOKUP(A3711,INSUMOS_AUX!A:F,6,FALSE),0)</f>
        <v>13.63</v>
      </c>
      <c r="G3711" s="375">
        <f>IF(C3711="M.O.",VLOOKUP(A3711,INSUMOS_AUX!A:F,6,FALSE),0)</f>
        <v>0</v>
      </c>
    </row>
    <row r="3712" spans="1:7">
      <c r="A3712" s="414">
        <v>2711</v>
      </c>
      <c r="B3712" s="372" t="s">
        <v>334</v>
      </c>
      <c r="C3712" s="374" t="s">
        <v>43</v>
      </c>
      <c r="D3712" s="374" t="s">
        <v>2</v>
      </c>
      <c r="E3712" s="375">
        <v>1.9938000000000001E-5</v>
      </c>
      <c r="F3712" s="268">
        <f>IF(C3712="MAT.",VLOOKUP(A3712,INSUMOS_AUX!A:F,6,FALSE),0)</f>
        <v>100.24</v>
      </c>
      <c r="G3712" s="375">
        <f>IF(C3712="M.O.",VLOOKUP(A3712,INSUMOS_AUX!A:F,6,FALSE),0)</f>
        <v>0</v>
      </c>
    </row>
    <row r="3713" spans="1:7">
      <c r="A3713" s="414">
        <v>36144</v>
      </c>
      <c r="B3713" s="372" t="s">
        <v>4026</v>
      </c>
      <c r="C3713" s="374" t="s">
        <v>43</v>
      </c>
      <c r="D3713" s="374" t="s">
        <v>2</v>
      </c>
      <c r="E3713" s="375">
        <v>3.3446159999999999E-3</v>
      </c>
      <c r="F3713" s="268">
        <f>IF(C3713="MAT.",VLOOKUP(A3713,INSUMOS_AUX!A:F,6,FALSE),0)</f>
        <v>1.1200000000000001</v>
      </c>
      <c r="G3713" s="375">
        <f>IF(C3713="M.O.",VLOOKUP(A3713,INSUMOS_AUX!A:F,6,FALSE),0)</f>
        <v>0</v>
      </c>
    </row>
    <row r="3714" spans="1:7">
      <c r="A3714" s="414">
        <v>36146</v>
      </c>
      <c r="B3714" s="372" t="s">
        <v>3883</v>
      </c>
      <c r="C3714" s="374" t="s">
        <v>43</v>
      </c>
      <c r="D3714" s="374" t="s">
        <v>2</v>
      </c>
      <c r="E3714" s="375">
        <v>3.7209000000000002E-5</v>
      </c>
      <c r="F3714" s="268">
        <f>IF(C3714="MAT.",VLOOKUP(A3714,INSUMOS_AUX!A:F,6,FALSE),0)</f>
        <v>170</v>
      </c>
      <c r="G3714" s="375">
        <f>IF(C3714="M.O.",VLOOKUP(A3714,INSUMOS_AUX!A:F,6,FALSE),0)</f>
        <v>0</v>
      </c>
    </row>
    <row r="3715" spans="1:7" ht="21">
      <c r="A3715" s="414">
        <v>36149</v>
      </c>
      <c r="B3715" s="372" t="s">
        <v>4647</v>
      </c>
      <c r="C3715" s="374" t="s">
        <v>43</v>
      </c>
      <c r="D3715" s="374" t="s">
        <v>2</v>
      </c>
      <c r="E3715" s="375">
        <v>2.16E-5</v>
      </c>
      <c r="F3715" s="268">
        <f>IF(C3715="MAT.",VLOOKUP(A3715,INSUMOS_AUX!A:F,6,FALSE),0)</f>
        <v>117.5</v>
      </c>
      <c r="G3715" s="375">
        <f>IF(C3715="M.O.",VLOOKUP(A3715,INSUMOS_AUX!A:F,6,FALSE),0)</f>
        <v>0</v>
      </c>
    </row>
    <row r="3716" spans="1:7">
      <c r="A3716" s="414">
        <v>36150</v>
      </c>
      <c r="B3716" s="372" t="s">
        <v>780</v>
      </c>
      <c r="C3716" s="374" t="s">
        <v>43</v>
      </c>
      <c r="D3716" s="374" t="s">
        <v>2</v>
      </c>
      <c r="E3716" s="375">
        <v>7.9388999999999995E-5</v>
      </c>
      <c r="F3716" s="268">
        <f>IF(C3716="MAT.",VLOOKUP(A3716,INSUMOS_AUX!A:F,6,FALSE),0)</f>
        <v>29.7</v>
      </c>
      <c r="G3716" s="375">
        <f>IF(C3716="M.O.",VLOOKUP(A3716,INSUMOS_AUX!A:F,6,FALSE),0)</f>
        <v>0</v>
      </c>
    </row>
    <row r="3717" spans="1:7" ht="21">
      <c r="A3717" s="414">
        <v>36153</v>
      </c>
      <c r="B3717" s="372" t="s">
        <v>4184</v>
      </c>
      <c r="C3717" s="374" t="s">
        <v>43</v>
      </c>
      <c r="D3717" s="374" t="s">
        <v>2</v>
      </c>
      <c r="E3717" s="375">
        <v>3.2249999999999998E-5</v>
      </c>
      <c r="F3717" s="268">
        <f>IF(C3717="MAT.",VLOOKUP(A3717,INSUMOS_AUX!A:F,6,FALSE),0)</f>
        <v>133.75</v>
      </c>
      <c r="G3717" s="375">
        <f>IF(C3717="M.O.",VLOOKUP(A3717,INSUMOS_AUX!A:F,6,FALSE),0)</f>
        <v>0</v>
      </c>
    </row>
    <row r="3718" spans="1:7">
      <c r="A3718" s="414">
        <v>37370</v>
      </c>
      <c r="B3718" s="372" t="s">
        <v>104</v>
      </c>
      <c r="C3718" s="374" t="s">
        <v>43</v>
      </c>
      <c r="D3718" s="374" t="s">
        <v>97</v>
      </c>
      <c r="E3718" s="375">
        <v>0.03</v>
      </c>
      <c r="F3718" s="268">
        <f>IF(C3718="MAT.",VLOOKUP(A3718,INSUMOS_AUX!A:F,6,FALSE),0)</f>
        <v>1.7</v>
      </c>
      <c r="G3718" s="375">
        <f>IF(C3718="M.O.",VLOOKUP(A3718,INSUMOS_AUX!A:F,6,FALSE),0)</f>
        <v>0</v>
      </c>
    </row>
    <row r="3719" spans="1:7">
      <c r="A3719" s="414">
        <v>37371</v>
      </c>
      <c r="B3719" s="372" t="s">
        <v>105</v>
      </c>
      <c r="C3719" s="374" t="s">
        <v>43</v>
      </c>
      <c r="D3719" s="374" t="s">
        <v>97</v>
      </c>
      <c r="E3719" s="375">
        <v>0.03</v>
      </c>
      <c r="F3719" s="268">
        <f>IF(C3719="MAT.",VLOOKUP(A3719,INSUMOS_AUX!A:F,6,FALSE),0)</f>
        <v>0.64</v>
      </c>
      <c r="G3719" s="375">
        <f>IF(C3719="M.O.",VLOOKUP(A3719,INSUMOS_AUX!A:F,6,FALSE),0)</f>
        <v>0</v>
      </c>
    </row>
    <row r="3720" spans="1:7">
      <c r="A3720" s="414">
        <v>37372</v>
      </c>
      <c r="B3720" s="372" t="s">
        <v>106</v>
      </c>
      <c r="C3720" s="374" t="s">
        <v>43</v>
      </c>
      <c r="D3720" s="374" t="s">
        <v>97</v>
      </c>
      <c r="E3720" s="375">
        <v>0.03</v>
      </c>
      <c r="F3720" s="268">
        <f>IF(C3720="MAT.",VLOOKUP(A3720,INSUMOS_AUX!A:F,6,FALSE),0)</f>
        <v>0.37</v>
      </c>
      <c r="G3720" s="375">
        <f>IF(C3720="M.O.",VLOOKUP(A3720,INSUMOS_AUX!A:F,6,FALSE),0)</f>
        <v>0</v>
      </c>
    </row>
    <row r="3721" spans="1:7">
      <c r="A3721" s="414">
        <v>37373</v>
      </c>
      <c r="B3721" s="372" t="s">
        <v>107</v>
      </c>
      <c r="C3721" s="374" t="s">
        <v>43</v>
      </c>
      <c r="D3721" s="374" t="s">
        <v>97</v>
      </c>
      <c r="E3721" s="375">
        <v>0.03</v>
      </c>
      <c r="F3721" s="268">
        <f>IF(C3721="MAT.",VLOOKUP(A3721,INSUMOS_AUX!A:F,6,FALSE),0)</f>
        <v>0.02</v>
      </c>
      <c r="G3721" s="375">
        <f>IF(C3721="M.O.",VLOOKUP(A3721,INSUMOS_AUX!A:F,6,FALSE),0)</f>
        <v>0</v>
      </c>
    </row>
    <row r="3722" spans="1:7">
      <c r="A3722" s="414">
        <v>38382</v>
      </c>
      <c r="B3722" s="372" t="s">
        <v>2915</v>
      </c>
      <c r="C3722" s="374" t="s">
        <v>43</v>
      </c>
      <c r="D3722" s="374" t="s">
        <v>2</v>
      </c>
      <c r="E3722" s="375">
        <v>8.1899999999999999E-5</v>
      </c>
      <c r="F3722" s="268">
        <f>IF(C3722="MAT.",VLOOKUP(A3722,INSUMOS_AUX!A:F,6,FALSE),0)</f>
        <v>7.37</v>
      </c>
      <c r="G3722" s="375">
        <f>IF(C3722="M.O.",VLOOKUP(A3722,INSUMOS_AUX!A:F,6,FALSE),0)</f>
        <v>0</v>
      </c>
    </row>
    <row r="3723" spans="1:7">
      <c r="A3723" s="414">
        <v>38390</v>
      </c>
      <c r="B3723" s="372" t="s">
        <v>4067</v>
      </c>
      <c r="C3723" s="374" t="s">
        <v>43</v>
      </c>
      <c r="D3723" s="374" t="s">
        <v>2</v>
      </c>
      <c r="E3723" s="375">
        <v>4.5345E-5</v>
      </c>
      <c r="F3723" s="268">
        <f>IF(C3723="MAT.",VLOOKUP(A3723,INSUMOS_AUX!A:F,6,FALSE),0)</f>
        <v>22.22</v>
      </c>
      <c r="G3723" s="375">
        <f>IF(C3723="M.O.",VLOOKUP(A3723,INSUMOS_AUX!A:F,6,FALSE),0)</f>
        <v>0</v>
      </c>
    </row>
    <row r="3724" spans="1:7">
      <c r="A3724" s="414">
        <v>38393</v>
      </c>
      <c r="B3724" s="372" t="s">
        <v>4066</v>
      </c>
      <c r="C3724" s="374" t="s">
        <v>43</v>
      </c>
      <c r="D3724" s="374" t="s">
        <v>2</v>
      </c>
      <c r="E3724" s="375">
        <v>4.5345E-5</v>
      </c>
      <c r="F3724" s="268">
        <f>IF(C3724="MAT.",VLOOKUP(A3724,INSUMOS_AUX!A:F,6,FALSE),0)</f>
        <v>10.02</v>
      </c>
      <c r="G3724" s="375">
        <f>IF(C3724="M.O.",VLOOKUP(A3724,INSUMOS_AUX!A:F,6,FALSE),0)</f>
        <v>0</v>
      </c>
    </row>
    <row r="3725" spans="1:7">
      <c r="A3725" s="414">
        <v>38396</v>
      </c>
      <c r="B3725" s="372" t="s">
        <v>4090</v>
      </c>
      <c r="C3725" s="374" t="s">
        <v>43</v>
      </c>
      <c r="D3725" s="374" t="s">
        <v>2</v>
      </c>
      <c r="E3725" s="375">
        <v>1.626E-6</v>
      </c>
      <c r="F3725" s="268">
        <f>IF(C3725="MAT.",VLOOKUP(A3725,INSUMOS_AUX!A:F,6,FALSE),0)</f>
        <v>308.81</v>
      </c>
      <c r="G3725" s="375">
        <f>IF(C3725="M.O.",VLOOKUP(A3725,INSUMOS_AUX!A:F,6,FALSE),0)</f>
        <v>0</v>
      </c>
    </row>
    <row r="3726" spans="1:7">
      <c r="A3726" s="414">
        <v>38399</v>
      </c>
      <c r="B3726" s="372" t="s">
        <v>914</v>
      </c>
      <c r="C3726" s="374" t="s">
        <v>43</v>
      </c>
      <c r="D3726" s="374" t="s">
        <v>2</v>
      </c>
      <c r="E3726" s="375">
        <v>8.1240000000000005E-6</v>
      </c>
      <c r="F3726" s="268">
        <f>IF(C3726="MAT.",VLOOKUP(A3726,INSUMOS_AUX!A:F,6,FALSE),0)</f>
        <v>123.87</v>
      </c>
      <c r="G3726" s="375">
        <f>IF(C3726="M.O.",VLOOKUP(A3726,INSUMOS_AUX!A:F,6,FALSE),0)</f>
        <v>0</v>
      </c>
    </row>
    <row r="3727" spans="1:7" ht="21">
      <c r="A3727" s="414">
        <v>38413</v>
      </c>
      <c r="B3727" s="372" t="s">
        <v>2921</v>
      </c>
      <c r="C3727" s="374" t="s">
        <v>43</v>
      </c>
      <c r="D3727" s="374" t="s">
        <v>2</v>
      </c>
      <c r="E3727" s="375">
        <v>1.3230000000000001E-6</v>
      </c>
      <c r="F3727" s="268">
        <f>IF(C3727="MAT.",VLOOKUP(A3727,INSUMOS_AUX!A:F,6,FALSE),0)</f>
        <v>623.17999999999995</v>
      </c>
      <c r="G3727" s="375">
        <f>IF(C3727="M.O.",VLOOKUP(A3727,INSUMOS_AUX!A:F,6,FALSE),0)</f>
        <v>0</v>
      </c>
    </row>
    <row r="3728" spans="1:7">
      <c r="A3728" s="414">
        <v>38476</v>
      </c>
      <c r="B3728" s="372" t="s">
        <v>2266</v>
      </c>
      <c r="C3728" s="374" t="s">
        <v>43</v>
      </c>
      <c r="D3728" s="374" t="s">
        <v>2</v>
      </c>
      <c r="E3728" s="375">
        <v>6.1709999999999999E-6</v>
      </c>
      <c r="F3728" s="268">
        <f>IF(C3728="MAT.",VLOOKUP(A3728,INSUMOS_AUX!A:F,6,FALSE),0)</f>
        <v>186.63</v>
      </c>
      <c r="G3728" s="375">
        <f>IF(C3728="M.O.",VLOOKUP(A3728,INSUMOS_AUX!A:F,6,FALSE),0)</f>
        <v>0</v>
      </c>
    </row>
    <row r="3729" spans="1:7">
      <c r="A3729" s="414">
        <v>38477</v>
      </c>
      <c r="B3729" s="372" t="s">
        <v>2267</v>
      </c>
      <c r="C3729" s="374" t="s">
        <v>43</v>
      </c>
      <c r="D3729" s="374" t="s">
        <v>2</v>
      </c>
      <c r="E3729" s="375">
        <v>1.3230000000000001E-6</v>
      </c>
      <c r="F3729" s="268">
        <f>IF(C3729="MAT.",VLOOKUP(A3729,INSUMOS_AUX!A:F,6,FALSE),0)</f>
        <v>528.54</v>
      </c>
      <c r="G3729" s="375">
        <f>IF(C3729="M.O.",VLOOKUP(A3729,INSUMOS_AUX!A:F,6,FALSE),0)</f>
        <v>0</v>
      </c>
    </row>
    <row r="3730" spans="1:7">
      <c r="A3730" s="414" t="s">
        <v>6681</v>
      </c>
      <c r="B3730" s="372" t="s">
        <v>5853</v>
      </c>
      <c r="C3730" s="374" t="s">
        <v>43</v>
      </c>
      <c r="D3730" s="374" t="s">
        <v>2</v>
      </c>
      <c r="E3730" s="375">
        <v>1</v>
      </c>
      <c r="F3730" s="268">
        <f>IF(C3730="MAT.",VLOOKUP(A3730,INSUMOS_AUX!A:F,6,FALSE),0)</f>
        <v>0.22999999999999998</v>
      </c>
      <c r="G3730" s="375">
        <f>IF(C3730="M.O.",VLOOKUP(A3730,INSUMOS_AUX!A:F,6,FALSE),0)</f>
        <v>0</v>
      </c>
    </row>
    <row r="3731" spans="1:7">
      <c r="A3731" s="414"/>
      <c r="B3731" s="110"/>
      <c r="C3731" s="97"/>
      <c r="D3731" s="97"/>
      <c r="E3731" s="97"/>
      <c r="F3731" s="97"/>
      <c r="G3731" s="97"/>
    </row>
    <row r="3732" spans="1:7">
      <c r="A3732" s="414" t="s">
        <v>5854</v>
      </c>
      <c r="B3732" s="358" t="s">
        <v>5855</v>
      </c>
      <c r="C3732" s="360" t="s">
        <v>75</v>
      </c>
      <c r="D3732" s="360" t="s">
        <v>2</v>
      </c>
      <c r="E3732" s="361">
        <v>316</v>
      </c>
      <c r="F3732" s="361">
        <f t="shared" ref="F3732:G3732" si="123">SUMPRODUCT($E3733:$E3759,F3733:F3759)</f>
        <v>0.12293224978</v>
      </c>
      <c r="G3732" s="361">
        <f t="shared" si="123"/>
        <v>0.1588166976</v>
      </c>
    </row>
    <row r="3733" spans="1:7">
      <c r="A3733" s="414">
        <v>10</v>
      </c>
      <c r="B3733" s="372" t="s">
        <v>332</v>
      </c>
      <c r="C3733" s="374" t="s">
        <v>43</v>
      </c>
      <c r="D3733" s="374" t="s">
        <v>2</v>
      </c>
      <c r="E3733" s="375">
        <v>1.05828E-4</v>
      </c>
      <c r="F3733" s="268">
        <f>IF(C3733="MAT.",VLOOKUP(A3733,INSUMOS_AUX!A:F,6,FALSE),0)</f>
        <v>6.13</v>
      </c>
      <c r="G3733" s="375">
        <f>IF(C3733="M.O.",VLOOKUP(A3733,INSUMOS_AUX!A:F,6,FALSE),0)</f>
        <v>0</v>
      </c>
    </row>
    <row r="3734" spans="1:7" ht="21">
      <c r="A3734" s="414">
        <v>11359</v>
      </c>
      <c r="B3734" s="372" t="s">
        <v>5603</v>
      </c>
      <c r="C3734" s="374" t="s">
        <v>43</v>
      </c>
      <c r="D3734" s="374" t="s">
        <v>2</v>
      </c>
      <c r="E3734" s="375">
        <v>8.9400000000000004E-7</v>
      </c>
      <c r="F3734" s="268">
        <f>IF(C3734="MAT.",VLOOKUP(A3734,INSUMOS_AUX!A:F,6,FALSE),0)</f>
        <v>604.45000000000005</v>
      </c>
      <c r="G3734" s="375">
        <f>IF(C3734="M.O.",VLOOKUP(A3734,INSUMOS_AUX!A:F,6,FALSE),0)</f>
        <v>0</v>
      </c>
    </row>
    <row r="3735" spans="1:7">
      <c r="A3735" s="414">
        <v>12815</v>
      </c>
      <c r="B3735" s="372" t="s">
        <v>2406</v>
      </c>
      <c r="C3735" s="374" t="s">
        <v>43</v>
      </c>
      <c r="D3735" s="374" t="s">
        <v>2</v>
      </c>
      <c r="E3735" s="375">
        <v>1.1971199999999999E-4</v>
      </c>
      <c r="F3735" s="268">
        <f>IF(C3735="MAT.",VLOOKUP(A3735,INSUMOS_AUX!A:F,6,FALSE),0)</f>
        <v>5.65</v>
      </c>
      <c r="G3735" s="375">
        <f>IF(C3735="M.O.",VLOOKUP(A3735,INSUMOS_AUX!A:F,6,FALSE),0)</f>
        <v>0</v>
      </c>
    </row>
    <row r="3736" spans="1:7">
      <c r="A3736" s="414">
        <v>12892</v>
      </c>
      <c r="B3736" s="372" t="s">
        <v>328</v>
      </c>
      <c r="C3736" s="374" t="s">
        <v>43</v>
      </c>
      <c r="D3736" s="374" t="s">
        <v>98</v>
      </c>
      <c r="E3736" s="375">
        <v>1.8129600000000001E-4</v>
      </c>
      <c r="F3736" s="268">
        <f>IF(C3736="MAT.",VLOOKUP(A3736,INSUMOS_AUX!A:F,6,FALSE),0)</f>
        <v>9</v>
      </c>
      <c r="G3736" s="375">
        <f>IF(C3736="M.O.",VLOOKUP(A3736,INSUMOS_AUX!A:F,6,FALSE),0)</f>
        <v>0</v>
      </c>
    </row>
    <row r="3737" spans="1:7">
      <c r="A3737" s="414">
        <v>12893</v>
      </c>
      <c r="B3737" s="372" t="s">
        <v>329</v>
      </c>
      <c r="C3737" s="374" t="s">
        <v>43</v>
      </c>
      <c r="D3737" s="374" t="s">
        <v>98</v>
      </c>
      <c r="E3737" s="375">
        <v>2.1134000000000001E-5</v>
      </c>
      <c r="F3737" s="268">
        <f>IF(C3737="MAT.",VLOOKUP(A3737,INSUMOS_AUX!A:F,6,FALSE),0)</f>
        <v>48</v>
      </c>
      <c r="G3737" s="375">
        <f>IF(C3737="M.O.",VLOOKUP(A3737,INSUMOS_AUX!A:F,6,FALSE),0)</f>
        <v>0</v>
      </c>
    </row>
    <row r="3738" spans="1:7">
      <c r="A3738" s="414">
        <v>2436</v>
      </c>
      <c r="B3738" s="372" t="s">
        <v>333</v>
      </c>
      <c r="C3738" s="374" t="s">
        <v>92</v>
      </c>
      <c r="D3738" s="374" t="s">
        <v>97</v>
      </c>
      <c r="E3738" s="375">
        <v>6.7986599999999998E-3</v>
      </c>
      <c r="F3738" s="268">
        <f>IF(C3738="MAT.",VLOOKUP(A3738,INSUMOS_AUX!A:F,6,FALSE),0)</f>
        <v>0</v>
      </c>
      <c r="G3738" s="375">
        <f>IF(C3738="M.O.",VLOOKUP(A3738,INSUMOS_AUX!A:F,6,FALSE),0)</f>
        <v>13.35</v>
      </c>
    </row>
    <row r="3739" spans="1:7">
      <c r="A3739" s="414">
        <v>247</v>
      </c>
      <c r="B3739" s="372" t="s">
        <v>348</v>
      </c>
      <c r="C3739" s="374" t="s">
        <v>92</v>
      </c>
      <c r="D3739" s="374" t="s">
        <v>97</v>
      </c>
      <c r="E3739" s="375">
        <v>6.7986599999999998E-3</v>
      </c>
      <c r="F3739" s="268">
        <f>IF(C3739="MAT.",VLOOKUP(A3739,INSUMOS_AUX!A:F,6,FALSE),0)</f>
        <v>0</v>
      </c>
      <c r="G3739" s="375">
        <f>IF(C3739="M.O.",VLOOKUP(A3739,INSUMOS_AUX!A:F,6,FALSE),0)</f>
        <v>10.01</v>
      </c>
    </row>
    <row r="3740" spans="1:7">
      <c r="A3740" s="414">
        <v>25966</v>
      </c>
      <c r="B3740" s="372" t="s">
        <v>3980</v>
      </c>
      <c r="C3740" s="374" t="s">
        <v>43</v>
      </c>
      <c r="D3740" s="374" t="s">
        <v>113</v>
      </c>
      <c r="E3740" s="375">
        <v>1.9952000000000001E-5</v>
      </c>
      <c r="F3740" s="268">
        <f>IF(C3740="MAT.",VLOOKUP(A3740,INSUMOS_AUX!A:F,6,FALSE),0)</f>
        <v>13.63</v>
      </c>
      <c r="G3740" s="375">
        <f>IF(C3740="M.O.",VLOOKUP(A3740,INSUMOS_AUX!A:F,6,FALSE),0)</f>
        <v>0</v>
      </c>
    </row>
    <row r="3741" spans="1:7">
      <c r="A3741" s="414">
        <v>2711</v>
      </c>
      <c r="B3741" s="372" t="s">
        <v>334</v>
      </c>
      <c r="C3741" s="374" t="s">
        <v>43</v>
      </c>
      <c r="D3741" s="374" t="s">
        <v>2</v>
      </c>
      <c r="E3741" s="375">
        <v>8.772E-6</v>
      </c>
      <c r="F3741" s="268">
        <f>IF(C3741="MAT.",VLOOKUP(A3741,INSUMOS_AUX!A:F,6,FALSE),0)</f>
        <v>100.24</v>
      </c>
      <c r="G3741" s="375">
        <f>IF(C3741="M.O.",VLOOKUP(A3741,INSUMOS_AUX!A:F,6,FALSE),0)</f>
        <v>0</v>
      </c>
    </row>
    <row r="3742" spans="1:7">
      <c r="A3742" s="414">
        <v>36144</v>
      </c>
      <c r="B3742" s="372" t="s">
        <v>4026</v>
      </c>
      <c r="C3742" s="374" t="s">
        <v>43</v>
      </c>
      <c r="D3742" s="374" t="s">
        <v>2</v>
      </c>
      <c r="E3742" s="375">
        <v>1.4716320000000001E-3</v>
      </c>
      <c r="F3742" s="268">
        <f>IF(C3742="MAT.",VLOOKUP(A3742,INSUMOS_AUX!A:F,6,FALSE),0)</f>
        <v>1.1200000000000001</v>
      </c>
      <c r="G3742" s="375">
        <f>IF(C3742="M.O.",VLOOKUP(A3742,INSUMOS_AUX!A:F,6,FALSE),0)</f>
        <v>0</v>
      </c>
    </row>
    <row r="3743" spans="1:7">
      <c r="A3743" s="414">
        <v>36146</v>
      </c>
      <c r="B3743" s="372" t="s">
        <v>3883</v>
      </c>
      <c r="C3743" s="374" t="s">
        <v>43</v>
      </c>
      <c r="D3743" s="374" t="s">
        <v>2</v>
      </c>
      <c r="E3743" s="375">
        <v>1.6371999999999998E-5</v>
      </c>
      <c r="F3743" s="268">
        <f>IF(C3743="MAT.",VLOOKUP(A3743,INSUMOS_AUX!A:F,6,FALSE),0)</f>
        <v>170</v>
      </c>
      <c r="G3743" s="375">
        <f>IF(C3743="M.O.",VLOOKUP(A3743,INSUMOS_AUX!A:F,6,FALSE),0)</f>
        <v>0</v>
      </c>
    </row>
    <row r="3744" spans="1:7" ht="21">
      <c r="A3744" s="414">
        <v>36149</v>
      </c>
      <c r="B3744" s="372" t="s">
        <v>4647</v>
      </c>
      <c r="C3744" s="374" t="s">
        <v>43</v>
      </c>
      <c r="D3744" s="374" t="s">
        <v>2</v>
      </c>
      <c r="E3744" s="375">
        <v>9.5040000000000008E-6</v>
      </c>
      <c r="F3744" s="268">
        <f>IF(C3744="MAT.",VLOOKUP(A3744,INSUMOS_AUX!A:F,6,FALSE),0)</f>
        <v>117.5</v>
      </c>
      <c r="G3744" s="375">
        <f>IF(C3744="M.O.",VLOOKUP(A3744,INSUMOS_AUX!A:F,6,FALSE),0)</f>
        <v>0</v>
      </c>
    </row>
    <row r="3745" spans="1:7">
      <c r="A3745" s="414">
        <v>36150</v>
      </c>
      <c r="B3745" s="372" t="s">
        <v>780</v>
      </c>
      <c r="C3745" s="374" t="s">
        <v>43</v>
      </c>
      <c r="D3745" s="374" t="s">
        <v>2</v>
      </c>
      <c r="E3745" s="375">
        <v>3.4931999999999997E-5</v>
      </c>
      <c r="F3745" s="268">
        <f>IF(C3745="MAT.",VLOOKUP(A3745,INSUMOS_AUX!A:F,6,FALSE),0)</f>
        <v>29.7</v>
      </c>
      <c r="G3745" s="375">
        <f>IF(C3745="M.O.",VLOOKUP(A3745,INSUMOS_AUX!A:F,6,FALSE),0)</f>
        <v>0</v>
      </c>
    </row>
    <row r="3746" spans="1:7" ht="21">
      <c r="A3746" s="414">
        <v>36153</v>
      </c>
      <c r="B3746" s="372" t="s">
        <v>4184</v>
      </c>
      <c r="C3746" s="374" t="s">
        <v>43</v>
      </c>
      <c r="D3746" s="374" t="s">
        <v>2</v>
      </c>
      <c r="E3746" s="375">
        <v>1.419E-5</v>
      </c>
      <c r="F3746" s="268">
        <f>IF(C3746="MAT.",VLOOKUP(A3746,INSUMOS_AUX!A:F,6,FALSE),0)</f>
        <v>133.75</v>
      </c>
      <c r="G3746" s="375">
        <f>IF(C3746="M.O.",VLOOKUP(A3746,INSUMOS_AUX!A:F,6,FALSE),0)</f>
        <v>0</v>
      </c>
    </row>
    <row r="3747" spans="1:7">
      <c r="A3747" s="414">
        <v>37370</v>
      </c>
      <c r="B3747" s="372" t="s">
        <v>104</v>
      </c>
      <c r="C3747" s="374" t="s">
        <v>43</v>
      </c>
      <c r="D3747" s="374" t="s">
        <v>97</v>
      </c>
      <c r="E3747" s="375">
        <v>1.32E-2</v>
      </c>
      <c r="F3747" s="268">
        <f>IF(C3747="MAT.",VLOOKUP(A3747,INSUMOS_AUX!A:F,6,FALSE),0)</f>
        <v>1.7</v>
      </c>
      <c r="G3747" s="375">
        <f>IF(C3747="M.O.",VLOOKUP(A3747,INSUMOS_AUX!A:F,6,FALSE),0)</f>
        <v>0</v>
      </c>
    </row>
    <row r="3748" spans="1:7">
      <c r="A3748" s="414">
        <v>37371</v>
      </c>
      <c r="B3748" s="372" t="s">
        <v>105</v>
      </c>
      <c r="C3748" s="374" t="s">
        <v>43</v>
      </c>
      <c r="D3748" s="374" t="s">
        <v>97</v>
      </c>
      <c r="E3748" s="375">
        <v>1.32E-2</v>
      </c>
      <c r="F3748" s="268">
        <f>IF(C3748="MAT.",VLOOKUP(A3748,INSUMOS_AUX!A:F,6,FALSE),0)</f>
        <v>0.64</v>
      </c>
      <c r="G3748" s="375">
        <f>IF(C3748="M.O.",VLOOKUP(A3748,INSUMOS_AUX!A:F,6,FALSE),0)</f>
        <v>0</v>
      </c>
    </row>
    <row r="3749" spans="1:7">
      <c r="A3749" s="414">
        <v>37372</v>
      </c>
      <c r="B3749" s="372" t="s">
        <v>106</v>
      </c>
      <c r="C3749" s="374" t="s">
        <v>43</v>
      </c>
      <c r="D3749" s="374" t="s">
        <v>97</v>
      </c>
      <c r="E3749" s="375">
        <v>1.32E-2</v>
      </c>
      <c r="F3749" s="268">
        <f>IF(C3749="MAT.",VLOOKUP(A3749,INSUMOS_AUX!A:F,6,FALSE),0)</f>
        <v>0.37</v>
      </c>
      <c r="G3749" s="375">
        <f>IF(C3749="M.O.",VLOOKUP(A3749,INSUMOS_AUX!A:F,6,FALSE),0)</f>
        <v>0</v>
      </c>
    </row>
    <row r="3750" spans="1:7">
      <c r="A3750" s="414">
        <v>37373</v>
      </c>
      <c r="B3750" s="372" t="s">
        <v>107</v>
      </c>
      <c r="C3750" s="374" t="s">
        <v>43</v>
      </c>
      <c r="D3750" s="374" t="s">
        <v>97</v>
      </c>
      <c r="E3750" s="375">
        <v>1.32E-2</v>
      </c>
      <c r="F3750" s="268">
        <f>IF(C3750="MAT.",VLOOKUP(A3750,INSUMOS_AUX!A:F,6,FALSE),0)</f>
        <v>0.02</v>
      </c>
      <c r="G3750" s="375">
        <f>IF(C3750="M.O.",VLOOKUP(A3750,INSUMOS_AUX!A:F,6,FALSE),0)</f>
        <v>0</v>
      </c>
    </row>
    <row r="3751" spans="1:7">
      <c r="A3751" s="414">
        <v>38382</v>
      </c>
      <c r="B3751" s="372" t="s">
        <v>2915</v>
      </c>
      <c r="C3751" s="374" t="s">
        <v>43</v>
      </c>
      <c r="D3751" s="374" t="s">
        <v>2</v>
      </c>
      <c r="E3751" s="375">
        <v>3.6035999999999999E-5</v>
      </c>
      <c r="F3751" s="268">
        <f>IF(C3751="MAT.",VLOOKUP(A3751,INSUMOS_AUX!A:F,6,FALSE),0)</f>
        <v>7.37</v>
      </c>
      <c r="G3751" s="375">
        <f>IF(C3751="M.O.",VLOOKUP(A3751,INSUMOS_AUX!A:F,6,FALSE),0)</f>
        <v>0</v>
      </c>
    </row>
    <row r="3752" spans="1:7">
      <c r="A3752" s="414">
        <v>38390</v>
      </c>
      <c r="B3752" s="372" t="s">
        <v>4067</v>
      </c>
      <c r="C3752" s="374" t="s">
        <v>43</v>
      </c>
      <c r="D3752" s="374" t="s">
        <v>2</v>
      </c>
      <c r="E3752" s="375">
        <v>1.9952000000000001E-5</v>
      </c>
      <c r="F3752" s="268">
        <f>IF(C3752="MAT.",VLOOKUP(A3752,INSUMOS_AUX!A:F,6,FALSE),0)</f>
        <v>22.22</v>
      </c>
      <c r="G3752" s="375">
        <f>IF(C3752="M.O.",VLOOKUP(A3752,INSUMOS_AUX!A:F,6,FALSE),0)</f>
        <v>0</v>
      </c>
    </row>
    <row r="3753" spans="1:7">
      <c r="A3753" s="414">
        <v>38393</v>
      </c>
      <c r="B3753" s="372" t="s">
        <v>4066</v>
      </c>
      <c r="C3753" s="374" t="s">
        <v>43</v>
      </c>
      <c r="D3753" s="374" t="s">
        <v>2</v>
      </c>
      <c r="E3753" s="375">
        <v>1.9952000000000001E-5</v>
      </c>
      <c r="F3753" s="268">
        <f>IF(C3753="MAT.",VLOOKUP(A3753,INSUMOS_AUX!A:F,6,FALSE),0)</f>
        <v>10.02</v>
      </c>
      <c r="G3753" s="375">
        <f>IF(C3753="M.O.",VLOOKUP(A3753,INSUMOS_AUX!A:F,6,FALSE),0)</f>
        <v>0</v>
      </c>
    </row>
    <row r="3754" spans="1:7">
      <c r="A3754" s="414">
        <v>38396</v>
      </c>
      <c r="B3754" s="372" t="s">
        <v>4090</v>
      </c>
      <c r="C3754" s="374" t="s">
        <v>43</v>
      </c>
      <c r="D3754" s="374" t="s">
        <v>2</v>
      </c>
      <c r="E3754" s="375">
        <v>7.1600000000000001E-7</v>
      </c>
      <c r="F3754" s="268">
        <f>IF(C3754="MAT.",VLOOKUP(A3754,INSUMOS_AUX!A:F,6,FALSE),0)</f>
        <v>308.81</v>
      </c>
      <c r="G3754" s="375">
        <f>IF(C3754="M.O.",VLOOKUP(A3754,INSUMOS_AUX!A:F,6,FALSE),0)</f>
        <v>0</v>
      </c>
    </row>
    <row r="3755" spans="1:7">
      <c r="A3755" s="414">
        <v>38399</v>
      </c>
      <c r="B3755" s="372" t="s">
        <v>914</v>
      </c>
      <c r="C3755" s="374" t="s">
        <v>43</v>
      </c>
      <c r="D3755" s="374" t="s">
        <v>2</v>
      </c>
      <c r="E3755" s="375">
        <v>3.574E-6</v>
      </c>
      <c r="F3755" s="268">
        <f>IF(C3755="MAT.",VLOOKUP(A3755,INSUMOS_AUX!A:F,6,FALSE),0)</f>
        <v>123.87</v>
      </c>
      <c r="G3755" s="375">
        <f>IF(C3755="M.O.",VLOOKUP(A3755,INSUMOS_AUX!A:F,6,FALSE),0)</f>
        <v>0</v>
      </c>
    </row>
    <row r="3756" spans="1:7" ht="21">
      <c r="A3756" s="414">
        <v>38413</v>
      </c>
      <c r="B3756" s="372" t="s">
        <v>2921</v>
      </c>
      <c r="C3756" s="374" t="s">
        <v>43</v>
      </c>
      <c r="D3756" s="374" t="s">
        <v>2</v>
      </c>
      <c r="E3756" s="375">
        <v>5.82E-7</v>
      </c>
      <c r="F3756" s="268">
        <f>IF(C3756="MAT.",VLOOKUP(A3756,INSUMOS_AUX!A:F,6,FALSE),0)</f>
        <v>623.17999999999995</v>
      </c>
      <c r="G3756" s="375">
        <f>IF(C3756="M.O.",VLOOKUP(A3756,INSUMOS_AUX!A:F,6,FALSE),0)</f>
        <v>0</v>
      </c>
    </row>
    <row r="3757" spans="1:7">
      <c r="A3757" s="414">
        <v>38476</v>
      </c>
      <c r="B3757" s="372" t="s">
        <v>2266</v>
      </c>
      <c r="C3757" s="374" t="s">
        <v>43</v>
      </c>
      <c r="D3757" s="374" t="s">
        <v>2</v>
      </c>
      <c r="E3757" s="375">
        <v>2.7159999999999999E-6</v>
      </c>
      <c r="F3757" s="268">
        <f>IF(C3757="MAT.",VLOOKUP(A3757,INSUMOS_AUX!A:F,6,FALSE),0)</f>
        <v>186.63</v>
      </c>
      <c r="G3757" s="375">
        <f>IF(C3757="M.O.",VLOOKUP(A3757,INSUMOS_AUX!A:F,6,FALSE),0)</f>
        <v>0</v>
      </c>
    </row>
    <row r="3758" spans="1:7">
      <c r="A3758" s="414">
        <v>38477</v>
      </c>
      <c r="B3758" s="372" t="s">
        <v>2267</v>
      </c>
      <c r="C3758" s="374" t="s">
        <v>43</v>
      </c>
      <c r="D3758" s="374" t="s">
        <v>2</v>
      </c>
      <c r="E3758" s="375">
        <v>5.82E-7</v>
      </c>
      <c r="F3758" s="268">
        <f>IF(C3758="MAT.",VLOOKUP(A3758,INSUMOS_AUX!A:F,6,FALSE),0)</f>
        <v>528.54</v>
      </c>
      <c r="G3758" s="375">
        <f>IF(C3758="M.O.",VLOOKUP(A3758,INSUMOS_AUX!A:F,6,FALSE),0)</f>
        <v>0</v>
      </c>
    </row>
    <row r="3759" spans="1:7">
      <c r="A3759" s="414" t="s">
        <v>6433</v>
      </c>
      <c r="B3759" s="372" t="s">
        <v>5855</v>
      </c>
      <c r="C3759" s="374" t="s">
        <v>43</v>
      </c>
      <c r="D3759" s="374" t="s">
        <v>2</v>
      </c>
      <c r="E3759" s="375">
        <v>1</v>
      </c>
      <c r="F3759" s="268">
        <f>IF(C3759="MAT.",VLOOKUP(A3759,INSUMOS_AUX!A:F,6,FALSE),0)</f>
        <v>7.0000000000000007E-2</v>
      </c>
      <c r="G3759" s="375">
        <f>IF(C3759="M.O.",VLOOKUP(A3759,INSUMOS_AUX!A:F,6,FALSE),0)</f>
        <v>0</v>
      </c>
    </row>
    <row r="3760" spans="1:7">
      <c r="A3760" s="414"/>
      <c r="B3760" s="110"/>
      <c r="C3760" s="97"/>
      <c r="D3760" s="97"/>
      <c r="E3760" s="97"/>
      <c r="F3760" s="97"/>
      <c r="G3760" s="97"/>
    </row>
    <row r="3761" spans="1:7">
      <c r="A3761" s="414" t="s">
        <v>5856</v>
      </c>
      <c r="B3761" s="358" t="s">
        <v>5857</v>
      </c>
      <c r="C3761" s="360" t="s">
        <v>75</v>
      </c>
      <c r="D3761" s="360" t="s">
        <v>2</v>
      </c>
      <c r="E3761" s="361">
        <v>15</v>
      </c>
      <c r="F3761" s="361">
        <f t="shared" ref="F3761:G3761" si="124">SUMPRODUCT($E3762:$E3788,F3762:F3788)</f>
        <v>3.3877306009333337</v>
      </c>
      <c r="G3761" s="361">
        <f t="shared" si="124"/>
        <v>5.2938899199999998</v>
      </c>
    </row>
    <row r="3762" spans="1:7">
      <c r="A3762" s="414">
        <v>10</v>
      </c>
      <c r="B3762" s="372" t="s">
        <v>332</v>
      </c>
      <c r="C3762" s="374" t="s">
        <v>43</v>
      </c>
      <c r="D3762" s="374" t="s">
        <v>2</v>
      </c>
      <c r="E3762" s="375">
        <v>3.527568E-3</v>
      </c>
      <c r="F3762" s="268">
        <f>IF(C3762="MAT.",VLOOKUP(A3762,INSUMOS_AUX!A:F,6,FALSE),0)</f>
        <v>6.13</v>
      </c>
      <c r="G3762" s="375">
        <f>IF(C3762="M.O.",VLOOKUP(A3762,INSUMOS_AUX!A:F,6,FALSE),0)</f>
        <v>0</v>
      </c>
    </row>
    <row r="3763" spans="1:7" ht="21">
      <c r="A3763" s="414">
        <v>11359</v>
      </c>
      <c r="B3763" s="372" t="s">
        <v>5603</v>
      </c>
      <c r="C3763" s="374" t="s">
        <v>43</v>
      </c>
      <c r="D3763" s="374" t="s">
        <v>2</v>
      </c>
      <c r="E3763" s="375">
        <v>2.9788E-5</v>
      </c>
      <c r="F3763" s="268">
        <f>IF(C3763="MAT.",VLOOKUP(A3763,INSUMOS_AUX!A:F,6,FALSE),0)</f>
        <v>604.45000000000005</v>
      </c>
      <c r="G3763" s="375">
        <f>IF(C3763="M.O.",VLOOKUP(A3763,INSUMOS_AUX!A:F,6,FALSE),0)</f>
        <v>0</v>
      </c>
    </row>
    <row r="3764" spans="1:7">
      <c r="A3764" s="414">
        <v>12815</v>
      </c>
      <c r="B3764" s="372" t="s">
        <v>2406</v>
      </c>
      <c r="C3764" s="374" t="s">
        <v>43</v>
      </c>
      <c r="D3764" s="374" t="s">
        <v>2</v>
      </c>
      <c r="E3764" s="375">
        <v>3.9904040000000003E-3</v>
      </c>
      <c r="F3764" s="268">
        <f>IF(C3764="MAT.",VLOOKUP(A3764,INSUMOS_AUX!A:F,6,FALSE),0)</f>
        <v>5.65</v>
      </c>
      <c r="G3764" s="375">
        <f>IF(C3764="M.O.",VLOOKUP(A3764,INSUMOS_AUX!A:F,6,FALSE),0)</f>
        <v>0</v>
      </c>
    </row>
    <row r="3765" spans="1:7">
      <c r="A3765" s="414">
        <v>12892</v>
      </c>
      <c r="B3765" s="372" t="s">
        <v>328</v>
      </c>
      <c r="C3765" s="374" t="s">
        <v>43</v>
      </c>
      <c r="D3765" s="374" t="s">
        <v>98</v>
      </c>
      <c r="E3765" s="375">
        <v>6.0432239999999998E-3</v>
      </c>
      <c r="F3765" s="268">
        <f>IF(C3765="MAT.",VLOOKUP(A3765,INSUMOS_AUX!A:F,6,FALSE),0)</f>
        <v>9</v>
      </c>
      <c r="G3765" s="375">
        <f>IF(C3765="M.O.",VLOOKUP(A3765,INSUMOS_AUX!A:F,6,FALSE),0)</f>
        <v>0</v>
      </c>
    </row>
    <row r="3766" spans="1:7">
      <c r="A3766" s="414">
        <v>12893</v>
      </c>
      <c r="B3766" s="372" t="s">
        <v>329</v>
      </c>
      <c r="C3766" s="374" t="s">
        <v>43</v>
      </c>
      <c r="D3766" s="374" t="s">
        <v>98</v>
      </c>
      <c r="E3766" s="375">
        <v>7.0443999999999997E-4</v>
      </c>
      <c r="F3766" s="268">
        <f>IF(C3766="MAT.",VLOOKUP(A3766,INSUMOS_AUX!A:F,6,FALSE),0)</f>
        <v>48</v>
      </c>
      <c r="G3766" s="375">
        <f>IF(C3766="M.O.",VLOOKUP(A3766,INSUMOS_AUX!A:F,6,FALSE),0)</f>
        <v>0</v>
      </c>
    </row>
    <row r="3767" spans="1:7">
      <c r="A3767" s="414">
        <v>2436</v>
      </c>
      <c r="B3767" s="372" t="s">
        <v>333</v>
      </c>
      <c r="C3767" s="374" t="s">
        <v>92</v>
      </c>
      <c r="D3767" s="374" t="s">
        <v>97</v>
      </c>
      <c r="E3767" s="375">
        <v>0.22662199999999999</v>
      </c>
      <c r="F3767" s="268">
        <f>IF(C3767="MAT.",VLOOKUP(A3767,INSUMOS_AUX!A:F,6,FALSE),0)</f>
        <v>0</v>
      </c>
      <c r="G3767" s="375">
        <f>IF(C3767="M.O.",VLOOKUP(A3767,INSUMOS_AUX!A:F,6,FALSE),0)</f>
        <v>13.35</v>
      </c>
    </row>
    <row r="3768" spans="1:7">
      <c r="A3768" s="414">
        <v>247</v>
      </c>
      <c r="B3768" s="372" t="s">
        <v>348</v>
      </c>
      <c r="C3768" s="374" t="s">
        <v>92</v>
      </c>
      <c r="D3768" s="374" t="s">
        <v>97</v>
      </c>
      <c r="E3768" s="375">
        <v>0.22662199999999999</v>
      </c>
      <c r="F3768" s="268">
        <f>IF(C3768="MAT.",VLOOKUP(A3768,INSUMOS_AUX!A:F,6,FALSE),0)</f>
        <v>0</v>
      </c>
      <c r="G3768" s="375">
        <f>IF(C3768="M.O.",VLOOKUP(A3768,INSUMOS_AUX!A:F,6,FALSE),0)</f>
        <v>10.01</v>
      </c>
    </row>
    <row r="3769" spans="1:7">
      <c r="A3769" s="414">
        <v>25966</v>
      </c>
      <c r="B3769" s="372" t="s">
        <v>3980</v>
      </c>
      <c r="C3769" s="374" t="s">
        <v>43</v>
      </c>
      <c r="D3769" s="374" t="s">
        <v>113</v>
      </c>
      <c r="E3769" s="375">
        <v>6.6505999999999998E-4</v>
      </c>
      <c r="F3769" s="268">
        <f>IF(C3769="MAT.",VLOOKUP(A3769,INSUMOS_AUX!A:F,6,FALSE),0)</f>
        <v>13.63</v>
      </c>
      <c r="G3769" s="375">
        <f>IF(C3769="M.O.",VLOOKUP(A3769,INSUMOS_AUX!A:F,6,FALSE),0)</f>
        <v>0</v>
      </c>
    </row>
    <row r="3770" spans="1:7">
      <c r="A3770" s="414">
        <v>2711</v>
      </c>
      <c r="B3770" s="372" t="s">
        <v>334</v>
      </c>
      <c r="C3770" s="374" t="s">
        <v>43</v>
      </c>
      <c r="D3770" s="374" t="s">
        <v>2</v>
      </c>
      <c r="E3770" s="375">
        <v>2.92424E-4</v>
      </c>
      <c r="F3770" s="268">
        <f>IF(C3770="MAT.",VLOOKUP(A3770,INSUMOS_AUX!A:F,6,FALSE),0)</f>
        <v>100.24</v>
      </c>
      <c r="G3770" s="375">
        <f>IF(C3770="M.O.",VLOOKUP(A3770,INSUMOS_AUX!A:F,6,FALSE),0)</f>
        <v>0</v>
      </c>
    </row>
    <row r="3771" spans="1:7">
      <c r="A3771" s="414">
        <v>36144</v>
      </c>
      <c r="B3771" s="372" t="s">
        <v>4026</v>
      </c>
      <c r="C3771" s="374" t="s">
        <v>43</v>
      </c>
      <c r="D3771" s="374" t="s">
        <v>2</v>
      </c>
      <c r="E3771" s="375">
        <v>4.9054368000000001E-2</v>
      </c>
      <c r="F3771" s="268">
        <f>IF(C3771="MAT.",VLOOKUP(A3771,INSUMOS_AUX!A:F,6,FALSE),0)</f>
        <v>1.1200000000000001</v>
      </c>
      <c r="G3771" s="375">
        <f>IF(C3771="M.O.",VLOOKUP(A3771,INSUMOS_AUX!A:F,6,FALSE),0)</f>
        <v>0</v>
      </c>
    </row>
    <row r="3772" spans="1:7">
      <c r="A3772" s="414">
        <v>36146</v>
      </c>
      <c r="B3772" s="372" t="s">
        <v>3883</v>
      </c>
      <c r="C3772" s="374" t="s">
        <v>43</v>
      </c>
      <c r="D3772" s="374" t="s">
        <v>2</v>
      </c>
      <c r="E3772" s="375">
        <v>5.4573200000000005E-4</v>
      </c>
      <c r="F3772" s="268">
        <f>IF(C3772="MAT.",VLOOKUP(A3772,INSUMOS_AUX!A:F,6,FALSE),0)</f>
        <v>170</v>
      </c>
      <c r="G3772" s="375">
        <f>IF(C3772="M.O.",VLOOKUP(A3772,INSUMOS_AUX!A:F,6,FALSE),0)</f>
        <v>0</v>
      </c>
    </row>
    <row r="3773" spans="1:7" ht="21">
      <c r="A3773" s="414">
        <v>36149</v>
      </c>
      <c r="B3773" s="372" t="s">
        <v>4647</v>
      </c>
      <c r="C3773" s="374" t="s">
        <v>43</v>
      </c>
      <c r="D3773" s="374" t="s">
        <v>2</v>
      </c>
      <c r="E3773" s="375">
        <v>3.168E-4</v>
      </c>
      <c r="F3773" s="268">
        <f>IF(C3773="MAT.",VLOOKUP(A3773,INSUMOS_AUX!A:F,6,FALSE),0)</f>
        <v>117.5</v>
      </c>
      <c r="G3773" s="375">
        <f>IF(C3773="M.O.",VLOOKUP(A3773,INSUMOS_AUX!A:F,6,FALSE),0)</f>
        <v>0</v>
      </c>
    </row>
    <row r="3774" spans="1:7">
      <c r="A3774" s="414">
        <v>36150</v>
      </c>
      <c r="B3774" s="372" t="s">
        <v>780</v>
      </c>
      <c r="C3774" s="374" t="s">
        <v>43</v>
      </c>
      <c r="D3774" s="374" t="s">
        <v>2</v>
      </c>
      <c r="E3774" s="375">
        <v>1.1643720000000001E-3</v>
      </c>
      <c r="F3774" s="268">
        <f>IF(C3774="MAT.",VLOOKUP(A3774,INSUMOS_AUX!A:F,6,FALSE),0)</f>
        <v>29.7</v>
      </c>
      <c r="G3774" s="375">
        <f>IF(C3774="M.O.",VLOOKUP(A3774,INSUMOS_AUX!A:F,6,FALSE),0)</f>
        <v>0</v>
      </c>
    </row>
    <row r="3775" spans="1:7" ht="21">
      <c r="A3775" s="414">
        <v>36153</v>
      </c>
      <c r="B3775" s="372" t="s">
        <v>4184</v>
      </c>
      <c r="C3775" s="374" t="s">
        <v>43</v>
      </c>
      <c r="D3775" s="374" t="s">
        <v>2</v>
      </c>
      <c r="E3775" s="375">
        <v>4.73E-4</v>
      </c>
      <c r="F3775" s="268">
        <f>IF(C3775="MAT.",VLOOKUP(A3775,INSUMOS_AUX!A:F,6,FALSE),0)</f>
        <v>133.75</v>
      </c>
      <c r="G3775" s="375">
        <f>IF(C3775="M.O.",VLOOKUP(A3775,INSUMOS_AUX!A:F,6,FALSE),0)</f>
        <v>0</v>
      </c>
    </row>
    <row r="3776" spans="1:7">
      <c r="A3776" s="414">
        <v>37370</v>
      </c>
      <c r="B3776" s="372" t="s">
        <v>104</v>
      </c>
      <c r="C3776" s="374" t="s">
        <v>43</v>
      </c>
      <c r="D3776" s="374" t="s">
        <v>97</v>
      </c>
      <c r="E3776" s="375">
        <v>0.44</v>
      </c>
      <c r="F3776" s="268">
        <f>IF(C3776="MAT.",VLOOKUP(A3776,INSUMOS_AUX!A:F,6,FALSE),0)</f>
        <v>1.7</v>
      </c>
      <c r="G3776" s="375">
        <f>IF(C3776="M.O.",VLOOKUP(A3776,INSUMOS_AUX!A:F,6,FALSE),0)</f>
        <v>0</v>
      </c>
    </row>
    <row r="3777" spans="1:7">
      <c r="A3777" s="414">
        <v>37371</v>
      </c>
      <c r="B3777" s="372" t="s">
        <v>105</v>
      </c>
      <c r="C3777" s="374" t="s">
        <v>43</v>
      </c>
      <c r="D3777" s="374" t="s">
        <v>97</v>
      </c>
      <c r="E3777" s="375">
        <v>0.44</v>
      </c>
      <c r="F3777" s="268">
        <f>IF(C3777="MAT.",VLOOKUP(A3777,INSUMOS_AUX!A:F,6,FALSE),0)</f>
        <v>0.64</v>
      </c>
      <c r="G3777" s="375">
        <f>IF(C3777="M.O.",VLOOKUP(A3777,INSUMOS_AUX!A:F,6,FALSE),0)</f>
        <v>0</v>
      </c>
    </row>
    <row r="3778" spans="1:7">
      <c r="A3778" s="414">
        <v>37372</v>
      </c>
      <c r="B3778" s="372" t="s">
        <v>106</v>
      </c>
      <c r="C3778" s="374" t="s">
        <v>43</v>
      </c>
      <c r="D3778" s="374" t="s">
        <v>97</v>
      </c>
      <c r="E3778" s="375">
        <v>0.44</v>
      </c>
      <c r="F3778" s="268">
        <f>IF(C3778="MAT.",VLOOKUP(A3778,INSUMOS_AUX!A:F,6,FALSE),0)</f>
        <v>0.37</v>
      </c>
      <c r="G3778" s="375">
        <f>IF(C3778="M.O.",VLOOKUP(A3778,INSUMOS_AUX!A:F,6,FALSE),0)</f>
        <v>0</v>
      </c>
    </row>
    <row r="3779" spans="1:7">
      <c r="A3779" s="414">
        <v>37373</v>
      </c>
      <c r="B3779" s="372" t="s">
        <v>107</v>
      </c>
      <c r="C3779" s="374" t="s">
        <v>43</v>
      </c>
      <c r="D3779" s="374" t="s">
        <v>97</v>
      </c>
      <c r="E3779" s="375">
        <v>0.44</v>
      </c>
      <c r="F3779" s="268">
        <f>IF(C3779="MAT.",VLOOKUP(A3779,INSUMOS_AUX!A:F,6,FALSE),0)</f>
        <v>0.02</v>
      </c>
      <c r="G3779" s="375">
        <f>IF(C3779="M.O.",VLOOKUP(A3779,INSUMOS_AUX!A:F,6,FALSE),0)</f>
        <v>0</v>
      </c>
    </row>
    <row r="3780" spans="1:7">
      <c r="A3780" s="414">
        <v>38382</v>
      </c>
      <c r="B3780" s="372" t="s">
        <v>2915</v>
      </c>
      <c r="C3780" s="374" t="s">
        <v>43</v>
      </c>
      <c r="D3780" s="374" t="s">
        <v>2</v>
      </c>
      <c r="E3780" s="375">
        <v>1.2011999999999999E-3</v>
      </c>
      <c r="F3780" s="268">
        <f>IF(C3780="MAT.",VLOOKUP(A3780,INSUMOS_AUX!A:F,6,FALSE),0)</f>
        <v>7.37</v>
      </c>
      <c r="G3780" s="375">
        <f>IF(C3780="M.O.",VLOOKUP(A3780,INSUMOS_AUX!A:F,6,FALSE),0)</f>
        <v>0</v>
      </c>
    </row>
    <row r="3781" spans="1:7">
      <c r="A3781" s="414">
        <v>38390</v>
      </c>
      <c r="B3781" s="372" t="s">
        <v>4067</v>
      </c>
      <c r="C3781" s="374" t="s">
        <v>43</v>
      </c>
      <c r="D3781" s="374" t="s">
        <v>2</v>
      </c>
      <c r="E3781" s="375">
        <v>6.6505999999999998E-4</v>
      </c>
      <c r="F3781" s="268">
        <f>IF(C3781="MAT.",VLOOKUP(A3781,INSUMOS_AUX!A:F,6,FALSE),0)</f>
        <v>22.22</v>
      </c>
      <c r="G3781" s="375">
        <f>IF(C3781="M.O.",VLOOKUP(A3781,INSUMOS_AUX!A:F,6,FALSE),0)</f>
        <v>0</v>
      </c>
    </row>
    <row r="3782" spans="1:7">
      <c r="A3782" s="414">
        <v>38393</v>
      </c>
      <c r="B3782" s="372" t="s">
        <v>4066</v>
      </c>
      <c r="C3782" s="374" t="s">
        <v>43</v>
      </c>
      <c r="D3782" s="374" t="s">
        <v>2</v>
      </c>
      <c r="E3782" s="375">
        <v>6.6505999999999998E-4</v>
      </c>
      <c r="F3782" s="268">
        <f>IF(C3782="MAT.",VLOOKUP(A3782,INSUMOS_AUX!A:F,6,FALSE),0)</f>
        <v>10.02</v>
      </c>
      <c r="G3782" s="375">
        <f>IF(C3782="M.O.",VLOOKUP(A3782,INSUMOS_AUX!A:F,6,FALSE),0)</f>
        <v>0</v>
      </c>
    </row>
    <row r="3783" spans="1:7">
      <c r="A3783" s="414">
        <v>38396</v>
      </c>
      <c r="B3783" s="372" t="s">
        <v>4090</v>
      </c>
      <c r="C3783" s="374" t="s">
        <v>43</v>
      </c>
      <c r="D3783" s="374" t="s">
        <v>2</v>
      </c>
      <c r="E3783" s="375">
        <v>2.3847999999999999E-5</v>
      </c>
      <c r="F3783" s="268">
        <f>IF(C3783="MAT.",VLOOKUP(A3783,INSUMOS_AUX!A:F,6,FALSE),0)</f>
        <v>308.81</v>
      </c>
      <c r="G3783" s="375">
        <f>IF(C3783="M.O.",VLOOKUP(A3783,INSUMOS_AUX!A:F,6,FALSE),0)</f>
        <v>0</v>
      </c>
    </row>
    <row r="3784" spans="1:7">
      <c r="A3784" s="414">
        <v>38399</v>
      </c>
      <c r="B3784" s="372" t="s">
        <v>914</v>
      </c>
      <c r="C3784" s="374" t="s">
        <v>43</v>
      </c>
      <c r="D3784" s="374" t="s">
        <v>2</v>
      </c>
      <c r="E3784" s="375">
        <v>1.19152E-4</v>
      </c>
      <c r="F3784" s="268">
        <f>IF(C3784="MAT.",VLOOKUP(A3784,INSUMOS_AUX!A:F,6,FALSE),0)</f>
        <v>123.87</v>
      </c>
      <c r="G3784" s="375">
        <f>IF(C3784="M.O.",VLOOKUP(A3784,INSUMOS_AUX!A:F,6,FALSE),0)</f>
        <v>0</v>
      </c>
    </row>
    <row r="3785" spans="1:7" ht="21">
      <c r="A3785" s="414">
        <v>38413</v>
      </c>
      <c r="B3785" s="372" t="s">
        <v>2921</v>
      </c>
      <c r="C3785" s="374" t="s">
        <v>43</v>
      </c>
      <c r="D3785" s="374" t="s">
        <v>2</v>
      </c>
      <c r="E3785" s="375">
        <v>1.9403999999999999E-5</v>
      </c>
      <c r="F3785" s="268">
        <f>IF(C3785="MAT.",VLOOKUP(A3785,INSUMOS_AUX!A:F,6,FALSE),0)</f>
        <v>623.17999999999995</v>
      </c>
      <c r="G3785" s="375">
        <f>IF(C3785="M.O.",VLOOKUP(A3785,INSUMOS_AUX!A:F,6,FALSE),0)</f>
        <v>0</v>
      </c>
    </row>
    <row r="3786" spans="1:7">
      <c r="A3786" s="414">
        <v>38476</v>
      </c>
      <c r="B3786" s="372" t="s">
        <v>2266</v>
      </c>
      <c r="C3786" s="374" t="s">
        <v>43</v>
      </c>
      <c r="D3786" s="374" t="s">
        <v>2</v>
      </c>
      <c r="E3786" s="375">
        <v>9.0507999999999995E-5</v>
      </c>
      <c r="F3786" s="268">
        <f>IF(C3786="MAT.",VLOOKUP(A3786,INSUMOS_AUX!A:F,6,FALSE),0)</f>
        <v>186.63</v>
      </c>
      <c r="G3786" s="375">
        <f>IF(C3786="M.O.",VLOOKUP(A3786,INSUMOS_AUX!A:F,6,FALSE),0)</f>
        <v>0</v>
      </c>
    </row>
    <row r="3787" spans="1:7">
      <c r="A3787" s="414">
        <v>38477</v>
      </c>
      <c r="B3787" s="372" t="s">
        <v>2267</v>
      </c>
      <c r="C3787" s="374" t="s">
        <v>43</v>
      </c>
      <c r="D3787" s="374" t="s">
        <v>2</v>
      </c>
      <c r="E3787" s="375">
        <v>1.9403999999999999E-5</v>
      </c>
      <c r="F3787" s="268">
        <f>IF(C3787="MAT.",VLOOKUP(A3787,INSUMOS_AUX!A:F,6,FALSE),0)</f>
        <v>528.54</v>
      </c>
      <c r="G3787" s="375">
        <f>IF(C3787="M.O.",VLOOKUP(A3787,INSUMOS_AUX!A:F,6,FALSE),0)</f>
        <v>0</v>
      </c>
    </row>
    <row r="3788" spans="1:7">
      <c r="A3788" s="414" t="s">
        <v>6699</v>
      </c>
      <c r="B3788" s="372" t="s">
        <v>6434</v>
      </c>
      <c r="C3788" s="374" t="s">
        <v>43</v>
      </c>
      <c r="D3788" s="374" t="s">
        <v>2</v>
      </c>
      <c r="E3788" s="375">
        <v>1</v>
      </c>
      <c r="F3788" s="268">
        <f>IF(C3788="MAT.",VLOOKUP(A3788,INSUMOS_AUX!A:F,6,FALSE),0)</f>
        <v>1.6233333333333333</v>
      </c>
      <c r="G3788" s="375">
        <f>IF(C3788="M.O.",VLOOKUP(A3788,INSUMOS_AUX!A:F,6,FALSE),0)</f>
        <v>0</v>
      </c>
    </row>
    <row r="3789" spans="1:7">
      <c r="A3789" s="414"/>
      <c r="B3789" s="110"/>
      <c r="C3789" s="97"/>
      <c r="D3789" s="97"/>
      <c r="E3789" s="97"/>
      <c r="F3789" s="97"/>
      <c r="G3789" s="97"/>
    </row>
    <row r="3790" spans="1:7">
      <c r="A3790" s="414" t="s">
        <v>5870</v>
      </c>
      <c r="B3790" s="358" t="s">
        <v>5871</v>
      </c>
      <c r="C3790" s="360" t="s">
        <v>75</v>
      </c>
      <c r="D3790" s="360" t="s">
        <v>2</v>
      </c>
      <c r="E3790" s="361">
        <v>30</v>
      </c>
      <c r="F3790" s="361">
        <f t="shared" ref="F3790:G3790" si="125">SUMPRODUCT($E3791:$E3817,F3791:F3817)</f>
        <v>4.1816635616666673</v>
      </c>
      <c r="G3790" s="361">
        <f t="shared" si="125"/>
        <v>6.015784</v>
      </c>
    </row>
    <row r="3791" spans="1:7">
      <c r="A3791" s="414">
        <v>10</v>
      </c>
      <c r="B3791" s="372" t="s">
        <v>332</v>
      </c>
      <c r="C3791" s="374" t="s">
        <v>43</v>
      </c>
      <c r="D3791" s="374" t="s">
        <v>2</v>
      </c>
      <c r="E3791" s="375">
        <v>4.0086000000000002E-3</v>
      </c>
      <c r="F3791" s="268">
        <f>IF(C3791="MAT.",VLOOKUP(A3791,INSUMOS_AUX!A:F,6,FALSE),0)</f>
        <v>6.13</v>
      </c>
      <c r="G3791" s="375">
        <f>IF(C3791="M.O.",VLOOKUP(A3791,INSUMOS_AUX!A:F,6,FALSE),0)</f>
        <v>0</v>
      </c>
    </row>
    <row r="3792" spans="1:7" ht="21">
      <c r="A3792" s="414">
        <v>11359</v>
      </c>
      <c r="B3792" s="372" t="s">
        <v>5603</v>
      </c>
      <c r="C3792" s="374" t="s">
        <v>43</v>
      </c>
      <c r="D3792" s="374" t="s">
        <v>2</v>
      </c>
      <c r="E3792" s="375">
        <v>3.3850000000000003E-5</v>
      </c>
      <c r="F3792" s="268">
        <f>IF(C3792="MAT.",VLOOKUP(A3792,INSUMOS_AUX!A:F,6,FALSE),0)</f>
        <v>604.45000000000005</v>
      </c>
      <c r="G3792" s="375">
        <f>IF(C3792="M.O.",VLOOKUP(A3792,INSUMOS_AUX!A:F,6,FALSE),0)</f>
        <v>0</v>
      </c>
    </row>
    <row r="3793" spans="1:7">
      <c r="A3793" s="414">
        <v>12815</v>
      </c>
      <c r="B3793" s="372" t="s">
        <v>2406</v>
      </c>
      <c r="C3793" s="374" t="s">
        <v>43</v>
      </c>
      <c r="D3793" s="374" t="s">
        <v>2</v>
      </c>
      <c r="E3793" s="375">
        <v>4.53455E-3</v>
      </c>
      <c r="F3793" s="268">
        <f>IF(C3793="MAT.",VLOOKUP(A3793,INSUMOS_AUX!A:F,6,FALSE),0)</f>
        <v>5.65</v>
      </c>
      <c r="G3793" s="375">
        <f>IF(C3793="M.O.",VLOOKUP(A3793,INSUMOS_AUX!A:F,6,FALSE),0)</f>
        <v>0</v>
      </c>
    </row>
    <row r="3794" spans="1:7">
      <c r="A3794" s="414">
        <v>12892</v>
      </c>
      <c r="B3794" s="372" t="s">
        <v>328</v>
      </c>
      <c r="C3794" s="374" t="s">
        <v>43</v>
      </c>
      <c r="D3794" s="374" t="s">
        <v>98</v>
      </c>
      <c r="E3794" s="375">
        <v>6.8672999999999998E-3</v>
      </c>
      <c r="F3794" s="268">
        <f>IF(C3794="MAT.",VLOOKUP(A3794,INSUMOS_AUX!A:F,6,FALSE),0)</f>
        <v>9</v>
      </c>
      <c r="G3794" s="375">
        <f>IF(C3794="M.O.",VLOOKUP(A3794,INSUMOS_AUX!A:F,6,FALSE),0)</f>
        <v>0</v>
      </c>
    </row>
    <row r="3795" spans="1:7">
      <c r="A3795" s="414">
        <v>12893</v>
      </c>
      <c r="B3795" s="372" t="s">
        <v>329</v>
      </c>
      <c r="C3795" s="374" t="s">
        <v>43</v>
      </c>
      <c r="D3795" s="374" t="s">
        <v>98</v>
      </c>
      <c r="E3795" s="375">
        <v>8.005E-4</v>
      </c>
      <c r="F3795" s="268">
        <f>IF(C3795="MAT.",VLOOKUP(A3795,INSUMOS_AUX!A:F,6,FALSE),0)</f>
        <v>48</v>
      </c>
      <c r="G3795" s="375">
        <f>IF(C3795="M.O.",VLOOKUP(A3795,INSUMOS_AUX!A:F,6,FALSE),0)</f>
        <v>0</v>
      </c>
    </row>
    <row r="3796" spans="1:7">
      <c r="A3796" s="414">
        <v>2436</v>
      </c>
      <c r="B3796" s="372" t="s">
        <v>333</v>
      </c>
      <c r="C3796" s="374" t="s">
        <v>92</v>
      </c>
      <c r="D3796" s="374" t="s">
        <v>97</v>
      </c>
      <c r="E3796" s="375">
        <v>0.257525</v>
      </c>
      <c r="F3796" s="268">
        <f>IF(C3796="MAT.",VLOOKUP(A3796,INSUMOS_AUX!A:F,6,FALSE),0)</f>
        <v>0</v>
      </c>
      <c r="G3796" s="375">
        <f>IF(C3796="M.O.",VLOOKUP(A3796,INSUMOS_AUX!A:F,6,FALSE),0)</f>
        <v>13.35</v>
      </c>
    </row>
    <row r="3797" spans="1:7">
      <c r="A3797" s="414">
        <v>247</v>
      </c>
      <c r="B3797" s="372" t="s">
        <v>348</v>
      </c>
      <c r="C3797" s="374" t="s">
        <v>92</v>
      </c>
      <c r="D3797" s="374" t="s">
        <v>97</v>
      </c>
      <c r="E3797" s="375">
        <v>0.257525</v>
      </c>
      <c r="F3797" s="268">
        <f>IF(C3797="MAT.",VLOOKUP(A3797,INSUMOS_AUX!A:F,6,FALSE),0)</f>
        <v>0</v>
      </c>
      <c r="G3797" s="375">
        <f>IF(C3797="M.O.",VLOOKUP(A3797,INSUMOS_AUX!A:F,6,FALSE),0)</f>
        <v>10.01</v>
      </c>
    </row>
    <row r="3798" spans="1:7">
      <c r="A3798" s="414">
        <v>25966</v>
      </c>
      <c r="B3798" s="372" t="s">
        <v>3980</v>
      </c>
      <c r="C3798" s="374" t="s">
        <v>43</v>
      </c>
      <c r="D3798" s="374" t="s">
        <v>113</v>
      </c>
      <c r="E3798" s="375">
        <v>7.5575000000000002E-4</v>
      </c>
      <c r="F3798" s="268">
        <f>IF(C3798="MAT.",VLOOKUP(A3798,INSUMOS_AUX!A:F,6,FALSE),0)</f>
        <v>13.63</v>
      </c>
      <c r="G3798" s="375">
        <f>IF(C3798="M.O.",VLOOKUP(A3798,INSUMOS_AUX!A:F,6,FALSE),0)</f>
        <v>0</v>
      </c>
    </row>
    <row r="3799" spans="1:7">
      <c r="A3799" s="414">
        <v>2711</v>
      </c>
      <c r="B3799" s="372" t="s">
        <v>334</v>
      </c>
      <c r="C3799" s="374" t="s">
        <v>43</v>
      </c>
      <c r="D3799" s="374" t="s">
        <v>2</v>
      </c>
      <c r="E3799" s="375">
        <v>3.323E-4</v>
      </c>
      <c r="F3799" s="268">
        <f>IF(C3799="MAT.",VLOOKUP(A3799,INSUMOS_AUX!A:F,6,FALSE),0)</f>
        <v>100.24</v>
      </c>
      <c r="G3799" s="375">
        <f>IF(C3799="M.O.",VLOOKUP(A3799,INSUMOS_AUX!A:F,6,FALSE),0)</f>
        <v>0</v>
      </c>
    </row>
    <row r="3800" spans="1:7">
      <c r="A3800" s="414">
        <v>36144</v>
      </c>
      <c r="B3800" s="372" t="s">
        <v>4026</v>
      </c>
      <c r="C3800" s="374" t="s">
        <v>43</v>
      </c>
      <c r="D3800" s="374" t="s">
        <v>2</v>
      </c>
      <c r="E3800" s="375">
        <v>5.5743599999999997E-2</v>
      </c>
      <c r="F3800" s="268">
        <f>IF(C3800="MAT.",VLOOKUP(A3800,INSUMOS_AUX!A:F,6,FALSE),0)</f>
        <v>1.1200000000000001</v>
      </c>
      <c r="G3800" s="375">
        <f>IF(C3800="M.O.",VLOOKUP(A3800,INSUMOS_AUX!A:F,6,FALSE),0)</f>
        <v>0</v>
      </c>
    </row>
    <row r="3801" spans="1:7">
      <c r="A3801" s="414">
        <v>36146</v>
      </c>
      <c r="B3801" s="372" t="s">
        <v>3883</v>
      </c>
      <c r="C3801" s="374" t="s">
        <v>43</v>
      </c>
      <c r="D3801" s="374" t="s">
        <v>2</v>
      </c>
      <c r="E3801" s="375">
        <v>6.2014999999999998E-4</v>
      </c>
      <c r="F3801" s="268">
        <f>IF(C3801="MAT.",VLOOKUP(A3801,INSUMOS_AUX!A:F,6,FALSE),0)</f>
        <v>170</v>
      </c>
      <c r="G3801" s="375">
        <f>IF(C3801="M.O.",VLOOKUP(A3801,INSUMOS_AUX!A:F,6,FALSE),0)</f>
        <v>0</v>
      </c>
    </row>
    <row r="3802" spans="1:7" ht="21">
      <c r="A3802" s="414">
        <v>36149</v>
      </c>
      <c r="B3802" s="372" t="s">
        <v>4647</v>
      </c>
      <c r="C3802" s="374" t="s">
        <v>43</v>
      </c>
      <c r="D3802" s="374" t="s">
        <v>2</v>
      </c>
      <c r="E3802" s="375">
        <v>3.6000000000000002E-4</v>
      </c>
      <c r="F3802" s="268">
        <f>IF(C3802="MAT.",VLOOKUP(A3802,INSUMOS_AUX!A:F,6,FALSE),0)</f>
        <v>117.5</v>
      </c>
      <c r="G3802" s="375">
        <f>IF(C3802="M.O.",VLOOKUP(A3802,INSUMOS_AUX!A:F,6,FALSE),0)</f>
        <v>0</v>
      </c>
    </row>
    <row r="3803" spans="1:7">
      <c r="A3803" s="414">
        <v>36150</v>
      </c>
      <c r="B3803" s="372" t="s">
        <v>780</v>
      </c>
      <c r="C3803" s="374" t="s">
        <v>43</v>
      </c>
      <c r="D3803" s="374" t="s">
        <v>2</v>
      </c>
      <c r="E3803" s="375">
        <v>1.3231499999999999E-3</v>
      </c>
      <c r="F3803" s="268">
        <f>IF(C3803="MAT.",VLOOKUP(A3803,INSUMOS_AUX!A:F,6,FALSE),0)</f>
        <v>29.7</v>
      </c>
      <c r="G3803" s="375">
        <f>IF(C3803="M.O.",VLOOKUP(A3803,INSUMOS_AUX!A:F,6,FALSE),0)</f>
        <v>0</v>
      </c>
    </row>
    <row r="3804" spans="1:7" ht="21">
      <c r="A3804" s="414">
        <v>36153</v>
      </c>
      <c r="B3804" s="372" t="s">
        <v>4184</v>
      </c>
      <c r="C3804" s="374" t="s">
        <v>43</v>
      </c>
      <c r="D3804" s="374" t="s">
        <v>2</v>
      </c>
      <c r="E3804" s="375">
        <v>5.375E-4</v>
      </c>
      <c r="F3804" s="268">
        <f>IF(C3804="MAT.",VLOOKUP(A3804,INSUMOS_AUX!A:F,6,FALSE),0)</f>
        <v>133.75</v>
      </c>
      <c r="G3804" s="375">
        <f>IF(C3804="M.O.",VLOOKUP(A3804,INSUMOS_AUX!A:F,6,FALSE),0)</f>
        <v>0</v>
      </c>
    </row>
    <row r="3805" spans="1:7">
      <c r="A3805" s="414">
        <v>37370</v>
      </c>
      <c r="B3805" s="372" t="s">
        <v>104</v>
      </c>
      <c r="C3805" s="374" t="s">
        <v>43</v>
      </c>
      <c r="D3805" s="374" t="s">
        <v>97</v>
      </c>
      <c r="E3805" s="375">
        <v>0.5</v>
      </c>
      <c r="F3805" s="268">
        <f>IF(C3805="MAT.",VLOOKUP(A3805,INSUMOS_AUX!A:F,6,FALSE),0)</f>
        <v>1.7</v>
      </c>
      <c r="G3805" s="375">
        <f>IF(C3805="M.O.",VLOOKUP(A3805,INSUMOS_AUX!A:F,6,FALSE),0)</f>
        <v>0</v>
      </c>
    </row>
    <row r="3806" spans="1:7">
      <c r="A3806" s="414">
        <v>37371</v>
      </c>
      <c r="B3806" s="372" t="s">
        <v>105</v>
      </c>
      <c r="C3806" s="374" t="s">
        <v>43</v>
      </c>
      <c r="D3806" s="374" t="s">
        <v>97</v>
      </c>
      <c r="E3806" s="375">
        <v>0.5</v>
      </c>
      <c r="F3806" s="268">
        <f>IF(C3806="MAT.",VLOOKUP(A3806,INSUMOS_AUX!A:F,6,FALSE),0)</f>
        <v>0.64</v>
      </c>
      <c r="G3806" s="375">
        <f>IF(C3806="M.O.",VLOOKUP(A3806,INSUMOS_AUX!A:F,6,FALSE),0)</f>
        <v>0</v>
      </c>
    </row>
    <row r="3807" spans="1:7">
      <c r="A3807" s="414">
        <v>37372</v>
      </c>
      <c r="B3807" s="372" t="s">
        <v>106</v>
      </c>
      <c r="C3807" s="374" t="s">
        <v>43</v>
      </c>
      <c r="D3807" s="374" t="s">
        <v>97</v>
      </c>
      <c r="E3807" s="375">
        <v>0.5</v>
      </c>
      <c r="F3807" s="268">
        <f>IF(C3807="MAT.",VLOOKUP(A3807,INSUMOS_AUX!A:F,6,FALSE),0)</f>
        <v>0.37</v>
      </c>
      <c r="G3807" s="375">
        <f>IF(C3807="M.O.",VLOOKUP(A3807,INSUMOS_AUX!A:F,6,FALSE),0)</f>
        <v>0</v>
      </c>
    </row>
    <row r="3808" spans="1:7">
      <c r="A3808" s="414">
        <v>37373</v>
      </c>
      <c r="B3808" s="372" t="s">
        <v>107</v>
      </c>
      <c r="C3808" s="374" t="s">
        <v>43</v>
      </c>
      <c r="D3808" s="374" t="s">
        <v>97</v>
      </c>
      <c r="E3808" s="375">
        <v>0.5</v>
      </c>
      <c r="F3808" s="268">
        <f>IF(C3808="MAT.",VLOOKUP(A3808,INSUMOS_AUX!A:F,6,FALSE),0)</f>
        <v>0.02</v>
      </c>
      <c r="G3808" s="375">
        <f>IF(C3808="M.O.",VLOOKUP(A3808,INSUMOS_AUX!A:F,6,FALSE),0)</f>
        <v>0</v>
      </c>
    </row>
    <row r="3809" spans="1:7">
      <c r="A3809" s="414">
        <v>38382</v>
      </c>
      <c r="B3809" s="372" t="s">
        <v>2915</v>
      </c>
      <c r="C3809" s="374" t="s">
        <v>43</v>
      </c>
      <c r="D3809" s="374" t="s">
        <v>2</v>
      </c>
      <c r="E3809" s="375">
        <v>1.3649999999999999E-3</v>
      </c>
      <c r="F3809" s="268">
        <f>IF(C3809="MAT.",VLOOKUP(A3809,INSUMOS_AUX!A:F,6,FALSE),0)</f>
        <v>7.37</v>
      </c>
      <c r="G3809" s="375">
        <f>IF(C3809="M.O.",VLOOKUP(A3809,INSUMOS_AUX!A:F,6,FALSE),0)</f>
        <v>0</v>
      </c>
    </row>
    <row r="3810" spans="1:7">
      <c r="A3810" s="414">
        <v>38390</v>
      </c>
      <c r="B3810" s="372" t="s">
        <v>4067</v>
      </c>
      <c r="C3810" s="374" t="s">
        <v>43</v>
      </c>
      <c r="D3810" s="374" t="s">
        <v>2</v>
      </c>
      <c r="E3810" s="375">
        <v>7.5575000000000002E-4</v>
      </c>
      <c r="F3810" s="268">
        <f>IF(C3810="MAT.",VLOOKUP(A3810,INSUMOS_AUX!A:F,6,FALSE),0)</f>
        <v>22.22</v>
      </c>
      <c r="G3810" s="375">
        <f>IF(C3810="M.O.",VLOOKUP(A3810,INSUMOS_AUX!A:F,6,FALSE),0)</f>
        <v>0</v>
      </c>
    </row>
    <row r="3811" spans="1:7">
      <c r="A3811" s="414">
        <v>38393</v>
      </c>
      <c r="B3811" s="372" t="s">
        <v>4066</v>
      </c>
      <c r="C3811" s="374" t="s">
        <v>43</v>
      </c>
      <c r="D3811" s="374" t="s">
        <v>2</v>
      </c>
      <c r="E3811" s="375">
        <v>7.5575000000000002E-4</v>
      </c>
      <c r="F3811" s="268">
        <f>IF(C3811="MAT.",VLOOKUP(A3811,INSUMOS_AUX!A:F,6,FALSE),0)</f>
        <v>10.02</v>
      </c>
      <c r="G3811" s="375">
        <f>IF(C3811="M.O.",VLOOKUP(A3811,INSUMOS_AUX!A:F,6,FALSE),0)</f>
        <v>0</v>
      </c>
    </row>
    <row r="3812" spans="1:7">
      <c r="A3812" s="414">
        <v>38396</v>
      </c>
      <c r="B3812" s="372" t="s">
        <v>4090</v>
      </c>
      <c r="C3812" s="374" t="s">
        <v>43</v>
      </c>
      <c r="D3812" s="374" t="s">
        <v>2</v>
      </c>
      <c r="E3812" s="375">
        <v>2.7100000000000001E-5</v>
      </c>
      <c r="F3812" s="268">
        <f>IF(C3812="MAT.",VLOOKUP(A3812,INSUMOS_AUX!A:F,6,FALSE),0)</f>
        <v>308.81</v>
      </c>
      <c r="G3812" s="375">
        <f>IF(C3812="M.O.",VLOOKUP(A3812,INSUMOS_AUX!A:F,6,FALSE),0)</f>
        <v>0</v>
      </c>
    </row>
    <row r="3813" spans="1:7">
      <c r="A3813" s="414">
        <v>38399</v>
      </c>
      <c r="B3813" s="372" t="s">
        <v>914</v>
      </c>
      <c r="C3813" s="374" t="s">
        <v>43</v>
      </c>
      <c r="D3813" s="374" t="s">
        <v>2</v>
      </c>
      <c r="E3813" s="375">
        <v>1.3540000000000001E-4</v>
      </c>
      <c r="F3813" s="268">
        <f>IF(C3813="MAT.",VLOOKUP(A3813,INSUMOS_AUX!A:F,6,FALSE),0)</f>
        <v>123.87</v>
      </c>
      <c r="G3813" s="375">
        <f>IF(C3813="M.O.",VLOOKUP(A3813,INSUMOS_AUX!A:F,6,FALSE),0)</f>
        <v>0</v>
      </c>
    </row>
    <row r="3814" spans="1:7" ht="21">
      <c r="A3814" s="414">
        <v>38413</v>
      </c>
      <c r="B3814" s="372" t="s">
        <v>2921</v>
      </c>
      <c r="C3814" s="374" t="s">
        <v>43</v>
      </c>
      <c r="D3814" s="374" t="s">
        <v>2</v>
      </c>
      <c r="E3814" s="375">
        <v>2.2050000000000001E-5</v>
      </c>
      <c r="F3814" s="268">
        <f>IF(C3814="MAT.",VLOOKUP(A3814,INSUMOS_AUX!A:F,6,FALSE),0)</f>
        <v>623.17999999999995</v>
      </c>
      <c r="G3814" s="375">
        <f>IF(C3814="M.O.",VLOOKUP(A3814,INSUMOS_AUX!A:F,6,FALSE),0)</f>
        <v>0</v>
      </c>
    </row>
    <row r="3815" spans="1:7">
      <c r="A3815" s="414">
        <v>38476</v>
      </c>
      <c r="B3815" s="372" t="s">
        <v>2266</v>
      </c>
      <c r="C3815" s="374" t="s">
        <v>43</v>
      </c>
      <c r="D3815" s="374" t="s">
        <v>2</v>
      </c>
      <c r="E3815" s="375">
        <v>1.0285000000000001E-4</v>
      </c>
      <c r="F3815" s="268">
        <f>IF(C3815="MAT.",VLOOKUP(A3815,INSUMOS_AUX!A:F,6,FALSE),0)</f>
        <v>186.63</v>
      </c>
      <c r="G3815" s="375">
        <f>IF(C3815="M.O.",VLOOKUP(A3815,INSUMOS_AUX!A:F,6,FALSE),0)</f>
        <v>0</v>
      </c>
    </row>
    <row r="3816" spans="1:7">
      <c r="A3816" s="414">
        <v>38477</v>
      </c>
      <c r="B3816" s="372" t="s">
        <v>2267</v>
      </c>
      <c r="C3816" s="374" t="s">
        <v>43</v>
      </c>
      <c r="D3816" s="374" t="s">
        <v>2</v>
      </c>
      <c r="E3816" s="375">
        <v>2.2050000000000001E-5</v>
      </c>
      <c r="F3816" s="268">
        <f>IF(C3816="MAT.",VLOOKUP(A3816,INSUMOS_AUX!A:F,6,FALSE),0)</f>
        <v>528.54</v>
      </c>
      <c r="G3816" s="375">
        <f>IF(C3816="M.O.",VLOOKUP(A3816,INSUMOS_AUX!A:F,6,FALSE),0)</f>
        <v>0</v>
      </c>
    </row>
    <row r="3817" spans="1:7">
      <c r="A3817" s="414" t="s">
        <v>6702</v>
      </c>
      <c r="B3817" s="372" t="s">
        <v>5871</v>
      </c>
      <c r="C3817" s="374" t="s">
        <v>43</v>
      </c>
      <c r="D3817" s="374" t="s">
        <v>2</v>
      </c>
      <c r="E3817" s="375">
        <v>1</v>
      </c>
      <c r="F3817" s="268">
        <f>IF(C3817="MAT.",VLOOKUP(A3817,INSUMOS_AUX!A:F,6,FALSE),0)</f>
        <v>2.1766666666666667</v>
      </c>
      <c r="G3817" s="375">
        <f>IF(C3817="M.O.",VLOOKUP(A3817,INSUMOS_AUX!A:F,6,FALSE),0)</f>
        <v>0</v>
      </c>
    </row>
    <row r="3818" spans="1:7">
      <c r="A3818" s="414"/>
      <c r="B3818" s="110"/>
      <c r="C3818" s="97"/>
      <c r="D3818" s="97"/>
      <c r="E3818" s="97"/>
      <c r="F3818" s="97"/>
      <c r="G3818" s="97"/>
    </row>
    <row r="3819" spans="1:7">
      <c r="A3819" s="414" t="s">
        <v>5872</v>
      </c>
      <c r="B3819" s="358" t="s">
        <v>5873</v>
      </c>
      <c r="C3819" s="360" t="s">
        <v>75</v>
      </c>
      <c r="D3819" s="360" t="s">
        <v>2</v>
      </c>
      <c r="E3819" s="361">
        <v>1</v>
      </c>
      <c r="F3819" s="361">
        <f t="shared" ref="F3819:G3819" si="126">SUMPRODUCT($E3820:$E3846,F3820:F3846)</f>
        <v>23.8351967708</v>
      </c>
      <c r="G3819" s="361">
        <f t="shared" si="126"/>
        <v>6.2564153600000001</v>
      </c>
    </row>
    <row r="3820" spans="1:7">
      <c r="A3820" s="414">
        <v>10</v>
      </c>
      <c r="B3820" s="372" t="s">
        <v>332</v>
      </c>
      <c r="C3820" s="374" t="s">
        <v>43</v>
      </c>
      <c r="D3820" s="374" t="s">
        <v>2</v>
      </c>
      <c r="E3820" s="375">
        <v>4.1689439999999999E-3</v>
      </c>
      <c r="F3820" s="268">
        <f>IF(C3820="MAT.",VLOOKUP(A3820,INSUMOS_AUX!A:F,6,FALSE),0)</f>
        <v>6.13</v>
      </c>
      <c r="G3820" s="375">
        <f>IF(C3820="M.O.",VLOOKUP(A3820,INSUMOS_AUX!A:F,6,FALSE),0)</f>
        <v>0</v>
      </c>
    </row>
    <row r="3821" spans="1:7" ht="21">
      <c r="A3821" s="414">
        <v>11359</v>
      </c>
      <c r="B3821" s="372" t="s">
        <v>5603</v>
      </c>
      <c r="C3821" s="374" t="s">
        <v>43</v>
      </c>
      <c r="D3821" s="374" t="s">
        <v>2</v>
      </c>
      <c r="E3821" s="375">
        <v>3.5203999999999997E-5</v>
      </c>
      <c r="F3821" s="268">
        <f>IF(C3821="MAT.",VLOOKUP(A3821,INSUMOS_AUX!A:F,6,FALSE),0)</f>
        <v>604.45000000000005</v>
      </c>
      <c r="G3821" s="375">
        <f>IF(C3821="M.O.",VLOOKUP(A3821,INSUMOS_AUX!A:F,6,FALSE),0)</f>
        <v>0</v>
      </c>
    </row>
    <row r="3822" spans="1:7">
      <c r="A3822" s="414">
        <v>12815</v>
      </c>
      <c r="B3822" s="372" t="s">
        <v>2406</v>
      </c>
      <c r="C3822" s="374" t="s">
        <v>43</v>
      </c>
      <c r="D3822" s="374" t="s">
        <v>2</v>
      </c>
      <c r="E3822" s="375">
        <v>4.7159319999999999E-3</v>
      </c>
      <c r="F3822" s="268">
        <f>IF(C3822="MAT.",VLOOKUP(A3822,INSUMOS_AUX!A:F,6,FALSE),0)</f>
        <v>5.65</v>
      </c>
      <c r="G3822" s="375">
        <f>IF(C3822="M.O.",VLOOKUP(A3822,INSUMOS_AUX!A:F,6,FALSE),0)</f>
        <v>0</v>
      </c>
    </row>
    <row r="3823" spans="1:7">
      <c r="A3823" s="414">
        <v>12892</v>
      </c>
      <c r="B3823" s="372" t="s">
        <v>328</v>
      </c>
      <c r="C3823" s="374" t="s">
        <v>43</v>
      </c>
      <c r="D3823" s="374" t="s">
        <v>98</v>
      </c>
      <c r="E3823" s="375">
        <v>7.1419919999999998E-3</v>
      </c>
      <c r="F3823" s="268">
        <f>IF(C3823="MAT.",VLOOKUP(A3823,INSUMOS_AUX!A:F,6,FALSE),0)</f>
        <v>9</v>
      </c>
      <c r="G3823" s="375">
        <f>IF(C3823="M.O.",VLOOKUP(A3823,INSUMOS_AUX!A:F,6,FALSE),0)</f>
        <v>0</v>
      </c>
    </row>
    <row r="3824" spans="1:7">
      <c r="A3824" s="414">
        <v>12893</v>
      </c>
      <c r="B3824" s="372" t="s">
        <v>329</v>
      </c>
      <c r="C3824" s="374" t="s">
        <v>43</v>
      </c>
      <c r="D3824" s="374" t="s">
        <v>98</v>
      </c>
      <c r="E3824" s="375">
        <v>8.3252E-4</v>
      </c>
      <c r="F3824" s="268">
        <f>IF(C3824="MAT.",VLOOKUP(A3824,INSUMOS_AUX!A:F,6,FALSE),0)</f>
        <v>48</v>
      </c>
      <c r="G3824" s="375">
        <f>IF(C3824="M.O.",VLOOKUP(A3824,INSUMOS_AUX!A:F,6,FALSE),0)</f>
        <v>0</v>
      </c>
    </row>
    <row r="3825" spans="1:7">
      <c r="A3825" s="414">
        <v>2436</v>
      </c>
      <c r="B3825" s="372" t="s">
        <v>333</v>
      </c>
      <c r="C3825" s="374" t="s">
        <v>92</v>
      </c>
      <c r="D3825" s="374" t="s">
        <v>97</v>
      </c>
      <c r="E3825" s="375">
        <v>0.26782600000000001</v>
      </c>
      <c r="F3825" s="268">
        <f>IF(C3825="MAT.",VLOOKUP(A3825,INSUMOS_AUX!A:F,6,FALSE),0)</f>
        <v>0</v>
      </c>
      <c r="G3825" s="375">
        <f>IF(C3825="M.O.",VLOOKUP(A3825,INSUMOS_AUX!A:F,6,FALSE),0)</f>
        <v>13.35</v>
      </c>
    </row>
    <row r="3826" spans="1:7">
      <c r="A3826" s="414">
        <v>247</v>
      </c>
      <c r="B3826" s="372" t="s">
        <v>348</v>
      </c>
      <c r="C3826" s="374" t="s">
        <v>92</v>
      </c>
      <c r="D3826" s="374" t="s">
        <v>97</v>
      </c>
      <c r="E3826" s="375">
        <v>0.26782600000000001</v>
      </c>
      <c r="F3826" s="268">
        <f>IF(C3826="MAT.",VLOOKUP(A3826,INSUMOS_AUX!A:F,6,FALSE),0)</f>
        <v>0</v>
      </c>
      <c r="G3826" s="375">
        <f>IF(C3826="M.O.",VLOOKUP(A3826,INSUMOS_AUX!A:F,6,FALSE),0)</f>
        <v>10.01</v>
      </c>
    </row>
    <row r="3827" spans="1:7">
      <c r="A3827" s="414">
        <v>25966</v>
      </c>
      <c r="B3827" s="372" t="s">
        <v>3980</v>
      </c>
      <c r="C3827" s="374" t="s">
        <v>43</v>
      </c>
      <c r="D3827" s="374" t="s">
        <v>113</v>
      </c>
      <c r="E3827" s="375">
        <v>7.8598000000000003E-4</v>
      </c>
      <c r="F3827" s="268">
        <f>IF(C3827="MAT.",VLOOKUP(A3827,INSUMOS_AUX!A:F,6,FALSE),0)</f>
        <v>13.63</v>
      </c>
      <c r="G3827" s="375">
        <f>IF(C3827="M.O.",VLOOKUP(A3827,INSUMOS_AUX!A:F,6,FALSE),0)</f>
        <v>0</v>
      </c>
    </row>
    <row r="3828" spans="1:7">
      <c r="A3828" s="414">
        <v>2711</v>
      </c>
      <c r="B3828" s="372" t="s">
        <v>334</v>
      </c>
      <c r="C3828" s="374" t="s">
        <v>43</v>
      </c>
      <c r="D3828" s="374" t="s">
        <v>2</v>
      </c>
      <c r="E3828" s="375">
        <v>3.4559199999999998E-4</v>
      </c>
      <c r="F3828" s="268">
        <f>IF(C3828="MAT.",VLOOKUP(A3828,INSUMOS_AUX!A:F,6,FALSE),0)</f>
        <v>100.24</v>
      </c>
      <c r="G3828" s="375">
        <f>IF(C3828="M.O.",VLOOKUP(A3828,INSUMOS_AUX!A:F,6,FALSE),0)</f>
        <v>0</v>
      </c>
    </row>
    <row r="3829" spans="1:7">
      <c r="A3829" s="414">
        <v>36144</v>
      </c>
      <c r="B3829" s="372" t="s">
        <v>4026</v>
      </c>
      <c r="C3829" s="374" t="s">
        <v>43</v>
      </c>
      <c r="D3829" s="374" t="s">
        <v>2</v>
      </c>
      <c r="E3829" s="375">
        <v>5.7973344000000003E-2</v>
      </c>
      <c r="F3829" s="268">
        <f>IF(C3829="MAT.",VLOOKUP(A3829,INSUMOS_AUX!A:F,6,FALSE),0)</f>
        <v>1.1200000000000001</v>
      </c>
      <c r="G3829" s="375">
        <f>IF(C3829="M.O.",VLOOKUP(A3829,INSUMOS_AUX!A:F,6,FALSE),0)</f>
        <v>0</v>
      </c>
    </row>
    <row r="3830" spans="1:7">
      <c r="A3830" s="414">
        <v>36146</v>
      </c>
      <c r="B3830" s="372" t="s">
        <v>3883</v>
      </c>
      <c r="C3830" s="374" t="s">
        <v>43</v>
      </c>
      <c r="D3830" s="374" t="s">
        <v>2</v>
      </c>
      <c r="E3830" s="375">
        <v>6.4495600000000002E-4</v>
      </c>
      <c r="F3830" s="268">
        <f>IF(C3830="MAT.",VLOOKUP(A3830,INSUMOS_AUX!A:F,6,FALSE),0)</f>
        <v>170</v>
      </c>
      <c r="G3830" s="375">
        <f>IF(C3830="M.O.",VLOOKUP(A3830,INSUMOS_AUX!A:F,6,FALSE),0)</f>
        <v>0</v>
      </c>
    </row>
    <row r="3831" spans="1:7" ht="21">
      <c r="A3831" s="414">
        <v>36149</v>
      </c>
      <c r="B3831" s="372" t="s">
        <v>4647</v>
      </c>
      <c r="C3831" s="374" t="s">
        <v>43</v>
      </c>
      <c r="D3831" s="374" t="s">
        <v>2</v>
      </c>
      <c r="E3831" s="375">
        <v>3.7439999999999999E-4</v>
      </c>
      <c r="F3831" s="268">
        <f>IF(C3831="MAT.",VLOOKUP(A3831,INSUMOS_AUX!A:F,6,FALSE),0)</f>
        <v>117.5</v>
      </c>
      <c r="G3831" s="375">
        <f>IF(C3831="M.O.",VLOOKUP(A3831,INSUMOS_AUX!A:F,6,FALSE),0)</f>
        <v>0</v>
      </c>
    </row>
    <row r="3832" spans="1:7">
      <c r="A3832" s="414">
        <v>36150</v>
      </c>
      <c r="B3832" s="372" t="s">
        <v>780</v>
      </c>
      <c r="C3832" s="374" t="s">
        <v>43</v>
      </c>
      <c r="D3832" s="374" t="s">
        <v>2</v>
      </c>
      <c r="E3832" s="375">
        <v>1.3760759999999999E-3</v>
      </c>
      <c r="F3832" s="268">
        <f>IF(C3832="MAT.",VLOOKUP(A3832,INSUMOS_AUX!A:F,6,FALSE),0)</f>
        <v>29.7</v>
      </c>
      <c r="G3832" s="375">
        <f>IF(C3832="M.O.",VLOOKUP(A3832,INSUMOS_AUX!A:F,6,FALSE),0)</f>
        <v>0</v>
      </c>
    </row>
    <row r="3833" spans="1:7" ht="21">
      <c r="A3833" s="414">
        <v>36153</v>
      </c>
      <c r="B3833" s="372" t="s">
        <v>4184</v>
      </c>
      <c r="C3833" s="374" t="s">
        <v>43</v>
      </c>
      <c r="D3833" s="374" t="s">
        <v>2</v>
      </c>
      <c r="E3833" s="375">
        <v>5.5900000000000004E-4</v>
      </c>
      <c r="F3833" s="268">
        <f>IF(C3833="MAT.",VLOOKUP(A3833,INSUMOS_AUX!A:F,6,FALSE),0)</f>
        <v>133.75</v>
      </c>
      <c r="G3833" s="375">
        <f>IF(C3833="M.O.",VLOOKUP(A3833,INSUMOS_AUX!A:F,6,FALSE),0)</f>
        <v>0</v>
      </c>
    </row>
    <row r="3834" spans="1:7">
      <c r="A3834" s="414">
        <v>37370</v>
      </c>
      <c r="B3834" s="372" t="s">
        <v>104</v>
      </c>
      <c r="C3834" s="374" t="s">
        <v>43</v>
      </c>
      <c r="D3834" s="374" t="s">
        <v>97</v>
      </c>
      <c r="E3834" s="375">
        <v>0.52</v>
      </c>
      <c r="F3834" s="268">
        <f>IF(C3834="MAT.",VLOOKUP(A3834,INSUMOS_AUX!A:F,6,FALSE),0)</f>
        <v>1.7</v>
      </c>
      <c r="G3834" s="375">
        <f>IF(C3834="M.O.",VLOOKUP(A3834,INSUMOS_AUX!A:F,6,FALSE),0)</f>
        <v>0</v>
      </c>
    </row>
    <row r="3835" spans="1:7">
      <c r="A3835" s="414">
        <v>37371</v>
      </c>
      <c r="B3835" s="372" t="s">
        <v>105</v>
      </c>
      <c r="C3835" s="374" t="s">
        <v>43</v>
      </c>
      <c r="D3835" s="374" t="s">
        <v>97</v>
      </c>
      <c r="E3835" s="375">
        <v>0.52</v>
      </c>
      <c r="F3835" s="268">
        <f>IF(C3835="MAT.",VLOOKUP(A3835,INSUMOS_AUX!A:F,6,FALSE),0)</f>
        <v>0.64</v>
      </c>
      <c r="G3835" s="375">
        <f>IF(C3835="M.O.",VLOOKUP(A3835,INSUMOS_AUX!A:F,6,FALSE),0)</f>
        <v>0</v>
      </c>
    </row>
    <row r="3836" spans="1:7">
      <c r="A3836" s="414">
        <v>37372</v>
      </c>
      <c r="B3836" s="372" t="s">
        <v>106</v>
      </c>
      <c r="C3836" s="374" t="s">
        <v>43</v>
      </c>
      <c r="D3836" s="374" t="s">
        <v>97</v>
      </c>
      <c r="E3836" s="375">
        <v>0.52</v>
      </c>
      <c r="F3836" s="268">
        <f>IF(C3836="MAT.",VLOOKUP(A3836,INSUMOS_AUX!A:F,6,FALSE),0)</f>
        <v>0.37</v>
      </c>
      <c r="G3836" s="375">
        <f>IF(C3836="M.O.",VLOOKUP(A3836,INSUMOS_AUX!A:F,6,FALSE),0)</f>
        <v>0</v>
      </c>
    </row>
    <row r="3837" spans="1:7">
      <c r="A3837" s="414">
        <v>37373</v>
      </c>
      <c r="B3837" s="372" t="s">
        <v>107</v>
      </c>
      <c r="C3837" s="374" t="s">
        <v>43</v>
      </c>
      <c r="D3837" s="374" t="s">
        <v>97</v>
      </c>
      <c r="E3837" s="375">
        <v>0.52</v>
      </c>
      <c r="F3837" s="268">
        <f>IF(C3837="MAT.",VLOOKUP(A3837,INSUMOS_AUX!A:F,6,FALSE),0)</f>
        <v>0.02</v>
      </c>
      <c r="G3837" s="375">
        <f>IF(C3837="M.O.",VLOOKUP(A3837,INSUMOS_AUX!A:F,6,FALSE),0)</f>
        <v>0</v>
      </c>
    </row>
    <row r="3838" spans="1:7">
      <c r="A3838" s="414">
        <v>38382</v>
      </c>
      <c r="B3838" s="372" t="s">
        <v>2915</v>
      </c>
      <c r="C3838" s="374" t="s">
        <v>43</v>
      </c>
      <c r="D3838" s="374" t="s">
        <v>2</v>
      </c>
      <c r="E3838" s="375">
        <v>1.4196E-3</v>
      </c>
      <c r="F3838" s="268">
        <f>IF(C3838="MAT.",VLOOKUP(A3838,INSUMOS_AUX!A:F,6,FALSE),0)</f>
        <v>7.37</v>
      </c>
      <c r="G3838" s="375">
        <f>IF(C3838="M.O.",VLOOKUP(A3838,INSUMOS_AUX!A:F,6,FALSE),0)</f>
        <v>0</v>
      </c>
    </row>
    <row r="3839" spans="1:7">
      <c r="A3839" s="414">
        <v>38390</v>
      </c>
      <c r="B3839" s="372" t="s">
        <v>4067</v>
      </c>
      <c r="C3839" s="374" t="s">
        <v>43</v>
      </c>
      <c r="D3839" s="374" t="s">
        <v>2</v>
      </c>
      <c r="E3839" s="375">
        <v>7.8598000000000003E-4</v>
      </c>
      <c r="F3839" s="268">
        <f>IF(C3839="MAT.",VLOOKUP(A3839,INSUMOS_AUX!A:F,6,FALSE),0)</f>
        <v>22.22</v>
      </c>
      <c r="G3839" s="375">
        <f>IF(C3839="M.O.",VLOOKUP(A3839,INSUMOS_AUX!A:F,6,FALSE),0)</f>
        <v>0</v>
      </c>
    </row>
    <row r="3840" spans="1:7">
      <c r="A3840" s="414">
        <v>38393</v>
      </c>
      <c r="B3840" s="372" t="s">
        <v>4066</v>
      </c>
      <c r="C3840" s="374" t="s">
        <v>43</v>
      </c>
      <c r="D3840" s="374" t="s">
        <v>2</v>
      </c>
      <c r="E3840" s="375">
        <v>7.8598000000000003E-4</v>
      </c>
      <c r="F3840" s="268">
        <f>IF(C3840="MAT.",VLOOKUP(A3840,INSUMOS_AUX!A:F,6,FALSE),0)</f>
        <v>10.02</v>
      </c>
      <c r="G3840" s="375">
        <f>IF(C3840="M.O.",VLOOKUP(A3840,INSUMOS_AUX!A:F,6,FALSE),0)</f>
        <v>0</v>
      </c>
    </row>
    <row r="3841" spans="1:7">
      <c r="A3841" s="414">
        <v>38396</v>
      </c>
      <c r="B3841" s="372" t="s">
        <v>4090</v>
      </c>
      <c r="C3841" s="374" t="s">
        <v>43</v>
      </c>
      <c r="D3841" s="374" t="s">
        <v>2</v>
      </c>
      <c r="E3841" s="375">
        <v>2.8184E-5</v>
      </c>
      <c r="F3841" s="268">
        <f>IF(C3841="MAT.",VLOOKUP(A3841,INSUMOS_AUX!A:F,6,FALSE),0)</f>
        <v>308.81</v>
      </c>
      <c r="G3841" s="375">
        <f>IF(C3841="M.O.",VLOOKUP(A3841,INSUMOS_AUX!A:F,6,FALSE),0)</f>
        <v>0</v>
      </c>
    </row>
    <row r="3842" spans="1:7">
      <c r="A3842" s="414">
        <v>38399</v>
      </c>
      <c r="B3842" s="372" t="s">
        <v>914</v>
      </c>
      <c r="C3842" s="374" t="s">
        <v>43</v>
      </c>
      <c r="D3842" s="374" t="s">
        <v>2</v>
      </c>
      <c r="E3842" s="375">
        <v>1.4081599999999999E-4</v>
      </c>
      <c r="F3842" s="268">
        <f>IF(C3842="MAT.",VLOOKUP(A3842,INSUMOS_AUX!A:F,6,FALSE),0)</f>
        <v>123.87</v>
      </c>
      <c r="G3842" s="375">
        <f>IF(C3842="M.O.",VLOOKUP(A3842,INSUMOS_AUX!A:F,6,FALSE),0)</f>
        <v>0</v>
      </c>
    </row>
    <row r="3843" spans="1:7" ht="21">
      <c r="A3843" s="414">
        <v>38413</v>
      </c>
      <c r="B3843" s="372" t="s">
        <v>2921</v>
      </c>
      <c r="C3843" s="374" t="s">
        <v>43</v>
      </c>
      <c r="D3843" s="374" t="s">
        <v>2</v>
      </c>
      <c r="E3843" s="375">
        <v>2.2932E-5</v>
      </c>
      <c r="F3843" s="268">
        <f>IF(C3843="MAT.",VLOOKUP(A3843,INSUMOS_AUX!A:F,6,FALSE),0)</f>
        <v>623.17999999999995</v>
      </c>
      <c r="G3843" s="375">
        <f>IF(C3843="M.O.",VLOOKUP(A3843,INSUMOS_AUX!A:F,6,FALSE),0)</f>
        <v>0</v>
      </c>
    </row>
    <row r="3844" spans="1:7">
      <c r="A3844" s="414">
        <v>38476</v>
      </c>
      <c r="B3844" s="372" t="s">
        <v>2266</v>
      </c>
      <c r="C3844" s="374" t="s">
        <v>43</v>
      </c>
      <c r="D3844" s="374" t="s">
        <v>2</v>
      </c>
      <c r="E3844" s="375">
        <v>1.06964E-4</v>
      </c>
      <c r="F3844" s="268">
        <f>IF(C3844="MAT.",VLOOKUP(A3844,INSUMOS_AUX!A:F,6,FALSE),0)</f>
        <v>186.63</v>
      </c>
      <c r="G3844" s="375">
        <f>IF(C3844="M.O.",VLOOKUP(A3844,INSUMOS_AUX!A:F,6,FALSE),0)</f>
        <v>0</v>
      </c>
    </row>
    <row r="3845" spans="1:7">
      <c r="A3845" s="414">
        <v>38477</v>
      </c>
      <c r="B3845" s="372" t="s">
        <v>2267</v>
      </c>
      <c r="C3845" s="374" t="s">
        <v>43</v>
      </c>
      <c r="D3845" s="374" t="s">
        <v>2</v>
      </c>
      <c r="E3845" s="375">
        <v>2.2932E-5</v>
      </c>
      <c r="F3845" s="268">
        <f>IF(C3845="MAT.",VLOOKUP(A3845,INSUMOS_AUX!A:F,6,FALSE),0)</f>
        <v>528.54</v>
      </c>
      <c r="G3845" s="375">
        <f>IF(C3845="M.O.",VLOOKUP(A3845,INSUMOS_AUX!A:F,6,FALSE),0)</f>
        <v>0</v>
      </c>
    </row>
    <row r="3846" spans="1:7">
      <c r="A3846" s="414" t="s">
        <v>6706</v>
      </c>
      <c r="B3846" s="372" t="s">
        <v>5873</v>
      </c>
      <c r="C3846" s="374" t="s">
        <v>43</v>
      </c>
      <c r="D3846" s="374" t="s">
        <v>2</v>
      </c>
      <c r="E3846" s="375">
        <v>1</v>
      </c>
      <c r="F3846" s="268">
        <f>IF(C3846="MAT.",VLOOKUP(A3846,INSUMOS_AUX!A:F,6,FALSE),0)</f>
        <v>21.75</v>
      </c>
      <c r="G3846" s="375">
        <f>IF(C3846="M.O.",VLOOKUP(A3846,INSUMOS_AUX!A:F,6,FALSE),0)</f>
        <v>0</v>
      </c>
    </row>
    <row r="3847" spans="1:7">
      <c r="A3847" s="414"/>
      <c r="B3847" s="110"/>
      <c r="C3847" s="97"/>
      <c r="D3847" s="97"/>
      <c r="E3847" s="97"/>
      <c r="F3847" s="97"/>
      <c r="G3847" s="97"/>
    </row>
    <row r="3848" spans="1:7">
      <c r="A3848" s="414" t="s">
        <v>5862</v>
      </c>
      <c r="B3848" s="358" t="s">
        <v>5863</v>
      </c>
      <c r="C3848" s="360" t="s">
        <v>75</v>
      </c>
      <c r="D3848" s="360" t="s">
        <v>78</v>
      </c>
      <c r="E3848" s="361">
        <v>43</v>
      </c>
      <c r="F3848" s="361">
        <f t="shared" ref="F3848:G3848" si="127">SUMPRODUCT($E3849:$E3875,F3849:F3875)</f>
        <v>4.7847970191999991</v>
      </c>
      <c r="G3848" s="361">
        <f t="shared" si="127"/>
        <v>5.7751526399999999</v>
      </c>
    </row>
    <row r="3849" spans="1:7">
      <c r="A3849" s="414">
        <v>10</v>
      </c>
      <c r="B3849" s="372" t="s">
        <v>332</v>
      </c>
      <c r="C3849" s="374" t="s">
        <v>43</v>
      </c>
      <c r="D3849" s="374" t="s">
        <v>2</v>
      </c>
      <c r="E3849" s="375">
        <v>3.848256E-3</v>
      </c>
      <c r="F3849" s="268">
        <f>IF(C3849="MAT.",VLOOKUP(A3849,INSUMOS_AUX!A:F,6,FALSE),0)</f>
        <v>6.13</v>
      </c>
      <c r="G3849" s="375">
        <f>IF(C3849="M.O.",VLOOKUP(A3849,INSUMOS_AUX!A:F,6,FALSE),0)</f>
        <v>0</v>
      </c>
    </row>
    <row r="3850" spans="1:7" ht="21">
      <c r="A3850" s="414">
        <v>11359</v>
      </c>
      <c r="B3850" s="372" t="s">
        <v>5603</v>
      </c>
      <c r="C3850" s="374" t="s">
        <v>43</v>
      </c>
      <c r="D3850" s="374" t="s">
        <v>2</v>
      </c>
      <c r="E3850" s="375">
        <v>3.2496000000000002E-5</v>
      </c>
      <c r="F3850" s="268">
        <f>IF(C3850="MAT.",VLOOKUP(A3850,INSUMOS_AUX!A:F,6,FALSE),0)</f>
        <v>604.45000000000005</v>
      </c>
      <c r="G3850" s="375">
        <f>IF(C3850="M.O.",VLOOKUP(A3850,INSUMOS_AUX!A:F,6,FALSE),0)</f>
        <v>0</v>
      </c>
    </row>
    <row r="3851" spans="1:7">
      <c r="A3851" s="414">
        <v>12815</v>
      </c>
      <c r="B3851" s="372" t="s">
        <v>2406</v>
      </c>
      <c r="C3851" s="374" t="s">
        <v>43</v>
      </c>
      <c r="D3851" s="374" t="s">
        <v>2</v>
      </c>
      <c r="E3851" s="375">
        <v>4.3531680000000001E-3</v>
      </c>
      <c r="F3851" s="268">
        <f>IF(C3851="MAT.",VLOOKUP(A3851,INSUMOS_AUX!A:F,6,FALSE),0)</f>
        <v>5.65</v>
      </c>
      <c r="G3851" s="375">
        <f>IF(C3851="M.O.",VLOOKUP(A3851,INSUMOS_AUX!A:F,6,FALSE),0)</f>
        <v>0</v>
      </c>
    </row>
    <row r="3852" spans="1:7">
      <c r="A3852" s="414">
        <v>12892</v>
      </c>
      <c r="B3852" s="372" t="s">
        <v>328</v>
      </c>
      <c r="C3852" s="374" t="s">
        <v>43</v>
      </c>
      <c r="D3852" s="374" t="s">
        <v>98</v>
      </c>
      <c r="E3852" s="375">
        <v>6.5926079999999998E-3</v>
      </c>
      <c r="F3852" s="268">
        <f>IF(C3852="MAT.",VLOOKUP(A3852,INSUMOS_AUX!A:F,6,FALSE),0)</f>
        <v>9</v>
      </c>
      <c r="G3852" s="375">
        <f>IF(C3852="M.O.",VLOOKUP(A3852,INSUMOS_AUX!A:F,6,FALSE),0)</f>
        <v>0</v>
      </c>
    </row>
    <row r="3853" spans="1:7">
      <c r="A3853" s="414">
        <v>12893</v>
      </c>
      <c r="B3853" s="372" t="s">
        <v>329</v>
      </c>
      <c r="C3853" s="374" t="s">
        <v>43</v>
      </c>
      <c r="D3853" s="374" t="s">
        <v>98</v>
      </c>
      <c r="E3853" s="375">
        <v>7.6847999999999999E-4</v>
      </c>
      <c r="F3853" s="268">
        <f>IF(C3853="MAT.",VLOOKUP(A3853,INSUMOS_AUX!A:F,6,FALSE),0)</f>
        <v>48</v>
      </c>
      <c r="G3853" s="375">
        <f>IF(C3853="M.O.",VLOOKUP(A3853,INSUMOS_AUX!A:F,6,FALSE),0)</f>
        <v>0</v>
      </c>
    </row>
    <row r="3854" spans="1:7">
      <c r="A3854" s="414">
        <v>2436</v>
      </c>
      <c r="B3854" s="372" t="s">
        <v>333</v>
      </c>
      <c r="C3854" s="374" t="s">
        <v>92</v>
      </c>
      <c r="D3854" s="374" t="s">
        <v>97</v>
      </c>
      <c r="E3854" s="375">
        <v>0.247224</v>
      </c>
      <c r="F3854" s="268">
        <f>IF(C3854="MAT.",VLOOKUP(A3854,INSUMOS_AUX!A:F,6,FALSE),0)</f>
        <v>0</v>
      </c>
      <c r="G3854" s="375">
        <f>IF(C3854="M.O.",VLOOKUP(A3854,INSUMOS_AUX!A:F,6,FALSE),0)</f>
        <v>13.35</v>
      </c>
    </row>
    <row r="3855" spans="1:7">
      <c r="A3855" s="414">
        <v>247</v>
      </c>
      <c r="B3855" s="372" t="s">
        <v>348</v>
      </c>
      <c r="C3855" s="374" t="s">
        <v>92</v>
      </c>
      <c r="D3855" s="374" t="s">
        <v>97</v>
      </c>
      <c r="E3855" s="375">
        <v>0.247224</v>
      </c>
      <c r="F3855" s="268">
        <f>IF(C3855="MAT.",VLOOKUP(A3855,INSUMOS_AUX!A:F,6,FALSE),0)</f>
        <v>0</v>
      </c>
      <c r="G3855" s="375">
        <f>IF(C3855="M.O.",VLOOKUP(A3855,INSUMOS_AUX!A:F,6,FALSE),0)</f>
        <v>10.01</v>
      </c>
    </row>
    <row r="3856" spans="1:7">
      <c r="A3856" s="414">
        <v>25966</v>
      </c>
      <c r="B3856" s="372" t="s">
        <v>3980</v>
      </c>
      <c r="C3856" s="374" t="s">
        <v>43</v>
      </c>
      <c r="D3856" s="374" t="s">
        <v>113</v>
      </c>
      <c r="E3856" s="375">
        <v>7.2552000000000001E-4</v>
      </c>
      <c r="F3856" s="268">
        <f>IF(C3856="MAT.",VLOOKUP(A3856,INSUMOS_AUX!A:F,6,FALSE),0)</f>
        <v>13.63</v>
      </c>
      <c r="G3856" s="375">
        <f>IF(C3856="M.O.",VLOOKUP(A3856,INSUMOS_AUX!A:F,6,FALSE),0)</f>
        <v>0</v>
      </c>
    </row>
    <row r="3857" spans="1:7">
      <c r="A3857" s="414">
        <v>2711</v>
      </c>
      <c r="B3857" s="372" t="s">
        <v>334</v>
      </c>
      <c r="C3857" s="374" t="s">
        <v>43</v>
      </c>
      <c r="D3857" s="374" t="s">
        <v>2</v>
      </c>
      <c r="E3857" s="375">
        <v>3.1900800000000002E-4</v>
      </c>
      <c r="F3857" s="268">
        <f>IF(C3857="MAT.",VLOOKUP(A3857,INSUMOS_AUX!A:F,6,FALSE),0)</f>
        <v>100.24</v>
      </c>
      <c r="G3857" s="375">
        <f>IF(C3857="M.O.",VLOOKUP(A3857,INSUMOS_AUX!A:F,6,FALSE),0)</f>
        <v>0</v>
      </c>
    </row>
    <row r="3858" spans="1:7">
      <c r="A3858" s="414">
        <v>36144</v>
      </c>
      <c r="B3858" s="372" t="s">
        <v>4026</v>
      </c>
      <c r="C3858" s="374" t="s">
        <v>43</v>
      </c>
      <c r="D3858" s="374" t="s">
        <v>2</v>
      </c>
      <c r="E3858" s="375">
        <v>5.3513855999999999E-2</v>
      </c>
      <c r="F3858" s="268">
        <f>IF(C3858="MAT.",VLOOKUP(A3858,INSUMOS_AUX!A:F,6,FALSE),0)</f>
        <v>1.1200000000000001</v>
      </c>
      <c r="G3858" s="375">
        <f>IF(C3858="M.O.",VLOOKUP(A3858,INSUMOS_AUX!A:F,6,FALSE),0)</f>
        <v>0</v>
      </c>
    </row>
    <row r="3859" spans="1:7">
      <c r="A3859" s="414">
        <v>36146</v>
      </c>
      <c r="B3859" s="372" t="s">
        <v>3883</v>
      </c>
      <c r="C3859" s="374" t="s">
        <v>43</v>
      </c>
      <c r="D3859" s="374" t="s">
        <v>2</v>
      </c>
      <c r="E3859" s="375">
        <v>5.9534400000000004E-4</v>
      </c>
      <c r="F3859" s="268">
        <f>IF(C3859="MAT.",VLOOKUP(A3859,INSUMOS_AUX!A:F,6,FALSE),0)</f>
        <v>170</v>
      </c>
      <c r="G3859" s="375">
        <f>IF(C3859="M.O.",VLOOKUP(A3859,INSUMOS_AUX!A:F,6,FALSE),0)</f>
        <v>0</v>
      </c>
    </row>
    <row r="3860" spans="1:7" ht="21">
      <c r="A3860" s="414">
        <v>36149</v>
      </c>
      <c r="B3860" s="372" t="s">
        <v>4647</v>
      </c>
      <c r="C3860" s="374" t="s">
        <v>43</v>
      </c>
      <c r="D3860" s="374" t="s">
        <v>2</v>
      </c>
      <c r="E3860" s="375">
        <v>3.456E-4</v>
      </c>
      <c r="F3860" s="268">
        <f>IF(C3860="MAT.",VLOOKUP(A3860,INSUMOS_AUX!A:F,6,FALSE),0)</f>
        <v>117.5</v>
      </c>
      <c r="G3860" s="375">
        <f>IF(C3860="M.O.",VLOOKUP(A3860,INSUMOS_AUX!A:F,6,FALSE),0)</f>
        <v>0</v>
      </c>
    </row>
    <row r="3861" spans="1:7">
      <c r="A3861" s="414">
        <v>36150</v>
      </c>
      <c r="B3861" s="372" t="s">
        <v>780</v>
      </c>
      <c r="C3861" s="374" t="s">
        <v>43</v>
      </c>
      <c r="D3861" s="374" t="s">
        <v>2</v>
      </c>
      <c r="E3861" s="375">
        <v>1.2702239999999999E-3</v>
      </c>
      <c r="F3861" s="268">
        <f>IF(C3861="MAT.",VLOOKUP(A3861,INSUMOS_AUX!A:F,6,FALSE),0)</f>
        <v>29.7</v>
      </c>
      <c r="G3861" s="375">
        <f>IF(C3861="M.O.",VLOOKUP(A3861,INSUMOS_AUX!A:F,6,FALSE),0)</f>
        <v>0</v>
      </c>
    </row>
    <row r="3862" spans="1:7" ht="21">
      <c r="A3862" s="414">
        <v>36153</v>
      </c>
      <c r="B3862" s="372" t="s">
        <v>4184</v>
      </c>
      <c r="C3862" s="374" t="s">
        <v>43</v>
      </c>
      <c r="D3862" s="374" t="s">
        <v>2</v>
      </c>
      <c r="E3862" s="375">
        <v>5.1599999999999997E-4</v>
      </c>
      <c r="F3862" s="268">
        <f>IF(C3862="MAT.",VLOOKUP(A3862,INSUMOS_AUX!A:F,6,FALSE),0)</f>
        <v>133.75</v>
      </c>
      <c r="G3862" s="375">
        <f>IF(C3862="M.O.",VLOOKUP(A3862,INSUMOS_AUX!A:F,6,FALSE),0)</f>
        <v>0</v>
      </c>
    </row>
    <row r="3863" spans="1:7">
      <c r="A3863" s="414">
        <v>37370</v>
      </c>
      <c r="B3863" s="372" t="s">
        <v>104</v>
      </c>
      <c r="C3863" s="374" t="s">
        <v>43</v>
      </c>
      <c r="D3863" s="374" t="s">
        <v>97</v>
      </c>
      <c r="E3863" s="375">
        <v>0.48</v>
      </c>
      <c r="F3863" s="268">
        <f>IF(C3863="MAT.",VLOOKUP(A3863,INSUMOS_AUX!A:F,6,FALSE),0)</f>
        <v>1.7</v>
      </c>
      <c r="G3863" s="375">
        <f>IF(C3863="M.O.",VLOOKUP(A3863,INSUMOS_AUX!A:F,6,FALSE),0)</f>
        <v>0</v>
      </c>
    </row>
    <row r="3864" spans="1:7">
      <c r="A3864" s="414">
        <v>37371</v>
      </c>
      <c r="B3864" s="372" t="s">
        <v>105</v>
      </c>
      <c r="C3864" s="374" t="s">
        <v>43</v>
      </c>
      <c r="D3864" s="374" t="s">
        <v>97</v>
      </c>
      <c r="E3864" s="375">
        <v>0.48</v>
      </c>
      <c r="F3864" s="268">
        <f>IF(C3864="MAT.",VLOOKUP(A3864,INSUMOS_AUX!A:F,6,FALSE),0)</f>
        <v>0.64</v>
      </c>
      <c r="G3864" s="375">
        <f>IF(C3864="M.O.",VLOOKUP(A3864,INSUMOS_AUX!A:F,6,FALSE),0)</f>
        <v>0</v>
      </c>
    </row>
    <row r="3865" spans="1:7">
      <c r="A3865" s="414">
        <v>37372</v>
      </c>
      <c r="B3865" s="372" t="s">
        <v>106</v>
      </c>
      <c r="C3865" s="374" t="s">
        <v>43</v>
      </c>
      <c r="D3865" s="374" t="s">
        <v>97</v>
      </c>
      <c r="E3865" s="375">
        <v>0.48</v>
      </c>
      <c r="F3865" s="268">
        <f>IF(C3865="MAT.",VLOOKUP(A3865,INSUMOS_AUX!A:F,6,FALSE),0)</f>
        <v>0.37</v>
      </c>
      <c r="G3865" s="375">
        <f>IF(C3865="M.O.",VLOOKUP(A3865,INSUMOS_AUX!A:F,6,FALSE),0)</f>
        <v>0</v>
      </c>
    </row>
    <row r="3866" spans="1:7">
      <c r="A3866" s="414">
        <v>37373</v>
      </c>
      <c r="B3866" s="372" t="s">
        <v>107</v>
      </c>
      <c r="C3866" s="374" t="s">
        <v>43</v>
      </c>
      <c r="D3866" s="374" t="s">
        <v>97</v>
      </c>
      <c r="E3866" s="375">
        <v>0.48</v>
      </c>
      <c r="F3866" s="268">
        <f>IF(C3866="MAT.",VLOOKUP(A3866,INSUMOS_AUX!A:F,6,FALSE),0)</f>
        <v>0.02</v>
      </c>
      <c r="G3866" s="375">
        <f>IF(C3866="M.O.",VLOOKUP(A3866,INSUMOS_AUX!A:F,6,FALSE),0)</f>
        <v>0</v>
      </c>
    </row>
    <row r="3867" spans="1:7">
      <c r="A3867" s="414">
        <v>38382</v>
      </c>
      <c r="B3867" s="372" t="s">
        <v>2915</v>
      </c>
      <c r="C3867" s="374" t="s">
        <v>43</v>
      </c>
      <c r="D3867" s="374" t="s">
        <v>2</v>
      </c>
      <c r="E3867" s="375">
        <v>1.3104E-3</v>
      </c>
      <c r="F3867" s="268">
        <f>IF(C3867="MAT.",VLOOKUP(A3867,INSUMOS_AUX!A:F,6,FALSE),0)</f>
        <v>7.37</v>
      </c>
      <c r="G3867" s="375">
        <f>IF(C3867="M.O.",VLOOKUP(A3867,INSUMOS_AUX!A:F,6,FALSE),0)</f>
        <v>0</v>
      </c>
    </row>
    <row r="3868" spans="1:7">
      <c r="A3868" s="414">
        <v>38390</v>
      </c>
      <c r="B3868" s="372" t="s">
        <v>4067</v>
      </c>
      <c r="C3868" s="374" t="s">
        <v>43</v>
      </c>
      <c r="D3868" s="374" t="s">
        <v>2</v>
      </c>
      <c r="E3868" s="375">
        <v>7.2552000000000001E-4</v>
      </c>
      <c r="F3868" s="268">
        <f>IF(C3868="MAT.",VLOOKUP(A3868,INSUMOS_AUX!A:F,6,FALSE),0)</f>
        <v>22.22</v>
      </c>
      <c r="G3868" s="375">
        <f>IF(C3868="M.O.",VLOOKUP(A3868,INSUMOS_AUX!A:F,6,FALSE),0)</f>
        <v>0</v>
      </c>
    </row>
    <row r="3869" spans="1:7">
      <c r="A3869" s="414">
        <v>38393</v>
      </c>
      <c r="B3869" s="372" t="s">
        <v>4066</v>
      </c>
      <c r="C3869" s="374" t="s">
        <v>43</v>
      </c>
      <c r="D3869" s="374" t="s">
        <v>2</v>
      </c>
      <c r="E3869" s="375">
        <v>7.2552000000000001E-4</v>
      </c>
      <c r="F3869" s="268">
        <f>IF(C3869="MAT.",VLOOKUP(A3869,INSUMOS_AUX!A:F,6,FALSE),0)</f>
        <v>10.02</v>
      </c>
      <c r="G3869" s="375">
        <f>IF(C3869="M.O.",VLOOKUP(A3869,INSUMOS_AUX!A:F,6,FALSE),0)</f>
        <v>0</v>
      </c>
    </row>
    <row r="3870" spans="1:7">
      <c r="A3870" s="414">
        <v>38396</v>
      </c>
      <c r="B3870" s="372" t="s">
        <v>4090</v>
      </c>
      <c r="C3870" s="374" t="s">
        <v>43</v>
      </c>
      <c r="D3870" s="374" t="s">
        <v>2</v>
      </c>
      <c r="E3870" s="375">
        <v>2.6016E-5</v>
      </c>
      <c r="F3870" s="268">
        <f>IF(C3870="MAT.",VLOOKUP(A3870,INSUMOS_AUX!A:F,6,FALSE),0)</f>
        <v>308.81</v>
      </c>
      <c r="G3870" s="375">
        <f>IF(C3870="M.O.",VLOOKUP(A3870,INSUMOS_AUX!A:F,6,FALSE),0)</f>
        <v>0</v>
      </c>
    </row>
    <row r="3871" spans="1:7">
      <c r="A3871" s="414">
        <v>38399</v>
      </c>
      <c r="B3871" s="372" t="s">
        <v>914</v>
      </c>
      <c r="C3871" s="374" t="s">
        <v>43</v>
      </c>
      <c r="D3871" s="374" t="s">
        <v>2</v>
      </c>
      <c r="E3871" s="375">
        <v>1.2998400000000001E-4</v>
      </c>
      <c r="F3871" s="268">
        <f>IF(C3871="MAT.",VLOOKUP(A3871,INSUMOS_AUX!A:F,6,FALSE),0)</f>
        <v>123.87</v>
      </c>
      <c r="G3871" s="375">
        <f>IF(C3871="M.O.",VLOOKUP(A3871,INSUMOS_AUX!A:F,6,FALSE),0)</f>
        <v>0</v>
      </c>
    </row>
    <row r="3872" spans="1:7" ht="21">
      <c r="A3872" s="414">
        <v>38413</v>
      </c>
      <c r="B3872" s="372" t="s">
        <v>2921</v>
      </c>
      <c r="C3872" s="374" t="s">
        <v>43</v>
      </c>
      <c r="D3872" s="374" t="s">
        <v>2</v>
      </c>
      <c r="E3872" s="375">
        <v>2.1168000000000001E-5</v>
      </c>
      <c r="F3872" s="268">
        <f>IF(C3872="MAT.",VLOOKUP(A3872,INSUMOS_AUX!A:F,6,FALSE),0)</f>
        <v>623.17999999999995</v>
      </c>
      <c r="G3872" s="375">
        <f>IF(C3872="M.O.",VLOOKUP(A3872,INSUMOS_AUX!A:F,6,FALSE),0)</f>
        <v>0</v>
      </c>
    </row>
    <row r="3873" spans="1:7">
      <c r="A3873" s="414">
        <v>38476</v>
      </c>
      <c r="B3873" s="372" t="s">
        <v>2266</v>
      </c>
      <c r="C3873" s="374" t="s">
        <v>43</v>
      </c>
      <c r="D3873" s="374" t="s">
        <v>2</v>
      </c>
      <c r="E3873" s="375">
        <v>9.8735999999999998E-5</v>
      </c>
      <c r="F3873" s="268">
        <f>IF(C3873="MAT.",VLOOKUP(A3873,INSUMOS_AUX!A:F,6,FALSE),0)</f>
        <v>186.63</v>
      </c>
      <c r="G3873" s="375">
        <f>IF(C3873="M.O.",VLOOKUP(A3873,INSUMOS_AUX!A:F,6,FALSE),0)</f>
        <v>0</v>
      </c>
    </row>
    <row r="3874" spans="1:7">
      <c r="A3874" s="414">
        <v>38477</v>
      </c>
      <c r="B3874" s="372" t="s">
        <v>2267</v>
      </c>
      <c r="C3874" s="374" t="s">
        <v>43</v>
      </c>
      <c r="D3874" s="374" t="s">
        <v>2</v>
      </c>
      <c r="E3874" s="375">
        <v>2.1168000000000001E-5</v>
      </c>
      <c r="F3874" s="268">
        <f>IF(C3874="MAT.",VLOOKUP(A3874,INSUMOS_AUX!A:F,6,FALSE),0)</f>
        <v>528.54</v>
      </c>
      <c r="G3874" s="375">
        <f>IF(C3874="M.O.",VLOOKUP(A3874,INSUMOS_AUX!A:F,6,FALSE),0)</f>
        <v>0</v>
      </c>
    </row>
    <row r="3875" spans="1:7">
      <c r="A3875" s="414" t="s">
        <v>6435</v>
      </c>
      <c r="B3875" s="372" t="s">
        <v>5863</v>
      </c>
      <c r="C3875" s="374" t="s">
        <v>43</v>
      </c>
      <c r="D3875" s="374" t="s">
        <v>78</v>
      </c>
      <c r="E3875" s="375">
        <v>1</v>
      </c>
      <c r="F3875" s="268">
        <f>IF(C3875="MAT.",VLOOKUP(A3875,INSUMOS_AUX!A:F,6,FALSE),0)</f>
        <v>2.86</v>
      </c>
      <c r="G3875" s="375">
        <f>IF(C3875="M.O.",VLOOKUP(A3875,INSUMOS_AUX!A:F,6,FALSE),0)</f>
        <v>0</v>
      </c>
    </row>
    <row r="3876" spans="1:7">
      <c r="A3876" s="414"/>
      <c r="B3876" s="110"/>
      <c r="C3876" s="97"/>
      <c r="D3876" s="97"/>
      <c r="E3876" s="97"/>
      <c r="F3876" s="97"/>
      <c r="G3876" s="97"/>
    </row>
    <row r="3877" spans="1:7" ht="21">
      <c r="A3877" s="414" t="s">
        <v>5874</v>
      </c>
      <c r="B3877" s="377" t="s">
        <v>5875</v>
      </c>
      <c r="C3877" s="69"/>
      <c r="D3877" s="69"/>
      <c r="E3877" s="69"/>
      <c r="F3877" s="69"/>
      <c r="G3877" s="69"/>
    </row>
    <row r="3878" spans="1:7">
      <c r="A3878" s="414"/>
      <c r="B3878" s="110"/>
      <c r="C3878" s="97"/>
      <c r="D3878" s="97"/>
      <c r="E3878" s="97"/>
      <c r="F3878" s="97"/>
      <c r="G3878" s="97"/>
    </row>
    <row r="3879" spans="1:7" ht="21">
      <c r="A3879" s="414" t="s">
        <v>5842</v>
      </c>
      <c r="B3879" s="358" t="s">
        <v>5843</v>
      </c>
      <c r="C3879" s="360" t="s">
        <v>75</v>
      </c>
      <c r="D3879" s="360" t="s">
        <v>78</v>
      </c>
      <c r="E3879" s="361">
        <v>81</v>
      </c>
      <c r="F3879" s="361">
        <f t="shared" ref="F3879:G3879" si="128">SUMPRODUCT($E3880:$E3906,F3880:F3906)</f>
        <v>3.2984272632600002</v>
      </c>
      <c r="G3879" s="361">
        <f t="shared" si="128"/>
        <v>3.9463543039999998</v>
      </c>
    </row>
    <row r="3880" spans="1:7">
      <c r="A3880" s="414">
        <v>10</v>
      </c>
      <c r="B3880" s="372" t="s">
        <v>332</v>
      </c>
      <c r="C3880" s="374" t="s">
        <v>43</v>
      </c>
      <c r="D3880" s="374" t="s">
        <v>2</v>
      </c>
      <c r="E3880" s="375">
        <v>2.6296420000000002E-3</v>
      </c>
      <c r="F3880" s="268">
        <f>IF(C3880="MAT.",VLOOKUP(A3880,INSUMOS_AUX!A:F,6,FALSE),0)</f>
        <v>6.13</v>
      </c>
      <c r="G3880" s="375">
        <f>IF(C3880="M.O.",VLOOKUP(A3880,INSUMOS_AUX!A:F,6,FALSE),0)</f>
        <v>0</v>
      </c>
    </row>
    <row r="3881" spans="1:7" ht="21">
      <c r="A3881" s="414">
        <v>11359</v>
      </c>
      <c r="B3881" s="372" t="s">
        <v>5603</v>
      </c>
      <c r="C3881" s="374" t="s">
        <v>43</v>
      </c>
      <c r="D3881" s="374" t="s">
        <v>2</v>
      </c>
      <c r="E3881" s="375">
        <v>2.2206000000000001E-5</v>
      </c>
      <c r="F3881" s="268">
        <f>IF(C3881="MAT.",VLOOKUP(A3881,INSUMOS_AUX!A:F,6,FALSE),0)</f>
        <v>604.45000000000005</v>
      </c>
      <c r="G3881" s="375">
        <f>IF(C3881="M.O.",VLOOKUP(A3881,INSUMOS_AUX!A:F,6,FALSE),0)</f>
        <v>0</v>
      </c>
    </row>
    <row r="3882" spans="1:7">
      <c r="A3882" s="414">
        <v>12815</v>
      </c>
      <c r="B3882" s="372" t="s">
        <v>2406</v>
      </c>
      <c r="C3882" s="374" t="s">
        <v>43</v>
      </c>
      <c r="D3882" s="374" t="s">
        <v>2</v>
      </c>
      <c r="E3882" s="375">
        <v>2.9746640000000001E-3</v>
      </c>
      <c r="F3882" s="268">
        <f>IF(C3882="MAT.",VLOOKUP(A3882,INSUMOS_AUX!A:F,6,FALSE),0)</f>
        <v>5.65</v>
      </c>
      <c r="G3882" s="375">
        <f>IF(C3882="M.O.",VLOOKUP(A3882,INSUMOS_AUX!A:F,6,FALSE),0)</f>
        <v>0</v>
      </c>
    </row>
    <row r="3883" spans="1:7">
      <c r="A3883" s="414">
        <v>12892</v>
      </c>
      <c r="B3883" s="372" t="s">
        <v>328</v>
      </c>
      <c r="C3883" s="374" t="s">
        <v>43</v>
      </c>
      <c r="D3883" s="374" t="s">
        <v>98</v>
      </c>
      <c r="E3883" s="375">
        <v>4.5049479999999999E-3</v>
      </c>
      <c r="F3883" s="268">
        <f>IF(C3883="MAT.",VLOOKUP(A3883,INSUMOS_AUX!A:F,6,FALSE),0)</f>
        <v>9</v>
      </c>
      <c r="G3883" s="375">
        <f>IF(C3883="M.O.",VLOOKUP(A3883,INSUMOS_AUX!A:F,6,FALSE),0)</f>
        <v>0</v>
      </c>
    </row>
    <row r="3884" spans="1:7">
      <c r="A3884" s="414">
        <v>12893</v>
      </c>
      <c r="B3884" s="372" t="s">
        <v>329</v>
      </c>
      <c r="C3884" s="374" t="s">
        <v>43</v>
      </c>
      <c r="D3884" s="374" t="s">
        <v>98</v>
      </c>
      <c r="E3884" s="375">
        <v>5.2512800000000003E-4</v>
      </c>
      <c r="F3884" s="268">
        <f>IF(C3884="MAT.",VLOOKUP(A3884,INSUMOS_AUX!A:F,6,FALSE),0)</f>
        <v>48</v>
      </c>
      <c r="G3884" s="375">
        <f>IF(C3884="M.O.",VLOOKUP(A3884,INSUMOS_AUX!A:F,6,FALSE),0)</f>
        <v>0</v>
      </c>
    </row>
    <row r="3885" spans="1:7">
      <c r="A3885" s="414">
        <v>2436</v>
      </c>
      <c r="B3885" s="372" t="s">
        <v>333</v>
      </c>
      <c r="C3885" s="374" t="s">
        <v>92</v>
      </c>
      <c r="D3885" s="374" t="s">
        <v>97</v>
      </c>
      <c r="E3885" s="375">
        <v>0.16893639999999999</v>
      </c>
      <c r="F3885" s="268">
        <f>IF(C3885="MAT.",VLOOKUP(A3885,INSUMOS_AUX!A:F,6,FALSE),0)</f>
        <v>0</v>
      </c>
      <c r="G3885" s="375">
        <f>IF(C3885="M.O.",VLOOKUP(A3885,INSUMOS_AUX!A:F,6,FALSE),0)</f>
        <v>13.35</v>
      </c>
    </row>
    <row r="3886" spans="1:7">
      <c r="A3886" s="414">
        <v>247</v>
      </c>
      <c r="B3886" s="372" t="s">
        <v>348</v>
      </c>
      <c r="C3886" s="374" t="s">
        <v>92</v>
      </c>
      <c r="D3886" s="374" t="s">
        <v>97</v>
      </c>
      <c r="E3886" s="375">
        <v>0.16893639999999999</v>
      </c>
      <c r="F3886" s="268">
        <f>IF(C3886="MAT.",VLOOKUP(A3886,INSUMOS_AUX!A:F,6,FALSE),0)</f>
        <v>0</v>
      </c>
      <c r="G3886" s="375">
        <f>IF(C3886="M.O.",VLOOKUP(A3886,INSUMOS_AUX!A:F,6,FALSE),0)</f>
        <v>10.01</v>
      </c>
    </row>
    <row r="3887" spans="1:7">
      <c r="A3887" s="414">
        <v>25966</v>
      </c>
      <c r="B3887" s="372" t="s">
        <v>3980</v>
      </c>
      <c r="C3887" s="374" t="s">
        <v>43</v>
      </c>
      <c r="D3887" s="374" t="s">
        <v>113</v>
      </c>
      <c r="E3887" s="375">
        <v>4.9577200000000001E-4</v>
      </c>
      <c r="F3887" s="268">
        <f>IF(C3887="MAT.",VLOOKUP(A3887,INSUMOS_AUX!A:F,6,FALSE),0)</f>
        <v>13.63</v>
      </c>
      <c r="G3887" s="375">
        <f>IF(C3887="M.O.",VLOOKUP(A3887,INSUMOS_AUX!A:F,6,FALSE),0)</f>
        <v>0</v>
      </c>
    </row>
    <row r="3888" spans="1:7">
      <c r="A3888" s="414">
        <v>2690</v>
      </c>
      <c r="B3888" s="372" t="s">
        <v>358</v>
      </c>
      <c r="C3888" s="374" t="s">
        <v>43</v>
      </c>
      <c r="D3888" s="374" t="s">
        <v>78</v>
      </c>
      <c r="E3888" s="375">
        <v>1.0169999999999999</v>
      </c>
      <c r="F3888" s="268">
        <f>IF(C3888="MAT.",VLOOKUP(A3888,INSUMOS_AUX!A:F,6,FALSE),0)</f>
        <v>1.95</v>
      </c>
      <c r="G3888" s="375">
        <f>IF(C3888="M.O.",VLOOKUP(A3888,INSUMOS_AUX!A:F,6,FALSE),0)</f>
        <v>0</v>
      </c>
    </row>
    <row r="3889" spans="1:7">
      <c r="A3889" s="414">
        <v>2711</v>
      </c>
      <c r="B3889" s="372" t="s">
        <v>334</v>
      </c>
      <c r="C3889" s="374" t="s">
        <v>43</v>
      </c>
      <c r="D3889" s="374" t="s">
        <v>2</v>
      </c>
      <c r="E3889" s="375">
        <v>2.1798799999999999E-4</v>
      </c>
      <c r="F3889" s="268">
        <f>IF(C3889="MAT.",VLOOKUP(A3889,INSUMOS_AUX!A:F,6,FALSE),0)</f>
        <v>100.24</v>
      </c>
      <c r="G3889" s="375">
        <f>IF(C3889="M.O.",VLOOKUP(A3889,INSUMOS_AUX!A:F,6,FALSE),0)</f>
        <v>0</v>
      </c>
    </row>
    <row r="3890" spans="1:7">
      <c r="A3890" s="414">
        <v>36144</v>
      </c>
      <c r="B3890" s="372" t="s">
        <v>4026</v>
      </c>
      <c r="C3890" s="374" t="s">
        <v>43</v>
      </c>
      <c r="D3890" s="374" t="s">
        <v>2</v>
      </c>
      <c r="E3890" s="375">
        <v>3.6567802000000003E-2</v>
      </c>
      <c r="F3890" s="268">
        <f>IF(C3890="MAT.",VLOOKUP(A3890,INSUMOS_AUX!A:F,6,FALSE),0)</f>
        <v>1.1200000000000001</v>
      </c>
      <c r="G3890" s="375">
        <f>IF(C3890="M.O.",VLOOKUP(A3890,INSUMOS_AUX!A:F,6,FALSE),0)</f>
        <v>0</v>
      </c>
    </row>
    <row r="3891" spans="1:7">
      <c r="A3891" s="414">
        <v>36146</v>
      </c>
      <c r="B3891" s="372" t="s">
        <v>3883</v>
      </c>
      <c r="C3891" s="374" t="s">
        <v>43</v>
      </c>
      <c r="D3891" s="374" t="s">
        <v>2</v>
      </c>
      <c r="E3891" s="375">
        <v>4.0681799999999998E-4</v>
      </c>
      <c r="F3891" s="268">
        <f>IF(C3891="MAT.",VLOOKUP(A3891,INSUMOS_AUX!A:F,6,FALSE),0)</f>
        <v>170</v>
      </c>
      <c r="G3891" s="375">
        <f>IF(C3891="M.O.",VLOOKUP(A3891,INSUMOS_AUX!A:F,6,FALSE),0)</f>
        <v>0</v>
      </c>
    </row>
    <row r="3892" spans="1:7" ht="21">
      <c r="A3892" s="414">
        <v>36149</v>
      </c>
      <c r="B3892" s="372" t="s">
        <v>4647</v>
      </c>
      <c r="C3892" s="374" t="s">
        <v>43</v>
      </c>
      <c r="D3892" s="374" t="s">
        <v>2</v>
      </c>
      <c r="E3892" s="375">
        <v>2.3615999999999999E-4</v>
      </c>
      <c r="F3892" s="268">
        <f>IF(C3892="MAT.",VLOOKUP(A3892,INSUMOS_AUX!A:F,6,FALSE),0)</f>
        <v>117.5</v>
      </c>
      <c r="G3892" s="375">
        <f>IF(C3892="M.O.",VLOOKUP(A3892,INSUMOS_AUX!A:F,6,FALSE),0)</f>
        <v>0</v>
      </c>
    </row>
    <row r="3893" spans="1:7">
      <c r="A3893" s="414">
        <v>36150</v>
      </c>
      <c r="B3893" s="372" t="s">
        <v>780</v>
      </c>
      <c r="C3893" s="374" t="s">
        <v>43</v>
      </c>
      <c r="D3893" s="374" t="s">
        <v>2</v>
      </c>
      <c r="E3893" s="375">
        <v>8.6798599999999995E-4</v>
      </c>
      <c r="F3893" s="268">
        <f>IF(C3893="MAT.",VLOOKUP(A3893,INSUMOS_AUX!A:F,6,FALSE),0)</f>
        <v>29.7</v>
      </c>
      <c r="G3893" s="375">
        <f>IF(C3893="M.O.",VLOOKUP(A3893,INSUMOS_AUX!A:F,6,FALSE),0)</f>
        <v>0</v>
      </c>
    </row>
    <row r="3894" spans="1:7" ht="21">
      <c r="A3894" s="414">
        <v>36153</v>
      </c>
      <c r="B3894" s="372" t="s">
        <v>4184</v>
      </c>
      <c r="C3894" s="374" t="s">
        <v>43</v>
      </c>
      <c r="D3894" s="374" t="s">
        <v>2</v>
      </c>
      <c r="E3894" s="375">
        <v>3.5260000000000001E-4</v>
      </c>
      <c r="F3894" s="268">
        <f>IF(C3894="MAT.",VLOOKUP(A3894,INSUMOS_AUX!A:F,6,FALSE),0)</f>
        <v>133.75</v>
      </c>
      <c r="G3894" s="375">
        <f>IF(C3894="M.O.",VLOOKUP(A3894,INSUMOS_AUX!A:F,6,FALSE),0)</f>
        <v>0</v>
      </c>
    </row>
    <row r="3895" spans="1:7">
      <c r="A3895" s="414">
        <v>37370</v>
      </c>
      <c r="B3895" s="372" t="s">
        <v>104</v>
      </c>
      <c r="C3895" s="374" t="s">
        <v>43</v>
      </c>
      <c r="D3895" s="374" t="s">
        <v>97</v>
      </c>
      <c r="E3895" s="375">
        <v>0.32800000000000001</v>
      </c>
      <c r="F3895" s="268">
        <f>IF(C3895="MAT.",VLOOKUP(A3895,INSUMOS_AUX!A:F,6,FALSE),0)</f>
        <v>1.7</v>
      </c>
      <c r="G3895" s="375">
        <f>IF(C3895="M.O.",VLOOKUP(A3895,INSUMOS_AUX!A:F,6,FALSE),0)</f>
        <v>0</v>
      </c>
    </row>
    <row r="3896" spans="1:7">
      <c r="A3896" s="414">
        <v>37371</v>
      </c>
      <c r="B3896" s="372" t="s">
        <v>105</v>
      </c>
      <c r="C3896" s="374" t="s">
        <v>43</v>
      </c>
      <c r="D3896" s="374" t="s">
        <v>97</v>
      </c>
      <c r="E3896" s="375">
        <v>0.32800000000000001</v>
      </c>
      <c r="F3896" s="268">
        <f>IF(C3896="MAT.",VLOOKUP(A3896,INSUMOS_AUX!A:F,6,FALSE),0)</f>
        <v>0.64</v>
      </c>
      <c r="G3896" s="375">
        <f>IF(C3896="M.O.",VLOOKUP(A3896,INSUMOS_AUX!A:F,6,FALSE),0)</f>
        <v>0</v>
      </c>
    </row>
    <row r="3897" spans="1:7">
      <c r="A3897" s="414">
        <v>37372</v>
      </c>
      <c r="B3897" s="372" t="s">
        <v>106</v>
      </c>
      <c r="C3897" s="374" t="s">
        <v>43</v>
      </c>
      <c r="D3897" s="374" t="s">
        <v>97</v>
      </c>
      <c r="E3897" s="375">
        <v>0.32800000000000001</v>
      </c>
      <c r="F3897" s="268">
        <f>IF(C3897="MAT.",VLOOKUP(A3897,INSUMOS_AUX!A:F,6,FALSE),0)</f>
        <v>0.37</v>
      </c>
      <c r="G3897" s="375">
        <f>IF(C3897="M.O.",VLOOKUP(A3897,INSUMOS_AUX!A:F,6,FALSE),0)</f>
        <v>0</v>
      </c>
    </row>
    <row r="3898" spans="1:7">
      <c r="A3898" s="414">
        <v>37373</v>
      </c>
      <c r="B3898" s="372" t="s">
        <v>107</v>
      </c>
      <c r="C3898" s="374" t="s">
        <v>43</v>
      </c>
      <c r="D3898" s="374" t="s">
        <v>97</v>
      </c>
      <c r="E3898" s="375">
        <v>0.32800000000000001</v>
      </c>
      <c r="F3898" s="268">
        <f>IF(C3898="MAT.",VLOOKUP(A3898,INSUMOS_AUX!A:F,6,FALSE),0)</f>
        <v>0.02</v>
      </c>
      <c r="G3898" s="375">
        <f>IF(C3898="M.O.",VLOOKUP(A3898,INSUMOS_AUX!A:F,6,FALSE),0)</f>
        <v>0</v>
      </c>
    </row>
    <row r="3899" spans="1:7">
      <c r="A3899" s="414">
        <v>38382</v>
      </c>
      <c r="B3899" s="372" t="s">
        <v>2915</v>
      </c>
      <c r="C3899" s="374" t="s">
        <v>43</v>
      </c>
      <c r="D3899" s="374" t="s">
        <v>2</v>
      </c>
      <c r="E3899" s="375">
        <v>8.9543999999999995E-4</v>
      </c>
      <c r="F3899" s="268">
        <f>IF(C3899="MAT.",VLOOKUP(A3899,INSUMOS_AUX!A:F,6,FALSE),0)</f>
        <v>7.37</v>
      </c>
      <c r="G3899" s="375">
        <f>IF(C3899="M.O.",VLOOKUP(A3899,INSUMOS_AUX!A:F,6,FALSE),0)</f>
        <v>0</v>
      </c>
    </row>
    <row r="3900" spans="1:7">
      <c r="A3900" s="414">
        <v>38390</v>
      </c>
      <c r="B3900" s="372" t="s">
        <v>4067</v>
      </c>
      <c r="C3900" s="374" t="s">
        <v>43</v>
      </c>
      <c r="D3900" s="374" t="s">
        <v>2</v>
      </c>
      <c r="E3900" s="375">
        <v>4.9577200000000001E-4</v>
      </c>
      <c r="F3900" s="268">
        <f>IF(C3900="MAT.",VLOOKUP(A3900,INSUMOS_AUX!A:F,6,FALSE),0)</f>
        <v>22.22</v>
      </c>
      <c r="G3900" s="375">
        <f>IF(C3900="M.O.",VLOOKUP(A3900,INSUMOS_AUX!A:F,6,FALSE),0)</f>
        <v>0</v>
      </c>
    </row>
    <row r="3901" spans="1:7">
      <c r="A3901" s="414">
        <v>38393</v>
      </c>
      <c r="B3901" s="372" t="s">
        <v>4066</v>
      </c>
      <c r="C3901" s="374" t="s">
        <v>43</v>
      </c>
      <c r="D3901" s="374" t="s">
        <v>2</v>
      </c>
      <c r="E3901" s="375">
        <v>4.9577200000000001E-4</v>
      </c>
      <c r="F3901" s="268">
        <f>IF(C3901="MAT.",VLOOKUP(A3901,INSUMOS_AUX!A:F,6,FALSE),0)</f>
        <v>10.02</v>
      </c>
      <c r="G3901" s="375">
        <f>IF(C3901="M.O.",VLOOKUP(A3901,INSUMOS_AUX!A:F,6,FALSE),0)</f>
        <v>0</v>
      </c>
    </row>
    <row r="3902" spans="1:7">
      <c r="A3902" s="414">
        <v>38396</v>
      </c>
      <c r="B3902" s="372" t="s">
        <v>4090</v>
      </c>
      <c r="C3902" s="374" t="s">
        <v>43</v>
      </c>
      <c r="D3902" s="374" t="s">
        <v>2</v>
      </c>
      <c r="E3902" s="375">
        <v>1.7778000000000002E-5</v>
      </c>
      <c r="F3902" s="268">
        <f>IF(C3902="MAT.",VLOOKUP(A3902,INSUMOS_AUX!A:F,6,FALSE),0)</f>
        <v>308.81</v>
      </c>
      <c r="G3902" s="375">
        <f>IF(C3902="M.O.",VLOOKUP(A3902,INSUMOS_AUX!A:F,6,FALSE),0)</f>
        <v>0</v>
      </c>
    </row>
    <row r="3903" spans="1:7">
      <c r="A3903" s="414">
        <v>38399</v>
      </c>
      <c r="B3903" s="372" t="s">
        <v>914</v>
      </c>
      <c r="C3903" s="374" t="s">
        <v>43</v>
      </c>
      <c r="D3903" s="374" t="s">
        <v>2</v>
      </c>
      <c r="E3903" s="375">
        <v>8.8821999999999998E-5</v>
      </c>
      <c r="F3903" s="268">
        <f>IF(C3903="MAT.",VLOOKUP(A3903,INSUMOS_AUX!A:F,6,FALSE),0)</f>
        <v>123.87</v>
      </c>
      <c r="G3903" s="375">
        <f>IF(C3903="M.O.",VLOOKUP(A3903,INSUMOS_AUX!A:F,6,FALSE),0)</f>
        <v>0</v>
      </c>
    </row>
    <row r="3904" spans="1:7" ht="21">
      <c r="A3904" s="414">
        <v>38413</v>
      </c>
      <c r="B3904" s="372" t="s">
        <v>2921</v>
      </c>
      <c r="C3904" s="374" t="s">
        <v>43</v>
      </c>
      <c r="D3904" s="374" t="s">
        <v>2</v>
      </c>
      <c r="E3904" s="375">
        <v>1.4464000000000001E-5</v>
      </c>
      <c r="F3904" s="268">
        <f>IF(C3904="MAT.",VLOOKUP(A3904,INSUMOS_AUX!A:F,6,FALSE),0)</f>
        <v>623.17999999999995</v>
      </c>
      <c r="G3904" s="375">
        <f>IF(C3904="M.O.",VLOOKUP(A3904,INSUMOS_AUX!A:F,6,FALSE),0)</f>
        <v>0</v>
      </c>
    </row>
    <row r="3905" spans="1:7">
      <c r="A3905" s="414">
        <v>38476</v>
      </c>
      <c r="B3905" s="372" t="s">
        <v>2266</v>
      </c>
      <c r="C3905" s="374" t="s">
        <v>43</v>
      </c>
      <c r="D3905" s="374" t="s">
        <v>2</v>
      </c>
      <c r="E3905" s="375">
        <v>6.7470000000000003E-5</v>
      </c>
      <c r="F3905" s="268">
        <f>IF(C3905="MAT.",VLOOKUP(A3905,INSUMOS_AUX!A:F,6,FALSE),0)</f>
        <v>186.63</v>
      </c>
      <c r="G3905" s="375">
        <f>IF(C3905="M.O.",VLOOKUP(A3905,INSUMOS_AUX!A:F,6,FALSE),0)</f>
        <v>0</v>
      </c>
    </row>
    <row r="3906" spans="1:7">
      <c r="A3906" s="414">
        <v>38477</v>
      </c>
      <c r="B3906" s="372" t="s">
        <v>2267</v>
      </c>
      <c r="C3906" s="374" t="s">
        <v>43</v>
      </c>
      <c r="D3906" s="374" t="s">
        <v>2</v>
      </c>
      <c r="E3906" s="375">
        <v>1.4464000000000001E-5</v>
      </c>
      <c r="F3906" s="268">
        <f>IF(C3906="MAT.",VLOOKUP(A3906,INSUMOS_AUX!A:F,6,FALSE),0)</f>
        <v>528.54</v>
      </c>
      <c r="G3906" s="375">
        <f>IF(C3906="M.O.",VLOOKUP(A3906,INSUMOS_AUX!A:F,6,FALSE),0)</f>
        <v>0</v>
      </c>
    </row>
    <row r="3907" spans="1:7">
      <c r="A3907" s="414"/>
      <c r="B3907" s="110"/>
      <c r="C3907" s="97"/>
      <c r="D3907" s="97"/>
      <c r="E3907" s="97"/>
      <c r="F3907" s="97"/>
      <c r="G3907" s="97"/>
    </row>
    <row r="3908" spans="1:7">
      <c r="A3908" s="414" t="s">
        <v>5844</v>
      </c>
      <c r="B3908" s="358" t="s">
        <v>5845</v>
      </c>
      <c r="C3908" s="360" t="s">
        <v>75</v>
      </c>
      <c r="D3908" s="360" t="s">
        <v>2</v>
      </c>
      <c r="E3908" s="361">
        <v>336</v>
      </c>
      <c r="F3908" s="361">
        <f t="shared" ref="F3908:G3908" si="129">SUMPRODUCT($E3909:$E3935,F3909:F3935)</f>
        <v>9.8120625339999989E-2</v>
      </c>
      <c r="G3908" s="361">
        <f t="shared" si="129"/>
        <v>0.14437881599999999</v>
      </c>
    </row>
    <row r="3909" spans="1:7">
      <c r="A3909" s="414">
        <v>10</v>
      </c>
      <c r="B3909" s="372" t="s">
        <v>332</v>
      </c>
      <c r="C3909" s="374" t="s">
        <v>43</v>
      </c>
      <c r="D3909" s="374" t="s">
        <v>2</v>
      </c>
      <c r="E3909" s="375">
        <v>9.6205999999999993E-5</v>
      </c>
      <c r="F3909" s="268">
        <f>IF(C3909="MAT.",VLOOKUP(A3909,INSUMOS_AUX!A:F,6,FALSE),0)</f>
        <v>6.13</v>
      </c>
      <c r="G3909" s="375">
        <f>IF(C3909="M.O.",VLOOKUP(A3909,INSUMOS_AUX!A:F,6,FALSE),0)</f>
        <v>0</v>
      </c>
    </row>
    <row r="3910" spans="1:7" ht="21">
      <c r="A3910" s="414">
        <v>11359</v>
      </c>
      <c r="B3910" s="372" t="s">
        <v>5603</v>
      </c>
      <c r="C3910" s="374" t="s">
        <v>43</v>
      </c>
      <c r="D3910" s="374" t="s">
        <v>2</v>
      </c>
      <c r="E3910" s="375">
        <v>8.1200000000000002E-7</v>
      </c>
      <c r="F3910" s="268">
        <f>IF(C3910="MAT.",VLOOKUP(A3910,INSUMOS_AUX!A:F,6,FALSE),0)</f>
        <v>604.45000000000005</v>
      </c>
      <c r="G3910" s="375">
        <f>IF(C3910="M.O.",VLOOKUP(A3910,INSUMOS_AUX!A:F,6,FALSE),0)</f>
        <v>0</v>
      </c>
    </row>
    <row r="3911" spans="1:7">
      <c r="A3911" s="414">
        <v>12815</v>
      </c>
      <c r="B3911" s="372" t="s">
        <v>2406</v>
      </c>
      <c r="C3911" s="374" t="s">
        <v>43</v>
      </c>
      <c r="D3911" s="374" t="s">
        <v>2</v>
      </c>
      <c r="E3911" s="375">
        <v>1.0883E-4</v>
      </c>
      <c r="F3911" s="268">
        <f>IF(C3911="MAT.",VLOOKUP(A3911,INSUMOS_AUX!A:F,6,FALSE),0)</f>
        <v>5.65</v>
      </c>
      <c r="G3911" s="375">
        <f>IF(C3911="M.O.",VLOOKUP(A3911,INSUMOS_AUX!A:F,6,FALSE),0)</f>
        <v>0</v>
      </c>
    </row>
    <row r="3912" spans="1:7">
      <c r="A3912" s="414">
        <v>12892</v>
      </c>
      <c r="B3912" s="372" t="s">
        <v>328</v>
      </c>
      <c r="C3912" s="374" t="s">
        <v>43</v>
      </c>
      <c r="D3912" s="374" t="s">
        <v>98</v>
      </c>
      <c r="E3912" s="375">
        <v>1.64816E-4</v>
      </c>
      <c r="F3912" s="268">
        <f>IF(C3912="MAT.",VLOOKUP(A3912,INSUMOS_AUX!A:F,6,FALSE),0)</f>
        <v>9</v>
      </c>
      <c r="G3912" s="375">
        <f>IF(C3912="M.O.",VLOOKUP(A3912,INSUMOS_AUX!A:F,6,FALSE),0)</f>
        <v>0</v>
      </c>
    </row>
    <row r="3913" spans="1:7">
      <c r="A3913" s="414">
        <v>12893</v>
      </c>
      <c r="B3913" s="372" t="s">
        <v>329</v>
      </c>
      <c r="C3913" s="374" t="s">
        <v>43</v>
      </c>
      <c r="D3913" s="374" t="s">
        <v>98</v>
      </c>
      <c r="E3913" s="375">
        <v>1.9211999999999998E-5</v>
      </c>
      <c r="F3913" s="268">
        <f>IF(C3913="MAT.",VLOOKUP(A3913,INSUMOS_AUX!A:F,6,FALSE),0)</f>
        <v>48</v>
      </c>
      <c r="G3913" s="375">
        <f>IF(C3913="M.O.",VLOOKUP(A3913,INSUMOS_AUX!A:F,6,FALSE),0)</f>
        <v>0</v>
      </c>
    </row>
    <row r="3914" spans="1:7">
      <c r="A3914" s="414">
        <v>2436</v>
      </c>
      <c r="B3914" s="372" t="s">
        <v>333</v>
      </c>
      <c r="C3914" s="374" t="s">
        <v>92</v>
      </c>
      <c r="D3914" s="374" t="s">
        <v>97</v>
      </c>
      <c r="E3914" s="375">
        <v>6.1805999999999996E-3</v>
      </c>
      <c r="F3914" s="268">
        <f>IF(C3914="MAT.",VLOOKUP(A3914,INSUMOS_AUX!A:F,6,FALSE),0)</f>
        <v>0</v>
      </c>
      <c r="G3914" s="375">
        <f>IF(C3914="M.O.",VLOOKUP(A3914,INSUMOS_AUX!A:F,6,FALSE),0)</f>
        <v>13.35</v>
      </c>
    </row>
    <row r="3915" spans="1:7">
      <c r="A3915" s="414">
        <v>247</v>
      </c>
      <c r="B3915" s="372" t="s">
        <v>348</v>
      </c>
      <c r="C3915" s="374" t="s">
        <v>92</v>
      </c>
      <c r="D3915" s="374" t="s">
        <v>97</v>
      </c>
      <c r="E3915" s="375">
        <v>6.1805999999999996E-3</v>
      </c>
      <c r="F3915" s="268">
        <f>IF(C3915="MAT.",VLOOKUP(A3915,INSUMOS_AUX!A:F,6,FALSE),0)</f>
        <v>0</v>
      </c>
      <c r="G3915" s="375">
        <f>IF(C3915="M.O.",VLOOKUP(A3915,INSUMOS_AUX!A:F,6,FALSE),0)</f>
        <v>10.01</v>
      </c>
    </row>
    <row r="3916" spans="1:7">
      <c r="A3916" s="414">
        <v>25966</v>
      </c>
      <c r="B3916" s="372" t="s">
        <v>3980</v>
      </c>
      <c r="C3916" s="374" t="s">
        <v>43</v>
      </c>
      <c r="D3916" s="374" t="s">
        <v>113</v>
      </c>
      <c r="E3916" s="375">
        <v>1.8138000000000002E-5</v>
      </c>
      <c r="F3916" s="268">
        <f>IF(C3916="MAT.",VLOOKUP(A3916,INSUMOS_AUX!A:F,6,FALSE),0)</f>
        <v>13.63</v>
      </c>
      <c r="G3916" s="375">
        <f>IF(C3916="M.O.",VLOOKUP(A3916,INSUMOS_AUX!A:F,6,FALSE),0)</f>
        <v>0</v>
      </c>
    </row>
    <row r="3917" spans="1:7">
      <c r="A3917" s="414">
        <v>2711</v>
      </c>
      <c r="B3917" s="372" t="s">
        <v>334</v>
      </c>
      <c r="C3917" s="374" t="s">
        <v>43</v>
      </c>
      <c r="D3917" s="374" t="s">
        <v>2</v>
      </c>
      <c r="E3917" s="375">
        <v>7.9759999999999995E-6</v>
      </c>
      <c r="F3917" s="268">
        <f>IF(C3917="MAT.",VLOOKUP(A3917,INSUMOS_AUX!A:F,6,FALSE),0)</f>
        <v>100.24</v>
      </c>
      <c r="G3917" s="375">
        <f>IF(C3917="M.O.",VLOOKUP(A3917,INSUMOS_AUX!A:F,6,FALSE),0)</f>
        <v>0</v>
      </c>
    </row>
    <row r="3918" spans="1:7">
      <c r="A3918" s="414">
        <v>36144</v>
      </c>
      <c r="B3918" s="372" t="s">
        <v>4026</v>
      </c>
      <c r="C3918" s="374" t="s">
        <v>43</v>
      </c>
      <c r="D3918" s="374" t="s">
        <v>2</v>
      </c>
      <c r="E3918" s="375">
        <v>1.337846E-3</v>
      </c>
      <c r="F3918" s="268">
        <f>IF(C3918="MAT.",VLOOKUP(A3918,INSUMOS_AUX!A:F,6,FALSE),0)</f>
        <v>1.1200000000000001</v>
      </c>
      <c r="G3918" s="375">
        <f>IF(C3918="M.O.",VLOOKUP(A3918,INSUMOS_AUX!A:F,6,FALSE),0)</f>
        <v>0</v>
      </c>
    </row>
    <row r="3919" spans="1:7">
      <c r="A3919" s="414">
        <v>36146</v>
      </c>
      <c r="B3919" s="372" t="s">
        <v>3883</v>
      </c>
      <c r="C3919" s="374" t="s">
        <v>43</v>
      </c>
      <c r="D3919" s="374" t="s">
        <v>2</v>
      </c>
      <c r="E3919" s="375">
        <v>1.4884E-5</v>
      </c>
      <c r="F3919" s="268">
        <f>IF(C3919="MAT.",VLOOKUP(A3919,INSUMOS_AUX!A:F,6,FALSE),0)</f>
        <v>170</v>
      </c>
      <c r="G3919" s="375">
        <f>IF(C3919="M.O.",VLOOKUP(A3919,INSUMOS_AUX!A:F,6,FALSE),0)</f>
        <v>0</v>
      </c>
    </row>
    <row r="3920" spans="1:7" ht="21">
      <c r="A3920" s="414">
        <v>36149</v>
      </c>
      <c r="B3920" s="372" t="s">
        <v>4647</v>
      </c>
      <c r="C3920" s="374" t="s">
        <v>43</v>
      </c>
      <c r="D3920" s="374" t="s">
        <v>2</v>
      </c>
      <c r="E3920" s="375">
        <v>8.6400000000000003E-6</v>
      </c>
      <c r="F3920" s="268">
        <f>IF(C3920="MAT.",VLOOKUP(A3920,INSUMOS_AUX!A:F,6,FALSE),0)</f>
        <v>117.5</v>
      </c>
      <c r="G3920" s="375">
        <f>IF(C3920="M.O.",VLOOKUP(A3920,INSUMOS_AUX!A:F,6,FALSE),0)</f>
        <v>0</v>
      </c>
    </row>
    <row r="3921" spans="1:7">
      <c r="A3921" s="414">
        <v>36150</v>
      </c>
      <c r="B3921" s="372" t="s">
        <v>780</v>
      </c>
      <c r="C3921" s="374" t="s">
        <v>43</v>
      </c>
      <c r="D3921" s="374" t="s">
        <v>2</v>
      </c>
      <c r="E3921" s="375">
        <v>3.1755999999999999E-5</v>
      </c>
      <c r="F3921" s="268">
        <f>IF(C3921="MAT.",VLOOKUP(A3921,INSUMOS_AUX!A:F,6,FALSE),0)</f>
        <v>29.7</v>
      </c>
      <c r="G3921" s="375">
        <f>IF(C3921="M.O.",VLOOKUP(A3921,INSUMOS_AUX!A:F,6,FALSE),0)</f>
        <v>0</v>
      </c>
    </row>
    <row r="3922" spans="1:7" ht="21">
      <c r="A3922" s="414">
        <v>36153</v>
      </c>
      <c r="B3922" s="372" t="s">
        <v>4184</v>
      </c>
      <c r="C3922" s="374" t="s">
        <v>43</v>
      </c>
      <c r="D3922" s="374" t="s">
        <v>2</v>
      </c>
      <c r="E3922" s="375">
        <v>1.29E-5</v>
      </c>
      <c r="F3922" s="268">
        <f>IF(C3922="MAT.",VLOOKUP(A3922,INSUMOS_AUX!A:F,6,FALSE),0)</f>
        <v>133.75</v>
      </c>
      <c r="G3922" s="375">
        <f>IF(C3922="M.O.",VLOOKUP(A3922,INSUMOS_AUX!A:F,6,FALSE),0)</f>
        <v>0</v>
      </c>
    </row>
    <row r="3923" spans="1:7">
      <c r="A3923" s="414">
        <v>37370</v>
      </c>
      <c r="B3923" s="372" t="s">
        <v>104</v>
      </c>
      <c r="C3923" s="374" t="s">
        <v>43</v>
      </c>
      <c r="D3923" s="374" t="s">
        <v>97</v>
      </c>
      <c r="E3923" s="375">
        <v>1.2E-2</v>
      </c>
      <c r="F3923" s="268">
        <f>IF(C3923="MAT.",VLOOKUP(A3923,INSUMOS_AUX!A:F,6,FALSE),0)</f>
        <v>1.7</v>
      </c>
      <c r="G3923" s="375">
        <f>IF(C3923="M.O.",VLOOKUP(A3923,INSUMOS_AUX!A:F,6,FALSE),0)</f>
        <v>0</v>
      </c>
    </row>
    <row r="3924" spans="1:7">
      <c r="A3924" s="414">
        <v>37371</v>
      </c>
      <c r="B3924" s="372" t="s">
        <v>105</v>
      </c>
      <c r="C3924" s="374" t="s">
        <v>43</v>
      </c>
      <c r="D3924" s="374" t="s">
        <v>97</v>
      </c>
      <c r="E3924" s="375">
        <v>1.2E-2</v>
      </c>
      <c r="F3924" s="268">
        <f>IF(C3924="MAT.",VLOOKUP(A3924,INSUMOS_AUX!A:F,6,FALSE),0)</f>
        <v>0.64</v>
      </c>
      <c r="G3924" s="375">
        <f>IF(C3924="M.O.",VLOOKUP(A3924,INSUMOS_AUX!A:F,6,FALSE),0)</f>
        <v>0</v>
      </c>
    </row>
    <row r="3925" spans="1:7">
      <c r="A3925" s="414">
        <v>37372</v>
      </c>
      <c r="B3925" s="372" t="s">
        <v>106</v>
      </c>
      <c r="C3925" s="374" t="s">
        <v>43</v>
      </c>
      <c r="D3925" s="374" t="s">
        <v>97</v>
      </c>
      <c r="E3925" s="375">
        <v>1.2E-2</v>
      </c>
      <c r="F3925" s="268">
        <f>IF(C3925="MAT.",VLOOKUP(A3925,INSUMOS_AUX!A:F,6,FALSE),0)</f>
        <v>0.37</v>
      </c>
      <c r="G3925" s="375">
        <f>IF(C3925="M.O.",VLOOKUP(A3925,INSUMOS_AUX!A:F,6,FALSE),0)</f>
        <v>0</v>
      </c>
    </row>
    <row r="3926" spans="1:7">
      <c r="A3926" s="414">
        <v>37373</v>
      </c>
      <c r="B3926" s="372" t="s">
        <v>107</v>
      </c>
      <c r="C3926" s="374" t="s">
        <v>43</v>
      </c>
      <c r="D3926" s="374" t="s">
        <v>97</v>
      </c>
      <c r="E3926" s="375">
        <v>1.2E-2</v>
      </c>
      <c r="F3926" s="268">
        <f>IF(C3926="MAT.",VLOOKUP(A3926,INSUMOS_AUX!A:F,6,FALSE),0)</f>
        <v>0.02</v>
      </c>
      <c r="G3926" s="375">
        <f>IF(C3926="M.O.",VLOOKUP(A3926,INSUMOS_AUX!A:F,6,FALSE),0)</f>
        <v>0</v>
      </c>
    </row>
    <row r="3927" spans="1:7">
      <c r="A3927" s="414">
        <v>38382</v>
      </c>
      <c r="B3927" s="372" t="s">
        <v>2915</v>
      </c>
      <c r="C3927" s="374" t="s">
        <v>43</v>
      </c>
      <c r="D3927" s="374" t="s">
        <v>2</v>
      </c>
      <c r="E3927" s="375">
        <v>3.2759999999999998E-5</v>
      </c>
      <c r="F3927" s="268">
        <f>IF(C3927="MAT.",VLOOKUP(A3927,INSUMOS_AUX!A:F,6,FALSE),0)</f>
        <v>7.37</v>
      </c>
      <c r="G3927" s="375">
        <f>IF(C3927="M.O.",VLOOKUP(A3927,INSUMOS_AUX!A:F,6,FALSE),0)</f>
        <v>0</v>
      </c>
    </row>
    <row r="3928" spans="1:7">
      <c r="A3928" s="414">
        <v>38390</v>
      </c>
      <c r="B3928" s="372" t="s">
        <v>4067</v>
      </c>
      <c r="C3928" s="374" t="s">
        <v>43</v>
      </c>
      <c r="D3928" s="374" t="s">
        <v>2</v>
      </c>
      <c r="E3928" s="375">
        <v>1.8138000000000002E-5</v>
      </c>
      <c r="F3928" s="268">
        <f>IF(C3928="MAT.",VLOOKUP(A3928,INSUMOS_AUX!A:F,6,FALSE),0)</f>
        <v>22.22</v>
      </c>
      <c r="G3928" s="375">
        <f>IF(C3928="M.O.",VLOOKUP(A3928,INSUMOS_AUX!A:F,6,FALSE),0)</f>
        <v>0</v>
      </c>
    </row>
    <row r="3929" spans="1:7">
      <c r="A3929" s="414">
        <v>38393</v>
      </c>
      <c r="B3929" s="372" t="s">
        <v>4066</v>
      </c>
      <c r="C3929" s="374" t="s">
        <v>43</v>
      </c>
      <c r="D3929" s="374" t="s">
        <v>2</v>
      </c>
      <c r="E3929" s="375">
        <v>1.8138000000000002E-5</v>
      </c>
      <c r="F3929" s="268">
        <f>IF(C3929="MAT.",VLOOKUP(A3929,INSUMOS_AUX!A:F,6,FALSE),0)</f>
        <v>10.02</v>
      </c>
      <c r="G3929" s="375">
        <f>IF(C3929="M.O.",VLOOKUP(A3929,INSUMOS_AUX!A:F,6,FALSE),0)</f>
        <v>0</v>
      </c>
    </row>
    <row r="3930" spans="1:7">
      <c r="A3930" s="414">
        <v>38396</v>
      </c>
      <c r="B3930" s="372" t="s">
        <v>4090</v>
      </c>
      <c r="C3930" s="374" t="s">
        <v>43</v>
      </c>
      <c r="D3930" s="374" t="s">
        <v>2</v>
      </c>
      <c r="E3930" s="375">
        <v>6.5000000000000002E-7</v>
      </c>
      <c r="F3930" s="268">
        <f>IF(C3930="MAT.",VLOOKUP(A3930,INSUMOS_AUX!A:F,6,FALSE),0)</f>
        <v>308.81</v>
      </c>
      <c r="G3930" s="375">
        <f>IF(C3930="M.O.",VLOOKUP(A3930,INSUMOS_AUX!A:F,6,FALSE),0)</f>
        <v>0</v>
      </c>
    </row>
    <row r="3931" spans="1:7">
      <c r="A3931" s="414">
        <v>38399</v>
      </c>
      <c r="B3931" s="372" t="s">
        <v>914</v>
      </c>
      <c r="C3931" s="374" t="s">
        <v>43</v>
      </c>
      <c r="D3931" s="374" t="s">
        <v>2</v>
      </c>
      <c r="E3931" s="375">
        <v>3.2499999999999998E-6</v>
      </c>
      <c r="F3931" s="268">
        <f>IF(C3931="MAT.",VLOOKUP(A3931,INSUMOS_AUX!A:F,6,FALSE),0)</f>
        <v>123.87</v>
      </c>
      <c r="G3931" s="375">
        <f>IF(C3931="M.O.",VLOOKUP(A3931,INSUMOS_AUX!A:F,6,FALSE),0)</f>
        <v>0</v>
      </c>
    </row>
    <row r="3932" spans="1:7" ht="21">
      <c r="A3932" s="414">
        <v>38413</v>
      </c>
      <c r="B3932" s="372" t="s">
        <v>2921</v>
      </c>
      <c r="C3932" s="374" t="s">
        <v>43</v>
      </c>
      <c r="D3932" s="374" t="s">
        <v>2</v>
      </c>
      <c r="E3932" s="375">
        <v>5.3000000000000001E-7</v>
      </c>
      <c r="F3932" s="268">
        <f>IF(C3932="MAT.",VLOOKUP(A3932,INSUMOS_AUX!A:F,6,FALSE),0)</f>
        <v>623.17999999999995</v>
      </c>
      <c r="G3932" s="375">
        <f>IF(C3932="M.O.",VLOOKUP(A3932,INSUMOS_AUX!A:F,6,FALSE),0)</f>
        <v>0</v>
      </c>
    </row>
    <row r="3933" spans="1:7">
      <c r="A3933" s="414">
        <v>38476</v>
      </c>
      <c r="B3933" s="372" t="s">
        <v>2266</v>
      </c>
      <c r="C3933" s="374" t="s">
        <v>43</v>
      </c>
      <c r="D3933" s="374" t="s">
        <v>2</v>
      </c>
      <c r="E3933" s="375">
        <v>2.4679999999999999E-6</v>
      </c>
      <c r="F3933" s="268">
        <f>IF(C3933="MAT.",VLOOKUP(A3933,INSUMOS_AUX!A:F,6,FALSE),0)</f>
        <v>186.63</v>
      </c>
      <c r="G3933" s="375">
        <f>IF(C3933="M.O.",VLOOKUP(A3933,INSUMOS_AUX!A:F,6,FALSE),0)</f>
        <v>0</v>
      </c>
    </row>
    <row r="3934" spans="1:7">
      <c r="A3934" s="414">
        <v>38477</v>
      </c>
      <c r="B3934" s="372" t="s">
        <v>2267</v>
      </c>
      <c r="C3934" s="374" t="s">
        <v>43</v>
      </c>
      <c r="D3934" s="374" t="s">
        <v>2</v>
      </c>
      <c r="E3934" s="375">
        <v>5.3000000000000001E-7</v>
      </c>
      <c r="F3934" s="268">
        <f>IF(C3934="MAT.",VLOOKUP(A3934,INSUMOS_AUX!A:F,6,FALSE),0)</f>
        <v>528.54</v>
      </c>
      <c r="G3934" s="375">
        <f>IF(C3934="M.O.",VLOOKUP(A3934,INSUMOS_AUX!A:F,6,FALSE),0)</f>
        <v>0</v>
      </c>
    </row>
    <row r="3935" spans="1:7">
      <c r="A3935" s="414" t="s">
        <v>6429</v>
      </c>
      <c r="B3935" s="372" t="s">
        <v>5845</v>
      </c>
      <c r="C3935" s="374" t="s">
        <v>43</v>
      </c>
      <c r="D3935" s="374" t="s">
        <v>2</v>
      </c>
      <c r="E3935" s="375">
        <v>1</v>
      </c>
      <c r="F3935" s="268">
        <f>IF(C3935="MAT.",VLOOKUP(A3935,INSUMOS_AUX!A:F,6,FALSE),0)</f>
        <v>0.05</v>
      </c>
      <c r="G3935" s="375">
        <f>IF(C3935="M.O.",VLOOKUP(A3935,INSUMOS_AUX!A:F,6,FALSE),0)</f>
        <v>0</v>
      </c>
    </row>
    <row r="3936" spans="1:7">
      <c r="A3936" s="414"/>
      <c r="B3936" s="110"/>
      <c r="C3936" s="97"/>
      <c r="D3936" s="97"/>
      <c r="E3936" s="97"/>
      <c r="F3936" s="97"/>
      <c r="G3936" s="97"/>
    </row>
    <row r="3937" spans="1:7">
      <c r="A3937" s="414" t="s">
        <v>5876</v>
      </c>
      <c r="B3937" s="358" t="s">
        <v>5877</v>
      </c>
      <c r="C3937" s="360" t="s">
        <v>75</v>
      </c>
      <c r="D3937" s="360" t="s">
        <v>2</v>
      </c>
      <c r="E3937" s="361">
        <v>30</v>
      </c>
      <c r="F3937" s="361">
        <f t="shared" ref="F3937:G3937" si="130">SUMPRODUCT($E3938:$E3963,F3938:F3963)</f>
        <v>1.0102998136999999</v>
      </c>
      <c r="G3937" s="361">
        <f t="shared" si="130"/>
        <v>0.41255504999999998</v>
      </c>
    </row>
    <row r="3938" spans="1:7">
      <c r="A3938" s="414">
        <v>10</v>
      </c>
      <c r="B3938" s="372" t="s">
        <v>332</v>
      </c>
      <c r="C3938" s="374" t="s">
        <v>43</v>
      </c>
      <c r="D3938" s="374" t="s">
        <v>2</v>
      </c>
      <c r="E3938" s="375">
        <v>2.40516E-4</v>
      </c>
      <c r="F3938" s="268">
        <f>IF(C3938="MAT.",VLOOKUP(A3938,INSUMOS_AUX!A:F,6,FALSE),0)</f>
        <v>6.13</v>
      </c>
      <c r="G3938" s="375">
        <f>IF(C3938="M.O.",VLOOKUP(A3938,INSUMOS_AUX!A:F,6,FALSE),0)</f>
        <v>0</v>
      </c>
    </row>
    <row r="3939" spans="1:7" ht="21">
      <c r="A3939" s="414">
        <v>11359</v>
      </c>
      <c r="B3939" s="372" t="s">
        <v>5603</v>
      </c>
      <c r="C3939" s="374" t="s">
        <v>43</v>
      </c>
      <c r="D3939" s="374" t="s">
        <v>2</v>
      </c>
      <c r="E3939" s="375">
        <v>2.0310000000000001E-6</v>
      </c>
      <c r="F3939" s="268">
        <f>IF(C3939="MAT.",VLOOKUP(A3939,INSUMOS_AUX!A:F,6,FALSE),0)</f>
        <v>604.45000000000005</v>
      </c>
      <c r="G3939" s="375">
        <f>IF(C3939="M.O.",VLOOKUP(A3939,INSUMOS_AUX!A:F,6,FALSE),0)</f>
        <v>0</v>
      </c>
    </row>
    <row r="3940" spans="1:7">
      <c r="A3940" s="414">
        <v>12815</v>
      </c>
      <c r="B3940" s="372" t="s">
        <v>2406</v>
      </c>
      <c r="C3940" s="374" t="s">
        <v>43</v>
      </c>
      <c r="D3940" s="374" t="s">
        <v>2</v>
      </c>
      <c r="E3940" s="375">
        <v>2.7207300000000001E-4</v>
      </c>
      <c r="F3940" s="268">
        <f>IF(C3940="MAT.",VLOOKUP(A3940,INSUMOS_AUX!A:F,6,FALSE),0)</f>
        <v>5.65</v>
      </c>
      <c r="G3940" s="375">
        <f>IF(C3940="M.O.",VLOOKUP(A3940,INSUMOS_AUX!A:F,6,FALSE),0)</f>
        <v>0</v>
      </c>
    </row>
    <row r="3941" spans="1:7">
      <c r="A3941" s="414">
        <v>12892</v>
      </c>
      <c r="B3941" s="372" t="s">
        <v>328</v>
      </c>
      <c r="C3941" s="374" t="s">
        <v>43</v>
      </c>
      <c r="D3941" s="374" t="s">
        <v>98</v>
      </c>
      <c r="E3941" s="375">
        <v>4.1203799999999999E-4</v>
      </c>
      <c r="F3941" s="268">
        <f>IF(C3941="MAT.",VLOOKUP(A3941,INSUMOS_AUX!A:F,6,FALSE),0)</f>
        <v>9</v>
      </c>
      <c r="G3941" s="375">
        <f>IF(C3941="M.O.",VLOOKUP(A3941,INSUMOS_AUX!A:F,6,FALSE),0)</f>
        <v>0</v>
      </c>
    </row>
    <row r="3942" spans="1:7">
      <c r="A3942" s="414">
        <v>12893</v>
      </c>
      <c r="B3942" s="372" t="s">
        <v>329</v>
      </c>
      <c r="C3942" s="374" t="s">
        <v>43</v>
      </c>
      <c r="D3942" s="374" t="s">
        <v>98</v>
      </c>
      <c r="E3942" s="375">
        <v>4.8029999999999999E-5</v>
      </c>
      <c r="F3942" s="268">
        <f>IF(C3942="MAT.",VLOOKUP(A3942,INSUMOS_AUX!A:F,6,FALSE),0)</f>
        <v>48</v>
      </c>
      <c r="G3942" s="375">
        <f>IF(C3942="M.O.",VLOOKUP(A3942,INSUMOS_AUX!A:F,6,FALSE),0)</f>
        <v>0</v>
      </c>
    </row>
    <row r="3943" spans="1:7">
      <c r="A3943" s="414">
        <v>2436</v>
      </c>
      <c r="B3943" s="372" t="s">
        <v>333</v>
      </c>
      <c r="C3943" s="374" t="s">
        <v>92</v>
      </c>
      <c r="D3943" s="374" t="s">
        <v>97</v>
      </c>
      <c r="E3943" s="375">
        <v>3.0903E-2</v>
      </c>
      <c r="F3943" s="268">
        <f>IF(C3943="MAT.",VLOOKUP(A3943,INSUMOS_AUX!A:F,6,FALSE),0)</f>
        <v>0</v>
      </c>
      <c r="G3943" s="375">
        <f>IF(C3943="M.O.",VLOOKUP(A3943,INSUMOS_AUX!A:F,6,FALSE),0)</f>
        <v>13.35</v>
      </c>
    </row>
    <row r="3944" spans="1:7">
      <c r="A3944" s="414">
        <v>25966</v>
      </c>
      <c r="B3944" s="372" t="s">
        <v>3980</v>
      </c>
      <c r="C3944" s="374" t="s">
        <v>43</v>
      </c>
      <c r="D3944" s="374" t="s">
        <v>113</v>
      </c>
      <c r="E3944" s="375">
        <v>4.5345E-5</v>
      </c>
      <c r="F3944" s="268">
        <f>IF(C3944="MAT.",VLOOKUP(A3944,INSUMOS_AUX!A:F,6,FALSE),0)</f>
        <v>13.63</v>
      </c>
      <c r="G3944" s="375">
        <f>IF(C3944="M.O.",VLOOKUP(A3944,INSUMOS_AUX!A:F,6,FALSE),0)</f>
        <v>0</v>
      </c>
    </row>
    <row r="3945" spans="1:7">
      <c r="A3945" s="414">
        <v>2711</v>
      </c>
      <c r="B3945" s="372" t="s">
        <v>334</v>
      </c>
      <c r="C3945" s="374" t="s">
        <v>43</v>
      </c>
      <c r="D3945" s="374" t="s">
        <v>2</v>
      </c>
      <c r="E3945" s="375">
        <v>1.9938000000000001E-5</v>
      </c>
      <c r="F3945" s="268">
        <f>IF(C3945="MAT.",VLOOKUP(A3945,INSUMOS_AUX!A:F,6,FALSE),0)</f>
        <v>100.24</v>
      </c>
      <c r="G3945" s="375">
        <f>IF(C3945="M.O.",VLOOKUP(A3945,INSUMOS_AUX!A:F,6,FALSE),0)</f>
        <v>0</v>
      </c>
    </row>
    <row r="3946" spans="1:7">
      <c r="A3946" s="414">
        <v>36144</v>
      </c>
      <c r="B3946" s="372" t="s">
        <v>4026</v>
      </c>
      <c r="C3946" s="374" t="s">
        <v>43</v>
      </c>
      <c r="D3946" s="374" t="s">
        <v>2</v>
      </c>
      <c r="E3946" s="375">
        <v>3.3446159999999999E-3</v>
      </c>
      <c r="F3946" s="268">
        <f>IF(C3946="MAT.",VLOOKUP(A3946,INSUMOS_AUX!A:F,6,FALSE),0)</f>
        <v>1.1200000000000001</v>
      </c>
      <c r="G3946" s="375">
        <f>IF(C3946="M.O.",VLOOKUP(A3946,INSUMOS_AUX!A:F,6,FALSE),0)</f>
        <v>0</v>
      </c>
    </row>
    <row r="3947" spans="1:7">
      <c r="A3947" s="414">
        <v>36146</v>
      </c>
      <c r="B3947" s="372" t="s">
        <v>3883</v>
      </c>
      <c r="C3947" s="374" t="s">
        <v>43</v>
      </c>
      <c r="D3947" s="374" t="s">
        <v>2</v>
      </c>
      <c r="E3947" s="375">
        <v>3.7209000000000002E-5</v>
      </c>
      <c r="F3947" s="268">
        <f>IF(C3947="MAT.",VLOOKUP(A3947,INSUMOS_AUX!A:F,6,FALSE),0)</f>
        <v>170</v>
      </c>
      <c r="G3947" s="375">
        <f>IF(C3947="M.O.",VLOOKUP(A3947,INSUMOS_AUX!A:F,6,FALSE),0)</f>
        <v>0</v>
      </c>
    </row>
    <row r="3948" spans="1:7" ht="21">
      <c r="A3948" s="414">
        <v>36149</v>
      </c>
      <c r="B3948" s="372" t="s">
        <v>4647</v>
      </c>
      <c r="C3948" s="374" t="s">
        <v>43</v>
      </c>
      <c r="D3948" s="374" t="s">
        <v>2</v>
      </c>
      <c r="E3948" s="375">
        <v>2.16E-5</v>
      </c>
      <c r="F3948" s="268">
        <f>IF(C3948="MAT.",VLOOKUP(A3948,INSUMOS_AUX!A:F,6,FALSE),0)</f>
        <v>117.5</v>
      </c>
      <c r="G3948" s="375">
        <f>IF(C3948="M.O.",VLOOKUP(A3948,INSUMOS_AUX!A:F,6,FALSE),0)</f>
        <v>0</v>
      </c>
    </row>
    <row r="3949" spans="1:7">
      <c r="A3949" s="414">
        <v>36150</v>
      </c>
      <c r="B3949" s="372" t="s">
        <v>780</v>
      </c>
      <c r="C3949" s="374" t="s">
        <v>43</v>
      </c>
      <c r="D3949" s="374" t="s">
        <v>2</v>
      </c>
      <c r="E3949" s="375">
        <v>7.9388999999999995E-5</v>
      </c>
      <c r="F3949" s="268">
        <f>IF(C3949="MAT.",VLOOKUP(A3949,INSUMOS_AUX!A:F,6,FALSE),0)</f>
        <v>29.7</v>
      </c>
      <c r="G3949" s="375">
        <f>IF(C3949="M.O.",VLOOKUP(A3949,INSUMOS_AUX!A:F,6,FALSE),0)</f>
        <v>0</v>
      </c>
    </row>
    <row r="3950" spans="1:7" ht="21">
      <c r="A3950" s="414">
        <v>36153</v>
      </c>
      <c r="B3950" s="372" t="s">
        <v>4184</v>
      </c>
      <c r="C3950" s="374" t="s">
        <v>43</v>
      </c>
      <c r="D3950" s="374" t="s">
        <v>2</v>
      </c>
      <c r="E3950" s="375">
        <v>3.2249999999999998E-5</v>
      </c>
      <c r="F3950" s="268">
        <f>IF(C3950="MAT.",VLOOKUP(A3950,INSUMOS_AUX!A:F,6,FALSE),0)</f>
        <v>133.75</v>
      </c>
      <c r="G3950" s="375">
        <f>IF(C3950="M.O.",VLOOKUP(A3950,INSUMOS_AUX!A:F,6,FALSE),0)</f>
        <v>0</v>
      </c>
    </row>
    <row r="3951" spans="1:7">
      <c r="A3951" s="414">
        <v>37370</v>
      </c>
      <c r="B3951" s="372" t="s">
        <v>104</v>
      </c>
      <c r="C3951" s="374" t="s">
        <v>43</v>
      </c>
      <c r="D3951" s="374" t="s">
        <v>97</v>
      </c>
      <c r="E3951" s="375">
        <v>0.03</v>
      </c>
      <c r="F3951" s="268">
        <f>IF(C3951="MAT.",VLOOKUP(A3951,INSUMOS_AUX!A:F,6,FALSE),0)</f>
        <v>1.7</v>
      </c>
      <c r="G3951" s="375">
        <f>IF(C3951="M.O.",VLOOKUP(A3951,INSUMOS_AUX!A:F,6,FALSE),0)</f>
        <v>0</v>
      </c>
    </row>
    <row r="3952" spans="1:7">
      <c r="A3952" s="414">
        <v>37371</v>
      </c>
      <c r="B3952" s="372" t="s">
        <v>105</v>
      </c>
      <c r="C3952" s="374" t="s">
        <v>43</v>
      </c>
      <c r="D3952" s="374" t="s">
        <v>97</v>
      </c>
      <c r="E3952" s="375">
        <v>0.03</v>
      </c>
      <c r="F3952" s="268">
        <f>IF(C3952="MAT.",VLOOKUP(A3952,INSUMOS_AUX!A:F,6,FALSE),0)</f>
        <v>0.64</v>
      </c>
      <c r="G3952" s="375">
        <f>IF(C3952="M.O.",VLOOKUP(A3952,INSUMOS_AUX!A:F,6,FALSE),0)</f>
        <v>0</v>
      </c>
    </row>
    <row r="3953" spans="1:7">
      <c r="A3953" s="414">
        <v>37372</v>
      </c>
      <c r="B3953" s="372" t="s">
        <v>106</v>
      </c>
      <c r="C3953" s="374" t="s">
        <v>43</v>
      </c>
      <c r="D3953" s="374" t="s">
        <v>97</v>
      </c>
      <c r="E3953" s="375">
        <v>0.03</v>
      </c>
      <c r="F3953" s="268">
        <f>IF(C3953="MAT.",VLOOKUP(A3953,INSUMOS_AUX!A:F,6,FALSE),0)</f>
        <v>0.37</v>
      </c>
      <c r="G3953" s="375">
        <f>IF(C3953="M.O.",VLOOKUP(A3953,INSUMOS_AUX!A:F,6,FALSE),0)</f>
        <v>0</v>
      </c>
    </row>
    <row r="3954" spans="1:7">
      <c r="A3954" s="414">
        <v>37373</v>
      </c>
      <c r="B3954" s="372" t="s">
        <v>107</v>
      </c>
      <c r="C3954" s="374" t="s">
        <v>43</v>
      </c>
      <c r="D3954" s="374" t="s">
        <v>97</v>
      </c>
      <c r="E3954" s="375">
        <v>0.03</v>
      </c>
      <c r="F3954" s="268">
        <f>IF(C3954="MAT.",VLOOKUP(A3954,INSUMOS_AUX!A:F,6,FALSE),0)</f>
        <v>0.02</v>
      </c>
      <c r="G3954" s="375">
        <f>IF(C3954="M.O.",VLOOKUP(A3954,INSUMOS_AUX!A:F,6,FALSE),0)</f>
        <v>0</v>
      </c>
    </row>
    <row r="3955" spans="1:7">
      <c r="A3955" s="414">
        <v>38382</v>
      </c>
      <c r="B3955" s="372" t="s">
        <v>2915</v>
      </c>
      <c r="C3955" s="374" t="s">
        <v>43</v>
      </c>
      <c r="D3955" s="374" t="s">
        <v>2</v>
      </c>
      <c r="E3955" s="375">
        <v>8.1899999999999999E-5</v>
      </c>
      <c r="F3955" s="268">
        <f>IF(C3955="MAT.",VLOOKUP(A3955,INSUMOS_AUX!A:F,6,FALSE),0)</f>
        <v>7.37</v>
      </c>
      <c r="G3955" s="375">
        <f>IF(C3955="M.O.",VLOOKUP(A3955,INSUMOS_AUX!A:F,6,FALSE),0)</f>
        <v>0</v>
      </c>
    </row>
    <row r="3956" spans="1:7">
      <c r="A3956" s="414">
        <v>38390</v>
      </c>
      <c r="B3956" s="372" t="s">
        <v>4067</v>
      </c>
      <c r="C3956" s="374" t="s">
        <v>43</v>
      </c>
      <c r="D3956" s="374" t="s">
        <v>2</v>
      </c>
      <c r="E3956" s="375">
        <v>4.5345E-5</v>
      </c>
      <c r="F3956" s="268">
        <f>IF(C3956="MAT.",VLOOKUP(A3956,INSUMOS_AUX!A:F,6,FALSE),0)</f>
        <v>22.22</v>
      </c>
      <c r="G3956" s="375">
        <f>IF(C3956="M.O.",VLOOKUP(A3956,INSUMOS_AUX!A:F,6,FALSE),0)</f>
        <v>0</v>
      </c>
    </row>
    <row r="3957" spans="1:7">
      <c r="A3957" s="414">
        <v>38393</v>
      </c>
      <c r="B3957" s="372" t="s">
        <v>4066</v>
      </c>
      <c r="C3957" s="374" t="s">
        <v>43</v>
      </c>
      <c r="D3957" s="374" t="s">
        <v>2</v>
      </c>
      <c r="E3957" s="375">
        <v>4.5345E-5</v>
      </c>
      <c r="F3957" s="268">
        <f>IF(C3957="MAT.",VLOOKUP(A3957,INSUMOS_AUX!A:F,6,FALSE),0)</f>
        <v>10.02</v>
      </c>
      <c r="G3957" s="375">
        <f>IF(C3957="M.O.",VLOOKUP(A3957,INSUMOS_AUX!A:F,6,FALSE),0)</f>
        <v>0</v>
      </c>
    </row>
    <row r="3958" spans="1:7">
      <c r="A3958" s="414">
        <v>38396</v>
      </c>
      <c r="B3958" s="372" t="s">
        <v>4090</v>
      </c>
      <c r="C3958" s="374" t="s">
        <v>43</v>
      </c>
      <c r="D3958" s="374" t="s">
        <v>2</v>
      </c>
      <c r="E3958" s="375">
        <v>1.626E-6</v>
      </c>
      <c r="F3958" s="268">
        <f>IF(C3958="MAT.",VLOOKUP(A3958,INSUMOS_AUX!A:F,6,FALSE),0)</f>
        <v>308.81</v>
      </c>
      <c r="G3958" s="375">
        <f>IF(C3958="M.O.",VLOOKUP(A3958,INSUMOS_AUX!A:F,6,FALSE),0)</f>
        <v>0</v>
      </c>
    </row>
    <row r="3959" spans="1:7">
      <c r="A3959" s="414">
        <v>38399</v>
      </c>
      <c r="B3959" s="372" t="s">
        <v>914</v>
      </c>
      <c r="C3959" s="374" t="s">
        <v>43</v>
      </c>
      <c r="D3959" s="374" t="s">
        <v>2</v>
      </c>
      <c r="E3959" s="375">
        <v>8.1240000000000005E-6</v>
      </c>
      <c r="F3959" s="268">
        <f>IF(C3959="MAT.",VLOOKUP(A3959,INSUMOS_AUX!A:F,6,FALSE),0)</f>
        <v>123.87</v>
      </c>
      <c r="G3959" s="375">
        <f>IF(C3959="M.O.",VLOOKUP(A3959,INSUMOS_AUX!A:F,6,FALSE),0)</f>
        <v>0</v>
      </c>
    </row>
    <row r="3960" spans="1:7" ht="21">
      <c r="A3960" s="414">
        <v>38413</v>
      </c>
      <c r="B3960" s="372" t="s">
        <v>2921</v>
      </c>
      <c r="C3960" s="374" t="s">
        <v>43</v>
      </c>
      <c r="D3960" s="374" t="s">
        <v>2</v>
      </c>
      <c r="E3960" s="375">
        <v>1.3230000000000001E-6</v>
      </c>
      <c r="F3960" s="268">
        <f>IF(C3960="MAT.",VLOOKUP(A3960,INSUMOS_AUX!A:F,6,FALSE),0)</f>
        <v>623.17999999999995</v>
      </c>
      <c r="G3960" s="375">
        <f>IF(C3960="M.O.",VLOOKUP(A3960,INSUMOS_AUX!A:F,6,FALSE),0)</f>
        <v>0</v>
      </c>
    </row>
    <row r="3961" spans="1:7">
      <c r="A3961" s="414">
        <v>38476</v>
      </c>
      <c r="B3961" s="372" t="s">
        <v>2266</v>
      </c>
      <c r="C3961" s="374" t="s">
        <v>43</v>
      </c>
      <c r="D3961" s="374" t="s">
        <v>2</v>
      </c>
      <c r="E3961" s="375">
        <v>6.1709999999999999E-6</v>
      </c>
      <c r="F3961" s="268">
        <f>IF(C3961="MAT.",VLOOKUP(A3961,INSUMOS_AUX!A:F,6,FALSE),0)</f>
        <v>186.63</v>
      </c>
      <c r="G3961" s="375">
        <f>IF(C3961="M.O.",VLOOKUP(A3961,INSUMOS_AUX!A:F,6,FALSE),0)</f>
        <v>0</v>
      </c>
    </row>
    <row r="3962" spans="1:7">
      <c r="A3962" s="414">
        <v>38477</v>
      </c>
      <c r="B3962" s="372" t="s">
        <v>2267</v>
      </c>
      <c r="C3962" s="374" t="s">
        <v>43</v>
      </c>
      <c r="D3962" s="374" t="s">
        <v>2</v>
      </c>
      <c r="E3962" s="375">
        <v>1.3230000000000001E-6</v>
      </c>
      <c r="F3962" s="268">
        <f>IF(C3962="MAT.",VLOOKUP(A3962,INSUMOS_AUX!A:F,6,FALSE),0)</f>
        <v>528.54</v>
      </c>
      <c r="G3962" s="375">
        <f>IF(C3962="M.O.",VLOOKUP(A3962,INSUMOS_AUX!A:F,6,FALSE),0)</f>
        <v>0</v>
      </c>
    </row>
    <row r="3963" spans="1:7">
      <c r="A3963" s="414" t="s">
        <v>6741</v>
      </c>
      <c r="B3963" s="372" t="s">
        <v>6438</v>
      </c>
      <c r="C3963" s="374" t="s">
        <v>43</v>
      </c>
      <c r="D3963" s="374" t="s">
        <v>2</v>
      </c>
      <c r="E3963" s="375">
        <v>1</v>
      </c>
      <c r="F3963" s="268">
        <f>IF(C3963="MAT.",VLOOKUP(A3963,INSUMOS_AUX!A:F,6,FALSE),0)</f>
        <v>0.89</v>
      </c>
      <c r="G3963" s="375">
        <f>IF(C3963="M.O.",VLOOKUP(A3963,INSUMOS_AUX!A:F,6,FALSE),0)</f>
        <v>0</v>
      </c>
    </row>
    <row r="3964" spans="1:7">
      <c r="A3964" s="414"/>
      <c r="B3964" s="110"/>
      <c r="C3964" s="97"/>
      <c r="D3964" s="97"/>
      <c r="E3964" s="97"/>
      <c r="F3964" s="97"/>
      <c r="G3964" s="97"/>
    </row>
    <row r="3965" spans="1:7">
      <c r="A3965" s="414" t="s">
        <v>5878</v>
      </c>
      <c r="B3965" s="358" t="s">
        <v>5879</v>
      </c>
      <c r="C3965" s="360" t="s">
        <v>75</v>
      </c>
      <c r="D3965" s="360" t="s">
        <v>2</v>
      </c>
      <c r="E3965" s="361">
        <v>2</v>
      </c>
      <c r="F3965" s="361">
        <f t="shared" ref="F3965:G3965" si="131">SUMPRODUCT($E3966:$E3992,F3966:F3992)</f>
        <v>21.115996273999997</v>
      </c>
      <c r="G3965" s="361">
        <f t="shared" si="131"/>
        <v>7.2189408000000004</v>
      </c>
    </row>
    <row r="3966" spans="1:7">
      <c r="A3966" s="414">
        <v>10</v>
      </c>
      <c r="B3966" s="372" t="s">
        <v>332</v>
      </c>
      <c r="C3966" s="374" t="s">
        <v>43</v>
      </c>
      <c r="D3966" s="374" t="s">
        <v>2</v>
      </c>
      <c r="E3966" s="375">
        <v>4.8103199999999999E-3</v>
      </c>
      <c r="F3966" s="268">
        <f>IF(C3966="MAT.",VLOOKUP(A3966,INSUMOS_AUX!A:F,6,FALSE),0)</f>
        <v>6.13</v>
      </c>
      <c r="G3966" s="375">
        <f>IF(C3966="M.O.",VLOOKUP(A3966,INSUMOS_AUX!A:F,6,FALSE),0)</f>
        <v>0</v>
      </c>
    </row>
    <row r="3967" spans="1:7" ht="21">
      <c r="A3967" s="414">
        <v>11359</v>
      </c>
      <c r="B3967" s="372" t="s">
        <v>5603</v>
      </c>
      <c r="C3967" s="374" t="s">
        <v>43</v>
      </c>
      <c r="D3967" s="374" t="s">
        <v>2</v>
      </c>
      <c r="E3967" s="375">
        <v>4.0620000000000001E-5</v>
      </c>
      <c r="F3967" s="268">
        <f>IF(C3967="MAT.",VLOOKUP(A3967,INSUMOS_AUX!A:F,6,FALSE),0)</f>
        <v>604.45000000000005</v>
      </c>
      <c r="G3967" s="375">
        <f>IF(C3967="M.O.",VLOOKUP(A3967,INSUMOS_AUX!A:F,6,FALSE),0)</f>
        <v>0</v>
      </c>
    </row>
    <row r="3968" spans="1:7">
      <c r="A3968" s="414">
        <v>12815</v>
      </c>
      <c r="B3968" s="372" t="s">
        <v>2406</v>
      </c>
      <c r="C3968" s="374" t="s">
        <v>43</v>
      </c>
      <c r="D3968" s="374" t="s">
        <v>2</v>
      </c>
      <c r="E3968" s="375">
        <v>5.4414600000000004E-3</v>
      </c>
      <c r="F3968" s="268">
        <f>IF(C3968="MAT.",VLOOKUP(A3968,INSUMOS_AUX!A:F,6,FALSE),0)</f>
        <v>5.65</v>
      </c>
      <c r="G3968" s="375">
        <f>IF(C3968="M.O.",VLOOKUP(A3968,INSUMOS_AUX!A:F,6,FALSE),0)</f>
        <v>0</v>
      </c>
    </row>
    <row r="3969" spans="1:7">
      <c r="A3969" s="414">
        <v>12892</v>
      </c>
      <c r="B3969" s="372" t="s">
        <v>328</v>
      </c>
      <c r="C3969" s="374" t="s">
        <v>43</v>
      </c>
      <c r="D3969" s="374" t="s">
        <v>98</v>
      </c>
      <c r="E3969" s="375">
        <v>8.2407599999999998E-3</v>
      </c>
      <c r="F3969" s="268">
        <f>IF(C3969="MAT.",VLOOKUP(A3969,INSUMOS_AUX!A:F,6,FALSE),0)</f>
        <v>9</v>
      </c>
      <c r="G3969" s="375">
        <f>IF(C3969="M.O.",VLOOKUP(A3969,INSUMOS_AUX!A:F,6,FALSE),0)</f>
        <v>0</v>
      </c>
    </row>
    <row r="3970" spans="1:7">
      <c r="A3970" s="414">
        <v>12893</v>
      </c>
      <c r="B3970" s="372" t="s">
        <v>329</v>
      </c>
      <c r="C3970" s="374" t="s">
        <v>43</v>
      </c>
      <c r="D3970" s="374" t="s">
        <v>98</v>
      </c>
      <c r="E3970" s="375">
        <v>9.6060000000000004E-4</v>
      </c>
      <c r="F3970" s="268">
        <f>IF(C3970="MAT.",VLOOKUP(A3970,INSUMOS_AUX!A:F,6,FALSE),0)</f>
        <v>48</v>
      </c>
      <c r="G3970" s="375">
        <f>IF(C3970="M.O.",VLOOKUP(A3970,INSUMOS_AUX!A:F,6,FALSE),0)</f>
        <v>0</v>
      </c>
    </row>
    <row r="3971" spans="1:7">
      <c r="A3971" s="414">
        <v>2436</v>
      </c>
      <c r="B3971" s="372" t="s">
        <v>333</v>
      </c>
      <c r="C3971" s="374" t="s">
        <v>92</v>
      </c>
      <c r="D3971" s="374" t="s">
        <v>97</v>
      </c>
      <c r="E3971" s="375">
        <v>0.30903000000000003</v>
      </c>
      <c r="F3971" s="268">
        <f>IF(C3971="MAT.",VLOOKUP(A3971,INSUMOS_AUX!A:F,6,FALSE),0)</f>
        <v>0</v>
      </c>
      <c r="G3971" s="375">
        <f>IF(C3971="M.O.",VLOOKUP(A3971,INSUMOS_AUX!A:F,6,FALSE),0)</f>
        <v>13.35</v>
      </c>
    </row>
    <row r="3972" spans="1:7">
      <c r="A3972" s="414">
        <v>247</v>
      </c>
      <c r="B3972" s="372" t="s">
        <v>348</v>
      </c>
      <c r="C3972" s="374" t="s">
        <v>92</v>
      </c>
      <c r="D3972" s="374" t="s">
        <v>97</v>
      </c>
      <c r="E3972" s="375">
        <v>0.30903000000000003</v>
      </c>
      <c r="F3972" s="268">
        <f>IF(C3972="MAT.",VLOOKUP(A3972,INSUMOS_AUX!A:F,6,FALSE),0)</f>
        <v>0</v>
      </c>
      <c r="G3972" s="375">
        <f>IF(C3972="M.O.",VLOOKUP(A3972,INSUMOS_AUX!A:F,6,FALSE),0)</f>
        <v>10.01</v>
      </c>
    </row>
    <row r="3973" spans="1:7">
      <c r="A3973" s="414">
        <v>25966</v>
      </c>
      <c r="B3973" s="372" t="s">
        <v>3980</v>
      </c>
      <c r="C3973" s="374" t="s">
        <v>43</v>
      </c>
      <c r="D3973" s="374" t="s">
        <v>113</v>
      </c>
      <c r="E3973" s="375">
        <v>9.0689999999999998E-4</v>
      </c>
      <c r="F3973" s="268">
        <f>IF(C3973="MAT.",VLOOKUP(A3973,INSUMOS_AUX!A:F,6,FALSE),0)</f>
        <v>13.63</v>
      </c>
      <c r="G3973" s="375">
        <f>IF(C3973="M.O.",VLOOKUP(A3973,INSUMOS_AUX!A:F,6,FALSE),0)</f>
        <v>0</v>
      </c>
    </row>
    <row r="3974" spans="1:7">
      <c r="A3974" s="414">
        <v>2711</v>
      </c>
      <c r="B3974" s="372" t="s">
        <v>334</v>
      </c>
      <c r="C3974" s="374" t="s">
        <v>43</v>
      </c>
      <c r="D3974" s="374" t="s">
        <v>2</v>
      </c>
      <c r="E3974" s="375">
        <v>3.9876000000000001E-4</v>
      </c>
      <c r="F3974" s="268">
        <f>IF(C3974="MAT.",VLOOKUP(A3974,INSUMOS_AUX!A:F,6,FALSE),0)</f>
        <v>100.24</v>
      </c>
      <c r="G3974" s="375">
        <f>IF(C3974="M.O.",VLOOKUP(A3974,INSUMOS_AUX!A:F,6,FALSE),0)</f>
        <v>0</v>
      </c>
    </row>
    <row r="3975" spans="1:7">
      <c r="A3975" s="414">
        <v>36144</v>
      </c>
      <c r="B3975" s="372" t="s">
        <v>4026</v>
      </c>
      <c r="C3975" s="374" t="s">
        <v>43</v>
      </c>
      <c r="D3975" s="374" t="s">
        <v>2</v>
      </c>
      <c r="E3975" s="375">
        <v>6.6892320000000005E-2</v>
      </c>
      <c r="F3975" s="268">
        <f>IF(C3975="MAT.",VLOOKUP(A3975,INSUMOS_AUX!A:F,6,FALSE),0)</f>
        <v>1.1200000000000001</v>
      </c>
      <c r="G3975" s="375">
        <f>IF(C3975="M.O.",VLOOKUP(A3975,INSUMOS_AUX!A:F,6,FALSE),0)</f>
        <v>0</v>
      </c>
    </row>
    <row r="3976" spans="1:7">
      <c r="A3976" s="414">
        <v>36146</v>
      </c>
      <c r="B3976" s="372" t="s">
        <v>3883</v>
      </c>
      <c r="C3976" s="374" t="s">
        <v>43</v>
      </c>
      <c r="D3976" s="374" t="s">
        <v>2</v>
      </c>
      <c r="E3976" s="375">
        <v>7.4417999999999999E-4</v>
      </c>
      <c r="F3976" s="268">
        <f>IF(C3976="MAT.",VLOOKUP(A3976,INSUMOS_AUX!A:F,6,FALSE),0)</f>
        <v>170</v>
      </c>
      <c r="G3976" s="375">
        <f>IF(C3976="M.O.",VLOOKUP(A3976,INSUMOS_AUX!A:F,6,FALSE),0)</f>
        <v>0</v>
      </c>
    </row>
    <row r="3977" spans="1:7" ht="21">
      <c r="A3977" s="414">
        <v>36149</v>
      </c>
      <c r="B3977" s="372" t="s">
        <v>4647</v>
      </c>
      <c r="C3977" s="374" t="s">
        <v>43</v>
      </c>
      <c r="D3977" s="374" t="s">
        <v>2</v>
      </c>
      <c r="E3977" s="375">
        <v>4.3199999999999998E-4</v>
      </c>
      <c r="F3977" s="268">
        <f>IF(C3977="MAT.",VLOOKUP(A3977,INSUMOS_AUX!A:F,6,FALSE),0)</f>
        <v>117.5</v>
      </c>
      <c r="G3977" s="375">
        <f>IF(C3977="M.O.",VLOOKUP(A3977,INSUMOS_AUX!A:F,6,FALSE),0)</f>
        <v>0</v>
      </c>
    </row>
    <row r="3978" spans="1:7">
      <c r="A3978" s="414">
        <v>36150</v>
      </c>
      <c r="B3978" s="372" t="s">
        <v>780</v>
      </c>
      <c r="C3978" s="374" t="s">
        <v>43</v>
      </c>
      <c r="D3978" s="374" t="s">
        <v>2</v>
      </c>
      <c r="E3978" s="375">
        <v>1.58778E-3</v>
      </c>
      <c r="F3978" s="268">
        <f>IF(C3978="MAT.",VLOOKUP(A3978,INSUMOS_AUX!A:F,6,FALSE),0)</f>
        <v>29.7</v>
      </c>
      <c r="G3978" s="375">
        <f>IF(C3978="M.O.",VLOOKUP(A3978,INSUMOS_AUX!A:F,6,FALSE),0)</f>
        <v>0</v>
      </c>
    </row>
    <row r="3979" spans="1:7" ht="21">
      <c r="A3979" s="414">
        <v>36153</v>
      </c>
      <c r="B3979" s="372" t="s">
        <v>4184</v>
      </c>
      <c r="C3979" s="374" t="s">
        <v>43</v>
      </c>
      <c r="D3979" s="374" t="s">
        <v>2</v>
      </c>
      <c r="E3979" s="375">
        <v>6.4499999999999996E-4</v>
      </c>
      <c r="F3979" s="268">
        <f>IF(C3979="MAT.",VLOOKUP(A3979,INSUMOS_AUX!A:F,6,FALSE),0)</f>
        <v>133.75</v>
      </c>
      <c r="G3979" s="375">
        <f>IF(C3979="M.O.",VLOOKUP(A3979,INSUMOS_AUX!A:F,6,FALSE),0)</f>
        <v>0</v>
      </c>
    </row>
    <row r="3980" spans="1:7">
      <c r="A3980" s="414">
        <v>37370</v>
      </c>
      <c r="B3980" s="372" t="s">
        <v>104</v>
      </c>
      <c r="C3980" s="374" t="s">
        <v>43</v>
      </c>
      <c r="D3980" s="374" t="s">
        <v>97</v>
      </c>
      <c r="E3980" s="375">
        <v>0.6</v>
      </c>
      <c r="F3980" s="268">
        <f>IF(C3980="MAT.",VLOOKUP(A3980,INSUMOS_AUX!A:F,6,FALSE),0)</f>
        <v>1.7</v>
      </c>
      <c r="G3980" s="375">
        <f>IF(C3980="M.O.",VLOOKUP(A3980,INSUMOS_AUX!A:F,6,FALSE),0)</f>
        <v>0</v>
      </c>
    </row>
    <row r="3981" spans="1:7">
      <c r="A3981" s="414">
        <v>37371</v>
      </c>
      <c r="B3981" s="372" t="s">
        <v>105</v>
      </c>
      <c r="C3981" s="374" t="s">
        <v>43</v>
      </c>
      <c r="D3981" s="374" t="s">
        <v>97</v>
      </c>
      <c r="E3981" s="375">
        <v>0.6</v>
      </c>
      <c r="F3981" s="268">
        <f>IF(C3981="MAT.",VLOOKUP(A3981,INSUMOS_AUX!A:F,6,FALSE),0)</f>
        <v>0.64</v>
      </c>
      <c r="G3981" s="375">
        <f>IF(C3981="M.O.",VLOOKUP(A3981,INSUMOS_AUX!A:F,6,FALSE),0)</f>
        <v>0</v>
      </c>
    </row>
    <row r="3982" spans="1:7">
      <c r="A3982" s="414">
        <v>37372</v>
      </c>
      <c r="B3982" s="372" t="s">
        <v>106</v>
      </c>
      <c r="C3982" s="374" t="s">
        <v>43</v>
      </c>
      <c r="D3982" s="374" t="s">
        <v>97</v>
      </c>
      <c r="E3982" s="375">
        <v>0.6</v>
      </c>
      <c r="F3982" s="268">
        <f>IF(C3982="MAT.",VLOOKUP(A3982,INSUMOS_AUX!A:F,6,FALSE),0)</f>
        <v>0.37</v>
      </c>
      <c r="G3982" s="375">
        <f>IF(C3982="M.O.",VLOOKUP(A3982,INSUMOS_AUX!A:F,6,FALSE),0)</f>
        <v>0</v>
      </c>
    </row>
    <row r="3983" spans="1:7">
      <c r="A3983" s="414">
        <v>37373</v>
      </c>
      <c r="B3983" s="372" t="s">
        <v>107</v>
      </c>
      <c r="C3983" s="374" t="s">
        <v>43</v>
      </c>
      <c r="D3983" s="374" t="s">
        <v>97</v>
      </c>
      <c r="E3983" s="375">
        <v>0.6</v>
      </c>
      <c r="F3983" s="268">
        <f>IF(C3983="MAT.",VLOOKUP(A3983,INSUMOS_AUX!A:F,6,FALSE),0)</f>
        <v>0.02</v>
      </c>
      <c r="G3983" s="375">
        <f>IF(C3983="M.O.",VLOOKUP(A3983,INSUMOS_AUX!A:F,6,FALSE),0)</f>
        <v>0</v>
      </c>
    </row>
    <row r="3984" spans="1:7">
      <c r="A3984" s="414">
        <v>38382</v>
      </c>
      <c r="B3984" s="372" t="s">
        <v>2915</v>
      </c>
      <c r="C3984" s="374" t="s">
        <v>43</v>
      </c>
      <c r="D3984" s="374" t="s">
        <v>2</v>
      </c>
      <c r="E3984" s="375">
        <v>1.6379999999999999E-3</v>
      </c>
      <c r="F3984" s="268">
        <f>IF(C3984="MAT.",VLOOKUP(A3984,INSUMOS_AUX!A:F,6,FALSE),0)</f>
        <v>7.37</v>
      </c>
      <c r="G3984" s="375">
        <f>IF(C3984="M.O.",VLOOKUP(A3984,INSUMOS_AUX!A:F,6,FALSE),0)</f>
        <v>0</v>
      </c>
    </row>
    <row r="3985" spans="1:7">
      <c r="A3985" s="414">
        <v>38390</v>
      </c>
      <c r="B3985" s="372" t="s">
        <v>4067</v>
      </c>
      <c r="C3985" s="374" t="s">
        <v>43</v>
      </c>
      <c r="D3985" s="374" t="s">
        <v>2</v>
      </c>
      <c r="E3985" s="375">
        <v>9.0689999999999998E-4</v>
      </c>
      <c r="F3985" s="268">
        <f>IF(C3985="MAT.",VLOOKUP(A3985,INSUMOS_AUX!A:F,6,FALSE),0)</f>
        <v>22.22</v>
      </c>
      <c r="G3985" s="375">
        <f>IF(C3985="M.O.",VLOOKUP(A3985,INSUMOS_AUX!A:F,6,FALSE),0)</f>
        <v>0</v>
      </c>
    </row>
    <row r="3986" spans="1:7">
      <c r="A3986" s="414">
        <v>38393</v>
      </c>
      <c r="B3986" s="372" t="s">
        <v>4066</v>
      </c>
      <c r="C3986" s="374" t="s">
        <v>43</v>
      </c>
      <c r="D3986" s="374" t="s">
        <v>2</v>
      </c>
      <c r="E3986" s="375">
        <v>9.0689999999999998E-4</v>
      </c>
      <c r="F3986" s="268">
        <f>IF(C3986="MAT.",VLOOKUP(A3986,INSUMOS_AUX!A:F,6,FALSE),0)</f>
        <v>10.02</v>
      </c>
      <c r="G3986" s="375">
        <f>IF(C3986="M.O.",VLOOKUP(A3986,INSUMOS_AUX!A:F,6,FALSE),0)</f>
        <v>0</v>
      </c>
    </row>
    <row r="3987" spans="1:7">
      <c r="A3987" s="414">
        <v>38396</v>
      </c>
      <c r="B3987" s="372" t="s">
        <v>4090</v>
      </c>
      <c r="C3987" s="374" t="s">
        <v>43</v>
      </c>
      <c r="D3987" s="374" t="s">
        <v>2</v>
      </c>
      <c r="E3987" s="375">
        <v>3.252E-5</v>
      </c>
      <c r="F3987" s="268">
        <f>IF(C3987="MAT.",VLOOKUP(A3987,INSUMOS_AUX!A:F,6,FALSE),0)</f>
        <v>308.81</v>
      </c>
      <c r="G3987" s="375">
        <f>IF(C3987="M.O.",VLOOKUP(A3987,INSUMOS_AUX!A:F,6,FALSE),0)</f>
        <v>0</v>
      </c>
    </row>
    <row r="3988" spans="1:7">
      <c r="A3988" s="414">
        <v>38399</v>
      </c>
      <c r="B3988" s="372" t="s">
        <v>914</v>
      </c>
      <c r="C3988" s="374" t="s">
        <v>43</v>
      </c>
      <c r="D3988" s="374" t="s">
        <v>2</v>
      </c>
      <c r="E3988" s="375">
        <v>1.6248E-4</v>
      </c>
      <c r="F3988" s="268">
        <f>IF(C3988="MAT.",VLOOKUP(A3988,INSUMOS_AUX!A:F,6,FALSE),0)</f>
        <v>123.87</v>
      </c>
      <c r="G3988" s="375">
        <f>IF(C3988="M.O.",VLOOKUP(A3988,INSUMOS_AUX!A:F,6,FALSE),0)</f>
        <v>0</v>
      </c>
    </row>
    <row r="3989" spans="1:7" ht="21">
      <c r="A3989" s="414">
        <v>38413</v>
      </c>
      <c r="B3989" s="372" t="s">
        <v>2921</v>
      </c>
      <c r="C3989" s="374" t="s">
        <v>43</v>
      </c>
      <c r="D3989" s="374" t="s">
        <v>2</v>
      </c>
      <c r="E3989" s="375">
        <v>2.6460000000000001E-5</v>
      </c>
      <c r="F3989" s="268">
        <f>IF(C3989="MAT.",VLOOKUP(A3989,INSUMOS_AUX!A:F,6,FALSE),0)</f>
        <v>623.17999999999995</v>
      </c>
      <c r="G3989" s="375">
        <f>IF(C3989="M.O.",VLOOKUP(A3989,INSUMOS_AUX!A:F,6,FALSE),0)</f>
        <v>0</v>
      </c>
    </row>
    <row r="3990" spans="1:7">
      <c r="A3990" s="414">
        <v>38476</v>
      </c>
      <c r="B3990" s="372" t="s">
        <v>2266</v>
      </c>
      <c r="C3990" s="374" t="s">
        <v>43</v>
      </c>
      <c r="D3990" s="374" t="s">
        <v>2</v>
      </c>
      <c r="E3990" s="375">
        <v>1.2342000000000001E-4</v>
      </c>
      <c r="F3990" s="268">
        <f>IF(C3990="MAT.",VLOOKUP(A3990,INSUMOS_AUX!A:F,6,FALSE),0)</f>
        <v>186.63</v>
      </c>
      <c r="G3990" s="375">
        <f>IF(C3990="M.O.",VLOOKUP(A3990,INSUMOS_AUX!A:F,6,FALSE),0)</f>
        <v>0</v>
      </c>
    </row>
    <row r="3991" spans="1:7">
      <c r="A3991" s="414">
        <v>38477</v>
      </c>
      <c r="B3991" s="372" t="s">
        <v>2267</v>
      </c>
      <c r="C3991" s="374" t="s">
        <v>43</v>
      </c>
      <c r="D3991" s="374" t="s">
        <v>2</v>
      </c>
      <c r="E3991" s="375">
        <v>2.6460000000000001E-5</v>
      </c>
      <c r="F3991" s="268">
        <f>IF(C3991="MAT.",VLOOKUP(A3991,INSUMOS_AUX!A:F,6,FALSE),0)</f>
        <v>528.54</v>
      </c>
      <c r="G3991" s="375">
        <f>IF(C3991="M.O.",VLOOKUP(A3991,INSUMOS_AUX!A:F,6,FALSE),0)</f>
        <v>0</v>
      </c>
    </row>
    <row r="3992" spans="1:7">
      <c r="A3992" s="414" t="s">
        <v>6739</v>
      </c>
      <c r="B3992" s="372" t="s">
        <v>5879</v>
      </c>
      <c r="C3992" s="374" t="s">
        <v>43</v>
      </c>
      <c r="D3992" s="374" t="s">
        <v>2</v>
      </c>
      <c r="E3992" s="375">
        <v>1</v>
      </c>
      <c r="F3992" s="268">
        <f>IF(C3992="MAT.",VLOOKUP(A3992,INSUMOS_AUX!A:F,6,FALSE),0)</f>
        <v>18.709999999999997</v>
      </c>
      <c r="G3992" s="375">
        <f>IF(C3992="M.O.",VLOOKUP(A3992,INSUMOS_AUX!A:F,6,FALSE),0)</f>
        <v>0</v>
      </c>
    </row>
    <row r="3993" spans="1:7">
      <c r="A3993" s="414"/>
      <c r="B3993" s="110"/>
      <c r="C3993" s="97"/>
      <c r="D3993" s="97"/>
      <c r="E3993" s="97"/>
      <c r="F3993" s="97"/>
      <c r="G3993" s="97"/>
    </row>
    <row r="3994" spans="1:7">
      <c r="A3994" s="414" t="s">
        <v>5880</v>
      </c>
      <c r="B3994" s="358" t="s">
        <v>5881</v>
      </c>
      <c r="C3994" s="360" t="s">
        <v>75</v>
      </c>
      <c r="D3994" s="360" t="s">
        <v>2</v>
      </c>
      <c r="E3994" s="361">
        <v>1</v>
      </c>
      <c r="F3994" s="361">
        <f t="shared" ref="F3994:G3994" si="132">SUMPRODUCT($E3995:$E4021,F3995:F4021)</f>
        <v>19.288330228333333</v>
      </c>
      <c r="G3994" s="361">
        <f t="shared" si="132"/>
        <v>6.015784</v>
      </c>
    </row>
    <row r="3995" spans="1:7">
      <c r="A3995" s="414">
        <v>10</v>
      </c>
      <c r="B3995" s="372" t="s">
        <v>332</v>
      </c>
      <c r="C3995" s="374" t="s">
        <v>43</v>
      </c>
      <c r="D3995" s="374" t="s">
        <v>2</v>
      </c>
      <c r="E3995" s="375">
        <v>4.0086000000000002E-3</v>
      </c>
      <c r="F3995" s="268">
        <f>IF(C3995="MAT.",VLOOKUP(A3995,INSUMOS_AUX!A:F,6,FALSE),0)</f>
        <v>6.13</v>
      </c>
      <c r="G3995" s="375">
        <f>IF(C3995="M.O.",VLOOKUP(A3995,INSUMOS_AUX!A:F,6,FALSE),0)</f>
        <v>0</v>
      </c>
    </row>
    <row r="3996" spans="1:7" ht="21">
      <c r="A3996" s="414">
        <v>11359</v>
      </c>
      <c r="B3996" s="372" t="s">
        <v>5603</v>
      </c>
      <c r="C3996" s="374" t="s">
        <v>43</v>
      </c>
      <c r="D3996" s="374" t="s">
        <v>2</v>
      </c>
      <c r="E3996" s="375">
        <v>3.3850000000000003E-5</v>
      </c>
      <c r="F3996" s="268">
        <f>IF(C3996="MAT.",VLOOKUP(A3996,INSUMOS_AUX!A:F,6,FALSE),0)</f>
        <v>604.45000000000005</v>
      </c>
      <c r="G3996" s="375">
        <f>IF(C3996="M.O.",VLOOKUP(A3996,INSUMOS_AUX!A:F,6,FALSE),0)</f>
        <v>0</v>
      </c>
    </row>
    <row r="3997" spans="1:7">
      <c r="A3997" s="414">
        <v>12815</v>
      </c>
      <c r="B3997" s="372" t="s">
        <v>2406</v>
      </c>
      <c r="C3997" s="374" t="s">
        <v>43</v>
      </c>
      <c r="D3997" s="374" t="s">
        <v>2</v>
      </c>
      <c r="E3997" s="375">
        <v>4.53455E-3</v>
      </c>
      <c r="F3997" s="268">
        <f>IF(C3997="MAT.",VLOOKUP(A3997,INSUMOS_AUX!A:F,6,FALSE),0)</f>
        <v>5.65</v>
      </c>
      <c r="G3997" s="375">
        <f>IF(C3997="M.O.",VLOOKUP(A3997,INSUMOS_AUX!A:F,6,FALSE),0)</f>
        <v>0</v>
      </c>
    </row>
    <row r="3998" spans="1:7">
      <c r="A3998" s="414">
        <v>12892</v>
      </c>
      <c r="B3998" s="372" t="s">
        <v>328</v>
      </c>
      <c r="C3998" s="374" t="s">
        <v>43</v>
      </c>
      <c r="D3998" s="374" t="s">
        <v>98</v>
      </c>
      <c r="E3998" s="375">
        <v>6.8672999999999998E-3</v>
      </c>
      <c r="F3998" s="268">
        <f>IF(C3998="MAT.",VLOOKUP(A3998,INSUMOS_AUX!A:F,6,FALSE),0)</f>
        <v>9</v>
      </c>
      <c r="G3998" s="375">
        <f>IF(C3998="M.O.",VLOOKUP(A3998,INSUMOS_AUX!A:F,6,FALSE),0)</f>
        <v>0</v>
      </c>
    </row>
    <row r="3999" spans="1:7">
      <c r="A3999" s="414">
        <v>12893</v>
      </c>
      <c r="B3999" s="372" t="s">
        <v>329</v>
      </c>
      <c r="C3999" s="374" t="s">
        <v>43</v>
      </c>
      <c r="D3999" s="374" t="s">
        <v>98</v>
      </c>
      <c r="E3999" s="375">
        <v>8.005E-4</v>
      </c>
      <c r="F3999" s="268">
        <f>IF(C3999="MAT.",VLOOKUP(A3999,INSUMOS_AUX!A:F,6,FALSE),0)</f>
        <v>48</v>
      </c>
      <c r="G3999" s="375">
        <f>IF(C3999="M.O.",VLOOKUP(A3999,INSUMOS_AUX!A:F,6,FALSE),0)</f>
        <v>0</v>
      </c>
    </row>
    <row r="4000" spans="1:7">
      <c r="A4000" s="414">
        <v>2436</v>
      </c>
      <c r="B4000" s="372" t="s">
        <v>333</v>
      </c>
      <c r="C4000" s="374" t="s">
        <v>92</v>
      </c>
      <c r="D4000" s="374" t="s">
        <v>97</v>
      </c>
      <c r="E4000" s="375">
        <v>0.257525</v>
      </c>
      <c r="F4000" s="268">
        <f>IF(C4000="MAT.",VLOOKUP(A4000,INSUMOS_AUX!A:F,6,FALSE),0)</f>
        <v>0</v>
      </c>
      <c r="G4000" s="375">
        <f>IF(C4000="M.O.",VLOOKUP(A4000,INSUMOS_AUX!A:F,6,FALSE),0)</f>
        <v>13.35</v>
      </c>
    </row>
    <row r="4001" spans="1:7">
      <c r="A4001" s="414">
        <v>247</v>
      </c>
      <c r="B4001" s="372" t="s">
        <v>348</v>
      </c>
      <c r="C4001" s="374" t="s">
        <v>92</v>
      </c>
      <c r="D4001" s="374" t="s">
        <v>97</v>
      </c>
      <c r="E4001" s="375">
        <v>0.257525</v>
      </c>
      <c r="F4001" s="268">
        <f>IF(C4001="MAT.",VLOOKUP(A4001,INSUMOS_AUX!A:F,6,FALSE),0)</f>
        <v>0</v>
      </c>
      <c r="G4001" s="375">
        <f>IF(C4001="M.O.",VLOOKUP(A4001,INSUMOS_AUX!A:F,6,FALSE),0)</f>
        <v>10.01</v>
      </c>
    </row>
    <row r="4002" spans="1:7">
      <c r="A4002" s="414">
        <v>25966</v>
      </c>
      <c r="B4002" s="372" t="s">
        <v>3980</v>
      </c>
      <c r="C4002" s="374" t="s">
        <v>43</v>
      </c>
      <c r="D4002" s="374" t="s">
        <v>113</v>
      </c>
      <c r="E4002" s="375">
        <v>7.5575000000000002E-4</v>
      </c>
      <c r="F4002" s="268">
        <f>IF(C4002="MAT.",VLOOKUP(A4002,INSUMOS_AUX!A:F,6,FALSE),0)</f>
        <v>13.63</v>
      </c>
      <c r="G4002" s="375">
        <f>IF(C4002="M.O.",VLOOKUP(A4002,INSUMOS_AUX!A:F,6,FALSE),0)</f>
        <v>0</v>
      </c>
    </row>
    <row r="4003" spans="1:7">
      <c r="A4003" s="414">
        <v>2711</v>
      </c>
      <c r="B4003" s="372" t="s">
        <v>334</v>
      </c>
      <c r="C4003" s="374" t="s">
        <v>43</v>
      </c>
      <c r="D4003" s="374" t="s">
        <v>2</v>
      </c>
      <c r="E4003" s="375">
        <v>3.323E-4</v>
      </c>
      <c r="F4003" s="268">
        <f>IF(C4003="MAT.",VLOOKUP(A4003,INSUMOS_AUX!A:F,6,FALSE),0)</f>
        <v>100.24</v>
      </c>
      <c r="G4003" s="375">
        <f>IF(C4003="M.O.",VLOOKUP(A4003,INSUMOS_AUX!A:F,6,FALSE),0)</f>
        <v>0</v>
      </c>
    </row>
    <row r="4004" spans="1:7">
      <c r="A4004" s="414">
        <v>36144</v>
      </c>
      <c r="B4004" s="372" t="s">
        <v>4026</v>
      </c>
      <c r="C4004" s="374" t="s">
        <v>43</v>
      </c>
      <c r="D4004" s="374" t="s">
        <v>2</v>
      </c>
      <c r="E4004" s="375">
        <v>5.5743599999999997E-2</v>
      </c>
      <c r="F4004" s="268">
        <f>IF(C4004="MAT.",VLOOKUP(A4004,INSUMOS_AUX!A:F,6,FALSE),0)</f>
        <v>1.1200000000000001</v>
      </c>
      <c r="G4004" s="375">
        <f>IF(C4004="M.O.",VLOOKUP(A4004,INSUMOS_AUX!A:F,6,FALSE),0)</f>
        <v>0</v>
      </c>
    </row>
    <row r="4005" spans="1:7">
      <c r="A4005" s="414">
        <v>36146</v>
      </c>
      <c r="B4005" s="372" t="s">
        <v>3883</v>
      </c>
      <c r="C4005" s="374" t="s">
        <v>43</v>
      </c>
      <c r="D4005" s="374" t="s">
        <v>2</v>
      </c>
      <c r="E4005" s="375">
        <v>6.2014999999999998E-4</v>
      </c>
      <c r="F4005" s="268">
        <f>IF(C4005="MAT.",VLOOKUP(A4005,INSUMOS_AUX!A:F,6,FALSE),0)</f>
        <v>170</v>
      </c>
      <c r="G4005" s="375">
        <f>IF(C4005="M.O.",VLOOKUP(A4005,INSUMOS_AUX!A:F,6,FALSE),0)</f>
        <v>0</v>
      </c>
    </row>
    <row r="4006" spans="1:7" ht="21">
      <c r="A4006" s="414">
        <v>36149</v>
      </c>
      <c r="B4006" s="372" t="s">
        <v>4647</v>
      </c>
      <c r="C4006" s="374" t="s">
        <v>43</v>
      </c>
      <c r="D4006" s="374" t="s">
        <v>2</v>
      </c>
      <c r="E4006" s="375">
        <v>3.6000000000000002E-4</v>
      </c>
      <c r="F4006" s="268">
        <f>IF(C4006="MAT.",VLOOKUP(A4006,INSUMOS_AUX!A:F,6,FALSE),0)</f>
        <v>117.5</v>
      </c>
      <c r="G4006" s="375">
        <f>IF(C4006="M.O.",VLOOKUP(A4006,INSUMOS_AUX!A:F,6,FALSE),0)</f>
        <v>0</v>
      </c>
    </row>
    <row r="4007" spans="1:7">
      <c r="A4007" s="414">
        <v>36150</v>
      </c>
      <c r="B4007" s="372" t="s">
        <v>780</v>
      </c>
      <c r="C4007" s="374" t="s">
        <v>43</v>
      </c>
      <c r="D4007" s="374" t="s">
        <v>2</v>
      </c>
      <c r="E4007" s="375">
        <v>1.3231499999999999E-3</v>
      </c>
      <c r="F4007" s="268">
        <f>IF(C4007="MAT.",VLOOKUP(A4007,INSUMOS_AUX!A:F,6,FALSE),0)</f>
        <v>29.7</v>
      </c>
      <c r="G4007" s="375">
        <f>IF(C4007="M.O.",VLOOKUP(A4007,INSUMOS_AUX!A:F,6,FALSE),0)</f>
        <v>0</v>
      </c>
    </row>
    <row r="4008" spans="1:7" ht="21">
      <c r="A4008" s="414">
        <v>36153</v>
      </c>
      <c r="B4008" s="372" t="s">
        <v>4184</v>
      </c>
      <c r="C4008" s="374" t="s">
        <v>43</v>
      </c>
      <c r="D4008" s="374" t="s">
        <v>2</v>
      </c>
      <c r="E4008" s="375">
        <v>5.375E-4</v>
      </c>
      <c r="F4008" s="268">
        <f>IF(C4008="MAT.",VLOOKUP(A4008,INSUMOS_AUX!A:F,6,FALSE),0)</f>
        <v>133.75</v>
      </c>
      <c r="G4008" s="375">
        <f>IF(C4008="M.O.",VLOOKUP(A4008,INSUMOS_AUX!A:F,6,FALSE),0)</f>
        <v>0</v>
      </c>
    </row>
    <row r="4009" spans="1:7">
      <c r="A4009" s="414">
        <v>37370</v>
      </c>
      <c r="B4009" s="372" t="s">
        <v>104</v>
      </c>
      <c r="C4009" s="374" t="s">
        <v>43</v>
      </c>
      <c r="D4009" s="374" t="s">
        <v>97</v>
      </c>
      <c r="E4009" s="375">
        <v>0.5</v>
      </c>
      <c r="F4009" s="268">
        <f>IF(C4009="MAT.",VLOOKUP(A4009,INSUMOS_AUX!A:F,6,FALSE),0)</f>
        <v>1.7</v>
      </c>
      <c r="G4009" s="375">
        <f>IF(C4009="M.O.",VLOOKUP(A4009,INSUMOS_AUX!A:F,6,FALSE),0)</f>
        <v>0</v>
      </c>
    </row>
    <row r="4010" spans="1:7">
      <c r="A4010" s="414">
        <v>37371</v>
      </c>
      <c r="B4010" s="372" t="s">
        <v>105</v>
      </c>
      <c r="C4010" s="374" t="s">
        <v>43</v>
      </c>
      <c r="D4010" s="374" t="s">
        <v>97</v>
      </c>
      <c r="E4010" s="375">
        <v>0.5</v>
      </c>
      <c r="F4010" s="268">
        <f>IF(C4010="MAT.",VLOOKUP(A4010,INSUMOS_AUX!A:F,6,FALSE),0)</f>
        <v>0.64</v>
      </c>
      <c r="G4010" s="375">
        <f>IF(C4010="M.O.",VLOOKUP(A4010,INSUMOS_AUX!A:F,6,FALSE),0)</f>
        <v>0</v>
      </c>
    </row>
    <row r="4011" spans="1:7">
      <c r="A4011" s="414">
        <v>37372</v>
      </c>
      <c r="B4011" s="372" t="s">
        <v>106</v>
      </c>
      <c r="C4011" s="374" t="s">
        <v>43</v>
      </c>
      <c r="D4011" s="374" t="s">
        <v>97</v>
      </c>
      <c r="E4011" s="375">
        <v>0.5</v>
      </c>
      <c r="F4011" s="268">
        <f>IF(C4011="MAT.",VLOOKUP(A4011,INSUMOS_AUX!A:F,6,FALSE),0)</f>
        <v>0.37</v>
      </c>
      <c r="G4011" s="375">
        <f>IF(C4011="M.O.",VLOOKUP(A4011,INSUMOS_AUX!A:F,6,FALSE),0)</f>
        <v>0</v>
      </c>
    </row>
    <row r="4012" spans="1:7">
      <c r="A4012" s="414">
        <v>37373</v>
      </c>
      <c r="B4012" s="372" t="s">
        <v>107</v>
      </c>
      <c r="C4012" s="374" t="s">
        <v>43</v>
      </c>
      <c r="D4012" s="374" t="s">
        <v>97</v>
      </c>
      <c r="E4012" s="375">
        <v>0.5</v>
      </c>
      <c r="F4012" s="268">
        <f>IF(C4012="MAT.",VLOOKUP(A4012,INSUMOS_AUX!A:F,6,FALSE),0)</f>
        <v>0.02</v>
      </c>
      <c r="G4012" s="375">
        <f>IF(C4012="M.O.",VLOOKUP(A4012,INSUMOS_AUX!A:F,6,FALSE),0)</f>
        <v>0</v>
      </c>
    </row>
    <row r="4013" spans="1:7">
      <c r="A4013" s="414">
        <v>38382</v>
      </c>
      <c r="B4013" s="372" t="s">
        <v>2915</v>
      </c>
      <c r="C4013" s="374" t="s">
        <v>43</v>
      </c>
      <c r="D4013" s="374" t="s">
        <v>2</v>
      </c>
      <c r="E4013" s="375">
        <v>1.3649999999999999E-3</v>
      </c>
      <c r="F4013" s="268">
        <f>IF(C4013="MAT.",VLOOKUP(A4013,INSUMOS_AUX!A:F,6,FALSE),0)</f>
        <v>7.37</v>
      </c>
      <c r="G4013" s="375">
        <f>IF(C4013="M.O.",VLOOKUP(A4013,INSUMOS_AUX!A:F,6,FALSE),0)</f>
        <v>0</v>
      </c>
    </row>
    <row r="4014" spans="1:7">
      <c r="A4014" s="414">
        <v>38390</v>
      </c>
      <c r="B4014" s="372" t="s">
        <v>4067</v>
      </c>
      <c r="C4014" s="374" t="s">
        <v>43</v>
      </c>
      <c r="D4014" s="374" t="s">
        <v>2</v>
      </c>
      <c r="E4014" s="375">
        <v>7.5575000000000002E-4</v>
      </c>
      <c r="F4014" s="268">
        <f>IF(C4014="MAT.",VLOOKUP(A4014,INSUMOS_AUX!A:F,6,FALSE),0)</f>
        <v>22.22</v>
      </c>
      <c r="G4014" s="375">
        <f>IF(C4014="M.O.",VLOOKUP(A4014,INSUMOS_AUX!A:F,6,FALSE),0)</f>
        <v>0</v>
      </c>
    </row>
    <row r="4015" spans="1:7">
      <c r="A4015" s="414">
        <v>38393</v>
      </c>
      <c r="B4015" s="372" t="s">
        <v>4066</v>
      </c>
      <c r="C4015" s="374" t="s">
        <v>43</v>
      </c>
      <c r="D4015" s="374" t="s">
        <v>2</v>
      </c>
      <c r="E4015" s="375">
        <v>7.5575000000000002E-4</v>
      </c>
      <c r="F4015" s="268">
        <f>IF(C4015="MAT.",VLOOKUP(A4015,INSUMOS_AUX!A:F,6,FALSE),0)</f>
        <v>10.02</v>
      </c>
      <c r="G4015" s="375">
        <f>IF(C4015="M.O.",VLOOKUP(A4015,INSUMOS_AUX!A:F,6,FALSE),0)</f>
        <v>0</v>
      </c>
    </row>
    <row r="4016" spans="1:7">
      <c r="A4016" s="414">
        <v>38396</v>
      </c>
      <c r="B4016" s="372" t="s">
        <v>4090</v>
      </c>
      <c r="C4016" s="374" t="s">
        <v>43</v>
      </c>
      <c r="D4016" s="374" t="s">
        <v>2</v>
      </c>
      <c r="E4016" s="375">
        <v>2.7100000000000001E-5</v>
      </c>
      <c r="F4016" s="268">
        <f>IF(C4016="MAT.",VLOOKUP(A4016,INSUMOS_AUX!A:F,6,FALSE),0)</f>
        <v>308.81</v>
      </c>
      <c r="G4016" s="375">
        <f>IF(C4016="M.O.",VLOOKUP(A4016,INSUMOS_AUX!A:F,6,FALSE),0)</f>
        <v>0</v>
      </c>
    </row>
    <row r="4017" spans="1:7">
      <c r="A4017" s="414">
        <v>38399</v>
      </c>
      <c r="B4017" s="372" t="s">
        <v>914</v>
      </c>
      <c r="C4017" s="374" t="s">
        <v>43</v>
      </c>
      <c r="D4017" s="374" t="s">
        <v>2</v>
      </c>
      <c r="E4017" s="375">
        <v>1.3540000000000001E-4</v>
      </c>
      <c r="F4017" s="268">
        <f>IF(C4017="MAT.",VLOOKUP(A4017,INSUMOS_AUX!A:F,6,FALSE),0)</f>
        <v>123.87</v>
      </c>
      <c r="G4017" s="375">
        <f>IF(C4017="M.O.",VLOOKUP(A4017,INSUMOS_AUX!A:F,6,FALSE),0)</f>
        <v>0</v>
      </c>
    </row>
    <row r="4018" spans="1:7" ht="21">
      <c r="A4018" s="414">
        <v>38413</v>
      </c>
      <c r="B4018" s="372" t="s">
        <v>2921</v>
      </c>
      <c r="C4018" s="374" t="s">
        <v>43</v>
      </c>
      <c r="D4018" s="374" t="s">
        <v>2</v>
      </c>
      <c r="E4018" s="375">
        <v>2.2050000000000001E-5</v>
      </c>
      <c r="F4018" s="268">
        <f>IF(C4018="MAT.",VLOOKUP(A4018,INSUMOS_AUX!A:F,6,FALSE),0)</f>
        <v>623.17999999999995</v>
      </c>
      <c r="G4018" s="375">
        <f>IF(C4018="M.O.",VLOOKUP(A4018,INSUMOS_AUX!A:F,6,FALSE),0)</f>
        <v>0</v>
      </c>
    </row>
    <row r="4019" spans="1:7">
      <c r="A4019" s="414">
        <v>38476</v>
      </c>
      <c r="B4019" s="372" t="s">
        <v>2266</v>
      </c>
      <c r="C4019" s="374" t="s">
        <v>43</v>
      </c>
      <c r="D4019" s="374" t="s">
        <v>2</v>
      </c>
      <c r="E4019" s="375">
        <v>1.0285000000000001E-4</v>
      </c>
      <c r="F4019" s="268">
        <f>IF(C4019="MAT.",VLOOKUP(A4019,INSUMOS_AUX!A:F,6,FALSE),0)</f>
        <v>186.63</v>
      </c>
      <c r="G4019" s="375">
        <f>IF(C4019="M.O.",VLOOKUP(A4019,INSUMOS_AUX!A:F,6,FALSE),0)</f>
        <v>0</v>
      </c>
    </row>
    <row r="4020" spans="1:7">
      <c r="A4020" s="414">
        <v>38477</v>
      </c>
      <c r="B4020" s="372" t="s">
        <v>2267</v>
      </c>
      <c r="C4020" s="374" t="s">
        <v>43</v>
      </c>
      <c r="D4020" s="374" t="s">
        <v>2</v>
      </c>
      <c r="E4020" s="375">
        <v>2.2050000000000001E-5</v>
      </c>
      <c r="F4020" s="268">
        <f>IF(C4020="MAT.",VLOOKUP(A4020,INSUMOS_AUX!A:F,6,FALSE),0)</f>
        <v>528.54</v>
      </c>
      <c r="G4020" s="375">
        <f>IF(C4020="M.O.",VLOOKUP(A4020,INSUMOS_AUX!A:F,6,FALSE),0)</f>
        <v>0</v>
      </c>
    </row>
    <row r="4021" spans="1:7">
      <c r="A4021" s="414" t="s">
        <v>6740</v>
      </c>
      <c r="B4021" s="372" t="s">
        <v>6439</v>
      </c>
      <c r="C4021" s="374" t="s">
        <v>43</v>
      </c>
      <c r="D4021" s="374" t="s">
        <v>2</v>
      </c>
      <c r="E4021" s="375">
        <v>1</v>
      </c>
      <c r="F4021" s="268">
        <f>IF(C4021="MAT.",VLOOKUP(A4021,INSUMOS_AUX!A:F,6,FALSE),0)</f>
        <v>17.283333333333331</v>
      </c>
      <c r="G4021" s="375">
        <f>IF(C4021="M.O.",VLOOKUP(A4021,INSUMOS_AUX!A:F,6,FALSE),0)</f>
        <v>0</v>
      </c>
    </row>
    <row r="4022" spans="1:7">
      <c r="A4022" s="414"/>
      <c r="B4022" s="110"/>
      <c r="C4022" s="97"/>
      <c r="D4022" s="97"/>
      <c r="E4022" s="97"/>
      <c r="F4022" s="97"/>
      <c r="G4022" s="97"/>
    </row>
    <row r="4023" spans="1:7">
      <c r="A4023" s="414" t="s">
        <v>5882</v>
      </c>
      <c r="B4023" s="358" t="s">
        <v>5883</v>
      </c>
      <c r="C4023" s="360" t="s">
        <v>75</v>
      </c>
      <c r="D4023" s="360" t="s">
        <v>78</v>
      </c>
      <c r="E4023" s="361">
        <v>18</v>
      </c>
      <c r="F4023" s="361">
        <f t="shared" ref="F4023:G4023" si="133">SUMPRODUCT($E4024:$E4050,F4024:F4050)</f>
        <v>84.922521410133342</v>
      </c>
      <c r="G4023" s="361">
        <f t="shared" si="133"/>
        <v>23.10061056</v>
      </c>
    </row>
    <row r="4024" spans="1:7">
      <c r="A4024" s="414">
        <v>10</v>
      </c>
      <c r="B4024" s="372" t="s">
        <v>332</v>
      </c>
      <c r="C4024" s="374" t="s">
        <v>43</v>
      </c>
      <c r="D4024" s="374" t="s">
        <v>2</v>
      </c>
      <c r="E4024" s="375">
        <v>1.5393024E-2</v>
      </c>
      <c r="F4024" s="268">
        <f>IF(C4024="MAT.",VLOOKUP(A4024,INSUMOS_AUX!A:F,6,FALSE),0)</f>
        <v>6.13</v>
      </c>
      <c r="G4024" s="375">
        <f>IF(C4024="M.O.",VLOOKUP(A4024,INSUMOS_AUX!A:F,6,FALSE),0)</f>
        <v>0</v>
      </c>
    </row>
    <row r="4025" spans="1:7" ht="21">
      <c r="A4025" s="414">
        <v>11359</v>
      </c>
      <c r="B4025" s="372" t="s">
        <v>5603</v>
      </c>
      <c r="C4025" s="374" t="s">
        <v>43</v>
      </c>
      <c r="D4025" s="374" t="s">
        <v>2</v>
      </c>
      <c r="E4025" s="375">
        <v>1.2998400000000001E-4</v>
      </c>
      <c r="F4025" s="268">
        <f>IF(C4025="MAT.",VLOOKUP(A4025,INSUMOS_AUX!A:F,6,FALSE),0)</f>
        <v>604.45000000000005</v>
      </c>
      <c r="G4025" s="375">
        <f>IF(C4025="M.O.",VLOOKUP(A4025,INSUMOS_AUX!A:F,6,FALSE),0)</f>
        <v>0</v>
      </c>
    </row>
    <row r="4026" spans="1:7">
      <c r="A4026" s="414">
        <v>12815</v>
      </c>
      <c r="B4026" s="372" t="s">
        <v>2406</v>
      </c>
      <c r="C4026" s="374" t="s">
        <v>43</v>
      </c>
      <c r="D4026" s="374" t="s">
        <v>2</v>
      </c>
      <c r="E4026" s="375">
        <v>1.7412672000000001E-2</v>
      </c>
      <c r="F4026" s="268">
        <f>IF(C4026="MAT.",VLOOKUP(A4026,INSUMOS_AUX!A:F,6,FALSE),0)</f>
        <v>5.65</v>
      </c>
      <c r="G4026" s="375">
        <f>IF(C4026="M.O.",VLOOKUP(A4026,INSUMOS_AUX!A:F,6,FALSE),0)</f>
        <v>0</v>
      </c>
    </row>
    <row r="4027" spans="1:7">
      <c r="A4027" s="414">
        <v>12892</v>
      </c>
      <c r="B4027" s="372" t="s">
        <v>328</v>
      </c>
      <c r="C4027" s="374" t="s">
        <v>43</v>
      </c>
      <c r="D4027" s="374" t="s">
        <v>98</v>
      </c>
      <c r="E4027" s="375">
        <v>2.6370431999999999E-2</v>
      </c>
      <c r="F4027" s="268">
        <f>IF(C4027="MAT.",VLOOKUP(A4027,INSUMOS_AUX!A:F,6,FALSE),0)</f>
        <v>9</v>
      </c>
      <c r="G4027" s="375">
        <f>IF(C4027="M.O.",VLOOKUP(A4027,INSUMOS_AUX!A:F,6,FALSE),0)</f>
        <v>0</v>
      </c>
    </row>
    <row r="4028" spans="1:7">
      <c r="A4028" s="414">
        <v>12893</v>
      </c>
      <c r="B4028" s="372" t="s">
        <v>329</v>
      </c>
      <c r="C4028" s="374" t="s">
        <v>43</v>
      </c>
      <c r="D4028" s="374" t="s">
        <v>98</v>
      </c>
      <c r="E4028" s="375">
        <v>3.07392E-3</v>
      </c>
      <c r="F4028" s="268">
        <f>IF(C4028="MAT.",VLOOKUP(A4028,INSUMOS_AUX!A:F,6,FALSE),0)</f>
        <v>48</v>
      </c>
      <c r="G4028" s="375">
        <f>IF(C4028="M.O.",VLOOKUP(A4028,INSUMOS_AUX!A:F,6,FALSE),0)</f>
        <v>0</v>
      </c>
    </row>
    <row r="4029" spans="1:7">
      <c r="A4029" s="414">
        <v>2436</v>
      </c>
      <c r="B4029" s="372" t="s">
        <v>333</v>
      </c>
      <c r="C4029" s="374" t="s">
        <v>92</v>
      </c>
      <c r="D4029" s="374" t="s">
        <v>97</v>
      </c>
      <c r="E4029" s="375">
        <v>0.988896</v>
      </c>
      <c r="F4029" s="268">
        <f>IF(C4029="MAT.",VLOOKUP(A4029,INSUMOS_AUX!A:F,6,FALSE),0)</f>
        <v>0</v>
      </c>
      <c r="G4029" s="375">
        <f>IF(C4029="M.O.",VLOOKUP(A4029,INSUMOS_AUX!A:F,6,FALSE),0)</f>
        <v>13.35</v>
      </c>
    </row>
    <row r="4030" spans="1:7">
      <c r="A4030" s="414">
        <v>247</v>
      </c>
      <c r="B4030" s="372" t="s">
        <v>348</v>
      </c>
      <c r="C4030" s="374" t="s">
        <v>92</v>
      </c>
      <c r="D4030" s="374" t="s">
        <v>97</v>
      </c>
      <c r="E4030" s="375">
        <v>0.988896</v>
      </c>
      <c r="F4030" s="268">
        <f>IF(C4030="MAT.",VLOOKUP(A4030,INSUMOS_AUX!A:F,6,FALSE),0)</f>
        <v>0</v>
      </c>
      <c r="G4030" s="375">
        <f>IF(C4030="M.O.",VLOOKUP(A4030,INSUMOS_AUX!A:F,6,FALSE),0)</f>
        <v>10.01</v>
      </c>
    </row>
    <row r="4031" spans="1:7">
      <c r="A4031" s="414">
        <v>25966</v>
      </c>
      <c r="B4031" s="372" t="s">
        <v>3980</v>
      </c>
      <c r="C4031" s="374" t="s">
        <v>43</v>
      </c>
      <c r="D4031" s="374" t="s">
        <v>113</v>
      </c>
      <c r="E4031" s="375">
        <v>2.90208E-3</v>
      </c>
      <c r="F4031" s="268">
        <f>IF(C4031="MAT.",VLOOKUP(A4031,INSUMOS_AUX!A:F,6,FALSE),0)</f>
        <v>13.63</v>
      </c>
      <c r="G4031" s="375">
        <f>IF(C4031="M.O.",VLOOKUP(A4031,INSUMOS_AUX!A:F,6,FALSE),0)</f>
        <v>0</v>
      </c>
    </row>
    <row r="4032" spans="1:7">
      <c r="A4032" s="414">
        <v>2711</v>
      </c>
      <c r="B4032" s="372" t="s">
        <v>334</v>
      </c>
      <c r="C4032" s="374" t="s">
        <v>43</v>
      </c>
      <c r="D4032" s="374" t="s">
        <v>2</v>
      </c>
      <c r="E4032" s="375">
        <v>1.2760320000000001E-3</v>
      </c>
      <c r="F4032" s="268">
        <f>IF(C4032="MAT.",VLOOKUP(A4032,INSUMOS_AUX!A:F,6,FALSE),0)</f>
        <v>100.24</v>
      </c>
      <c r="G4032" s="375">
        <f>IF(C4032="M.O.",VLOOKUP(A4032,INSUMOS_AUX!A:F,6,FALSE),0)</f>
        <v>0</v>
      </c>
    </row>
    <row r="4033" spans="1:7">
      <c r="A4033" s="414">
        <v>36144</v>
      </c>
      <c r="B4033" s="372" t="s">
        <v>4026</v>
      </c>
      <c r="C4033" s="374" t="s">
        <v>43</v>
      </c>
      <c r="D4033" s="374" t="s">
        <v>2</v>
      </c>
      <c r="E4033" s="375">
        <v>0.21405542399999999</v>
      </c>
      <c r="F4033" s="268">
        <f>IF(C4033="MAT.",VLOOKUP(A4033,INSUMOS_AUX!A:F,6,FALSE),0)</f>
        <v>1.1200000000000001</v>
      </c>
      <c r="G4033" s="375">
        <f>IF(C4033="M.O.",VLOOKUP(A4033,INSUMOS_AUX!A:F,6,FALSE),0)</f>
        <v>0</v>
      </c>
    </row>
    <row r="4034" spans="1:7">
      <c r="A4034" s="414">
        <v>36146</v>
      </c>
      <c r="B4034" s="372" t="s">
        <v>3883</v>
      </c>
      <c r="C4034" s="374" t="s">
        <v>43</v>
      </c>
      <c r="D4034" s="374" t="s">
        <v>2</v>
      </c>
      <c r="E4034" s="375">
        <v>2.3813760000000002E-3</v>
      </c>
      <c r="F4034" s="268">
        <f>IF(C4034="MAT.",VLOOKUP(A4034,INSUMOS_AUX!A:F,6,FALSE),0)</f>
        <v>170</v>
      </c>
      <c r="G4034" s="375">
        <f>IF(C4034="M.O.",VLOOKUP(A4034,INSUMOS_AUX!A:F,6,FALSE),0)</f>
        <v>0</v>
      </c>
    </row>
    <row r="4035" spans="1:7" ht="21">
      <c r="A4035" s="414">
        <v>36149</v>
      </c>
      <c r="B4035" s="372" t="s">
        <v>4647</v>
      </c>
      <c r="C4035" s="374" t="s">
        <v>43</v>
      </c>
      <c r="D4035" s="374" t="s">
        <v>2</v>
      </c>
      <c r="E4035" s="375">
        <v>1.3824E-3</v>
      </c>
      <c r="F4035" s="268">
        <f>IF(C4035="MAT.",VLOOKUP(A4035,INSUMOS_AUX!A:F,6,FALSE),0)</f>
        <v>117.5</v>
      </c>
      <c r="G4035" s="375">
        <f>IF(C4035="M.O.",VLOOKUP(A4035,INSUMOS_AUX!A:F,6,FALSE),0)</f>
        <v>0</v>
      </c>
    </row>
    <row r="4036" spans="1:7">
      <c r="A4036" s="414">
        <v>36150</v>
      </c>
      <c r="B4036" s="372" t="s">
        <v>780</v>
      </c>
      <c r="C4036" s="374" t="s">
        <v>43</v>
      </c>
      <c r="D4036" s="374" t="s">
        <v>2</v>
      </c>
      <c r="E4036" s="375">
        <v>5.0808959999999997E-3</v>
      </c>
      <c r="F4036" s="268">
        <f>IF(C4036="MAT.",VLOOKUP(A4036,INSUMOS_AUX!A:F,6,FALSE),0)</f>
        <v>29.7</v>
      </c>
      <c r="G4036" s="375">
        <f>IF(C4036="M.O.",VLOOKUP(A4036,INSUMOS_AUX!A:F,6,FALSE),0)</f>
        <v>0</v>
      </c>
    </row>
    <row r="4037" spans="1:7" ht="21">
      <c r="A4037" s="414">
        <v>36153</v>
      </c>
      <c r="B4037" s="372" t="s">
        <v>4184</v>
      </c>
      <c r="C4037" s="374" t="s">
        <v>43</v>
      </c>
      <c r="D4037" s="374" t="s">
        <v>2</v>
      </c>
      <c r="E4037" s="375">
        <v>2.0639999999999999E-3</v>
      </c>
      <c r="F4037" s="268">
        <f>IF(C4037="MAT.",VLOOKUP(A4037,INSUMOS_AUX!A:F,6,FALSE),0)</f>
        <v>133.75</v>
      </c>
      <c r="G4037" s="375">
        <f>IF(C4037="M.O.",VLOOKUP(A4037,INSUMOS_AUX!A:F,6,FALSE),0)</f>
        <v>0</v>
      </c>
    </row>
    <row r="4038" spans="1:7">
      <c r="A4038" s="414">
        <v>37370</v>
      </c>
      <c r="B4038" s="372" t="s">
        <v>104</v>
      </c>
      <c r="C4038" s="374" t="s">
        <v>43</v>
      </c>
      <c r="D4038" s="374" t="s">
        <v>97</v>
      </c>
      <c r="E4038" s="375">
        <v>1.92</v>
      </c>
      <c r="F4038" s="268">
        <f>IF(C4038="MAT.",VLOOKUP(A4038,INSUMOS_AUX!A:F,6,FALSE),0)</f>
        <v>1.7</v>
      </c>
      <c r="G4038" s="375">
        <f>IF(C4038="M.O.",VLOOKUP(A4038,INSUMOS_AUX!A:F,6,FALSE),0)</f>
        <v>0</v>
      </c>
    </row>
    <row r="4039" spans="1:7">
      <c r="A4039" s="414">
        <v>37371</v>
      </c>
      <c r="B4039" s="372" t="s">
        <v>105</v>
      </c>
      <c r="C4039" s="374" t="s">
        <v>43</v>
      </c>
      <c r="D4039" s="374" t="s">
        <v>97</v>
      </c>
      <c r="E4039" s="375">
        <v>1.92</v>
      </c>
      <c r="F4039" s="268">
        <f>IF(C4039="MAT.",VLOOKUP(A4039,INSUMOS_AUX!A:F,6,FALSE),0)</f>
        <v>0.64</v>
      </c>
      <c r="G4039" s="375">
        <f>IF(C4039="M.O.",VLOOKUP(A4039,INSUMOS_AUX!A:F,6,FALSE),0)</f>
        <v>0</v>
      </c>
    </row>
    <row r="4040" spans="1:7">
      <c r="A4040" s="414">
        <v>37372</v>
      </c>
      <c r="B4040" s="372" t="s">
        <v>106</v>
      </c>
      <c r="C4040" s="374" t="s">
        <v>43</v>
      </c>
      <c r="D4040" s="374" t="s">
        <v>97</v>
      </c>
      <c r="E4040" s="375">
        <v>1.92</v>
      </c>
      <c r="F4040" s="268">
        <f>IF(C4040="MAT.",VLOOKUP(A4040,INSUMOS_AUX!A:F,6,FALSE),0)</f>
        <v>0.37</v>
      </c>
      <c r="G4040" s="375">
        <f>IF(C4040="M.O.",VLOOKUP(A4040,INSUMOS_AUX!A:F,6,FALSE),0)</f>
        <v>0</v>
      </c>
    </row>
    <row r="4041" spans="1:7">
      <c r="A4041" s="414">
        <v>37373</v>
      </c>
      <c r="B4041" s="372" t="s">
        <v>107</v>
      </c>
      <c r="C4041" s="374" t="s">
        <v>43</v>
      </c>
      <c r="D4041" s="374" t="s">
        <v>97</v>
      </c>
      <c r="E4041" s="375">
        <v>1.92</v>
      </c>
      <c r="F4041" s="268">
        <f>IF(C4041="MAT.",VLOOKUP(A4041,INSUMOS_AUX!A:F,6,FALSE),0)</f>
        <v>0.02</v>
      </c>
      <c r="G4041" s="375">
        <f>IF(C4041="M.O.",VLOOKUP(A4041,INSUMOS_AUX!A:F,6,FALSE),0)</f>
        <v>0</v>
      </c>
    </row>
    <row r="4042" spans="1:7">
      <c r="A4042" s="414">
        <v>38382</v>
      </c>
      <c r="B4042" s="372" t="s">
        <v>2915</v>
      </c>
      <c r="C4042" s="374" t="s">
        <v>43</v>
      </c>
      <c r="D4042" s="374" t="s">
        <v>2</v>
      </c>
      <c r="E4042" s="375">
        <v>5.2415999999999999E-3</v>
      </c>
      <c r="F4042" s="268">
        <f>IF(C4042="MAT.",VLOOKUP(A4042,INSUMOS_AUX!A:F,6,FALSE),0)</f>
        <v>7.37</v>
      </c>
      <c r="G4042" s="375">
        <f>IF(C4042="M.O.",VLOOKUP(A4042,INSUMOS_AUX!A:F,6,FALSE),0)</f>
        <v>0</v>
      </c>
    </row>
    <row r="4043" spans="1:7">
      <c r="A4043" s="414">
        <v>38390</v>
      </c>
      <c r="B4043" s="372" t="s">
        <v>4067</v>
      </c>
      <c r="C4043" s="374" t="s">
        <v>43</v>
      </c>
      <c r="D4043" s="374" t="s">
        <v>2</v>
      </c>
      <c r="E4043" s="375">
        <v>2.90208E-3</v>
      </c>
      <c r="F4043" s="268">
        <f>IF(C4043="MAT.",VLOOKUP(A4043,INSUMOS_AUX!A:F,6,FALSE),0)</f>
        <v>22.22</v>
      </c>
      <c r="G4043" s="375">
        <f>IF(C4043="M.O.",VLOOKUP(A4043,INSUMOS_AUX!A:F,6,FALSE),0)</f>
        <v>0</v>
      </c>
    </row>
    <row r="4044" spans="1:7">
      <c r="A4044" s="414">
        <v>38393</v>
      </c>
      <c r="B4044" s="372" t="s">
        <v>4066</v>
      </c>
      <c r="C4044" s="374" t="s">
        <v>43</v>
      </c>
      <c r="D4044" s="374" t="s">
        <v>2</v>
      </c>
      <c r="E4044" s="375">
        <v>2.90208E-3</v>
      </c>
      <c r="F4044" s="268">
        <f>IF(C4044="MAT.",VLOOKUP(A4044,INSUMOS_AUX!A:F,6,FALSE),0)</f>
        <v>10.02</v>
      </c>
      <c r="G4044" s="375">
        <f>IF(C4044="M.O.",VLOOKUP(A4044,INSUMOS_AUX!A:F,6,FALSE),0)</f>
        <v>0</v>
      </c>
    </row>
    <row r="4045" spans="1:7">
      <c r="A4045" s="414">
        <v>38396</v>
      </c>
      <c r="B4045" s="372" t="s">
        <v>4090</v>
      </c>
      <c r="C4045" s="374" t="s">
        <v>43</v>
      </c>
      <c r="D4045" s="374" t="s">
        <v>2</v>
      </c>
      <c r="E4045" s="375">
        <v>1.04064E-4</v>
      </c>
      <c r="F4045" s="268">
        <f>IF(C4045="MAT.",VLOOKUP(A4045,INSUMOS_AUX!A:F,6,FALSE),0)</f>
        <v>308.81</v>
      </c>
      <c r="G4045" s="375">
        <f>IF(C4045="M.O.",VLOOKUP(A4045,INSUMOS_AUX!A:F,6,FALSE),0)</f>
        <v>0</v>
      </c>
    </row>
    <row r="4046" spans="1:7">
      <c r="A4046" s="414">
        <v>38399</v>
      </c>
      <c r="B4046" s="372" t="s">
        <v>914</v>
      </c>
      <c r="C4046" s="374" t="s">
        <v>43</v>
      </c>
      <c r="D4046" s="374" t="s">
        <v>2</v>
      </c>
      <c r="E4046" s="375">
        <v>5.1993600000000003E-4</v>
      </c>
      <c r="F4046" s="268">
        <f>IF(C4046="MAT.",VLOOKUP(A4046,INSUMOS_AUX!A:F,6,FALSE),0)</f>
        <v>123.87</v>
      </c>
      <c r="G4046" s="375">
        <f>IF(C4046="M.O.",VLOOKUP(A4046,INSUMOS_AUX!A:F,6,FALSE),0)</f>
        <v>0</v>
      </c>
    </row>
    <row r="4047" spans="1:7" ht="21">
      <c r="A4047" s="414">
        <v>38413</v>
      </c>
      <c r="B4047" s="372" t="s">
        <v>2921</v>
      </c>
      <c r="C4047" s="374" t="s">
        <v>43</v>
      </c>
      <c r="D4047" s="374" t="s">
        <v>2</v>
      </c>
      <c r="E4047" s="375">
        <v>8.4672000000000005E-5</v>
      </c>
      <c r="F4047" s="268">
        <f>IF(C4047="MAT.",VLOOKUP(A4047,INSUMOS_AUX!A:F,6,FALSE),0)</f>
        <v>623.17999999999995</v>
      </c>
      <c r="G4047" s="375">
        <f>IF(C4047="M.O.",VLOOKUP(A4047,INSUMOS_AUX!A:F,6,FALSE),0)</f>
        <v>0</v>
      </c>
    </row>
    <row r="4048" spans="1:7">
      <c r="A4048" s="414">
        <v>38476</v>
      </c>
      <c r="B4048" s="372" t="s">
        <v>2266</v>
      </c>
      <c r="C4048" s="374" t="s">
        <v>43</v>
      </c>
      <c r="D4048" s="374" t="s">
        <v>2</v>
      </c>
      <c r="E4048" s="375">
        <v>3.9494399999999999E-4</v>
      </c>
      <c r="F4048" s="268">
        <f>IF(C4048="MAT.",VLOOKUP(A4048,INSUMOS_AUX!A:F,6,FALSE),0)</f>
        <v>186.63</v>
      </c>
      <c r="G4048" s="375">
        <f>IF(C4048="M.O.",VLOOKUP(A4048,INSUMOS_AUX!A:F,6,FALSE),0)</f>
        <v>0</v>
      </c>
    </row>
    <row r="4049" spans="1:7">
      <c r="A4049" s="414">
        <v>38477</v>
      </c>
      <c r="B4049" s="372" t="s">
        <v>2267</v>
      </c>
      <c r="C4049" s="374" t="s">
        <v>43</v>
      </c>
      <c r="D4049" s="374" t="s">
        <v>2</v>
      </c>
      <c r="E4049" s="375">
        <v>8.4672000000000005E-5</v>
      </c>
      <c r="F4049" s="268">
        <f>IF(C4049="MAT.",VLOOKUP(A4049,INSUMOS_AUX!A:F,6,FALSE),0)</f>
        <v>528.54</v>
      </c>
      <c r="G4049" s="375">
        <f>IF(C4049="M.O.",VLOOKUP(A4049,INSUMOS_AUX!A:F,6,FALSE),0)</f>
        <v>0</v>
      </c>
    </row>
    <row r="4050" spans="1:7">
      <c r="A4050" s="414" t="s">
        <v>6715</v>
      </c>
      <c r="B4050" s="372" t="s">
        <v>6440</v>
      </c>
      <c r="C4050" s="374" t="s">
        <v>43</v>
      </c>
      <c r="D4050" s="374" t="s">
        <v>2</v>
      </c>
      <c r="E4050" s="375">
        <v>1</v>
      </c>
      <c r="F4050" s="268">
        <f>IF(C4050="MAT.",VLOOKUP(A4050,INSUMOS_AUX!A:F,6,FALSE),0)</f>
        <v>77.223333333333343</v>
      </c>
      <c r="G4050" s="375">
        <f>IF(C4050="M.O.",VLOOKUP(A4050,INSUMOS_AUX!A:F,6,FALSE),0)</f>
        <v>0</v>
      </c>
    </row>
    <row r="4051" spans="1:7">
      <c r="A4051" s="414"/>
      <c r="B4051" s="110"/>
      <c r="C4051" s="97"/>
      <c r="D4051" s="97"/>
      <c r="E4051" s="97"/>
      <c r="F4051" s="97"/>
      <c r="G4051" s="97"/>
    </row>
    <row r="4052" spans="1:7">
      <c r="A4052" s="414" t="s">
        <v>5884</v>
      </c>
      <c r="B4052" s="358" t="s">
        <v>5885</v>
      </c>
      <c r="C4052" s="360" t="s">
        <v>75</v>
      </c>
      <c r="D4052" s="360" t="s">
        <v>2</v>
      </c>
      <c r="E4052" s="361">
        <v>170</v>
      </c>
      <c r="F4052" s="361">
        <f t="shared" ref="F4052:G4052" si="134">SUMPRODUCT($E4053:$E4079,F4053:F4079)</f>
        <v>0.24293224978</v>
      </c>
      <c r="G4052" s="361">
        <f t="shared" si="134"/>
        <v>0.1588166976</v>
      </c>
    </row>
    <row r="4053" spans="1:7">
      <c r="A4053" s="414">
        <v>10</v>
      </c>
      <c r="B4053" s="372" t="s">
        <v>332</v>
      </c>
      <c r="C4053" s="374" t="s">
        <v>43</v>
      </c>
      <c r="D4053" s="374" t="s">
        <v>2</v>
      </c>
      <c r="E4053" s="375">
        <v>1.05828E-4</v>
      </c>
      <c r="F4053" s="268">
        <f>IF(C4053="MAT.",VLOOKUP(A4053,INSUMOS_AUX!A:F,6,FALSE),0)</f>
        <v>6.13</v>
      </c>
      <c r="G4053" s="375">
        <f>IF(C4053="M.O.",VLOOKUP(A4053,INSUMOS_AUX!A:F,6,FALSE),0)</f>
        <v>0</v>
      </c>
    </row>
    <row r="4054" spans="1:7" ht="21">
      <c r="A4054" s="414">
        <v>11359</v>
      </c>
      <c r="B4054" s="372" t="s">
        <v>5603</v>
      </c>
      <c r="C4054" s="374" t="s">
        <v>43</v>
      </c>
      <c r="D4054" s="374" t="s">
        <v>2</v>
      </c>
      <c r="E4054" s="375">
        <v>8.9400000000000004E-7</v>
      </c>
      <c r="F4054" s="268">
        <f>IF(C4054="MAT.",VLOOKUP(A4054,INSUMOS_AUX!A:F,6,FALSE),0)</f>
        <v>604.45000000000005</v>
      </c>
      <c r="G4054" s="375">
        <f>IF(C4054="M.O.",VLOOKUP(A4054,INSUMOS_AUX!A:F,6,FALSE),0)</f>
        <v>0</v>
      </c>
    </row>
    <row r="4055" spans="1:7">
      <c r="A4055" s="414">
        <v>12815</v>
      </c>
      <c r="B4055" s="372" t="s">
        <v>2406</v>
      </c>
      <c r="C4055" s="374" t="s">
        <v>43</v>
      </c>
      <c r="D4055" s="374" t="s">
        <v>2</v>
      </c>
      <c r="E4055" s="375">
        <v>1.1971199999999999E-4</v>
      </c>
      <c r="F4055" s="268">
        <f>IF(C4055="MAT.",VLOOKUP(A4055,INSUMOS_AUX!A:F,6,FALSE),0)</f>
        <v>5.65</v>
      </c>
      <c r="G4055" s="375">
        <f>IF(C4055="M.O.",VLOOKUP(A4055,INSUMOS_AUX!A:F,6,FALSE),0)</f>
        <v>0</v>
      </c>
    </row>
    <row r="4056" spans="1:7">
      <c r="A4056" s="414">
        <v>12892</v>
      </c>
      <c r="B4056" s="372" t="s">
        <v>328</v>
      </c>
      <c r="C4056" s="374" t="s">
        <v>43</v>
      </c>
      <c r="D4056" s="374" t="s">
        <v>98</v>
      </c>
      <c r="E4056" s="375">
        <v>1.8129600000000001E-4</v>
      </c>
      <c r="F4056" s="268">
        <f>IF(C4056="MAT.",VLOOKUP(A4056,INSUMOS_AUX!A:F,6,FALSE),0)</f>
        <v>9</v>
      </c>
      <c r="G4056" s="375">
        <f>IF(C4056="M.O.",VLOOKUP(A4056,INSUMOS_AUX!A:F,6,FALSE),0)</f>
        <v>0</v>
      </c>
    </row>
    <row r="4057" spans="1:7">
      <c r="A4057" s="414">
        <v>12893</v>
      </c>
      <c r="B4057" s="372" t="s">
        <v>329</v>
      </c>
      <c r="C4057" s="374" t="s">
        <v>43</v>
      </c>
      <c r="D4057" s="374" t="s">
        <v>98</v>
      </c>
      <c r="E4057" s="375">
        <v>2.1134000000000001E-5</v>
      </c>
      <c r="F4057" s="268">
        <f>IF(C4057="MAT.",VLOOKUP(A4057,INSUMOS_AUX!A:F,6,FALSE),0)</f>
        <v>48</v>
      </c>
      <c r="G4057" s="375">
        <f>IF(C4057="M.O.",VLOOKUP(A4057,INSUMOS_AUX!A:F,6,FALSE),0)</f>
        <v>0</v>
      </c>
    </row>
    <row r="4058" spans="1:7">
      <c r="A4058" s="414">
        <v>2436</v>
      </c>
      <c r="B4058" s="372" t="s">
        <v>333</v>
      </c>
      <c r="C4058" s="374" t="s">
        <v>92</v>
      </c>
      <c r="D4058" s="374" t="s">
        <v>97</v>
      </c>
      <c r="E4058" s="375">
        <v>6.7986599999999998E-3</v>
      </c>
      <c r="F4058" s="268">
        <f>IF(C4058="MAT.",VLOOKUP(A4058,INSUMOS_AUX!A:F,6,FALSE),0)</f>
        <v>0</v>
      </c>
      <c r="G4058" s="375">
        <f>IF(C4058="M.O.",VLOOKUP(A4058,INSUMOS_AUX!A:F,6,FALSE),0)</f>
        <v>13.35</v>
      </c>
    </row>
    <row r="4059" spans="1:7">
      <c r="A4059" s="414">
        <v>247</v>
      </c>
      <c r="B4059" s="372" t="s">
        <v>348</v>
      </c>
      <c r="C4059" s="374" t="s">
        <v>92</v>
      </c>
      <c r="D4059" s="374" t="s">
        <v>97</v>
      </c>
      <c r="E4059" s="375">
        <v>6.7986599999999998E-3</v>
      </c>
      <c r="F4059" s="268">
        <f>IF(C4059="MAT.",VLOOKUP(A4059,INSUMOS_AUX!A:F,6,FALSE),0)</f>
        <v>0</v>
      </c>
      <c r="G4059" s="375">
        <f>IF(C4059="M.O.",VLOOKUP(A4059,INSUMOS_AUX!A:F,6,FALSE),0)</f>
        <v>10.01</v>
      </c>
    </row>
    <row r="4060" spans="1:7">
      <c r="A4060" s="414">
        <v>25966</v>
      </c>
      <c r="B4060" s="372" t="s">
        <v>3980</v>
      </c>
      <c r="C4060" s="374" t="s">
        <v>43</v>
      </c>
      <c r="D4060" s="374" t="s">
        <v>113</v>
      </c>
      <c r="E4060" s="375">
        <v>1.9952000000000001E-5</v>
      </c>
      <c r="F4060" s="268">
        <f>IF(C4060="MAT.",VLOOKUP(A4060,INSUMOS_AUX!A:F,6,FALSE),0)</f>
        <v>13.63</v>
      </c>
      <c r="G4060" s="375">
        <f>IF(C4060="M.O.",VLOOKUP(A4060,INSUMOS_AUX!A:F,6,FALSE),0)</f>
        <v>0</v>
      </c>
    </row>
    <row r="4061" spans="1:7">
      <c r="A4061" s="414">
        <v>2711</v>
      </c>
      <c r="B4061" s="372" t="s">
        <v>334</v>
      </c>
      <c r="C4061" s="374" t="s">
        <v>43</v>
      </c>
      <c r="D4061" s="374" t="s">
        <v>2</v>
      </c>
      <c r="E4061" s="375">
        <v>8.772E-6</v>
      </c>
      <c r="F4061" s="268">
        <f>IF(C4061="MAT.",VLOOKUP(A4061,INSUMOS_AUX!A:F,6,FALSE),0)</f>
        <v>100.24</v>
      </c>
      <c r="G4061" s="375">
        <f>IF(C4061="M.O.",VLOOKUP(A4061,INSUMOS_AUX!A:F,6,FALSE),0)</f>
        <v>0</v>
      </c>
    </row>
    <row r="4062" spans="1:7">
      <c r="A4062" s="414">
        <v>36144</v>
      </c>
      <c r="B4062" s="372" t="s">
        <v>4026</v>
      </c>
      <c r="C4062" s="374" t="s">
        <v>43</v>
      </c>
      <c r="D4062" s="374" t="s">
        <v>2</v>
      </c>
      <c r="E4062" s="375">
        <v>1.4716320000000001E-3</v>
      </c>
      <c r="F4062" s="268">
        <f>IF(C4062="MAT.",VLOOKUP(A4062,INSUMOS_AUX!A:F,6,FALSE),0)</f>
        <v>1.1200000000000001</v>
      </c>
      <c r="G4062" s="375">
        <f>IF(C4062="M.O.",VLOOKUP(A4062,INSUMOS_AUX!A:F,6,FALSE),0)</f>
        <v>0</v>
      </c>
    </row>
    <row r="4063" spans="1:7">
      <c r="A4063" s="414">
        <v>36146</v>
      </c>
      <c r="B4063" s="372" t="s">
        <v>3883</v>
      </c>
      <c r="C4063" s="374" t="s">
        <v>43</v>
      </c>
      <c r="D4063" s="374" t="s">
        <v>2</v>
      </c>
      <c r="E4063" s="375">
        <v>1.6371999999999998E-5</v>
      </c>
      <c r="F4063" s="268">
        <f>IF(C4063="MAT.",VLOOKUP(A4063,INSUMOS_AUX!A:F,6,FALSE),0)</f>
        <v>170</v>
      </c>
      <c r="G4063" s="375">
        <f>IF(C4063="M.O.",VLOOKUP(A4063,INSUMOS_AUX!A:F,6,FALSE),0)</f>
        <v>0</v>
      </c>
    </row>
    <row r="4064" spans="1:7" ht="21">
      <c r="A4064" s="414">
        <v>36149</v>
      </c>
      <c r="B4064" s="372" t="s">
        <v>4647</v>
      </c>
      <c r="C4064" s="374" t="s">
        <v>43</v>
      </c>
      <c r="D4064" s="374" t="s">
        <v>2</v>
      </c>
      <c r="E4064" s="375">
        <v>9.5040000000000008E-6</v>
      </c>
      <c r="F4064" s="268">
        <f>IF(C4064="MAT.",VLOOKUP(A4064,INSUMOS_AUX!A:F,6,FALSE),0)</f>
        <v>117.5</v>
      </c>
      <c r="G4064" s="375">
        <f>IF(C4064="M.O.",VLOOKUP(A4064,INSUMOS_AUX!A:F,6,FALSE),0)</f>
        <v>0</v>
      </c>
    </row>
    <row r="4065" spans="1:7">
      <c r="A4065" s="414">
        <v>36150</v>
      </c>
      <c r="B4065" s="372" t="s">
        <v>780</v>
      </c>
      <c r="C4065" s="374" t="s">
        <v>43</v>
      </c>
      <c r="D4065" s="374" t="s">
        <v>2</v>
      </c>
      <c r="E4065" s="375">
        <v>3.4931999999999997E-5</v>
      </c>
      <c r="F4065" s="268">
        <f>IF(C4065="MAT.",VLOOKUP(A4065,INSUMOS_AUX!A:F,6,FALSE),0)</f>
        <v>29.7</v>
      </c>
      <c r="G4065" s="375">
        <f>IF(C4065="M.O.",VLOOKUP(A4065,INSUMOS_AUX!A:F,6,FALSE),0)</f>
        <v>0</v>
      </c>
    </row>
    <row r="4066" spans="1:7" ht="21">
      <c r="A4066" s="414">
        <v>36153</v>
      </c>
      <c r="B4066" s="372" t="s">
        <v>4184</v>
      </c>
      <c r="C4066" s="374" t="s">
        <v>43</v>
      </c>
      <c r="D4066" s="374" t="s">
        <v>2</v>
      </c>
      <c r="E4066" s="375">
        <v>1.419E-5</v>
      </c>
      <c r="F4066" s="268">
        <f>IF(C4066="MAT.",VLOOKUP(A4066,INSUMOS_AUX!A:F,6,FALSE),0)</f>
        <v>133.75</v>
      </c>
      <c r="G4066" s="375">
        <f>IF(C4066="M.O.",VLOOKUP(A4066,INSUMOS_AUX!A:F,6,FALSE),0)</f>
        <v>0</v>
      </c>
    </row>
    <row r="4067" spans="1:7">
      <c r="A4067" s="414">
        <v>37370</v>
      </c>
      <c r="B4067" s="372" t="s">
        <v>104</v>
      </c>
      <c r="C4067" s="374" t="s">
        <v>43</v>
      </c>
      <c r="D4067" s="374" t="s">
        <v>97</v>
      </c>
      <c r="E4067" s="375">
        <v>1.32E-2</v>
      </c>
      <c r="F4067" s="268">
        <f>IF(C4067="MAT.",VLOOKUP(A4067,INSUMOS_AUX!A:F,6,FALSE),0)</f>
        <v>1.7</v>
      </c>
      <c r="G4067" s="375">
        <f>IF(C4067="M.O.",VLOOKUP(A4067,INSUMOS_AUX!A:F,6,FALSE),0)</f>
        <v>0</v>
      </c>
    </row>
    <row r="4068" spans="1:7">
      <c r="A4068" s="414">
        <v>37371</v>
      </c>
      <c r="B4068" s="372" t="s">
        <v>105</v>
      </c>
      <c r="C4068" s="374" t="s">
        <v>43</v>
      </c>
      <c r="D4068" s="374" t="s">
        <v>97</v>
      </c>
      <c r="E4068" s="375">
        <v>1.32E-2</v>
      </c>
      <c r="F4068" s="268">
        <f>IF(C4068="MAT.",VLOOKUP(A4068,INSUMOS_AUX!A:F,6,FALSE),0)</f>
        <v>0.64</v>
      </c>
      <c r="G4068" s="375">
        <f>IF(C4068="M.O.",VLOOKUP(A4068,INSUMOS_AUX!A:F,6,FALSE),0)</f>
        <v>0</v>
      </c>
    </row>
    <row r="4069" spans="1:7">
      <c r="A4069" s="414">
        <v>37372</v>
      </c>
      <c r="B4069" s="372" t="s">
        <v>106</v>
      </c>
      <c r="C4069" s="374" t="s">
        <v>43</v>
      </c>
      <c r="D4069" s="374" t="s">
        <v>97</v>
      </c>
      <c r="E4069" s="375">
        <v>1.32E-2</v>
      </c>
      <c r="F4069" s="268">
        <f>IF(C4069="MAT.",VLOOKUP(A4069,INSUMOS_AUX!A:F,6,FALSE),0)</f>
        <v>0.37</v>
      </c>
      <c r="G4069" s="375">
        <f>IF(C4069="M.O.",VLOOKUP(A4069,INSUMOS_AUX!A:F,6,FALSE),0)</f>
        <v>0</v>
      </c>
    </row>
    <row r="4070" spans="1:7">
      <c r="A4070" s="414">
        <v>37373</v>
      </c>
      <c r="B4070" s="372" t="s">
        <v>107</v>
      </c>
      <c r="C4070" s="374" t="s">
        <v>43</v>
      </c>
      <c r="D4070" s="374" t="s">
        <v>97</v>
      </c>
      <c r="E4070" s="375">
        <v>1.32E-2</v>
      </c>
      <c r="F4070" s="268">
        <f>IF(C4070="MAT.",VLOOKUP(A4070,INSUMOS_AUX!A:F,6,FALSE),0)</f>
        <v>0.02</v>
      </c>
      <c r="G4070" s="375">
        <f>IF(C4070="M.O.",VLOOKUP(A4070,INSUMOS_AUX!A:F,6,FALSE),0)</f>
        <v>0</v>
      </c>
    </row>
    <row r="4071" spans="1:7">
      <c r="A4071" s="414">
        <v>38382</v>
      </c>
      <c r="B4071" s="372" t="s">
        <v>2915</v>
      </c>
      <c r="C4071" s="374" t="s">
        <v>43</v>
      </c>
      <c r="D4071" s="374" t="s">
        <v>2</v>
      </c>
      <c r="E4071" s="375">
        <v>3.6035999999999999E-5</v>
      </c>
      <c r="F4071" s="268">
        <f>IF(C4071="MAT.",VLOOKUP(A4071,INSUMOS_AUX!A:F,6,FALSE),0)</f>
        <v>7.37</v>
      </c>
      <c r="G4071" s="375">
        <f>IF(C4071="M.O.",VLOOKUP(A4071,INSUMOS_AUX!A:F,6,FALSE),0)</f>
        <v>0</v>
      </c>
    </row>
    <row r="4072" spans="1:7">
      <c r="A4072" s="414">
        <v>38390</v>
      </c>
      <c r="B4072" s="372" t="s">
        <v>4067</v>
      </c>
      <c r="C4072" s="374" t="s">
        <v>43</v>
      </c>
      <c r="D4072" s="374" t="s">
        <v>2</v>
      </c>
      <c r="E4072" s="375">
        <v>1.9952000000000001E-5</v>
      </c>
      <c r="F4072" s="268">
        <f>IF(C4072="MAT.",VLOOKUP(A4072,INSUMOS_AUX!A:F,6,FALSE),0)</f>
        <v>22.22</v>
      </c>
      <c r="G4072" s="375">
        <f>IF(C4072="M.O.",VLOOKUP(A4072,INSUMOS_AUX!A:F,6,FALSE),0)</f>
        <v>0</v>
      </c>
    </row>
    <row r="4073" spans="1:7">
      <c r="A4073" s="414">
        <v>38393</v>
      </c>
      <c r="B4073" s="372" t="s">
        <v>4066</v>
      </c>
      <c r="C4073" s="374" t="s">
        <v>43</v>
      </c>
      <c r="D4073" s="374" t="s">
        <v>2</v>
      </c>
      <c r="E4073" s="375">
        <v>1.9952000000000001E-5</v>
      </c>
      <c r="F4073" s="268">
        <f>IF(C4073="MAT.",VLOOKUP(A4073,INSUMOS_AUX!A:F,6,FALSE),0)</f>
        <v>10.02</v>
      </c>
      <c r="G4073" s="375">
        <f>IF(C4073="M.O.",VLOOKUP(A4073,INSUMOS_AUX!A:F,6,FALSE),0)</f>
        <v>0</v>
      </c>
    </row>
    <row r="4074" spans="1:7">
      <c r="A4074" s="414">
        <v>38396</v>
      </c>
      <c r="B4074" s="372" t="s">
        <v>4090</v>
      </c>
      <c r="C4074" s="374" t="s">
        <v>43</v>
      </c>
      <c r="D4074" s="374" t="s">
        <v>2</v>
      </c>
      <c r="E4074" s="375">
        <v>7.1600000000000001E-7</v>
      </c>
      <c r="F4074" s="268">
        <f>IF(C4074="MAT.",VLOOKUP(A4074,INSUMOS_AUX!A:F,6,FALSE),0)</f>
        <v>308.81</v>
      </c>
      <c r="G4074" s="375">
        <f>IF(C4074="M.O.",VLOOKUP(A4074,INSUMOS_AUX!A:F,6,FALSE),0)</f>
        <v>0</v>
      </c>
    </row>
    <row r="4075" spans="1:7">
      <c r="A4075" s="414">
        <v>38399</v>
      </c>
      <c r="B4075" s="372" t="s">
        <v>914</v>
      </c>
      <c r="C4075" s="374" t="s">
        <v>43</v>
      </c>
      <c r="D4075" s="374" t="s">
        <v>2</v>
      </c>
      <c r="E4075" s="375">
        <v>3.574E-6</v>
      </c>
      <c r="F4075" s="268">
        <f>IF(C4075="MAT.",VLOOKUP(A4075,INSUMOS_AUX!A:F,6,FALSE),0)</f>
        <v>123.87</v>
      </c>
      <c r="G4075" s="375">
        <f>IF(C4075="M.O.",VLOOKUP(A4075,INSUMOS_AUX!A:F,6,FALSE),0)</f>
        <v>0</v>
      </c>
    </row>
    <row r="4076" spans="1:7" ht="21">
      <c r="A4076" s="414">
        <v>38413</v>
      </c>
      <c r="B4076" s="372" t="s">
        <v>2921</v>
      </c>
      <c r="C4076" s="374" t="s">
        <v>43</v>
      </c>
      <c r="D4076" s="374" t="s">
        <v>2</v>
      </c>
      <c r="E4076" s="375">
        <v>5.82E-7</v>
      </c>
      <c r="F4076" s="268">
        <f>IF(C4076="MAT.",VLOOKUP(A4076,INSUMOS_AUX!A:F,6,FALSE),0)</f>
        <v>623.17999999999995</v>
      </c>
      <c r="G4076" s="375">
        <f>IF(C4076="M.O.",VLOOKUP(A4076,INSUMOS_AUX!A:F,6,FALSE),0)</f>
        <v>0</v>
      </c>
    </row>
    <row r="4077" spans="1:7">
      <c r="A4077" s="414">
        <v>38476</v>
      </c>
      <c r="B4077" s="372" t="s">
        <v>2266</v>
      </c>
      <c r="C4077" s="374" t="s">
        <v>43</v>
      </c>
      <c r="D4077" s="374" t="s">
        <v>2</v>
      </c>
      <c r="E4077" s="375">
        <v>2.7159999999999999E-6</v>
      </c>
      <c r="F4077" s="268">
        <f>IF(C4077="MAT.",VLOOKUP(A4077,INSUMOS_AUX!A:F,6,FALSE),0)</f>
        <v>186.63</v>
      </c>
      <c r="G4077" s="375">
        <f>IF(C4077="M.O.",VLOOKUP(A4077,INSUMOS_AUX!A:F,6,FALSE),0)</f>
        <v>0</v>
      </c>
    </row>
    <row r="4078" spans="1:7">
      <c r="A4078" s="414">
        <v>38477</v>
      </c>
      <c r="B4078" s="372" t="s">
        <v>2267</v>
      </c>
      <c r="C4078" s="374" t="s">
        <v>43</v>
      </c>
      <c r="D4078" s="374" t="s">
        <v>2</v>
      </c>
      <c r="E4078" s="375">
        <v>5.82E-7</v>
      </c>
      <c r="F4078" s="268">
        <f>IF(C4078="MAT.",VLOOKUP(A4078,INSUMOS_AUX!A:F,6,FALSE),0)</f>
        <v>528.54</v>
      </c>
      <c r="G4078" s="375">
        <f>IF(C4078="M.O.",VLOOKUP(A4078,INSUMOS_AUX!A:F,6,FALSE),0)</f>
        <v>0</v>
      </c>
    </row>
    <row r="4079" spans="1:7">
      <c r="A4079" s="414" t="s">
        <v>6441</v>
      </c>
      <c r="B4079" s="372" t="s">
        <v>6442</v>
      </c>
      <c r="C4079" s="374" t="s">
        <v>43</v>
      </c>
      <c r="D4079" s="374" t="s">
        <v>2</v>
      </c>
      <c r="E4079" s="375">
        <v>1</v>
      </c>
      <c r="F4079" s="268">
        <f>IF(C4079="MAT.",VLOOKUP(A4079,INSUMOS_AUX!A:F,6,FALSE),0)</f>
        <v>0.19</v>
      </c>
      <c r="G4079" s="375">
        <f>IF(C4079="M.O.",VLOOKUP(A4079,INSUMOS_AUX!A:F,6,FALSE),0)</f>
        <v>0</v>
      </c>
    </row>
    <row r="4080" spans="1:7">
      <c r="A4080" s="414"/>
      <c r="B4080" s="110"/>
      <c r="C4080" s="97"/>
      <c r="D4080" s="97"/>
      <c r="E4080" s="97"/>
      <c r="F4080" s="97"/>
      <c r="G4080" s="97"/>
    </row>
    <row r="4081" spans="1:7">
      <c r="A4081" s="414" t="s">
        <v>5854</v>
      </c>
      <c r="B4081" s="358" t="s">
        <v>5855</v>
      </c>
      <c r="C4081" s="360" t="s">
        <v>75</v>
      </c>
      <c r="D4081" s="360" t="s">
        <v>2</v>
      </c>
      <c r="E4081" s="361">
        <v>160</v>
      </c>
      <c r="F4081" s="361">
        <f t="shared" ref="F4081:G4081" si="135">SUMPRODUCT($E4082:$E4108,F4082:F4108)</f>
        <v>0.12293224978</v>
      </c>
      <c r="G4081" s="361">
        <f t="shared" si="135"/>
        <v>0.1588166976</v>
      </c>
    </row>
    <row r="4082" spans="1:7">
      <c r="A4082" s="414">
        <v>10</v>
      </c>
      <c r="B4082" s="372" t="s">
        <v>332</v>
      </c>
      <c r="C4082" s="374" t="s">
        <v>43</v>
      </c>
      <c r="D4082" s="374" t="s">
        <v>2</v>
      </c>
      <c r="E4082" s="375">
        <v>1.05828E-4</v>
      </c>
      <c r="F4082" s="268">
        <f>IF(C4082="MAT.",VLOOKUP(A4082,INSUMOS_AUX!A:F,6,FALSE),0)</f>
        <v>6.13</v>
      </c>
      <c r="G4082" s="375">
        <f>IF(C4082="M.O.",VLOOKUP(A4082,INSUMOS_AUX!A:F,6,FALSE),0)</f>
        <v>0</v>
      </c>
    </row>
    <row r="4083" spans="1:7" ht="21">
      <c r="A4083" s="414">
        <v>11359</v>
      </c>
      <c r="B4083" s="372" t="s">
        <v>5603</v>
      </c>
      <c r="C4083" s="374" t="s">
        <v>43</v>
      </c>
      <c r="D4083" s="374" t="s">
        <v>2</v>
      </c>
      <c r="E4083" s="375">
        <v>8.9400000000000004E-7</v>
      </c>
      <c r="F4083" s="268">
        <f>IF(C4083="MAT.",VLOOKUP(A4083,INSUMOS_AUX!A:F,6,FALSE),0)</f>
        <v>604.45000000000005</v>
      </c>
      <c r="G4083" s="375">
        <f>IF(C4083="M.O.",VLOOKUP(A4083,INSUMOS_AUX!A:F,6,FALSE),0)</f>
        <v>0</v>
      </c>
    </row>
    <row r="4084" spans="1:7">
      <c r="A4084" s="414">
        <v>12815</v>
      </c>
      <c r="B4084" s="372" t="s">
        <v>2406</v>
      </c>
      <c r="C4084" s="374" t="s">
        <v>43</v>
      </c>
      <c r="D4084" s="374" t="s">
        <v>2</v>
      </c>
      <c r="E4084" s="375">
        <v>1.1971199999999999E-4</v>
      </c>
      <c r="F4084" s="268">
        <f>IF(C4084="MAT.",VLOOKUP(A4084,INSUMOS_AUX!A:F,6,FALSE),0)</f>
        <v>5.65</v>
      </c>
      <c r="G4084" s="375">
        <f>IF(C4084="M.O.",VLOOKUP(A4084,INSUMOS_AUX!A:F,6,FALSE),0)</f>
        <v>0</v>
      </c>
    </row>
    <row r="4085" spans="1:7">
      <c r="A4085" s="414">
        <v>12892</v>
      </c>
      <c r="B4085" s="372" t="s">
        <v>328</v>
      </c>
      <c r="C4085" s="374" t="s">
        <v>43</v>
      </c>
      <c r="D4085" s="374" t="s">
        <v>98</v>
      </c>
      <c r="E4085" s="375">
        <v>1.8129600000000001E-4</v>
      </c>
      <c r="F4085" s="268">
        <f>IF(C4085="MAT.",VLOOKUP(A4085,INSUMOS_AUX!A:F,6,FALSE),0)</f>
        <v>9</v>
      </c>
      <c r="G4085" s="375">
        <f>IF(C4085="M.O.",VLOOKUP(A4085,INSUMOS_AUX!A:F,6,FALSE),0)</f>
        <v>0</v>
      </c>
    </row>
    <row r="4086" spans="1:7">
      <c r="A4086" s="414">
        <v>12893</v>
      </c>
      <c r="B4086" s="372" t="s">
        <v>329</v>
      </c>
      <c r="C4086" s="374" t="s">
        <v>43</v>
      </c>
      <c r="D4086" s="374" t="s">
        <v>98</v>
      </c>
      <c r="E4086" s="375">
        <v>2.1134000000000001E-5</v>
      </c>
      <c r="F4086" s="268">
        <f>IF(C4086="MAT.",VLOOKUP(A4086,INSUMOS_AUX!A:F,6,FALSE),0)</f>
        <v>48</v>
      </c>
      <c r="G4086" s="375">
        <f>IF(C4086="M.O.",VLOOKUP(A4086,INSUMOS_AUX!A:F,6,FALSE),0)</f>
        <v>0</v>
      </c>
    </row>
    <row r="4087" spans="1:7">
      <c r="A4087" s="414">
        <v>2436</v>
      </c>
      <c r="B4087" s="372" t="s">
        <v>333</v>
      </c>
      <c r="C4087" s="374" t="s">
        <v>92</v>
      </c>
      <c r="D4087" s="374" t="s">
        <v>97</v>
      </c>
      <c r="E4087" s="375">
        <v>6.7986599999999998E-3</v>
      </c>
      <c r="F4087" s="268">
        <f>IF(C4087="MAT.",VLOOKUP(A4087,INSUMOS_AUX!A:F,6,FALSE),0)</f>
        <v>0</v>
      </c>
      <c r="G4087" s="375">
        <f>IF(C4087="M.O.",VLOOKUP(A4087,INSUMOS_AUX!A:F,6,FALSE),0)</f>
        <v>13.35</v>
      </c>
    </row>
    <row r="4088" spans="1:7">
      <c r="A4088" s="414">
        <v>247</v>
      </c>
      <c r="B4088" s="372" t="s">
        <v>348</v>
      </c>
      <c r="C4088" s="374" t="s">
        <v>92</v>
      </c>
      <c r="D4088" s="374" t="s">
        <v>97</v>
      </c>
      <c r="E4088" s="375">
        <v>6.7986599999999998E-3</v>
      </c>
      <c r="F4088" s="268">
        <f>IF(C4088="MAT.",VLOOKUP(A4088,INSUMOS_AUX!A:F,6,FALSE),0)</f>
        <v>0</v>
      </c>
      <c r="G4088" s="375">
        <f>IF(C4088="M.O.",VLOOKUP(A4088,INSUMOS_AUX!A:F,6,FALSE),0)</f>
        <v>10.01</v>
      </c>
    </row>
    <row r="4089" spans="1:7">
      <c r="A4089" s="414">
        <v>25966</v>
      </c>
      <c r="B4089" s="372" t="s">
        <v>3980</v>
      </c>
      <c r="C4089" s="374" t="s">
        <v>43</v>
      </c>
      <c r="D4089" s="374" t="s">
        <v>113</v>
      </c>
      <c r="E4089" s="375">
        <v>1.9952000000000001E-5</v>
      </c>
      <c r="F4089" s="268">
        <f>IF(C4089="MAT.",VLOOKUP(A4089,INSUMOS_AUX!A:F,6,FALSE),0)</f>
        <v>13.63</v>
      </c>
      <c r="G4089" s="375">
        <f>IF(C4089="M.O.",VLOOKUP(A4089,INSUMOS_AUX!A:F,6,FALSE),0)</f>
        <v>0</v>
      </c>
    </row>
    <row r="4090" spans="1:7">
      <c r="A4090" s="414">
        <v>2711</v>
      </c>
      <c r="B4090" s="372" t="s">
        <v>334</v>
      </c>
      <c r="C4090" s="374" t="s">
        <v>43</v>
      </c>
      <c r="D4090" s="374" t="s">
        <v>2</v>
      </c>
      <c r="E4090" s="375">
        <v>8.772E-6</v>
      </c>
      <c r="F4090" s="268">
        <f>IF(C4090="MAT.",VLOOKUP(A4090,INSUMOS_AUX!A:F,6,FALSE),0)</f>
        <v>100.24</v>
      </c>
      <c r="G4090" s="375">
        <f>IF(C4090="M.O.",VLOOKUP(A4090,INSUMOS_AUX!A:F,6,FALSE),0)</f>
        <v>0</v>
      </c>
    </row>
    <row r="4091" spans="1:7">
      <c r="A4091" s="414">
        <v>36144</v>
      </c>
      <c r="B4091" s="372" t="s">
        <v>4026</v>
      </c>
      <c r="C4091" s="374" t="s">
        <v>43</v>
      </c>
      <c r="D4091" s="374" t="s">
        <v>2</v>
      </c>
      <c r="E4091" s="375">
        <v>1.4716320000000001E-3</v>
      </c>
      <c r="F4091" s="268">
        <f>IF(C4091="MAT.",VLOOKUP(A4091,INSUMOS_AUX!A:F,6,FALSE),0)</f>
        <v>1.1200000000000001</v>
      </c>
      <c r="G4091" s="375">
        <f>IF(C4091="M.O.",VLOOKUP(A4091,INSUMOS_AUX!A:F,6,FALSE),0)</f>
        <v>0</v>
      </c>
    </row>
    <row r="4092" spans="1:7">
      <c r="A4092" s="414">
        <v>36146</v>
      </c>
      <c r="B4092" s="372" t="s">
        <v>3883</v>
      </c>
      <c r="C4092" s="374" t="s">
        <v>43</v>
      </c>
      <c r="D4092" s="374" t="s">
        <v>2</v>
      </c>
      <c r="E4092" s="375">
        <v>1.6371999999999998E-5</v>
      </c>
      <c r="F4092" s="268">
        <f>IF(C4092="MAT.",VLOOKUP(A4092,INSUMOS_AUX!A:F,6,FALSE),0)</f>
        <v>170</v>
      </c>
      <c r="G4092" s="375">
        <f>IF(C4092="M.O.",VLOOKUP(A4092,INSUMOS_AUX!A:F,6,FALSE),0)</f>
        <v>0</v>
      </c>
    </row>
    <row r="4093" spans="1:7" ht="21">
      <c r="A4093" s="414">
        <v>36149</v>
      </c>
      <c r="B4093" s="372" t="s">
        <v>4647</v>
      </c>
      <c r="C4093" s="374" t="s">
        <v>43</v>
      </c>
      <c r="D4093" s="374" t="s">
        <v>2</v>
      </c>
      <c r="E4093" s="375">
        <v>9.5040000000000008E-6</v>
      </c>
      <c r="F4093" s="268">
        <f>IF(C4093="MAT.",VLOOKUP(A4093,INSUMOS_AUX!A:F,6,FALSE),0)</f>
        <v>117.5</v>
      </c>
      <c r="G4093" s="375">
        <f>IF(C4093="M.O.",VLOOKUP(A4093,INSUMOS_AUX!A:F,6,FALSE),0)</f>
        <v>0</v>
      </c>
    </row>
    <row r="4094" spans="1:7">
      <c r="A4094" s="414">
        <v>36150</v>
      </c>
      <c r="B4094" s="372" t="s">
        <v>780</v>
      </c>
      <c r="C4094" s="374" t="s">
        <v>43</v>
      </c>
      <c r="D4094" s="374" t="s">
        <v>2</v>
      </c>
      <c r="E4094" s="375">
        <v>3.4931999999999997E-5</v>
      </c>
      <c r="F4094" s="268">
        <f>IF(C4094="MAT.",VLOOKUP(A4094,INSUMOS_AUX!A:F,6,FALSE),0)</f>
        <v>29.7</v>
      </c>
      <c r="G4094" s="375">
        <f>IF(C4094="M.O.",VLOOKUP(A4094,INSUMOS_AUX!A:F,6,FALSE),0)</f>
        <v>0</v>
      </c>
    </row>
    <row r="4095" spans="1:7" ht="21">
      <c r="A4095" s="414">
        <v>36153</v>
      </c>
      <c r="B4095" s="372" t="s">
        <v>4184</v>
      </c>
      <c r="C4095" s="374" t="s">
        <v>43</v>
      </c>
      <c r="D4095" s="374" t="s">
        <v>2</v>
      </c>
      <c r="E4095" s="375">
        <v>1.419E-5</v>
      </c>
      <c r="F4095" s="268">
        <f>IF(C4095="MAT.",VLOOKUP(A4095,INSUMOS_AUX!A:F,6,FALSE),0)</f>
        <v>133.75</v>
      </c>
      <c r="G4095" s="375">
        <f>IF(C4095="M.O.",VLOOKUP(A4095,INSUMOS_AUX!A:F,6,FALSE),0)</f>
        <v>0</v>
      </c>
    </row>
    <row r="4096" spans="1:7">
      <c r="A4096" s="414">
        <v>37370</v>
      </c>
      <c r="B4096" s="372" t="s">
        <v>104</v>
      </c>
      <c r="C4096" s="374" t="s">
        <v>43</v>
      </c>
      <c r="D4096" s="374" t="s">
        <v>97</v>
      </c>
      <c r="E4096" s="375">
        <v>1.32E-2</v>
      </c>
      <c r="F4096" s="268">
        <f>IF(C4096="MAT.",VLOOKUP(A4096,INSUMOS_AUX!A:F,6,FALSE),0)</f>
        <v>1.7</v>
      </c>
      <c r="G4096" s="375">
        <f>IF(C4096="M.O.",VLOOKUP(A4096,INSUMOS_AUX!A:F,6,FALSE),0)</f>
        <v>0</v>
      </c>
    </row>
    <row r="4097" spans="1:7">
      <c r="A4097" s="414">
        <v>37371</v>
      </c>
      <c r="B4097" s="372" t="s">
        <v>105</v>
      </c>
      <c r="C4097" s="374" t="s">
        <v>43</v>
      </c>
      <c r="D4097" s="374" t="s">
        <v>97</v>
      </c>
      <c r="E4097" s="375">
        <v>1.32E-2</v>
      </c>
      <c r="F4097" s="268">
        <f>IF(C4097="MAT.",VLOOKUP(A4097,INSUMOS_AUX!A:F,6,FALSE),0)</f>
        <v>0.64</v>
      </c>
      <c r="G4097" s="375">
        <f>IF(C4097="M.O.",VLOOKUP(A4097,INSUMOS_AUX!A:F,6,FALSE),0)</f>
        <v>0</v>
      </c>
    </row>
    <row r="4098" spans="1:7">
      <c r="A4098" s="414">
        <v>37372</v>
      </c>
      <c r="B4098" s="372" t="s">
        <v>106</v>
      </c>
      <c r="C4098" s="374" t="s">
        <v>43</v>
      </c>
      <c r="D4098" s="374" t="s">
        <v>97</v>
      </c>
      <c r="E4098" s="375">
        <v>1.32E-2</v>
      </c>
      <c r="F4098" s="268">
        <f>IF(C4098="MAT.",VLOOKUP(A4098,INSUMOS_AUX!A:F,6,FALSE),0)</f>
        <v>0.37</v>
      </c>
      <c r="G4098" s="375">
        <f>IF(C4098="M.O.",VLOOKUP(A4098,INSUMOS_AUX!A:F,6,FALSE),0)</f>
        <v>0</v>
      </c>
    </row>
    <row r="4099" spans="1:7">
      <c r="A4099" s="414">
        <v>37373</v>
      </c>
      <c r="B4099" s="372" t="s">
        <v>107</v>
      </c>
      <c r="C4099" s="374" t="s">
        <v>43</v>
      </c>
      <c r="D4099" s="374" t="s">
        <v>97</v>
      </c>
      <c r="E4099" s="375">
        <v>1.32E-2</v>
      </c>
      <c r="F4099" s="268">
        <f>IF(C4099="MAT.",VLOOKUP(A4099,INSUMOS_AUX!A:F,6,FALSE),0)</f>
        <v>0.02</v>
      </c>
      <c r="G4099" s="375">
        <f>IF(C4099="M.O.",VLOOKUP(A4099,INSUMOS_AUX!A:F,6,FALSE),0)</f>
        <v>0</v>
      </c>
    </row>
    <row r="4100" spans="1:7">
      <c r="A4100" s="414">
        <v>38382</v>
      </c>
      <c r="B4100" s="372" t="s">
        <v>2915</v>
      </c>
      <c r="C4100" s="374" t="s">
        <v>43</v>
      </c>
      <c r="D4100" s="374" t="s">
        <v>2</v>
      </c>
      <c r="E4100" s="375">
        <v>3.6035999999999999E-5</v>
      </c>
      <c r="F4100" s="268">
        <f>IF(C4100="MAT.",VLOOKUP(A4100,INSUMOS_AUX!A:F,6,FALSE),0)</f>
        <v>7.37</v>
      </c>
      <c r="G4100" s="375">
        <f>IF(C4100="M.O.",VLOOKUP(A4100,INSUMOS_AUX!A:F,6,FALSE),0)</f>
        <v>0</v>
      </c>
    </row>
    <row r="4101" spans="1:7">
      <c r="A4101" s="414">
        <v>38390</v>
      </c>
      <c r="B4101" s="372" t="s">
        <v>4067</v>
      </c>
      <c r="C4101" s="374" t="s">
        <v>43</v>
      </c>
      <c r="D4101" s="374" t="s">
        <v>2</v>
      </c>
      <c r="E4101" s="375">
        <v>1.9952000000000001E-5</v>
      </c>
      <c r="F4101" s="268">
        <f>IF(C4101="MAT.",VLOOKUP(A4101,INSUMOS_AUX!A:F,6,FALSE),0)</f>
        <v>22.22</v>
      </c>
      <c r="G4101" s="375">
        <f>IF(C4101="M.O.",VLOOKUP(A4101,INSUMOS_AUX!A:F,6,FALSE),0)</f>
        <v>0</v>
      </c>
    </row>
    <row r="4102" spans="1:7">
      <c r="A4102" s="414">
        <v>38393</v>
      </c>
      <c r="B4102" s="372" t="s">
        <v>4066</v>
      </c>
      <c r="C4102" s="374" t="s">
        <v>43</v>
      </c>
      <c r="D4102" s="374" t="s">
        <v>2</v>
      </c>
      <c r="E4102" s="375">
        <v>1.9952000000000001E-5</v>
      </c>
      <c r="F4102" s="268">
        <f>IF(C4102="MAT.",VLOOKUP(A4102,INSUMOS_AUX!A:F,6,FALSE),0)</f>
        <v>10.02</v>
      </c>
      <c r="G4102" s="375">
        <f>IF(C4102="M.O.",VLOOKUP(A4102,INSUMOS_AUX!A:F,6,FALSE),0)</f>
        <v>0</v>
      </c>
    </row>
    <row r="4103" spans="1:7">
      <c r="A4103" s="414">
        <v>38396</v>
      </c>
      <c r="B4103" s="372" t="s">
        <v>4090</v>
      </c>
      <c r="C4103" s="374" t="s">
        <v>43</v>
      </c>
      <c r="D4103" s="374" t="s">
        <v>2</v>
      </c>
      <c r="E4103" s="375">
        <v>7.1600000000000001E-7</v>
      </c>
      <c r="F4103" s="268">
        <f>IF(C4103="MAT.",VLOOKUP(A4103,INSUMOS_AUX!A:F,6,FALSE),0)</f>
        <v>308.81</v>
      </c>
      <c r="G4103" s="375">
        <f>IF(C4103="M.O.",VLOOKUP(A4103,INSUMOS_AUX!A:F,6,FALSE),0)</f>
        <v>0</v>
      </c>
    </row>
    <row r="4104" spans="1:7">
      <c r="A4104" s="414">
        <v>38399</v>
      </c>
      <c r="B4104" s="372" t="s">
        <v>914</v>
      </c>
      <c r="C4104" s="374" t="s">
        <v>43</v>
      </c>
      <c r="D4104" s="374" t="s">
        <v>2</v>
      </c>
      <c r="E4104" s="375">
        <v>3.574E-6</v>
      </c>
      <c r="F4104" s="268">
        <f>IF(C4104="MAT.",VLOOKUP(A4104,INSUMOS_AUX!A:F,6,FALSE),0)</f>
        <v>123.87</v>
      </c>
      <c r="G4104" s="375">
        <f>IF(C4104="M.O.",VLOOKUP(A4104,INSUMOS_AUX!A:F,6,FALSE),0)</f>
        <v>0</v>
      </c>
    </row>
    <row r="4105" spans="1:7" ht="21">
      <c r="A4105" s="414">
        <v>38413</v>
      </c>
      <c r="B4105" s="372" t="s">
        <v>2921</v>
      </c>
      <c r="C4105" s="374" t="s">
        <v>43</v>
      </c>
      <c r="D4105" s="374" t="s">
        <v>2</v>
      </c>
      <c r="E4105" s="375">
        <v>5.82E-7</v>
      </c>
      <c r="F4105" s="268">
        <f>IF(C4105="MAT.",VLOOKUP(A4105,INSUMOS_AUX!A:F,6,FALSE),0)</f>
        <v>623.17999999999995</v>
      </c>
      <c r="G4105" s="375">
        <f>IF(C4105="M.O.",VLOOKUP(A4105,INSUMOS_AUX!A:F,6,FALSE),0)</f>
        <v>0</v>
      </c>
    </row>
    <row r="4106" spans="1:7">
      <c r="A4106" s="414">
        <v>38476</v>
      </c>
      <c r="B4106" s="372" t="s">
        <v>2266</v>
      </c>
      <c r="C4106" s="374" t="s">
        <v>43</v>
      </c>
      <c r="D4106" s="374" t="s">
        <v>2</v>
      </c>
      <c r="E4106" s="375">
        <v>2.7159999999999999E-6</v>
      </c>
      <c r="F4106" s="268">
        <f>IF(C4106="MAT.",VLOOKUP(A4106,INSUMOS_AUX!A:F,6,FALSE),0)</f>
        <v>186.63</v>
      </c>
      <c r="G4106" s="375">
        <f>IF(C4106="M.O.",VLOOKUP(A4106,INSUMOS_AUX!A:F,6,FALSE),0)</f>
        <v>0</v>
      </c>
    </row>
    <row r="4107" spans="1:7">
      <c r="A4107" s="414">
        <v>38477</v>
      </c>
      <c r="B4107" s="372" t="s">
        <v>2267</v>
      </c>
      <c r="C4107" s="374" t="s">
        <v>43</v>
      </c>
      <c r="D4107" s="374" t="s">
        <v>2</v>
      </c>
      <c r="E4107" s="375">
        <v>5.82E-7</v>
      </c>
      <c r="F4107" s="268">
        <f>IF(C4107="MAT.",VLOOKUP(A4107,INSUMOS_AUX!A:F,6,FALSE),0)</f>
        <v>528.54</v>
      </c>
      <c r="G4107" s="375">
        <f>IF(C4107="M.O.",VLOOKUP(A4107,INSUMOS_AUX!A:F,6,FALSE),0)</f>
        <v>0</v>
      </c>
    </row>
    <row r="4108" spans="1:7">
      <c r="A4108" s="414" t="s">
        <v>6433</v>
      </c>
      <c r="B4108" s="372" t="s">
        <v>5855</v>
      </c>
      <c r="C4108" s="374" t="s">
        <v>43</v>
      </c>
      <c r="D4108" s="374" t="s">
        <v>2</v>
      </c>
      <c r="E4108" s="375">
        <v>1</v>
      </c>
      <c r="F4108" s="268">
        <f>IF(C4108="MAT.",VLOOKUP(A4108,INSUMOS_AUX!A:F,6,FALSE),0)</f>
        <v>7.0000000000000007E-2</v>
      </c>
      <c r="G4108" s="375">
        <f>IF(C4108="M.O.",VLOOKUP(A4108,INSUMOS_AUX!A:F,6,FALSE),0)</f>
        <v>0</v>
      </c>
    </row>
    <row r="4109" spans="1:7">
      <c r="A4109" s="414"/>
      <c r="B4109" s="110"/>
      <c r="C4109" s="97"/>
      <c r="D4109" s="97"/>
      <c r="E4109" s="97"/>
      <c r="F4109" s="97"/>
      <c r="G4109" s="97"/>
    </row>
    <row r="4110" spans="1:7">
      <c r="A4110" s="414" t="s">
        <v>5856</v>
      </c>
      <c r="B4110" s="358" t="s">
        <v>5857</v>
      </c>
      <c r="C4110" s="360" t="s">
        <v>75</v>
      </c>
      <c r="D4110" s="360" t="s">
        <v>2</v>
      </c>
      <c r="E4110" s="361">
        <v>5</v>
      </c>
      <c r="F4110" s="361">
        <f t="shared" ref="F4110:G4110" si="136">SUMPRODUCT($E4111:$E4137,F4111:F4137)</f>
        <v>3.3877306009333337</v>
      </c>
      <c r="G4110" s="361">
        <f t="shared" si="136"/>
        <v>5.2938899199999998</v>
      </c>
    </row>
    <row r="4111" spans="1:7">
      <c r="A4111" s="414">
        <v>10</v>
      </c>
      <c r="B4111" s="372" t="s">
        <v>332</v>
      </c>
      <c r="C4111" s="374" t="s">
        <v>43</v>
      </c>
      <c r="D4111" s="374" t="s">
        <v>2</v>
      </c>
      <c r="E4111" s="375">
        <v>3.527568E-3</v>
      </c>
      <c r="F4111" s="268">
        <f>IF(C4111="MAT.",VLOOKUP(A4111,INSUMOS_AUX!A:F,6,FALSE),0)</f>
        <v>6.13</v>
      </c>
      <c r="G4111" s="375">
        <f>IF(C4111="M.O.",VLOOKUP(A4111,INSUMOS_AUX!A:F,6,FALSE),0)</f>
        <v>0</v>
      </c>
    </row>
    <row r="4112" spans="1:7" ht="21">
      <c r="A4112" s="414">
        <v>11359</v>
      </c>
      <c r="B4112" s="372" t="s">
        <v>5603</v>
      </c>
      <c r="C4112" s="374" t="s">
        <v>43</v>
      </c>
      <c r="D4112" s="374" t="s">
        <v>2</v>
      </c>
      <c r="E4112" s="375">
        <v>2.9788E-5</v>
      </c>
      <c r="F4112" s="268">
        <f>IF(C4112="MAT.",VLOOKUP(A4112,INSUMOS_AUX!A:F,6,FALSE),0)</f>
        <v>604.45000000000005</v>
      </c>
      <c r="G4112" s="375">
        <f>IF(C4112="M.O.",VLOOKUP(A4112,INSUMOS_AUX!A:F,6,FALSE),0)</f>
        <v>0</v>
      </c>
    </row>
    <row r="4113" spans="1:7">
      <c r="A4113" s="414">
        <v>12815</v>
      </c>
      <c r="B4113" s="372" t="s">
        <v>2406</v>
      </c>
      <c r="C4113" s="374" t="s">
        <v>43</v>
      </c>
      <c r="D4113" s="374" t="s">
        <v>2</v>
      </c>
      <c r="E4113" s="375">
        <v>3.9904040000000003E-3</v>
      </c>
      <c r="F4113" s="268">
        <f>IF(C4113="MAT.",VLOOKUP(A4113,INSUMOS_AUX!A:F,6,FALSE),0)</f>
        <v>5.65</v>
      </c>
      <c r="G4113" s="375">
        <f>IF(C4113="M.O.",VLOOKUP(A4113,INSUMOS_AUX!A:F,6,FALSE),0)</f>
        <v>0</v>
      </c>
    </row>
    <row r="4114" spans="1:7">
      <c r="A4114" s="414">
        <v>12892</v>
      </c>
      <c r="B4114" s="372" t="s">
        <v>328</v>
      </c>
      <c r="C4114" s="374" t="s">
        <v>43</v>
      </c>
      <c r="D4114" s="374" t="s">
        <v>98</v>
      </c>
      <c r="E4114" s="375">
        <v>6.0432239999999998E-3</v>
      </c>
      <c r="F4114" s="268">
        <f>IF(C4114="MAT.",VLOOKUP(A4114,INSUMOS_AUX!A:F,6,FALSE),0)</f>
        <v>9</v>
      </c>
      <c r="G4114" s="375">
        <f>IF(C4114="M.O.",VLOOKUP(A4114,INSUMOS_AUX!A:F,6,FALSE),0)</f>
        <v>0</v>
      </c>
    </row>
    <row r="4115" spans="1:7">
      <c r="A4115" s="414">
        <v>12893</v>
      </c>
      <c r="B4115" s="372" t="s">
        <v>329</v>
      </c>
      <c r="C4115" s="374" t="s">
        <v>43</v>
      </c>
      <c r="D4115" s="374" t="s">
        <v>98</v>
      </c>
      <c r="E4115" s="375">
        <v>7.0443999999999997E-4</v>
      </c>
      <c r="F4115" s="268">
        <f>IF(C4115="MAT.",VLOOKUP(A4115,INSUMOS_AUX!A:F,6,FALSE),0)</f>
        <v>48</v>
      </c>
      <c r="G4115" s="375">
        <f>IF(C4115="M.O.",VLOOKUP(A4115,INSUMOS_AUX!A:F,6,FALSE),0)</f>
        <v>0</v>
      </c>
    </row>
    <row r="4116" spans="1:7">
      <c r="A4116" s="414">
        <v>2436</v>
      </c>
      <c r="B4116" s="372" t="s">
        <v>333</v>
      </c>
      <c r="C4116" s="374" t="s">
        <v>92</v>
      </c>
      <c r="D4116" s="374" t="s">
        <v>97</v>
      </c>
      <c r="E4116" s="375">
        <v>0.22662199999999999</v>
      </c>
      <c r="F4116" s="268">
        <f>IF(C4116="MAT.",VLOOKUP(A4116,INSUMOS_AUX!A:F,6,FALSE),0)</f>
        <v>0</v>
      </c>
      <c r="G4116" s="375">
        <f>IF(C4116="M.O.",VLOOKUP(A4116,INSUMOS_AUX!A:F,6,FALSE),0)</f>
        <v>13.35</v>
      </c>
    </row>
    <row r="4117" spans="1:7">
      <c r="A4117" s="414">
        <v>247</v>
      </c>
      <c r="B4117" s="372" t="s">
        <v>348</v>
      </c>
      <c r="C4117" s="374" t="s">
        <v>92</v>
      </c>
      <c r="D4117" s="374" t="s">
        <v>97</v>
      </c>
      <c r="E4117" s="375">
        <v>0.22662199999999999</v>
      </c>
      <c r="F4117" s="268">
        <f>IF(C4117="MAT.",VLOOKUP(A4117,INSUMOS_AUX!A:F,6,FALSE),0)</f>
        <v>0</v>
      </c>
      <c r="G4117" s="375">
        <f>IF(C4117="M.O.",VLOOKUP(A4117,INSUMOS_AUX!A:F,6,FALSE),0)</f>
        <v>10.01</v>
      </c>
    </row>
    <row r="4118" spans="1:7">
      <c r="A4118" s="414">
        <v>25966</v>
      </c>
      <c r="B4118" s="372" t="s">
        <v>3980</v>
      </c>
      <c r="C4118" s="374" t="s">
        <v>43</v>
      </c>
      <c r="D4118" s="374" t="s">
        <v>113</v>
      </c>
      <c r="E4118" s="375">
        <v>6.6505999999999998E-4</v>
      </c>
      <c r="F4118" s="268">
        <f>IF(C4118="MAT.",VLOOKUP(A4118,INSUMOS_AUX!A:F,6,FALSE),0)</f>
        <v>13.63</v>
      </c>
      <c r="G4118" s="375">
        <f>IF(C4118="M.O.",VLOOKUP(A4118,INSUMOS_AUX!A:F,6,FALSE),0)</f>
        <v>0</v>
      </c>
    </row>
    <row r="4119" spans="1:7">
      <c r="A4119" s="414">
        <v>2711</v>
      </c>
      <c r="B4119" s="372" t="s">
        <v>334</v>
      </c>
      <c r="C4119" s="374" t="s">
        <v>43</v>
      </c>
      <c r="D4119" s="374" t="s">
        <v>2</v>
      </c>
      <c r="E4119" s="375">
        <v>2.92424E-4</v>
      </c>
      <c r="F4119" s="268">
        <f>IF(C4119="MAT.",VLOOKUP(A4119,INSUMOS_AUX!A:F,6,FALSE),0)</f>
        <v>100.24</v>
      </c>
      <c r="G4119" s="375">
        <f>IF(C4119="M.O.",VLOOKUP(A4119,INSUMOS_AUX!A:F,6,FALSE),0)</f>
        <v>0</v>
      </c>
    </row>
    <row r="4120" spans="1:7">
      <c r="A4120" s="414">
        <v>36144</v>
      </c>
      <c r="B4120" s="372" t="s">
        <v>4026</v>
      </c>
      <c r="C4120" s="374" t="s">
        <v>43</v>
      </c>
      <c r="D4120" s="374" t="s">
        <v>2</v>
      </c>
      <c r="E4120" s="375">
        <v>4.9054368000000001E-2</v>
      </c>
      <c r="F4120" s="268">
        <f>IF(C4120="MAT.",VLOOKUP(A4120,INSUMOS_AUX!A:F,6,FALSE),0)</f>
        <v>1.1200000000000001</v>
      </c>
      <c r="G4120" s="375">
        <f>IF(C4120="M.O.",VLOOKUP(A4120,INSUMOS_AUX!A:F,6,FALSE),0)</f>
        <v>0</v>
      </c>
    </row>
    <row r="4121" spans="1:7">
      <c r="A4121" s="414">
        <v>36146</v>
      </c>
      <c r="B4121" s="372" t="s">
        <v>3883</v>
      </c>
      <c r="C4121" s="374" t="s">
        <v>43</v>
      </c>
      <c r="D4121" s="374" t="s">
        <v>2</v>
      </c>
      <c r="E4121" s="375">
        <v>5.4573200000000005E-4</v>
      </c>
      <c r="F4121" s="268">
        <f>IF(C4121="MAT.",VLOOKUP(A4121,INSUMOS_AUX!A:F,6,FALSE),0)</f>
        <v>170</v>
      </c>
      <c r="G4121" s="375">
        <f>IF(C4121="M.O.",VLOOKUP(A4121,INSUMOS_AUX!A:F,6,FALSE),0)</f>
        <v>0</v>
      </c>
    </row>
    <row r="4122" spans="1:7" ht="21">
      <c r="A4122" s="414">
        <v>36149</v>
      </c>
      <c r="B4122" s="372" t="s">
        <v>4647</v>
      </c>
      <c r="C4122" s="374" t="s">
        <v>43</v>
      </c>
      <c r="D4122" s="374" t="s">
        <v>2</v>
      </c>
      <c r="E4122" s="375">
        <v>3.168E-4</v>
      </c>
      <c r="F4122" s="268">
        <f>IF(C4122="MAT.",VLOOKUP(A4122,INSUMOS_AUX!A:F,6,FALSE),0)</f>
        <v>117.5</v>
      </c>
      <c r="G4122" s="375">
        <f>IF(C4122="M.O.",VLOOKUP(A4122,INSUMOS_AUX!A:F,6,FALSE),0)</f>
        <v>0</v>
      </c>
    </row>
    <row r="4123" spans="1:7">
      <c r="A4123" s="414">
        <v>36150</v>
      </c>
      <c r="B4123" s="372" t="s">
        <v>780</v>
      </c>
      <c r="C4123" s="374" t="s">
        <v>43</v>
      </c>
      <c r="D4123" s="374" t="s">
        <v>2</v>
      </c>
      <c r="E4123" s="375">
        <v>1.1643720000000001E-3</v>
      </c>
      <c r="F4123" s="268">
        <f>IF(C4123="MAT.",VLOOKUP(A4123,INSUMOS_AUX!A:F,6,FALSE),0)</f>
        <v>29.7</v>
      </c>
      <c r="G4123" s="375">
        <f>IF(C4123="M.O.",VLOOKUP(A4123,INSUMOS_AUX!A:F,6,FALSE),0)</f>
        <v>0</v>
      </c>
    </row>
    <row r="4124" spans="1:7" ht="21">
      <c r="A4124" s="414">
        <v>36153</v>
      </c>
      <c r="B4124" s="372" t="s">
        <v>4184</v>
      </c>
      <c r="C4124" s="374" t="s">
        <v>43</v>
      </c>
      <c r="D4124" s="374" t="s">
        <v>2</v>
      </c>
      <c r="E4124" s="375">
        <v>4.73E-4</v>
      </c>
      <c r="F4124" s="268">
        <f>IF(C4124="MAT.",VLOOKUP(A4124,INSUMOS_AUX!A:F,6,FALSE),0)</f>
        <v>133.75</v>
      </c>
      <c r="G4124" s="375">
        <f>IF(C4124="M.O.",VLOOKUP(A4124,INSUMOS_AUX!A:F,6,FALSE),0)</f>
        <v>0</v>
      </c>
    </row>
    <row r="4125" spans="1:7">
      <c r="A4125" s="414">
        <v>37370</v>
      </c>
      <c r="B4125" s="372" t="s">
        <v>104</v>
      </c>
      <c r="C4125" s="374" t="s">
        <v>43</v>
      </c>
      <c r="D4125" s="374" t="s">
        <v>97</v>
      </c>
      <c r="E4125" s="375">
        <v>0.44</v>
      </c>
      <c r="F4125" s="268">
        <f>IF(C4125="MAT.",VLOOKUP(A4125,INSUMOS_AUX!A:F,6,FALSE),0)</f>
        <v>1.7</v>
      </c>
      <c r="G4125" s="375">
        <f>IF(C4125="M.O.",VLOOKUP(A4125,INSUMOS_AUX!A:F,6,FALSE),0)</f>
        <v>0</v>
      </c>
    </row>
    <row r="4126" spans="1:7">
      <c r="A4126" s="414">
        <v>37371</v>
      </c>
      <c r="B4126" s="372" t="s">
        <v>105</v>
      </c>
      <c r="C4126" s="374" t="s">
        <v>43</v>
      </c>
      <c r="D4126" s="374" t="s">
        <v>97</v>
      </c>
      <c r="E4126" s="375">
        <v>0.44</v>
      </c>
      <c r="F4126" s="268">
        <f>IF(C4126="MAT.",VLOOKUP(A4126,INSUMOS_AUX!A:F,6,FALSE),0)</f>
        <v>0.64</v>
      </c>
      <c r="G4126" s="375">
        <f>IF(C4126="M.O.",VLOOKUP(A4126,INSUMOS_AUX!A:F,6,FALSE),0)</f>
        <v>0</v>
      </c>
    </row>
    <row r="4127" spans="1:7">
      <c r="A4127" s="414">
        <v>37372</v>
      </c>
      <c r="B4127" s="372" t="s">
        <v>106</v>
      </c>
      <c r="C4127" s="374" t="s">
        <v>43</v>
      </c>
      <c r="D4127" s="374" t="s">
        <v>97</v>
      </c>
      <c r="E4127" s="375">
        <v>0.44</v>
      </c>
      <c r="F4127" s="268">
        <f>IF(C4127="MAT.",VLOOKUP(A4127,INSUMOS_AUX!A:F,6,FALSE),0)</f>
        <v>0.37</v>
      </c>
      <c r="G4127" s="375">
        <f>IF(C4127="M.O.",VLOOKUP(A4127,INSUMOS_AUX!A:F,6,FALSE),0)</f>
        <v>0</v>
      </c>
    </row>
    <row r="4128" spans="1:7">
      <c r="A4128" s="414">
        <v>37373</v>
      </c>
      <c r="B4128" s="372" t="s">
        <v>107</v>
      </c>
      <c r="C4128" s="374" t="s">
        <v>43</v>
      </c>
      <c r="D4128" s="374" t="s">
        <v>97</v>
      </c>
      <c r="E4128" s="375">
        <v>0.44</v>
      </c>
      <c r="F4128" s="268">
        <f>IF(C4128="MAT.",VLOOKUP(A4128,INSUMOS_AUX!A:F,6,FALSE),0)</f>
        <v>0.02</v>
      </c>
      <c r="G4128" s="375">
        <f>IF(C4128="M.O.",VLOOKUP(A4128,INSUMOS_AUX!A:F,6,FALSE),0)</f>
        <v>0</v>
      </c>
    </row>
    <row r="4129" spans="1:7">
      <c r="A4129" s="414">
        <v>38382</v>
      </c>
      <c r="B4129" s="372" t="s">
        <v>2915</v>
      </c>
      <c r="C4129" s="374" t="s">
        <v>43</v>
      </c>
      <c r="D4129" s="374" t="s">
        <v>2</v>
      </c>
      <c r="E4129" s="375">
        <v>1.2011999999999999E-3</v>
      </c>
      <c r="F4129" s="268">
        <f>IF(C4129="MAT.",VLOOKUP(A4129,INSUMOS_AUX!A:F,6,FALSE),0)</f>
        <v>7.37</v>
      </c>
      <c r="G4129" s="375">
        <f>IF(C4129="M.O.",VLOOKUP(A4129,INSUMOS_AUX!A:F,6,FALSE),0)</f>
        <v>0</v>
      </c>
    </row>
    <row r="4130" spans="1:7">
      <c r="A4130" s="414">
        <v>38390</v>
      </c>
      <c r="B4130" s="372" t="s">
        <v>4067</v>
      </c>
      <c r="C4130" s="374" t="s">
        <v>43</v>
      </c>
      <c r="D4130" s="374" t="s">
        <v>2</v>
      </c>
      <c r="E4130" s="375">
        <v>6.6505999999999998E-4</v>
      </c>
      <c r="F4130" s="268">
        <f>IF(C4130="MAT.",VLOOKUP(A4130,INSUMOS_AUX!A:F,6,FALSE),0)</f>
        <v>22.22</v>
      </c>
      <c r="G4130" s="375">
        <f>IF(C4130="M.O.",VLOOKUP(A4130,INSUMOS_AUX!A:F,6,FALSE),0)</f>
        <v>0</v>
      </c>
    </row>
    <row r="4131" spans="1:7">
      <c r="A4131" s="414">
        <v>38393</v>
      </c>
      <c r="B4131" s="372" t="s">
        <v>4066</v>
      </c>
      <c r="C4131" s="374" t="s">
        <v>43</v>
      </c>
      <c r="D4131" s="374" t="s">
        <v>2</v>
      </c>
      <c r="E4131" s="375">
        <v>6.6505999999999998E-4</v>
      </c>
      <c r="F4131" s="268">
        <f>IF(C4131="MAT.",VLOOKUP(A4131,INSUMOS_AUX!A:F,6,FALSE),0)</f>
        <v>10.02</v>
      </c>
      <c r="G4131" s="375">
        <f>IF(C4131="M.O.",VLOOKUP(A4131,INSUMOS_AUX!A:F,6,FALSE),0)</f>
        <v>0</v>
      </c>
    </row>
    <row r="4132" spans="1:7">
      <c r="A4132" s="414">
        <v>38396</v>
      </c>
      <c r="B4132" s="372" t="s">
        <v>4090</v>
      </c>
      <c r="C4132" s="374" t="s">
        <v>43</v>
      </c>
      <c r="D4132" s="374" t="s">
        <v>2</v>
      </c>
      <c r="E4132" s="375">
        <v>2.3847999999999999E-5</v>
      </c>
      <c r="F4132" s="268">
        <f>IF(C4132="MAT.",VLOOKUP(A4132,INSUMOS_AUX!A:F,6,FALSE),0)</f>
        <v>308.81</v>
      </c>
      <c r="G4132" s="375">
        <f>IF(C4132="M.O.",VLOOKUP(A4132,INSUMOS_AUX!A:F,6,FALSE),0)</f>
        <v>0</v>
      </c>
    </row>
    <row r="4133" spans="1:7">
      <c r="A4133" s="414">
        <v>38399</v>
      </c>
      <c r="B4133" s="372" t="s">
        <v>914</v>
      </c>
      <c r="C4133" s="374" t="s">
        <v>43</v>
      </c>
      <c r="D4133" s="374" t="s">
        <v>2</v>
      </c>
      <c r="E4133" s="375">
        <v>1.19152E-4</v>
      </c>
      <c r="F4133" s="268">
        <f>IF(C4133="MAT.",VLOOKUP(A4133,INSUMOS_AUX!A:F,6,FALSE),0)</f>
        <v>123.87</v>
      </c>
      <c r="G4133" s="375">
        <f>IF(C4133="M.O.",VLOOKUP(A4133,INSUMOS_AUX!A:F,6,FALSE),0)</f>
        <v>0</v>
      </c>
    </row>
    <row r="4134" spans="1:7" ht="21">
      <c r="A4134" s="414">
        <v>38413</v>
      </c>
      <c r="B4134" s="372" t="s">
        <v>2921</v>
      </c>
      <c r="C4134" s="374" t="s">
        <v>43</v>
      </c>
      <c r="D4134" s="374" t="s">
        <v>2</v>
      </c>
      <c r="E4134" s="375">
        <v>1.9403999999999999E-5</v>
      </c>
      <c r="F4134" s="268">
        <f>IF(C4134="MAT.",VLOOKUP(A4134,INSUMOS_AUX!A:F,6,FALSE),0)</f>
        <v>623.17999999999995</v>
      </c>
      <c r="G4134" s="375">
        <f>IF(C4134="M.O.",VLOOKUP(A4134,INSUMOS_AUX!A:F,6,FALSE),0)</f>
        <v>0</v>
      </c>
    </row>
    <row r="4135" spans="1:7">
      <c r="A4135" s="414">
        <v>38476</v>
      </c>
      <c r="B4135" s="372" t="s">
        <v>2266</v>
      </c>
      <c r="C4135" s="374" t="s">
        <v>43</v>
      </c>
      <c r="D4135" s="374" t="s">
        <v>2</v>
      </c>
      <c r="E4135" s="375">
        <v>9.0507999999999995E-5</v>
      </c>
      <c r="F4135" s="268">
        <f>IF(C4135="MAT.",VLOOKUP(A4135,INSUMOS_AUX!A:F,6,FALSE),0)</f>
        <v>186.63</v>
      </c>
      <c r="G4135" s="375">
        <f>IF(C4135="M.O.",VLOOKUP(A4135,INSUMOS_AUX!A:F,6,FALSE),0)</f>
        <v>0</v>
      </c>
    </row>
    <row r="4136" spans="1:7">
      <c r="A4136" s="414">
        <v>38477</v>
      </c>
      <c r="B4136" s="372" t="s">
        <v>2267</v>
      </c>
      <c r="C4136" s="374" t="s">
        <v>43</v>
      </c>
      <c r="D4136" s="374" t="s">
        <v>2</v>
      </c>
      <c r="E4136" s="375">
        <v>1.9403999999999999E-5</v>
      </c>
      <c r="F4136" s="268">
        <f>IF(C4136="MAT.",VLOOKUP(A4136,INSUMOS_AUX!A:F,6,FALSE),0)</f>
        <v>528.54</v>
      </c>
      <c r="G4136" s="375">
        <f>IF(C4136="M.O.",VLOOKUP(A4136,INSUMOS_AUX!A:F,6,FALSE),0)</f>
        <v>0</v>
      </c>
    </row>
    <row r="4137" spans="1:7">
      <c r="A4137" s="414" t="s">
        <v>6699</v>
      </c>
      <c r="B4137" s="372" t="s">
        <v>6434</v>
      </c>
      <c r="C4137" s="374" t="s">
        <v>43</v>
      </c>
      <c r="D4137" s="374" t="s">
        <v>2</v>
      </c>
      <c r="E4137" s="375">
        <v>1</v>
      </c>
      <c r="F4137" s="268">
        <f>IF(C4137="MAT.",VLOOKUP(A4137,INSUMOS_AUX!A:F,6,FALSE),0)</f>
        <v>1.6233333333333333</v>
      </c>
      <c r="G4137" s="375">
        <f>IF(C4137="M.O.",VLOOKUP(A4137,INSUMOS_AUX!A:F,6,FALSE),0)</f>
        <v>0</v>
      </c>
    </row>
    <row r="4138" spans="1:7">
      <c r="A4138" s="414"/>
      <c r="B4138" s="110"/>
      <c r="C4138" s="97"/>
      <c r="D4138" s="97"/>
      <c r="E4138" s="97"/>
      <c r="F4138" s="97"/>
      <c r="G4138" s="97"/>
    </row>
    <row r="4139" spans="1:7">
      <c r="A4139" s="414" t="s">
        <v>5886</v>
      </c>
      <c r="B4139" s="358" t="s">
        <v>5887</v>
      </c>
      <c r="C4139" s="360" t="s">
        <v>75</v>
      </c>
      <c r="D4139" s="360" t="s">
        <v>2</v>
      </c>
      <c r="E4139" s="361">
        <v>32</v>
      </c>
      <c r="F4139" s="361">
        <f t="shared" ref="F4139:G4139" si="137">SUMPRODUCT($E4140:$E4166,F4140:F4166)</f>
        <v>4.1816635616666673</v>
      </c>
      <c r="G4139" s="361">
        <f t="shared" si="137"/>
        <v>6.015784</v>
      </c>
    </row>
    <row r="4140" spans="1:7">
      <c r="A4140" s="414">
        <v>10</v>
      </c>
      <c r="B4140" s="372" t="s">
        <v>332</v>
      </c>
      <c r="C4140" s="374" t="s">
        <v>43</v>
      </c>
      <c r="D4140" s="374" t="s">
        <v>2</v>
      </c>
      <c r="E4140" s="375">
        <v>4.0086000000000002E-3</v>
      </c>
      <c r="F4140" s="268">
        <f>IF(C4140="MAT.",VLOOKUP(A4140,INSUMOS_AUX!A:F,6,FALSE),0)</f>
        <v>6.13</v>
      </c>
      <c r="G4140" s="375">
        <f>IF(C4140="M.O.",VLOOKUP(A4140,INSUMOS_AUX!A:F,6,FALSE),0)</f>
        <v>0</v>
      </c>
    </row>
    <row r="4141" spans="1:7" ht="21">
      <c r="A4141" s="414">
        <v>11359</v>
      </c>
      <c r="B4141" s="372" t="s">
        <v>5603</v>
      </c>
      <c r="C4141" s="374" t="s">
        <v>43</v>
      </c>
      <c r="D4141" s="374" t="s">
        <v>2</v>
      </c>
      <c r="E4141" s="375">
        <v>3.3850000000000003E-5</v>
      </c>
      <c r="F4141" s="268">
        <f>IF(C4141="MAT.",VLOOKUP(A4141,INSUMOS_AUX!A:F,6,FALSE),0)</f>
        <v>604.45000000000005</v>
      </c>
      <c r="G4141" s="375">
        <f>IF(C4141="M.O.",VLOOKUP(A4141,INSUMOS_AUX!A:F,6,FALSE),0)</f>
        <v>0</v>
      </c>
    </row>
    <row r="4142" spans="1:7">
      <c r="A4142" s="414">
        <v>12815</v>
      </c>
      <c r="B4142" s="372" t="s">
        <v>2406</v>
      </c>
      <c r="C4142" s="374" t="s">
        <v>43</v>
      </c>
      <c r="D4142" s="374" t="s">
        <v>2</v>
      </c>
      <c r="E4142" s="375">
        <v>4.53455E-3</v>
      </c>
      <c r="F4142" s="268">
        <f>IF(C4142="MAT.",VLOOKUP(A4142,INSUMOS_AUX!A:F,6,FALSE),0)</f>
        <v>5.65</v>
      </c>
      <c r="G4142" s="375">
        <f>IF(C4142="M.O.",VLOOKUP(A4142,INSUMOS_AUX!A:F,6,FALSE),0)</f>
        <v>0</v>
      </c>
    </row>
    <row r="4143" spans="1:7">
      <c r="A4143" s="414">
        <v>12892</v>
      </c>
      <c r="B4143" s="372" t="s">
        <v>328</v>
      </c>
      <c r="C4143" s="374" t="s">
        <v>43</v>
      </c>
      <c r="D4143" s="374" t="s">
        <v>98</v>
      </c>
      <c r="E4143" s="375">
        <v>6.8672999999999998E-3</v>
      </c>
      <c r="F4143" s="268">
        <f>IF(C4143="MAT.",VLOOKUP(A4143,INSUMOS_AUX!A:F,6,FALSE),0)</f>
        <v>9</v>
      </c>
      <c r="G4143" s="375">
        <f>IF(C4143="M.O.",VLOOKUP(A4143,INSUMOS_AUX!A:F,6,FALSE),0)</f>
        <v>0</v>
      </c>
    </row>
    <row r="4144" spans="1:7">
      <c r="A4144" s="414">
        <v>12893</v>
      </c>
      <c r="B4144" s="372" t="s">
        <v>329</v>
      </c>
      <c r="C4144" s="374" t="s">
        <v>43</v>
      </c>
      <c r="D4144" s="374" t="s">
        <v>98</v>
      </c>
      <c r="E4144" s="375">
        <v>8.005E-4</v>
      </c>
      <c r="F4144" s="268">
        <f>IF(C4144="MAT.",VLOOKUP(A4144,INSUMOS_AUX!A:F,6,FALSE),0)</f>
        <v>48</v>
      </c>
      <c r="G4144" s="375">
        <f>IF(C4144="M.O.",VLOOKUP(A4144,INSUMOS_AUX!A:F,6,FALSE),0)</f>
        <v>0</v>
      </c>
    </row>
    <row r="4145" spans="1:7">
      <c r="A4145" s="414">
        <v>2436</v>
      </c>
      <c r="B4145" s="372" t="s">
        <v>333</v>
      </c>
      <c r="C4145" s="374" t="s">
        <v>92</v>
      </c>
      <c r="D4145" s="374" t="s">
        <v>97</v>
      </c>
      <c r="E4145" s="375">
        <v>0.257525</v>
      </c>
      <c r="F4145" s="268">
        <f>IF(C4145="MAT.",VLOOKUP(A4145,INSUMOS_AUX!A:F,6,FALSE),0)</f>
        <v>0</v>
      </c>
      <c r="G4145" s="375">
        <f>IF(C4145="M.O.",VLOOKUP(A4145,INSUMOS_AUX!A:F,6,FALSE),0)</f>
        <v>13.35</v>
      </c>
    </row>
    <row r="4146" spans="1:7">
      <c r="A4146" s="414">
        <v>247</v>
      </c>
      <c r="B4146" s="372" t="s">
        <v>348</v>
      </c>
      <c r="C4146" s="374" t="s">
        <v>92</v>
      </c>
      <c r="D4146" s="374" t="s">
        <v>97</v>
      </c>
      <c r="E4146" s="375">
        <v>0.257525</v>
      </c>
      <c r="F4146" s="268">
        <f>IF(C4146="MAT.",VLOOKUP(A4146,INSUMOS_AUX!A:F,6,FALSE),0)</f>
        <v>0</v>
      </c>
      <c r="G4146" s="375">
        <f>IF(C4146="M.O.",VLOOKUP(A4146,INSUMOS_AUX!A:F,6,FALSE),0)</f>
        <v>10.01</v>
      </c>
    </row>
    <row r="4147" spans="1:7">
      <c r="A4147" s="414">
        <v>25966</v>
      </c>
      <c r="B4147" s="372" t="s">
        <v>3980</v>
      </c>
      <c r="C4147" s="374" t="s">
        <v>43</v>
      </c>
      <c r="D4147" s="374" t="s">
        <v>113</v>
      </c>
      <c r="E4147" s="375">
        <v>7.5575000000000002E-4</v>
      </c>
      <c r="F4147" s="268">
        <f>IF(C4147="MAT.",VLOOKUP(A4147,INSUMOS_AUX!A:F,6,FALSE),0)</f>
        <v>13.63</v>
      </c>
      <c r="G4147" s="375">
        <f>IF(C4147="M.O.",VLOOKUP(A4147,INSUMOS_AUX!A:F,6,FALSE),0)</f>
        <v>0</v>
      </c>
    </row>
    <row r="4148" spans="1:7">
      <c r="A4148" s="414">
        <v>2711</v>
      </c>
      <c r="B4148" s="372" t="s">
        <v>334</v>
      </c>
      <c r="C4148" s="374" t="s">
        <v>43</v>
      </c>
      <c r="D4148" s="374" t="s">
        <v>2</v>
      </c>
      <c r="E4148" s="375">
        <v>3.323E-4</v>
      </c>
      <c r="F4148" s="268">
        <f>IF(C4148="MAT.",VLOOKUP(A4148,INSUMOS_AUX!A:F,6,FALSE),0)</f>
        <v>100.24</v>
      </c>
      <c r="G4148" s="375">
        <f>IF(C4148="M.O.",VLOOKUP(A4148,INSUMOS_AUX!A:F,6,FALSE),0)</f>
        <v>0</v>
      </c>
    </row>
    <row r="4149" spans="1:7">
      <c r="A4149" s="414">
        <v>36144</v>
      </c>
      <c r="B4149" s="372" t="s">
        <v>4026</v>
      </c>
      <c r="C4149" s="374" t="s">
        <v>43</v>
      </c>
      <c r="D4149" s="374" t="s">
        <v>2</v>
      </c>
      <c r="E4149" s="375">
        <v>5.5743599999999997E-2</v>
      </c>
      <c r="F4149" s="268">
        <f>IF(C4149="MAT.",VLOOKUP(A4149,INSUMOS_AUX!A:F,6,FALSE),0)</f>
        <v>1.1200000000000001</v>
      </c>
      <c r="G4149" s="375">
        <f>IF(C4149="M.O.",VLOOKUP(A4149,INSUMOS_AUX!A:F,6,FALSE),0)</f>
        <v>0</v>
      </c>
    </row>
    <row r="4150" spans="1:7">
      <c r="A4150" s="414">
        <v>36146</v>
      </c>
      <c r="B4150" s="372" t="s">
        <v>3883</v>
      </c>
      <c r="C4150" s="374" t="s">
        <v>43</v>
      </c>
      <c r="D4150" s="374" t="s">
        <v>2</v>
      </c>
      <c r="E4150" s="375">
        <v>6.2014999999999998E-4</v>
      </c>
      <c r="F4150" s="268">
        <f>IF(C4150="MAT.",VLOOKUP(A4150,INSUMOS_AUX!A:F,6,FALSE),0)</f>
        <v>170</v>
      </c>
      <c r="G4150" s="375">
        <f>IF(C4150="M.O.",VLOOKUP(A4150,INSUMOS_AUX!A:F,6,FALSE),0)</f>
        <v>0</v>
      </c>
    </row>
    <row r="4151" spans="1:7" ht="21">
      <c r="A4151" s="414">
        <v>36149</v>
      </c>
      <c r="B4151" s="372" t="s">
        <v>4647</v>
      </c>
      <c r="C4151" s="374" t="s">
        <v>43</v>
      </c>
      <c r="D4151" s="374" t="s">
        <v>2</v>
      </c>
      <c r="E4151" s="375">
        <v>3.6000000000000002E-4</v>
      </c>
      <c r="F4151" s="268">
        <f>IF(C4151="MAT.",VLOOKUP(A4151,INSUMOS_AUX!A:F,6,FALSE),0)</f>
        <v>117.5</v>
      </c>
      <c r="G4151" s="375">
        <f>IF(C4151="M.O.",VLOOKUP(A4151,INSUMOS_AUX!A:F,6,FALSE),0)</f>
        <v>0</v>
      </c>
    </row>
    <row r="4152" spans="1:7">
      <c r="A4152" s="414">
        <v>36150</v>
      </c>
      <c r="B4152" s="372" t="s">
        <v>780</v>
      </c>
      <c r="C4152" s="374" t="s">
        <v>43</v>
      </c>
      <c r="D4152" s="374" t="s">
        <v>2</v>
      </c>
      <c r="E4152" s="375">
        <v>1.3231499999999999E-3</v>
      </c>
      <c r="F4152" s="268">
        <f>IF(C4152="MAT.",VLOOKUP(A4152,INSUMOS_AUX!A:F,6,FALSE),0)</f>
        <v>29.7</v>
      </c>
      <c r="G4152" s="375">
        <f>IF(C4152="M.O.",VLOOKUP(A4152,INSUMOS_AUX!A:F,6,FALSE),0)</f>
        <v>0</v>
      </c>
    </row>
    <row r="4153" spans="1:7" ht="21">
      <c r="A4153" s="414">
        <v>36153</v>
      </c>
      <c r="B4153" s="372" t="s">
        <v>4184</v>
      </c>
      <c r="C4153" s="374" t="s">
        <v>43</v>
      </c>
      <c r="D4153" s="374" t="s">
        <v>2</v>
      </c>
      <c r="E4153" s="375">
        <v>5.375E-4</v>
      </c>
      <c r="F4153" s="268">
        <f>IF(C4153="MAT.",VLOOKUP(A4153,INSUMOS_AUX!A:F,6,FALSE),0)</f>
        <v>133.75</v>
      </c>
      <c r="G4153" s="375">
        <f>IF(C4153="M.O.",VLOOKUP(A4153,INSUMOS_AUX!A:F,6,FALSE),0)</f>
        <v>0</v>
      </c>
    </row>
    <row r="4154" spans="1:7">
      <c r="A4154" s="414">
        <v>37370</v>
      </c>
      <c r="B4154" s="372" t="s">
        <v>104</v>
      </c>
      <c r="C4154" s="374" t="s">
        <v>43</v>
      </c>
      <c r="D4154" s="374" t="s">
        <v>97</v>
      </c>
      <c r="E4154" s="375">
        <v>0.5</v>
      </c>
      <c r="F4154" s="268">
        <f>IF(C4154="MAT.",VLOOKUP(A4154,INSUMOS_AUX!A:F,6,FALSE),0)</f>
        <v>1.7</v>
      </c>
      <c r="G4154" s="375">
        <f>IF(C4154="M.O.",VLOOKUP(A4154,INSUMOS_AUX!A:F,6,FALSE),0)</f>
        <v>0</v>
      </c>
    </row>
    <row r="4155" spans="1:7">
      <c r="A4155" s="414">
        <v>37371</v>
      </c>
      <c r="B4155" s="372" t="s">
        <v>105</v>
      </c>
      <c r="C4155" s="374" t="s">
        <v>43</v>
      </c>
      <c r="D4155" s="374" t="s">
        <v>97</v>
      </c>
      <c r="E4155" s="375">
        <v>0.5</v>
      </c>
      <c r="F4155" s="268">
        <f>IF(C4155="MAT.",VLOOKUP(A4155,INSUMOS_AUX!A:F,6,FALSE),0)</f>
        <v>0.64</v>
      </c>
      <c r="G4155" s="375">
        <f>IF(C4155="M.O.",VLOOKUP(A4155,INSUMOS_AUX!A:F,6,FALSE),0)</f>
        <v>0</v>
      </c>
    </row>
    <row r="4156" spans="1:7">
      <c r="A4156" s="414">
        <v>37372</v>
      </c>
      <c r="B4156" s="372" t="s">
        <v>106</v>
      </c>
      <c r="C4156" s="374" t="s">
        <v>43</v>
      </c>
      <c r="D4156" s="374" t="s">
        <v>97</v>
      </c>
      <c r="E4156" s="375">
        <v>0.5</v>
      </c>
      <c r="F4156" s="268">
        <f>IF(C4156="MAT.",VLOOKUP(A4156,INSUMOS_AUX!A:F,6,FALSE),0)</f>
        <v>0.37</v>
      </c>
      <c r="G4156" s="375">
        <f>IF(C4156="M.O.",VLOOKUP(A4156,INSUMOS_AUX!A:F,6,FALSE),0)</f>
        <v>0</v>
      </c>
    </row>
    <row r="4157" spans="1:7">
      <c r="A4157" s="414">
        <v>37373</v>
      </c>
      <c r="B4157" s="372" t="s">
        <v>107</v>
      </c>
      <c r="C4157" s="374" t="s">
        <v>43</v>
      </c>
      <c r="D4157" s="374" t="s">
        <v>97</v>
      </c>
      <c r="E4157" s="375">
        <v>0.5</v>
      </c>
      <c r="F4157" s="268">
        <f>IF(C4157="MAT.",VLOOKUP(A4157,INSUMOS_AUX!A:F,6,FALSE),0)</f>
        <v>0.02</v>
      </c>
      <c r="G4157" s="375">
        <f>IF(C4157="M.O.",VLOOKUP(A4157,INSUMOS_AUX!A:F,6,FALSE),0)</f>
        <v>0</v>
      </c>
    </row>
    <row r="4158" spans="1:7">
      <c r="A4158" s="414">
        <v>38382</v>
      </c>
      <c r="B4158" s="372" t="s">
        <v>2915</v>
      </c>
      <c r="C4158" s="374" t="s">
        <v>43</v>
      </c>
      <c r="D4158" s="374" t="s">
        <v>2</v>
      </c>
      <c r="E4158" s="375">
        <v>1.3649999999999999E-3</v>
      </c>
      <c r="F4158" s="268">
        <f>IF(C4158="MAT.",VLOOKUP(A4158,INSUMOS_AUX!A:F,6,FALSE),0)</f>
        <v>7.37</v>
      </c>
      <c r="G4158" s="375">
        <f>IF(C4158="M.O.",VLOOKUP(A4158,INSUMOS_AUX!A:F,6,FALSE),0)</f>
        <v>0</v>
      </c>
    </row>
    <row r="4159" spans="1:7">
      <c r="A4159" s="414">
        <v>38390</v>
      </c>
      <c r="B4159" s="372" t="s">
        <v>4067</v>
      </c>
      <c r="C4159" s="374" t="s">
        <v>43</v>
      </c>
      <c r="D4159" s="374" t="s">
        <v>2</v>
      </c>
      <c r="E4159" s="375">
        <v>7.5575000000000002E-4</v>
      </c>
      <c r="F4159" s="268">
        <f>IF(C4159="MAT.",VLOOKUP(A4159,INSUMOS_AUX!A:F,6,FALSE),0)</f>
        <v>22.22</v>
      </c>
      <c r="G4159" s="375">
        <f>IF(C4159="M.O.",VLOOKUP(A4159,INSUMOS_AUX!A:F,6,FALSE),0)</f>
        <v>0</v>
      </c>
    </row>
    <row r="4160" spans="1:7">
      <c r="A4160" s="414">
        <v>38393</v>
      </c>
      <c r="B4160" s="372" t="s">
        <v>4066</v>
      </c>
      <c r="C4160" s="374" t="s">
        <v>43</v>
      </c>
      <c r="D4160" s="374" t="s">
        <v>2</v>
      </c>
      <c r="E4160" s="375">
        <v>7.5575000000000002E-4</v>
      </c>
      <c r="F4160" s="268">
        <f>IF(C4160="MAT.",VLOOKUP(A4160,INSUMOS_AUX!A:F,6,FALSE),0)</f>
        <v>10.02</v>
      </c>
      <c r="G4160" s="375">
        <f>IF(C4160="M.O.",VLOOKUP(A4160,INSUMOS_AUX!A:F,6,FALSE),0)</f>
        <v>0</v>
      </c>
    </row>
    <row r="4161" spans="1:7">
      <c r="A4161" s="414">
        <v>38396</v>
      </c>
      <c r="B4161" s="372" t="s">
        <v>4090</v>
      </c>
      <c r="C4161" s="374" t="s">
        <v>43</v>
      </c>
      <c r="D4161" s="374" t="s">
        <v>2</v>
      </c>
      <c r="E4161" s="375">
        <v>2.7100000000000001E-5</v>
      </c>
      <c r="F4161" s="268">
        <f>IF(C4161="MAT.",VLOOKUP(A4161,INSUMOS_AUX!A:F,6,FALSE),0)</f>
        <v>308.81</v>
      </c>
      <c r="G4161" s="375">
        <f>IF(C4161="M.O.",VLOOKUP(A4161,INSUMOS_AUX!A:F,6,FALSE),0)</f>
        <v>0</v>
      </c>
    </row>
    <row r="4162" spans="1:7">
      <c r="A4162" s="414">
        <v>38399</v>
      </c>
      <c r="B4162" s="372" t="s">
        <v>914</v>
      </c>
      <c r="C4162" s="374" t="s">
        <v>43</v>
      </c>
      <c r="D4162" s="374" t="s">
        <v>2</v>
      </c>
      <c r="E4162" s="375">
        <v>1.3540000000000001E-4</v>
      </c>
      <c r="F4162" s="268">
        <f>IF(C4162="MAT.",VLOOKUP(A4162,INSUMOS_AUX!A:F,6,FALSE),0)</f>
        <v>123.87</v>
      </c>
      <c r="G4162" s="375">
        <f>IF(C4162="M.O.",VLOOKUP(A4162,INSUMOS_AUX!A:F,6,FALSE),0)</f>
        <v>0</v>
      </c>
    </row>
    <row r="4163" spans="1:7" ht="21">
      <c r="A4163" s="414">
        <v>38413</v>
      </c>
      <c r="B4163" s="372" t="s">
        <v>2921</v>
      </c>
      <c r="C4163" s="374" t="s">
        <v>43</v>
      </c>
      <c r="D4163" s="374" t="s">
        <v>2</v>
      </c>
      <c r="E4163" s="375">
        <v>2.2050000000000001E-5</v>
      </c>
      <c r="F4163" s="268">
        <f>IF(C4163="MAT.",VLOOKUP(A4163,INSUMOS_AUX!A:F,6,FALSE),0)</f>
        <v>623.17999999999995</v>
      </c>
      <c r="G4163" s="375">
        <f>IF(C4163="M.O.",VLOOKUP(A4163,INSUMOS_AUX!A:F,6,FALSE),0)</f>
        <v>0</v>
      </c>
    </row>
    <row r="4164" spans="1:7">
      <c r="A4164" s="414">
        <v>38476</v>
      </c>
      <c r="B4164" s="372" t="s">
        <v>2266</v>
      </c>
      <c r="C4164" s="374" t="s">
        <v>43</v>
      </c>
      <c r="D4164" s="374" t="s">
        <v>2</v>
      </c>
      <c r="E4164" s="375">
        <v>1.0285000000000001E-4</v>
      </c>
      <c r="F4164" s="268">
        <f>IF(C4164="MAT.",VLOOKUP(A4164,INSUMOS_AUX!A:F,6,FALSE),0)</f>
        <v>186.63</v>
      </c>
      <c r="G4164" s="375">
        <f>IF(C4164="M.O.",VLOOKUP(A4164,INSUMOS_AUX!A:F,6,FALSE),0)</f>
        <v>0</v>
      </c>
    </row>
    <row r="4165" spans="1:7">
      <c r="A4165" s="414">
        <v>38477</v>
      </c>
      <c r="B4165" s="372" t="s">
        <v>2267</v>
      </c>
      <c r="C4165" s="374" t="s">
        <v>43</v>
      </c>
      <c r="D4165" s="374" t="s">
        <v>2</v>
      </c>
      <c r="E4165" s="375">
        <v>2.2050000000000001E-5</v>
      </c>
      <c r="F4165" s="268">
        <f>IF(C4165="MAT.",VLOOKUP(A4165,INSUMOS_AUX!A:F,6,FALSE),0)</f>
        <v>528.54</v>
      </c>
      <c r="G4165" s="375">
        <f>IF(C4165="M.O.",VLOOKUP(A4165,INSUMOS_AUX!A:F,6,FALSE),0)</f>
        <v>0</v>
      </c>
    </row>
    <row r="4166" spans="1:7">
      <c r="A4166" s="414" t="s">
        <v>6702</v>
      </c>
      <c r="B4166" s="372" t="s">
        <v>5887</v>
      </c>
      <c r="C4166" s="374" t="s">
        <v>43</v>
      </c>
      <c r="D4166" s="374" t="s">
        <v>2</v>
      </c>
      <c r="E4166" s="375">
        <v>1</v>
      </c>
      <c r="F4166" s="268">
        <f>IF(C4166="MAT.",VLOOKUP(A4166,INSUMOS_AUX!A:F,6,FALSE),0)</f>
        <v>2.1766666666666667</v>
      </c>
      <c r="G4166" s="375">
        <f>IF(C4166="M.O.",VLOOKUP(A4166,INSUMOS_AUX!A:F,6,FALSE),0)</f>
        <v>0</v>
      </c>
    </row>
    <row r="4167" spans="1:7">
      <c r="A4167" s="414"/>
      <c r="B4167" s="110"/>
      <c r="C4167" s="97"/>
      <c r="D4167" s="97"/>
      <c r="E4167" s="97"/>
      <c r="F4167" s="97"/>
      <c r="G4167" s="97"/>
    </row>
    <row r="4168" spans="1:7">
      <c r="A4168" s="414" t="s">
        <v>5862</v>
      </c>
      <c r="B4168" s="358" t="s">
        <v>5863</v>
      </c>
      <c r="C4168" s="360" t="s">
        <v>75</v>
      </c>
      <c r="D4168" s="360" t="s">
        <v>78</v>
      </c>
      <c r="E4168" s="361">
        <v>49</v>
      </c>
      <c r="F4168" s="361">
        <f t="shared" ref="F4168:G4168" si="138">SUMPRODUCT($E4169:$E4195,F4169:F4195)</f>
        <v>4.7847970191999991</v>
      </c>
      <c r="G4168" s="361">
        <f t="shared" si="138"/>
        <v>5.7751526399999999</v>
      </c>
    </row>
    <row r="4169" spans="1:7">
      <c r="A4169" s="414">
        <v>10</v>
      </c>
      <c r="B4169" s="372" t="s">
        <v>332</v>
      </c>
      <c r="C4169" s="374" t="s">
        <v>43</v>
      </c>
      <c r="D4169" s="374" t="s">
        <v>2</v>
      </c>
      <c r="E4169" s="375">
        <v>3.848256E-3</v>
      </c>
      <c r="F4169" s="268">
        <f>IF(C4169="MAT.",VLOOKUP(A4169,INSUMOS_AUX!A:F,6,FALSE),0)</f>
        <v>6.13</v>
      </c>
      <c r="G4169" s="375">
        <f>IF(C4169="M.O.",VLOOKUP(A4169,INSUMOS_AUX!A:F,6,FALSE),0)</f>
        <v>0</v>
      </c>
    </row>
    <row r="4170" spans="1:7" ht="21">
      <c r="A4170" s="414">
        <v>11359</v>
      </c>
      <c r="B4170" s="372" t="s">
        <v>5603</v>
      </c>
      <c r="C4170" s="374" t="s">
        <v>43</v>
      </c>
      <c r="D4170" s="374" t="s">
        <v>2</v>
      </c>
      <c r="E4170" s="375">
        <v>3.2496000000000002E-5</v>
      </c>
      <c r="F4170" s="268">
        <f>IF(C4170="MAT.",VLOOKUP(A4170,INSUMOS_AUX!A:F,6,FALSE),0)</f>
        <v>604.45000000000005</v>
      </c>
      <c r="G4170" s="375">
        <f>IF(C4170="M.O.",VLOOKUP(A4170,INSUMOS_AUX!A:F,6,FALSE),0)</f>
        <v>0</v>
      </c>
    </row>
    <row r="4171" spans="1:7">
      <c r="A4171" s="414">
        <v>12815</v>
      </c>
      <c r="B4171" s="372" t="s">
        <v>2406</v>
      </c>
      <c r="C4171" s="374" t="s">
        <v>43</v>
      </c>
      <c r="D4171" s="374" t="s">
        <v>2</v>
      </c>
      <c r="E4171" s="375">
        <v>4.3531680000000001E-3</v>
      </c>
      <c r="F4171" s="268">
        <f>IF(C4171="MAT.",VLOOKUP(A4171,INSUMOS_AUX!A:F,6,FALSE),0)</f>
        <v>5.65</v>
      </c>
      <c r="G4171" s="375">
        <f>IF(C4171="M.O.",VLOOKUP(A4171,INSUMOS_AUX!A:F,6,FALSE),0)</f>
        <v>0</v>
      </c>
    </row>
    <row r="4172" spans="1:7">
      <c r="A4172" s="414">
        <v>12892</v>
      </c>
      <c r="B4172" s="372" t="s">
        <v>328</v>
      </c>
      <c r="C4172" s="374" t="s">
        <v>43</v>
      </c>
      <c r="D4172" s="374" t="s">
        <v>98</v>
      </c>
      <c r="E4172" s="375">
        <v>6.5926079999999998E-3</v>
      </c>
      <c r="F4172" s="268">
        <f>IF(C4172="MAT.",VLOOKUP(A4172,INSUMOS_AUX!A:F,6,FALSE),0)</f>
        <v>9</v>
      </c>
      <c r="G4172" s="375">
        <f>IF(C4172="M.O.",VLOOKUP(A4172,INSUMOS_AUX!A:F,6,FALSE),0)</f>
        <v>0</v>
      </c>
    </row>
    <row r="4173" spans="1:7">
      <c r="A4173" s="414">
        <v>12893</v>
      </c>
      <c r="B4173" s="372" t="s">
        <v>329</v>
      </c>
      <c r="C4173" s="374" t="s">
        <v>43</v>
      </c>
      <c r="D4173" s="374" t="s">
        <v>98</v>
      </c>
      <c r="E4173" s="375">
        <v>7.6847999999999999E-4</v>
      </c>
      <c r="F4173" s="268">
        <f>IF(C4173="MAT.",VLOOKUP(A4173,INSUMOS_AUX!A:F,6,FALSE),0)</f>
        <v>48</v>
      </c>
      <c r="G4173" s="375">
        <f>IF(C4173="M.O.",VLOOKUP(A4173,INSUMOS_AUX!A:F,6,FALSE),0)</f>
        <v>0</v>
      </c>
    </row>
    <row r="4174" spans="1:7">
      <c r="A4174" s="414">
        <v>2436</v>
      </c>
      <c r="B4174" s="372" t="s">
        <v>333</v>
      </c>
      <c r="C4174" s="374" t="s">
        <v>92</v>
      </c>
      <c r="D4174" s="374" t="s">
        <v>97</v>
      </c>
      <c r="E4174" s="375">
        <v>0.247224</v>
      </c>
      <c r="F4174" s="268">
        <f>IF(C4174="MAT.",VLOOKUP(A4174,INSUMOS_AUX!A:F,6,FALSE),0)</f>
        <v>0</v>
      </c>
      <c r="G4174" s="375">
        <f>IF(C4174="M.O.",VLOOKUP(A4174,INSUMOS_AUX!A:F,6,FALSE),0)</f>
        <v>13.35</v>
      </c>
    </row>
    <row r="4175" spans="1:7">
      <c r="A4175" s="414">
        <v>247</v>
      </c>
      <c r="B4175" s="372" t="s">
        <v>348</v>
      </c>
      <c r="C4175" s="374" t="s">
        <v>92</v>
      </c>
      <c r="D4175" s="374" t="s">
        <v>97</v>
      </c>
      <c r="E4175" s="375">
        <v>0.247224</v>
      </c>
      <c r="F4175" s="268">
        <f>IF(C4175="MAT.",VLOOKUP(A4175,INSUMOS_AUX!A:F,6,FALSE),0)</f>
        <v>0</v>
      </c>
      <c r="G4175" s="375">
        <f>IF(C4175="M.O.",VLOOKUP(A4175,INSUMOS_AUX!A:F,6,FALSE),0)</f>
        <v>10.01</v>
      </c>
    </row>
    <row r="4176" spans="1:7">
      <c r="A4176" s="414">
        <v>25966</v>
      </c>
      <c r="B4176" s="372" t="s">
        <v>3980</v>
      </c>
      <c r="C4176" s="374" t="s">
        <v>43</v>
      </c>
      <c r="D4176" s="374" t="s">
        <v>113</v>
      </c>
      <c r="E4176" s="375">
        <v>7.2552000000000001E-4</v>
      </c>
      <c r="F4176" s="268">
        <f>IF(C4176="MAT.",VLOOKUP(A4176,INSUMOS_AUX!A:F,6,FALSE),0)</f>
        <v>13.63</v>
      </c>
      <c r="G4176" s="375">
        <f>IF(C4176="M.O.",VLOOKUP(A4176,INSUMOS_AUX!A:F,6,FALSE),0)</f>
        <v>0</v>
      </c>
    </row>
    <row r="4177" spans="1:7">
      <c r="A4177" s="414">
        <v>2711</v>
      </c>
      <c r="B4177" s="372" t="s">
        <v>334</v>
      </c>
      <c r="C4177" s="374" t="s">
        <v>43</v>
      </c>
      <c r="D4177" s="374" t="s">
        <v>2</v>
      </c>
      <c r="E4177" s="375">
        <v>3.1900800000000002E-4</v>
      </c>
      <c r="F4177" s="268">
        <f>IF(C4177="MAT.",VLOOKUP(A4177,INSUMOS_AUX!A:F,6,FALSE),0)</f>
        <v>100.24</v>
      </c>
      <c r="G4177" s="375">
        <f>IF(C4177="M.O.",VLOOKUP(A4177,INSUMOS_AUX!A:F,6,FALSE),0)</f>
        <v>0</v>
      </c>
    </row>
    <row r="4178" spans="1:7">
      <c r="A4178" s="414">
        <v>36144</v>
      </c>
      <c r="B4178" s="372" t="s">
        <v>4026</v>
      </c>
      <c r="C4178" s="374" t="s">
        <v>43</v>
      </c>
      <c r="D4178" s="374" t="s">
        <v>2</v>
      </c>
      <c r="E4178" s="375">
        <v>5.3513855999999999E-2</v>
      </c>
      <c r="F4178" s="268">
        <f>IF(C4178="MAT.",VLOOKUP(A4178,INSUMOS_AUX!A:F,6,FALSE),0)</f>
        <v>1.1200000000000001</v>
      </c>
      <c r="G4178" s="375">
        <f>IF(C4178="M.O.",VLOOKUP(A4178,INSUMOS_AUX!A:F,6,FALSE),0)</f>
        <v>0</v>
      </c>
    </row>
    <row r="4179" spans="1:7">
      <c r="A4179" s="414">
        <v>36146</v>
      </c>
      <c r="B4179" s="372" t="s">
        <v>3883</v>
      </c>
      <c r="C4179" s="374" t="s">
        <v>43</v>
      </c>
      <c r="D4179" s="374" t="s">
        <v>2</v>
      </c>
      <c r="E4179" s="375">
        <v>5.9534400000000004E-4</v>
      </c>
      <c r="F4179" s="268">
        <f>IF(C4179="MAT.",VLOOKUP(A4179,INSUMOS_AUX!A:F,6,FALSE),0)</f>
        <v>170</v>
      </c>
      <c r="G4179" s="375">
        <f>IF(C4179="M.O.",VLOOKUP(A4179,INSUMOS_AUX!A:F,6,FALSE),0)</f>
        <v>0</v>
      </c>
    </row>
    <row r="4180" spans="1:7" ht="21">
      <c r="A4180" s="414">
        <v>36149</v>
      </c>
      <c r="B4180" s="372" t="s">
        <v>4647</v>
      </c>
      <c r="C4180" s="374" t="s">
        <v>43</v>
      </c>
      <c r="D4180" s="374" t="s">
        <v>2</v>
      </c>
      <c r="E4180" s="375">
        <v>3.456E-4</v>
      </c>
      <c r="F4180" s="268">
        <f>IF(C4180="MAT.",VLOOKUP(A4180,INSUMOS_AUX!A:F,6,FALSE),0)</f>
        <v>117.5</v>
      </c>
      <c r="G4180" s="375">
        <f>IF(C4180="M.O.",VLOOKUP(A4180,INSUMOS_AUX!A:F,6,FALSE),0)</f>
        <v>0</v>
      </c>
    </row>
    <row r="4181" spans="1:7">
      <c r="A4181" s="414">
        <v>36150</v>
      </c>
      <c r="B4181" s="372" t="s">
        <v>780</v>
      </c>
      <c r="C4181" s="374" t="s">
        <v>43</v>
      </c>
      <c r="D4181" s="374" t="s">
        <v>2</v>
      </c>
      <c r="E4181" s="375">
        <v>1.2702239999999999E-3</v>
      </c>
      <c r="F4181" s="268">
        <f>IF(C4181="MAT.",VLOOKUP(A4181,INSUMOS_AUX!A:F,6,FALSE),0)</f>
        <v>29.7</v>
      </c>
      <c r="G4181" s="375">
        <f>IF(C4181="M.O.",VLOOKUP(A4181,INSUMOS_AUX!A:F,6,FALSE),0)</f>
        <v>0</v>
      </c>
    </row>
    <row r="4182" spans="1:7" ht="21">
      <c r="A4182" s="414">
        <v>36153</v>
      </c>
      <c r="B4182" s="372" t="s">
        <v>4184</v>
      </c>
      <c r="C4182" s="374" t="s">
        <v>43</v>
      </c>
      <c r="D4182" s="374" t="s">
        <v>2</v>
      </c>
      <c r="E4182" s="375">
        <v>5.1599999999999997E-4</v>
      </c>
      <c r="F4182" s="268">
        <f>IF(C4182="MAT.",VLOOKUP(A4182,INSUMOS_AUX!A:F,6,FALSE),0)</f>
        <v>133.75</v>
      </c>
      <c r="G4182" s="375">
        <f>IF(C4182="M.O.",VLOOKUP(A4182,INSUMOS_AUX!A:F,6,FALSE),0)</f>
        <v>0</v>
      </c>
    </row>
    <row r="4183" spans="1:7">
      <c r="A4183" s="414">
        <v>37370</v>
      </c>
      <c r="B4183" s="372" t="s">
        <v>104</v>
      </c>
      <c r="C4183" s="374" t="s">
        <v>43</v>
      </c>
      <c r="D4183" s="374" t="s">
        <v>97</v>
      </c>
      <c r="E4183" s="375">
        <v>0.48</v>
      </c>
      <c r="F4183" s="268">
        <f>IF(C4183="MAT.",VLOOKUP(A4183,INSUMOS_AUX!A:F,6,FALSE),0)</f>
        <v>1.7</v>
      </c>
      <c r="G4183" s="375">
        <f>IF(C4183="M.O.",VLOOKUP(A4183,INSUMOS_AUX!A:F,6,FALSE),0)</f>
        <v>0</v>
      </c>
    </row>
    <row r="4184" spans="1:7">
      <c r="A4184" s="414">
        <v>37371</v>
      </c>
      <c r="B4184" s="372" t="s">
        <v>105</v>
      </c>
      <c r="C4184" s="374" t="s">
        <v>43</v>
      </c>
      <c r="D4184" s="374" t="s">
        <v>97</v>
      </c>
      <c r="E4184" s="375">
        <v>0.48</v>
      </c>
      <c r="F4184" s="268">
        <f>IF(C4184="MAT.",VLOOKUP(A4184,INSUMOS_AUX!A:F,6,FALSE),0)</f>
        <v>0.64</v>
      </c>
      <c r="G4184" s="375">
        <f>IF(C4184="M.O.",VLOOKUP(A4184,INSUMOS_AUX!A:F,6,FALSE),0)</f>
        <v>0</v>
      </c>
    </row>
    <row r="4185" spans="1:7">
      <c r="A4185" s="414">
        <v>37372</v>
      </c>
      <c r="B4185" s="372" t="s">
        <v>106</v>
      </c>
      <c r="C4185" s="374" t="s">
        <v>43</v>
      </c>
      <c r="D4185" s="374" t="s">
        <v>97</v>
      </c>
      <c r="E4185" s="375">
        <v>0.48</v>
      </c>
      <c r="F4185" s="268">
        <f>IF(C4185="MAT.",VLOOKUP(A4185,INSUMOS_AUX!A:F,6,FALSE),0)</f>
        <v>0.37</v>
      </c>
      <c r="G4185" s="375">
        <f>IF(C4185="M.O.",VLOOKUP(A4185,INSUMOS_AUX!A:F,6,FALSE),0)</f>
        <v>0</v>
      </c>
    </row>
    <row r="4186" spans="1:7">
      <c r="A4186" s="414">
        <v>37373</v>
      </c>
      <c r="B4186" s="372" t="s">
        <v>107</v>
      </c>
      <c r="C4186" s="374" t="s">
        <v>43</v>
      </c>
      <c r="D4186" s="374" t="s">
        <v>97</v>
      </c>
      <c r="E4186" s="375">
        <v>0.48</v>
      </c>
      <c r="F4186" s="268">
        <f>IF(C4186="MAT.",VLOOKUP(A4186,INSUMOS_AUX!A:F,6,FALSE),0)</f>
        <v>0.02</v>
      </c>
      <c r="G4186" s="375">
        <f>IF(C4186="M.O.",VLOOKUP(A4186,INSUMOS_AUX!A:F,6,FALSE),0)</f>
        <v>0</v>
      </c>
    </row>
    <row r="4187" spans="1:7">
      <c r="A4187" s="414">
        <v>38382</v>
      </c>
      <c r="B4187" s="372" t="s">
        <v>2915</v>
      </c>
      <c r="C4187" s="374" t="s">
        <v>43</v>
      </c>
      <c r="D4187" s="374" t="s">
        <v>2</v>
      </c>
      <c r="E4187" s="375">
        <v>1.3104E-3</v>
      </c>
      <c r="F4187" s="268">
        <f>IF(C4187="MAT.",VLOOKUP(A4187,INSUMOS_AUX!A:F,6,FALSE),0)</f>
        <v>7.37</v>
      </c>
      <c r="G4187" s="375">
        <f>IF(C4187="M.O.",VLOOKUP(A4187,INSUMOS_AUX!A:F,6,FALSE),0)</f>
        <v>0</v>
      </c>
    </row>
    <row r="4188" spans="1:7">
      <c r="A4188" s="414">
        <v>38390</v>
      </c>
      <c r="B4188" s="372" t="s">
        <v>4067</v>
      </c>
      <c r="C4188" s="374" t="s">
        <v>43</v>
      </c>
      <c r="D4188" s="374" t="s">
        <v>2</v>
      </c>
      <c r="E4188" s="375">
        <v>7.2552000000000001E-4</v>
      </c>
      <c r="F4188" s="268">
        <f>IF(C4188="MAT.",VLOOKUP(A4188,INSUMOS_AUX!A:F,6,FALSE),0)</f>
        <v>22.22</v>
      </c>
      <c r="G4188" s="375">
        <f>IF(C4188="M.O.",VLOOKUP(A4188,INSUMOS_AUX!A:F,6,FALSE),0)</f>
        <v>0</v>
      </c>
    </row>
    <row r="4189" spans="1:7">
      <c r="A4189" s="414">
        <v>38393</v>
      </c>
      <c r="B4189" s="372" t="s">
        <v>4066</v>
      </c>
      <c r="C4189" s="374" t="s">
        <v>43</v>
      </c>
      <c r="D4189" s="374" t="s">
        <v>2</v>
      </c>
      <c r="E4189" s="375">
        <v>7.2552000000000001E-4</v>
      </c>
      <c r="F4189" s="268">
        <f>IF(C4189="MAT.",VLOOKUP(A4189,INSUMOS_AUX!A:F,6,FALSE),0)</f>
        <v>10.02</v>
      </c>
      <c r="G4189" s="375">
        <f>IF(C4189="M.O.",VLOOKUP(A4189,INSUMOS_AUX!A:F,6,FALSE),0)</f>
        <v>0</v>
      </c>
    </row>
    <row r="4190" spans="1:7">
      <c r="A4190" s="414">
        <v>38396</v>
      </c>
      <c r="B4190" s="372" t="s">
        <v>4090</v>
      </c>
      <c r="C4190" s="374" t="s">
        <v>43</v>
      </c>
      <c r="D4190" s="374" t="s">
        <v>2</v>
      </c>
      <c r="E4190" s="375">
        <v>2.6016E-5</v>
      </c>
      <c r="F4190" s="268">
        <f>IF(C4190="MAT.",VLOOKUP(A4190,INSUMOS_AUX!A:F,6,FALSE),0)</f>
        <v>308.81</v>
      </c>
      <c r="G4190" s="375">
        <f>IF(C4190="M.O.",VLOOKUP(A4190,INSUMOS_AUX!A:F,6,FALSE),0)</f>
        <v>0</v>
      </c>
    </row>
    <row r="4191" spans="1:7">
      <c r="A4191" s="414">
        <v>38399</v>
      </c>
      <c r="B4191" s="372" t="s">
        <v>914</v>
      </c>
      <c r="C4191" s="374" t="s">
        <v>43</v>
      </c>
      <c r="D4191" s="374" t="s">
        <v>2</v>
      </c>
      <c r="E4191" s="375">
        <v>1.2998400000000001E-4</v>
      </c>
      <c r="F4191" s="268">
        <f>IF(C4191="MAT.",VLOOKUP(A4191,INSUMOS_AUX!A:F,6,FALSE),0)</f>
        <v>123.87</v>
      </c>
      <c r="G4191" s="375">
        <f>IF(C4191="M.O.",VLOOKUP(A4191,INSUMOS_AUX!A:F,6,FALSE),0)</f>
        <v>0</v>
      </c>
    </row>
    <row r="4192" spans="1:7" ht="21">
      <c r="A4192" s="414">
        <v>38413</v>
      </c>
      <c r="B4192" s="372" t="s">
        <v>2921</v>
      </c>
      <c r="C4192" s="374" t="s">
        <v>43</v>
      </c>
      <c r="D4192" s="374" t="s">
        <v>2</v>
      </c>
      <c r="E4192" s="375">
        <v>2.1168000000000001E-5</v>
      </c>
      <c r="F4192" s="268">
        <f>IF(C4192="MAT.",VLOOKUP(A4192,INSUMOS_AUX!A:F,6,FALSE),0)</f>
        <v>623.17999999999995</v>
      </c>
      <c r="G4192" s="375">
        <f>IF(C4192="M.O.",VLOOKUP(A4192,INSUMOS_AUX!A:F,6,FALSE),0)</f>
        <v>0</v>
      </c>
    </row>
    <row r="4193" spans="1:7">
      <c r="A4193" s="414">
        <v>38476</v>
      </c>
      <c r="B4193" s="372" t="s">
        <v>2266</v>
      </c>
      <c r="C4193" s="374" t="s">
        <v>43</v>
      </c>
      <c r="D4193" s="374" t="s">
        <v>2</v>
      </c>
      <c r="E4193" s="375">
        <v>9.8735999999999998E-5</v>
      </c>
      <c r="F4193" s="268">
        <f>IF(C4193="MAT.",VLOOKUP(A4193,INSUMOS_AUX!A:F,6,FALSE),0)</f>
        <v>186.63</v>
      </c>
      <c r="G4193" s="375">
        <f>IF(C4193="M.O.",VLOOKUP(A4193,INSUMOS_AUX!A:F,6,FALSE),0)</f>
        <v>0</v>
      </c>
    </row>
    <row r="4194" spans="1:7">
      <c r="A4194" s="414">
        <v>38477</v>
      </c>
      <c r="B4194" s="372" t="s">
        <v>2267</v>
      </c>
      <c r="C4194" s="374" t="s">
        <v>43</v>
      </c>
      <c r="D4194" s="374" t="s">
        <v>2</v>
      </c>
      <c r="E4194" s="375">
        <v>2.1168000000000001E-5</v>
      </c>
      <c r="F4194" s="268">
        <f>IF(C4194="MAT.",VLOOKUP(A4194,INSUMOS_AUX!A:F,6,FALSE),0)</f>
        <v>528.54</v>
      </c>
      <c r="G4194" s="375">
        <f>IF(C4194="M.O.",VLOOKUP(A4194,INSUMOS_AUX!A:F,6,FALSE),0)</f>
        <v>0</v>
      </c>
    </row>
    <row r="4195" spans="1:7">
      <c r="A4195" s="414" t="s">
        <v>6435</v>
      </c>
      <c r="B4195" s="372" t="s">
        <v>5863</v>
      </c>
      <c r="C4195" s="374" t="s">
        <v>43</v>
      </c>
      <c r="D4195" s="374" t="s">
        <v>78</v>
      </c>
      <c r="E4195" s="375">
        <v>1</v>
      </c>
      <c r="F4195" s="268">
        <f>IF(C4195="MAT.",VLOOKUP(A4195,INSUMOS_AUX!A:F,6,FALSE),0)</f>
        <v>2.86</v>
      </c>
      <c r="G4195" s="375">
        <f>IF(C4195="M.O.",VLOOKUP(A4195,INSUMOS_AUX!A:F,6,FALSE),0)</f>
        <v>0</v>
      </c>
    </row>
    <row r="4196" spans="1:7">
      <c r="A4196" s="414"/>
      <c r="B4196" s="110"/>
      <c r="C4196" s="97"/>
      <c r="D4196" s="97"/>
      <c r="E4196" s="97"/>
      <c r="F4196" s="97"/>
      <c r="G4196" s="97"/>
    </row>
    <row r="4197" spans="1:7">
      <c r="A4197" s="414" t="s">
        <v>5888</v>
      </c>
      <c r="B4197" s="377" t="s">
        <v>5889</v>
      </c>
      <c r="C4197" s="69"/>
      <c r="D4197" s="69"/>
      <c r="E4197" s="69"/>
      <c r="F4197" s="69"/>
      <c r="G4197" s="69"/>
    </row>
    <row r="4198" spans="1:7">
      <c r="A4198" s="414"/>
      <c r="B4198" s="110"/>
      <c r="C4198" s="97"/>
      <c r="D4198" s="97"/>
      <c r="E4198" s="97"/>
      <c r="F4198" s="97"/>
      <c r="G4198" s="97"/>
    </row>
    <row r="4199" spans="1:7" ht="31.5">
      <c r="A4199" s="414" t="s">
        <v>5890</v>
      </c>
      <c r="B4199" s="358" t="s">
        <v>5891</v>
      </c>
      <c r="C4199" s="360" t="s">
        <v>75</v>
      </c>
      <c r="D4199" s="360" t="s">
        <v>2</v>
      </c>
      <c r="E4199" s="361">
        <v>1</v>
      </c>
      <c r="F4199" s="361">
        <f t="shared" ref="F4199:G4199" si="139">SUMPRODUCT($E4200:$E4226,F4200:F4226)</f>
        <v>265.56996895000003</v>
      </c>
      <c r="G4199" s="361">
        <f t="shared" si="139"/>
        <v>60.15784</v>
      </c>
    </row>
    <row r="4200" spans="1:7">
      <c r="A4200" s="414">
        <v>10</v>
      </c>
      <c r="B4200" s="372" t="s">
        <v>332</v>
      </c>
      <c r="C4200" s="374" t="s">
        <v>43</v>
      </c>
      <c r="D4200" s="374" t="s">
        <v>2</v>
      </c>
      <c r="E4200" s="375">
        <v>4.0085999999999997E-2</v>
      </c>
      <c r="F4200" s="268">
        <f>IF(C4200="MAT.",VLOOKUP(A4200,INSUMOS_AUX!A:F,6,FALSE),0)</f>
        <v>6.13</v>
      </c>
      <c r="G4200" s="375">
        <f>IF(C4200="M.O.",VLOOKUP(A4200,INSUMOS_AUX!A:F,6,FALSE),0)</f>
        <v>0</v>
      </c>
    </row>
    <row r="4201" spans="1:7" ht="21">
      <c r="A4201" s="414">
        <v>11359</v>
      </c>
      <c r="B4201" s="372" t="s">
        <v>5603</v>
      </c>
      <c r="C4201" s="374" t="s">
        <v>43</v>
      </c>
      <c r="D4201" s="374" t="s">
        <v>2</v>
      </c>
      <c r="E4201" s="375">
        <v>3.3849999999999999E-4</v>
      </c>
      <c r="F4201" s="268">
        <f>IF(C4201="MAT.",VLOOKUP(A4201,INSUMOS_AUX!A:F,6,FALSE),0)</f>
        <v>604.45000000000005</v>
      </c>
      <c r="G4201" s="375">
        <f>IF(C4201="M.O.",VLOOKUP(A4201,INSUMOS_AUX!A:F,6,FALSE),0)</f>
        <v>0</v>
      </c>
    </row>
    <row r="4202" spans="1:7" ht="21">
      <c r="A4202" s="414">
        <v>12038</v>
      </c>
      <c r="B4202" s="372" t="s">
        <v>3905</v>
      </c>
      <c r="C4202" s="374" t="s">
        <v>43</v>
      </c>
      <c r="D4202" s="374" t="s">
        <v>2</v>
      </c>
      <c r="E4202" s="375">
        <v>1</v>
      </c>
      <c r="F4202" s="268">
        <f>IF(C4202="MAT.",VLOOKUP(A4202,INSUMOS_AUX!A:F,6,FALSE),0)</f>
        <v>245.52</v>
      </c>
      <c r="G4202" s="375">
        <f>IF(C4202="M.O.",VLOOKUP(A4202,INSUMOS_AUX!A:F,6,FALSE),0)</f>
        <v>0</v>
      </c>
    </row>
    <row r="4203" spans="1:7">
      <c r="A4203" s="414">
        <v>12815</v>
      </c>
      <c r="B4203" s="372" t="s">
        <v>2406</v>
      </c>
      <c r="C4203" s="374" t="s">
        <v>43</v>
      </c>
      <c r="D4203" s="374" t="s">
        <v>2</v>
      </c>
      <c r="E4203" s="375">
        <v>4.5345499999999997E-2</v>
      </c>
      <c r="F4203" s="268">
        <f>IF(C4203="MAT.",VLOOKUP(A4203,INSUMOS_AUX!A:F,6,FALSE),0)</f>
        <v>5.65</v>
      </c>
      <c r="G4203" s="375">
        <f>IF(C4203="M.O.",VLOOKUP(A4203,INSUMOS_AUX!A:F,6,FALSE),0)</f>
        <v>0</v>
      </c>
    </row>
    <row r="4204" spans="1:7">
      <c r="A4204" s="414">
        <v>12892</v>
      </c>
      <c r="B4204" s="372" t="s">
        <v>328</v>
      </c>
      <c r="C4204" s="374" t="s">
        <v>43</v>
      </c>
      <c r="D4204" s="374" t="s">
        <v>98</v>
      </c>
      <c r="E4204" s="375">
        <v>6.8672999999999998E-2</v>
      </c>
      <c r="F4204" s="268">
        <f>IF(C4204="MAT.",VLOOKUP(A4204,INSUMOS_AUX!A:F,6,FALSE),0)</f>
        <v>9</v>
      </c>
      <c r="G4204" s="375">
        <f>IF(C4204="M.O.",VLOOKUP(A4204,INSUMOS_AUX!A:F,6,FALSE),0)</f>
        <v>0</v>
      </c>
    </row>
    <row r="4205" spans="1:7">
      <c r="A4205" s="414">
        <v>12893</v>
      </c>
      <c r="B4205" s="372" t="s">
        <v>329</v>
      </c>
      <c r="C4205" s="374" t="s">
        <v>43</v>
      </c>
      <c r="D4205" s="374" t="s">
        <v>98</v>
      </c>
      <c r="E4205" s="375">
        <v>8.005E-3</v>
      </c>
      <c r="F4205" s="268">
        <f>IF(C4205="MAT.",VLOOKUP(A4205,INSUMOS_AUX!A:F,6,FALSE),0)</f>
        <v>48</v>
      </c>
      <c r="G4205" s="375">
        <f>IF(C4205="M.O.",VLOOKUP(A4205,INSUMOS_AUX!A:F,6,FALSE),0)</f>
        <v>0</v>
      </c>
    </row>
    <row r="4206" spans="1:7">
      <c r="A4206" s="414">
        <v>2436</v>
      </c>
      <c r="B4206" s="372" t="s">
        <v>333</v>
      </c>
      <c r="C4206" s="374" t="s">
        <v>92</v>
      </c>
      <c r="D4206" s="374" t="s">
        <v>97</v>
      </c>
      <c r="E4206" s="375">
        <v>2.57525</v>
      </c>
      <c r="F4206" s="268">
        <f>IF(C4206="MAT.",VLOOKUP(A4206,INSUMOS_AUX!A:F,6,FALSE),0)</f>
        <v>0</v>
      </c>
      <c r="G4206" s="375">
        <f>IF(C4206="M.O.",VLOOKUP(A4206,INSUMOS_AUX!A:F,6,FALSE),0)</f>
        <v>13.35</v>
      </c>
    </row>
    <row r="4207" spans="1:7">
      <c r="A4207" s="414">
        <v>247</v>
      </c>
      <c r="B4207" s="372" t="s">
        <v>348</v>
      </c>
      <c r="C4207" s="374" t="s">
        <v>92</v>
      </c>
      <c r="D4207" s="374" t="s">
        <v>97</v>
      </c>
      <c r="E4207" s="375">
        <v>2.57525</v>
      </c>
      <c r="F4207" s="268">
        <f>IF(C4207="MAT.",VLOOKUP(A4207,INSUMOS_AUX!A:F,6,FALSE),0)</f>
        <v>0</v>
      </c>
      <c r="G4207" s="375">
        <f>IF(C4207="M.O.",VLOOKUP(A4207,INSUMOS_AUX!A:F,6,FALSE),0)</f>
        <v>10.01</v>
      </c>
    </row>
    <row r="4208" spans="1:7">
      <c r="A4208" s="414">
        <v>25966</v>
      </c>
      <c r="B4208" s="372" t="s">
        <v>3980</v>
      </c>
      <c r="C4208" s="374" t="s">
        <v>43</v>
      </c>
      <c r="D4208" s="374" t="s">
        <v>113</v>
      </c>
      <c r="E4208" s="375">
        <v>7.5575E-3</v>
      </c>
      <c r="F4208" s="268">
        <f>IF(C4208="MAT.",VLOOKUP(A4208,INSUMOS_AUX!A:F,6,FALSE),0)</f>
        <v>13.63</v>
      </c>
      <c r="G4208" s="375">
        <f>IF(C4208="M.O.",VLOOKUP(A4208,INSUMOS_AUX!A:F,6,FALSE),0)</f>
        <v>0</v>
      </c>
    </row>
    <row r="4209" spans="1:7">
      <c r="A4209" s="414">
        <v>2711</v>
      </c>
      <c r="B4209" s="372" t="s">
        <v>334</v>
      </c>
      <c r="C4209" s="374" t="s">
        <v>43</v>
      </c>
      <c r="D4209" s="374" t="s">
        <v>2</v>
      </c>
      <c r="E4209" s="375">
        <v>3.323E-3</v>
      </c>
      <c r="F4209" s="268">
        <f>IF(C4209="MAT.",VLOOKUP(A4209,INSUMOS_AUX!A:F,6,FALSE),0)</f>
        <v>100.24</v>
      </c>
      <c r="G4209" s="375">
        <f>IF(C4209="M.O.",VLOOKUP(A4209,INSUMOS_AUX!A:F,6,FALSE),0)</f>
        <v>0</v>
      </c>
    </row>
    <row r="4210" spans="1:7">
      <c r="A4210" s="414">
        <v>36144</v>
      </c>
      <c r="B4210" s="372" t="s">
        <v>4026</v>
      </c>
      <c r="C4210" s="374" t="s">
        <v>43</v>
      </c>
      <c r="D4210" s="374" t="s">
        <v>2</v>
      </c>
      <c r="E4210" s="375">
        <v>0.55743600000000004</v>
      </c>
      <c r="F4210" s="268">
        <f>IF(C4210="MAT.",VLOOKUP(A4210,INSUMOS_AUX!A:F,6,FALSE),0)</f>
        <v>1.1200000000000001</v>
      </c>
      <c r="G4210" s="375">
        <f>IF(C4210="M.O.",VLOOKUP(A4210,INSUMOS_AUX!A:F,6,FALSE),0)</f>
        <v>0</v>
      </c>
    </row>
    <row r="4211" spans="1:7">
      <c r="A4211" s="414">
        <v>36146</v>
      </c>
      <c r="B4211" s="372" t="s">
        <v>3883</v>
      </c>
      <c r="C4211" s="374" t="s">
        <v>43</v>
      </c>
      <c r="D4211" s="374" t="s">
        <v>2</v>
      </c>
      <c r="E4211" s="375">
        <v>6.2015000000000004E-3</v>
      </c>
      <c r="F4211" s="268">
        <f>IF(C4211="MAT.",VLOOKUP(A4211,INSUMOS_AUX!A:F,6,FALSE),0)</f>
        <v>170</v>
      </c>
      <c r="G4211" s="375">
        <f>IF(C4211="M.O.",VLOOKUP(A4211,INSUMOS_AUX!A:F,6,FALSE),0)</f>
        <v>0</v>
      </c>
    </row>
    <row r="4212" spans="1:7" ht="21">
      <c r="A4212" s="414">
        <v>36149</v>
      </c>
      <c r="B4212" s="372" t="s">
        <v>4647</v>
      </c>
      <c r="C4212" s="374" t="s">
        <v>43</v>
      </c>
      <c r="D4212" s="374" t="s">
        <v>2</v>
      </c>
      <c r="E4212" s="375">
        <v>3.5999999999999999E-3</v>
      </c>
      <c r="F4212" s="268">
        <f>IF(C4212="MAT.",VLOOKUP(A4212,INSUMOS_AUX!A:F,6,FALSE),0)</f>
        <v>117.5</v>
      </c>
      <c r="G4212" s="375">
        <f>IF(C4212="M.O.",VLOOKUP(A4212,INSUMOS_AUX!A:F,6,FALSE),0)</f>
        <v>0</v>
      </c>
    </row>
    <row r="4213" spans="1:7">
      <c r="A4213" s="414">
        <v>36150</v>
      </c>
      <c r="B4213" s="372" t="s">
        <v>780</v>
      </c>
      <c r="C4213" s="374" t="s">
        <v>43</v>
      </c>
      <c r="D4213" s="374" t="s">
        <v>2</v>
      </c>
      <c r="E4213" s="375">
        <v>1.32315E-2</v>
      </c>
      <c r="F4213" s="268">
        <f>IF(C4213="MAT.",VLOOKUP(A4213,INSUMOS_AUX!A:F,6,FALSE),0)</f>
        <v>29.7</v>
      </c>
      <c r="G4213" s="375">
        <f>IF(C4213="M.O.",VLOOKUP(A4213,INSUMOS_AUX!A:F,6,FALSE),0)</f>
        <v>0</v>
      </c>
    </row>
    <row r="4214" spans="1:7" ht="21">
      <c r="A4214" s="414">
        <v>36153</v>
      </c>
      <c r="B4214" s="372" t="s">
        <v>4184</v>
      </c>
      <c r="C4214" s="374" t="s">
        <v>43</v>
      </c>
      <c r="D4214" s="374" t="s">
        <v>2</v>
      </c>
      <c r="E4214" s="375">
        <v>5.3749999999999996E-3</v>
      </c>
      <c r="F4214" s="268">
        <f>IF(C4214="MAT.",VLOOKUP(A4214,INSUMOS_AUX!A:F,6,FALSE),0)</f>
        <v>133.75</v>
      </c>
      <c r="G4214" s="375">
        <f>IF(C4214="M.O.",VLOOKUP(A4214,INSUMOS_AUX!A:F,6,FALSE),0)</f>
        <v>0</v>
      </c>
    </row>
    <row r="4215" spans="1:7">
      <c r="A4215" s="414">
        <v>37370</v>
      </c>
      <c r="B4215" s="372" t="s">
        <v>104</v>
      </c>
      <c r="C4215" s="374" t="s">
        <v>43</v>
      </c>
      <c r="D4215" s="374" t="s">
        <v>97</v>
      </c>
      <c r="E4215" s="375">
        <v>5</v>
      </c>
      <c r="F4215" s="268">
        <f>IF(C4215="MAT.",VLOOKUP(A4215,INSUMOS_AUX!A:F,6,FALSE),0)</f>
        <v>1.7</v>
      </c>
      <c r="G4215" s="375">
        <f>IF(C4215="M.O.",VLOOKUP(A4215,INSUMOS_AUX!A:F,6,FALSE),0)</f>
        <v>0</v>
      </c>
    </row>
    <row r="4216" spans="1:7">
      <c r="A4216" s="414">
        <v>37371</v>
      </c>
      <c r="B4216" s="372" t="s">
        <v>105</v>
      </c>
      <c r="C4216" s="374" t="s">
        <v>43</v>
      </c>
      <c r="D4216" s="374" t="s">
        <v>97</v>
      </c>
      <c r="E4216" s="375">
        <v>5</v>
      </c>
      <c r="F4216" s="268">
        <f>IF(C4216="MAT.",VLOOKUP(A4216,INSUMOS_AUX!A:F,6,FALSE),0)</f>
        <v>0.64</v>
      </c>
      <c r="G4216" s="375">
        <f>IF(C4216="M.O.",VLOOKUP(A4216,INSUMOS_AUX!A:F,6,FALSE),0)</f>
        <v>0</v>
      </c>
    </row>
    <row r="4217" spans="1:7">
      <c r="A4217" s="414">
        <v>37372</v>
      </c>
      <c r="B4217" s="372" t="s">
        <v>106</v>
      </c>
      <c r="C4217" s="374" t="s">
        <v>43</v>
      </c>
      <c r="D4217" s="374" t="s">
        <v>97</v>
      </c>
      <c r="E4217" s="375">
        <v>5</v>
      </c>
      <c r="F4217" s="268">
        <f>IF(C4217="MAT.",VLOOKUP(A4217,INSUMOS_AUX!A:F,6,FALSE),0)</f>
        <v>0.37</v>
      </c>
      <c r="G4217" s="375">
        <f>IF(C4217="M.O.",VLOOKUP(A4217,INSUMOS_AUX!A:F,6,FALSE),0)</f>
        <v>0</v>
      </c>
    </row>
    <row r="4218" spans="1:7">
      <c r="A4218" s="414">
        <v>37373</v>
      </c>
      <c r="B4218" s="372" t="s">
        <v>107</v>
      </c>
      <c r="C4218" s="374" t="s">
        <v>43</v>
      </c>
      <c r="D4218" s="374" t="s">
        <v>97</v>
      </c>
      <c r="E4218" s="375">
        <v>5</v>
      </c>
      <c r="F4218" s="268">
        <f>IF(C4218="MAT.",VLOOKUP(A4218,INSUMOS_AUX!A:F,6,FALSE),0)</f>
        <v>0.02</v>
      </c>
      <c r="G4218" s="375">
        <f>IF(C4218="M.O.",VLOOKUP(A4218,INSUMOS_AUX!A:F,6,FALSE),0)</f>
        <v>0</v>
      </c>
    </row>
    <row r="4219" spans="1:7">
      <c r="A4219" s="414">
        <v>38382</v>
      </c>
      <c r="B4219" s="372" t="s">
        <v>2915</v>
      </c>
      <c r="C4219" s="374" t="s">
        <v>43</v>
      </c>
      <c r="D4219" s="374" t="s">
        <v>2</v>
      </c>
      <c r="E4219" s="375">
        <v>1.3650000000000001E-2</v>
      </c>
      <c r="F4219" s="268">
        <f>IF(C4219="MAT.",VLOOKUP(A4219,INSUMOS_AUX!A:F,6,FALSE),0)</f>
        <v>7.37</v>
      </c>
      <c r="G4219" s="375">
        <f>IF(C4219="M.O.",VLOOKUP(A4219,INSUMOS_AUX!A:F,6,FALSE),0)</f>
        <v>0</v>
      </c>
    </row>
    <row r="4220" spans="1:7">
      <c r="A4220" s="414">
        <v>38390</v>
      </c>
      <c r="B4220" s="372" t="s">
        <v>4067</v>
      </c>
      <c r="C4220" s="374" t="s">
        <v>43</v>
      </c>
      <c r="D4220" s="374" t="s">
        <v>2</v>
      </c>
      <c r="E4220" s="375">
        <v>7.5575E-3</v>
      </c>
      <c r="F4220" s="268">
        <f>IF(C4220="MAT.",VLOOKUP(A4220,INSUMOS_AUX!A:F,6,FALSE),0)</f>
        <v>22.22</v>
      </c>
      <c r="G4220" s="375">
        <f>IF(C4220="M.O.",VLOOKUP(A4220,INSUMOS_AUX!A:F,6,FALSE),0)</f>
        <v>0</v>
      </c>
    </row>
    <row r="4221" spans="1:7">
      <c r="A4221" s="414">
        <v>38393</v>
      </c>
      <c r="B4221" s="372" t="s">
        <v>4066</v>
      </c>
      <c r="C4221" s="374" t="s">
        <v>43</v>
      </c>
      <c r="D4221" s="374" t="s">
        <v>2</v>
      </c>
      <c r="E4221" s="375">
        <v>7.5575E-3</v>
      </c>
      <c r="F4221" s="268">
        <f>IF(C4221="MAT.",VLOOKUP(A4221,INSUMOS_AUX!A:F,6,FALSE),0)</f>
        <v>10.02</v>
      </c>
      <c r="G4221" s="375">
        <f>IF(C4221="M.O.",VLOOKUP(A4221,INSUMOS_AUX!A:F,6,FALSE),0)</f>
        <v>0</v>
      </c>
    </row>
    <row r="4222" spans="1:7">
      <c r="A4222" s="414">
        <v>38396</v>
      </c>
      <c r="B4222" s="372" t="s">
        <v>4090</v>
      </c>
      <c r="C4222" s="374" t="s">
        <v>43</v>
      </c>
      <c r="D4222" s="374" t="s">
        <v>2</v>
      </c>
      <c r="E4222" s="375">
        <v>2.7099999999999997E-4</v>
      </c>
      <c r="F4222" s="268">
        <f>IF(C4222="MAT.",VLOOKUP(A4222,INSUMOS_AUX!A:F,6,FALSE),0)</f>
        <v>308.81</v>
      </c>
      <c r="G4222" s="375">
        <f>IF(C4222="M.O.",VLOOKUP(A4222,INSUMOS_AUX!A:F,6,FALSE),0)</f>
        <v>0</v>
      </c>
    </row>
    <row r="4223" spans="1:7">
      <c r="A4223" s="414">
        <v>38399</v>
      </c>
      <c r="B4223" s="372" t="s">
        <v>914</v>
      </c>
      <c r="C4223" s="374" t="s">
        <v>43</v>
      </c>
      <c r="D4223" s="374" t="s">
        <v>2</v>
      </c>
      <c r="E4223" s="375">
        <v>1.354E-3</v>
      </c>
      <c r="F4223" s="268">
        <f>IF(C4223="MAT.",VLOOKUP(A4223,INSUMOS_AUX!A:F,6,FALSE),0)</f>
        <v>123.87</v>
      </c>
      <c r="G4223" s="375">
        <f>IF(C4223="M.O.",VLOOKUP(A4223,INSUMOS_AUX!A:F,6,FALSE),0)</f>
        <v>0</v>
      </c>
    </row>
    <row r="4224" spans="1:7" ht="21">
      <c r="A4224" s="414">
        <v>38413</v>
      </c>
      <c r="B4224" s="372" t="s">
        <v>2921</v>
      </c>
      <c r="C4224" s="374" t="s">
        <v>43</v>
      </c>
      <c r="D4224" s="374" t="s">
        <v>2</v>
      </c>
      <c r="E4224" s="375">
        <v>2.2049999999999999E-4</v>
      </c>
      <c r="F4224" s="268">
        <f>IF(C4224="MAT.",VLOOKUP(A4224,INSUMOS_AUX!A:F,6,FALSE),0)</f>
        <v>623.17999999999995</v>
      </c>
      <c r="G4224" s="375">
        <f>IF(C4224="M.O.",VLOOKUP(A4224,INSUMOS_AUX!A:F,6,FALSE),0)</f>
        <v>0</v>
      </c>
    </row>
    <row r="4225" spans="1:7">
      <c r="A4225" s="414">
        <v>38476</v>
      </c>
      <c r="B4225" s="372" t="s">
        <v>2266</v>
      </c>
      <c r="C4225" s="374" t="s">
        <v>43</v>
      </c>
      <c r="D4225" s="374" t="s">
        <v>2</v>
      </c>
      <c r="E4225" s="375">
        <v>1.0284999999999999E-3</v>
      </c>
      <c r="F4225" s="268">
        <f>IF(C4225="MAT.",VLOOKUP(A4225,INSUMOS_AUX!A:F,6,FALSE),0)</f>
        <v>186.63</v>
      </c>
      <c r="G4225" s="375">
        <f>IF(C4225="M.O.",VLOOKUP(A4225,INSUMOS_AUX!A:F,6,FALSE),0)</f>
        <v>0</v>
      </c>
    </row>
    <row r="4226" spans="1:7">
      <c r="A4226" s="414">
        <v>38477</v>
      </c>
      <c r="B4226" s="372" t="s">
        <v>2267</v>
      </c>
      <c r="C4226" s="374" t="s">
        <v>43</v>
      </c>
      <c r="D4226" s="374" t="s">
        <v>2</v>
      </c>
      <c r="E4226" s="375">
        <v>2.2049999999999999E-4</v>
      </c>
      <c r="F4226" s="268">
        <f>IF(C4226="MAT.",VLOOKUP(A4226,INSUMOS_AUX!A:F,6,FALSE),0)</f>
        <v>528.54</v>
      </c>
      <c r="G4226" s="375">
        <f>IF(C4226="M.O.",VLOOKUP(A4226,INSUMOS_AUX!A:F,6,FALSE),0)</f>
        <v>0</v>
      </c>
    </row>
    <row r="4227" spans="1:7">
      <c r="A4227" s="414"/>
      <c r="B4227" s="110"/>
      <c r="C4227" s="97"/>
      <c r="D4227" s="97"/>
      <c r="E4227" s="97"/>
      <c r="F4227" s="97"/>
      <c r="G4227" s="97"/>
    </row>
    <row r="4228" spans="1:7" ht="21">
      <c r="A4228" s="414" t="s">
        <v>5892</v>
      </c>
      <c r="B4228" s="358" t="s">
        <v>5893</v>
      </c>
      <c r="C4228" s="360" t="s">
        <v>75</v>
      </c>
      <c r="D4228" s="360" t="s">
        <v>78</v>
      </c>
      <c r="E4228" s="361">
        <v>422</v>
      </c>
      <c r="F4228" s="361">
        <f t="shared" ref="F4228:G4228" si="140">SUMPRODUCT($E4229:$E4256,F4229:F4256)</f>
        <v>1.8045896274000002</v>
      </c>
      <c r="G4228" s="361">
        <f t="shared" si="140"/>
        <v>0.72189407999999999</v>
      </c>
    </row>
    <row r="4229" spans="1:7">
      <c r="A4229" s="414">
        <v>10</v>
      </c>
      <c r="B4229" s="372" t="s">
        <v>332</v>
      </c>
      <c r="C4229" s="374" t="s">
        <v>43</v>
      </c>
      <c r="D4229" s="374" t="s">
        <v>2</v>
      </c>
      <c r="E4229" s="375">
        <v>4.81032E-4</v>
      </c>
      <c r="F4229" s="268">
        <f>IF(C4229="MAT.",VLOOKUP(A4229,INSUMOS_AUX!A:F,6,FALSE),0)</f>
        <v>6.13</v>
      </c>
      <c r="G4229" s="375">
        <f>IF(C4229="M.O.",VLOOKUP(A4229,INSUMOS_AUX!A:F,6,FALSE),0)</f>
        <v>0</v>
      </c>
    </row>
    <row r="4230" spans="1:7" ht="21">
      <c r="A4230" s="414">
        <v>1014</v>
      </c>
      <c r="B4230" s="372" t="s">
        <v>1132</v>
      </c>
      <c r="C4230" s="374" t="s">
        <v>43</v>
      </c>
      <c r="D4230" s="374" t="s">
        <v>78</v>
      </c>
      <c r="E4230" s="375">
        <v>1.19</v>
      </c>
      <c r="F4230" s="268">
        <f>IF(C4230="MAT.",VLOOKUP(A4230,INSUMOS_AUX!A:F,6,FALSE),0)</f>
        <v>1.29</v>
      </c>
      <c r="G4230" s="375">
        <f>IF(C4230="M.O.",VLOOKUP(A4230,INSUMOS_AUX!A:F,6,FALSE),0)</f>
        <v>0</v>
      </c>
    </row>
    <row r="4231" spans="1:7" ht="21">
      <c r="A4231" s="414">
        <v>11359</v>
      </c>
      <c r="B4231" s="372" t="s">
        <v>5603</v>
      </c>
      <c r="C4231" s="374" t="s">
        <v>43</v>
      </c>
      <c r="D4231" s="374" t="s">
        <v>2</v>
      </c>
      <c r="E4231" s="375">
        <v>4.0620000000000002E-6</v>
      </c>
      <c r="F4231" s="268">
        <f>IF(C4231="MAT.",VLOOKUP(A4231,INSUMOS_AUX!A:F,6,FALSE),0)</f>
        <v>604.45000000000005</v>
      </c>
      <c r="G4231" s="375">
        <f>IF(C4231="M.O.",VLOOKUP(A4231,INSUMOS_AUX!A:F,6,FALSE),0)</f>
        <v>0</v>
      </c>
    </row>
    <row r="4232" spans="1:7">
      <c r="A4232" s="414">
        <v>12815</v>
      </c>
      <c r="B4232" s="372" t="s">
        <v>2406</v>
      </c>
      <c r="C4232" s="374" t="s">
        <v>43</v>
      </c>
      <c r="D4232" s="374" t="s">
        <v>2</v>
      </c>
      <c r="E4232" s="375">
        <v>5.4414600000000002E-4</v>
      </c>
      <c r="F4232" s="268">
        <f>IF(C4232="MAT.",VLOOKUP(A4232,INSUMOS_AUX!A:F,6,FALSE),0)</f>
        <v>5.65</v>
      </c>
      <c r="G4232" s="375">
        <f>IF(C4232="M.O.",VLOOKUP(A4232,INSUMOS_AUX!A:F,6,FALSE),0)</f>
        <v>0</v>
      </c>
    </row>
    <row r="4233" spans="1:7">
      <c r="A4233" s="414">
        <v>12892</v>
      </c>
      <c r="B4233" s="372" t="s">
        <v>328</v>
      </c>
      <c r="C4233" s="374" t="s">
        <v>43</v>
      </c>
      <c r="D4233" s="374" t="s">
        <v>98</v>
      </c>
      <c r="E4233" s="375">
        <v>8.2407599999999998E-4</v>
      </c>
      <c r="F4233" s="268">
        <f>IF(C4233="MAT.",VLOOKUP(A4233,INSUMOS_AUX!A:F,6,FALSE),0)</f>
        <v>9</v>
      </c>
      <c r="G4233" s="375">
        <f>IF(C4233="M.O.",VLOOKUP(A4233,INSUMOS_AUX!A:F,6,FALSE),0)</f>
        <v>0</v>
      </c>
    </row>
    <row r="4234" spans="1:7">
      <c r="A4234" s="414">
        <v>12893</v>
      </c>
      <c r="B4234" s="372" t="s">
        <v>329</v>
      </c>
      <c r="C4234" s="374" t="s">
        <v>43</v>
      </c>
      <c r="D4234" s="374" t="s">
        <v>98</v>
      </c>
      <c r="E4234" s="375">
        <v>9.6059999999999998E-5</v>
      </c>
      <c r="F4234" s="268">
        <f>IF(C4234="MAT.",VLOOKUP(A4234,INSUMOS_AUX!A:F,6,FALSE),0)</f>
        <v>48</v>
      </c>
      <c r="G4234" s="375">
        <f>IF(C4234="M.O.",VLOOKUP(A4234,INSUMOS_AUX!A:F,6,FALSE),0)</f>
        <v>0</v>
      </c>
    </row>
    <row r="4235" spans="1:7">
      <c r="A4235" s="414">
        <v>21127</v>
      </c>
      <c r="B4235" s="372" t="s">
        <v>353</v>
      </c>
      <c r="C4235" s="374" t="s">
        <v>43</v>
      </c>
      <c r="D4235" s="374" t="s">
        <v>2</v>
      </c>
      <c r="E4235" s="375">
        <v>8.9999999999999993E-3</v>
      </c>
      <c r="F4235" s="268">
        <f>IF(C4235="MAT.",VLOOKUP(A4235,INSUMOS_AUX!A:F,6,FALSE),0)</f>
        <v>3.21</v>
      </c>
      <c r="G4235" s="375">
        <f>IF(C4235="M.O.",VLOOKUP(A4235,INSUMOS_AUX!A:F,6,FALSE),0)</f>
        <v>0</v>
      </c>
    </row>
    <row r="4236" spans="1:7">
      <c r="A4236" s="414">
        <v>2436</v>
      </c>
      <c r="B4236" s="372" t="s">
        <v>333</v>
      </c>
      <c r="C4236" s="374" t="s">
        <v>92</v>
      </c>
      <c r="D4236" s="374" t="s">
        <v>97</v>
      </c>
      <c r="E4236" s="375">
        <v>3.0903E-2</v>
      </c>
      <c r="F4236" s="268">
        <f>IF(C4236="MAT.",VLOOKUP(A4236,INSUMOS_AUX!A:F,6,FALSE),0)</f>
        <v>0</v>
      </c>
      <c r="G4236" s="375">
        <f>IF(C4236="M.O.",VLOOKUP(A4236,INSUMOS_AUX!A:F,6,FALSE),0)</f>
        <v>13.35</v>
      </c>
    </row>
    <row r="4237" spans="1:7">
      <c r="A4237" s="414">
        <v>247</v>
      </c>
      <c r="B4237" s="372" t="s">
        <v>348</v>
      </c>
      <c r="C4237" s="374" t="s">
        <v>92</v>
      </c>
      <c r="D4237" s="374" t="s">
        <v>97</v>
      </c>
      <c r="E4237" s="375">
        <v>3.0903E-2</v>
      </c>
      <c r="F4237" s="268">
        <f>IF(C4237="MAT.",VLOOKUP(A4237,INSUMOS_AUX!A:F,6,FALSE),0)</f>
        <v>0</v>
      </c>
      <c r="G4237" s="375">
        <f>IF(C4237="M.O.",VLOOKUP(A4237,INSUMOS_AUX!A:F,6,FALSE),0)</f>
        <v>10.01</v>
      </c>
    </row>
    <row r="4238" spans="1:7">
      <c r="A4238" s="414">
        <v>25966</v>
      </c>
      <c r="B4238" s="372" t="s">
        <v>3980</v>
      </c>
      <c r="C4238" s="374" t="s">
        <v>43</v>
      </c>
      <c r="D4238" s="374" t="s">
        <v>113</v>
      </c>
      <c r="E4238" s="375">
        <v>9.0690000000000001E-5</v>
      </c>
      <c r="F4238" s="268">
        <f>IF(C4238="MAT.",VLOOKUP(A4238,INSUMOS_AUX!A:F,6,FALSE),0)</f>
        <v>13.63</v>
      </c>
      <c r="G4238" s="375">
        <f>IF(C4238="M.O.",VLOOKUP(A4238,INSUMOS_AUX!A:F,6,FALSE),0)</f>
        <v>0</v>
      </c>
    </row>
    <row r="4239" spans="1:7">
      <c r="A4239" s="414">
        <v>2711</v>
      </c>
      <c r="B4239" s="372" t="s">
        <v>334</v>
      </c>
      <c r="C4239" s="374" t="s">
        <v>43</v>
      </c>
      <c r="D4239" s="374" t="s">
        <v>2</v>
      </c>
      <c r="E4239" s="375">
        <v>3.9876000000000002E-5</v>
      </c>
      <c r="F4239" s="268">
        <f>IF(C4239="MAT.",VLOOKUP(A4239,INSUMOS_AUX!A:F,6,FALSE),0)</f>
        <v>100.24</v>
      </c>
      <c r="G4239" s="375">
        <f>IF(C4239="M.O.",VLOOKUP(A4239,INSUMOS_AUX!A:F,6,FALSE),0)</f>
        <v>0</v>
      </c>
    </row>
    <row r="4240" spans="1:7">
      <c r="A4240" s="414">
        <v>36144</v>
      </c>
      <c r="B4240" s="372" t="s">
        <v>4026</v>
      </c>
      <c r="C4240" s="374" t="s">
        <v>43</v>
      </c>
      <c r="D4240" s="374" t="s">
        <v>2</v>
      </c>
      <c r="E4240" s="375">
        <v>6.6892319999999998E-3</v>
      </c>
      <c r="F4240" s="268">
        <f>IF(C4240="MAT.",VLOOKUP(A4240,INSUMOS_AUX!A:F,6,FALSE),0)</f>
        <v>1.1200000000000001</v>
      </c>
      <c r="G4240" s="375">
        <f>IF(C4240="M.O.",VLOOKUP(A4240,INSUMOS_AUX!A:F,6,FALSE),0)</f>
        <v>0</v>
      </c>
    </row>
    <row r="4241" spans="1:7">
      <c r="A4241" s="414">
        <v>36146</v>
      </c>
      <c r="B4241" s="372" t="s">
        <v>3883</v>
      </c>
      <c r="C4241" s="374" t="s">
        <v>43</v>
      </c>
      <c r="D4241" s="374" t="s">
        <v>2</v>
      </c>
      <c r="E4241" s="375">
        <v>7.4418000000000005E-5</v>
      </c>
      <c r="F4241" s="268">
        <f>IF(C4241="MAT.",VLOOKUP(A4241,INSUMOS_AUX!A:F,6,FALSE),0)</f>
        <v>170</v>
      </c>
      <c r="G4241" s="375">
        <f>IF(C4241="M.O.",VLOOKUP(A4241,INSUMOS_AUX!A:F,6,FALSE),0)</f>
        <v>0</v>
      </c>
    </row>
    <row r="4242" spans="1:7" ht="21">
      <c r="A4242" s="414">
        <v>36149</v>
      </c>
      <c r="B4242" s="372" t="s">
        <v>4647</v>
      </c>
      <c r="C4242" s="374" t="s">
        <v>43</v>
      </c>
      <c r="D4242" s="374" t="s">
        <v>2</v>
      </c>
      <c r="E4242" s="375">
        <v>4.32E-5</v>
      </c>
      <c r="F4242" s="268">
        <f>IF(C4242="MAT.",VLOOKUP(A4242,INSUMOS_AUX!A:F,6,FALSE),0)</f>
        <v>117.5</v>
      </c>
      <c r="G4242" s="375">
        <f>IF(C4242="M.O.",VLOOKUP(A4242,INSUMOS_AUX!A:F,6,FALSE),0)</f>
        <v>0</v>
      </c>
    </row>
    <row r="4243" spans="1:7">
      <c r="A4243" s="414">
        <v>36150</v>
      </c>
      <c r="B4243" s="372" t="s">
        <v>780</v>
      </c>
      <c r="C4243" s="374" t="s">
        <v>43</v>
      </c>
      <c r="D4243" s="374" t="s">
        <v>2</v>
      </c>
      <c r="E4243" s="375">
        <v>1.5877799999999999E-4</v>
      </c>
      <c r="F4243" s="268">
        <f>IF(C4243="MAT.",VLOOKUP(A4243,INSUMOS_AUX!A:F,6,FALSE),0)</f>
        <v>29.7</v>
      </c>
      <c r="G4243" s="375">
        <f>IF(C4243="M.O.",VLOOKUP(A4243,INSUMOS_AUX!A:F,6,FALSE),0)</f>
        <v>0</v>
      </c>
    </row>
    <row r="4244" spans="1:7" ht="21">
      <c r="A4244" s="414">
        <v>36153</v>
      </c>
      <c r="B4244" s="372" t="s">
        <v>4184</v>
      </c>
      <c r="C4244" s="374" t="s">
        <v>43</v>
      </c>
      <c r="D4244" s="374" t="s">
        <v>2</v>
      </c>
      <c r="E4244" s="375">
        <v>6.4499999999999996E-5</v>
      </c>
      <c r="F4244" s="268">
        <f>IF(C4244="MAT.",VLOOKUP(A4244,INSUMOS_AUX!A:F,6,FALSE),0)</f>
        <v>133.75</v>
      </c>
      <c r="G4244" s="375">
        <f>IF(C4244="M.O.",VLOOKUP(A4244,INSUMOS_AUX!A:F,6,FALSE),0)</f>
        <v>0</v>
      </c>
    </row>
    <row r="4245" spans="1:7">
      <c r="A4245" s="414">
        <v>37370</v>
      </c>
      <c r="B4245" s="372" t="s">
        <v>104</v>
      </c>
      <c r="C4245" s="374" t="s">
        <v>43</v>
      </c>
      <c r="D4245" s="374" t="s">
        <v>97</v>
      </c>
      <c r="E4245" s="375">
        <v>0.06</v>
      </c>
      <c r="F4245" s="268">
        <f>IF(C4245="MAT.",VLOOKUP(A4245,INSUMOS_AUX!A:F,6,FALSE),0)</f>
        <v>1.7</v>
      </c>
      <c r="G4245" s="375">
        <f>IF(C4245="M.O.",VLOOKUP(A4245,INSUMOS_AUX!A:F,6,FALSE),0)</f>
        <v>0</v>
      </c>
    </row>
    <row r="4246" spans="1:7">
      <c r="A4246" s="414">
        <v>37371</v>
      </c>
      <c r="B4246" s="372" t="s">
        <v>105</v>
      </c>
      <c r="C4246" s="374" t="s">
        <v>43</v>
      </c>
      <c r="D4246" s="374" t="s">
        <v>97</v>
      </c>
      <c r="E4246" s="375">
        <v>0.06</v>
      </c>
      <c r="F4246" s="268">
        <f>IF(C4246="MAT.",VLOOKUP(A4246,INSUMOS_AUX!A:F,6,FALSE),0)</f>
        <v>0.64</v>
      </c>
      <c r="G4246" s="375">
        <f>IF(C4246="M.O.",VLOOKUP(A4246,INSUMOS_AUX!A:F,6,FALSE),0)</f>
        <v>0</v>
      </c>
    </row>
    <row r="4247" spans="1:7">
      <c r="A4247" s="414">
        <v>37372</v>
      </c>
      <c r="B4247" s="372" t="s">
        <v>106</v>
      </c>
      <c r="C4247" s="374" t="s">
        <v>43</v>
      </c>
      <c r="D4247" s="374" t="s">
        <v>97</v>
      </c>
      <c r="E4247" s="375">
        <v>0.06</v>
      </c>
      <c r="F4247" s="268">
        <f>IF(C4247="MAT.",VLOOKUP(A4247,INSUMOS_AUX!A:F,6,FALSE),0)</f>
        <v>0.37</v>
      </c>
      <c r="G4247" s="375">
        <f>IF(C4247="M.O.",VLOOKUP(A4247,INSUMOS_AUX!A:F,6,FALSE),0)</f>
        <v>0</v>
      </c>
    </row>
    <row r="4248" spans="1:7">
      <c r="A4248" s="414">
        <v>37373</v>
      </c>
      <c r="B4248" s="372" t="s">
        <v>107</v>
      </c>
      <c r="C4248" s="374" t="s">
        <v>43</v>
      </c>
      <c r="D4248" s="374" t="s">
        <v>97</v>
      </c>
      <c r="E4248" s="375">
        <v>0.06</v>
      </c>
      <c r="F4248" s="268">
        <f>IF(C4248="MAT.",VLOOKUP(A4248,INSUMOS_AUX!A:F,6,FALSE),0)</f>
        <v>0.02</v>
      </c>
      <c r="G4248" s="375">
        <f>IF(C4248="M.O.",VLOOKUP(A4248,INSUMOS_AUX!A:F,6,FALSE),0)</f>
        <v>0</v>
      </c>
    </row>
    <row r="4249" spans="1:7">
      <c r="A4249" s="414">
        <v>38382</v>
      </c>
      <c r="B4249" s="372" t="s">
        <v>2915</v>
      </c>
      <c r="C4249" s="374" t="s">
        <v>43</v>
      </c>
      <c r="D4249" s="374" t="s">
        <v>2</v>
      </c>
      <c r="E4249" s="375">
        <v>1.638E-4</v>
      </c>
      <c r="F4249" s="268">
        <f>IF(C4249="MAT.",VLOOKUP(A4249,INSUMOS_AUX!A:F,6,FALSE),0)</f>
        <v>7.37</v>
      </c>
      <c r="G4249" s="375">
        <f>IF(C4249="M.O.",VLOOKUP(A4249,INSUMOS_AUX!A:F,6,FALSE),0)</f>
        <v>0</v>
      </c>
    </row>
    <row r="4250" spans="1:7">
      <c r="A4250" s="414">
        <v>38390</v>
      </c>
      <c r="B4250" s="372" t="s">
        <v>4067</v>
      </c>
      <c r="C4250" s="374" t="s">
        <v>43</v>
      </c>
      <c r="D4250" s="374" t="s">
        <v>2</v>
      </c>
      <c r="E4250" s="375">
        <v>9.0690000000000001E-5</v>
      </c>
      <c r="F4250" s="268">
        <f>IF(C4250="MAT.",VLOOKUP(A4250,INSUMOS_AUX!A:F,6,FALSE),0)</f>
        <v>22.22</v>
      </c>
      <c r="G4250" s="375">
        <f>IF(C4250="M.O.",VLOOKUP(A4250,INSUMOS_AUX!A:F,6,FALSE),0)</f>
        <v>0</v>
      </c>
    </row>
    <row r="4251" spans="1:7">
      <c r="A4251" s="414">
        <v>38393</v>
      </c>
      <c r="B4251" s="372" t="s">
        <v>4066</v>
      </c>
      <c r="C4251" s="374" t="s">
        <v>43</v>
      </c>
      <c r="D4251" s="374" t="s">
        <v>2</v>
      </c>
      <c r="E4251" s="375">
        <v>9.0690000000000001E-5</v>
      </c>
      <c r="F4251" s="268">
        <f>IF(C4251="MAT.",VLOOKUP(A4251,INSUMOS_AUX!A:F,6,FALSE),0)</f>
        <v>10.02</v>
      </c>
      <c r="G4251" s="375">
        <f>IF(C4251="M.O.",VLOOKUP(A4251,INSUMOS_AUX!A:F,6,FALSE),0)</f>
        <v>0</v>
      </c>
    </row>
    <row r="4252" spans="1:7">
      <c r="A4252" s="414">
        <v>38396</v>
      </c>
      <c r="B4252" s="372" t="s">
        <v>4090</v>
      </c>
      <c r="C4252" s="374" t="s">
        <v>43</v>
      </c>
      <c r="D4252" s="374" t="s">
        <v>2</v>
      </c>
      <c r="E4252" s="375">
        <v>3.252E-6</v>
      </c>
      <c r="F4252" s="268">
        <f>IF(C4252="MAT.",VLOOKUP(A4252,INSUMOS_AUX!A:F,6,FALSE),0)</f>
        <v>308.81</v>
      </c>
      <c r="G4252" s="375">
        <f>IF(C4252="M.O.",VLOOKUP(A4252,INSUMOS_AUX!A:F,6,FALSE),0)</f>
        <v>0</v>
      </c>
    </row>
    <row r="4253" spans="1:7">
      <c r="A4253" s="414">
        <v>38399</v>
      </c>
      <c r="B4253" s="372" t="s">
        <v>914</v>
      </c>
      <c r="C4253" s="374" t="s">
        <v>43</v>
      </c>
      <c r="D4253" s="374" t="s">
        <v>2</v>
      </c>
      <c r="E4253" s="375">
        <v>1.6248000000000001E-5</v>
      </c>
      <c r="F4253" s="268">
        <f>IF(C4253="MAT.",VLOOKUP(A4253,INSUMOS_AUX!A:F,6,FALSE),0)</f>
        <v>123.87</v>
      </c>
      <c r="G4253" s="375">
        <f>IF(C4253="M.O.",VLOOKUP(A4253,INSUMOS_AUX!A:F,6,FALSE),0)</f>
        <v>0</v>
      </c>
    </row>
    <row r="4254" spans="1:7" ht="21">
      <c r="A4254" s="414">
        <v>38413</v>
      </c>
      <c r="B4254" s="372" t="s">
        <v>2921</v>
      </c>
      <c r="C4254" s="374" t="s">
        <v>43</v>
      </c>
      <c r="D4254" s="374" t="s">
        <v>2</v>
      </c>
      <c r="E4254" s="375">
        <v>2.6460000000000002E-6</v>
      </c>
      <c r="F4254" s="268">
        <f>IF(C4254="MAT.",VLOOKUP(A4254,INSUMOS_AUX!A:F,6,FALSE),0)</f>
        <v>623.17999999999995</v>
      </c>
      <c r="G4254" s="375">
        <f>IF(C4254="M.O.",VLOOKUP(A4254,INSUMOS_AUX!A:F,6,FALSE),0)</f>
        <v>0</v>
      </c>
    </row>
    <row r="4255" spans="1:7">
      <c r="A4255" s="414">
        <v>38476</v>
      </c>
      <c r="B4255" s="372" t="s">
        <v>2266</v>
      </c>
      <c r="C4255" s="374" t="s">
        <v>43</v>
      </c>
      <c r="D4255" s="374" t="s">
        <v>2</v>
      </c>
      <c r="E4255" s="375">
        <v>1.2342E-5</v>
      </c>
      <c r="F4255" s="268">
        <f>IF(C4255="MAT.",VLOOKUP(A4255,INSUMOS_AUX!A:F,6,FALSE),0)</f>
        <v>186.63</v>
      </c>
      <c r="G4255" s="375">
        <f>IF(C4255="M.O.",VLOOKUP(A4255,INSUMOS_AUX!A:F,6,FALSE),0)</f>
        <v>0</v>
      </c>
    </row>
    <row r="4256" spans="1:7">
      <c r="A4256" s="414">
        <v>38477</v>
      </c>
      <c r="B4256" s="372" t="s">
        <v>2267</v>
      </c>
      <c r="C4256" s="374" t="s">
        <v>43</v>
      </c>
      <c r="D4256" s="374" t="s">
        <v>2</v>
      </c>
      <c r="E4256" s="375">
        <v>2.6460000000000002E-6</v>
      </c>
      <c r="F4256" s="268">
        <f>IF(C4256="MAT.",VLOOKUP(A4256,INSUMOS_AUX!A:F,6,FALSE),0)</f>
        <v>528.54</v>
      </c>
      <c r="G4256" s="375">
        <f>IF(C4256="M.O.",VLOOKUP(A4256,INSUMOS_AUX!A:F,6,FALSE),0)</f>
        <v>0</v>
      </c>
    </row>
    <row r="4257" spans="1:7">
      <c r="A4257" s="414"/>
      <c r="B4257" s="110"/>
      <c r="C4257" s="97"/>
      <c r="D4257" s="97"/>
      <c r="E4257" s="97"/>
      <c r="F4257" s="97"/>
      <c r="G4257" s="97"/>
    </row>
    <row r="4258" spans="1:7" ht="21">
      <c r="A4258" s="414" t="s">
        <v>5894</v>
      </c>
      <c r="B4258" s="358" t="s">
        <v>5895</v>
      </c>
      <c r="C4258" s="360" t="s">
        <v>75</v>
      </c>
      <c r="D4258" s="360" t="s">
        <v>78</v>
      </c>
      <c r="E4258" s="361">
        <v>30</v>
      </c>
      <c r="F4258" s="361">
        <f t="shared" ref="F4258:G4258" si="141">SUMPRODUCT($E4259:$E4286,F4259:F4286)</f>
        <v>7.7983297047799995</v>
      </c>
      <c r="G4258" s="361">
        <f t="shared" si="141"/>
        <v>1.8528614720000001</v>
      </c>
    </row>
    <row r="4259" spans="1:7">
      <c r="A4259" s="414">
        <v>10</v>
      </c>
      <c r="B4259" s="372" t="s">
        <v>332</v>
      </c>
      <c r="C4259" s="374" t="s">
        <v>43</v>
      </c>
      <c r="D4259" s="374" t="s">
        <v>2</v>
      </c>
      <c r="E4259" s="375">
        <v>1.2346480000000001E-3</v>
      </c>
      <c r="F4259" s="268">
        <f>IF(C4259="MAT.",VLOOKUP(A4259,INSUMOS_AUX!A:F,6,FALSE),0)</f>
        <v>6.13</v>
      </c>
      <c r="G4259" s="375">
        <f>IF(C4259="M.O.",VLOOKUP(A4259,INSUMOS_AUX!A:F,6,FALSE),0)</f>
        <v>0</v>
      </c>
    </row>
    <row r="4260" spans="1:7" ht="31.5">
      <c r="A4260" s="414">
        <v>1020</v>
      </c>
      <c r="B4260" s="372" t="s">
        <v>352</v>
      </c>
      <c r="C4260" s="374" t="s">
        <v>43</v>
      </c>
      <c r="D4260" s="374" t="s">
        <v>78</v>
      </c>
      <c r="E4260" s="375">
        <v>1.19</v>
      </c>
      <c r="F4260" s="268">
        <f>IF(C4260="MAT.",VLOOKUP(A4260,INSUMOS_AUX!A:F,6,FALSE),0)</f>
        <v>6.01</v>
      </c>
      <c r="G4260" s="375">
        <f>IF(C4260="M.O.",VLOOKUP(A4260,INSUMOS_AUX!A:F,6,FALSE),0)</f>
        <v>0</v>
      </c>
    </row>
    <row r="4261" spans="1:7" ht="21">
      <c r="A4261" s="414">
        <v>11359</v>
      </c>
      <c r="B4261" s="372" t="s">
        <v>5603</v>
      </c>
      <c r="C4261" s="374" t="s">
        <v>43</v>
      </c>
      <c r="D4261" s="374" t="s">
        <v>2</v>
      </c>
      <c r="E4261" s="375">
        <v>1.0426E-5</v>
      </c>
      <c r="F4261" s="268">
        <f>IF(C4261="MAT.",VLOOKUP(A4261,INSUMOS_AUX!A:F,6,FALSE),0)</f>
        <v>604.45000000000005</v>
      </c>
      <c r="G4261" s="375">
        <f>IF(C4261="M.O.",VLOOKUP(A4261,INSUMOS_AUX!A:F,6,FALSE),0)</f>
        <v>0</v>
      </c>
    </row>
    <row r="4262" spans="1:7">
      <c r="A4262" s="414">
        <v>12815</v>
      </c>
      <c r="B4262" s="372" t="s">
        <v>2406</v>
      </c>
      <c r="C4262" s="374" t="s">
        <v>43</v>
      </c>
      <c r="D4262" s="374" t="s">
        <v>2</v>
      </c>
      <c r="E4262" s="375">
        <v>1.396642E-3</v>
      </c>
      <c r="F4262" s="268">
        <f>IF(C4262="MAT.",VLOOKUP(A4262,INSUMOS_AUX!A:F,6,FALSE),0)</f>
        <v>5.65</v>
      </c>
      <c r="G4262" s="375">
        <f>IF(C4262="M.O.",VLOOKUP(A4262,INSUMOS_AUX!A:F,6,FALSE),0)</f>
        <v>0</v>
      </c>
    </row>
    <row r="4263" spans="1:7">
      <c r="A4263" s="414">
        <v>12892</v>
      </c>
      <c r="B4263" s="372" t="s">
        <v>328</v>
      </c>
      <c r="C4263" s="374" t="s">
        <v>43</v>
      </c>
      <c r="D4263" s="374" t="s">
        <v>98</v>
      </c>
      <c r="E4263" s="375">
        <v>2.115128E-3</v>
      </c>
      <c r="F4263" s="268">
        <f>IF(C4263="MAT.",VLOOKUP(A4263,INSUMOS_AUX!A:F,6,FALSE),0)</f>
        <v>9</v>
      </c>
      <c r="G4263" s="375">
        <f>IF(C4263="M.O.",VLOOKUP(A4263,INSUMOS_AUX!A:F,6,FALSE),0)</f>
        <v>0</v>
      </c>
    </row>
    <row r="4264" spans="1:7">
      <c r="A4264" s="414">
        <v>12893</v>
      </c>
      <c r="B4264" s="372" t="s">
        <v>329</v>
      </c>
      <c r="C4264" s="374" t="s">
        <v>43</v>
      </c>
      <c r="D4264" s="374" t="s">
        <v>98</v>
      </c>
      <c r="E4264" s="375">
        <v>2.4655400000000001E-4</v>
      </c>
      <c r="F4264" s="268">
        <f>IF(C4264="MAT.",VLOOKUP(A4264,INSUMOS_AUX!A:F,6,FALSE),0)</f>
        <v>48</v>
      </c>
      <c r="G4264" s="375">
        <f>IF(C4264="M.O.",VLOOKUP(A4264,INSUMOS_AUX!A:F,6,FALSE),0)</f>
        <v>0</v>
      </c>
    </row>
    <row r="4265" spans="1:7">
      <c r="A4265" s="414">
        <v>21127</v>
      </c>
      <c r="B4265" s="372" t="s">
        <v>353</v>
      </c>
      <c r="C4265" s="374" t="s">
        <v>43</v>
      </c>
      <c r="D4265" s="374" t="s">
        <v>2</v>
      </c>
      <c r="E4265" s="375">
        <v>8.9999999999999993E-3</v>
      </c>
      <c r="F4265" s="268">
        <f>IF(C4265="MAT.",VLOOKUP(A4265,INSUMOS_AUX!A:F,6,FALSE),0)</f>
        <v>3.21</v>
      </c>
      <c r="G4265" s="375">
        <f>IF(C4265="M.O.",VLOOKUP(A4265,INSUMOS_AUX!A:F,6,FALSE),0)</f>
        <v>0</v>
      </c>
    </row>
    <row r="4266" spans="1:7">
      <c r="A4266" s="414">
        <v>2436</v>
      </c>
      <c r="B4266" s="372" t="s">
        <v>333</v>
      </c>
      <c r="C4266" s="374" t="s">
        <v>92</v>
      </c>
      <c r="D4266" s="374" t="s">
        <v>97</v>
      </c>
      <c r="E4266" s="375">
        <v>7.9317700000000005E-2</v>
      </c>
      <c r="F4266" s="268">
        <f>IF(C4266="MAT.",VLOOKUP(A4266,INSUMOS_AUX!A:F,6,FALSE),0)</f>
        <v>0</v>
      </c>
      <c r="G4266" s="375">
        <f>IF(C4266="M.O.",VLOOKUP(A4266,INSUMOS_AUX!A:F,6,FALSE),0)</f>
        <v>13.35</v>
      </c>
    </row>
    <row r="4267" spans="1:7">
      <c r="A4267" s="414">
        <v>247</v>
      </c>
      <c r="B4267" s="372" t="s">
        <v>348</v>
      </c>
      <c r="C4267" s="374" t="s">
        <v>92</v>
      </c>
      <c r="D4267" s="374" t="s">
        <v>97</v>
      </c>
      <c r="E4267" s="375">
        <v>7.9317700000000005E-2</v>
      </c>
      <c r="F4267" s="268">
        <f>IF(C4267="MAT.",VLOOKUP(A4267,INSUMOS_AUX!A:F,6,FALSE),0)</f>
        <v>0</v>
      </c>
      <c r="G4267" s="375">
        <f>IF(C4267="M.O.",VLOOKUP(A4267,INSUMOS_AUX!A:F,6,FALSE),0)</f>
        <v>10.01</v>
      </c>
    </row>
    <row r="4268" spans="1:7">
      <c r="A4268" s="414">
        <v>25966</v>
      </c>
      <c r="B4268" s="372" t="s">
        <v>3980</v>
      </c>
      <c r="C4268" s="374" t="s">
        <v>43</v>
      </c>
      <c r="D4268" s="374" t="s">
        <v>113</v>
      </c>
      <c r="E4268" s="375">
        <v>2.3277199999999999E-4</v>
      </c>
      <c r="F4268" s="268">
        <f>IF(C4268="MAT.",VLOOKUP(A4268,INSUMOS_AUX!A:F,6,FALSE),0)</f>
        <v>13.63</v>
      </c>
      <c r="G4268" s="375">
        <f>IF(C4268="M.O.",VLOOKUP(A4268,INSUMOS_AUX!A:F,6,FALSE),0)</f>
        <v>0</v>
      </c>
    </row>
    <row r="4269" spans="1:7">
      <c r="A4269" s="414">
        <v>2711</v>
      </c>
      <c r="B4269" s="372" t="s">
        <v>334</v>
      </c>
      <c r="C4269" s="374" t="s">
        <v>43</v>
      </c>
      <c r="D4269" s="374" t="s">
        <v>2</v>
      </c>
      <c r="E4269" s="375">
        <v>1.02348E-4</v>
      </c>
      <c r="F4269" s="268">
        <f>IF(C4269="MAT.",VLOOKUP(A4269,INSUMOS_AUX!A:F,6,FALSE),0)</f>
        <v>100.24</v>
      </c>
      <c r="G4269" s="375">
        <f>IF(C4269="M.O.",VLOOKUP(A4269,INSUMOS_AUX!A:F,6,FALSE),0)</f>
        <v>0</v>
      </c>
    </row>
    <row r="4270" spans="1:7">
      <c r="A4270" s="414">
        <v>36144</v>
      </c>
      <c r="B4270" s="372" t="s">
        <v>4026</v>
      </c>
      <c r="C4270" s="374" t="s">
        <v>43</v>
      </c>
      <c r="D4270" s="374" t="s">
        <v>2</v>
      </c>
      <c r="E4270" s="375">
        <v>1.7169027999999999E-2</v>
      </c>
      <c r="F4270" s="268">
        <f>IF(C4270="MAT.",VLOOKUP(A4270,INSUMOS_AUX!A:F,6,FALSE),0)</f>
        <v>1.1200000000000001</v>
      </c>
      <c r="G4270" s="375">
        <f>IF(C4270="M.O.",VLOOKUP(A4270,INSUMOS_AUX!A:F,6,FALSE),0)</f>
        <v>0</v>
      </c>
    </row>
    <row r="4271" spans="1:7">
      <c r="A4271" s="414">
        <v>36146</v>
      </c>
      <c r="B4271" s="372" t="s">
        <v>3883</v>
      </c>
      <c r="C4271" s="374" t="s">
        <v>43</v>
      </c>
      <c r="D4271" s="374" t="s">
        <v>2</v>
      </c>
      <c r="E4271" s="375">
        <v>1.9100599999999999E-4</v>
      </c>
      <c r="F4271" s="268">
        <f>IF(C4271="MAT.",VLOOKUP(A4271,INSUMOS_AUX!A:F,6,FALSE),0)</f>
        <v>170</v>
      </c>
      <c r="G4271" s="375">
        <f>IF(C4271="M.O.",VLOOKUP(A4271,INSUMOS_AUX!A:F,6,FALSE),0)</f>
        <v>0</v>
      </c>
    </row>
    <row r="4272" spans="1:7" ht="21">
      <c r="A4272" s="414">
        <v>36149</v>
      </c>
      <c r="B4272" s="372" t="s">
        <v>4647</v>
      </c>
      <c r="C4272" s="374" t="s">
        <v>43</v>
      </c>
      <c r="D4272" s="374" t="s">
        <v>2</v>
      </c>
      <c r="E4272" s="375">
        <v>1.1088E-4</v>
      </c>
      <c r="F4272" s="268">
        <f>IF(C4272="MAT.",VLOOKUP(A4272,INSUMOS_AUX!A:F,6,FALSE),0)</f>
        <v>117.5</v>
      </c>
      <c r="G4272" s="375">
        <f>IF(C4272="M.O.",VLOOKUP(A4272,INSUMOS_AUX!A:F,6,FALSE),0)</f>
        <v>0</v>
      </c>
    </row>
    <row r="4273" spans="1:7">
      <c r="A4273" s="414">
        <v>36150</v>
      </c>
      <c r="B4273" s="372" t="s">
        <v>780</v>
      </c>
      <c r="C4273" s="374" t="s">
        <v>43</v>
      </c>
      <c r="D4273" s="374" t="s">
        <v>2</v>
      </c>
      <c r="E4273" s="375">
        <v>4.0753000000000002E-4</v>
      </c>
      <c r="F4273" s="268">
        <f>IF(C4273="MAT.",VLOOKUP(A4273,INSUMOS_AUX!A:F,6,FALSE),0)</f>
        <v>29.7</v>
      </c>
      <c r="G4273" s="375">
        <f>IF(C4273="M.O.",VLOOKUP(A4273,INSUMOS_AUX!A:F,6,FALSE),0)</f>
        <v>0</v>
      </c>
    </row>
    <row r="4274" spans="1:7" ht="21">
      <c r="A4274" s="414">
        <v>36153</v>
      </c>
      <c r="B4274" s="372" t="s">
        <v>4184</v>
      </c>
      <c r="C4274" s="374" t="s">
        <v>43</v>
      </c>
      <c r="D4274" s="374" t="s">
        <v>2</v>
      </c>
      <c r="E4274" s="375">
        <v>1.6555000000000001E-4</v>
      </c>
      <c r="F4274" s="268">
        <f>IF(C4274="MAT.",VLOOKUP(A4274,INSUMOS_AUX!A:F,6,FALSE),0)</f>
        <v>133.75</v>
      </c>
      <c r="G4274" s="375">
        <f>IF(C4274="M.O.",VLOOKUP(A4274,INSUMOS_AUX!A:F,6,FALSE),0)</f>
        <v>0</v>
      </c>
    </row>
    <row r="4275" spans="1:7">
      <c r="A4275" s="414">
        <v>37370</v>
      </c>
      <c r="B4275" s="372" t="s">
        <v>104</v>
      </c>
      <c r="C4275" s="374" t="s">
        <v>43</v>
      </c>
      <c r="D4275" s="374" t="s">
        <v>97</v>
      </c>
      <c r="E4275" s="375">
        <v>0.154</v>
      </c>
      <c r="F4275" s="268">
        <f>IF(C4275="MAT.",VLOOKUP(A4275,INSUMOS_AUX!A:F,6,FALSE),0)</f>
        <v>1.7</v>
      </c>
      <c r="G4275" s="375">
        <f>IF(C4275="M.O.",VLOOKUP(A4275,INSUMOS_AUX!A:F,6,FALSE),0)</f>
        <v>0</v>
      </c>
    </row>
    <row r="4276" spans="1:7">
      <c r="A4276" s="414">
        <v>37371</v>
      </c>
      <c r="B4276" s="372" t="s">
        <v>105</v>
      </c>
      <c r="C4276" s="374" t="s">
        <v>43</v>
      </c>
      <c r="D4276" s="374" t="s">
        <v>97</v>
      </c>
      <c r="E4276" s="375">
        <v>0.154</v>
      </c>
      <c r="F4276" s="268">
        <f>IF(C4276="MAT.",VLOOKUP(A4276,INSUMOS_AUX!A:F,6,FALSE),0)</f>
        <v>0.64</v>
      </c>
      <c r="G4276" s="375">
        <f>IF(C4276="M.O.",VLOOKUP(A4276,INSUMOS_AUX!A:F,6,FALSE),0)</f>
        <v>0</v>
      </c>
    </row>
    <row r="4277" spans="1:7">
      <c r="A4277" s="414">
        <v>37372</v>
      </c>
      <c r="B4277" s="372" t="s">
        <v>106</v>
      </c>
      <c r="C4277" s="374" t="s">
        <v>43</v>
      </c>
      <c r="D4277" s="374" t="s">
        <v>97</v>
      </c>
      <c r="E4277" s="375">
        <v>0.154</v>
      </c>
      <c r="F4277" s="268">
        <f>IF(C4277="MAT.",VLOOKUP(A4277,INSUMOS_AUX!A:F,6,FALSE),0)</f>
        <v>0.37</v>
      </c>
      <c r="G4277" s="375">
        <f>IF(C4277="M.O.",VLOOKUP(A4277,INSUMOS_AUX!A:F,6,FALSE),0)</f>
        <v>0</v>
      </c>
    </row>
    <row r="4278" spans="1:7">
      <c r="A4278" s="414">
        <v>37373</v>
      </c>
      <c r="B4278" s="372" t="s">
        <v>107</v>
      </c>
      <c r="C4278" s="374" t="s">
        <v>43</v>
      </c>
      <c r="D4278" s="374" t="s">
        <v>97</v>
      </c>
      <c r="E4278" s="375">
        <v>0.154</v>
      </c>
      <c r="F4278" s="268">
        <f>IF(C4278="MAT.",VLOOKUP(A4278,INSUMOS_AUX!A:F,6,FALSE),0)</f>
        <v>0.02</v>
      </c>
      <c r="G4278" s="375">
        <f>IF(C4278="M.O.",VLOOKUP(A4278,INSUMOS_AUX!A:F,6,FALSE),0)</f>
        <v>0</v>
      </c>
    </row>
    <row r="4279" spans="1:7">
      <c r="A4279" s="414">
        <v>38382</v>
      </c>
      <c r="B4279" s="372" t="s">
        <v>2915</v>
      </c>
      <c r="C4279" s="374" t="s">
        <v>43</v>
      </c>
      <c r="D4279" s="374" t="s">
        <v>2</v>
      </c>
      <c r="E4279" s="375">
        <v>4.2042000000000002E-4</v>
      </c>
      <c r="F4279" s="268">
        <f>IF(C4279="MAT.",VLOOKUP(A4279,INSUMOS_AUX!A:F,6,FALSE),0)</f>
        <v>7.37</v>
      </c>
      <c r="G4279" s="375">
        <f>IF(C4279="M.O.",VLOOKUP(A4279,INSUMOS_AUX!A:F,6,FALSE),0)</f>
        <v>0</v>
      </c>
    </row>
    <row r="4280" spans="1:7">
      <c r="A4280" s="414">
        <v>38390</v>
      </c>
      <c r="B4280" s="372" t="s">
        <v>4067</v>
      </c>
      <c r="C4280" s="374" t="s">
        <v>43</v>
      </c>
      <c r="D4280" s="374" t="s">
        <v>2</v>
      </c>
      <c r="E4280" s="375">
        <v>2.3277199999999999E-4</v>
      </c>
      <c r="F4280" s="268">
        <f>IF(C4280="MAT.",VLOOKUP(A4280,INSUMOS_AUX!A:F,6,FALSE),0)</f>
        <v>22.22</v>
      </c>
      <c r="G4280" s="375">
        <f>IF(C4280="M.O.",VLOOKUP(A4280,INSUMOS_AUX!A:F,6,FALSE),0)</f>
        <v>0</v>
      </c>
    </row>
    <row r="4281" spans="1:7">
      <c r="A4281" s="414">
        <v>38393</v>
      </c>
      <c r="B4281" s="372" t="s">
        <v>4066</v>
      </c>
      <c r="C4281" s="374" t="s">
        <v>43</v>
      </c>
      <c r="D4281" s="374" t="s">
        <v>2</v>
      </c>
      <c r="E4281" s="375">
        <v>2.3277199999999999E-4</v>
      </c>
      <c r="F4281" s="268">
        <f>IF(C4281="MAT.",VLOOKUP(A4281,INSUMOS_AUX!A:F,6,FALSE),0)</f>
        <v>10.02</v>
      </c>
      <c r="G4281" s="375">
        <f>IF(C4281="M.O.",VLOOKUP(A4281,INSUMOS_AUX!A:F,6,FALSE),0)</f>
        <v>0</v>
      </c>
    </row>
    <row r="4282" spans="1:7">
      <c r="A4282" s="414">
        <v>38396</v>
      </c>
      <c r="B4282" s="372" t="s">
        <v>4090</v>
      </c>
      <c r="C4282" s="374" t="s">
        <v>43</v>
      </c>
      <c r="D4282" s="374" t="s">
        <v>2</v>
      </c>
      <c r="E4282" s="375">
        <v>8.3459999999999994E-6</v>
      </c>
      <c r="F4282" s="268">
        <f>IF(C4282="MAT.",VLOOKUP(A4282,INSUMOS_AUX!A:F,6,FALSE),0)</f>
        <v>308.81</v>
      </c>
      <c r="G4282" s="375">
        <f>IF(C4282="M.O.",VLOOKUP(A4282,INSUMOS_AUX!A:F,6,FALSE),0)</f>
        <v>0</v>
      </c>
    </row>
    <row r="4283" spans="1:7">
      <c r="A4283" s="414">
        <v>38399</v>
      </c>
      <c r="B4283" s="372" t="s">
        <v>914</v>
      </c>
      <c r="C4283" s="374" t="s">
        <v>43</v>
      </c>
      <c r="D4283" s="374" t="s">
        <v>2</v>
      </c>
      <c r="E4283" s="375">
        <v>4.1703999999999999E-5</v>
      </c>
      <c r="F4283" s="268">
        <f>IF(C4283="MAT.",VLOOKUP(A4283,INSUMOS_AUX!A:F,6,FALSE),0)</f>
        <v>123.87</v>
      </c>
      <c r="G4283" s="375">
        <f>IF(C4283="M.O.",VLOOKUP(A4283,INSUMOS_AUX!A:F,6,FALSE),0)</f>
        <v>0</v>
      </c>
    </row>
    <row r="4284" spans="1:7" ht="21">
      <c r="A4284" s="414">
        <v>38413</v>
      </c>
      <c r="B4284" s="372" t="s">
        <v>2921</v>
      </c>
      <c r="C4284" s="374" t="s">
        <v>43</v>
      </c>
      <c r="D4284" s="374" t="s">
        <v>2</v>
      </c>
      <c r="E4284" s="375">
        <v>6.7920000000000004E-6</v>
      </c>
      <c r="F4284" s="268">
        <f>IF(C4284="MAT.",VLOOKUP(A4284,INSUMOS_AUX!A:F,6,FALSE),0)</f>
        <v>623.17999999999995</v>
      </c>
      <c r="G4284" s="375">
        <f>IF(C4284="M.O.",VLOOKUP(A4284,INSUMOS_AUX!A:F,6,FALSE),0)</f>
        <v>0</v>
      </c>
    </row>
    <row r="4285" spans="1:7">
      <c r="A4285" s="414">
        <v>38476</v>
      </c>
      <c r="B4285" s="372" t="s">
        <v>2266</v>
      </c>
      <c r="C4285" s="374" t="s">
        <v>43</v>
      </c>
      <c r="D4285" s="374" t="s">
        <v>2</v>
      </c>
      <c r="E4285" s="375">
        <v>3.1677999999999997E-5</v>
      </c>
      <c r="F4285" s="268">
        <f>IF(C4285="MAT.",VLOOKUP(A4285,INSUMOS_AUX!A:F,6,FALSE),0)</f>
        <v>186.63</v>
      </c>
      <c r="G4285" s="375">
        <f>IF(C4285="M.O.",VLOOKUP(A4285,INSUMOS_AUX!A:F,6,FALSE),0)</f>
        <v>0</v>
      </c>
    </row>
    <row r="4286" spans="1:7">
      <c r="A4286" s="414">
        <v>38477</v>
      </c>
      <c r="B4286" s="372" t="s">
        <v>2267</v>
      </c>
      <c r="C4286" s="374" t="s">
        <v>43</v>
      </c>
      <c r="D4286" s="374" t="s">
        <v>2</v>
      </c>
      <c r="E4286" s="375">
        <v>6.7920000000000004E-6</v>
      </c>
      <c r="F4286" s="268">
        <f>IF(C4286="MAT.",VLOOKUP(A4286,INSUMOS_AUX!A:F,6,FALSE),0)</f>
        <v>528.54</v>
      </c>
      <c r="G4286" s="375">
        <f>IF(C4286="M.O.",VLOOKUP(A4286,INSUMOS_AUX!A:F,6,FALSE),0)</f>
        <v>0</v>
      </c>
    </row>
    <row r="4287" spans="1:7">
      <c r="A4287" s="414"/>
      <c r="B4287" s="110"/>
      <c r="C4287" s="97"/>
      <c r="D4287" s="97"/>
      <c r="E4287" s="97"/>
      <c r="F4287" s="97"/>
      <c r="G4287" s="97"/>
    </row>
    <row r="4288" spans="1:7" ht="21">
      <c r="A4288" s="414" t="s">
        <v>5896</v>
      </c>
      <c r="B4288" s="358" t="s">
        <v>5897</v>
      </c>
      <c r="C4288" s="360" t="s">
        <v>75</v>
      </c>
      <c r="D4288" s="360" t="s">
        <v>2</v>
      </c>
      <c r="E4288" s="361">
        <v>2</v>
      </c>
      <c r="F4288" s="361">
        <f t="shared" ref="F4288:G4288" si="142">SUMPRODUCT($E4289:$E4318,F4289:F4318)</f>
        <v>5.7400818034499999</v>
      </c>
      <c r="G4288" s="361">
        <f t="shared" si="142"/>
        <v>12.552187266189998</v>
      </c>
    </row>
    <row r="4289" spans="1:7">
      <c r="A4289" s="414">
        <v>10</v>
      </c>
      <c r="B4289" s="372" t="s">
        <v>332</v>
      </c>
      <c r="C4289" s="374" t="s">
        <v>43</v>
      </c>
      <c r="D4289" s="374" t="s">
        <v>2</v>
      </c>
      <c r="E4289" s="375">
        <v>8.3830410000000008E-3</v>
      </c>
      <c r="F4289" s="268">
        <f>IF(C4289="MAT.",VLOOKUP(A4289,INSUMOS_AUX!A:F,6,FALSE),0)</f>
        <v>6.13</v>
      </c>
      <c r="G4289" s="375">
        <f>IF(C4289="M.O.",VLOOKUP(A4289,INSUMOS_AUX!A:F,6,FALSE),0)</f>
        <v>0</v>
      </c>
    </row>
    <row r="4290" spans="1:7" ht="21">
      <c r="A4290" s="414">
        <v>11359</v>
      </c>
      <c r="B4290" s="372" t="s">
        <v>5603</v>
      </c>
      <c r="C4290" s="374" t="s">
        <v>43</v>
      </c>
      <c r="D4290" s="374" t="s">
        <v>2</v>
      </c>
      <c r="E4290" s="375">
        <v>7.0789000000000003E-5</v>
      </c>
      <c r="F4290" s="268">
        <f>IF(C4290="MAT.",VLOOKUP(A4290,INSUMOS_AUX!A:F,6,FALSE),0)</f>
        <v>604.45000000000005</v>
      </c>
      <c r="G4290" s="375">
        <f>IF(C4290="M.O.",VLOOKUP(A4290,INSUMOS_AUX!A:F,6,FALSE),0)</f>
        <v>0</v>
      </c>
    </row>
    <row r="4291" spans="1:7">
      <c r="A4291" s="414">
        <v>12815</v>
      </c>
      <c r="B4291" s="372" t="s">
        <v>2406</v>
      </c>
      <c r="C4291" s="374" t="s">
        <v>43</v>
      </c>
      <c r="D4291" s="374" t="s">
        <v>2</v>
      </c>
      <c r="E4291" s="375">
        <v>9.4829409999999999E-3</v>
      </c>
      <c r="F4291" s="268">
        <f>IF(C4291="MAT.",VLOOKUP(A4291,INSUMOS_AUX!A:F,6,FALSE),0)</f>
        <v>5.65</v>
      </c>
      <c r="G4291" s="375">
        <f>IF(C4291="M.O.",VLOOKUP(A4291,INSUMOS_AUX!A:F,6,FALSE),0)</f>
        <v>0</v>
      </c>
    </row>
    <row r="4292" spans="1:7">
      <c r="A4292" s="414">
        <v>12892</v>
      </c>
      <c r="B4292" s="372" t="s">
        <v>328</v>
      </c>
      <c r="C4292" s="374" t="s">
        <v>43</v>
      </c>
      <c r="D4292" s="374" t="s">
        <v>98</v>
      </c>
      <c r="E4292" s="375">
        <v>1.4361336000000001E-2</v>
      </c>
      <c r="F4292" s="268">
        <f>IF(C4292="MAT.",VLOOKUP(A4292,INSUMOS_AUX!A:F,6,FALSE),0)</f>
        <v>9</v>
      </c>
      <c r="G4292" s="375">
        <f>IF(C4292="M.O.",VLOOKUP(A4292,INSUMOS_AUX!A:F,6,FALSE),0)</f>
        <v>0</v>
      </c>
    </row>
    <row r="4293" spans="1:7">
      <c r="A4293" s="414">
        <v>12893</v>
      </c>
      <c r="B4293" s="372" t="s">
        <v>329</v>
      </c>
      <c r="C4293" s="374" t="s">
        <v>43</v>
      </c>
      <c r="D4293" s="374" t="s">
        <v>98</v>
      </c>
      <c r="E4293" s="375">
        <v>1.6740570000000001E-3</v>
      </c>
      <c r="F4293" s="268">
        <f>IF(C4293="MAT.",VLOOKUP(A4293,INSUMOS_AUX!A:F,6,FALSE),0)</f>
        <v>48</v>
      </c>
      <c r="G4293" s="375">
        <f>IF(C4293="M.O.",VLOOKUP(A4293,INSUMOS_AUX!A:F,6,FALSE),0)</f>
        <v>0</v>
      </c>
    </row>
    <row r="4294" spans="1:7">
      <c r="A4294" s="414">
        <v>1379</v>
      </c>
      <c r="B4294" s="372" t="s">
        <v>335</v>
      </c>
      <c r="C4294" s="374" t="s">
        <v>43</v>
      </c>
      <c r="D4294" s="374" t="s">
        <v>94</v>
      </c>
      <c r="E4294" s="375">
        <v>0.39735900000000002</v>
      </c>
      <c r="F4294" s="268">
        <f>IF(C4294="MAT.",VLOOKUP(A4294,INSUMOS_AUX!A:F,6,FALSE),0)</f>
        <v>0.42</v>
      </c>
      <c r="G4294" s="375">
        <f>IF(C4294="M.O.",VLOOKUP(A4294,INSUMOS_AUX!A:F,6,FALSE),0)</f>
        <v>0</v>
      </c>
    </row>
    <row r="4295" spans="1:7">
      <c r="A4295" s="414">
        <v>1872</v>
      </c>
      <c r="B4295" s="372" t="s">
        <v>366</v>
      </c>
      <c r="C4295" s="374" t="s">
        <v>43</v>
      </c>
      <c r="D4295" s="374" t="s">
        <v>2</v>
      </c>
      <c r="E4295" s="375">
        <v>1</v>
      </c>
      <c r="F4295" s="268">
        <f>IF(C4295="MAT.",VLOOKUP(A4295,INSUMOS_AUX!A:F,6,FALSE),0)</f>
        <v>1.3</v>
      </c>
      <c r="G4295" s="375">
        <f>IF(C4295="M.O.",VLOOKUP(A4295,INSUMOS_AUX!A:F,6,FALSE),0)</f>
        <v>0</v>
      </c>
    </row>
    <row r="4296" spans="1:7">
      <c r="A4296" s="414">
        <v>2436</v>
      </c>
      <c r="B4296" s="372" t="s">
        <v>333</v>
      </c>
      <c r="C4296" s="374" t="s">
        <v>92</v>
      </c>
      <c r="D4296" s="374" t="s">
        <v>97</v>
      </c>
      <c r="E4296" s="375">
        <v>0.53462189999999998</v>
      </c>
      <c r="F4296" s="268">
        <f>IF(C4296="MAT.",VLOOKUP(A4296,INSUMOS_AUX!A:F,6,FALSE),0)</f>
        <v>0</v>
      </c>
      <c r="G4296" s="375">
        <f>IF(C4296="M.O.",VLOOKUP(A4296,INSUMOS_AUX!A:F,6,FALSE),0)</f>
        <v>13.35</v>
      </c>
    </row>
    <row r="4297" spans="1:7">
      <c r="A4297" s="414">
        <v>247</v>
      </c>
      <c r="B4297" s="372" t="s">
        <v>348</v>
      </c>
      <c r="C4297" s="374" t="s">
        <v>92</v>
      </c>
      <c r="D4297" s="374" t="s">
        <v>97</v>
      </c>
      <c r="E4297" s="375">
        <v>0.53462189999999998</v>
      </c>
      <c r="F4297" s="268">
        <f>IF(C4297="MAT.",VLOOKUP(A4297,INSUMOS_AUX!A:F,6,FALSE),0)</f>
        <v>0</v>
      </c>
      <c r="G4297" s="375">
        <f>IF(C4297="M.O.",VLOOKUP(A4297,INSUMOS_AUX!A:F,6,FALSE),0)</f>
        <v>10.01</v>
      </c>
    </row>
    <row r="4298" spans="1:7">
      <c r="A4298" s="414">
        <v>25966</v>
      </c>
      <c r="B4298" s="372" t="s">
        <v>3980</v>
      </c>
      <c r="C4298" s="374" t="s">
        <v>43</v>
      </c>
      <c r="D4298" s="374" t="s">
        <v>113</v>
      </c>
      <c r="E4298" s="375">
        <v>1.5804739999999999E-3</v>
      </c>
      <c r="F4298" s="268">
        <f>IF(C4298="MAT.",VLOOKUP(A4298,INSUMOS_AUX!A:F,6,FALSE),0)</f>
        <v>13.63</v>
      </c>
      <c r="G4298" s="375">
        <f>IF(C4298="M.O.",VLOOKUP(A4298,INSUMOS_AUX!A:F,6,FALSE),0)</f>
        <v>0</v>
      </c>
    </row>
    <row r="4299" spans="1:7">
      <c r="A4299" s="414">
        <v>2711</v>
      </c>
      <c r="B4299" s="372" t="s">
        <v>334</v>
      </c>
      <c r="C4299" s="374" t="s">
        <v>43</v>
      </c>
      <c r="D4299" s="374" t="s">
        <v>2</v>
      </c>
      <c r="E4299" s="375">
        <v>6.9492600000000001E-4</v>
      </c>
      <c r="F4299" s="268">
        <f>IF(C4299="MAT.",VLOOKUP(A4299,INSUMOS_AUX!A:F,6,FALSE),0)</f>
        <v>100.24</v>
      </c>
      <c r="G4299" s="375">
        <f>IF(C4299="M.O.",VLOOKUP(A4299,INSUMOS_AUX!A:F,6,FALSE),0)</f>
        <v>0</v>
      </c>
    </row>
    <row r="4300" spans="1:7">
      <c r="A4300" s="414">
        <v>36144</v>
      </c>
      <c r="B4300" s="372" t="s">
        <v>4026</v>
      </c>
      <c r="C4300" s="374" t="s">
        <v>43</v>
      </c>
      <c r="D4300" s="374" t="s">
        <v>2</v>
      </c>
      <c r="E4300" s="375">
        <v>0.11657458399999999</v>
      </c>
      <c r="F4300" s="268">
        <f>IF(C4300="MAT.",VLOOKUP(A4300,INSUMOS_AUX!A:F,6,FALSE),0)</f>
        <v>1.1200000000000001</v>
      </c>
      <c r="G4300" s="375">
        <f>IF(C4300="M.O.",VLOOKUP(A4300,INSUMOS_AUX!A:F,6,FALSE),0)</f>
        <v>0</v>
      </c>
    </row>
    <row r="4301" spans="1:7">
      <c r="A4301" s="414">
        <v>36146</v>
      </c>
      <c r="B4301" s="372" t="s">
        <v>3883</v>
      </c>
      <c r="C4301" s="374" t="s">
        <v>43</v>
      </c>
      <c r="D4301" s="374" t="s">
        <v>2</v>
      </c>
      <c r="E4301" s="375">
        <v>1.2968980000000001E-3</v>
      </c>
      <c r="F4301" s="268">
        <f>IF(C4301="MAT.",VLOOKUP(A4301,INSUMOS_AUX!A:F,6,FALSE),0)</f>
        <v>170</v>
      </c>
      <c r="G4301" s="375">
        <f>IF(C4301="M.O.",VLOOKUP(A4301,INSUMOS_AUX!A:F,6,FALSE),0)</f>
        <v>0</v>
      </c>
    </row>
    <row r="4302" spans="1:7" ht="21">
      <c r="A4302" s="414">
        <v>36149</v>
      </c>
      <c r="B4302" s="372" t="s">
        <v>4647</v>
      </c>
      <c r="C4302" s="374" t="s">
        <v>43</v>
      </c>
      <c r="D4302" s="374" t="s">
        <v>2</v>
      </c>
      <c r="E4302" s="375">
        <v>7.5285499999999997E-4</v>
      </c>
      <c r="F4302" s="268">
        <f>IF(C4302="MAT.",VLOOKUP(A4302,INSUMOS_AUX!A:F,6,FALSE),0)</f>
        <v>117.5</v>
      </c>
      <c r="G4302" s="375">
        <f>IF(C4302="M.O.",VLOOKUP(A4302,INSUMOS_AUX!A:F,6,FALSE),0)</f>
        <v>0</v>
      </c>
    </row>
    <row r="4303" spans="1:7">
      <c r="A4303" s="414">
        <v>36150</v>
      </c>
      <c r="B4303" s="372" t="s">
        <v>780</v>
      </c>
      <c r="C4303" s="374" t="s">
        <v>43</v>
      </c>
      <c r="D4303" s="374" t="s">
        <v>2</v>
      </c>
      <c r="E4303" s="375">
        <v>2.7670569999999999E-3</v>
      </c>
      <c r="F4303" s="268">
        <f>IF(C4303="MAT.",VLOOKUP(A4303,INSUMOS_AUX!A:F,6,FALSE),0)</f>
        <v>29.7</v>
      </c>
      <c r="G4303" s="375">
        <f>IF(C4303="M.O.",VLOOKUP(A4303,INSUMOS_AUX!A:F,6,FALSE),0)</f>
        <v>0</v>
      </c>
    </row>
    <row r="4304" spans="1:7" ht="21">
      <c r="A4304" s="414">
        <v>36153</v>
      </c>
      <c r="B4304" s="372" t="s">
        <v>4184</v>
      </c>
      <c r="C4304" s="374" t="s">
        <v>43</v>
      </c>
      <c r="D4304" s="374" t="s">
        <v>2</v>
      </c>
      <c r="E4304" s="375">
        <v>1.124054E-3</v>
      </c>
      <c r="F4304" s="268">
        <f>IF(C4304="MAT.",VLOOKUP(A4304,INSUMOS_AUX!A:F,6,FALSE),0)</f>
        <v>133.75</v>
      </c>
      <c r="G4304" s="375">
        <f>IF(C4304="M.O.",VLOOKUP(A4304,INSUMOS_AUX!A:F,6,FALSE),0)</f>
        <v>0</v>
      </c>
    </row>
    <row r="4305" spans="1:7">
      <c r="A4305" s="414">
        <v>370</v>
      </c>
      <c r="B4305" s="372" t="s">
        <v>6367</v>
      </c>
      <c r="C4305" s="374" t="s">
        <v>43</v>
      </c>
      <c r="D4305" s="374" t="s">
        <v>93</v>
      </c>
      <c r="E4305" s="375">
        <v>1.0349999999999999E-3</v>
      </c>
      <c r="F4305" s="268">
        <f>IF(C4305="MAT.",VLOOKUP(A4305,INSUMOS_AUX!A:F,6,FALSE),0)</f>
        <v>77.5</v>
      </c>
      <c r="G4305" s="375">
        <f>IF(C4305="M.O.",VLOOKUP(A4305,INSUMOS_AUX!A:F,6,FALSE),0)</f>
        <v>0</v>
      </c>
    </row>
    <row r="4306" spans="1:7">
      <c r="A4306" s="414">
        <v>37370</v>
      </c>
      <c r="B4306" s="372" t="s">
        <v>104</v>
      </c>
      <c r="C4306" s="374" t="s">
        <v>43</v>
      </c>
      <c r="D4306" s="374" t="s">
        <v>97</v>
      </c>
      <c r="E4306" s="375">
        <v>1.0456319999999999</v>
      </c>
      <c r="F4306" s="268">
        <f>IF(C4306="MAT.",VLOOKUP(A4306,INSUMOS_AUX!A:F,6,FALSE),0)</f>
        <v>1.7</v>
      </c>
      <c r="G4306" s="375">
        <f>IF(C4306="M.O.",VLOOKUP(A4306,INSUMOS_AUX!A:F,6,FALSE),0)</f>
        <v>0</v>
      </c>
    </row>
    <row r="4307" spans="1:7">
      <c r="A4307" s="414">
        <v>37371</v>
      </c>
      <c r="B4307" s="372" t="s">
        <v>105</v>
      </c>
      <c r="C4307" s="374" t="s">
        <v>43</v>
      </c>
      <c r="D4307" s="374" t="s">
        <v>97</v>
      </c>
      <c r="E4307" s="375">
        <v>1.0456319999999999</v>
      </c>
      <c r="F4307" s="268">
        <f>IF(C4307="MAT.",VLOOKUP(A4307,INSUMOS_AUX!A:F,6,FALSE),0)</f>
        <v>0.64</v>
      </c>
      <c r="G4307" s="375">
        <f>IF(C4307="M.O.",VLOOKUP(A4307,INSUMOS_AUX!A:F,6,FALSE),0)</f>
        <v>0</v>
      </c>
    </row>
    <row r="4308" spans="1:7">
      <c r="A4308" s="414">
        <v>37372</v>
      </c>
      <c r="B4308" s="372" t="s">
        <v>106</v>
      </c>
      <c r="C4308" s="374" t="s">
        <v>43</v>
      </c>
      <c r="D4308" s="374" t="s">
        <v>97</v>
      </c>
      <c r="E4308" s="375">
        <v>1.0456319999999999</v>
      </c>
      <c r="F4308" s="268">
        <f>IF(C4308="MAT.",VLOOKUP(A4308,INSUMOS_AUX!A:F,6,FALSE),0)</f>
        <v>0.37</v>
      </c>
      <c r="G4308" s="375">
        <f>IF(C4308="M.O.",VLOOKUP(A4308,INSUMOS_AUX!A:F,6,FALSE),0)</f>
        <v>0</v>
      </c>
    </row>
    <row r="4309" spans="1:7">
      <c r="A4309" s="414">
        <v>37373</v>
      </c>
      <c r="B4309" s="372" t="s">
        <v>107</v>
      </c>
      <c r="C4309" s="374" t="s">
        <v>43</v>
      </c>
      <c r="D4309" s="374" t="s">
        <v>97</v>
      </c>
      <c r="E4309" s="375">
        <v>1.0456319999999999</v>
      </c>
      <c r="F4309" s="268">
        <f>IF(C4309="MAT.",VLOOKUP(A4309,INSUMOS_AUX!A:F,6,FALSE),0)</f>
        <v>0.02</v>
      </c>
      <c r="G4309" s="375">
        <f>IF(C4309="M.O.",VLOOKUP(A4309,INSUMOS_AUX!A:F,6,FALSE),0)</f>
        <v>0</v>
      </c>
    </row>
    <row r="4310" spans="1:7">
      <c r="A4310" s="414">
        <v>38382</v>
      </c>
      <c r="B4310" s="372" t="s">
        <v>2915</v>
      </c>
      <c r="C4310" s="374" t="s">
        <v>43</v>
      </c>
      <c r="D4310" s="374" t="s">
        <v>2</v>
      </c>
      <c r="E4310" s="375">
        <v>2.8545749999999998E-3</v>
      </c>
      <c r="F4310" s="268">
        <f>IF(C4310="MAT.",VLOOKUP(A4310,INSUMOS_AUX!A:F,6,FALSE),0)</f>
        <v>7.37</v>
      </c>
      <c r="G4310" s="375">
        <f>IF(C4310="M.O.",VLOOKUP(A4310,INSUMOS_AUX!A:F,6,FALSE),0)</f>
        <v>0</v>
      </c>
    </row>
    <row r="4311" spans="1:7">
      <c r="A4311" s="414">
        <v>38390</v>
      </c>
      <c r="B4311" s="372" t="s">
        <v>4067</v>
      </c>
      <c r="C4311" s="374" t="s">
        <v>43</v>
      </c>
      <c r="D4311" s="374" t="s">
        <v>2</v>
      </c>
      <c r="E4311" s="375">
        <v>1.5804739999999999E-3</v>
      </c>
      <c r="F4311" s="268">
        <f>IF(C4311="MAT.",VLOOKUP(A4311,INSUMOS_AUX!A:F,6,FALSE),0)</f>
        <v>22.22</v>
      </c>
      <c r="G4311" s="375">
        <f>IF(C4311="M.O.",VLOOKUP(A4311,INSUMOS_AUX!A:F,6,FALSE),0)</f>
        <v>0</v>
      </c>
    </row>
    <row r="4312" spans="1:7">
      <c r="A4312" s="414">
        <v>38393</v>
      </c>
      <c r="B4312" s="372" t="s">
        <v>4066</v>
      </c>
      <c r="C4312" s="374" t="s">
        <v>43</v>
      </c>
      <c r="D4312" s="374" t="s">
        <v>2</v>
      </c>
      <c r="E4312" s="375">
        <v>1.5804739999999999E-3</v>
      </c>
      <c r="F4312" s="268">
        <f>IF(C4312="MAT.",VLOOKUP(A4312,INSUMOS_AUX!A:F,6,FALSE),0)</f>
        <v>10.02</v>
      </c>
      <c r="G4312" s="375">
        <f>IF(C4312="M.O.",VLOOKUP(A4312,INSUMOS_AUX!A:F,6,FALSE),0)</f>
        <v>0</v>
      </c>
    </row>
    <row r="4313" spans="1:7">
      <c r="A4313" s="414">
        <v>38396</v>
      </c>
      <c r="B4313" s="372" t="s">
        <v>4090</v>
      </c>
      <c r="C4313" s="374" t="s">
        <v>43</v>
      </c>
      <c r="D4313" s="374" t="s">
        <v>2</v>
      </c>
      <c r="E4313" s="375">
        <v>5.6674E-5</v>
      </c>
      <c r="F4313" s="268">
        <f>IF(C4313="MAT.",VLOOKUP(A4313,INSUMOS_AUX!A:F,6,FALSE),0)</f>
        <v>308.81</v>
      </c>
      <c r="G4313" s="375">
        <f>IF(C4313="M.O.",VLOOKUP(A4313,INSUMOS_AUX!A:F,6,FALSE),0)</f>
        <v>0</v>
      </c>
    </row>
    <row r="4314" spans="1:7">
      <c r="A4314" s="414">
        <v>38399</v>
      </c>
      <c r="B4314" s="372" t="s">
        <v>914</v>
      </c>
      <c r="C4314" s="374" t="s">
        <v>43</v>
      </c>
      <c r="D4314" s="374" t="s">
        <v>2</v>
      </c>
      <c r="E4314" s="375">
        <v>2.8315700000000003E-4</v>
      </c>
      <c r="F4314" s="268">
        <f>IF(C4314="MAT.",VLOOKUP(A4314,INSUMOS_AUX!A:F,6,FALSE),0)</f>
        <v>123.87</v>
      </c>
      <c r="G4314" s="375">
        <f>IF(C4314="M.O.",VLOOKUP(A4314,INSUMOS_AUX!A:F,6,FALSE),0)</f>
        <v>0</v>
      </c>
    </row>
    <row r="4315" spans="1:7" ht="21">
      <c r="A4315" s="414">
        <v>38413</v>
      </c>
      <c r="B4315" s="372" t="s">
        <v>2921</v>
      </c>
      <c r="C4315" s="374" t="s">
        <v>43</v>
      </c>
      <c r="D4315" s="374" t="s">
        <v>2</v>
      </c>
      <c r="E4315" s="375">
        <v>4.6112999999999997E-5</v>
      </c>
      <c r="F4315" s="268">
        <f>IF(C4315="MAT.",VLOOKUP(A4315,INSUMOS_AUX!A:F,6,FALSE),0)</f>
        <v>623.17999999999995</v>
      </c>
      <c r="G4315" s="375">
        <f>IF(C4315="M.O.",VLOOKUP(A4315,INSUMOS_AUX!A:F,6,FALSE),0)</f>
        <v>0</v>
      </c>
    </row>
    <row r="4316" spans="1:7">
      <c r="A4316" s="414">
        <v>38476</v>
      </c>
      <c r="B4316" s="372" t="s">
        <v>2266</v>
      </c>
      <c r="C4316" s="374" t="s">
        <v>43</v>
      </c>
      <c r="D4316" s="374" t="s">
        <v>2</v>
      </c>
      <c r="E4316" s="375">
        <v>2.1508599999999999E-4</v>
      </c>
      <c r="F4316" s="268">
        <f>IF(C4316="MAT.",VLOOKUP(A4316,INSUMOS_AUX!A:F,6,FALSE),0)</f>
        <v>186.63</v>
      </c>
      <c r="G4316" s="375">
        <f>IF(C4316="M.O.",VLOOKUP(A4316,INSUMOS_AUX!A:F,6,FALSE),0)</f>
        <v>0</v>
      </c>
    </row>
    <row r="4317" spans="1:7">
      <c r="A4317" s="414">
        <v>38477</v>
      </c>
      <c r="B4317" s="372" t="s">
        <v>2267</v>
      </c>
      <c r="C4317" s="374" t="s">
        <v>43</v>
      </c>
      <c r="D4317" s="374" t="s">
        <v>2</v>
      </c>
      <c r="E4317" s="375">
        <v>4.6112999999999997E-5</v>
      </c>
      <c r="F4317" s="268">
        <f>IF(C4317="MAT.",VLOOKUP(A4317,INSUMOS_AUX!A:F,6,FALSE),0)</f>
        <v>528.54</v>
      </c>
      <c r="G4317" s="375">
        <f>IF(C4317="M.O.",VLOOKUP(A4317,INSUMOS_AUX!A:F,6,FALSE),0)</f>
        <v>0</v>
      </c>
    </row>
    <row r="4318" spans="1:7">
      <c r="A4318" s="414">
        <v>6111</v>
      </c>
      <c r="B4318" s="372" t="s">
        <v>109</v>
      </c>
      <c r="C4318" s="374" t="s">
        <v>92</v>
      </c>
      <c r="D4318" s="374" t="s">
        <v>97</v>
      </c>
      <c r="E4318" s="375">
        <v>7.7625070000000001E-3</v>
      </c>
      <c r="F4318" s="268">
        <f>IF(C4318="MAT.",VLOOKUP(A4318,INSUMOS_AUX!A:F,6,FALSE),0)</f>
        <v>0</v>
      </c>
      <c r="G4318" s="375">
        <f>IF(C4318="M.O.",VLOOKUP(A4318,INSUMOS_AUX!A:F,6,FALSE),0)</f>
        <v>8.17</v>
      </c>
    </row>
    <row r="4319" spans="1:7">
      <c r="A4319" s="414"/>
      <c r="B4319" s="110"/>
      <c r="C4319" s="97"/>
      <c r="D4319" s="97"/>
      <c r="E4319" s="97"/>
      <c r="F4319" s="97"/>
      <c r="G4319" s="97"/>
    </row>
    <row r="4320" spans="1:7" ht="21">
      <c r="A4320" s="414" t="s">
        <v>5898</v>
      </c>
      <c r="B4320" s="358" t="s">
        <v>5899</v>
      </c>
      <c r="C4320" s="360" t="s">
        <v>75</v>
      </c>
      <c r="D4320" s="360" t="s">
        <v>2</v>
      </c>
      <c r="E4320" s="361">
        <v>12</v>
      </c>
      <c r="F4320" s="361">
        <f t="shared" ref="F4320:G4320" si="143">SUMPRODUCT($E4321:$E4350,F4321:F4350)</f>
        <v>2.7406075194300001</v>
      </c>
      <c r="G4320" s="361">
        <f t="shared" si="143"/>
        <v>3.5525744021900003</v>
      </c>
    </row>
    <row r="4321" spans="1:7">
      <c r="A4321" s="414">
        <v>10</v>
      </c>
      <c r="B4321" s="372" t="s">
        <v>332</v>
      </c>
      <c r="C4321" s="374" t="s">
        <v>43</v>
      </c>
      <c r="D4321" s="374" t="s">
        <v>2</v>
      </c>
      <c r="E4321" s="375">
        <v>2.3861749999999999E-3</v>
      </c>
      <c r="F4321" s="268">
        <f>IF(C4321="MAT.",VLOOKUP(A4321,INSUMOS_AUX!A:F,6,FALSE),0)</f>
        <v>6.13</v>
      </c>
      <c r="G4321" s="375">
        <f>IF(C4321="M.O.",VLOOKUP(A4321,INSUMOS_AUX!A:F,6,FALSE),0)</f>
        <v>0</v>
      </c>
    </row>
    <row r="4322" spans="1:7" ht="21">
      <c r="A4322" s="414">
        <v>11359</v>
      </c>
      <c r="B4322" s="372" t="s">
        <v>5603</v>
      </c>
      <c r="C4322" s="374" t="s">
        <v>43</v>
      </c>
      <c r="D4322" s="374" t="s">
        <v>2</v>
      </c>
      <c r="E4322" s="375">
        <v>2.0151000000000001E-5</v>
      </c>
      <c r="F4322" s="268">
        <f>IF(C4322="MAT.",VLOOKUP(A4322,INSUMOS_AUX!A:F,6,FALSE),0)</f>
        <v>604.45000000000005</v>
      </c>
      <c r="G4322" s="375">
        <f>IF(C4322="M.O.",VLOOKUP(A4322,INSUMOS_AUX!A:F,6,FALSE),0)</f>
        <v>0</v>
      </c>
    </row>
    <row r="4323" spans="1:7">
      <c r="A4323" s="414">
        <v>12815</v>
      </c>
      <c r="B4323" s="372" t="s">
        <v>2406</v>
      </c>
      <c r="C4323" s="374" t="s">
        <v>43</v>
      </c>
      <c r="D4323" s="374" t="s">
        <v>2</v>
      </c>
      <c r="E4323" s="375">
        <v>2.6992549999999998E-3</v>
      </c>
      <c r="F4323" s="268">
        <f>IF(C4323="MAT.",VLOOKUP(A4323,INSUMOS_AUX!A:F,6,FALSE),0)</f>
        <v>5.65</v>
      </c>
      <c r="G4323" s="375">
        <f>IF(C4323="M.O.",VLOOKUP(A4323,INSUMOS_AUX!A:F,6,FALSE),0)</f>
        <v>0</v>
      </c>
    </row>
    <row r="4324" spans="1:7">
      <c r="A4324" s="414">
        <v>12892</v>
      </c>
      <c r="B4324" s="372" t="s">
        <v>328</v>
      </c>
      <c r="C4324" s="374" t="s">
        <v>43</v>
      </c>
      <c r="D4324" s="374" t="s">
        <v>98</v>
      </c>
      <c r="E4324" s="375">
        <v>4.087856E-3</v>
      </c>
      <c r="F4324" s="268">
        <f>IF(C4324="MAT.",VLOOKUP(A4324,INSUMOS_AUX!A:F,6,FALSE),0)</f>
        <v>9</v>
      </c>
      <c r="G4324" s="375">
        <f>IF(C4324="M.O.",VLOOKUP(A4324,INSUMOS_AUX!A:F,6,FALSE),0)</f>
        <v>0</v>
      </c>
    </row>
    <row r="4325" spans="1:7">
      <c r="A4325" s="414">
        <v>12893</v>
      </c>
      <c r="B4325" s="372" t="s">
        <v>329</v>
      </c>
      <c r="C4325" s="374" t="s">
        <v>43</v>
      </c>
      <c r="D4325" s="374" t="s">
        <v>98</v>
      </c>
      <c r="E4325" s="375">
        <v>4.7650900000000001E-4</v>
      </c>
      <c r="F4325" s="268">
        <f>IF(C4325="MAT.",VLOOKUP(A4325,INSUMOS_AUX!A:F,6,FALSE),0)</f>
        <v>48</v>
      </c>
      <c r="G4325" s="375">
        <f>IF(C4325="M.O.",VLOOKUP(A4325,INSUMOS_AUX!A:F,6,FALSE),0)</f>
        <v>0</v>
      </c>
    </row>
    <row r="4326" spans="1:7">
      <c r="A4326" s="414">
        <v>1379</v>
      </c>
      <c r="B4326" s="372" t="s">
        <v>335</v>
      </c>
      <c r="C4326" s="374" t="s">
        <v>43</v>
      </c>
      <c r="D4326" s="374" t="s">
        <v>94</v>
      </c>
      <c r="E4326" s="375">
        <v>0.39735900000000002</v>
      </c>
      <c r="F4326" s="268">
        <f>IF(C4326="MAT.",VLOOKUP(A4326,INSUMOS_AUX!A:F,6,FALSE),0)</f>
        <v>0.42</v>
      </c>
      <c r="G4326" s="375">
        <f>IF(C4326="M.O.",VLOOKUP(A4326,INSUMOS_AUX!A:F,6,FALSE),0)</f>
        <v>0</v>
      </c>
    </row>
    <row r="4327" spans="1:7">
      <c r="A4327" s="414">
        <v>1872</v>
      </c>
      <c r="B4327" s="372" t="s">
        <v>366</v>
      </c>
      <c r="C4327" s="374" t="s">
        <v>43</v>
      </c>
      <c r="D4327" s="374" t="s">
        <v>2</v>
      </c>
      <c r="E4327" s="375">
        <v>1</v>
      </c>
      <c r="F4327" s="268">
        <f>IF(C4327="MAT.",VLOOKUP(A4327,INSUMOS_AUX!A:F,6,FALSE),0)</f>
        <v>1.3</v>
      </c>
      <c r="G4327" s="375">
        <f>IF(C4327="M.O.",VLOOKUP(A4327,INSUMOS_AUX!A:F,6,FALSE),0)</f>
        <v>0</v>
      </c>
    </row>
    <row r="4328" spans="1:7">
      <c r="A4328" s="414">
        <v>2436</v>
      </c>
      <c r="B4328" s="372" t="s">
        <v>333</v>
      </c>
      <c r="C4328" s="374" t="s">
        <v>92</v>
      </c>
      <c r="D4328" s="374" t="s">
        <v>97</v>
      </c>
      <c r="E4328" s="375">
        <v>0.14936450000000001</v>
      </c>
      <c r="F4328" s="268">
        <f>IF(C4328="MAT.",VLOOKUP(A4328,INSUMOS_AUX!A:F,6,FALSE),0)</f>
        <v>0</v>
      </c>
      <c r="G4328" s="375">
        <f>IF(C4328="M.O.",VLOOKUP(A4328,INSUMOS_AUX!A:F,6,FALSE),0)</f>
        <v>13.35</v>
      </c>
    </row>
    <row r="4329" spans="1:7">
      <c r="A4329" s="414">
        <v>247</v>
      </c>
      <c r="B4329" s="372" t="s">
        <v>348</v>
      </c>
      <c r="C4329" s="374" t="s">
        <v>92</v>
      </c>
      <c r="D4329" s="374" t="s">
        <v>97</v>
      </c>
      <c r="E4329" s="375">
        <v>0.14936450000000001</v>
      </c>
      <c r="F4329" s="268">
        <f>IF(C4329="MAT.",VLOOKUP(A4329,INSUMOS_AUX!A:F,6,FALSE),0)</f>
        <v>0</v>
      </c>
      <c r="G4329" s="375">
        <f>IF(C4329="M.O.",VLOOKUP(A4329,INSUMOS_AUX!A:F,6,FALSE),0)</f>
        <v>10.01</v>
      </c>
    </row>
    <row r="4330" spans="1:7">
      <c r="A4330" s="414">
        <v>25966</v>
      </c>
      <c r="B4330" s="372" t="s">
        <v>3980</v>
      </c>
      <c r="C4330" s="374" t="s">
        <v>43</v>
      </c>
      <c r="D4330" s="374" t="s">
        <v>113</v>
      </c>
      <c r="E4330" s="375">
        <v>4.4987199999999998E-4</v>
      </c>
      <c r="F4330" s="268">
        <f>IF(C4330="MAT.",VLOOKUP(A4330,INSUMOS_AUX!A:F,6,FALSE),0)</f>
        <v>13.63</v>
      </c>
      <c r="G4330" s="375">
        <f>IF(C4330="M.O.",VLOOKUP(A4330,INSUMOS_AUX!A:F,6,FALSE),0)</f>
        <v>0</v>
      </c>
    </row>
    <row r="4331" spans="1:7">
      <c r="A4331" s="414">
        <v>2711</v>
      </c>
      <c r="B4331" s="372" t="s">
        <v>334</v>
      </c>
      <c r="C4331" s="374" t="s">
        <v>43</v>
      </c>
      <c r="D4331" s="374" t="s">
        <v>2</v>
      </c>
      <c r="E4331" s="375">
        <v>1.97806E-4</v>
      </c>
      <c r="F4331" s="268">
        <f>IF(C4331="MAT.",VLOOKUP(A4331,INSUMOS_AUX!A:F,6,FALSE),0)</f>
        <v>100.24</v>
      </c>
      <c r="G4331" s="375">
        <f>IF(C4331="M.O.",VLOOKUP(A4331,INSUMOS_AUX!A:F,6,FALSE),0)</f>
        <v>0</v>
      </c>
    </row>
    <row r="4332" spans="1:7">
      <c r="A4332" s="414">
        <v>36144</v>
      </c>
      <c r="B4332" s="372" t="s">
        <v>4026</v>
      </c>
      <c r="C4332" s="374" t="s">
        <v>43</v>
      </c>
      <c r="D4332" s="374" t="s">
        <v>2</v>
      </c>
      <c r="E4332" s="375">
        <v>3.3182158000000003E-2</v>
      </c>
      <c r="F4332" s="268">
        <f>IF(C4332="MAT.",VLOOKUP(A4332,INSUMOS_AUX!A:F,6,FALSE),0)</f>
        <v>1.1200000000000001</v>
      </c>
      <c r="G4332" s="375">
        <f>IF(C4332="M.O.",VLOOKUP(A4332,INSUMOS_AUX!A:F,6,FALSE),0)</f>
        <v>0</v>
      </c>
    </row>
    <row r="4333" spans="1:7">
      <c r="A4333" s="414">
        <v>36146</v>
      </c>
      <c r="B4333" s="372" t="s">
        <v>3883</v>
      </c>
      <c r="C4333" s="374" t="s">
        <v>43</v>
      </c>
      <c r="D4333" s="374" t="s">
        <v>2</v>
      </c>
      <c r="E4333" s="375">
        <v>3.6915400000000001E-4</v>
      </c>
      <c r="F4333" s="268">
        <f>IF(C4333="MAT.",VLOOKUP(A4333,INSUMOS_AUX!A:F,6,FALSE),0)</f>
        <v>170</v>
      </c>
      <c r="G4333" s="375">
        <f>IF(C4333="M.O.",VLOOKUP(A4333,INSUMOS_AUX!A:F,6,FALSE),0)</f>
        <v>0</v>
      </c>
    </row>
    <row r="4334" spans="1:7" ht="21">
      <c r="A4334" s="414">
        <v>36149</v>
      </c>
      <c r="B4334" s="372" t="s">
        <v>4647</v>
      </c>
      <c r="C4334" s="374" t="s">
        <v>43</v>
      </c>
      <c r="D4334" s="374" t="s">
        <v>2</v>
      </c>
      <c r="E4334" s="375">
        <v>2.1429500000000001E-4</v>
      </c>
      <c r="F4334" s="268">
        <f>IF(C4334="MAT.",VLOOKUP(A4334,INSUMOS_AUX!A:F,6,FALSE),0)</f>
        <v>117.5</v>
      </c>
      <c r="G4334" s="375">
        <f>IF(C4334="M.O.",VLOOKUP(A4334,INSUMOS_AUX!A:F,6,FALSE),0)</f>
        <v>0</v>
      </c>
    </row>
    <row r="4335" spans="1:7">
      <c r="A4335" s="414">
        <v>36150</v>
      </c>
      <c r="B4335" s="372" t="s">
        <v>780</v>
      </c>
      <c r="C4335" s="374" t="s">
        <v>43</v>
      </c>
      <c r="D4335" s="374" t="s">
        <v>2</v>
      </c>
      <c r="E4335" s="375">
        <v>7.8762299999999999E-4</v>
      </c>
      <c r="F4335" s="268">
        <f>IF(C4335="MAT.",VLOOKUP(A4335,INSUMOS_AUX!A:F,6,FALSE),0)</f>
        <v>29.7</v>
      </c>
      <c r="G4335" s="375">
        <f>IF(C4335="M.O.",VLOOKUP(A4335,INSUMOS_AUX!A:F,6,FALSE),0)</f>
        <v>0</v>
      </c>
    </row>
    <row r="4336" spans="1:7" ht="21">
      <c r="A4336" s="414">
        <v>36153</v>
      </c>
      <c r="B4336" s="372" t="s">
        <v>4184</v>
      </c>
      <c r="C4336" s="374" t="s">
        <v>43</v>
      </c>
      <c r="D4336" s="374" t="s">
        <v>2</v>
      </c>
      <c r="E4336" s="375">
        <v>3.1995400000000001E-4</v>
      </c>
      <c r="F4336" s="268">
        <f>IF(C4336="MAT.",VLOOKUP(A4336,INSUMOS_AUX!A:F,6,FALSE),0)</f>
        <v>133.75</v>
      </c>
      <c r="G4336" s="375">
        <f>IF(C4336="M.O.",VLOOKUP(A4336,INSUMOS_AUX!A:F,6,FALSE),0)</f>
        <v>0</v>
      </c>
    </row>
    <row r="4337" spans="1:7">
      <c r="A4337" s="414">
        <v>370</v>
      </c>
      <c r="B4337" s="372" t="s">
        <v>6367</v>
      </c>
      <c r="C4337" s="374" t="s">
        <v>43</v>
      </c>
      <c r="D4337" s="374" t="s">
        <v>93</v>
      </c>
      <c r="E4337" s="375">
        <v>1.0349999999999999E-3</v>
      </c>
      <c r="F4337" s="268">
        <f>IF(C4337="MAT.",VLOOKUP(A4337,INSUMOS_AUX!A:F,6,FALSE),0)</f>
        <v>77.5</v>
      </c>
      <c r="G4337" s="375">
        <f>IF(C4337="M.O.",VLOOKUP(A4337,INSUMOS_AUX!A:F,6,FALSE),0)</f>
        <v>0</v>
      </c>
    </row>
    <row r="4338" spans="1:7">
      <c r="A4338" s="414">
        <v>37370</v>
      </c>
      <c r="B4338" s="372" t="s">
        <v>104</v>
      </c>
      <c r="C4338" s="374" t="s">
        <v>43</v>
      </c>
      <c r="D4338" s="374" t="s">
        <v>97</v>
      </c>
      <c r="E4338" s="375">
        <v>0.29763200000000001</v>
      </c>
      <c r="F4338" s="268">
        <f>IF(C4338="MAT.",VLOOKUP(A4338,INSUMOS_AUX!A:F,6,FALSE),0)</f>
        <v>1.7</v>
      </c>
      <c r="G4338" s="375">
        <f>IF(C4338="M.O.",VLOOKUP(A4338,INSUMOS_AUX!A:F,6,FALSE),0)</f>
        <v>0</v>
      </c>
    </row>
    <row r="4339" spans="1:7">
      <c r="A4339" s="414">
        <v>37371</v>
      </c>
      <c r="B4339" s="372" t="s">
        <v>105</v>
      </c>
      <c r="C4339" s="374" t="s">
        <v>43</v>
      </c>
      <c r="D4339" s="374" t="s">
        <v>97</v>
      </c>
      <c r="E4339" s="375">
        <v>0.29763200000000001</v>
      </c>
      <c r="F4339" s="268">
        <f>IF(C4339="MAT.",VLOOKUP(A4339,INSUMOS_AUX!A:F,6,FALSE),0)</f>
        <v>0.64</v>
      </c>
      <c r="G4339" s="375">
        <f>IF(C4339="M.O.",VLOOKUP(A4339,INSUMOS_AUX!A:F,6,FALSE),0)</f>
        <v>0</v>
      </c>
    </row>
    <row r="4340" spans="1:7">
      <c r="A4340" s="414">
        <v>37372</v>
      </c>
      <c r="B4340" s="372" t="s">
        <v>106</v>
      </c>
      <c r="C4340" s="374" t="s">
        <v>43</v>
      </c>
      <c r="D4340" s="374" t="s">
        <v>97</v>
      </c>
      <c r="E4340" s="375">
        <v>0.29763200000000001</v>
      </c>
      <c r="F4340" s="268">
        <f>IF(C4340="MAT.",VLOOKUP(A4340,INSUMOS_AUX!A:F,6,FALSE),0)</f>
        <v>0.37</v>
      </c>
      <c r="G4340" s="375">
        <f>IF(C4340="M.O.",VLOOKUP(A4340,INSUMOS_AUX!A:F,6,FALSE),0)</f>
        <v>0</v>
      </c>
    </row>
    <row r="4341" spans="1:7">
      <c r="A4341" s="414">
        <v>37373</v>
      </c>
      <c r="B4341" s="372" t="s">
        <v>107</v>
      </c>
      <c r="C4341" s="374" t="s">
        <v>43</v>
      </c>
      <c r="D4341" s="374" t="s">
        <v>97</v>
      </c>
      <c r="E4341" s="375">
        <v>0.29763200000000001</v>
      </c>
      <c r="F4341" s="268">
        <f>IF(C4341="MAT.",VLOOKUP(A4341,INSUMOS_AUX!A:F,6,FALSE),0)</f>
        <v>0.02</v>
      </c>
      <c r="G4341" s="375">
        <f>IF(C4341="M.O.",VLOOKUP(A4341,INSUMOS_AUX!A:F,6,FALSE),0)</f>
        <v>0</v>
      </c>
    </row>
    <row r="4342" spans="1:7">
      <c r="A4342" s="414">
        <v>38382</v>
      </c>
      <c r="B4342" s="372" t="s">
        <v>2915</v>
      </c>
      <c r="C4342" s="374" t="s">
        <v>43</v>
      </c>
      <c r="D4342" s="374" t="s">
        <v>2</v>
      </c>
      <c r="E4342" s="375">
        <v>8.1253499999999997E-4</v>
      </c>
      <c r="F4342" s="268">
        <f>IF(C4342="MAT.",VLOOKUP(A4342,INSUMOS_AUX!A:F,6,FALSE),0)</f>
        <v>7.37</v>
      </c>
      <c r="G4342" s="375">
        <f>IF(C4342="M.O.",VLOOKUP(A4342,INSUMOS_AUX!A:F,6,FALSE),0)</f>
        <v>0</v>
      </c>
    </row>
    <row r="4343" spans="1:7">
      <c r="A4343" s="414">
        <v>38390</v>
      </c>
      <c r="B4343" s="372" t="s">
        <v>4067</v>
      </c>
      <c r="C4343" s="374" t="s">
        <v>43</v>
      </c>
      <c r="D4343" s="374" t="s">
        <v>2</v>
      </c>
      <c r="E4343" s="375">
        <v>4.4987199999999998E-4</v>
      </c>
      <c r="F4343" s="268">
        <f>IF(C4343="MAT.",VLOOKUP(A4343,INSUMOS_AUX!A:F,6,FALSE),0)</f>
        <v>22.22</v>
      </c>
      <c r="G4343" s="375">
        <f>IF(C4343="M.O.",VLOOKUP(A4343,INSUMOS_AUX!A:F,6,FALSE),0)</f>
        <v>0</v>
      </c>
    </row>
    <row r="4344" spans="1:7">
      <c r="A4344" s="414">
        <v>38393</v>
      </c>
      <c r="B4344" s="372" t="s">
        <v>4066</v>
      </c>
      <c r="C4344" s="374" t="s">
        <v>43</v>
      </c>
      <c r="D4344" s="374" t="s">
        <v>2</v>
      </c>
      <c r="E4344" s="375">
        <v>4.4987199999999998E-4</v>
      </c>
      <c r="F4344" s="268">
        <f>IF(C4344="MAT.",VLOOKUP(A4344,INSUMOS_AUX!A:F,6,FALSE),0)</f>
        <v>10.02</v>
      </c>
      <c r="G4344" s="375">
        <f>IF(C4344="M.O.",VLOOKUP(A4344,INSUMOS_AUX!A:F,6,FALSE),0)</f>
        <v>0</v>
      </c>
    </row>
    <row r="4345" spans="1:7">
      <c r="A4345" s="414">
        <v>38396</v>
      </c>
      <c r="B4345" s="372" t="s">
        <v>4090</v>
      </c>
      <c r="C4345" s="374" t="s">
        <v>43</v>
      </c>
      <c r="D4345" s="374" t="s">
        <v>2</v>
      </c>
      <c r="E4345" s="375">
        <v>1.6132000000000001E-5</v>
      </c>
      <c r="F4345" s="268">
        <f>IF(C4345="MAT.",VLOOKUP(A4345,INSUMOS_AUX!A:F,6,FALSE),0)</f>
        <v>308.81</v>
      </c>
      <c r="G4345" s="375">
        <f>IF(C4345="M.O.",VLOOKUP(A4345,INSUMOS_AUX!A:F,6,FALSE),0)</f>
        <v>0</v>
      </c>
    </row>
    <row r="4346" spans="1:7">
      <c r="A4346" s="414">
        <v>38399</v>
      </c>
      <c r="B4346" s="372" t="s">
        <v>914</v>
      </c>
      <c r="C4346" s="374" t="s">
        <v>43</v>
      </c>
      <c r="D4346" s="374" t="s">
        <v>2</v>
      </c>
      <c r="E4346" s="375">
        <v>8.0599000000000005E-5</v>
      </c>
      <c r="F4346" s="268">
        <f>IF(C4346="MAT.",VLOOKUP(A4346,INSUMOS_AUX!A:F,6,FALSE),0)</f>
        <v>123.87</v>
      </c>
      <c r="G4346" s="375">
        <f>IF(C4346="M.O.",VLOOKUP(A4346,INSUMOS_AUX!A:F,6,FALSE),0)</f>
        <v>0</v>
      </c>
    </row>
    <row r="4347" spans="1:7" ht="21">
      <c r="A4347" s="414">
        <v>38413</v>
      </c>
      <c r="B4347" s="372" t="s">
        <v>2921</v>
      </c>
      <c r="C4347" s="374" t="s">
        <v>43</v>
      </c>
      <c r="D4347" s="374" t="s">
        <v>2</v>
      </c>
      <c r="E4347" s="375">
        <v>1.3125999999999999E-5</v>
      </c>
      <c r="F4347" s="268">
        <f>IF(C4347="MAT.",VLOOKUP(A4347,INSUMOS_AUX!A:F,6,FALSE),0)</f>
        <v>623.17999999999995</v>
      </c>
      <c r="G4347" s="375">
        <f>IF(C4347="M.O.",VLOOKUP(A4347,INSUMOS_AUX!A:F,6,FALSE),0)</f>
        <v>0</v>
      </c>
    </row>
    <row r="4348" spans="1:7">
      <c r="A4348" s="414">
        <v>38476</v>
      </c>
      <c r="B4348" s="372" t="s">
        <v>2266</v>
      </c>
      <c r="C4348" s="374" t="s">
        <v>43</v>
      </c>
      <c r="D4348" s="374" t="s">
        <v>2</v>
      </c>
      <c r="E4348" s="375">
        <v>6.1223999999999995E-5</v>
      </c>
      <c r="F4348" s="268">
        <f>IF(C4348="MAT.",VLOOKUP(A4348,INSUMOS_AUX!A:F,6,FALSE),0)</f>
        <v>186.63</v>
      </c>
      <c r="G4348" s="375">
        <f>IF(C4348="M.O.",VLOOKUP(A4348,INSUMOS_AUX!A:F,6,FALSE),0)</f>
        <v>0</v>
      </c>
    </row>
    <row r="4349" spans="1:7">
      <c r="A4349" s="414">
        <v>38477</v>
      </c>
      <c r="B4349" s="372" t="s">
        <v>2267</v>
      </c>
      <c r="C4349" s="374" t="s">
        <v>43</v>
      </c>
      <c r="D4349" s="374" t="s">
        <v>2</v>
      </c>
      <c r="E4349" s="375">
        <v>1.3125999999999999E-5</v>
      </c>
      <c r="F4349" s="268">
        <f>IF(C4349="MAT.",VLOOKUP(A4349,INSUMOS_AUX!A:F,6,FALSE),0)</f>
        <v>528.54</v>
      </c>
      <c r="G4349" s="375">
        <f>IF(C4349="M.O.",VLOOKUP(A4349,INSUMOS_AUX!A:F,6,FALSE),0)</f>
        <v>0</v>
      </c>
    </row>
    <row r="4350" spans="1:7">
      <c r="A4350" s="414">
        <v>6111</v>
      </c>
      <c r="B4350" s="372" t="s">
        <v>109</v>
      </c>
      <c r="C4350" s="374" t="s">
        <v>92</v>
      </c>
      <c r="D4350" s="374" t="s">
        <v>97</v>
      </c>
      <c r="E4350" s="375">
        <v>7.7625070000000001E-3</v>
      </c>
      <c r="F4350" s="268">
        <f>IF(C4350="MAT.",VLOOKUP(A4350,INSUMOS_AUX!A:F,6,FALSE),0)</f>
        <v>0</v>
      </c>
      <c r="G4350" s="375">
        <f>IF(C4350="M.O.",VLOOKUP(A4350,INSUMOS_AUX!A:F,6,FALSE),0)</f>
        <v>8.17</v>
      </c>
    </row>
    <row r="4351" spans="1:7">
      <c r="A4351" s="414"/>
      <c r="B4351" s="110"/>
      <c r="C4351" s="97"/>
      <c r="D4351" s="97"/>
      <c r="E4351" s="97"/>
      <c r="F4351" s="97"/>
      <c r="G4351" s="97"/>
    </row>
    <row r="4352" spans="1:7" ht="21">
      <c r="A4352" s="414" t="s">
        <v>5900</v>
      </c>
      <c r="B4352" s="358" t="s">
        <v>5901</v>
      </c>
      <c r="C4352" s="360" t="s">
        <v>75</v>
      </c>
      <c r="D4352" s="360" t="s">
        <v>2</v>
      </c>
      <c r="E4352" s="361">
        <v>2</v>
      </c>
      <c r="F4352" s="361">
        <f t="shared" ref="F4352:G4352" si="144">SUMPRODUCT($E4353:$E4381,F4353:F4381)</f>
        <v>12.455153419570001</v>
      </c>
      <c r="G4352" s="361">
        <f t="shared" si="144"/>
        <v>13.640542996000001</v>
      </c>
    </row>
    <row r="4353" spans="1:7">
      <c r="A4353" s="414">
        <v>10</v>
      </c>
      <c r="B4353" s="372" t="s">
        <v>332</v>
      </c>
      <c r="C4353" s="374" t="s">
        <v>43</v>
      </c>
      <c r="D4353" s="374" t="s">
        <v>2</v>
      </c>
      <c r="E4353" s="375">
        <v>8.9471949999999998E-3</v>
      </c>
      <c r="F4353" s="268">
        <f>IF(C4353="MAT.",VLOOKUP(A4353,INSUMOS_AUX!A:F,6,FALSE),0)</f>
        <v>6.13</v>
      </c>
      <c r="G4353" s="375">
        <f>IF(C4353="M.O.",VLOOKUP(A4353,INSUMOS_AUX!A:F,6,FALSE),0)</f>
        <v>0</v>
      </c>
    </row>
    <row r="4354" spans="1:7" ht="21">
      <c r="A4354" s="414">
        <v>11359</v>
      </c>
      <c r="B4354" s="372" t="s">
        <v>5603</v>
      </c>
      <c r="C4354" s="374" t="s">
        <v>43</v>
      </c>
      <c r="D4354" s="374" t="s">
        <v>2</v>
      </c>
      <c r="E4354" s="375">
        <v>7.5553E-5</v>
      </c>
      <c r="F4354" s="268">
        <f>IF(C4354="MAT.",VLOOKUP(A4354,INSUMOS_AUX!A:F,6,FALSE),0)</f>
        <v>604.45000000000005</v>
      </c>
      <c r="G4354" s="375">
        <f>IF(C4354="M.O.",VLOOKUP(A4354,INSUMOS_AUX!A:F,6,FALSE),0)</f>
        <v>0</v>
      </c>
    </row>
    <row r="4355" spans="1:7">
      <c r="A4355" s="414">
        <v>12815</v>
      </c>
      <c r="B4355" s="372" t="s">
        <v>2406</v>
      </c>
      <c r="C4355" s="374" t="s">
        <v>43</v>
      </c>
      <c r="D4355" s="374" t="s">
        <v>2</v>
      </c>
      <c r="E4355" s="375">
        <v>1.0121115999999999E-2</v>
      </c>
      <c r="F4355" s="268">
        <f>IF(C4355="MAT.",VLOOKUP(A4355,INSUMOS_AUX!A:F,6,FALSE),0)</f>
        <v>5.65</v>
      </c>
      <c r="G4355" s="375">
        <f>IF(C4355="M.O.",VLOOKUP(A4355,INSUMOS_AUX!A:F,6,FALSE),0)</f>
        <v>0</v>
      </c>
    </row>
    <row r="4356" spans="1:7">
      <c r="A4356" s="414">
        <v>12892</v>
      </c>
      <c r="B4356" s="372" t="s">
        <v>328</v>
      </c>
      <c r="C4356" s="374" t="s">
        <v>43</v>
      </c>
      <c r="D4356" s="374" t="s">
        <v>98</v>
      </c>
      <c r="E4356" s="375">
        <v>1.5327814E-2</v>
      </c>
      <c r="F4356" s="268">
        <f>IF(C4356="MAT.",VLOOKUP(A4356,INSUMOS_AUX!A:F,6,FALSE),0)</f>
        <v>9</v>
      </c>
      <c r="G4356" s="375">
        <f>IF(C4356="M.O.",VLOOKUP(A4356,INSUMOS_AUX!A:F,6,FALSE),0)</f>
        <v>0</v>
      </c>
    </row>
    <row r="4357" spans="1:7">
      <c r="A4357" s="414">
        <v>12893</v>
      </c>
      <c r="B4357" s="372" t="s">
        <v>329</v>
      </c>
      <c r="C4357" s="374" t="s">
        <v>43</v>
      </c>
      <c r="D4357" s="374" t="s">
        <v>98</v>
      </c>
      <c r="E4357" s="375">
        <v>1.786716E-3</v>
      </c>
      <c r="F4357" s="268">
        <f>IF(C4357="MAT.",VLOOKUP(A4357,INSUMOS_AUX!A:F,6,FALSE),0)</f>
        <v>48</v>
      </c>
      <c r="G4357" s="375">
        <f>IF(C4357="M.O.",VLOOKUP(A4357,INSUMOS_AUX!A:F,6,FALSE),0)</f>
        <v>0</v>
      </c>
    </row>
    <row r="4358" spans="1:7">
      <c r="A4358" s="414">
        <v>2436</v>
      </c>
      <c r="B4358" s="372" t="s">
        <v>333</v>
      </c>
      <c r="C4358" s="374" t="s">
        <v>92</v>
      </c>
      <c r="D4358" s="374" t="s">
        <v>97</v>
      </c>
      <c r="E4358" s="375">
        <v>0.63866199999999995</v>
      </c>
      <c r="F4358" s="268">
        <f>IF(C4358="MAT.",VLOOKUP(A4358,INSUMOS_AUX!A:F,6,FALSE),0)</f>
        <v>0</v>
      </c>
      <c r="G4358" s="375">
        <f>IF(C4358="M.O.",VLOOKUP(A4358,INSUMOS_AUX!A:F,6,FALSE),0)</f>
        <v>13.35</v>
      </c>
    </row>
    <row r="4359" spans="1:7">
      <c r="A4359" s="414">
        <v>247</v>
      </c>
      <c r="B4359" s="372" t="s">
        <v>348</v>
      </c>
      <c r="C4359" s="374" t="s">
        <v>92</v>
      </c>
      <c r="D4359" s="374" t="s">
        <v>97</v>
      </c>
      <c r="E4359" s="375">
        <v>0.51092959999999998</v>
      </c>
      <c r="F4359" s="268">
        <f>IF(C4359="MAT.",VLOOKUP(A4359,INSUMOS_AUX!A:F,6,FALSE),0)</f>
        <v>0</v>
      </c>
      <c r="G4359" s="375">
        <f>IF(C4359="M.O.",VLOOKUP(A4359,INSUMOS_AUX!A:F,6,FALSE),0)</f>
        <v>10.01</v>
      </c>
    </row>
    <row r="4360" spans="1:7">
      <c r="A4360" s="414">
        <v>25966</v>
      </c>
      <c r="B4360" s="372" t="s">
        <v>3980</v>
      </c>
      <c r="C4360" s="374" t="s">
        <v>43</v>
      </c>
      <c r="D4360" s="374" t="s">
        <v>113</v>
      </c>
      <c r="E4360" s="375">
        <v>1.6868339999999999E-3</v>
      </c>
      <c r="F4360" s="268">
        <f>IF(C4360="MAT.",VLOOKUP(A4360,INSUMOS_AUX!A:F,6,FALSE),0)</f>
        <v>13.63</v>
      </c>
      <c r="G4360" s="375">
        <f>IF(C4360="M.O.",VLOOKUP(A4360,INSUMOS_AUX!A:F,6,FALSE),0)</f>
        <v>0</v>
      </c>
    </row>
    <row r="4361" spans="1:7">
      <c r="A4361" s="414">
        <v>2711</v>
      </c>
      <c r="B4361" s="372" t="s">
        <v>334</v>
      </c>
      <c r="C4361" s="374" t="s">
        <v>43</v>
      </c>
      <c r="D4361" s="374" t="s">
        <v>2</v>
      </c>
      <c r="E4361" s="375">
        <v>7.4169399999999999E-4</v>
      </c>
      <c r="F4361" s="268">
        <f>IF(C4361="MAT.",VLOOKUP(A4361,INSUMOS_AUX!A:F,6,FALSE),0)</f>
        <v>100.24</v>
      </c>
      <c r="G4361" s="375">
        <f>IF(C4361="M.O.",VLOOKUP(A4361,INSUMOS_AUX!A:F,6,FALSE),0)</f>
        <v>0</v>
      </c>
    </row>
    <row r="4362" spans="1:7">
      <c r="A4362" s="414">
        <v>36144</v>
      </c>
      <c r="B4362" s="372" t="s">
        <v>4026</v>
      </c>
      <c r="C4362" s="374" t="s">
        <v>43</v>
      </c>
      <c r="D4362" s="374" t="s">
        <v>2</v>
      </c>
      <c r="E4362" s="375">
        <v>0.124419715</v>
      </c>
      <c r="F4362" s="268">
        <f>IF(C4362="MAT.",VLOOKUP(A4362,INSUMOS_AUX!A:F,6,FALSE),0)</f>
        <v>1.1200000000000001</v>
      </c>
      <c r="G4362" s="375">
        <f>IF(C4362="M.O.",VLOOKUP(A4362,INSUMOS_AUX!A:F,6,FALSE),0)</f>
        <v>0</v>
      </c>
    </row>
    <row r="4363" spans="1:7">
      <c r="A4363" s="414">
        <v>36146</v>
      </c>
      <c r="B4363" s="372" t="s">
        <v>3883</v>
      </c>
      <c r="C4363" s="374" t="s">
        <v>43</v>
      </c>
      <c r="D4363" s="374" t="s">
        <v>2</v>
      </c>
      <c r="E4363" s="375">
        <v>1.3841750000000001E-3</v>
      </c>
      <c r="F4363" s="268">
        <f>IF(C4363="MAT.",VLOOKUP(A4363,INSUMOS_AUX!A:F,6,FALSE),0)</f>
        <v>170</v>
      </c>
      <c r="G4363" s="375">
        <f>IF(C4363="M.O.",VLOOKUP(A4363,INSUMOS_AUX!A:F,6,FALSE),0)</f>
        <v>0</v>
      </c>
    </row>
    <row r="4364" spans="1:7" ht="21">
      <c r="A4364" s="414">
        <v>36149</v>
      </c>
      <c r="B4364" s="372" t="s">
        <v>4647</v>
      </c>
      <c r="C4364" s="374" t="s">
        <v>43</v>
      </c>
      <c r="D4364" s="374" t="s">
        <v>2</v>
      </c>
      <c r="E4364" s="375">
        <v>8.0351999999999995E-4</v>
      </c>
      <c r="F4364" s="268">
        <f>IF(C4364="MAT.",VLOOKUP(A4364,INSUMOS_AUX!A:F,6,FALSE),0)</f>
        <v>117.5</v>
      </c>
      <c r="G4364" s="375">
        <f>IF(C4364="M.O.",VLOOKUP(A4364,INSUMOS_AUX!A:F,6,FALSE),0)</f>
        <v>0</v>
      </c>
    </row>
    <row r="4365" spans="1:7">
      <c r="A4365" s="414">
        <v>36150</v>
      </c>
      <c r="B4365" s="372" t="s">
        <v>780</v>
      </c>
      <c r="C4365" s="374" t="s">
        <v>43</v>
      </c>
      <c r="D4365" s="374" t="s">
        <v>2</v>
      </c>
      <c r="E4365" s="375">
        <v>2.9532709999999999E-3</v>
      </c>
      <c r="F4365" s="268">
        <f>IF(C4365="MAT.",VLOOKUP(A4365,INSUMOS_AUX!A:F,6,FALSE),0)</f>
        <v>29.7</v>
      </c>
      <c r="G4365" s="375">
        <f>IF(C4365="M.O.",VLOOKUP(A4365,INSUMOS_AUX!A:F,6,FALSE),0)</f>
        <v>0</v>
      </c>
    </row>
    <row r="4366" spans="1:7" ht="21">
      <c r="A4366" s="414">
        <v>36153</v>
      </c>
      <c r="B4366" s="372" t="s">
        <v>4184</v>
      </c>
      <c r="C4366" s="374" t="s">
        <v>43</v>
      </c>
      <c r="D4366" s="374" t="s">
        <v>2</v>
      </c>
      <c r="E4366" s="375">
        <v>1.1996999999999999E-3</v>
      </c>
      <c r="F4366" s="268">
        <f>IF(C4366="MAT.",VLOOKUP(A4366,INSUMOS_AUX!A:F,6,FALSE),0)</f>
        <v>133.75</v>
      </c>
      <c r="G4366" s="375">
        <f>IF(C4366="M.O.",VLOOKUP(A4366,INSUMOS_AUX!A:F,6,FALSE),0)</f>
        <v>0</v>
      </c>
    </row>
    <row r="4367" spans="1:7">
      <c r="A4367" s="414">
        <v>37370</v>
      </c>
      <c r="B4367" s="372" t="s">
        <v>104</v>
      </c>
      <c r="C4367" s="374" t="s">
        <v>43</v>
      </c>
      <c r="D4367" s="374" t="s">
        <v>97</v>
      </c>
      <c r="E4367" s="375">
        <v>1.1160000000000001</v>
      </c>
      <c r="F4367" s="268">
        <f>IF(C4367="MAT.",VLOOKUP(A4367,INSUMOS_AUX!A:F,6,FALSE),0)</f>
        <v>1.7</v>
      </c>
      <c r="G4367" s="375">
        <f>IF(C4367="M.O.",VLOOKUP(A4367,INSUMOS_AUX!A:F,6,FALSE),0)</f>
        <v>0</v>
      </c>
    </row>
    <row r="4368" spans="1:7">
      <c r="A4368" s="414">
        <v>37371</v>
      </c>
      <c r="B4368" s="372" t="s">
        <v>105</v>
      </c>
      <c r="C4368" s="374" t="s">
        <v>43</v>
      </c>
      <c r="D4368" s="374" t="s">
        <v>97</v>
      </c>
      <c r="E4368" s="375">
        <v>1.1160000000000001</v>
      </c>
      <c r="F4368" s="268">
        <f>IF(C4368="MAT.",VLOOKUP(A4368,INSUMOS_AUX!A:F,6,FALSE),0)</f>
        <v>0.64</v>
      </c>
      <c r="G4368" s="375">
        <f>IF(C4368="M.O.",VLOOKUP(A4368,INSUMOS_AUX!A:F,6,FALSE),0)</f>
        <v>0</v>
      </c>
    </row>
    <row r="4369" spans="1:7">
      <c r="A4369" s="414">
        <v>37372</v>
      </c>
      <c r="B4369" s="372" t="s">
        <v>106</v>
      </c>
      <c r="C4369" s="374" t="s">
        <v>43</v>
      </c>
      <c r="D4369" s="374" t="s">
        <v>97</v>
      </c>
      <c r="E4369" s="375">
        <v>1.1160000000000001</v>
      </c>
      <c r="F4369" s="268">
        <f>IF(C4369="MAT.",VLOOKUP(A4369,INSUMOS_AUX!A:F,6,FALSE),0)</f>
        <v>0.37</v>
      </c>
      <c r="G4369" s="375">
        <f>IF(C4369="M.O.",VLOOKUP(A4369,INSUMOS_AUX!A:F,6,FALSE),0)</f>
        <v>0</v>
      </c>
    </row>
    <row r="4370" spans="1:7">
      <c r="A4370" s="414">
        <v>37373</v>
      </c>
      <c r="B4370" s="372" t="s">
        <v>107</v>
      </c>
      <c r="C4370" s="374" t="s">
        <v>43</v>
      </c>
      <c r="D4370" s="374" t="s">
        <v>97</v>
      </c>
      <c r="E4370" s="375">
        <v>1.1160000000000001</v>
      </c>
      <c r="F4370" s="268">
        <f>IF(C4370="MAT.",VLOOKUP(A4370,INSUMOS_AUX!A:F,6,FALSE),0)</f>
        <v>0.02</v>
      </c>
      <c r="G4370" s="375">
        <f>IF(C4370="M.O.",VLOOKUP(A4370,INSUMOS_AUX!A:F,6,FALSE),0)</f>
        <v>0</v>
      </c>
    </row>
    <row r="4371" spans="1:7" ht="21">
      <c r="A4371" s="414">
        <v>38094</v>
      </c>
      <c r="B4371" s="372" t="s">
        <v>367</v>
      </c>
      <c r="C4371" s="374" t="s">
        <v>43</v>
      </c>
      <c r="D4371" s="374" t="s">
        <v>2</v>
      </c>
      <c r="E4371" s="375">
        <v>1</v>
      </c>
      <c r="F4371" s="268">
        <f>IF(C4371="MAT.",VLOOKUP(A4371,INSUMOS_AUX!A:F,6,FALSE),0)</f>
        <v>1.9</v>
      </c>
      <c r="G4371" s="375">
        <f>IF(C4371="M.O.",VLOOKUP(A4371,INSUMOS_AUX!A:F,6,FALSE),0)</f>
        <v>0</v>
      </c>
    </row>
    <row r="4372" spans="1:7" ht="21">
      <c r="A4372" s="414">
        <v>38099</v>
      </c>
      <c r="B4372" s="372" t="s">
        <v>368</v>
      </c>
      <c r="C4372" s="374" t="s">
        <v>43</v>
      </c>
      <c r="D4372" s="374" t="s">
        <v>2</v>
      </c>
      <c r="E4372" s="375">
        <v>1</v>
      </c>
      <c r="F4372" s="268">
        <f>IF(C4372="MAT.",VLOOKUP(A4372,INSUMOS_AUX!A:F,6,FALSE),0)</f>
        <v>0.98</v>
      </c>
      <c r="G4372" s="375">
        <f>IF(C4372="M.O.",VLOOKUP(A4372,INSUMOS_AUX!A:F,6,FALSE),0)</f>
        <v>0</v>
      </c>
    </row>
    <row r="4373" spans="1:7">
      <c r="A4373" s="414">
        <v>38101</v>
      </c>
      <c r="B4373" s="372" t="s">
        <v>369</v>
      </c>
      <c r="C4373" s="374" t="s">
        <v>43</v>
      </c>
      <c r="D4373" s="374" t="s">
        <v>2</v>
      </c>
      <c r="E4373" s="375">
        <v>1</v>
      </c>
      <c r="F4373" s="268">
        <f>IF(C4373="MAT.",VLOOKUP(A4373,INSUMOS_AUX!A:F,6,FALSE),0)</f>
        <v>5.0999999999999996</v>
      </c>
      <c r="G4373" s="375">
        <f>IF(C4373="M.O.",VLOOKUP(A4373,INSUMOS_AUX!A:F,6,FALSE),0)</f>
        <v>0</v>
      </c>
    </row>
    <row r="4374" spans="1:7">
      <c r="A4374" s="414">
        <v>38382</v>
      </c>
      <c r="B4374" s="372" t="s">
        <v>2915</v>
      </c>
      <c r="C4374" s="374" t="s">
        <v>43</v>
      </c>
      <c r="D4374" s="374" t="s">
        <v>2</v>
      </c>
      <c r="E4374" s="375">
        <v>3.04668E-3</v>
      </c>
      <c r="F4374" s="268">
        <f>IF(C4374="MAT.",VLOOKUP(A4374,INSUMOS_AUX!A:F,6,FALSE),0)</f>
        <v>7.37</v>
      </c>
      <c r="G4374" s="375">
        <f>IF(C4374="M.O.",VLOOKUP(A4374,INSUMOS_AUX!A:F,6,FALSE),0)</f>
        <v>0</v>
      </c>
    </row>
    <row r="4375" spans="1:7">
      <c r="A4375" s="414">
        <v>38390</v>
      </c>
      <c r="B4375" s="372" t="s">
        <v>4067</v>
      </c>
      <c r="C4375" s="374" t="s">
        <v>43</v>
      </c>
      <c r="D4375" s="374" t="s">
        <v>2</v>
      </c>
      <c r="E4375" s="375">
        <v>1.6868339999999999E-3</v>
      </c>
      <c r="F4375" s="268">
        <f>IF(C4375="MAT.",VLOOKUP(A4375,INSUMOS_AUX!A:F,6,FALSE),0)</f>
        <v>22.22</v>
      </c>
      <c r="G4375" s="375">
        <f>IF(C4375="M.O.",VLOOKUP(A4375,INSUMOS_AUX!A:F,6,FALSE),0)</f>
        <v>0</v>
      </c>
    </row>
    <row r="4376" spans="1:7">
      <c r="A4376" s="414">
        <v>38393</v>
      </c>
      <c r="B4376" s="372" t="s">
        <v>4066</v>
      </c>
      <c r="C4376" s="374" t="s">
        <v>43</v>
      </c>
      <c r="D4376" s="374" t="s">
        <v>2</v>
      </c>
      <c r="E4376" s="375">
        <v>1.6868339999999999E-3</v>
      </c>
      <c r="F4376" s="268">
        <f>IF(C4376="MAT.",VLOOKUP(A4376,INSUMOS_AUX!A:F,6,FALSE),0)</f>
        <v>10.02</v>
      </c>
      <c r="G4376" s="375">
        <f>IF(C4376="M.O.",VLOOKUP(A4376,INSUMOS_AUX!A:F,6,FALSE),0)</f>
        <v>0</v>
      </c>
    </row>
    <row r="4377" spans="1:7">
      <c r="A4377" s="414">
        <v>38396</v>
      </c>
      <c r="B4377" s="372" t="s">
        <v>4090</v>
      </c>
      <c r="C4377" s="374" t="s">
        <v>43</v>
      </c>
      <c r="D4377" s="374" t="s">
        <v>2</v>
      </c>
      <c r="E4377" s="375">
        <v>6.0486999999999999E-5</v>
      </c>
      <c r="F4377" s="268">
        <f>IF(C4377="MAT.",VLOOKUP(A4377,INSUMOS_AUX!A:F,6,FALSE),0)</f>
        <v>308.81</v>
      </c>
      <c r="G4377" s="375">
        <f>IF(C4377="M.O.",VLOOKUP(A4377,INSUMOS_AUX!A:F,6,FALSE),0)</f>
        <v>0</v>
      </c>
    </row>
    <row r="4378" spans="1:7">
      <c r="A4378" s="414">
        <v>38399</v>
      </c>
      <c r="B4378" s="372" t="s">
        <v>914</v>
      </c>
      <c r="C4378" s="374" t="s">
        <v>43</v>
      </c>
      <c r="D4378" s="374" t="s">
        <v>2</v>
      </c>
      <c r="E4378" s="375">
        <v>3.0221300000000002E-4</v>
      </c>
      <c r="F4378" s="268">
        <f>IF(C4378="MAT.",VLOOKUP(A4378,INSUMOS_AUX!A:F,6,FALSE),0)</f>
        <v>123.87</v>
      </c>
      <c r="G4378" s="375">
        <f>IF(C4378="M.O.",VLOOKUP(A4378,INSUMOS_AUX!A:F,6,FALSE),0)</f>
        <v>0</v>
      </c>
    </row>
    <row r="4379" spans="1:7" ht="21">
      <c r="A4379" s="414">
        <v>38413</v>
      </c>
      <c r="B4379" s="372" t="s">
        <v>2921</v>
      </c>
      <c r="C4379" s="374" t="s">
        <v>43</v>
      </c>
      <c r="D4379" s="374" t="s">
        <v>2</v>
      </c>
      <c r="E4379" s="375">
        <v>4.9215999999999998E-5</v>
      </c>
      <c r="F4379" s="268">
        <f>IF(C4379="MAT.",VLOOKUP(A4379,INSUMOS_AUX!A:F,6,FALSE),0)</f>
        <v>623.17999999999995</v>
      </c>
      <c r="G4379" s="375">
        <f>IF(C4379="M.O.",VLOOKUP(A4379,INSUMOS_AUX!A:F,6,FALSE),0)</f>
        <v>0</v>
      </c>
    </row>
    <row r="4380" spans="1:7">
      <c r="A4380" s="414">
        <v>38476</v>
      </c>
      <c r="B4380" s="372" t="s">
        <v>2266</v>
      </c>
      <c r="C4380" s="374" t="s">
        <v>43</v>
      </c>
      <c r="D4380" s="374" t="s">
        <v>2</v>
      </c>
      <c r="E4380" s="375">
        <v>2.2956100000000001E-4</v>
      </c>
      <c r="F4380" s="268">
        <f>IF(C4380="MAT.",VLOOKUP(A4380,INSUMOS_AUX!A:F,6,FALSE),0)</f>
        <v>186.63</v>
      </c>
      <c r="G4380" s="375">
        <f>IF(C4380="M.O.",VLOOKUP(A4380,INSUMOS_AUX!A:F,6,FALSE),0)</f>
        <v>0</v>
      </c>
    </row>
    <row r="4381" spans="1:7">
      <c r="A4381" s="414">
        <v>38477</v>
      </c>
      <c r="B4381" s="372" t="s">
        <v>2267</v>
      </c>
      <c r="C4381" s="374" t="s">
        <v>43</v>
      </c>
      <c r="D4381" s="374" t="s">
        <v>2</v>
      </c>
      <c r="E4381" s="375">
        <v>4.9215999999999998E-5</v>
      </c>
      <c r="F4381" s="268">
        <f>IF(C4381="MAT.",VLOOKUP(A4381,INSUMOS_AUX!A:F,6,FALSE),0)</f>
        <v>528.54</v>
      </c>
      <c r="G4381" s="375">
        <f>IF(C4381="M.O.",VLOOKUP(A4381,INSUMOS_AUX!A:F,6,FALSE),0)</f>
        <v>0</v>
      </c>
    </row>
    <row r="4382" spans="1:7">
      <c r="A4382" s="414"/>
      <c r="B4382" s="110"/>
      <c r="C4382" s="97"/>
      <c r="D4382" s="97"/>
      <c r="E4382" s="97"/>
      <c r="F4382" s="97"/>
      <c r="G4382" s="97"/>
    </row>
    <row r="4383" spans="1:7" ht="21">
      <c r="A4383" s="414" t="s">
        <v>5902</v>
      </c>
      <c r="B4383" s="358" t="s">
        <v>5903</v>
      </c>
      <c r="C4383" s="360" t="s">
        <v>75</v>
      </c>
      <c r="D4383" s="360" t="s">
        <v>2</v>
      </c>
      <c r="E4383" s="361">
        <v>24</v>
      </c>
      <c r="F4383" s="361">
        <f t="shared" ref="F4383:G4383" si="145">SUMPRODUCT($E4384:$E4410,F4384:F4410)</f>
        <v>6.9846985008699995</v>
      </c>
      <c r="G4383" s="361">
        <f t="shared" si="145"/>
        <v>5.6548369599999999</v>
      </c>
    </row>
    <row r="4384" spans="1:7">
      <c r="A4384" s="414">
        <v>10</v>
      </c>
      <c r="B4384" s="372" t="s">
        <v>332</v>
      </c>
      <c r="C4384" s="374" t="s">
        <v>43</v>
      </c>
      <c r="D4384" s="374" t="s">
        <v>2</v>
      </c>
      <c r="E4384" s="375">
        <v>3.7680840000000001E-3</v>
      </c>
      <c r="F4384" s="268">
        <f>IF(C4384="MAT.",VLOOKUP(A4384,INSUMOS_AUX!A:F,6,FALSE),0)</f>
        <v>6.13</v>
      </c>
      <c r="G4384" s="375">
        <f>IF(C4384="M.O.",VLOOKUP(A4384,INSUMOS_AUX!A:F,6,FALSE),0)</f>
        <v>0</v>
      </c>
    </row>
    <row r="4385" spans="1:7" ht="21">
      <c r="A4385" s="414">
        <v>11359</v>
      </c>
      <c r="B4385" s="372" t="s">
        <v>5603</v>
      </c>
      <c r="C4385" s="374" t="s">
        <v>43</v>
      </c>
      <c r="D4385" s="374" t="s">
        <v>2</v>
      </c>
      <c r="E4385" s="375">
        <v>3.1819000000000001E-5</v>
      </c>
      <c r="F4385" s="268">
        <f>IF(C4385="MAT.",VLOOKUP(A4385,INSUMOS_AUX!A:F,6,FALSE),0)</f>
        <v>604.45000000000005</v>
      </c>
      <c r="G4385" s="375">
        <f>IF(C4385="M.O.",VLOOKUP(A4385,INSUMOS_AUX!A:F,6,FALSE),0)</f>
        <v>0</v>
      </c>
    </row>
    <row r="4386" spans="1:7">
      <c r="A4386" s="414">
        <v>12815</v>
      </c>
      <c r="B4386" s="372" t="s">
        <v>2406</v>
      </c>
      <c r="C4386" s="374" t="s">
        <v>43</v>
      </c>
      <c r="D4386" s="374" t="s">
        <v>2</v>
      </c>
      <c r="E4386" s="375">
        <v>4.2624780000000001E-3</v>
      </c>
      <c r="F4386" s="268">
        <f>IF(C4386="MAT.",VLOOKUP(A4386,INSUMOS_AUX!A:F,6,FALSE),0)</f>
        <v>5.65</v>
      </c>
      <c r="G4386" s="375">
        <f>IF(C4386="M.O.",VLOOKUP(A4386,INSUMOS_AUX!A:F,6,FALSE),0)</f>
        <v>0</v>
      </c>
    </row>
    <row r="4387" spans="1:7">
      <c r="A4387" s="414">
        <v>12892</v>
      </c>
      <c r="B4387" s="372" t="s">
        <v>328</v>
      </c>
      <c r="C4387" s="374" t="s">
        <v>43</v>
      </c>
      <c r="D4387" s="374" t="s">
        <v>98</v>
      </c>
      <c r="E4387" s="375">
        <v>6.4552619999999998E-3</v>
      </c>
      <c r="F4387" s="268">
        <f>IF(C4387="MAT.",VLOOKUP(A4387,INSUMOS_AUX!A:F,6,FALSE),0)</f>
        <v>9</v>
      </c>
      <c r="G4387" s="375">
        <f>IF(C4387="M.O.",VLOOKUP(A4387,INSUMOS_AUX!A:F,6,FALSE),0)</f>
        <v>0</v>
      </c>
    </row>
    <row r="4388" spans="1:7">
      <c r="A4388" s="414">
        <v>12893</v>
      </c>
      <c r="B4388" s="372" t="s">
        <v>329</v>
      </c>
      <c r="C4388" s="374" t="s">
        <v>43</v>
      </c>
      <c r="D4388" s="374" t="s">
        <v>98</v>
      </c>
      <c r="E4388" s="375">
        <v>7.5246999999999998E-4</v>
      </c>
      <c r="F4388" s="268">
        <f>IF(C4388="MAT.",VLOOKUP(A4388,INSUMOS_AUX!A:F,6,FALSE),0)</f>
        <v>48</v>
      </c>
      <c r="G4388" s="375">
        <f>IF(C4388="M.O.",VLOOKUP(A4388,INSUMOS_AUX!A:F,6,FALSE),0)</f>
        <v>0</v>
      </c>
    </row>
    <row r="4389" spans="1:7">
      <c r="A4389" s="414">
        <v>2436</v>
      </c>
      <c r="B4389" s="372" t="s">
        <v>333</v>
      </c>
      <c r="C4389" s="374" t="s">
        <v>92</v>
      </c>
      <c r="D4389" s="374" t="s">
        <v>97</v>
      </c>
      <c r="E4389" s="375">
        <v>0.2420735</v>
      </c>
      <c r="F4389" s="268">
        <f>IF(C4389="MAT.",VLOOKUP(A4389,INSUMOS_AUX!A:F,6,FALSE),0)</f>
        <v>0</v>
      </c>
      <c r="G4389" s="375">
        <f>IF(C4389="M.O.",VLOOKUP(A4389,INSUMOS_AUX!A:F,6,FALSE),0)</f>
        <v>13.35</v>
      </c>
    </row>
    <row r="4390" spans="1:7">
      <c r="A4390" s="414">
        <v>247</v>
      </c>
      <c r="B4390" s="372" t="s">
        <v>348</v>
      </c>
      <c r="C4390" s="374" t="s">
        <v>92</v>
      </c>
      <c r="D4390" s="374" t="s">
        <v>97</v>
      </c>
      <c r="E4390" s="375">
        <v>0.2420735</v>
      </c>
      <c r="F4390" s="268">
        <f>IF(C4390="MAT.",VLOOKUP(A4390,INSUMOS_AUX!A:F,6,FALSE),0)</f>
        <v>0</v>
      </c>
      <c r="G4390" s="375">
        <f>IF(C4390="M.O.",VLOOKUP(A4390,INSUMOS_AUX!A:F,6,FALSE),0)</f>
        <v>10.01</v>
      </c>
    </row>
    <row r="4391" spans="1:7">
      <c r="A4391" s="414">
        <v>25966</v>
      </c>
      <c r="B4391" s="372" t="s">
        <v>3980</v>
      </c>
      <c r="C4391" s="374" t="s">
        <v>43</v>
      </c>
      <c r="D4391" s="374" t="s">
        <v>113</v>
      </c>
      <c r="E4391" s="375">
        <v>7.1040600000000001E-4</v>
      </c>
      <c r="F4391" s="268">
        <f>IF(C4391="MAT.",VLOOKUP(A4391,INSUMOS_AUX!A:F,6,FALSE),0)</f>
        <v>13.63</v>
      </c>
      <c r="G4391" s="375">
        <f>IF(C4391="M.O.",VLOOKUP(A4391,INSUMOS_AUX!A:F,6,FALSE),0)</f>
        <v>0</v>
      </c>
    </row>
    <row r="4392" spans="1:7">
      <c r="A4392" s="414">
        <v>2711</v>
      </c>
      <c r="B4392" s="372" t="s">
        <v>334</v>
      </c>
      <c r="C4392" s="374" t="s">
        <v>43</v>
      </c>
      <c r="D4392" s="374" t="s">
        <v>2</v>
      </c>
      <c r="E4392" s="375">
        <v>3.12362E-4</v>
      </c>
      <c r="F4392" s="268">
        <f>IF(C4392="MAT.",VLOOKUP(A4392,INSUMOS_AUX!A:F,6,FALSE),0)</f>
        <v>100.24</v>
      </c>
      <c r="G4392" s="375">
        <f>IF(C4392="M.O.",VLOOKUP(A4392,INSUMOS_AUX!A:F,6,FALSE),0)</f>
        <v>0</v>
      </c>
    </row>
    <row r="4393" spans="1:7">
      <c r="A4393" s="414">
        <v>36144</v>
      </c>
      <c r="B4393" s="372" t="s">
        <v>4026</v>
      </c>
      <c r="C4393" s="374" t="s">
        <v>43</v>
      </c>
      <c r="D4393" s="374" t="s">
        <v>2</v>
      </c>
      <c r="E4393" s="375">
        <v>5.2398984000000003E-2</v>
      </c>
      <c r="F4393" s="268">
        <f>IF(C4393="MAT.",VLOOKUP(A4393,INSUMOS_AUX!A:F,6,FALSE),0)</f>
        <v>1.1200000000000001</v>
      </c>
      <c r="G4393" s="375">
        <f>IF(C4393="M.O.",VLOOKUP(A4393,INSUMOS_AUX!A:F,6,FALSE),0)</f>
        <v>0</v>
      </c>
    </row>
    <row r="4394" spans="1:7">
      <c r="A4394" s="414">
        <v>36146</v>
      </c>
      <c r="B4394" s="372" t="s">
        <v>3883</v>
      </c>
      <c r="C4394" s="374" t="s">
        <v>43</v>
      </c>
      <c r="D4394" s="374" t="s">
        <v>2</v>
      </c>
      <c r="E4394" s="375">
        <v>5.8294100000000001E-4</v>
      </c>
      <c r="F4394" s="268">
        <f>IF(C4394="MAT.",VLOOKUP(A4394,INSUMOS_AUX!A:F,6,FALSE),0)</f>
        <v>170</v>
      </c>
      <c r="G4394" s="375">
        <f>IF(C4394="M.O.",VLOOKUP(A4394,INSUMOS_AUX!A:F,6,FALSE),0)</f>
        <v>0</v>
      </c>
    </row>
    <row r="4395" spans="1:7" ht="21">
      <c r="A4395" s="414">
        <v>36149</v>
      </c>
      <c r="B4395" s="372" t="s">
        <v>4647</v>
      </c>
      <c r="C4395" s="374" t="s">
        <v>43</v>
      </c>
      <c r="D4395" s="374" t="s">
        <v>2</v>
      </c>
      <c r="E4395" s="375">
        <v>3.3839999999999999E-4</v>
      </c>
      <c r="F4395" s="268">
        <f>IF(C4395="MAT.",VLOOKUP(A4395,INSUMOS_AUX!A:F,6,FALSE),0)</f>
        <v>117.5</v>
      </c>
      <c r="G4395" s="375">
        <f>IF(C4395="M.O.",VLOOKUP(A4395,INSUMOS_AUX!A:F,6,FALSE),0)</f>
        <v>0</v>
      </c>
    </row>
    <row r="4396" spans="1:7">
      <c r="A4396" s="414">
        <v>36150</v>
      </c>
      <c r="B4396" s="372" t="s">
        <v>780</v>
      </c>
      <c r="C4396" s="374" t="s">
        <v>43</v>
      </c>
      <c r="D4396" s="374" t="s">
        <v>2</v>
      </c>
      <c r="E4396" s="375">
        <v>1.243762E-3</v>
      </c>
      <c r="F4396" s="268">
        <f>IF(C4396="MAT.",VLOOKUP(A4396,INSUMOS_AUX!A:F,6,FALSE),0)</f>
        <v>29.7</v>
      </c>
      <c r="G4396" s="375">
        <f>IF(C4396="M.O.",VLOOKUP(A4396,INSUMOS_AUX!A:F,6,FALSE),0)</f>
        <v>0</v>
      </c>
    </row>
    <row r="4397" spans="1:7" ht="21">
      <c r="A4397" s="414">
        <v>36153</v>
      </c>
      <c r="B4397" s="372" t="s">
        <v>4184</v>
      </c>
      <c r="C4397" s="374" t="s">
        <v>43</v>
      </c>
      <c r="D4397" s="374" t="s">
        <v>2</v>
      </c>
      <c r="E4397" s="375">
        <v>5.0524999999999995E-4</v>
      </c>
      <c r="F4397" s="268">
        <f>IF(C4397="MAT.",VLOOKUP(A4397,INSUMOS_AUX!A:F,6,FALSE),0)</f>
        <v>133.75</v>
      </c>
      <c r="G4397" s="375">
        <f>IF(C4397="M.O.",VLOOKUP(A4397,INSUMOS_AUX!A:F,6,FALSE),0)</f>
        <v>0</v>
      </c>
    </row>
    <row r="4398" spans="1:7">
      <c r="A4398" s="414">
        <v>37370</v>
      </c>
      <c r="B4398" s="372" t="s">
        <v>104</v>
      </c>
      <c r="C4398" s="374" t="s">
        <v>43</v>
      </c>
      <c r="D4398" s="374" t="s">
        <v>97</v>
      </c>
      <c r="E4398" s="375">
        <v>0.47</v>
      </c>
      <c r="F4398" s="268">
        <f>IF(C4398="MAT.",VLOOKUP(A4398,INSUMOS_AUX!A:F,6,FALSE),0)</f>
        <v>1.7</v>
      </c>
      <c r="G4398" s="375">
        <f>IF(C4398="M.O.",VLOOKUP(A4398,INSUMOS_AUX!A:F,6,FALSE),0)</f>
        <v>0</v>
      </c>
    </row>
    <row r="4399" spans="1:7">
      <c r="A4399" s="414">
        <v>37371</v>
      </c>
      <c r="B4399" s="372" t="s">
        <v>105</v>
      </c>
      <c r="C4399" s="374" t="s">
        <v>43</v>
      </c>
      <c r="D4399" s="374" t="s">
        <v>97</v>
      </c>
      <c r="E4399" s="375">
        <v>0.47</v>
      </c>
      <c r="F4399" s="268">
        <f>IF(C4399="MAT.",VLOOKUP(A4399,INSUMOS_AUX!A:F,6,FALSE),0)</f>
        <v>0.64</v>
      </c>
      <c r="G4399" s="375">
        <f>IF(C4399="M.O.",VLOOKUP(A4399,INSUMOS_AUX!A:F,6,FALSE),0)</f>
        <v>0</v>
      </c>
    </row>
    <row r="4400" spans="1:7">
      <c r="A4400" s="414">
        <v>37372</v>
      </c>
      <c r="B4400" s="372" t="s">
        <v>106</v>
      </c>
      <c r="C4400" s="374" t="s">
        <v>43</v>
      </c>
      <c r="D4400" s="374" t="s">
        <v>97</v>
      </c>
      <c r="E4400" s="375">
        <v>0.47</v>
      </c>
      <c r="F4400" s="268">
        <f>IF(C4400="MAT.",VLOOKUP(A4400,INSUMOS_AUX!A:F,6,FALSE),0)</f>
        <v>0.37</v>
      </c>
      <c r="G4400" s="375">
        <f>IF(C4400="M.O.",VLOOKUP(A4400,INSUMOS_AUX!A:F,6,FALSE),0)</f>
        <v>0</v>
      </c>
    </row>
    <row r="4401" spans="1:7">
      <c r="A4401" s="414">
        <v>37373</v>
      </c>
      <c r="B4401" s="372" t="s">
        <v>107</v>
      </c>
      <c r="C4401" s="374" t="s">
        <v>43</v>
      </c>
      <c r="D4401" s="374" t="s">
        <v>97</v>
      </c>
      <c r="E4401" s="375">
        <v>0.47</v>
      </c>
      <c r="F4401" s="268">
        <f>IF(C4401="MAT.",VLOOKUP(A4401,INSUMOS_AUX!A:F,6,FALSE),0)</f>
        <v>0.02</v>
      </c>
      <c r="G4401" s="375">
        <f>IF(C4401="M.O.",VLOOKUP(A4401,INSUMOS_AUX!A:F,6,FALSE),0)</f>
        <v>0</v>
      </c>
    </row>
    <row r="4402" spans="1:7">
      <c r="A4402" s="414">
        <v>38101</v>
      </c>
      <c r="B4402" s="372" t="s">
        <v>369</v>
      </c>
      <c r="C4402" s="374" t="s">
        <v>43</v>
      </c>
      <c r="D4402" s="374" t="s">
        <v>2</v>
      </c>
      <c r="E4402" s="375">
        <v>1</v>
      </c>
      <c r="F4402" s="268">
        <f>IF(C4402="MAT.",VLOOKUP(A4402,INSUMOS_AUX!A:F,6,FALSE),0)</f>
        <v>5.0999999999999996</v>
      </c>
      <c r="G4402" s="375">
        <f>IF(C4402="M.O.",VLOOKUP(A4402,INSUMOS_AUX!A:F,6,FALSE),0)</f>
        <v>0</v>
      </c>
    </row>
    <row r="4403" spans="1:7">
      <c r="A4403" s="414">
        <v>38382</v>
      </c>
      <c r="B4403" s="372" t="s">
        <v>2915</v>
      </c>
      <c r="C4403" s="374" t="s">
        <v>43</v>
      </c>
      <c r="D4403" s="374" t="s">
        <v>2</v>
      </c>
      <c r="E4403" s="375">
        <v>1.2830999999999999E-3</v>
      </c>
      <c r="F4403" s="268">
        <f>IF(C4403="MAT.",VLOOKUP(A4403,INSUMOS_AUX!A:F,6,FALSE),0)</f>
        <v>7.37</v>
      </c>
      <c r="G4403" s="375">
        <f>IF(C4403="M.O.",VLOOKUP(A4403,INSUMOS_AUX!A:F,6,FALSE),0)</f>
        <v>0</v>
      </c>
    </row>
    <row r="4404" spans="1:7">
      <c r="A4404" s="414">
        <v>38390</v>
      </c>
      <c r="B4404" s="372" t="s">
        <v>4067</v>
      </c>
      <c r="C4404" s="374" t="s">
        <v>43</v>
      </c>
      <c r="D4404" s="374" t="s">
        <v>2</v>
      </c>
      <c r="E4404" s="375">
        <v>7.1040600000000001E-4</v>
      </c>
      <c r="F4404" s="268">
        <f>IF(C4404="MAT.",VLOOKUP(A4404,INSUMOS_AUX!A:F,6,FALSE),0)</f>
        <v>22.22</v>
      </c>
      <c r="G4404" s="375">
        <f>IF(C4404="M.O.",VLOOKUP(A4404,INSUMOS_AUX!A:F,6,FALSE),0)</f>
        <v>0</v>
      </c>
    </row>
    <row r="4405" spans="1:7">
      <c r="A4405" s="414">
        <v>38393</v>
      </c>
      <c r="B4405" s="372" t="s">
        <v>4066</v>
      </c>
      <c r="C4405" s="374" t="s">
        <v>43</v>
      </c>
      <c r="D4405" s="374" t="s">
        <v>2</v>
      </c>
      <c r="E4405" s="375">
        <v>7.1040600000000001E-4</v>
      </c>
      <c r="F4405" s="268">
        <f>IF(C4405="MAT.",VLOOKUP(A4405,INSUMOS_AUX!A:F,6,FALSE),0)</f>
        <v>10.02</v>
      </c>
      <c r="G4405" s="375">
        <f>IF(C4405="M.O.",VLOOKUP(A4405,INSUMOS_AUX!A:F,6,FALSE),0)</f>
        <v>0</v>
      </c>
    </row>
    <row r="4406" spans="1:7">
      <c r="A4406" s="414">
        <v>38396</v>
      </c>
      <c r="B4406" s="372" t="s">
        <v>4090</v>
      </c>
      <c r="C4406" s="374" t="s">
        <v>43</v>
      </c>
      <c r="D4406" s="374" t="s">
        <v>2</v>
      </c>
      <c r="E4406" s="375">
        <v>2.5474E-5</v>
      </c>
      <c r="F4406" s="268">
        <f>IF(C4406="MAT.",VLOOKUP(A4406,INSUMOS_AUX!A:F,6,FALSE),0)</f>
        <v>308.81</v>
      </c>
      <c r="G4406" s="375">
        <f>IF(C4406="M.O.",VLOOKUP(A4406,INSUMOS_AUX!A:F,6,FALSE),0)</f>
        <v>0</v>
      </c>
    </row>
    <row r="4407" spans="1:7">
      <c r="A4407" s="414">
        <v>38399</v>
      </c>
      <c r="B4407" s="372" t="s">
        <v>914</v>
      </c>
      <c r="C4407" s="374" t="s">
        <v>43</v>
      </c>
      <c r="D4407" s="374" t="s">
        <v>2</v>
      </c>
      <c r="E4407" s="375">
        <v>1.2727600000000001E-4</v>
      </c>
      <c r="F4407" s="268">
        <f>IF(C4407="MAT.",VLOOKUP(A4407,INSUMOS_AUX!A:F,6,FALSE),0)</f>
        <v>123.87</v>
      </c>
      <c r="G4407" s="375">
        <f>IF(C4407="M.O.",VLOOKUP(A4407,INSUMOS_AUX!A:F,6,FALSE),0)</f>
        <v>0</v>
      </c>
    </row>
    <row r="4408" spans="1:7" ht="21">
      <c r="A4408" s="414">
        <v>38413</v>
      </c>
      <c r="B4408" s="372" t="s">
        <v>2921</v>
      </c>
      <c r="C4408" s="374" t="s">
        <v>43</v>
      </c>
      <c r="D4408" s="374" t="s">
        <v>2</v>
      </c>
      <c r="E4408" s="375">
        <v>2.0727999999999999E-5</v>
      </c>
      <c r="F4408" s="268">
        <f>IF(C4408="MAT.",VLOOKUP(A4408,INSUMOS_AUX!A:F,6,FALSE),0)</f>
        <v>623.17999999999995</v>
      </c>
      <c r="G4408" s="375">
        <f>IF(C4408="M.O.",VLOOKUP(A4408,INSUMOS_AUX!A:F,6,FALSE),0)</f>
        <v>0</v>
      </c>
    </row>
    <row r="4409" spans="1:7">
      <c r="A4409" s="414">
        <v>38476</v>
      </c>
      <c r="B4409" s="372" t="s">
        <v>2266</v>
      </c>
      <c r="C4409" s="374" t="s">
        <v>43</v>
      </c>
      <c r="D4409" s="374" t="s">
        <v>2</v>
      </c>
      <c r="E4409" s="375">
        <v>9.6680000000000003E-5</v>
      </c>
      <c r="F4409" s="268">
        <f>IF(C4409="MAT.",VLOOKUP(A4409,INSUMOS_AUX!A:F,6,FALSE),0)</f>
        <v>186.63</v>
      </c>
      <c r="G4409" s="375">
        <f>IF(C4409="M.O.",VLOOKUP(A4409,INSUMOS_AUX!A:F,6,FALSE),0)</f>
        <v>0</v>
      </c>
    </row>
    <row r="4410" spans="1:7">
      <c r="A4410" s="414">
        <v>38477</v>
      </c>
      <c r="B4410" s="372" t="s">
        <v>2267</v>
      </c>
      <c r="C4410" s="374" t="s">
        <v>43</v>
      </c>
      <c r="D4410" s="374" t="s">
        <v>2</v>
      </c>
      <c r="E4410" s="375">
        <v>2.0727999999999999E-5</v>
      </c>
      <c r="F4410" s="268">
        <f>IF(C4410="MAT.",VLOOKUP(A4410,INSUMOS_AUX!A:F,6,FALSE),0)</f>
        <v>528.54</v>
      </c>
      <c r="G4410" s="375">
        <f>IF(C4410="M.O.",VLOOKUP(A4410,INSUMOS_AUX!A:F,6,FALSE),0)</f>
        <v>0</v>
      </c>
    </row>
    <row r="4411" spans="1:7">
      <c r="A4411" s="414"/>
      <c r="B4411" s="110"/>
      <c r="C4411" s="97"/>
      <c r="D4411" s="97"/>
      <c r="E4411" s="97"/>
      <c r="F4411" s="97"/>
      <c r="G4411" s="97"/>
    </row>
    <row r="4412" spans="1:7" ht="21">
      <c r="A4412" s="414" t="s">
        <v>5904</v>
      </c>
      <c r="B4412" s="358" t="s">
        <v>5905</v>
      </c>
      <c r="C4412" s="360" t="s">
        <v>75</v>
      </c>
      <c r="D4412" s="360" t="s">
        <v>2</v>
      </c>
      <c r="E4412" s="361">
        <v>12</v>
      </c>
      <c r="F4412" s="361">
        <f t="shared" ref="F4412:G4412" si="146">SUMPRODUCT($E4413:$E4441,F4413:F4441)</f>
        <v>16.857413666380001</v>
      </c>
      <c r="G4412" s="361">
        <f t="shared" si="146"/>
        <v>11.547050164</v>
      </c>
    </row>
    <row r="4413" spans="1:7">
      <c r="A4413" s="414">
        <v>10</v>
      </c>
      <c r="B4413" s="372" t="s">
        <v>332</v>
      </c>
      <c r="C4413" s="374" t="s">
        <v>43</v>
      </c>
      <c r="D4413" s="374" t="s">
        <v>2</v>
      </c>
      <c r="E4413" s="375">
        <v>7.5522030000000004E-3</v>
      </c>
      <c r="F4413" s="268">
        <f>IF(C4413="MAT.",VLOOKUP(A4413,INSUMOS_AUX!A:F,6,FALSE),0)</f>
        <v>6.13</v>
      </c>
      <c r="G4413" s="375">
        <f>IF(C4413="M.O.",VLOOKUP(A4413,INSUMOS_AUX!A:F,6,FALSE),0)</f>
        <v>0</v>
      </c>
    </row>
    <row r="4414" spans="1:7" ht="21">
      <c r="A4414" s="414">
        <v>11359</v>
      </c>
      <c r="B4414" s="372" t="s">
        <v>5603</v>
      </c>
      <c r="C4414" s="374" t="s">
        <v>43</v>
      </c>
      <c r="D4414" s="374" t="s">
        <v>2</v>
      </c>
      <c r="E4414" s="375">
        <v>6.3773000000000001E-5</v>
      </c>
      <c r="F4414" s="268">
        <f>IF(C4414="MAT.",VLOOKUP(A4414,INSUMOS_AUX!A:F,6,FALSE),0)</f>
        <v>604.45000000000005</v>
      </c>
      <c r="G4414" s="375">
        <f>IF(C4414="M.O.",VLOOKUP(A4414,INSUMOS_AUX!A:F,6,FALSE),0)</f>
        <v>0</v>
      </c>
    </row>
    <row r="4415" spans="1:7">
      <c r="A4415" s="414">
        <v>12815</v>
      </c>
      <c r="B4415" s="372" t="s">
        <v>2406</v>
      </c>
      <c r="C4415" s="374" t="s">
        <v>43</v>
      </c>
      <c r="D4415" s="374" t="s">
        <v>2</v>
      </c>
      <c r="E4415" s="375">
        <v>8.5430920000000004E-3</v>
      </c>
      <c r="F4415" s="268">
        <f>IF(C4415="MAT.",VLOOKUP(A4415,INSUMOS_AUX!A:F,6,FALSE),0)</f>
        <v>5.65</v>
      </c>
      <c r="G4415" s="375">
        <f>IF(C4415="M.O.",VLOOKUP(A4415,INSUMOS_AUX!A:F,6,FALSE),0)</f>
        <v>0</v>
      </c>
    </row>
    <row r="4416" spans="1:7">
      <c r="A4416" s="414">
        <v>12892</v>
      </c>
      <c r="B4416" s="372" t="s">
        <v>328</v>
      </c>
      <c r="C4416" s="374" t="s">
        <v>43</v>
      </c>
      <c r="D4416" s="374" t="s">
        <v>98</v>
      </c>
      <c r="E4416" s="375">
        <v>1.2937992000000001E-2</v>
      </c>
      <c r="F4416" s="268">
        <f>IF(C4416="MAT.",VLOOKUP(A4416,INSUMOS_AUX!A:F,6,FALSE),0)</f>
        <v>9</v>
      </c>
      <c r="G4416" s="375">
        <f>IF(C4416="M.O.",VLOOKUP(A4416,INSUMOS_AUX!A:F,6,FALSE),0)</f>
        <v>0</v>
      </c>
    </row>
    <row r="4417" spans="1:7">
      <c r="A4417" s="414">
        <v>12893</v>
      </c>
      <c r="B4417" s="372" t="s">
        <v>329</v>
      </c>
      <c r="C4417" s="374" t="s">
        <v>43</v>
      </c>
      <c r="D4417" s="374" t="s">
        <v>98</v>
      </c>
      <c r="E4417" s="375">
        <v>1.5081420000000001E-3</v>
      </c>
      <c r="F4417" s="268">
        <f>IF(C4417="MAT.",VLOOKUP(A4417,INSUMOS_AUX!A:F,6,FALSE),0)</f>
        <v>48</v>
      </c>
      <c r="G4417" s="375">
        <f>IF(C4417="M.O.",VLOOKUP(A4417,INSUMOS_AUX!A:F,6,FALSE),0)</f>
        <v>0</v>
      </c>
    </row>
    <row r="4418" spans="1:7">
      <c r="A4418" s="414">
        <v>2436</v>
      </c>
      <c r="B4418" s="372" t="s">
        <v>333</v>
      </c>
      <c r="C4418" s="374" t="s">
        <v>92</v>
      </c>
      <c r="D4418" s="374" t="s">
        <v>97</v>
      </c>
      <c r="E4418" s="375">
        <v>0.54904330000000001</v>
      </c>
      <c r="F4418" s="268">
        <f>IF(C4418="MAT.",VLOOKUP(A4418,INSUMOS_AUX!A:F,6,FALSE),0)</f>
        <v>0</v>
      </c>
      <c r="G4418" s="375">
        <f>IF(C4418="M.O.",VLOOKUP(A4418,INSUMOS_AUX!A:F,6,FALSE),0)</f>
        <v>13.35</v>
      </c>
    </row>
    <row r="4419" spans="1:7">
      <c r="A4419" s="414">
        <v>247</v>
      </c>
      <c r="B4419" s="372" t="s">
        <v>348</v>
      </c>
      <c r="C4419" s="374" t="s">
        <v>92</v>
      </c>
      <c r="D4419" s="374" t="s">
        <v>97</v>
      </c>
      <c r="E4419" s="375">
        <v>0.42131089999999999</v>
      </c>
      <c r="F4419" s="268">
        <f>IF(C4419="MAT.",VLOOKUP(A4419,INSUMOS_AUX!A:F,6,FALSE),0)</f>
        <v>0</v>
      </c>
      <c r="G4419" s="375">
        <f>IF(C4419="M.O.",VLOOKUP(A4419,INSUMOS_AUX!A:F,6,FALSE),0)</f>
        <v>10.01</v>
      </c>
    </row>
    <row r="4420" spans="1:7">
      <c r="A4420" s="414">
        <v>25966</v>
      </c>
      <c r="B4420" s="372" t="s">
        <v>3980</v>
      </c>
      <c r="C4420" s="374" t="s">
        <v>43</v>
      </c>
      <c r="D4420" s="374" t="s">
        <v>113</v>
      </c>
      <c r="E4420" s="375">
        <v>1.423833E-3</v>
      </c>
      <c r="F4420" s="268">
        <f>IF(C4420="MAT.",VLOOKUP(A4420,INSUMOS_AUX!A:F,6,FALSE),0)</f>
        <v>13.63</v>
      </c>
      <c r="G4420" s="375">
        <f>IF(C4420="M.O.",VLOOKUP(A4420,INSUMOS_AUX!A:F,6,FALSE),0)</f>
        <v>0</v>
      </c>
    </row>
    <row r="4421" spans="1:7">
      <c r="A4421" s="414">
        <v>2711</v>
      </c>
      <c r="B4421" s="372" t="s">
        <v>334</v>
      </c>
      <c r="C4421" s="374" t="s">
        <v>43</v>
      </c>
      <c r="D4421" s="374" t="s">
        <v>2</v>
      </c>
      <c r="E4421" s="375">
        <v>6.2605199999999999E-4</v>
      </c>
      <c r="F4421" s="268">
        <f>IF(C4421="MAT.",VLOOKUP(A4421,INSUMOS_AUX!A:F,6,FALSE),0)</f>
        <v>100.24</v>
      </c>
      <c r="G4421" s="375">
        <f>IF(C4421="M.O.",VLOOKUP(A4421,INSUMOS_AUX!A:F,6,FALSE),0)</f>
        <v>0</v>
      </c>
    </row>
    <row r="4422" spans="1:7">
      <c r="A4422" s="414">
        <v>36144</v>
      </c>
      <c r="B4422" s="372" t="s">
        <v>4026</v>
      </c>
      <c r="C4422" s="374" t="s">
        <v>43</v>
      </c>
      <c r="D4422" s="374" t="s">
        <v>2</v>
      </c>
      <c r="E4422" s="375">
        <v>0.10502094300000001</v>
      </c>
      <c r="F4422" s="268">
        <f>IF(C4422="MAT.",VLOOKUP(A4422,INSUMOS_AUX!A:F,6,FALSE),0)</f>
        <v>1.1200000000000001</v>
      </c>
      <c r="G4422" s="375">
        <f>IF(C4422="M.O.",VLOOKUP(A4422,INSUMOS_AUX!A:F,6,FALSE),0)</f>
        <v>0</v>
      </c>
    </row>
    <row r="4423" spans="1:7">
      <c r="A4423" s="414">
        <v>36146</v>
      </c>
      <c r="B4423" s="372" t="s">
        <v>3883</v>
      </c>
      <c r="C4423" s="374" t="s">
        <v>43</v>
      </c>
      <c r="D4423" s="374" t="s">
        <v>2</v>
      </c>
      <c r="E4423" s="375">
        <v>1.168363E-3</v>
      </c>
      <c r="F4423" s="268">
        <f>IF(C4423="MAT.",VLOOKUP(A4423,INSUMOS_AUX!A:F,6,FALSE),0)</f>
        <v>170</v>
      </c>
      <c r="G4423" s="375">
        <f>IF(C4423="M.O.",VLOOKUP(A4423,INSUMOS_AUX!A:F,6,FALSE),0)</f>
        <v>0</v>
      </c>
    </row>
    <row r="4424" spans="1:7" ht="21">
      <c r="A4424" s="414">
        <v>36149</v>
      </c>
      <c r="B4424" s="372" t="s">
        <v>4647</v>
      </c>
      <c r="C4424" s="374" t="s">
        <v>43</v>
      </c>
      <c r="D4424" s="374" t="s">
        <v>2</v>
      </c>
      <c r="E4424" s="375">
        <v>6.7823999999999998E-4</v>
      </c>
      <c r="F4424" s="268">
        <f>IF(C4424="MAT.",VLOOKUP(A4424,INSUMOS_AUX!A:F,6,FALSE),0)</f>
        <v>117.5</v>
      </c>
      <c r="G4424" s="375">
        <f>IF(C4424="M.O.",VLOOKUP(A4424,INSUMOS_AUX!A:F,6,FALSE),0)</f>
        <v>0</v>
      </c>
    </row>
    <row r="4425" spans="1:7">
      <c r="A4425" s="414">
        <v>36150</v>
      </c>
      <c r="B4425" s="372" t="s">
        <v>780</v>
      </c>
      <c r="C4425" s="374" t="s">
        <v>43</v>
      </c>
      <c r="D4425" s="374" t="s">
        <v>2</v>
      </c>
      <c r="E4425" s="375">
        <v>2.4928149999999998E-3</v>
      </c>
      <c r="F4425" s="268">
        <f>IF(C4425="MAT.",VLOOKUP(A4425,INSUMOS_AUX!A:F,6,FALSE),0)</f>
        <v>29.7</v>
      </c>
      <c r="G4425" s="375">
        <f>IF(C4425="M.O.",VLOOKUP(A4425,INSUMOS_AUX!A:F,6,FALSE),0)</f>
        <v>0</v>
      </c>
    </row>
    <row r="4426" spans="1:7" ht="21">
      <c r="A4426" s="414">
        <v>36153</v>
      </c>
      <c r="B4426" s="372" t="s">
        <v>4184</v>
      </c>
      <c r="C4426" s="374" t="s">
        <v>43</v>
      </c>
      <c r="D4426" s="374" t="s">
        <v>2</v>
      </c>
      <c r="E4426" s="375">
        <v>1.0126499999999999E-3</v>
      </c>
      <c r="F4426" s="268">
        <f>IF(C4426="MAT.",VLOOKUP(A4426,INSUMOS_AUX!A:F,6,FALSE),0)</f>
        <v>133.75</v>
      </c>
      <c r="G4426" s="375">
        <f>IF(C4426="M.O.",VLOOKUP(A4426,INSUMOS_AUX!A:F,6,FALSE),0)</f>
        <v>0</v>
      </c>
    </row>
    <row r="4427" spans="1:7">
      <c r="A4427" s="414">
        <v>37370</v>
      </c>
      <c r="B4427" s="372" t="s">
        <v>104</v>
      </c>
      <c r="C4427" s="374" t="s">
        <v>43</v>
      </c>
      <c r="D4427" s="374" t="s">
        <v>97</v>
      </c>
      <c r="E4427" s="375">
        <v>0.94199999999999995</v>
      </c>
      <c r="F4427" s="268">
        <f>IF(C4427="MAT.",VLOOKUP(A4427,INSUMOS_AUX!A:F,6,FALSE),0)</f>
        <v>1.7</v>
      </c>
      <c r="G4427" s="375">
        <f>IF(C4427="M.O.",VLOOKUP(A4427,INSUMOS_AUX!A:F,6,FALSE),0)</f>
        <v>0</v>
      </c>
    </row>
    <row r="4428" spans="1:7">
      <c r="A4428" s="414">
        <v>37371</v>
      </c>
      <c r="B4428" s="372" t="s">
        <v>105</v>
      </c>
      <c r="C4428" s="374" t="s">
        <v>43</v>
      </c>
      <c r="D4428" s="374" t="s">
        <v>97</v>
      </c>
      <c r="E4428" s="375">
        <v>0.94199999999999995</v>
      </c>
      <c r="F4428" s="268">
        <f>IF(C4428="MAT.",VLOOKUP(A4428,INSUMOS_AUX!A:F,6,FALSE),0)</f>
        <v>0.64</v>
      </c>
      <c r="G4428" s="375">
        <f>IF(C4428="M.O.",VLOOKUP(A4428,INSUMOS_AUX!A:F,6,FALSE),0)</f>
        <v>0</v>
      </c>
    </row>
    <row r="4429" spans="1:7">
      <c r="A4429" s="414">
        <v>37372</v>
      </c>
      <c r="B4429" s="372" t="s">
        <v>106</v>
      </c>
      <c r="C4429" s="374" t="s">
        <v>43</v>
      </c>
      <c r="D4429" s="374" t="s">
        <v>97</v>
      </c>
      <c r="E4429" s="375">
        <v>0.94199999999999995</v>
      </c>
      <c r="F4429" s="268">
        <f>IF(C4429="MAT.",VLOOKUP(A4429,INSUMOS_AUX!A:F,6,FALSE),0)</f>
        <v>0.37</v>
      </c>
      <c r="G4429" s="375">
        <f>IF(C4429="M.O.",VLOOKUP(A4429,INSUMOS_AUX!A:F,6,FALSE),0)</f>
        <v>0</v>
      </c>
    </row>
    <row r="4430" spans="1:7">
      <c r="A4430" s="414">
        <v>37373</v>
      </c>
      <c r="B4430" s="372" t="s">
        <v>107</v>
      </c>
      <c r="C4430" s="374" t="s">
        <v>43</v>
      </c>
      <c r="D4430" s="374" t="s">
        <v>97</v>
      </c>
      <c r="E4430" s="375">
        <v>0.94199999999999995</v>
      </c>
      <c r="F4430" s="268">
        <f>IF(C4430="MAT.",VLOOKUP(A4430,INSUMOS_AUX!A:F,6,FALSE),0)</f>
        <v>0.02</v>
      </c>
      <c r="G4430" s="375">
        <f>IF(C4430="M.O.",VLOOKUP(A4430,INSUMOS_AUX!A:F,6,FALSE),0)</f>
        <v>0</v>
      </c>
    </row>
    <row r="4431" spans="1:7" ht="21">
      <c r="A4431" s="414">
        <v>38094</v>
      </c>
      <c r="B4431" s="372" t="s">
        <v>367</v>
      </c>
      <c r="C4431" s="374" t="s">
        <v>43</v>
      </c>
      <c r="D4431" s="374" t="s">
        <v>2</v>
      </c>
      <c r="E4431" s="375">
        <v>1</v>
      </c>
      <c r="F4431" s="268">
        <f>IF(C4431="MAT.",VLOOKUP(A4431,INSUMOS_AUX!A:F,6,FALSE),0)</f>
        <v>1.9</v>
      </c>
      <c r="G4431" s="375">
        <f>IF(C4431="M.O.",VLOOKUP(A4431,INSUMOS_AUX!A:F,6,FALSE),0)</f>
        <v>0</v>
      </c>
    </row>
    <row r="4432" spans="1:7" ht="21">
      <c r="A4432" s="414">
        <v>38099</v>
      </c>
      <c r="B4432" s="372" t="s">
        <v>368</v>
      </c>
      <c r="C4432" s="374" t="s">
        <v>43</v>
      </c>
      <c r="D4432" s="374" t="s">
        <v>2</v>
      </c>
      <c r="E4432" s="375">
        <v>1</v>
      </c>
      <c r="F4432" s="268">
        <f>IF(C4432="MAT.",VLOOKUP(A4432,INSUMOS_AUX!A:F,6,FALSE),0)</f>
        <v>0.98</v>
      </c>
      <c r="G4432" s="375">
        <f>IF(C4432="M.O.",VLOOKUP(A4432,INSUMOS_AUX!A:F,6,FALSE),0)</f>
        <v>0</v>
      </c>
    </row>
    <row r="4433" spans="1:7">
      <c r="A4433" s="414">
        <v>38101</v>
      </c>
      <c r="B4433" s="372" t="s">
        <v>369</v>
      </c>
      <c r="C4433" s="374" t="s">
        <v>43</v>
      </c>
      <c r="D4433" s="374" t="s">
        <v>2</v>
      </c>
      <c r="E4433" s="375">
        <v>2</v>
      </c>
      <c r="F4433" s="268">
        <f>IF(C4433="MAT.",VLOOKUP(A4433,INSUMOS_AUX!A:F,6,FALSE),0)</f>
        <v>5.0999999999999996</v>
      </c>
      <c r="G4433" s="375">
        <f>IF(C4433="M.O.",VLOOKUP(A4433,INSUMOS_AUX!A:F,6,FALSE),0)</f>
        <v>0</v>
      </c>
    </row>
    <row r="4434" spans="1:7">
      <c r="A4434" s="414">
        <v>38382</v>
      </c>
      <c r="B4434" s="372" t="s">
        <v>2915</v>
      </c>
      <c r="C4434" s="374" t="s">
        <v>43</v>
      </c>
      <c r="D4434" s="374" t="s">
        <v>2</v>
      </c>
      <c r="E4434" s="375">
        <v>2.5716599999999999E-3</v>
      </c>
      <c r="F4434" s="268">
        <f>IF(C4434="MAT.",VLOOKUP(A4434,INSUMOS_AUX!A:F,6,FALSE),0)</f>
        <v>7.37</v>
      </c>
      <c r="G4434" s="375">
        <f>IF(C4434="M.O.",VLOOKUP(A4434,INSUMOS_AUX!A:F,6,FALSE),0)</f>
        <v>0</v>
      </c>
    </row>
    <row r="4435" spans="1:7">
      <c r="A4435" s="414">
        <v>38390</v>
      </c>
      <c r="B4435" s="372" t="s">
        <v>4067</v>
      </c>
      <c r="C4435" s="374" t="s">
        <v>43</v>
      </c>
      <c r="D4435" s="374" t="s">
        <v>2</v>
      </c>
      <c r="E4435" s="375">
        <v>1.423833E-3</v>
      </c>
      <c r="F4435" s="268">
        <f>IF(C4435="MAT.",VLOOKUP(A4435,INSUMOS_AUX!A:F,6,FALSE),0)</f>
        <v>22.22</v>
      </c>
      <c r="G4435" s="375">
        <f>IF(C4435="M.O.",VLOOKUP(A4435,INSUMOS_AUX!A:F,6,FALSE),0)</f>
        <v>0</v>
      </c>
    </row>
    <row r="4436" spans="1:7">
      <c r="A4436" s="414">
        <v>38393</v>
      </c>
      <c r="B4436" s="372" t="s">
        <v>4066</v>
      </c>
      <c r="C4436" s="374" t="s">
        <v>43</v>
      </c>
      <c r="D4436" s="374" t="s">
        <v>2</v>
      </c>
      <c r="E4436" s="375">
        <v>1.423833E-3</v>
      </c>
      <c r="F4436" s="268">
        <f>IF(C4436="MAT.",VLOOKUP(A4436,INSUMOS_AUX!A:F,6,FALSE),0)</f>
        <v>10.02</v>
      </c>
      <c r="G4436" s="375">
        <f>IF(C4436="M.O.",VLOOKUP(A4436,INSUMOS_AUX!A:F,6,FALSE),0)</f>
        <v>0</v>
      </c>
    </row>
    <row r="4437" spans="1:7">
      <c r="A4437" s="414">
        <v>38396</v>
      </c>
      <c r="B4437" s="372" t="s">
        <v>4090</v>
      </c>
      <c r="C4437" s="374" t="s">
        <v>43</v>
      </c>
      <c r="D4437" s="374" t="s">
        <v>2</v>
      </c>
      <c r="E4437" s="375">
        <v>5.1057000000000003E-5</v>
      </c>
      <c r="F4437" s="268">
        <f>IF(C4437="MAT.",VLOOKUP(A4437,INSUMOS_AUX!A:F,6,FALSE),0)</f>
        <v>308.81</v>
      </c>
      <c r="G4437" s="375">
        <f>IF(C4437="M.O.",VLOOKUP(A4437,INSUMOS_AUX!A:F,6,FALSE),0)</f>
        <v>0</v>
      </c>
    </row>
    <row r="4438" spans="1:7">
      <c r="A4438" s="414">
        <v>38399</v>
      </c>
      <c r="B4438" s="372" t="s">
        <v>914</v>
      </c>
      <c r="C4438" s="374" t="s">
        <v>43</v>
      </c>
      <c r="D4438" s="374" t="s">
        <v>2</v>
      </c>
      <c r="E4438" s="375">
        <v>2.5509300000000002E-4</v>
      </c>
      <c r="F4438" s="268">
        <f>IF(C4438="MAT.",VLOOKUP(A4438,INSUMOS_AUX!A:F,6,FALSE),0)</f>
        <v>123.87</v>
      </c>
      <c r="G4438" s="375">
        <f>IF(C4438="M.O.",VLOOKUP(A4438,INSUMOS_AUX!A:F,6,FALSE),0)</f>
        <v>0</v>
      </c>
    </row>
    <row r="4439" spans="1:7" ht="21">
      <c r="A4439" s="414">
        <v>38413</v>
      </c>
      <c r="B4439" s="372" t="s">
        <v>2921</v>
      </c>
      <c r="C4439" s="374" t="s">
        <v>43</v>
      </c>
      <c r="D4439" s="374" t="s">
        <v>2</v>
      </c>
      <c r="E4439" s="375">
        <v>4.1542000000000003E-5</v>
      </c>
      <c r="F4439" s="268">
        <f>IF(C4439="MAT.",VLOOKUP(A4439,INSUMOS_AUX!A:F,6,FALSE),0)</f>
        <v>623.17999999999995</v>
      </c>
      <c r="G4439" s="375">
        <f>IF(C4439="M.O.",VLOOKUP(A4439,INSUMOS_AUX!A:F,6,FALSE),0)</f>
        <v>0</v>
      </c>
    </row>
    <row r="4440" spans="1:7">
      <c r="A4440" s="414">
        <v>38476</v>
      </c>
      <c r="B4440" s="372" t="s">
        <v>2266</v>
      </c>
      <c r="C4440" s="374" t="s">
        <v>43</v>
      </c>
      <c r="D4440" s="374" t="s">
        <v>2</v>
      </c>
      <c r="E4440" s="375">
        <v>1.9376899999999999E-4</v>
      </c>
      <c r="F4440" s="268">
        <f>IF(C4440="MAT.",VLOOKUP(A4440,INSUMOS_AUX!A:F,6,FALSE),0)</f>
        <v>186.63</v>
      </c>
      <c r="G4440" s="375">
        <f>IF(C4440="M.O.",VLOOKUP(A4440,INSUMOS_AUX!A:F,6,FALSE),0)</f>
        <v>0</v>
      </c>
    </row>
    <row r="4441" spans="1:7">
      <c r="A4441" s="414">
        <v>38477</v>
      </c>
      <c r="B4441" s="372" t="s">
        <v>2267</v>
      </c>
      <c r="C4441" s="374" t="s">
        <v>43</v>
      </c>
      <c r="D4441" s="374" t="s">
        <v>2</v>
      </c>
      <c r="E4441" s="375">
        <v>4.1542000000000003E-5</v>
      </c>
      <c r="F4441" s="268">
        <f>IF(C4441="MAT.",VLOOKUP(A4441,INSUMOS_AUX!A:F,6,FALSE),0)</f>
        <v>528.54</v>
      </c>
      <c r="G4441" s="375">
        <f>IF(C4441="M.O.",VLOOKUP(A4441,INSUMOS_AUX!A:F,6,FALSE),0)</f>
        <v>0</v>
      </c>
    </row>
    <row r="4442" spans="1:7">
      <c r="A4442" s="414"/>
      <c r="B4442" s="110"/>
      <c r="C4442" s="97"/>
      <c r="D4442" s="97"/>
      <c r="E4442" s="97"/>
      <c r="F4442" s="97"/>
      <c r="G4442" s="97"/>
    </row>
    <row r="4443" spans="1:7" ht="21">
      <c r="A4443" s="414" t="s">
        <v>5822</v>
      </c>
      <c r="B4443" s="358" t="s">
        <v>5823</v>
      </c>
      <c r="C4443" s="360" t="s">
        <v>75</v>
      </c>
      <c r="D4443" s="360" t="s">
        <v>2</v>
      </c>
      <c r="E4443" s="361">
        <v>6</v>
      </c>
      <c r="F4443" s="361">
        <f t="shared" ref="F4443:G4443" si="147">SUMPRODUCT($E4444:$E4471,F4444:F4471)</f>
        <v>9.5093198801399943</v>
      </c>
      <c r="G4443" s="361">
        <f t="shared" si="147"/>
        <v>1.5881669759999997</v>
      </c>
    </row>
    <row r="4444" spans="1:7">
      <c r="A4444" s="414">
        <v>10</v>
      </c>
      <c r="B4444" s="372" t="s">
        <v>332</v>
      </c>
      <c r="C4444" s="374" t="s">
        <v>43</v>
      </c>
      <c r="D4444" s="374" t="s">
        <v>2</v>
      </c>
      <c r="E4444" s="375">
        <v>1.05827E-3</v>
      </c>
      <c r="F4444" s="268">
        <f>IF(C4444="MAT.",VLOOKUP(A4444,INSUMOS_AUX!A:F,6,FALSE),0)</f>
        <v>6.13</v>
      </c>
      <c r="G4444" s="375">
        <f>IF(C4444="M.O.",VLOOKUP(A4444,INSUMOS_AUX!A:F,6,FALSE),0)</f>
        <v>0</v>
      </c>
    </row>
    <row r="4445" spans="1:7" ht="21">
      <c r="A4445" s="414">
        <v>11359</v>
      </c>
      <c r="B4445" s="372" t="s">
        <v>5603</v>
      </c>
      <c r="C4445" s="374" t="s">
        <v>43</v>
      </c>
      <c r="D4445" s="374" t="s">
        <v>2</v>
      </c>
      <c r="E4445" s="375">
        <v>8.9360000000000005E-6</v>
      </c>
      <c r="F4445" s="268">
        <f>IF(C4445="MAT.",VLOOKUP(A4445,INSUMOS_AUX!A:F,6,FALSE),0)</f>
        <v>604.45000000000005</v>
      </c>
      <c r="G4445" s="375">
        <f>IF(C4445="M.O.",VLOOKUP(A4445,INSUMOS_AUX!A:F,6,FALSE),0)</f>
        <v>0</v>
      </c>
    </row>
    <row r="4446" spans="1:7">
      <c r="A4446" s="414">
        <v>12815</v>
      </c>
      <c r="B4446" s="372" t="s">
        <v>2406</v>
      </c>
      <c r="C4446" s="374" t="s">
        <v>43</v>
      </c>
      <c r="D4446" s="374" t="s">
        <v>2</v>
      </c>
      <c r="E4446" s="375">
        <v>1.1971219999999999E-3</v>
      </c>
      <c r="F4446" s="268">
        <f>IF(C4446="MAT.",VLOOKUP(A4446,INSUMOS_AUX!A:F,6,FALSE),0)</f>
        <v>5.65</v>
      </c>
      <c r="G4446" s="375">
        <f>IF(C4446="M.O.",VLOOKUP(A4446,INSUMOS_AUX!A:F,6,FALSE),0)</f>
        <v>0</v>
      </c>
    </row>
    <row r="4447" spans="1:7">
      <c r="A4447" s="414">
        <v>12892</v>
      </c>
      <c r="B4447" s="372" t="s">
        <v>328</v>
      </c>
      <c r="C4447" s="374" t="s">
        <v>43</v>
      </c>
      <c r="D4447" s="374" t="s">
        <v>98</v>
      </c>
      <c r="E4447" s="375">
        <v>1.8129680000000001E-3</v>
      </c>
      <c r="F4447" s="268">
        <f>IF(C4447="MAT.",VLOOKUP(A4447,INSUMOS_AUX!A:F,6,FALSE),0)</f>
        <v>9</v>
      </c>
      <c r="G4447" s="375">
        <f>IF(C4447="M.O.",VLOOKUP(A4447,INSUMOS_AUX!A:F,6,FALSE),0)</f>
        <v>0</v>
      </c>
    </row>
    <row r="4448" spans="1:7">
      <c r="A4448" s="414">
        <v>12893</v>
      </c>
      <c r="B4448" s="372" t="s">
        <v>329</v>
      </c>
      <c r="C4448" s="374" t="s">
        <v>43</v>
      </c>
      <c r="D4448" s="374" t="s">
        <v>98</v>
      </c>
      <c r="E4448" s="375">
        <v>2.11332E-4</v>
      </c>
      <c r="F4448" s="268">
        <f>IF(C4448="MAT.",VLOOKUP(A4448,INSUMOS_AUX!A:F,6,FALSE),0)</f>
        <v>48</v>
      </c>
      <c r="G4448" s="375">
        <f>IF(C4448="M.O.",VLOOKUP(A4448,INSUMOS_AUX!A:F,6,FALSE),0)</f>
        <v>0</v>
      </c>
    </row>
    <row r="4449" spans="1:7" ht="21">
      <c r="A4449" s="414">
        <v>1571</v>
      </c>
      <c r="B4449" s="372" t="s">
        <v>356</v>
      </c>
      <c r="C4449" s="374" t="s">
        <v>43</v>
      </c>
      <c r="D4449" s="374" t="s">
        <v>2</v>
      </c>
      <c r="E4449" s="375">
        <v>1</v>
      </c>
      <c r="F4449" s="268">
        <f>IF(C4449="MAT.",VLOOKUP(A4449,INSUMOS_AUX!A:F,6,FALSE),0)</f>
        <v>0.61</v>
      </c>
      <c r="G4449" s="375">
        <f>IF(C4449="M.O.",VLOOKUP(A4449,INSUMOS_AUX!A:F,6,FALSE),0)</f>
        <v>0</v>
      </c>
    </row>
    <row r="4450" spans="1:7">
      <c r="A4450" s="414">
        <v>2436</v>
      </c>
      <c r="B4450" s="372" t="s">
        <v>333</v>
      </c>
      <c r="C4450" s="374" t="s">
        <v>92</v>
      </c>
      <c r="D4450" s="374" t="s">
        <v>97</v>
      </c>
      <c r="E4450" s="375">
        <v>6.7986599999999994E-2</v>
      </c>
      <c r="F4450" s="268">
        <f>IF(C4450="MAT.",VLOOKUP(A4450,INSUMOS_AUX!A:F,6,FALSE),0)</f>
        <v>0</v>
      </c>
      <c r="G4450" s="375">
        <f>IF(C4450="M.O.",VLOOKUP(A4450,INSUMOS_AUX!A:F,6,FALSE),0)</f>
        <v>13.35</v>
      </c>
    </row>
    <row r="4451" spans="1:7">
      <c r="A4451" s="414">
        <v>247</v>
      </c>
      <c r="B4451" s="372" t="s">
        <v>348</v>
      </c>
      <c r="C4451" s="374" t="s">
        <v>92</v>
      </c>
      <c r="D4451" s="374" t="s">
        <v>97</v>
      </c>
      <c r="E4451" s="375">
        <v>6.7986599999999994E-2</v>
      </c>
      <c r="F4451" s="268">
        <f>IF(C4451="MAT.",VLOOKUP(A4451,INSUMOS_AUX!A:F,6,FALSE),0)</f>
        <v>0</v>
      </c>
      <c r="G4451" s="375">
        <f>IF(C4451="M.O.",VLOOKUP(A4451,INSUMOS_AUX!A:F,6,FALSE),0)</f>
        <v>10.01</v>
      </c>
    </row>
    <row r="4452" spans="1:7">
      <c r="A4452" s="414">
        <v>25966</v>
      </c>
      <c r="B4452" s="372" t="s">
        <v>3980</v>
      </c>
      <c r="C4452" s="374" t="s">
        <v>43</v>
      </c>
      <c r="D4452" s="374" t="s">
        <v>113</v>
      </c>
      <c r="E4452" s="375">
        <v>1.9951800000000001E-4</v>
      </c>
      <c r="F4452" s="268">
        <f>IF(C4452="MAT.",VLOOKUP(A4452,INSUMOS_AUX!A:F,6,FALSE),0)</f>
        <v>13.63</v>
      </c>
      <c r="G4452" s="375">
        <f>IF(C4452="M.O.",VLOOKUP(A4452,INSUMOS_AUX!A:F,6,FALSE),0)</f>
        <v>0</v>
      </c>
    </row>
    <row r="4453" spans="1:7">
      <c r="A4453" s="414">
        <v>2711</v>
      </c>
      <c r="B4453" s="372" t="s">
        <v>334</v>
      </c>
      <c r="C4453" s="374" t="s">
        <v>43</v>
      </c>
      <c r="D4453" s="374" t="s">
        <v>2</v>
      </c>
      <c r="E4453" s="375">
        <v>8.7727999999999998E-5</v>
      </c>
      <c r="F4453" s="268">
        <f>IF(C4453="MAT.",VLOOKUP(A4453,INSUMOS_AUX!A:F,6,FALSE),0)</f>
        <v>100.24</v>
      </c>
      <c r="G4453" s="375">
        <f>IF(C4453="M.O.",VLOOKUP(A4453,INSUMOS_AUX!A:F,6,FALSE),0)</f>
        <v>0</v>
      </c>
    </row>
    <row r="4454" spans="1:7">
      <c r="A4454" s="414">
        <v>34653</v>
      </c>
      <c r="B4454" s="372" t="s">
        <v>357</v>
      </c>
      <c r="C4454" s="374" t="s">
        <v>43</v>
      </c>
      <c r="D4454" s="374" t="s">
        <v>2</v>
      </c>
      <c r="E4454" s="375">
        <v>1</v>
      </c>
      <c r="F4454" s="268">
        <f>IF(C4454="MAT.",VLOOKUP(A4454,INSUMOS_AUX!A:F,6,FALSE),0)</f>
        <v>8.3699999999999992</v>
      </c>
      <c r="G4454" s="375">
        <f>IF(C4454="M.O.",VLOOKUP(A4454,INSUMOS_AUX!A:F,6,FALSE),0)</f>
        <v>0</v>
      </c>
    </row>
    <row r="4455" spans="1:7">
      <c r="A4455" s="414">
        <v>36144</v>
      </c>
      <c r="B4455" s="372" t="s">
        <v>4026</v>
      </c>
      <c r="C4455" s="374" t="s">
        <v>43</v>
      </c>
      <c r="D4455" s="374" t="s">
        <v>2</v>
      </c>
      <c r="E4455" s="375">
        <v>1.471631E-2</v>
      </c>
      <c r="F4455" s="268">
        <f>IF(C4455="MAT.",VLOOKUP(A4455,INSUMOS_AUX!A:F,6,FALSE),0)</f>
        <v>1.1200000000000001</v>
      </c>
      <c r="G4455" s="375">
        <f>IF(C4455="M.O.",VLOOKUP(A4455,INSUMOS_AUX!A:F,6,FALSE),0)</f>
        <v>0</v>
      </c>
    </row>
    <row r="4456" spans="1:7">
      <c r="A4456" s="414">
        <v>36146</v>
      </c>
      <c r="B4456" s="372" t="s">
        <v>3883</v>
      </c>
      <c r="C4456" s="374" t="s">
        <v>43</v>
      </c>
      <c r="D4456" s="374" t="s">
        <v>2</v>
      </c>
      <c r="E4456" s="375">
        <v>1.6372000000000001E-4</v>
      </c>
      <c r="F4456" s="268">
        <f>IF(C4456="MAT.",VLOOKUP(A4456,INSUMOS_AUX!A:F,6,FALSE),0)</f>
        <v>170</v>
      </c>
      <c r="G4456" s="375">
        <f>IF(C4456="M.O.",VLOOKUP(A4456,INSUMOS_AUX!A:F,6,FALSE),0)</f>
        <v>0</v>
      </c>
    </row>
    <row r="4457" spans="1:7" ht="21">
      <c r="A4457" s="414">
        <v>36149</v>
      </c>
      <c r="B4457" s="372" t="s">
        <v>4647</v>
      </c>
      <c r="C4457" s="374" t="s">
        <v>43</v>
      </c>
      <c r="D4457" s="374" t="s">
        <v>2</v>
      </c>
      <c r="E4457" s="375">
        <v>9.5039999999999998E-5</v>
      </c>
      <c r="F4457" s="268">
        <f>IF(C4457="MAT.",VLOOKUP(A4457,INSUMOS_AUX!A:F,6,FALSE),0)</f>
        <v>117.5</v>
      </c>
      <c r="G4457" s="375">
        <f>IF(C4457="M.O.",VLOOKUP(A4457,INSUMOS_AUX!A:F,6,FALSE),0)</f>
        <v>0</v>
      </c>
    </row>
    <row r="4458" spans="1:7">
      <c r="A4458" s="414">
        <v>36150</v>
      </c>
      <c r="B4458" s="372" t="s">
        <v>780</v>
      </c>
      <c r="C4458" s="374" t="s">
        <v>43</v>
      </c>
      <c r="D4458" s="374" t="s">
        <v>2</v>
      </c>
      <c r="E4458" s="375">
        <v>3.4931200000000001E-4</v>
      </c>
      <c r="F4458" s="268">
        <f>IF(C4458="MAT.",VLOOKUP(A4458,INSUMOS_AUX!A:F,6,FALSE),0)</f>
        <v>29.7</v>
      </c>
      <c r="G4458" s="375">
        <f>IF(C4458="M.O.",VLOOKUP(A4458,INSUMOS_AUX!A:F,6,FALSE),0)</f>
        <v>0</v>
      </c>
    </row>
    <row r="4459" spans="1:7" ht="21">
      <c r="A4459" s="414">
        <v>36153</v>
      </c>
      <c r="B4459" s="372" t="s">
        <v>4184</v>
      </c>
      <c r="C4459" s="374" t="s">
        <v>43</v>
      </c>
      <c r="D4459" s="374" t="s">
        <v>2</v>
      </c>
      <c r="E4459" s="375">
        <v>1.4190000000000001E-4</v>
      </c>
      <c r="F4459" s="268">
        <f>IF(C4459="MAT.",VLOOKUP(A4459,INSUMOS_AUX!A:F,6,FALSE),0)</f>
        <v>133.75</v>
      </c>
      <c r="G4459" s="375">
        <f>IF(C4459="M.O.",VLOOKUP(A4459,INSUMOS_AUX!A:F,6,FALSE),0)</f>
        <v>0</v>
      </c>
    </row>
    <row r="4460" spans="1:7">
      <c r="A4460" s="414">
        <v>37370</v>
      </c>
      <c r="B4460" s="372" t="s">
        <v>104</v>
      </c>
      <c r="C4460" s="374" t="s">
        <v>43</v>
      </c>
      <c r="D4460" s="374" t="s">
        <v>97</v>
      </c>
      <c r="E4460" s="375">
        <v>0.13200000000000001</v>
      </c>
      <c r="F4460" s="268">
        <f>IF(C4460="MAT.",VLOOKUP(A4460,INSUMOS_AUX!A:F,6,FALSE),0)</f>
        <v>1.7</v>
      </c>
      <c r="G4460" s="375">
        <f>IF(C4460="M.O.",VLOOKUP(A4460,INSUMOS_AUX!A:F,6,FALSE),0)</f>
        <v>0</v>
      </c>
    </row>
    <row r="4461" spans="1:7">
      <c r="A4461" s="414">
        <v>37371</v>
      </c>
      <c r="B4461" s="372" t="s">
        <v>105</v>
      </c>
      <c r="C4461" s="374" t="s">
        <v>43</v>
      </c>
      <c r="D4461" s="374" t="s">
        <v>97</v>
      </c>
      <c r="E4461" s="375">
        <v>0.13200000000000001</v>
      </c>
      <c r="F4461" s="268">
        <f>IF(C4461="MAT.",VLOOKUP(A4461,INSUMOS_AUX!A:F,6,FALSE),0)</f>
        <v>0.64</v>
      </c>
      <c r="G4461" s="375">
        <f>IF(C4461="M.O.",VLOOKUP(A4461,INSUMOS_AUX!A:F,6,FALSE),0)</f>
        <v>0</v>
      </c>
    </row>
    <row r="4462" spans="1:7">
      <c r="A4462" s="414">
        <v>37372</v>
      </c>
      <c r="B4462" s="372" t="s">
        <v>106</v>
      </c>
      <c r="C4462" s="374" t="s">
        <v>43</v>
      </c>
      <c r="D4462" s="374" t="s">
        <v>97</v>
      </c>
      <c r="E4462" s="375">
        <v>0.13200000000000001</v>
      </c>
      <c r="F4462" s="268">
        <f>IF(C4462="MAT.",VLOOKUP(A4462,INSUMOS_AUX!A:F,6,FALSE),0)</f>
        <v>0.37</v>
      </c>
      <c r="G4462" s="375">
        <f>IF(C4462="M.O.",VLOOKUP(A4462,INSUMOS_AUX!A:F,6,FALSE),0)</f>
        <v>0</v>
      </c>
    </row>
    <row r="4463" spans="1:7">
      <c r="A4463" s="414">
        <v>37373</v>
      </c>
      <c r="B4463" s="372" t="s">
        <v>107</v>
      </c>
      <c r="C4463" s="374" t="s">
        <v>43</v>
      </c>
      <c r="D4463" s="374" t="s">
        <v>97</v>
      </c>
      <c r="E4463" s="375">
        <v>0.13200000000000001</v>
      </c>
      <c r="F4463" s="268">
        <f>IF(C4463="MAT.",VLOOKUP(A4463,INSUMOS_AUX!A:F,6,FALSE),0)</f>
        <v>0.02</v>
      </c>
      <c r="G4463" s="375">
        <f>IF(C4463="M.O.",VLOOKUP(A4463,INSUMOS_AUX!A:F,6,FALSE),0)</f>
        <v>0</v>
      </c>
    </row>
    <row r="4464" spans="1:7">
      <c r="A4464" s="414">
        <v>38382</v>
      </c>
      <c r="B4464" s="372" t="s">
        <v>2915</v>
      </c>
      <c r="C4464" s="374" t="s">
        <v>43</v>
      </c>
      <c r="D4464" s="374" t="s">
        <v>2</v>
      </c>
      <c r="E4464" s="375">
        <v>3.6036E-4</v>
      </c>
      <c r="F4464" s="268">
        <f>IF(C4464="MAT.",VLOOKUP(A4464,INSUMOS_AUX!A:F,6,FALSE),0)</f>
        <v>7.37</v>
      </c>
      <c r="G4464" s="375">
        <f>IF(C4464="M.O.",VLOOKUP(A4464,INSUMOS_AUX!A:F,6,FALSE),0)</f>
        <v>0</v>
      </c>
    </row>
    <row r="4465" spans="1:7">
      <c r="A4465" s="414">
        <v>38390</v>
      </c>
      <c r="B4465" s="372" t="s">
        <v>4067</v>
      </c>
      <c r="C4465" s="374" t="s">
        <v>43</v>
      </c>
      <c r="D4465" s="374" t="s">
        <v>2</v>
      </c>
      <c r="E4465" s="375">
        <v>1.9951800000000001E-4</v>
      </c>
      <c r="F4465" s="268">
        <f>IF(C4465="MAT.",VLOOKUP(A4465,INSUMOS_AUX!A:F,6,FALSE),0)</f>
        <v>22.22</v>
      </c>
      <c r="G4465" s="375">
        <f>IF(C4465="M.O.",VLOOKUP(A4465,INSUMOS_AUX!A:F,6,FALSE),0)</f>
        <v>0</v>
      </c>
    </row>
    <row r="4466" spans="1:7">
      <c r="A4466" s="414">
        <v>38393</v>
      </c>
      <c r="B4466" s="372" t="s">
        <v>4066</v>
      </c>
      <c r="C4466" s="374" t="s">
        <v>43</v>
      </c>
      <c r="D4466" s="374" t="s">
        <v>2</v>
      </c>
      <c r="E4466" s="375">
        <v>1.9951800000000001E-4</v>
      </c>
      <c r="F4466" s="268">
        <f>IF(C4466="MAT.",VLOOKUP(A4466,INSUMOS_AUX!A:F,6,FALSE),0)</f>
        <v>10.02</v>
      </c>
      <c r="G4466" s="375">
        <f>IF(C4466="M.O.",VLOOKUP(A4466,INSUMOS_AUX!A:F,6,FALSE),0)</f>
        <v>0</v>
      </c>
    </row>
    <row r="4467" spans="1:7">
      <c r="A4467" s="414">
        <v>38396</v>
      </c>
      <c r="B4467" s="372" t="s">
        <v>4090</v>
      </c>
      <c r="C4467" s="374" t="s">
        <v>43</v>
      </c>
      <c r="D4467" s="374" t="s">
        <v>2</v>
      </c>
      <c r="E4467" s="375">
        <v>7.1539999999999996E-6</v>
      </c>
      <c r="F4467" s="268">
        <f>IF(C4467="MAT.",VLOOKUP(A4467,INSUMOS_AUX!A:F,6,FALSE),0)</f>
        <v>308.81</v>
      </c>
      <c r="G4467" s="375">
        <f>IF(C4467="M.O.",VLOOKUP(A4467,INSUMOS_AUX!A:F,6,FALSE),0)</f>
        <v>0</v>
      </c>
    </row>
    <row r="4468" spans="1:7">
      <c r="A4468" s="414">
        <v>38399</v>
      </c>
      <c r="B4468" s="372" t="s">
        <v>914</v>
      </c>
      <c r="C4468" s="374" t="s">
        <v>43</v>
      </c>
      <c r="D4468" s="374" t="s">
        <v>2</v>
      </c>
      <c r="E4468" s="375">
        <v>3.5746E-5</v>
      </c>
      <c r="F4468" s="268">
        <f>IF(C4468="MAT.",VLOOKUP(A4468,INSUMOS_AUX!A:F,6,FALSE),0)</f>
        <v>123.87</v>
      </c>
      <c r="G4468" s="375">
        <f>IF(C4468="M.O.",VLOOKUP(A4468,INSUMOS_AUX!A:F,6,FALSE),0)</f>
        <v>0</v>
      </c>
    </row>
    <row r="4469" spans="1:7" ht="21">
      <c r="A4469" s="414">
        <v>38413</v>
      </c>
      <c r="B4469" s="372" t="s">
        <v>2921</v>
      </c>
      <c r="C4469" s="374" t="s">
        <v>43</v>
      </c>
      <c r="D4469" s="374" t="s">
        <v>2</v>
      </c>
      <c r="E4469" s="375">
        <v>5.8220000000000003E-6</v>
      </c>
      <c r="F4469" s="268">
        <f>IF(C4469="MAT.",VLOOKUP(A4469,INSUMOS_AUX!A:F,6,FALSE),0)</f>
        <v>623.17999999999995</v>
      </c>
      <c r="G4469" s="375">
        <f>IF(C4469="M.O.",VLOOKUP(A4469,INSUMOS_AUX!A:F,6,FALSE),0)</f>
        <v>0</v>
      </c>
    </row>
    <row r="4470" spans="1:7">
      <c r="A4470" s="414">
        <v>38476</v>
      </c>
      <c r="B4470" s="372" t="s">
        <v>2266</v>
      </c>
      <c r="C4470" s="374" t="s">
        <v>43</v>
      </c>
      <c r="D4470" s="374" t="s">
        <v>2</v>
      </c>
      <c r="E4470" s="375">
        <v>2.7152E-5</v>
      </c>
      <c r="F4470" s="268">
        <f>IF(C4470="MAT.",VLOOKUP(A4470,INSUMOS_AUX!A:F,6,FALSE),0)</f>
        <v>186.63</v>
      </c>
      <c r="G4470" s="375">
        <f>IF(C4470="M.O.",VLOOKUP(A4470,INSUMOS_AUX!A:F,6,FALSE),0)</f>
        <v>0</v>
      </c>
    </row>
    <row r="4471" spans="1:7">
      <c r="A4471" s="414">
        <v>38477</v>
      </c>
      <c r="B4471" s="372" t="s">
        <v>2267</v>
      </c>
      <c r="C4471" s="374" t="s">
        <v>43</v>
      </c>
      <c r="D4471" s="374" t="s">
        <v>2</v>
      </c>
      <c r="E4471" s="375">
        <v>5.8220000000000003E-6</v>
      </c>
      <c r="F4471" s="268">
        <f>IF(C4471="MAT.",VLOOKUP(A4471,INSUMOS_AUX!A:F,6,FALSE),0)</f>
        <v>528.54</v>
      </c>
      <c r="G4471" s="375">
        <f>IF(C4471="M.O.",VLOOKUP(A4471,INSUMOS_AUX!A:F,6,FALSE),0)</f>
        <v>0</v>
      </c>
    </row>
    <row r="4472" spans="1:7">
      <c r="A4472" s="414"/>
      <c r="B4472" s="110"/>
      <c r="C4472" s="97"/>
      <c r="D4472" s="97"/>
      <c r="E4472" s="97"/>
      <c r="F4472" s="97"/>
      <c r="G4472" s="97"/>
    </row>
    <row r="4473" spans="1:7" ht="21">
      <c r="A4473" s="414" t="s">
        <v>5906</v>
      </c>
      <c r="B4473" s="358" t="s">
        <v>5907</v>
      </c>
      <c r="C4473" s="360" t="s">
        <v>75</v>
      </c>
      <c r="D4473" s="360" t="s">
        <v>2</v>
      </c>
      <c r="E4473" s="361">
        <v>3</v>
      </c>
      <c r="F4473" s="361">
        <f t="shared" ref="F4473:G4473" si="148">SUMPRODUCT($E4474:$E4501,F4474:F4501)</f>
        <v>14.875777564619998</v>
      </c>
      <c r="G4473" s="361">
        <f t="shared" si="148"/>
        <v>4.5479327039999999</v>
      </c>
    </row>
    <row r="4474" spans="1:7">
      <c r="A4474" s="414">
        <v>10</v>
      </c>
      <c r="B4474" s="372" t="s">
        <v>332</v>
      </c>
      <c r="C4474" s="374" t="s">
        <v>43</v>
      </c>
      <c r="D4474" s="374" t="s">
        <v>2</v>
      </c>
      <c r="E4474" s="375">
        <v>3.030502E-3</v>
      </c>
      <c r="F4474" s="268">
        <f>IF(C4474="MAT.",VLOOKUP(A4474,INSUMOS_AUX!A:F,6,FALSE),0)</f>
        <v>6.13</v>
      </c>
      <c r="G4474" s="375">
        <f>IF(C4474="M.O.",VLOOKUP(A4474,INSUMOS_AUX!A:F,6,FALSE),0)</f>
        <v>0</v>
      </c>
    </row>
    <row r="4475" spans="1:7" ht="21">
      <c r="A4475" s="414">
        <v>11359</v>
      </c>
      <c r="B4475" s="372" t="s">
        <v>5603</v>
      </c>
      <c r="C4475" s="374" t="s">
        <v>43</v>
      </c>
      <c r="D4475" s="374" t="s">
        <v>2</v>
      </c>
      <c r="E4475" s="375">
        <v>2.5590000000000001E-5</v>
      </c>
      <c r="F4475" s="268">
        <f>IF(C4475="MAT.",VLOOKUP(A4475,INSUMOS_AUX!A:F,6,FALSE),0)</f>
        <v>604.45000000000005</v>
      </c>
      <c r="G4475" s="375">
        <f>IF(C4475="M.O.",VLOOKUP(A4475,INSUMOS_AUX!A:F,6,FALSE),0)</f>
        <v>0</v>
      </c>
    </row>
    <row r="4476" spans="1:7">
      <c r="A4476" s="414">
        <v>12815</v>
      </c>
      <c r="B4476" s="372" t="s">
        <v>2406</v>
      </c>
      <c r="C4476" s="374" t="s">
        <v>43</v>
      </c>
      <c r="D4476" s="374" t="s">
        <v>2</v>
      </c>
      <c r="E4476" s="375">
        <v>3.4281200000000002E-3</v>
      </c>
      <c r="F4476" s="268">
        <f>IF(C4476="MAT.",VLOOKUP(A4476,INSUMOS_AUX!A:F,6,FALSE),0)</f>
        <v>5.65</v>
      </c>
      <c r="G4476" s="375">
        <f>IF(C4476="M.O.",VLOOKUP(A4476,INSUMOS_AUX!A:F,6,FALSE),0)</f>
        <v>0</v>
      </c>
    </row>
    <row r="4477" spans="1:7">
      <c r="A4477" s="414">
        <v>12892</v>
      </c>
      <c r="B4477" s="372" t="s">
        <v>328</v>
      </c>
      <c r="C4477" s="374" t="s">
        <v>43</v>
      </c>
      <c r="D4477" s="374" t="s">
        <v>98</v>
      </c>
      <c r="E4477" s="375">
        <v>5.1916779999999999E-3</v>
      </c>
      <c r="F4477" s="268">
        <f>IF(C4477="MAT.",VLOOKUP(A4477,INSUMOS_AUX!A:F,6,FALSE),0)</f>
        <v>9</v>
      </c>
      <c r="G4477" s="375">
        <f>IF(C4477="M.O.",VLOOKUP(A4477,INSUMOS_AUX!A:F,6,FALSE),0)</f>
        <v>0</v>
      </c>
    </row>
    <row r="4478" spans="1:7">
      <c r="A4478" s="414">
        <v>12893</v>
      </c>
      <c r="B4478" s="372" t="s">
        <v>329</v>
      </c>
      <c r="C4478" s="374" t="s">
        <v>43</v>
      </c>
      <c r="D4478" s="374" t="s">
        <v>98</v>
      </c>
      <c r="E4478" s="375">
        <v>6.0517800000000005E-4</v>
      </c>
      <c r="F4478" s="268">
        <f>IF(C4478="MAT.",VLOOKUP(A4478,INSUMOS_AUX!A:F,6,FALSE),0)</f>
        <v>48</v>
      </c>
      <c r="G4478" s="375">
        <f>IF(C4478="M.O.",VLOOKUP(A4478,INSUMOS_AUX!A:F,6,FALSE),0)</f>
        <v>0</v>
      </c>
    </row>
    <row r="4479" spans="1:7" ht="21">
      <c r="A4479" s="414">
        <v>1575</v>
      </c>
      <c r="B4479" s="372" t="s">
        <v>383</v>
      </c>
      <c r="C4479" s="374" t="s">
        <v>43</v>
      </c>
      <c r="D4479" s="374" t="s">
        <v>2</v>
      </c>
      <c r="E4479" s="375">
        <v>1</v>
      </c>
      <c r="F4479" s="268">
        <f>IF(C4479="MAT.",VLOOKUP(A4479,INSUMOS_AUX!A:F,6,FALSE),0)</f>
        <v>0.94</v>
      </c>
      <c r="G4479" s="375">
        <f>IF(C4479="M.O.",VLOOKUP(A4479,INSUMOS_AUX!A:F,6,FALSE),0)</f>
        <v>0</v>
      </c>
    </row>
    <row r="4480" spans="1:7">
      <c r="A4480" s="414">
        <v>2436</v>
      </c>
      <c r="B4480" s="372" t="s">
        <v>333</v>
      </c>
      <c r="C4480" s="374" t="s">
        <v>92</v>
      </c>
      <c r="D4480" s="374" t="s">
        <v>97</v>
      </c>
      <c r="E4480" s="375">
        <v>0.1946889</v>
      </c>
      <c r="F4480" s="268">
        <f>IF(C4480="MAT.",VLOOKUP(A4480,INSUMOS_AUX!A:F,6,FALSE),0)</f>
        <v>0</v>
      </c>
      <c r="G4480" s="375">
        <f>IF(C4480="M.O.",VLOOKUP(A4480,INSUMOS_AUX!A:F,6,FALSE),0)</f>
        <v>13.35</v>
      </c>
    </row>
    <row r="4481" spans="1:7">
      <c r="A4481" s="414">
        <v>247</v>
      </c>
      <c r="B4481" s="372" t="s">
        <v>348</v>
      </c>
      <c r="C4481" s="374" t="s">
        <v>92</v>
      </c>
      <c r="D4481" s="374" t="s">
        <v>97</v>
      </c>
      <c r="E4481" s="375">
        <v>0.1946889</v>
      </c>
      <c r="F4481" s="268">
        <f>IF(C4481="MAT.",VLOOKUP(A4481,INSUMOS_AUX!A:F,6,FALSE),0)</f>
        <v>0</v>
      </c>
      <c r="G4481" s="375">
        <f>IF(C4481="M.O.",VLOOKUP(A4481,INSUMOS_AUX!A:F,6,FALSE),0)</f>
        <v>10.01</v>
      </c>
    </row>
    <row r="4482" spans="1:7">
      <c r="A4482" s="414">
        <v>25966</v>
      </c>
      <c r="B4482" s="372" t="s">
        <v>3980</v>
      </c>
      <c r="C4482" s="374" t="s">
        <v>43</v>
      </c>
      <c r="D4482" s="374" t="s">
        <v>113</v>
      </c>
      <c r="E4482" s="375">
        <v>5.7134799999999995E-4</v>
      </c>
      <c r="F4482" s="268">
        <f>IF(C4482="MAT.",VLOOKUP(A4482,INSUMOS_AUX!A:F,6,FALSE),0)</f>
        <v>13.63</v>
      </c>
      <c r="G4482" s="375">
        <f>IF(C4482="M.O.",VLOOKUP(A4482,INSUMOS_AUX!A:F,6,FALSE),0)</f>
        <v>0</v>
      </c>
    </row>
    <row r="4483" spans="1:7">
      <c r="A4483" s="414">
        <v>2711</v>
      </c>
      <c r="B4483" s="372" t="s">
        <v>334</v>
      </c>
      <c r="C4483" s="374" t="s">
        <v>43</v>
      </c>
      <c r="D4483" s="374" t="s">
        <v>2</v>
      </c>
      <c r="E4483" s="375">
        <v>2.5121799999999999E-4</v>
      </c>
      <c r="F4483" s="268">
        <f>IF(C4483="MAT.",VLOOKUP(A4483,INSUMOS_AUX!A:F,6,FALSE),0)</f>
        <v>100.24</v>
      </c>
      <c r="G4483" s="375">
        <f>IF(C4483="M.O.",VLOOKUP(A4483,INSUMOS_AUX!A:F,6,FALSE),0)</f>
        <v>0</v>
      </c>
    </row>
    <row r="4484" spans="1:7">
      <c r="A4484" s="414">
        <v>34686</v>
      </c>
      <c r="B4484" s="372" t="s">
        <v>6443</v>
      </c>
      <c r="C4484" s="374" t="s">
        <v>43</v>
      </c>
      <c r="D4484" s="374" t="s">
        <v>2</v>
      </c>
      <c r="E4484" s="375">
        <v>1</v>
      </c>
      <c r="F4484" s="268">
        <f>IF(C4484="MAT.",VLOOKUP(A4484,INSUMOS_AUX!A:F,6,FALSE),0)</f>
        <v>12.42</v>
      </c>
      <c r="G4484" s="375">
        <f>IF(C4484="M.O.",VLOOKUP(A4484,INSUMOS_AUX!A:F,6,FALSE),0)</f>
        <v>0</v>
      </c>
    </row>
    <row r="4485" spans="1:7">
      <c r="A4485" s="414">
        <v>36144</v>
      </c>
      <c r="B4485" s="372" t="s">
        <v>4026</v>
      </c>
      <c r="C4485" s="374" t="s">
        <v>43</v>
      </c>
      <c r="D4485" s="374" t="s">
        <v>2</v>
      </c>
      <c r="E4485" s="375">
        <v>4.2142161999999997E-2</v>
      </c>
      <c r="F4485" s="268">
        <f>IF(C4485="MAT.",VLOOKUP(A4485,INSUMOS_AUX!A:F,6,FALSE),0)</f>
        <v>1.1200000000000001</v>
      </c>
      <c r="G4485" s="375">
        <f>IF(C4485="M.O.",VLOOKUP(A4485,INSUMOS_AUX!A:F,6,FALSE),0)</f>
        <v>0</v>
      </c>
    </row>
    <row r="4486" spans="1:7">
      <c r="A4486" s="414">
        <v>36146</v>
      </c>
      <c r="B4486" s="372" t="s">
        <v>3883</v>
      </c>
      <c r="C4486" s="374" t="s">
        <v>43</v>
      </c>
      <c r="D4486" s="374" t="s">
        <v>2</v>
      </c>
      <c r="E4486" s="375">
        <v>4.68834E-4</v>
      </c>
      <c r="F4486" s="268">
        <f>IF(C4486="MAT.",VLOOKUP(A4486,INSUMOS_AUX!A:F,6,FALSE),0)</f>
        <v>170</v>
      </c>
      <c r="G4486" s="375">
        <f>IF(C4486="M.O.",VLOOKUP(A4486,INSUMOS_AUX!A:F,6,FALSE),0)</f>
        <v>0</v>
      </c>
    </row>
    <row r="4487" spans="1:7" ht="21">
      <c r="A4487" s="414">
        <v>36149</v>
      </c>
      <c r="B4487" s="372" t="s">
        <v>4647</v>
      </c>
      <c r="C4487" s="374" t="s">
        <v>43</v>
      </c>
      <c r="D4487" s="374" t="s">
        <v>2</v>
      </c>
      <c r="E4487" s="375">
        <v>2.7216000000000002E-4</v>
      </c>
      <c r="F4487" s="268">
        <f>IF(C4487="MAT.",VLOOKUP(A4487,INSUMOS_AUX!A:F,6,FALSE),0)</f>
        <v>117.5</v>
      </c>
      <c r="G4487" s="375">
        <f>IF(C4487="M.O.",VLOOKUP(A4487,INSUMOS_AUX!A:F,6,FALSE),0)</f>
        <v>0</v>
      </c>
    </row>
    <row r="4488" spans="1:7">
      <c r="A4488" s="414">
        <v>36150</v>
      </c>
      <c r="B4488" s="372" t="s">
        <v>780</v>
      </c>
      <c r="C4488" s="374" t="s">
        <v>43</v>
      </c>
      <c r="D4488" s="374" t="s">
        <v>2</v>
      </c>
      <c r="E4488" s="375">
        <v>1.000302E-3</v>
      </c>
      <c r="F4488" s="268">
        <f>IF(C4488="MAT.",VLOOKUP(A4488,INSUMOS_AUX!A:F,6,FALSE),0)</f>
        <v>29.7</v>
      </c>
      <c r="G4488" s="375">
        <f>IF(C4488="M.O.",VLOOKUP(A4488,INSUMOS_AUX!A:F,6,FALSE),0)</f>
        <v>0</v>
      </c>
    </row>
    <row r="4489" spans="1:7" ht="21">
      <c r="A4489" s="414">
        <v>36153</v>
      </c>
      <c r="B4489" s="372" t="s">
        <v>4184</v>
      </c>
      <c r="C4489" s="374" t="s">
        <v>43</v>
      </c>
      <c r="D4489" s="374" t="s">
        <v>2</v>
      </c>
      <c r="E4489" s="375">
        <v>4.0634999999999998E-4</v>
      </c>
      <c r="F4489" s="268">
        <f>IF(C4489="MAT.",VLOOKUP(A4489,INSUMOS_AUX!A:F,6,FALSE),0)</f>
        <v>133.75</v>
      </c>
      <c r="G4489" s="375">
        <f>IF(C4489="M.O.",VLOOKUP(A4489,INSUMOS_AUX!A:F,6,FALSE),0)</f>
        <v>0</v>
      </c>
    </row>
    <row r="4490" spans="1:7">
      <c r="A4490" s="414">
        <v>37370</v>
      </c>
      <c r="B4490" s="372" t="s">
        <v>104</v>
      </c>
      <c r="C4490" s="374" t="s">
        <v>43</v>
      </c>
      <c r="D4490" s="374" t="s">
        <v>97</v>
      </c>
      <c r="E4490" s="375">
        <v>0.378</v>
      </c>
      <c r="F4490" s="268">
        <f>IF(C4490="MAT.",VLOOKUP(A4490,INSUMOS_AUX!A:F,6,FALSE),0)</f>
        <v>1.7</v>
      </c>
      <c r="G4490" s="375">
        <f>IF(C4490="M.O.",VLOOKUP(A4490,INSUMOS_AUX!A:F,6,FALSE),0)</f>
        <v>0</v>
      </c>
    </row>
    <row r="4491" spans="1:7">
      <c r="A4491" s="414">
        <v>37371</v>
      </c>
      <c r="B4491" s="372" t="s">
        <v>105</v>
      </c>
      <c r="C4491" s="374" t="s">
        <v>43</v>
      </c>
      <c r="D4491" s="374" t="s">
        <v>97</v>
      </c>
      <c r="E4491" s="375">
        <v>0.378</v>
      </c>
      <c r="F4491" s="268">
        <f>IF(C4491="MAT.",VLOOKUP(A4491,INSUMOS_AUX!A:F,6,FALSE),0)</f>
        <v>0.64</v>
      </c>
      <c r="G4491" s="375">
        <f>IF(C4491="M.O.",VLOOKUP(A4491,INSUMOS_AUX!A:F,6,FALSE),0)</f>
        <v>0</v>
      </c>
    </row>
    <row r="4492" spans="1:7">
      <c r="A4492" s="414">
        <v>37372</v>
      </c>
      <c r="B4492" s="372" t="s">
        <v>106</v>
      </c>
      <c r="C4492" s="374" t="s">
        <v>43</v>
      </c>
      <c r="D4492" s="374" t="s">
        <v>97</v>
      </c>
      <c r="E4492" s="375">
        <v>0.378</v>
      </c>
      <c r="F4492" s="268">
        <f>IF(C4492="MAT.",VLOOKUP(A4492,INSUMOS_AUX!A:F,6,FALSE),0)</f>
        <v>0.37</v>
      </c>
      <c r="G4492" s="375">
        <f>IF(C4492="M.O.",VLOOKUP(A4492,INSUMOS_AUX!A:F,6,FALSE),0)</f>
        <v>0</v>
      </c>
    </row>
    <row r="4493" spans="1:7">
      <c r="A4493" s="414">
        <v>37373</v>
      </c>
      <c r="B4493" s="372" t="s">
        <v>107</v>
      </c>
      <c r="C4493" s="374" t="s">
        <v>43</v>
      </c>
      <c r="D4493" s="374" t="s">
        <v>97</v>
      </c>
      <c r="E4493" s="375">
        <v>0.378</v>
      </c>
      <c r="F4493" s="268">
        <f>IF(C4493="MAT.",VLOOKUP(A4493,INSUMOS_AUX!A:F,6,FALSE),0)</f>
        <v>0.02</v>
      </c>
      <c r="G4493" s="375">
        <f>IF(C4493="M.O.",VLOOKUP(A4493,INSUMOS_AUX!A:F,6,FALSE),0)</f>
        <v>0</v>
      </c>
    </row>
    <row r="4494" spans="1:7">
      <c r="A4494" s="414">
        <v>38382</v>
      </c>
      <c r="B4494" s="372" t="s">
        <v>2915</v>
      </c>
      <c r="C4494" s="374" t="s">
        <v>43</v>
      </c>
      <c r="D4494" s="374" t="s">
        <v>2</v>
      </c>
      <c r="E4494" s="375">
        <v>1.0319400000000001E-3</v>
      </c>
      <c r="F4494" s="268">
        <f>IF(C4494="MAT.",VLOOKUP(A4494,INSUMOS_AUX!A:F,6,FALSE),0)</f>
        <v>7.37</v>
      </c>
      <c r="G4494" s="375">
        <f>IF(C4494="M.O.",VLOOKUP(A4494,INSUMOS_AUX!A:F,6,FALSE),0)</f>
        <v>0</v>
      </c>
    </row>
    <row r="4495" spans="1:7">
      <c r="A4495" s="414">
        <v>38390</v>
      </c>
      <c r="B4495" s="372" t="s">
        <v>4067</v>
      </c>
      <c r="C4495" s="374" t="s">
        <v>43</v>
      </c>
      <c r="D4495" s="374" t="s">
        <v>2</v>
      </c>
      <c r="E4495" s="375">
        <v>5.7134799999999995E-4</v>
      </c>
      <c r="F4495" s="268">
        <f>IF(C4495="MAT.",VLOOKUP(A4495,INSUMOS_AUX!A:F,6,FALSE),0)</f>
        <v>22.22</v>
      </c>
      <c r="G4495" s="375">
        <f>IF(C4495="M.O.",VLOOKUP(A4495,INSUMOS_AUX!A:F,6,FALSE),0)</f>
        <v>0</v>
      </c>
    </row>
    <row r="4496" spans="1:7">
      <c r="A4496" s="414">
        <v>38393</v>
      </c>
      <c r="B4496" s="372" t="s">
        <v>4066</v>
      </c>
      <c r="C4496" s="374" t="s">
        <v>43</v>
      </c>
      <c r="D4496" s="374" t="s">
        <v>2</v>
      </c>
      <c r="E4496" s="375">
        <v>5.7134799999999995E-4</v>
      </c>
      <c r="F4496" s="268">
        <f>IF(C4496="MAT.",VLOOKUP(A4496,INSUMOS_AUX!A:F,6,FALSE),0)</f>
        <v>10.02</v>
      </c>
      <c r="G4496" s="375">
        <f>IF(C4496="M.O.",VLOOKUP(A4496,INSUMOS_AUX!A:F,6,FALSE),0)</f>
        <v>0</v>
      </c>
    </row>
    <row r="4497" spans="1:7">
      <c r="A4497" s="414">
        <v>38396</v>
      </c>
      <c r="B4497" s="372" t="s">
        <v>4090</v>
      </c>
      <c r="C4497" s="374" t="s">
        <v>43</v>
      </c>
      <c r="D4497" s="374" t="s">
        <v>2</v>
      </c>
      <c r="E4497" s="375">
        <v>2.0488000000000001E-5</v>
      </c>
      <c r="F4497" s="268">
        <f>IF(C4497="MAT.",VLOOKUP(A4497,INSUMOS_AUX!A:F,6,FALSE),0)</f>
        <v>308.81</v>
      </c>
      <c r="G4497" s="375">
        <f>IF(C4497="M.O.",VLOOKUP(A4497,INSUMOS_AUX!A:F,6,FALSE),0)</f>
        <v>0</v>
      </c>
    </row>
    <row r="4498" spans="1:7">
      <c r="A4498" s="414">
        <v>38399</v>
      </c>
      <c r="B4498" s="372" t="s">
        <v>914</v>
      </c>
      <c r="C4498" s="374" t="s">
        <v>43</v>
      </c>
      <c r="D4498" s="374" t="s">
        <v>2</v>
      </c>
      <c r="E4498" s="375">
        <v>1.0236199999999999E-4</v>
      </c>
      <c r="F4498" s="268">
        <f>IF(C4498="MAT.",VLOOKUP(A4498,INSUMOS_AUX!A:F,6,FALSE),0)</f>
        <v>123.87</v>
      </c>
      <c r="G4498" s="375">
        <f>IF(C4498="M.O.",VLOOKUP(A4498,INSUMOS_AUX!A:F,6,FALSE),0)</f>
        <v>0</v>
      </c>
    </row>
    <row r="4499" spans="1:7" ht="21">
      <c r="A4499" s="414">
        <v>38413</v>
      </c>
      <c r="B4499" s="372" t="s">
        <v>2921</v>
      </c>
      <c r="C4499" s="374" t="s">
        <v>43</v>
      </c>
      <c r="D4499" s="374" t="s">
        <v>2</v>
      </c>
      <c r="E4499" s="375">
        <v>1.6670000000000001E-5</v>
      </c>
      <c r="F4499" s="268">
        <f>IF(C4499="MAT.",VLOOKUP(A4499,INSUMOS_AUX!A:F,6,FALSE),0)</f>
        <v>623.17999999999995</v>
      </c>
      <c r="G4499" s="375">
        <f>IF(C4499="M.O.",VLOOKUP(A4499,INSUMOS_AUX!A:F,6,FALSE),0)</f>
        <v>0</v>
      </c>
    </row>
    <row r="4500" spans="1:7">
      <c r="A4500" s="414">
        <v>38476</v>
      </c>
      <c r="B4500" s="372" t="s">
        <v>2266</v>
      </c>
      <c r="C4500" s="374" t="s">
        <v>43</v>
      </c>
      <c r="D4500" s="374" t="s">
        <v>2</v>
      </c>
      <c r="E4500" s="375">
        <v>7.7754000000000001E-5</v>
      </c>
      <c r="F4500" s="268">
        <f>IF(C4500="MAT.",VLOOKUP(A4500,INSUMOS_AUX!A:F,6,FALSE),0)</f>
        <v>186.63</v>
      </c>
      <c r="G4500" s="375">
        <f>IF(C4500="M.O.",VLOOKUP(A4500,INSUMOS_AUX!A:F,6,FALSE),0)</f>
        <v>0</v>
      </c>
    </row>
    <row r="4501" spans="1:7">
      <c r="A4501" s="414">
        <v>38477</v>
      </c>
      <c r="B4501" s="372" t="s">
        <v>2267</v>
      </c>
      <c r="C4501" s="374" t="s">
        <v>43</v>
      </c>
      <c r="D4501" s="374" t="s">
        <v>2</v>
      </c>
      <c r="E4501" s="375">
        <v>1.6670000000000001E-5</v>
      </c>
      <c r="F4501" s="268">
        <f>IF(C4501="MAT.",VLOOKUP(A4501,INSUMOS_AUX!A:F,6,FALSE),0)</f>
        <v>528.54</v>
      </c>
      <c r="G4501" s="375">
        <f>IF(C4501="M.O.",VLOOKUP(A4501,INSUMOS_AUX!A:F,6,FALSE),0)</f>
        <v>0</v>
      </c>
    </row>
    <row r="4502" spans="1:7">
      <c r="A4502" s="414"/>
      <c r="B4502" s="110"/>
      <c r="C4502" s="97"/>
      <c r="D4502" s="97"/>
      <c r="E4502" s="97"/>
      <c r="F4502" s="97"/>
      <c r="G4502" s="97"/>
    </row>
    <row r="4503" spans="1:7">
      <c r="A4503" s="414" t="s">
        <v>5826</v>
      </c>
      <c r="B4503" s="358" t="s">
        <v>5827</v>
      </c>
      <c r="C4503" s="360" t="s">
        <v>75</v>
      </c>
      <c r="D4503" s="360" t="s">
        <v>78</v>
      </c>
      <c r="E4503" s="361">
        <v>1</v>
      </c>
      <c r="F4503" s="361">
        <f t="shared" ref="F4503:G4503" si="149">SUMPRODUCT($E4504:$E4530,F4504:F4530)</f>
        <v>38.063391678599999</v>
      </c>
      <c r="G4503" s="361">
        <f t="shared" si="149"/>
        <v>16.122301119999999</v>
      </c>
    </row>
    <row r="4504" spans="1:7">
      <c r="A4504" s="414">
        <v>10</v>
      </c>
      <c r="B4504" s="372" t="s">
        <v>332</v>
      </c>
      <c r="C4504" s="374" t="s">
        <v>43</v>
      </c>
      <c r="D4504" s="374" t="s">
        <v>2</v>
      </c>
      <c r="E4504" s="375">
        <v>1.0743048E-2</v>
      </c>
      <c r="F4504" s="268">
        <f>IF(C4504="MAT.",VLOOKUP(A4504,INSUMOS_AUX!A:F,6,FALSE),0)</f>
        <v>6.13</v>
      </c>
      <c r="G4504" s="375">
        <f>IF(C4504="M.O.",VLOOKUP(A4504,INSUMOS_AUX!A:F,6,FALSE),0)</f>
        <v>0</v>
      </c>
    </row>
    <row r="4505" spans="1:7" ht="21">
      <c r="A4505" s="414">
        <v>11359</v>
      </c>
      <c r="B4505" s="372" t="s">
        <v>5603</v>
      </c>
      <c r="C4505" s="374" t="s">
        <v>43</v>
      </c>
      <c r="D4505" s="374" t="s">
        <v>2</v>
      </c>
      <c r="E4505" s="375">
        <v>9.0717999999999994E-5</v>
      </c>
      <c r="F4505" s="268">
        <f>IF(C4505="MAT.",VLOOKUP(A4505,INSUMOS_AUX!A:F,6,FALSE),0)</f>
        <v>604.45000000000005</v>
      </c>
      <c r="G4505" s="375">
        <f>IF(C4505="M.O.",VLOOKUP(A4505,INSUMOS_AUX!A:F,6,FALSE),0)</f>
        <v>0</v>
      </c>
    </row>
    <row r="4506" spans="1:7">
      <c r="A4506" s="414">
        <v>12815</v>
      </c>
      <c r="B4506" s="372" t="s">
        <v>2406</v>
      </c>
      <c r="C4506" s="374" t="s">
        <v>43</v>
      </c>
      <c r="D4506" s="374" t="s">
        <v>2</v>
      </c>
      <c r="E4506" s="375">
        <v>1.2152593999999999E-2</v>
      </c>
      <c r="F4506" s="268">
        <f>IF(C4506="MAT.",VLOOKUP(A4506,INSUMOS_AUX!A:F,6,FALSE),0)</f>
        <v>5.65</v>
      </c>
      <c r="G4506" s="375">
        <f>IF(C4506="M.O.",VLOOKUP(A4506,INSUMOS_AUX!A:F,6,FALSE),0)</f>
        <v>0</v>
      </c>
    </row>
    <row r="4507" spans="1:7">
      <c r="A4507" s="414">
        <v>12892</v>
      </c>
      <c r="B4507" s="372" t="s">
        <v>328</v>
      </c>
      <c r="C4507" s="374" t="s">
        <v>43</v>
      </c>
      <c r="D4507" s="374" t="s">
        <v>98</v>
      </c>
      <c r="E4507" s="375">
        <v>1.8404363999999999E-2</v>
      </c>
      <c r="F4507" s="268">
        <f>IF(C4507="MAT.",VLOOKUP(A4507,INSUMOS_AUX!A:F,6,FALSE),0)</f>
        <v>9</v>
      </c>
      <c r="G4507" s="375">
        <f>IF(C4507="M.O.",VLOOKUP(A4507,INSUMOS_AUX!A:F,6,FALSE),0)</f>
        <v>0</v>
      </c>
    </row>
    <row r="4508" spans="1:7">
      <c r="A4508" s="414">
        <v>12893</v>
      </c>
      <c r="B4508" s="372" t="s">
        <v>329</v>
      </c>
      <c r="C4508" s="374" t="s">
        <v>43</v>
      </c>
      <c r="D4508" s="374" t="s">
        <v>98</v>
      </c>
      <c r="E4508" s="375">
        <v>2.1453399999999999E-3</v>
      </c>
      <c r="F4508" s="268">
        <f>IF(C4508="MAT.",VLOOKUP(A4508,INSUMOS_AUX!A:F,6,FALSE),0)</f>
        <v>48</v>
      </c>
      <c r="G4508" s="375">
        <f>IF(C4508="M.O.",VLOOKUP(A4508,INSUMOS_AUX!A:F,6,FALSE),0)</f>
        <v>0</v>
      </c>
    </row>
    <row r="4509" spans="1:7">
      <c r="A4509" s="414">
        <v>2436</v>
      </c>
      <c r="B4509" s="372" t="s">
        <v>333</v>
      </c>
      <c r="C4509" s="374" t="s">
        <v>92</v>
      </c>
      <c r="D4509" s="374" t="s">
        <v>97</v>
      </c>
      <c r="E4509" s="375">
        <v>0.69016699999999997</v>
      </c>
      <c r="F4509" s="268">
        <f>IF(C4509="MAT.",VLOOKUP(A4509,INSUMOS_AUX!A:F,6,FALSE),0)</f>
        <v>0</v>
      </c>
      <c r="G4509" s="375">
        <f>IF(C4509="M.O.",VLOOKUP(A4509,INSUMOS_AUX!A:F,6,FALSE),0)</f>
        <v>13.35</v>
      </c>
    </row>
    <row r="4510" spans="1:7">
      <c r="A4510" s="414">
        <v>247</v>
      </c>
      <c r="B4510" s="372" t="s">
        <v>348</v>
      </c>
      <c r="C4510" s="374" t="s">
        <v>92</v>
      </c>
      <c r="D4510" s="374" t="s">
        <v>97</v>
      </c>
      <c r="E4510" s="375">
        <v>0.69016699999999997</v>
      </c>
      <c r="F4510" s="268">
        <f>IF(C4510="MAT.",VLOOKUP(A4510,INSUMOS_AUX!A:F,6,FALSE),0)</f>
        <v>0</v>
      </c>
      <c r="G4510" s="375">
        <f>IF(C4510="M.O.",VLOOKUP(A4510,INSUMOS_AUX!A:F,6,FALSE),0)</f>
        <v>10.01</v>
      </c>
    </row>
    <row r="4511" spans="1:7">
      <c r="A4511" s="414">
        <v>25966</v>
      </c>
      <c r="B4511" s="372" t="s">
        <v>3980</v>
      </c>
      <c r="C4511" s="374" t="s">
        <v>43</v>
      </c>
      <c r="D4511" s="374" t="s">
        <v>113</v>
      </c>
      <c r="E4511" s="375">
        <v>2.0254100000000001E-3</v>
      </c>
      <c r="F4511" s="268">
        <f>IF(C4511="MAT.",VLOOKUP(A4511,INSUMOS_AUX!A:F,6,FALSE),0)</f>
        <v>13.63</v>
      </c>
      <c r="G4511" s="375">
        <f>IF(C4511="M.O.",VLOOKUP(A4511,INSUMOS_AUX!A:F,6,FALSE),0)</f>
        <v>0</v>
      </c>
    </row>
    <row r="4512" spans="1:7">
      <c r="A4512" s="414">
        <v>2711</v>
      </c>
      <c r="B4512" s="372" t="s">
        <v>334</v>
      </c>
      <c r="C4512" s="374" t="s">
        <v>43</v>
      </c>
      <c r="D4512" s="374" t="s">
        <v>2</v>
      </c>
      <c r="E4512" s="375">
        <v>8.9056400000000005E-4</v>
      </c>
      <c r="F4512" s="268">
        <f>IF(C4512="MAT.",VLOOKUP(A4512,INSUMOS_AUX!A:F,6,FALSE),0)</f>
        <v>100.24</v>
      </c>
      <c r="G4512" s="375">
        <f>IF(C4512="M.O.",VLOOKUP(A4512,INSUMOS_AUX!A:F,6,FALSE),0)</f>
        <v>0</v>
      </c>
    </row>
    <row r="4513" spans="1:7">
      <c r="A4513" s="414">
        <v>36144</v>
      </c>
      <c r="B4513" s="372" t="s">
        <v>4026</v>
      </c>
      <c r="C4513" s="374" t="s">
        <v>43</v>
      </c>
      <c r="D4513" s="374" t="s">
        <v>2</v>
      </c>
      <c r="E4513" s="375">
        <v>0.14939284799999999</v>
      </c>
      <c r="F4513" s="268">
        <f>IF(C4513="MAT.",VLOOKUP(A4513,INSUMOS_AUX!A:F,6,FALSE),0)</f>
        <v>1.1200000000000001</v>
      </c>
      <c r="G4513" s="375">
        <f>IF(C4513="M.O.",VLOOKUP(A4513,INSUMOS_AUX!A:F,6,FALSE),0)</f>
        <v>0</v>
      </c>
    </row>
    <row r="4514" spans="1:7">
      <c r="A4514" s="414">
        <v>36146</v>
      </c>
      <c r="B4514" s="372" t="s">
        <v>3883</v>
      </c>
      <c r="C4514" s="374" t="s">
        <v>43</v>
      </c>
      <c r="D4514" s="374" t="s">
        <v>2</v>
      </c>
      <c r="E4514" s="375">
        <v>1.6620020000000001E-3</v>
      </c>
      <c r="F4514" s="268">
        <f>IF(C4514="MAT.",VLOOKUP(A4514,INSUMOS_AUX!A:F,6,FALSE),0)</f>
        <v>170</v>
      </c>
      <c r="G4514" s="375">
        <f>IF(C4514="M.O.",VLOOKUP(A4514,INSUMOS_AUX!A:F,6,FALSE),0)</f>
        <v>0</v>
      </c>
    </row>
    <row r="4515" spans="1:7" ht="21">
      <c r="A4515" s="414">
        <v>36149</v>
      </c>
      <c r="B4515" s="372" t="s">
        <v>4647</v>
      </c>
      <c r="C4515" s="374" t="s">
        <v>43</v>
      </c>
      <c r="D4515" s="374" t="s">
        <v>2</v>
      </c>
      <c r="E4515" s="375">
        <v>9.6480000000000003E-4</v>
      </c>
      <c r="F4515" s="268">
        <f>IF(C4515="MAT.",VLOOKUP(A4515,INSUMOS_AUX!A:F,6,FALSE),0)</f>
        <v>117.5</v>
      </c>
      <c r="G4515" s="375">
        <f>IF(C4515="M.O.",VLOOKUP(A4515,INSUMOS_AUX!A:F,6,FALSE),0)</f>
        <v>0</v>
      </c>
    </row>
    <row r="4516" spans="1:7">
      <c r="A4516" s="414">
        <v>36150</v>
      </c>
      <c r="B4516" s="372" t="s">
        <v>780</v>
      </c>
      <c r="C4516" s="374" t="s">
        <v>43</v>
      </c>
      <c r="D4516" s="374" t="s">
        <v>2</v>
      </c>
      <c r="E4516" s="375">
        <v>3.5460420000000001E-3</v>
      </c>
      <c r="F4516" s="268">
        <f>IF(C4516="MAT.",VLOOKUP(A4516,INSUMOS_AUX!A:F,6,FALSE),0)</f>
        <v>29.7</v>
      </c>
      <c r="G4516" s="375">
        <f>IF(C4516="M.O.",VLOOKUP(A4516,INSUMOS_AUX!A:F,6,FALSE),0)</f>
        <v>0</v>
      </c>
    </row>
    <row r="4517" spans="1:7" ht="21">
      <c r="A4517" s="414">
        <v>36153</v>
      </c>
      <c r="B4517" s="372" t="s">
        <v>4184</v>
      </c>
      <c r="C4517" s="374" t="s">
        <v>43</v>
      </c>
      <c r="D4517" s="374" t="s">
        <v>2</v>
      </c>
      <c r="E4517" s="375">
        <v>1.4404999999999999E-3</v>
      </c>
      <c r="F4517" s="268">
        <f>IF(C4517="MAT.",VLOOKUP(A4517,INSUMOS_AUX!A:F,6,FALSE),0)</f>
        <v>133.75</v>
      </c>
      <c r="G4517" s="375">
        <f>IF(C4517="M.O.",VLOOKUP(A4517,INSUMOS_AUX!A:F,6,FALSE),0)</f>
        <v>0</v>
      </c>
    </row>
    <row r="4518" spans="1:7">
      <c r="A4518" s="414">
        <v>37370</v>
      </c>
      <c r="B4518" s="372" t="s">
        <v>104</v>
      </c>
      <c r="C4518" s="374" t="s">
        <v>43</v>
      </c>
      <c r="D4518" s="374" t="s">
        <v>97</v>
      </c>
      <c r="E4518" s="375">
        <v>1.34</v>
      </c>
      <c r="F4518" s="268">
        <f>IF(C4518="MAT.",VLOOKUP(A4518,INSUMOS_AUX!A:F,6,FALSE),0)</f>
        <v>1.7</v>
      </c>
      <c r="G4518" s="375">
        <f>IF(C4518="M.O.",VLOOKUP(A4518,INSUMOS_AUX!A:F,6,FALSE),0)</f>
        <v>0</v>
      </c>
    </row>
    <row r="4519" spans="1:7">
      <c r="A4519" s="414">
        <v>37371</v>
      </c>
      <c r="B4519" s="372" t="s">
        <v>105</v>
      </c>
      <c r="C4519" s="374" t="s">
        <v>43</v>
      </c>
      <c r="D4519" s="374" t="s">
        <v>97</v>
      </c>
      <c r="E4519" s="375">
        <v>1.34</v>
      </c>
      <c r="F4519" s="268">
        <f>IF(C4519="MAT.",VLOOKUP(A4519,INSUMOS_AUX!A:F,6,FALSE),0)</f>
        <v>0.64</v>
      </c>
      <c r="G4519" s="375">
        <f>IF(C4519="M.O.",VLOOKUP(A4519,INSUMOS_AUX!A:F,6,FALSE),0)</f>
        <v>0</v>
      </c>
    </row>
    <row r="4520" spans="1:7">
      <c r="A4520" s="414">
        <v>37372</v>
      </c>
      <c r="B4520" s="372" t="s">
        <v>106</v>
      </c>
      <c r="C4520" s="374" t="s">
        <v>43</v>
      </c>
      <c r="D4520" s="374" t="s">
        <v>97</v>
      </c>
      <c r="E4520" s="375">
        <v>1.34</v>
      </c>
      <c r="F4520" s="268">
        <f>IF(C4520="MAT.",VLOOKUP(A4520,INSUMOS_AUX!A:F,6,FALSE),0)</f>
        <v>0.37</v>
      </c>
      <c r="G4520" s="375">
        <f>IF(C4520="M.O.",VLOOKUP(A4520,INSUMOS_AUX!A:F,6,FALSE),0)</f>
        <v>0</v>
      </c>
    </row>
    <row r="4521" spans="1:7">
      <c r="A4521" s="414">
        <v>37373</v>
      </c>
      <c r="B4521" s="372" t="s">
        <v>107</v>
      </c>
      <c r="C4521" s="374" t="s">
        <v>43</v>
      </c>
      <c r="D4521" s="374" t="s">
        <v>97</v>
      </c>
      <c r="E4521" s="375">
        <v>1.34</v>
      </c>
      <c r="F4521" s="268">
        <f>IF(C4521="MAT.",VLOOKUP(A4521,INSUMOS_AUX!A:F,6,FALSE),0)</f>
        <v>0.02</v>
      </c>
      <c r="G4521" s="375">
        <f>IF(C4521="M.O.",VLOOKUP(A4521,INSUMOS_AUX!A:F,6,FALSE),0)</f>
        <v>0</v>
      </c>
    </row>
    <row r="4522" spans="1:7">
      <c r="A4522" s="414">
        <v>38382</v>
      </c>
      <c r="B4522" s="372" t="s">
        <v>2915</v>
      </c>
      <c r="C4522" s="374" t="s">
        <v>43</v>
      </c>
      <c r="D4522" s="374" t="s">
        <v>2</v>
      </c>
      <c r="E4522" s="375">
        <v>3.6581999999999999E-3</v>
      </c>
      <c r="F4522" s="268">
        <f>IF(C4522="MAT.",VLOOKUP(A4522,INSUMOS_AUX!A:F,6,FALSE),0)</f>
        <v>7.37</v>
      </c>
      <c r="G4522" s="375">
        <f>IF(C4522="M.O.",VLOOKUP(A4522,INSUMOS_AUX!A:F,6,FALSE),0)</f>
        <v>0</v>
      </c>
    </row>
    <row r="4523" spans="1:7">
      <c r="A4523" s="414">
        <v>38390</v>
      </c>
      <c r="B4523" s="372" t="s">
        <v>4067</v>
      </c>
      <c r="C4523" s="374" t="s">
        <v>43</v>
      </c>
      <c r="D4523" s="374" t="s">
        <v>2</v>
      </c>
      <c r="E4523" s="375">
        <v>2.0254100000000001E-3</v>
      </c>
      <c r="F4523" s="268">
        <f>IF(C4523="MAT.",VLOOKUP(A4523,INSUMOS_AUX!A:F,6,FALSE),0)</f>
        <v>22.22</v>
      </c>
      <c r="G4523" s="375">
        <f>IF(C4523="M.O.",VLOOKUP(A4523,INSUMOS_AUX!A:F,6,FALSE),0)</f>
        <v>0</v>
      </c>
    </row>
    <row r="4524" spans="1:7">
      <c r="A4524" s="414">
        <v>38393</v>
      </c>
      <c r="B4524" s="372" t="s">
        <v>4066</v>
      </c>
      <c r="C4524" s="374" t="s">
        <v>43</v>
      </c>
      <c r="D4524" s="374" t="s">
        <v>2</v>
      </c>
      <c r="E4524" s="375">
        <v>2.0254100000000001E-3</v>
      </c>
      <c r="F4524" s="268">
        <f>IF(C4524="MAT.",VLOOKUP(A4524,INSUMOS_AUX!A:F,6,FALSE),0)</f>
        <v>10.02</v>
      </c>
      <c r="G4524" s="375">
        <f>IF(C4524="M.O.",VLOOKUP(A4524,INSUMOS_AUX!A:F,6,FALSE),0)</f>
        <v>0</v>
      </c>
    </row>
    <row r="4525" spans="1:7">
      <c r="A4525" s="414">
        <v>38396</v>
      </c>
      <c r="B4525" s="372" t="s">
        <v>4090</v>
      </c>
      <c r="C4525" s="374" t="s">
        <v>43</v>
      </c>
      <c r="D4525" s="374" t="s">
        <v>2</v>
      </c>
      <c r="E4525" s="375">
        <v>7.2627999999999996E-5</v>
      </c>
      <c r="F4525" s="268">
        <f>IF(C4525="MAT.",VLOOKUP(A4525,INSUMOS_AUX!A:F,6,FALSE),0)</f>
        <v>308.81</v>
      </c>
      <c r="G4525" s="375">
        <f>IF(C4525="M.O.",VLOOKUP(A4525,INSUMOS_AUX!A:F,6,FALSE),0)</f>
        <v>0</v>
      </c>
    </row>
    <row r="4526" spans="1:7">
      <c r="A4526" s="414">
        <v>38399</v>
      </c>
      <c r="B4526" s="372" t="s">
        <v>914</v>
      </c>
      <c r="C4526" s="374" t="s">
        <v>43</v>
      </c>
      <c r="D4526" s="374" t="s">
        <v>2</v>
      </c>
      <c r="E4526" s="375">
        <v>3.6287199999999998E-4</v>
      </c>
      <c r="F4526" s="268">
        <f>IF(C4526="MAT.",VLOOKUP(A4526,INSUMOS_AUX!A:F,6,FALSE),0)</f>
        <v>123.87</v>
      </c>
      <c r="G4526" s="375">
        <f>IF(C4526="M.O.",VLOOKUP(A4526,INSUMOS_AUX!A:F,6,FALSE),0)</f>
        <v>0</v>
      </c>
    </row>
    <row r="4527" spans="1:7" ht="21">
      <c r="A4527" s="414">
        <v>38413</v>
      </c>
      <c r="B4527" s="372" t="s">
        <v>2921</v>
      </c>
      <c r="C4527" s="374" t="s">
        <v>43</v>
      </c>
      <c r="D4527" s="374" t="s">
        <v>2</v>
      </c>
      <c r="E4527" s="375">
        <v>5.9094E-5</v>
      </c>
      <c r="F4527" s="268">
        <f>IF(C4527="MAT.",VLOOKUP(A4527,INSUMOS_AUX!A:F,6,FALSE),0)</f>
        <v>623.17999999999995</v>
      </c>
      <c r="G4527" s="375">
        <f>IF(C4527="M.O.",VLOOKUP(A4527,INSUMOS_AUX!A:F,6,FALSE),0)</f>
        <v>0</v>
      </c>
    </row>
    <row r="4528" spans="1:7">
      <c r="A4528" s="414">
        <v>38476</v>
      </c>
      <c r="B4528" s="372" t="s">
        <v>2266</v>
      </c>
      <c r="C4528" s="374" t="s">
        <v>43</v>
      </c>
      <c r="D4528" s="374" t="s">
        <v>2</v>
      </c>
      <c r="E4528" s="375">
        <v>2.7563799999999998E-4</v>
      </c>
      <c r="F4528" s="268">
        <f>IF(C4528="MAT.",VLOOKUP(A4528,INSUMOS_AUX!A:F,6,FALSE),0)</f>
        <v>186.63</v>
      </c>
      <c r="G4528" s="375">
        <f>IF(C4528="M.O.",VLOOKUP(A4528,INSUMOS_AUX!A:F,6,FALSE),0)</f>
        <v>0</v>
      </c>
    </row>
    <row r="4529" spans="1:7">
      <c r="A4529" s="414">
        <v>38477</v>
      </c>
      <c r="B4529" s="372" t="s">
        <v>2267</v>
      </c>
      <c r="C4529" s="374" t="s">
        <v>43</v>
      </c>
      <c r="D4529" s="374" t="s">
        <v>2</v>
      </c>
      <c r="E4529" s="375">
        <v>5.9094E-5</v>
      </c>
      <c r="F4529" s="268">
        <f>IF(C4529="MAT.",VLOOKUP(A4529,INSUMOS_AUX!A:F,6,FALSE),0)</f>
        <v>528.54</v>
      </c>
      <c r="G4529" s="375">
        <f>IF(C4529="M.O.",VLOOKUP(A4529,INSUMOS_AUX!A:F,6,FALSE),0)</f>
        <v>0</v>
      </c>
    </row>
    <row r="4530" spans="1:7">
      <c r="A4530" s="414" t="s">
        <v>6419</v>
      </c>
      <c r="B4530" s="372" t="s">
        <v>5827</v>
      </c>
      <c r="C4530" s="374" t="s">
        <v>43</v>
      </c>
      <c r="D4530" s="374" t="s">
        <v>78</v>
      </c>
      <c r="E4530" s="375">
        <v>1</v>
      </c>
      <c r="F4530" s="268">
        <f>IF(C4530="MAT.",VLOOKUP(A4530,INSUMOS_AUX!A:F,6,FALSE),0)</f>
        <v>32.69</v>
      </c>
      <c r="G4530" s="375">
        <f>IF(C4530="M.O.",VLOOKUP(A4530,INSUMOS_AUX!A:F,6,FALSE),0)</f>
        <v>0</v>
      </c>
    </row>
    <row r="4531" spans="1:7">
      <c r="A4531" s="414"/>
      <c r="B4531" s="110"/>
      <c r="C4531" s="97"/>
      <c r="D4531" s="97"/>
      <c r="E4531" s="97"/>
      <c r="F4531" s="97"/>
      <c r="G4531" s="97"/>
    </row>
    <row r="4532" spans="1:7">
      <c r="A4532" s="414" t="s">
        <v>5908</v>
      </c>
      <c r="B4532" s="358" t="s">
        <v>5909</v>
      </c>
      <c r="C4532" s="360" t="s">
        <v>75</v>
      </c>
      <c r="D4532" s="360" t="s">
        <v>2</v>
      </c>
      <c r="E4532" s="361">
        <v>1</v>
      </c>
      <c r="F4532" s="361">
        <f t="shared" ref="F4532:G4532" si="150">SUMPRODUCT($E4533:$E4559,F4533:F4559)</f>
        <v>28.848330228333335</v>
      </c>
      <c r="G4532" s="361">
        <f t="shared" si="150"/>
        <v>6.015784</v>
      </c>
    </row>
    <row r="4533" spans="1:7">
      <c r="A4533" s="414">
        <v>10</v>
      </c>
      <c r="B4533" s="372" t="s">
        <v>332</v>
      </c>
      <c r="C4533" s="374" t="s">
        <v>43</v>
      </c>
      <c r="D4533" s="374" t="s">
        <v>2</v>
      </c>
      <c r="E4533" s="375">
        <v>4.0086000000000002E-3</v>
      </c>
      <c r="F4533" s="268">
        <f>IF(C4533="MAT.",VLOOKUP(A4533,INSUMOS_AUX!A:F,6,FALSE),0)</f>
        <v>6.13</v>
      </c>
      <c r="G4533" s="375">
        <f>IF(C4533="M.O.",VLOOKUP(A4533,INSUMOS_AUX!A:F,6,FALSE),0)</f>
        <v>0</v>
      </c>
    </row>
    <row r="4534" spans="1:7" ht="21">
      <c r="A4534" s="414">
        <v>11359</v>
      </c>
      <c r="B4534" s="372" t="s">
        <v>5603</v>
      </c>
      <c r="C4534" s="374" t="s">
        <v>43</v>
      </c>
      <c r="D4534" s="374" t="s">
        <v>2</v>
      </c>
      <c r="E4534" s="375">
        <v>3.3850000000000003E-5</v>
      </c>
      <c r="F4534" s="268">
        <f>IF(C4534="MAT.",VLOOKUP(A4534,INSUMOS_AUX!A:F,6,FALSE),0)</f>
        <v>604.45000000000005</v>
      </c>
      <c r="G4534" s="375">
        <f>IF(C4534="M.O.",VLOOKUP(A4534,INSUMOS_AUX!A:F,6,FALSE),0)</f>
        <v>0</v>
      </c>
    </row>
    <row r="4535" spans="1:7">
      <c r="A4535" s="414">
        <v>12815</v>
      </c>
      <c r="B4535" s="372" t="s">
        <v>2406</v>
      </c>
      <c r="C4535" s="374" t="s">
        <v>43</v>
      </c>
      <c r="D4535" s="374" t="s">
        <v>2</v>
      </c>
      <c r="E4535" s="375">
        <v>4.53455E-3</v>
      </c>
      <c r="F4535" s="268">
        <f>IF(C4535="MAT.",VLOOKUP(A4535,INSUMOS_AUX!A:F,6,FALSE),0)</f>
        <v>5.65</v>
      </c>
      <c r="G4535" s="375">
        <f>IF(C4535="M.O.",VLOOKUP(A4535,INSUMOS_AUX!A:F,6,FALSE),0)</f>
        <v>0</v>
      </c>
    </row>
    <row r="4536" spans="1:7">
      <c r="A4536" s="414">
        <v>12892</v>
      </c>
      <c r="B4536" s="372" t="s">
        <v>328</v>
      </c>
      <c r="C4536" s="374" t="s">
        <v>43</v>
      </c>
      <c r="D4536" s="374" t="s">
        <v>98</v>
      </c>
      <c r="E4536" s="375">
        <v>6.8672999999999998E-3</v>
      </c>
      <c r="F4536" s="268">
        <f>IF(C4536="MAT.",VLOOKUP(A4536,INSUMOS_AUX!A:F,6,FALSE),0)</f>
        <v>9</v>
      </c>
      <c r="G4536" s="375">
        <f>IF(C4536="M.O.",VLOOKUP(A4536,INSUMOS_AUX!A:F,6,FALSE),0)</f>
        <v>0</v>
      </c>
    </row>
    <row r="4537" spans="1:7">
      <c r="A4537" s="414">
        <v>12893</v>
      </c>
      <c r="B4537" s="372" t="s">
        <v>329</v>
      </c>
      <c r="C4537" s="374" t="s">
        <v>43</v>
      </c>
      <c r="D4537" s="374" t="s">
        <v>98</v>
      </c>
      <c r="E4537" s="375">
        <v>8.005E-4</v>
      </c>
      <c r="F4537" s="268">
        <f>IF(C4537="MAT.",VLOOKUP(A4537,INSUMOS_AUX!A:F,6,FALSE),0)</f>
        <v>48</v>
      </c>
      <c r="G4537" s="375">
        <f>IF(C4537="M.O.",VLOOKUP(A4537,INSUMOS_AUX!A:F,6,FALSE),0)</f>
        <v>0</v>
      </c>
    </row>
    <row r="4538" spans="1:7">
      <c r="A4538" s="414">
        <v>2436</v>
      </c>
      <c r="B4538" s="372" t="s">
        <v>333</v>
      </c>
      <c r="C4538" s="374" t="s">
        <v>92</v>
      </c>
      <c r="D4538" s="374" t="s">
        <v>97</v>
      </c>
      <c r="E4538" s="375">
        <v>0.257525</v>
      </c>
      <c r="F4538" s="268">
        <f>IF(C4538="MAT.",VLOOKUP(A4538,INSUMOS_AUX!A:F,6,FALSE),0)</f>
        <v>0</v>
      </c>
      <c r="G4538" s="375">
        <f>IF(C4538="M.O.",VLOOKUP(A4538,INSUMOS_AUX!A:F,6,FALSE),0)</f>
        <v>13.35</v>
      </c>
    </row>
    <row r="4539" spans="1:7">
      <c r="A4539" s="414">
        <v>247</v>
      </c>
      <c r="B4539" s="372" t="s">
        <v>348</v>
      </c>
      <c r="C4539" s="374" t="s">
        <v>92</v>
      </c>
      <c r="D4539" s="374" t="s">
        <v>97</v>
      </c>
      <c r="E4539" s="375">
        <v>0.257525</v>
      </c>
      <c r="F4539" s="268">
        <f>IF(C4539="MAT.",VLOOKUP(A4539,INSUMOS_AUX!A:F,6,FALSE),0)</f>
        <v>0</v>
      </c>
      <c r="G4539" s="375">
        <f>IF(C4539="M.O.",VLOOKUP(A4539,INSUMOS_AUX!A:F,6,FALSE),0)</f>
        <v>10.01</v>
      </c>
    </row>
    <row r="4540" spans="1:7">
      <c r="A4540" s="414">
        <v>25966</v>
      </c>
      <c r="B4540" s="372" t="s">
        <v>3980</v>
      </c>
      <c r="C4540" s="374" t="s">
        <v>43</v>
      </c>
      <c r="D4540" s="374" t="s">
        <v>113</v>
      </c>
      <c r="E4540" s="375">
        <v>7.5575000000000002E-4</v>
      </c>
      <c r="F4540" s="268">
        <f>IF(C4540="MAT.",VLOOKUP(A4540,INSUMOS_AUX!A:F,6,FALSE),0)</f>
        <v>13.63</v>
      </c>
      <c r="G4540" s="375">
        <f>IF(C4540="M.O.",VLOOKUP(A4540,INSUMOS_AUX!A:F,6,FALSE),0)</f>
        <v>0</v>
      </c>
    </row>
    <row r="4541" spans="1:7">
      <c r="A4541" s="414">
        <v>2711</v>
      </c>
      <c r="B4541" s="372" t="s">
        <v>334</v>
      </c>
      <c r="C4541" s="374" t="s">
        <v>43</v>
      </c>
      <c r="D4541" s="374" t="s">
        <v>2</v>
      </c>
      <c r="E4541" s="375">
        <v>3.323E-4</v>
      </c>
      <c r="F4541" s="268">
        <f>IF(C4541="MAT.",VLOOKUP(A4541,INSUMOS_AUX!A:F,6,FALSE),0)</f>
        <v>100.24</v>
      </c>
      <c r="G4541" s="375">
        <f>IF(C4541="M.O.",VLOOKUP(A4541,INSUMOS_AUX!A:F,6,FALSE),0)</f>
        <v>0</v>
      </c>
    </row>
    <row r="4542" spans="1:7">
      <c r="A4542" s="414">
        <v>36144</v>
      </c>
      <c r="B4542" s="372" t="s">
        <v>4026</v>
      </c>
      <c r="C4542" s="374" t="s">
        <v>43</v>
      </c>
      <c r="D4542" s="374" t="s">
        <v>2</v>
      </c>
      <c r="E4542" s="375">
        <v>5.5743599999999997E-2</v>
      </c>
      <c r="F4542" s="268">
        <f>IF(C4542="MAT.",VLOOKUP(A4542,INSUMOS_AUX!A:F,6,FALSE),0)</f>
        <v>1.1200000000000001</v>
      </c>
      <c r="G4542" s="375">
        <f>IF(C4542="M.O.",VLOOKUP(A4542,INSUMOS_AUX!A:F,6,FALSE),0)</f>
        <v>0</v>
      </c>
    </row>
    <row r="4543" spans="1:7">
      <c r="A4543" s="414">
        <v>36146</v>
      </c>
      <c r="B4543" s="372" t="s">
        <v>3883</v>
      </c>
      <c r="C4543" s="374" t="s">
        <v>43</v>
      </c>
      <c r="D4543" s="374" t="s">
        <v>2</v>
      </c>
      <c r="E4543" s="375">
        <v>6.2014999999999998E-4</v>
      </c>
      <c r="F4543" s="268">
        <f>IF(C4543="MAT.",VLOOKUP(A4543,INSUMOS_AUX!A:F,6,FALSE),0)</f>
        <v>170</v>
      </c>
      <c r="G4543" s="375">
        <f>IF(C4543="M.O.",VLOOKUP(A4543,INSUMOS_AUX!A:F,6,FALSE),0)</f>
        <v>0</v>
      </c>
    </row>
    <row r="4544" spans="1:7" ht="21">
      <c r="A4544" s="414">
        <v>36149</v>
      </c>
      <c r="B4544" s="372" t="s">
        <v>4647</v>
      </c>
      <c r="C4544" s="374" t="s">
        <v>43</v>
      </c>
      <c r="D4544" s="374" t="s">
        <v>2</v>
      </c>
      <c r="E4544" s="375">
        <v>3.6000000000000002E-4</v>
      </c>
      <c r="F4544" s="268">
        <f>IF(C4544="MAT.",VLOOKUP(A4544,INSUMOS_AUX!A:F,6,FALSE),0)</f>
        <v>117.5</v>
      </c>
      <c r="G4544" s="375">
        <f>IF(C4544="M.O.",VLOOKUP(A4544,INSUMOS_AUX!A:F,6,FALSE),0)</f>
        <v>0</v>
      </c>
    </row>
    <row r="4545" spans="1:7">
      <c r="A4545" s="414">
        <v>36150</v>
      </c>
      <c r="B4545" s="372" t="s">
        <v>780</v>
      </c>
      <c r="C4545" s="374" t="s">
        <v>43</v>
      </c>
      <c r="D4545" s="374" t="s">
        <v>2</v>
      </c>
      <c r="E4545" s="375">
        <v>1.3231499999999999E-3</v>
      </c>
      <c r="F4545" s="268">
        <f>IF(C4545="MAT.",VLOOKUP(A4545,INSUMOS_AUX!A:F,6,FALSE),0)</f>
        <v>29.7</v>
      </c>
      <c r="G4545" s="375">
        <f>IF(C4545="M.O.",VLOOKUP(A4545,INSUMOS_AUX!A:F,6,FALSE),0)</f>
        <v>0</v>
      </c>
    </row>
    <row r="4546" spans="1:7" ht="21">
      <c r="A4546" s="414">
        <v>36153</v>
      </c>
      <c r="B4546" s="372" t="s">
        <v>4184</v>
      </c>
      <c r="C4546" s="374" t="s">
        <v>43</v>
      </c>
      <c r="D4546" s="374" t="s">
        <v>2</v>
      </c>
      <c r="E4546" s="375">
        <v>5.375E-4</v>
      </c>
      <c r="F4546" s="268">
        <f>IF(C4546="MAT.",VLOOKUP(A4546,INSUMOS_AUX!A:F,6,FALSE),0)</f>
        <v>133.75</v>
      </c>
      <c r="G4546" s="375">
        <f>IF(C4546="M.O.",VLOOKUP(A4546,INSUMOS_AUX!A:F,6,FALSE),0)</f>
        <v>0</v>
      </c>
    </row>
    <row r="4547" spans="1:7">
      <c r="A4547" s="414">
        <v>37370</v>
      </c>
      <c r="B4547" s="372" t="s">
        <v>104</v>
      </c>
      <c r="C4547" s="374" t="s">
        <v>43</v>
      </c>
      <c r="D4547" s="374" t="s">
        <v>97</v>
      </c>
      <c r="E4547" s="375">
        <v>0.5</v>
      </c>
      <c r="F4547" s="268">
        <f>IF(C4547="MAT.",VLOOKUP(A4547,INSUMOS_AUX!A:F,6,FALSE),0)</f>
        <v>1.7</v>
      </c>
      <c r="G4547" s="375">
        <f>IF(C4547="M.O.",VLOOKUP(A4547,INSUMOS_AUX!A:F,6,FALSE),0)</f>
        <v>0</v>
      </c>
    </row>
    <row r="4548" spans="1:7">
      <c r="A4548" s="414">
        <v>37371</v>
      </c>
      <c r="B4548" s="372" t="s">
        <v>105</v>
      </c>
      <c r="C4548" s="374" t="s">
        <v>43</v>
      </c>
      <c r="D4548" s="374" t="s">
        <v>97</v>
      </c>
      <c r="E4548" s="375">
        <v>0.5</v>
      </c>
      <c r="F4548" s="268">
        <f>IF(C4548="MAT.",VLOOKUP(A4548,INSUMOS_AUX!A:F,6,FALSE),0)</f>
        <v>0.64</v>
      </c>
      <c r="G4548" s="375">
        <f>IF(C4548="M.O.",VLOOKUP(A4548,INSUMOS_AUX!A:F,6,FALSE),0)</f>
        <v>0</v>
      </c>
    </row>
    <row r="4549" spans="1:7">
      <c r="A4549" s="414">
        <v>37372</v>
      </c>
      <c r="B4549" s="372" t="s">
        <v>106</v>
      </c>
      <c r="C4549" s="374" t="s">
        <v>43</v>
      </c>
      <c r="D4549" s="374" t="s">
        <v>97</v>
      </c>
      <c r="E4549" s="375">
        <v>0.5</v>
      </c>
      <c r="F4549" s="268">
        <f>IF(C4549="MAT.",VLOOKUP(A4549,INSUMOS_AUX!A:F,6,FALSE),0)</f>
        <v>0.37</v>
      </c>
      <c r="G4549" s="375">
        <f>IF(C4549="M.O.",VLOOKUP(A4549,INSUMOS_AUX!A:F,6,FALSE),0)</f>
        <v>0</v>
      </c>
    </row>
    <row r="4550" spans="1:7">
      <c r="A4550" s="414">
        <v>37373</v>
      </c>
      <c r="B4550" s="372" t="s">
        <v>107</v>
      </c>
      <c r="C4550" s="374" t="s">
        <v>43</v>
      </c>
      <c r="D4550" s="374" t="s">
        <v>97</v>
      </c>
      <c r="E4550" s="375">
        <v>0.5</v>
      </c>
      <c r="F4550" s="268">
        <f>IF(C4550="MAT.",VLOOKUP(A4550,INSUMOS_AUX!A:F,6,FALSE),0)</f>
        <v>0.02</v>
      </c>
      <c r="G4550" s="375">
        <f>IF(C4550="M.O.",VLOOKUP(A4550,INSUMOS_AUX!A:F,6,FALSE),0)</f>
        <v>0</v>
      </c>
    </row>
    <row r="4551" spans="1:7">
      <c r="A4551" s="414">
        <v>38382</v>
      </c>
      <c r="B4551" s="372" t="s">
        <v>2915</v>
      </c>
      <c r="C4551" s="374" t="s">
        <v>43</v>
      </c>
      <c r="D4551" s="374" t="s">
        <v>2</v>
      </c>
      <c r="E4551" s="375">
        <v>1.3649999999999999E-3</v>
      </c>
      <c r="F4551" s="268">
        <f>IF(C4551="MAT.",VLOOKUP(A4551,INSUMOS_AUX!A:F,6,FALSE),0)</f>
        <v>7.37</v>
      </c>
      <c r="G4551" s="375">
        <f>IF(C4551="M.O.",VLOOKUP(A4551,INSUMOS_AUX!A:F,6,FALSE),0)</f>
        <v>0</v>
      </c>
    </row>
    <row r="4552" spans="1:7">
      <c r="A4552" s="414">
        <v>38390</v>
      </c>
      <c r="B4552" s="372" t="s">
        <v>4067</v>
      </c>
      <c r="C4552" s="374" t="s">
        <v>43</v>
      </c>
      <c r="D4552" s="374" t="s">
        <v>2</v>
      </c>
      <c r="E4552" s="375">
        <v>7.5575000000000002E-4</v>
      </c>
      <c r="F4552" s="268">
        <f>IF(C4552="MAT.",VLOOKUP(A4552,INSUMOS_AUX!A:F,6,FALSE),0)</f>
        <v>22.22</v>
      </c>
      <c r="G4552" s="375">
        <f>IF(C4552="M.O.",VLOOKUP(A4552,INSUMOS_AUX!A:F,6,FALSE),0)</f>
        <v>0</v>
      </c>
    </row>
    <row r="4553" spans="1:7">
      <c r="A4553" s="414">
        <v>38393</v>
      </c>
      <c r="B4553" s="372" t="s">
        <v>4066</v>
      </c>
      <c r="C4553" s="374" t="s">
        <v>43</v>
      </c>
      <c r="D4553" s="374" t="s">
        <v>2</v>
      </c>
      <c r="E4553" s="375">
        <v>7.5575000000000002E-4</v>
      </c>
      <c r="F4553" s="268">
        <f>IF(C4553="MAT.",VLOOKUP(A4553,INSUMOS_AUX!A:F,6,FALSE),0)</f>
        <v>10.02</v>
      </c>
      <c r="G4553" s="375">
        <f>IF(C4553="M.O.",VLOOKUP(A4553,INSUMOS_AUX!A:F,6,FALSE),0)</f>
        <v>0</v>
      </c>
    </row>
    <row r="4554" spans="1:7">
      <c r="A4554" s="414">
        <v>38396</v>
      </c>
      <c r="B4554" s="372" t="s">
        <v>4090</v>
      </c>
      <c r="C4554" s="374" t="s">
        <v>43</v>
      </c>
      <c r="D4554" s="374" t="s">
        <v>2</v>
      </c>
      <c r="E4554" s="375">
        <v>2.7100000000000001E-5</v>
      </c>
      <c r="F4554" s="268">
        <f>IF(C4554="MAT.",VLOOKUP(A4554,INSUMOS_AUX!A:F,6,FALSE),0)</f>
        <v>308.81</v>
      </c>
      <c r="G4554" s="375">
        <f>IF(C4554="M.O.",VLOOKUP(A4554,INSUMOS_AUX!A:F,6,FALSE),0)</f>
        <v>0</v>
      </c>
    </row>
    <row r="4555" spans="1:7">
      <c r="A4555" s="414">
        <v>38399</v>
      </c>
      <c r="B4555" s="372" t="s">
        <v>914</v>
      </c>
      <c r="C4555" s="374" t="s">
        <v>43</v>
      </c>
      <c r="D4555" s="374" t="s">
        <v>2</v>
      </c>
      <c r="E4555" s="375">
        <v>1.3540000000000001E-4</v>
      </c>
      <c r="F4555" s="268">
        <f>IF(C4555="MAT.",VLOOKUP(A4555,INSUMOS_AUX!A:F,6,FALSE),0)</f>
        <v>123.87</v>
      </c>
      <c r="G4555" s="375">
        <f>IF(C4555="M.O.",VLOOKUP(A4555,INSUMOS_AUX!A:F,6,FALSE),0)</f>
        <v>0</v>
      </c>
    </row>
    <row r="4556" spans="1:7" ht="21">
      <c r="A4556" s="414">
        <v>38413</v>
      </c>
      <c r="B4556" s="372" t="s">
        <v>2921</v>
      </c>
      <c r="C4556" s="374" t="s">
        <v>43</v>
      </c>
      <c r="D4556" s="374" t="s">
        <v>2</v>
      </c>
      <c r="E4556" s="375">
        <v>2.2050000000000001E-5</v>
      </c>
      <c r="F4556" s="268">
        <f>IF(C4556="MAT.",VLOOKUP(A4556,INSUMOS_AUX!A:F,6,FALSE),0)</f>
        <v>623.17999999999995</v>
      </c>
      <c r="G4556" s="375">
        <f>IF(C4556="M.O.",VLOOKUP(A4556,INSUMOS_AUX!A:F,6,FALSE),0)</f>
        <v>0</v>
      </c>
    </row>
    <row r="4557" spans="1:7">
      <c r="A4557" s="414">
        <v>38476</v>
      </c>
      <c r="B4557" s="372" t="s">
        <v>2266</v>
      </c>
      <c r="C4557" s="374" t="s">
        <v>43</v>
      </c>
      <c r="D4557" s="374" t="s">
        <v>2</v>
      </c>
      <c r="E4557" s="375">
        <v>1.0285000000000001E-4</v>
      </c>
      <c r="F4557" s="268">
        <f>IF(C4557="MAT.",VLOOKUP(A4557,INSUMOS_AUX!A:F,6,FALSE),0)</f>
        <v>186.63</v>
      </c>
      <c r="G4557" s="375">
        <f>IF(C4557="M.O.",VLOOKUP(A4557,INSUMOS_AUX!A:F,6,FALSE),0)</f>
        <v>0</v>
      </c>
    </row>
    <row r="4558" spans="1:7">
      <c r="A4558" s="414">
        <v>38477</v>
      </c>
      <c r="B4558" s="372" t="s">
        <v>2267</v>
      </c>
      <c r="C4558" s="374" t="s">
        <v>43</v>
      </c>
      <c r="D4558" s="374" t="s">
        <v>2</v>
      </c>
      <c r="E4558" s="375">
        <v>2.2050000000000001E-5</v>
      </c>
      <c r="F4558" s="268">
        <f>IF(C4558="MAT.",VLOOKUP(A4558,INSUMOS_AUX!A:F,6,FALSE),0)</f>
        <v>528.54</v>
      </c>
      <c r="G4558" s="375">
        <f>IF(C4558="M.O.",VLOOKUP(A4558,INSUMOS_AUX!A:F,6,FALSE),0)</f>
        <v>0</v>
      </c>
    </row>
    <row r="4559" spans="1:7">
      <c r="A4559" s="414" t="s">
        <v>6660</v>
      </c>
      <c r="B4559" s="372" t="s">
        <v>5909</v>
      </c>
      <c r="C4559" s="374" t="s">
        <v>43</v>
      </c>
      <c r="D4559" s="374" t="s">
        <v>2</v>
      </c>
      <c r="E4559" s="375">
        <v>1</v>
      </c>
      <c r="F4559" s="268">
        <f>IF(C4559="MAT.",VLOOKUP(A4559,INSUMOS_AUX!A:F,6,FALSE),0)</f>
        <v>26.843333333333334</v>
      </c>
      <c r="G4559" s="375">
        <f>IF(C4559="M.O.",VLOOKUP(A4559,INSUMOS_AUX!A:F,6,FALSE),0)</f>
        <v>0</v>
      </c>
    </row>
    <row r="4560" spans="1:7">
      <c r="A4560" s="414"/>
      <c r="B4560" s="110"/>
      <c r="C4560" s="97"/>
      <c r="D4560" s="97"/>
      <c r="E4560" s="97"/>
      <c r="F4560" s="97"/>
      <c r="G4560" s="97"/>
    </row>
    <row r="4561" spans="1:7">
      <c r="A4561" s="414" t="s">
        <v>5910</v>
      </c>
      <c r="B4561" s="358" t="s">
        <v>5911</v>
      </c>
      <c r="C4561" s="360" t="s">
        <v>75</v>
      </c>
      <c r="D4561" s="360" t="s">
        <v>78</v>
      </c>
      <c r="E4561" s="361">
        <v>2</v>
      </c>
      <c r="F4561" s="361">
        <f t="shared" ref="F4561:G4561" si="151">SUMPRODUCT($E4562:$E4588,F4562:F4588)</f>
        <v>61.588065797266665</v>
      </c>
      <c r="G4561" s="361">
        <f t="shared" si="151"/>
        <v>1.6844195200000001</v>
      </c>
    </row>
    <row r="4562" spans="1:7">
      <c r="A4562" s="414">
        <v>10</v>
      </c>
      <c r="B4562" s="372" t="s">
        <v>332</v>
      </c>
      <c r="C4562" s="374" t="s">
        <v>43</v>
      </c>
      <c r="D4562" s="374" t="s">
        <v>2</v>
      </c>
      <c r="E4562" s="375">
        <v>1.1224080000000001E-3</v>
      </c>
      <c r="F4562" s="268">
        <f>IF(C4562="MAT.",VLOOKUP(A4562,INSUMOS_AUX!A:F,6,FALSE),0)</f>
        <v>6.13</v>
      </c>
      <c r="G4562" s="375">
        <f>IF(C4562="M.O.",VLOOKUP(A4562,INSUMOS_AUX!A:F,6,FALSE),0)</f>
        <v>0</v>
      </c>
    </row>
    <row r="4563" spans="1:7" ht="21">
      <c r="A4563" s="414">
        <v>11359</v>
      </c>
      <c r="B4563" s="372" t="s">
        <v>5603</v>
      </c>
      <c r="C4563" s="374" t="s">
        <v>43</v>
      </c>
      <c r="D4563" s="374" t="s">
        <v>2</v>
      </c>
      <c r="E4563" s="375">
        <v>9.4779999999999997E-6</v>
      </c>
      <c r="F4563" s="268">
        <f>IF(C4563="MAT.",VLOOKUP(A4563,INSUMOS_AUX!A:F,6,FALSE),0)</f>
        <v>604.45000000000005</v>
      </c>
      <c r="G4563" s="375">
        <f>IF(C4563="M.O.",VLOOKUP(A4563,INSUMOS_AUX!A:F,6,FALSE),0)</f>
        <v>0</v>
      </c>
    </row>
    <row r="4564" spans="1:7">
      <c r="A4564" s="414">
        <v>12815</v>
      </c>
      <c r="B4564" s="372" t="s">
        <v>2406</v>
      </c>
      <c r="C4564" s="374" t="s">
        <v>43</v>
      </c>
      <c r="D4564" s="374" t="s">
        <v>2</v>
      </c>
      <c r="E4564" s="375">
        <v>1.2696739999999999E-3</v>
      </c>
      <c r="F4564" s="268">
        <f>IF(C4564="MAT.",VLOOKUP(A4564,INSUMOS_AUX!A:F,6,FALSE),0)</f>
        <v>5.65</v>
      </c>
      <c r="G4564" s="375">
        <f>IF(C4564="M.O.",VLOOKUP(A4564,INSUMOS_AUX!A:F,6,FALSE),0)</f>
        <v>0</v>
      </c>
    </row>
    <row r="4565" spans="1:7">
      <c r="A4565" s="414">
        <v>12892</v>
      </c>
      <c r="B4565" s="372" t="s">
        <v>328</v>
      </c>
      <c r="C4565" s="374" t="s">
        <v>43</v>
      </c>
      <c r="D4565" s="374" t="s">
        <v>98</v>
      </c>
      <c r="E4565" s="375">
        <v>1.9228439999999999E-3</v>
      </c>
      <c r="F4565" s="268">
        <f>IF(C4565="MAT.",VLOOKUP(A4565,INSUMOS_AUX!A:F,6,FALSE),0)</f>
        <v>9</v>
      </c>
      <c r="G4565" s="375">
        <f>IF(C4565="M.O.",VLOOKUP(A4565,INSUMOS_AUX!A:F,6,FALSE),0)</f>
        <v>0</v>
      </c>
    </row>
    <row r="4566" spans="1:7">
      <c r="A4566" s="414">
        <v>12893</v>
      </c>
      <c r="B4566" s="372" t="s">
        <v>329</v>
      </c>
      <c r="C4566" s="374" t="s">
        <v>43</v>
      </c>
      <c r="D4566" s="374" t="s">
        <v>98</v>
      </c>
      <c r="E4566" s="375">
        <v>2.2414000000000001E-4</v>
      </c>
      <c r="F4566" s="268">
        <f>IF(C4566="MAT.",VLOOKUP(A4566,INSUMOS_AUX!A:F,6,FALSE),0)</f>
        <v>48</v>
      </c>
      <c r="G4566" s="375">
        <f>IF(C4566="M.O.",VLOOKUP(A4566,INSUMOS_AUX!A:F,6,FALSE),0)</f>
        <v>0</v>
      </c>
    </row>
    <row r="4567" spans="1:7">
      <c r="A4567" s="414">
        <v>2436</v>
      </c>
      <c r="B4567" s="372" t="s">
        <v>333</v>
      </c>
      <c r="C4567" s="374" t="s">
        <v>92</v>
      </c>
      <c r="D4567" s="374" t="s">
        <v>97</v>
      </c>
      <c r="E4567" s="375">
        <v>7.2107000000000004E-2</v>
      </c>
      <c r="F4567" s="268">
        <f>IF(C4567="MAT.",VLOOKUP(A4567,INSUMOS_AUX!A:F,6,FALSE),0)</f>
        <v>0</v>
      </c>
      <c r="G4567" s="375">
        <f>IF(C4567="M.O.",VLOOKUP(A4567,INSUMOS_AUX!A:F,6,FALSE),0)</f>
        <v>13.35</v>
      </c>
    </row>
    <row r="4568" spans="1:7">
      <c r="A4568" s="414">
        <v>247</v>
      </c>
      <c r="B4568" s="372" t="s">
        <v>348</v>
      </c>
      <c r="C4568" s="374" t="s">
        <v>92</v>
      </c>
      <c r="D4568" s="374" t="s">
        <v>97</v>
      </c>
      <c r="E4568" s="375">
        <v>7.2107000000000004E-2</v>
      </c>
      <c r="F4568" s="268">
        <f>IF(C4568="MAT.",VLOOKUP(A4568,INSUMOS_AUX!A:F,6,FALSE),0)</f>
        <v>0</v>
      </c>
      <c r="G4568" s="375">
        <f>IF(C4568="M.O.",VLOOKUP(A4568,INSUMOS_AUX!A:F,6,FALSE),0)</f>
        <v>10.01</v>
      </c>
    </row>
    <row r="4569" spans="1:7">
      <c r="A4569" s="414">
        <v>25966</v>
      </c>
      <c r="B4569" s="372" t="s">
        <v>3980</v>
      </c>
      <c r="C4569" s="374" t="s">
        <v>43</v>
      </c>
      <c r="D4569" s="374" t="s">
        <v>113</v>
      </c>
      <c r="E4569" s="375">
        <v>2.1160999999999999E-4</v>
      </c>
      <c r="F4569" s="268">
        <f>IF(C4569="MAT.",VLOOKUP(A4569,INSUMOS_AUX!A:F,6,FALSE),0)</f>
        <v>13.63</v>
      </c>
      <c r="G4569" s="375">
        <f>IF(C4569="M.O.",VLOOKUP(A4569,INSUMOS_AUX!A:F,6,FALSE),0)</f>
        <v>0</v>
      </c>
    </row>
    <row r="4570" spans="1:7">
      <c r="A4570" s="414">
        <v>2711</v>
      </c>
      <c r="B4570" s="372" t="s">
        <v>334</v>
      </c>
      <c r="C4570" s="374" t="s">
        <v>43</v>
      </c>
      <c r="D4570" s="374" t="s">
        <v>2</v>
      </c>
      <c r="E4570" s="375">
        <v>9.3043999999999999E-5</v>
      </c>
      <c r="F4570" s="268">
        <f>IF(C4570="MAT.",VLOOKUP(A4570,INSUMOS_AUX!A:F,6,FALSE),0)</f>
        <v>100.24</v>
      </c>
      <c r="G4570" s="375">
        <f>IF(C4570="M.O.",VLOOKUP(A4570,INSUMOS_AUX!A:F,6,FALSE),0)</f>
        <v>0</v>
      </c>
    </row>
    <row r="4571" spans="1:7">
      <c r="A4571" s="414">
        <v>36144</v>
      </c>
      <c r="B4571" s="372" t="s">
        <v>4026</v>
      </c>
      <c r="C4571" s="374" t="s">
        <v>43</v>
      </c>
      <c r="D4571" s="374" t="s">
        <v>2</v>
      </c>
      <c r="E4571" s="375">
        <v>1.5608208E-2</v>
      </c>
      <c r="F4571" s="268">
        <f>IF(C4571="MAT.",VLOOKUP(A4571,INSUMOS_AUX!A:F,6,FALSE),0)</f>
        <v>1.1200000000000001</v>
      </c>
      <c r="G4571" s="375">
        <f>IF(C4571="M.O.",VLOOKUP(A4571,INSUMOS_AUX!A:F,6,FALSE),0)</f>
        <v>0</v>
      </c>
    </row>
    <row r="4572" spans="1:7">
      <c r="A4572" s="414">
        <v>36146</v>
      </c>
      <c r="B4572" s="372" t="s">
        <v>3883</v>
      </c>
      <c r="C4572" s="374" t="s">
        <v>43</v>
      </c>
      <c r="D4572" s="374" t="s">
        <v>2</v>
      </c>
      <c r="E4572" s="375">
        <v>1.73642E-4</v>
      </c>
      <c r="F4572" s="268">
        <f>IF(C4572="MAT.",VLOOKUP(A4572,INSUMOS_AUX!A:F,6,FALSE),0)</f>
        <v>170</v>
      </c>
      <c r="G4572" s="375">
        <f>IF(C4572="M.O.",VLOOKUP(A4572,INSUMOS_AUX!A:F,6,FALSE),0)</f>
        <v>0</v>
      </c>
    </row>
    <row r="4573" spans="1:7" ht="21">
      <c r="A4573" s="414">
        <v>36149</v>
      </c>
      <c r="B4573" s="372" t="s">
        <v>4647</v>
      </c>
      <c r="C4573" s="374" t="s">
        <v>43</v>
      </c>
      <c r="D4573" s="374" t="s">
        <v>2</v>
      </c>
      <c r="E4573" s="375">
        <v>1.008E-4</v>
      </c>
      <c r="F4573" s="268">
        <f>IF(C4573="MAT.",VLOOKUP(A4573,INSUMOS_AUX!A:F,6,FALSE),0)</f>
        <v>117.5</v>
      </c>
      <c r="G4573" s="375">
        <f>IF(C4573="M.O.",VLOOKUP(A4573,INSUMOS_AUX!A:F,6,FALSE),0)</f>
        <v>0</v>
      </c>
    </row>
    <row r="4574" spans="1:7">
      <c r="A4574" s="414">
        <v>36150</v>
      </c>
      <c r="B4574" s="372" t="s">
        <v>780</v>
      </c>
      <c r="C4574" s="374" t="s">
        <v>43</v>
      </c>
      <c r="D4574" s="374" t="s">
        <v>2</v>
      </c>
      <c r="E4574" s="375">
        <v>3.7048199999999999E-4</v>
      </c>
      <c r="F4574" s="268">
        <f>IF(C4574="MAT.",VLOOKUP(A4574,INSUMOS_AUX!A:F,6,FALSE),0)</f>
        <v>29.7</v>
      </c>
      <c r="G4574" s="375">
        <f>IF(C4574="M.O.",VLOOKUP(A4574,INSUMOS_AUX!A:F,6,FALSE),0)</f>
        <v>0</v>
      </c>
    </row>
    <row r="4575" spans="1:7" ht="21">
      <c r="A4575" s="414">
        <v>36153</v>
      </c>
      <c r="B4575" s="372" t="s">
        <v>4184</v>
      </c>
      <c r="C4575" s="374" t="s">
        <v>43</v>
      </c>
      <c r="D4575" s="374" t="s">
        <v>2</v>
      </c>
      <c r="E4575" s="375">
        <v>1.505E-4</v>
      </c>
      <c r="F4575" s="268">
        <f>IF(C4575="MAT.",VLOOKUP(A4575,INSUMOS_AUX!A:F,6,FALSE),0)</f>
        <v>133.75</v>
      </c>
      <c r="G4575" s="375">
        <f>IF(C4575="M.O.",VLOOKUP(A4575,INSUMOS_AUX!A:F,6,FALSE),0)</f>
        <v>0</v>
      </c>
    </row>
    <row r="4576" spans="1:7">
      <c r="A4576" s="414">
        <v>37370</v>
      </c>
      <c r="B4576" s="372" t="s">
        <v>104</v>
      </c>
      <c r="C4576" s="374" t="s">
        <v>43</v>
      </c>
      <c r="D4576" s="374" t="s">
        <v>97</v>
      </c>
      <c r="E4576" s="375">
        <v>0.14000000000000001</v>
      </c>
      <c r="F4576" s="268">
        <f>IF(C4576="MAT.",VLOOKUP(A4576,INSUMOS_AUX!A:F,6,FALSE),0)</f>
        <v>1.7</v>
      </c>
      <c r="G4576" s="375">
        <f>IF(C4576="M.O.",VLOOKUP(A4576,INSUMOS_AUX!A:F,6,FALSE),0)</f>
        <v>0</v>
      </c>
    </row>
    <row r="4577" spans="1:7">
      <c r="A4577" s="414">
        <v>37371</v>
      </c>
      <c r="B4577" s="372" t="s">
        <v>105</v>
      </c>
      <c r="C4577" s="374" t="s">
        <v>43</v>
      </c>
      <c r="D4577" s="374" t="s">
        <v>97</v>
      </c>
      <c r="E4577" s="375">
        <v>0.14000000000000001</v>
      </c>
      <c r="F4577" s="268">
        <f>IF(C4577="MAT.",VLOOKUP(A4577,INSUMOS_AUX!A:F,6,FALSE),0)</f>
        <v>0.64</v>
      </c>
      <c r="G4577" s="375">
        <f>IF(C4577="M.O.",VLOOKUP(A4577,INSUMOS_AUX!A:F,6,FALSE),0)</f>
        <v>0</v>
      </c>
    </row>
    <row r="4578" spans="1:7">
      <c r="A4578" s="414">
        <v>37372</v>
      </c>
      <c r="B4578" s="372" t="s">
        <v>106</v>
      </c>
      <c r="C4578" s="374" t="s">
        <v>43</v>
      </c>
      <c r="D4578" s="374" t="s">
        <v>97</v>
      </c>
      <c r="E4578" s="375">
        <v>0.14000000000000001</v>
      </c>
      <c r="F4578" s="268">
        <f>IF(C4578="MAT.",VLOOKUP(A4578,INSUMOS_AUX!A:F,6,FALSE),0)</f>
        <v>0.37</v>
      </c>
      <c r="G4578" s="375">
        <f>IF(C4578="M.O.",VLOOKUP(A4578,INSUMOS_AUX!A:F,6,FALSE),0)</f>
        <v>0</v>
      </c>
    </row>
    <row r="4579" spans="1:7">
      <c r="A4579" s="414">
        <v>37373</v>
      </c>
      <c r="B4579" s="372" t="s">
        <v>107</v>
      </c>
      <c r="C4579" s="374" t="s">
        <v>43</v>
      </c>
      <c r="D4579" s="374" t="s">
        <v>97</v>
      </c>
      <c r="E4579" s="375">
        <v>0.14000000000000001</v>
      </c>
      <c r="F4579" s="268">
        <f>IF(C4579="MAT.",VLOOKUP(A4579,INSUMOS_AUX!A:F,6,FALSE),0)</f>
        <v>0.02</v>
      </c>
      <c r="G4579" s="375">
        <f>IF(C4579="M.O.",VLOOKUP(A4579,INSUMOS_AUX!A:F,6,FALSE),0)</f>
        <v>0</v>
      </c>
    </row>
    <row r="4580" spans="1:7">
      <c r="A4580" s="414">
        <v>38382</v>
      </c>
      <c r="B4580" s="372" t="s">
        <v>2915</v>
      </c>
      <c r="C4580" s="374" t="s">
        <v>43</v>
      </c>
      <c r="D4580" s="374" t="s">
        <v>2</v>
      </c>
      <c r="E4580" s="375">
        <v>3.8220000000000002E-4</v>
      </c>
      <c r="F4580" s="268">
        <f>IF(C4580="MAT.",VLOOKUP(A4580,INSUMOS_AUX!A:F,6,FALSE),0)</f>
        <v>7.37</v>
      </c>
      <c r="G4580" s="375">
        <f>IF(C4580="M.O.",VLOOKUP(A4580,INSUMOS_AUX!A:F,6,FALSE),0)</f>
        <v>0</v>
      </c>
    </row>
    <row r="4581" spans="1:7">
      <c r="A4581" s="414">
        <v>38390</v>
      </c>
      <c r="B4581" s="372" t="s">
        <v>4067</v>
      </c>
      <c r="C4581" s="374" t="s">
        <v>43</v>
      </c>
      <c r="D4581" s="374" t="s">
        <v>2</v>
      </c>
      <c r="E4581" s="375">
        <v>2.1160999999999999E-4</v>
      </c>
      <c r="F4581" s="268">
        <f>IF(C4581="MAT.",VLOOKUP(A4581,INSUMOS_AUX!A:F,6,FALSE),0)</f>
        <v>22.22</v>
      </c>
      <c r="G4581" s="375">
        <f>IF(C4581="M.O.",VLOOKUP(A4581,INSUMOS_AUX!A:F,6,FALSE),0)</f>
        <v>0</v>
      </c>
    </row>
    <row r="4582" spans="1:7">
      <c r="A4582" s="414">
        <v>38393</v>
      </c>
      <c r="B4582" s="372" t="s">
        <v>4066</v>
      </c>
      <c r="C4582" s="374" t="s">
        <v>43</v>
      </c>
      <c r="D4582" s="374" t="s">
        <v>2</v>
      </c>
      <c r="E4582" s="375">
        <v>2.1160999999999999E-4</v>
      </c>
      <c r="F4582" s="268">
        <f>IF(C4582="MAT.",VLOOKUP(A4582,INSUMOS_AUX!A:F,6,FALSE),0)</f>
        <v>10.02</v>
      </c>
      <c r="G4582" s="375">
        <f>IF(C4582="M.O.",VLOOKUP(A4582,INSUMOS_AUX!A:F,6,FALSE),0)</f>
        <v>0</v>
      </c>
    </row>
    <row r="4583" spans="1:7">
      <c r="A4583" s="414">
        <v>38396</v>
      </c>
      <c r="B4583" s="372" t="s">
        <v>4090</v>
      </c>
      <c r="C4583" s="374" t="s">
        <v>43</v>
      </c>
      <c r="D4583" s="374" t="s">
        <v>2</v>
      </c>
      <c r="E4583" s="375">
        <v>7.588E-6</v>
      </c>
      <c r="F4583" s="268">
        <f>IF(C4583="MAT.",VLOOKUP(A4583,INSUMOS_AUX!A:F,6,FALSE),0)</f>
        <v>308.81</v>
      </c>
      <c r="G4583" s="375">
        <f>IF(C4583="M.O.",VLOOKUP(A4583,INSUMOS_AUX!A:F,6,FALSE),0)</f>
        <v>0</v>
      </c>
    </row>
    <row r="4584" spans="1:7">
      <c r="A4584" s="414">
        <v>38399</v>
      </c>
      <c r="B4584" s="372" t="s">
        <v>914</v>
      </c>
      <c r="C4584" s="374" t="s">
        <v>43</v>
      </c>
      <c r="D4584" s="374" t="s">
        <v>2</v>
      </c>
      <c r="E4584" s="375">
        <v>3.7911999999999999E-5</v>
      </c>
      <c r="F4584" s="268">
        <f>IF(C4584="MAT.",VLOOKUP(A4584,INSUMOS_AUX!A:F,6,FALSE),0)</f>
        <v>123.87</v>
      </c>
      <c r="G4584" s="375">
        <f>IF(C4584="M.O.",VLOOKUP(A4584,INSUMOS_AUX!A:F,6,FALSE),0)</f>
        <v>0</v>
      </c>
    </row>
    <row r="4585" spans="1:7" ht="21">
      <c r="A4585" s="414">
        <v>38413</v>
      </c>
      <c r="B4585" s="372" t="s">
        <v>2921</v>
      </c>
      <c r="C4585" s="374" t="s">
        <v>43</v>
      </c>
      <c r="D4585" s="374" t="s">
        <v>2</v>
      </c>
      <c r="E4585" s="375">
        <v>6.1739999999999997E-6</v>
      </c>
      <c r="F4585" s="268">
        <f>IF(C4585="MAT.",VLOOKUP(A4585,INSUMOS_AUX!A:F,6,FALSE),0)</f>
        <v>623.17999999999995</v>
      </c>
      <c r="G4585" s="375">
        <f>IF(C4585="M.O.",VLOOKUP(A4585,INSUMOS_AUX!A:F,6,FALSE),0)</f>
        <v>0</v>
      </c>
    </row>
    <row r="4586" spans="1:7">
      <c r="A4586" s="414">
        <v>38476</v>
      </c>
      <c r="B4586" s="372" t="s">
        <v>2266</v>
      </c>
      <c r="C4586" s="374" t="s">
        <v>43</v>
      </c>
      <c r="D4586" s="374" t="s">
        <v>2</v>
      </c>
      <c r="E4586" s="375">
        <v>2.8798000000000001E-5</v>
      </c>
      <c r="F4586" s="268">
        <f>IF(C4586="MAT.",VLOOKUP(A4586,INSUMOS_AUX!A:F,6,FALSE),0)</f>
        <v>186.63</v>
      </c>
      <c r="G4586" s="375">
        <f>IF(C4586="M.O.",VLOOKUP(A4586,INSUMOS_AUX!A:F,6,FALSE),0)</f>
        <v>0</v>
      </c>
    </row>
    <row r="4587" spans="1:7">
      <c r="A4587" s="414">
        <v>38477</v>
      </c>
      <c r="B4587" s="372" t="s">
        <v>2267</v>
      </c>
      <c r="C4587" s="374" t="s">
        <v>43</v>
      </c>
      <c r="D4587" s="374" t="s">
        <v>2</v>
      </c>
      <c r="E4587" s="375">
        <v>6.1739999999999997E-6</v>
      </c>
      <c r="F4587" s="268">
        <f>IF(C4587="MAT.",VLOOKUP(A4587,INSUMOS_AUX!A:F,6,FALSE),0)</f>
        <v>528.54</v>
      </c>
      <c r="G4587" s="375">
        <f>IF(C4587="M.O.",VLOOKUP(A4587,INSUMOS_AUX!A:F,6,FALSE),0)</f>
        <v>0</v>
      </c>
    </row>
    <row r="4588" spans="1:7">
      <c r="A4588" s="414" t="s">
        <v>6669</v>
      </c>
      <c r="B4588" s="372" t="s">
        <v>5911</v>
      </c>
      <c r="C4588" s="374" t="s">
        <v>43</v>
      </c>
      <c r="D4588" s="374" t="s">
        <v>78</v>
      </c>
      <c r="E4588" s="375">
        <v>1</v>
      </c>
      <c r="F4588" s="268">
        <f>IF(C4588="MAT.",VLOOKUP(A4588,INSUMOS_AUX!A:F,6,FALSE),0)</f>
        <v>61.026666666666664</v>
      </c>
      <c r="G4588" s="375">
        <f>IF(C4588="M.O.",VLOOKUP(A4588,INSUMOS_AUX!A:F,6,FALSE),0)</f>
        <v>0</v>
      </c>
    </row>
    <row r="4589" spans="1:7">
      <c r="A4589" s="414"/>
      <c r="B4589" s="110"/>
      <c r="C4589" s="97"/>
      <c r="D4589" s="97"/>
      <c r="E4589" s="97"/>
      <c r="F4589" s="97"/>
      <c r="G4589" s="97"/>
    </row>
    <row r="4590" spans="1:7">
      <c r="A4590" s="414" t="s">
        <v>5912</v>
      </c>
      <c r="B4590" s="358" t="s">
        <v>5913</v>
      </c>
      <c r="C4590" s="360" t="s">
        <v>75</v>
      </c>
      <c r="D4590" s="360" t="s">
        <v>2</v>
      </c>
      <c r="E4590" s="361">
        <v>4</v>
      </c>
      <c r="F4590" s="361">
        <f t="shared" ref="F4590:G4590" si="152">SUMPRODUCT($E4591:$E4617,F4591:F4617)</f>
        <v>11.045996274</v>
      </c>
      <c r="G4590" s="361">
        <f t="shared" si="152"/>
        <v>7.2189408000000004</v>
      </c>
    </row>
    <row r="4591" spans="1:7">
      <c r="A4591" s="414">
        <v>10</v>
      </c>
      <c r="B4591" s="372" t="s">
        <v>332</v>
      </c>
      <c r="C4591" s="374" t="s">
        <v>43</v>
      </c>
      <c r="D4591" s="374" t="s">
        <v>2</v>
      </c>
      <c r="E4591" s="375">
        <v>4.8103199999999999E-3</v>
      </c>
      <c r="F4591" s="268">
        <f>IF(C4591="MAT.",VLOOKUP(A4591,INSUMOS_AUX!A:F,6,FALSE),0)</f>
        <v>6.13</v>
      </c>
      <c r="G4591" s="375">
        <f>IF(C4591="M.O.",VLOOKUP(A4591,INSUMOS_AUX!A:F,6,FALSE),0)</f>
        <v>0</v>
      </c>
    </row>
    <row r="4592" spans="1:7" ht="21">
      <c r="A4592" s="414">
        <v>11359</v>
      </c>
      <c r="B4592" s="372" t="s">
        <v>5603</v>
      </c>
      <c r="C4592" s="374" t="s">
        <v>43</v>
      </c>
      <c r="D4592" s="374" t="s">
        <v>2</v>
      </c>
      <c r="E4592" s="375">
        <v>4.0620000000000001E-5</v>
      </c>
      <c r="F4592" s="268">
        <f>IF(C4592="MAT.",VLOOKUP(A4592,INSUMOS_AUX!A:F,6,FALSE),0)</f>
        <v>604.45000000000005</v>
      </c>
      <c r="G4592" s="375">
        <f>IF(C4592="M.O.",VLOOKUP(A4592,INSUMOS_AUX!A:F,6,FALSE),0)</f>
        <v>0</v>
      </c>
    </row>
    <row r="4593" spans="1:7">
      <c r="A4593" s="414">
        <v>12815</v>
      </c>
      <c r="B4593" s="372" t="s">
        <v>2406</v>
      </c>
      <c r="C4593" s="374" t="s">
        <v>43</v>
      </c>
      <c r="D4593" s="374" t="s">
        <v>2</v>
      </c>
      <c r="E4593" s="375">
        <v>5.4414600000000004E-3</v>
      </c>
      <c r="F4593" s="268">
        <f>IF(C4593="MAT.",VLOOKUP(A4593,INSUMOS_AUX!A:F,6,FALSE),0)</f>
        <v>5.65</v>
      </c>
      <c r="G4593" s="375">
        <f>IF(C4593="M.O.",VLOOKUP(A4593,INSUMOS_AUX!A:F,6,FALSE),0)</f>
        <v>0</v>
      </c>
    </row>
    <row r="4594" spans="1:7">
      <c r="A4594" s="414">
        <v>12892</v>
      </c>
      <c r="B4594" s="372" t="s">
        <v>328</v>
      </c>
      <c r="C4594" s="374" t="s">
        <v>43</v>
      </c>
      <c r="D4594" s="374" t="s">
        <v>98</v>
      </c>
      <c r="E4594" s="375">
        <v>8.2407599999999998E-3</v>
      </c>
      <c r="F4594" s="268">
        <f>IF(C4594="MAT.",VLOOKUP(A4594,INSUMOS_AUX!A:F,6,FALSE),0)</f>
        <v>9</v>
      </c>
      <c r="G4594" s="375">
        <f>IF(C4594="M.O.",VLOOKUP(A4594,INSUMOS_AUX!A:F,6,FALSE),0)</f>
        <v>0</v>
      </c>
    </row>
    <row r="4595" spans="1:7">
      <c r="A4595" s="414">
        <v>12893</v>
      </c>
      <c r="B4595" s="372" t="s">
        <v>329</v>
      </c>
      <c r="C4595" s="374" t="s">
        <v>43</v>
      </c>
      <c r="D4595" s="374" t="s">
        <v>98</v>
      </c>
      <c r="E4595" s="375">
        <v>9.6060000000000004E-4</v>
      </c>
      <c r="F4595" s="268">
        <f>IF(C4595="MAT.",VLOOKUP(A4595,INSUMOS_AUX!A:F,6,FALSE),0)</f>
        <v>48</v>
      </c>
      <c r="G4595" s="375">
        <f>IF(C4595="M.O.",VLOOKUP(A4595,INSUMOS_AUX!A:F,6,FALSE),0)</f>
        <v>0</v>
      </c>
    </row>
    <row r="4596" spans="1:7">
      <c r="A4596" s="414">
        <v>2436</v>
      </c>
      <c r="B4596" s="372" t="s">
        <v>333</v>
      </c>
      <c r="C4596" s="374" t="s">
        <v>92</v>
      </c>
      <c r="D4596" s="374" t="s">
        <v>97</v>
      </c>
      <c r="E4596" s="375">
        <v>0.30903000000000003</v>
      </c>
      <c r="F4596" s="268">
        <f>IF(C4596="MAT.",VLOOKUP(A4596,INSUMOS_AUX!A:F,6,FALSE),0)</f>
        <v>0</v>
      </c>
      <c r="G4596" s="375">
        <f>IF(C4596="M.O.",VLOOKUP(A4596,INSUMOS_AUX!A:F,6,FALSE),0)</f>
        <v>13.35</v>
      </c>
    </row>
    <row r="4597" spans="1:7">
      <c r="A4597" s="414">
        <v>247</v>
      </c>
      <c r="B4597" s="372" t="s">
        <v>348</v>
      </c>
      <c r="C4597" s="374" t="s">
        <v>92</v>
      </c>
      <c r="D4597" s="374" t="s">
        <v>97</v>
      </c>
      <c r="E4597" s="375">
        <v>0.30903000000000003</v>
      </c>
      <c r="F4597" s="268">
        <f>IF(C4597="MAT.",VLOOKUP(A4597,INSUMOS_AUX!A:F,6,FALSE),0)</f>
        <v>0</v>
      </c>
      <c r="G4597" s="375">
        <f>IF(C4597="M.O.",VLOOKUP(A4597,INSUMOS_AUX!A:F,6,FALSE),0)</f>
        <v>10.01</v>
      </c>
    </row>
    <row r="4598" spans="1:7">
      <c r="A4598" s="414">
        <v>25966</v>
      </c>
      <c r="B4598" s="372" t="s">
        <v>3980</v>
      </c>
      <c r="C4598" s="374" t="s">
        <v>43</v>
      </c>
      <c r="D4598" s="374" t="s">
        <v>113</v>
      </c>
      <c r="E4598" s="375">
        <v>9.0689999999999998E-4</v>
      </c>
      <c r="F4598" s="268">
        <f>IF(C4598="MAT.",VLOOKUP(A4598,INSUMOS_AUX!A:F,6,FALSE),0)</f>
        <v>13.63</v>
      </c>
      <c r="G4598" s="375">
        <f>IF(C4598="M.O.",VLOOKUP(A4598,INSUMOS_AUX!A:F,6,FALSE),0)</f>
        <v>0</v>
      </c>
    </row>
    <row r="4599" spans="1:7">
      <c r="A4599" s="414">
        <v>2711</v>
      </c>
      <c r="B4599" s="372" t="s">
        <v>334</v>
      </c>
      <c r="C4599" s="374" t="s">
        <v>43</v>
      </c>
      <c r="D4599" s="374" t="s">
        <v>2</v>
      </c>
      <c r="E4599" s="375">
        <v>3.9876000000000001E-4</v>
      </c>
      <c r="F4599" s="268">
        <f>IF(C4599="MAT.",VLOOKUP(A4599,INSUMOS_AUX!A:F,6,FALSE),0)</f>
        <v>100.24</v>
      </c>
      <c r="G4599" s="375">
        <f>IF(C4599="M.O.",VLOOKUP(A4599,INSUMOS_AUX!A:F,6,FALSE),0)</f>
        <v>0</v>
      </c>
    </row>
    <row r="4600" spans="1:7">
      <c r="A4600" s="414">
        <v>36144</v>
      </c>
      <c r="B4600" s="372" t="s">
        <v>4026</v>
      </c>
      <c r="C4600" s="374" t="s">
        <v>43</v>
      </c>
      <c r="D4600" s="374" t="s">
        <v>2</v>
      </c>
      <c r="E4600" s="375">
        <v>6.6892320000000005E-2</v>
      </c>
      <c r="F4600" s="268">
        <f>IF(C4600="MAT.",VLOOKUP(A4600,INSUMOS_AUX!A:F,6,FALSE),0)</f>
        <v>1.1200000000000001</v>
      </c>
      <c r="G4600" s="375">
        <f>IF(C4600="M.O.",VLOOKUP(A4600,INSUMOS_AUX!A:F,6,FALSE),0)</f>
        <v>0</v>
      </c>
    </row>
    <row r="4601" spans="1:7">
      <c r="A4601" s="414">
        <v>36146</v>
      </c>
      <c r="B4601" s="372" t="s">
        <v>3883</v>
      </c>
      <c r="C4601" s="374" t="s">
        <v>43</v>
      </c>
      <c r="D4601" s="374" t="s">
        <v>2</v>
      </c>
      <c r="E4601" s="375">
        <v>7.4417999999999999E-4</v>
      </c>
      <c r="F4601" s="268">
        <f>IF(C4601="MAT.",VLOOKUP(A4601,INSUMOS_AUX!A:F,6,FALSE),0)</f>
        <v>170</v>
      </c>
      <c r="G4601" s="375">
        <f>IF(C4601="M.O.",VLOOKUP(A4601,INSUMOS_AUX!A:F,6,FALSE),0)</f>
        <v>0</v>
      </c>
    </row>
    <row r="4602" spans="1:7" ht="21">
      <c r="A4602" s="414">
        <v>36149</v>
      </c>
      <c r="B4602" s="372" t="s">
        <v>4647</v>
      </c>
      <c r="C4602" s="374" t="s">
        <v>43</v>
      </c>
      <c r="D4602" s="374" t="s">
        <v>2</v>
      </c>
      <c r="E4602" s="375">
        <v>4.3199999999999998E-4</v>
      </c>
      <c r="F4602" s="268">
        <f>IF(C4602="MAT.",VLOOKUP(A4602,INSUMOS_AUX!A:F,6,FALSE),0)</f>
        <v>117.5</v>
      </c>
      <c r="G4602" s="375">
        <f>IF(C4602="M.O.",VLOOKUP(A4602,INSUMOS_AUX!A:F,6,FALSE),0)</f>
        <v>0</v>
      </c>
    </row>
    <row r="4603" spans="1:7">
      <c r="A4603" s="414">
        <v>36150</v>
      </c>
      <c r="B4603" s="372" t="s">
        <v>780</v>
      </c>
      <c r="C4603" s="374" t="s">
        <v>43</v>
      </c>
      <c r="D4603" s="374" t="s">
        <v>2</v>
      </c>
      <c r="E4603" s="375">
        <v>1.58778E-3</v>
      </c>
      <c r="F4603" s="268">
        <f>IF(C4603="MAT.",VLOOKUP(A4603,INSUMOS_AUX!A:F,6,FALSE),0)</f>
        <v>29.7</v>
      </c>
      <c r="G4603" s="375">
        <f>IF(C4603="M.O.",VLOOKUP(A4603,INSUMOS_AUX!A:F,6,FALSE),0)</f>
        <v>0</v>
      </c>
    </row>
    <row r="4604" spans="1:7" ht="21">
      <c r="A4604" s="414">
        <v>36153</v>
      </c>
      <c r="B4604" s="372" t="s">
        <v>4184</v>
      </c>
      <c r="C4604" s="374" t="s">
        <v>43</v>
      </c>
      <c r="D4604" s="374" t="s">
        <v>2</v>
      </c>
      <c r="E4604" s="375">
        <v>6.4499999999999996E-4</v>
      </c>
      <c r="F4604" s="268">
        <f>IF(C4604="MAT.",VLOOKUP(A4604,INSUMOS_AUX!A:F,6,FALSE),0)</f>
        <v>133.75</v>
      </c>
      <c r="G4604" s="375">
        <f>IF(C4604="M.O.",VLOOKUP(A4604,INSUMOS_AUX!A:F,6,FALSE),0)</f>
        <v>0</v>
      </c>
    </row>
    <row r="4605" spans="1:7">
      <c r="A4605" s="414">
        <v>37370</v>
      </c>
      <c r="B4605" s="372" t="s">
        <v>104</v>
      </c>
      <c r="C4605" s="374" t="s">
        <v>43</v>
      </c>
      <c r="D4605" s="374" t="s">
        <v>97</v>
      </c>
      <c r="E4605" s="375">
        <v>0.6</v>
      </c>
      <c r="F4605" s="268">
        <f>IF(C4605="MAT.",VLOOKUP(A4605,INSUMOS_AUX!A:F,6,FALSE),0)</f>
        <v>1.7</v>
      </c>
      <c r="G4605" s="375">
        <f>IF(C4605="M.O.",VLOOKUP(A4605,INSUMOS_AUX!A:F,6,FALSE),0)</f>
        <v>0</v>
      </c>
    </row>
    <row r="4606" spans="1:7">
      <c r="A4606" s="414">
        <v>37371</v>
      </c>
      <c r="B4606" s="372" t="s">
        <v>105</v>
      </c>
      <c r="C4606" s="374" t="s">
        <v>43</v>
      </c>
      <c r="D4606" s="374" t="s">
        <v>97</v>
      </c>
      <c r="E4606" s="375">
        <v>0.6</v>
      </c>
      <c r="F4606" s="268">
        <f>IF(C4606="MAT.",VLOOKUP(A4606,INSUMOS_AUX!A:F,6,FALSE),0)</f>
        <v>0.64</v>
      </c>
      <c r="G4606" s="375">
        <f>IF(C4606="M.O.",VLOOKUP(A4606,INSUMOS_AUX!A:F,6,FALSE),0)</f>
        <v>0</v>
      </c>
    </row>
    <row r="4607" spans="1:7">
      <c r="A4607" s="414">
        <v>37372</v>
      </c>
      <c r="B4607" s="372" t="s">
        <v>106</v>
      </c>
      <c r="C4607" s="374" t="s">
        <v>43</v>
      </c>
      <c r="D4607" s="374" t="s">
        <v>97</v>
      </c>
      <c r="E4607" s="375">
        <v>0.6</v>
      </c>
      <c r="F4607" s="268">
        <f>IF(C4607="MAT.",VLOOKUP(A4607,INSUMOS_AUX!A:F,6,FALSE),0)</f>
        <v>0.37</v>
      </c>
      <c r="G4607" s="375">
        <f>IF(C4607="M.O.",VLOOKUP(A4607,INSUMOS_AUX!A:F,6,FALSE),0)</f>
        <v>0</v>
      </c>
    </row>
    <row r="4608" spans="1:7">
      <c r="A4608" s="414">
        <v>37373</v>
      </c>
      <c r="B4608" s="372" t="s">
        <v>107</v>
      </c>
      <c r="C4608" s="374" t="s">
        <v>43</v>
      </c>
      <c r="D4608" s="374" t="s">
        <v>97</v>
      </c>
      <c r="E4608" s="375">
        <v>0.6</v>
      </c>
      <c r="F4608" s="268">
        <f>IF(C4608="MAT.",VLOOKUP(A4608,INSUMOS_AUX!A:F,6,FALSE),0)</f>
        <v>0.02</v>
      </c>
      <c r="G4608" s="375">
        <f>IF(C4608="M.O.",VLOOKUP(A4608,INSUMOS_AUX!A:F,6,FALSE),0)</f>
        <v>0</v>
      </c>
    </row>
    <row r="4609" spans="1:7">
      <c r="A4609" s="414">
        <v>38382</v>
      </c>
      <c r="B4609" s="372" t="s">
        <v>2915</v>
      </c>
      <c r="C4609" s="374" t="s">
        <v>43</v>
      </c>
      <c r="D4609" s="374" t="s">
        <v>2</v>
      </c>
      <c r="E4609" s="375">
        <v>1.6379999999999999E-3</v>
      </c>
      <c r="F4609" s="268">
        <f>IF(C4609="MAT.",VLOOKUP(A4609,INSUMOS_AUX!A:F,6,FALSE),0)</f>
        <v>7.37</v>
      </c>
      <c r="G4609" s="375">
        <f>IF(C4609="M.O.",VLOOKUP(A4609,INSUMOS_AUX!A:F,6,FALSE),0)</f>
        <v>0</v>
      </c>
    </row>
    <row r="4610" spans="1:7">
      <c r="A4610" s="414">
        <v>38390</v>
      </c>
      <c r="B4610" s="372" t="s">
        <v>4067</v>
      </c>
      <c r="C4610" s="374" t="s">
        <v>43</v>
      </c>
      <c r="D4610" s="374" t="s">
        <v>2</v>
      </c>
      <c r="E4610" s="375">
        <v>9.0689999999999998E-4</v>
      </c>
      <c r="F4610" s="268">
        <f>IF(C4610="MAT.",VLOOKUP(A4610,INSUMOS_AUX!A:F,6,FALSE),0)</f>
        <v>22.22</v>
      </c>
      <c r="G4610" s="375">
        <f>IF(C4610="M.O.",VLOOKUP(A4610,INSUMOS_AUX!A:F,6,FALSE),0)</f>
        <v>0</v>
      </c>
    </row>
    <row r="4611" spans="1:7">
      <c r="A4611" s="414">
        <v>38393</v>
      </c>
      <c r="B4611" s="372" t="s">
        <v>4066</v>
      </c>
      <c r="C4611" s="374" t="s">
        <v>43</v>
      </c>
      <c r="D4611" s="374" t="s">
        <v>2</v>
      </c>
      <c r="E4611" s="375">
        <v>9.0689999999999998E-4</v>
      </c>
      <c r="F4611" s="268">
        <f>IF(C4611="MAT.",VLOOKUP(A4611,INSUMOS_AUX!A:F,6,FALSE),0)</f>
        <v>10.02</v>
      </c>
      <c r="G4611" s="375">
        <f>IF(C4611="M.O.",VLOOKUP(A4611,INSUMOS_AUX!A:F,6,FALSE),0)</f>
        <v>0</v>
      </c>
    </row>
    <row r="4612" spans="1:7">
      <c r="A4612" s="414">
        <v>38396</v>
      </c>
      <c r="B4612" s="372" t="s">
        <v>4090</v>
      </c>
      <c r="C4612" s="374" t="s">
        <v>43</v>
      </c>
      <c r="D4612" s="374" t="s">
        <v>2</v>
      </c>
      <c r="E4612" s="375">
        <v>3.252E-5</v>
      </c>
      <c r="F4612" s="268">
        <f>IF(C4612="MAT.",VLOOKUP(A4612,INSUMOS_AUX!A:F,6,FALSE),0)</f>
        <v>308.81</v>
      </c>
      <c r="G4612" s="375">
        <f>IF(C4612="M.O.",VLOOKUP(A4612,INSUMOS_AUX!A:F,6,FALSE),0)</f>
        <v>0</v>
      </c>
    </row>
    <row r="4613" spans="1:7">
      <c r="A4613" s="414">
        <v>38399</v>
      </c>
      <c r="B4613" s="372" t="s">
        <v>914</v>
      </c>
      <c r="C4613" s="374" t="s">
        <v>43</v>
      </c>
      <c r="D4613" s="374" t="s">
        <v>2</v>
      </c>
      <c r="E4613" s="375">
        <v>1.6248E-4</v>
      </c>
      <c r="F4613" s="268">
        <f>IF(C4613="MAT.",VLOOKUP(A4613,INSUMOS_AUX!A:F,6,FALSE),0)</f>
        <v>123.87</v>
      </c>
      <c r="G4613" s="375">
        <f>IF(C4613="M.O.",VLOOKUP(A4613,INSUMOS_AUX!A:F,6,FALSE),0)</f>
        <v>0</v>
      </c>
    </row>
    <row r="4614" spans="1:7" ht="21">
      <c r="A4614" s="414">
        <v>38413</v>
      </c>
      <c r="B4614" s="372" t="s">
        <v>2921</v>
      </c>
      <c r="C4614" s="374" t="s">
        <v>43</v>
      </c>
      <c r="D4614" s="374" t="s">
        <v>2</v>
      </c>
      <c r="E4614" s="375">
        <v>2.6460000000000001E-5</v>
      </c>
      <c r="F4614" s="268">
        <f>IF(C4614="MAT.",VLOOKUP(A4614,INSUMOS_AUX!A:F,6,FALSE),0)</f>
        <v>623.17999999999995</v>
      </c>
      <c r="G4614" s="375">
        <f>IF(C4614="M.O.",VLOOKUP(A4614,INSUMOS_AUX!A:F,6,FALSE),0)</f>
        <v>0</v>
      </c>
    </row>
    <row r="4615" spans="1:7">
      <c r="A4615" s="414">
        <v>38476</v>
      </c>
      <c r="B4615" s="372" t="s">
        <v>2266</v>
      </c>
      <c r="C4615" s="374" t="s">
        <v>43</v>
      </c>
      <c r="D4615" s="374" t="s">
        <v>2</v>
      </c>
      <c r="E4615" s="375">
        <v>1.2342000000000001E-4</v>
      </c>
      <c r="F4615" s="268">
        <f>IF(C4615="MAT.",VLOOKUP(A4615,INSUMOS_AUX!A:F,6,FALSE),0)</f>
        <v>186.63</v>
      </c>
      <c r="G4615" s="375">
        <f>IF(C4615="M.O.",VLOOKUP(A4615,INSUMOS_AUX!A:F,6,FALSE),0)</f>
        <v>0</v>
      </c>
    </row>
    <row r="4616" spans="1:7">
      <c r="A4616" s="414">
        <v>38477</v>
      </c>
      <c r="B4616" s="372" t="s">
        <v>2267</v>
      </c>
      <c r="C4616" s="374" t="s">
        <v>43</v>
      </c>
      <c r="D4616" s="374" t="s">
        <v>2</v>
      </c>
      <c r="E4616" s="375">
        <v>2.6460000000000001E-5</v>
      </c>
      <c r="F4616" s="268">
        <f>IF(C4616="MAT.",VLOOKUP(A4616,INSUMOS_AUX!A:F,6,FALSE),0)</f>
        <v>528.54</v>
      </c>
      <c r="G4616" s="375">
        <f>IF(C4616="M.O.",VLOOKUP(A4616,INSUMOS_AUX!A:F,6,FALSE),0)</f>
        <v>0</v>
      </c>
    </row>
    <row r="4617" spans="1:7">
      <c r="A4617" s="414" t="s">
        <v>6444</v>
      </c>
      <c r="B4617" s="372" t="s">
        <v>6445</v>
      </c>
      <c r="C4617" s="374" t="s">
        <v>43</v>
      </c>
      <c r="D4617" s="374" t="s">
        <v>2</v>
      </c>
      <c r="E4617" s="375">
        <v>1</v>
      </c>
      <c r="F4617" s="268">
        <f>IF(C4617="MAT.",VLOOKUP(A4617,INSUMOS_AUX!A:F,6,FALSE),0)</f>
        <v>8.64</v>
      </c>
      <c r="G4617" s="375">
        <f>IF(C4617="M.O.",VLOOKUP(A4617,INSUMOS_AUX!A:F,6,FALSE),0)</f>
        <v>0</v>
      </c>
    </row>
    <row r="4618" spans="1:7">
      <c r="A4618" s="414"/>
      <c r="B4618" s="110"/>
      <c r="C4618" s="97"/>
      <c r="D4618" s="97"/>
      <c r="E4618" s="97"/>
      <c r="F4618" s="97"/>
      <c r="G4618" s="97"/>
    </row>
    <row r="4619" spans="1:7">
      <c r="A4619" s="414" t="s">
        <v>5914</v>
      </c>
      <c r="B4619" s="358" t="s">
        <v>5915</v>
      </c>
      <c r="C4619" s="360" t="s">
        <v>75</v>
      </c>
      <c r="D4619" s="360" t="s">
        <v>2</v>
      </c>
      <c r="E4619" s="361">
        <v>12</v>
      </c>
      <c r="F4619" s="361">
        <f t="shared" ref="F4619:G4619" si="153">SUMPRODUCT($E4620:$E4646,F4620:F4646)</f>
        <v>0.65909962739999994</v>
      </c>
      <c r="G4619" s="361">
        <f t="shared" si="153"/>
        <v>0.72189407999999999</v>
      </c>
    </row>
    <row r="4620" spans="1:7">
      <c r="A4620" s="414">
        <v>10</v>
      </c>
      <c r="B4620" s="372" t="s">
        <v>332</v>
      </c>
      <c r="C4620" s="374" t="s">
        <v>43</v>
      </c>
      <c r="D4620" s="374" t="s">
        <v>2</v>
      </c>
      <c r="E4620" s="375">
        <v>4.81032E-4</v>
      </c>
      <c r="F4620" s="268">
        <f>IF(C4620="MAT.",VLOOKUP(A4620,INSUMOS_AUX!A:F,6,FALSE),0)</f>
        <v>6.13</v>
      </c>
      <c r="G4620" s="375">
        <f>IF(C4620="M.O.",VLOOKUP(A4620,INSUMOS_AUX!A:F,6,FALSE),0)</f>
        <v>0</v>
      </c>
    </row>
    <row r="4621" spans="1:7" ht="21">
      <c r="A4621" s="414">
        <v>11359</v>
      </c>
      <c r="B4621" s="372" t="s">
        <v>5603</v>
      </c>
      <c r="C4621" s="374" t="s">
        <v>43</v>
      </c>
      <c r="D4621" s="374" t="s">
        <v>2</v>
      </c>
      <c r="E4621" s="375">
        <v>4.0620000000000002E-6</v>
      </c>
      <c r="F4621" s="268">
        <f>IF(C4621="MAT.",VLOOKUP(A4621,INSUMOS_AUX!A:F,6,FALSE),0)</f>
        <v>604.45000000000005</v>
      </c>
      <c r="G4621" s="375">
        <f>IF(C4621="M.O.",VLOOKUP(A4621,INSUMOS_AUX!A:F,6,FALSE),0)</f>
        <v>0</v>
      </c>
    </row>
    <row r="4622" spans="1:7">
      <c r="A4622" s="414">
        <v>12815</v>
      </c>
      <c r="B4622" s="372" t="s">
        <v>2406</v>
      </c>
      <c r="C4622" s="374" t="s">
        <v>43</v>
      </c>
      <c r="D4622" s="374" t="s">
        <v>2</v>
      </c>
      <c r="E4622" s="375">
        <v>5.4414600000000002E-4</v>
      </c>
      <c r="F4622" s="268">
        <f>IF(C4622="MAT.",VLOOKUP(A4622,INSUMOS_AUX!A:F,6,FALSE),0)</f>
        <v>5.65</v>
      </c>
      <c r="G4622" s="375">
        <f>IF(C4622="M.O.",VLOOKUP(A4622,INSUMOS_AUX!A:F,6,FALSE),0)</f>
        <v>0</v>
      </c>
    </row>
    <row r="4623" spans="1:7">
      <c r="A4623" s="414">
        <v>12892</v>
      </c>
      <c r="B4623" s="372" t="s">
        <v>328</v>
      </c>
      <c r="C4623" s="374" t="s">
        <v>43</v>
      </c>
      <c r="D4623" s="374" t="s">
        <v>98</v>
      </c>
      <c r="E4623" s="375">
        <v>8.2407599999999998E-4</v>
      </c>
      <c r="F4623" s="268">
        <f>IF(C4623="MAT.",VLOOKUP(A4623,INSUMOS_AUX!A:F,6,FALSE),0)</f>
        <v>9</v>
      </c>
      <c r="G4623" s="375">
        <f>IF(C4623="M.O.",VLOOKUP(A4623,INSUMOS_AUX!A:F,6,FALSE),0)</f>
        <v>0</v>
      </c>
    </row>
    <row r="4624" spans="1:7">
      <c r="A4624" s="414">
        <v>12893</v>
      </c>
      <c r="B4624" s="372" t="s">
        <v>329</v>
      </c>
      <c r="C4624" s="374" t="s">
        <v>43</v>
      </c>
      <c r="D4624" s="374" t="s">
        <v>98</v>
      </c>
      <c r="E4624" s="375">
        <v>9.6059999999999998E-5</v>
      </c>
      <c r="F4624" s="268">
        <f>IF(C4624="MAT.",VLOOKUP(A4624,INSUMOS_AUX!A:F,6,FALSE),0)</f>
        <v>48</v>
      </c>
      <c r="G4624" s="375">
        <f>IF(C4624="M.O.",VLOOKUP(A4624,INSUMOS_AUX!A:F,6,FALSE),0)</f>
        <v>0</v>
      </c>
    </row>
    <row r="4625" spans="1:7">
      <c r="A4625" s="414">
        <v>2436</v>
      </c>
      <c r="B4625" s="372" t="s">
        <v>333</v>
      </c>
      <c r="C4625" s="374" t="s">
        <v>92</v>
      </c>
      <c r="D4625" s="374" t="s">
        <v>97</v>
      </c>
      <c r="E4625" s="375">
        <v>3.0903E-2</v>
      </c>
      <c r="F4625" s="268">
        <f>IF(C4625="MAT.",VLOOKUP(A4625,INSUMOS_AUX!A:F,6,FALSE),0)</f>
        <v>0</v>
      </c>
      <c r="G4625" s="375">
        <f>IF(C4625="M.O.",VLOOKUP(A4625,INSUMOS_AUX!A:F,6,FALSE),0)</f>
        <v>13.35</v>
      </c>
    </row>
    <row r="4626" spans="1:7">
      <c r="A4626" s="414">
        <v>247</v>
      </c>
      <c r="B4626" s="372" t="s">
        <v>348</v>
      </c>
      <c r="C4626" s="374" t="s">
        <v>92</v>
      </c>
      <c r="D4626" s="374" t="s">
        <v>97</v>
      </c>
      <c r="E4626" s="375">
        <v>3.0903E-2</v>
      </c>
      <c r="F4626" s="268">
        <f>IF(C4626="MAT.",VLOOKUP(A4626,INSUMOS_AUX!A:F,6,FALSE),0)</f>
        <v>0</v>
      </c>
      <c r="G4626" s="375">
        <f>IF(C4626="M.O.",VLOOKUP(A4626,INSUMOS_AUX!A:F,6,FALSE),0)</f>
        <v>10.01</v>
      </c>
    </row>
    <row r="4627" spans="1:7">
      <c r="A4627" s="414">
        <v>25966</v>
      </c>
      <c r="B4627" s="372" t="s">
        <v>3980</v>
      </c>
      <c r="C4627" s="374" t="s">
        <v>43</v>
      </c>
      <c r="D4627" s="374" t="s">
        <v>113</v>
      </c>
      <c r="E4627" s="375">
        <v>9.0690000000000001E-5</v>
      </c>
      <c r="F4627" s="268">
        <f>IF(C4627="MAT.",VLOOKUP(A4627,INSUMOS_AUX!A:F,6,FALSE),0)</f>
        <v>13.63</v>
      </c>
      <c r="G4627" s="375">
        <f>IF(C4627="M.O.",VLOOKUP(A4627,INSUMOS_AUX!A:F,6,FALSE),0)</f>
        <v>0</v>
      </c>
    </row>
    <row r="4628" spans="1:7">
      <c r="A4628" s="414">
        <v>2711</v>
      </c>
      <c r="B4628" s="372" t="s">
        <v>334</v>
      </c>
      <c r="C4628" s="374" t="s">
        <v>43</v>
      </c>
      <c r="D4628" s="374" t="s">
        <v>2</v>
      </c>
      <c r="E4628" s="375">
        <v>3.9876000000000002E-5</v>
      </c>
      <c r="F4628" s="268">
        <f>IF(C4628="MAT.",VLOOKUP(A4628,INSUMOS_AUX!A:F,6,FALSE),0)</f>
        <v>100.24</v>
      </c>
      <c r="G4628" s="375">
        <f>IF(C4628="M.O.",VLOOKUP(A4628,INSUMOS_AUX!A:F,6,FALSE),0)</f>
        <v>0</v>
      </c>
    </row>
    <row r="4629" spans="1:7">
      <c r="A4629" s="414">
        <v>36144</v>
      </c>
      <c r="B4629" s="372" t="s">
        <v>4026</v>
      </c>
      <c r="C4629" s="374" t="s">
        <v>43</v>
      </c>
      <c r="D4629" s="374" t="s">
        <v>2</v>
      </c>
      <c r="E4629" s="375">
        <v>6.6892319999999998E-3</v>
      </c>
      <c r="F4629" s="268">
        <f>IF(C4629="MAT.",VLOOKUP(A4629,INSUMOS_AUX!A:F,6,FALSE),0)</f>
        <v>1.1200000000000001</v>
      </c>
      <c r="G4629" s="375">
        <f>IF(C4629="M.O.",VLOOKUP(A4629,INSUMOS_AUX!A:F,6,FALSE),0)</f>
        <v>0</v>
      </c>
    </row>
    <row r="4630" spans="1:7">
      <c r="A4630" s="414">
        <v>36146</v>
      </c>
      <c r="B4630" s="372" t="s">
        <v>3883</v>
      </c>
      <c r="C4630" s="374" t="s">
        <v>43</v>
      </c>
      <c r="D4630" s="374" t="s">
        <v>2</v>
      </c>
      <c r="E4630" s="375">
        <v>7.4418000000000005E-5</v>
      </c>
      <c r="F4630" s="268">
        <f>IF(C4630="MAT.",VLOOKUP(A4630,INSUMOS_AUX!A:F,6,FALSE),0)</f>
        <v>170</v>
      </c>
      <c r="G4630" s="375">
        <f>IF(C4630="M.O.",VLOOKUP(A4630,INSUMOS_AUX!A:F,6,FALSE),0)</f>
        <v>0</v>
      </c>
    </row>
    <row r="4631" spans="1:7" ht="21">
      <c r="A4631" s="414">
        <v>36149</v>
      </c>
      <c r="B4631" s="372" t="s">
        <v>4647</v>
      </c>
      <c r="C4631" s="374" t="s">
        <v>43</v>
      </c>
      <c r="D4631" s="374" t="s">
        <v>2</v>
      </c>
      <c r="E4631" s="375">
        <v>4.32E-5</v>
      </c>
      <c r="F4631" s="268">
        <f>IF(C4631="MAT.",VLOOKUP(A4631,INSUMOS_AUX!A:F,6,FALSE),0)</f>
        <v>117.5</v>
      </c>
      <c r="G4631" s="375">
        <f>IF(C4631="M.O.",VLOOKUP(A4631,INSUMOS_AUX!A:F,6,FALSE),0)</f>
        <v>0</v>
      </c>
    </row>
    <row r="4632" spans="1:7">
      <c r="A4632" s="414">
        <v>36150</v>
      </c>
      <c r="B4632" s="372" t="s">
        <v>780</v>
      </c>
      <c r="C4632" s="374" t="s">
        <v>43</v>
      </c>
      <c r="D4632" s="374" t="s">
        <v>2</v>
      </c>
      <c r="E4632" s="375">
        <v>1.5877799999999999E-4</v>
      </c>
      <c r="F4632" s="268">
        <f>IF(C4632="MAT.",VLOOKUP(A4632,INSUMOS_AUX!A:F,6,FALSE),0)</f>
        <v>29.7</v>
      </c>
      <c r="G4632" s="375">
        <f>IF(C4632="M.O.",VLOOKUP(A4632,INSUMOS_AUX!A:F,6,FALSE),0)</f>
        <v>0</v>
      </c>
    </row>
    <row r="4633" spans="1:7" ht="21">
      <c r="A4633" s="414">
        <v>36153</v>
      </c>
      <c r="B4633" s="372" t="s">
        <v>4184</v>
      </c>
      <c r="C4633" s="374" t="s">
        <v>43</v>
      </c>
      <c r="D4633" s="374" t="s">
        <v>2</v>
      </c>
      <c r="E4633" s="375">
        <v>6.4499999999999996E-5</v>
      </c>
      <c r="F4633" s="268">
        <f>IF(C4633="MAT.",VLOOKUP(A4633,INSUMOS_AUX!A:F,6,FALSE),0)</f>
        <v>133.75</v>
      </c>
      <c r="G4633" s="375">
        <f>IF(C4633="M.O.",VLOOKUP(A4633,INSUMOS_AUX!A:F,6,FALSE),0)</f>
        <v>0</v>
      </c>
    </row>
    <row r="4634" spans="1:7">
      <c r="A4634" s="414">
        <v>37370</v>
      </c>
      <c r="B4634" s="372" t="s">
        <v>104</v>
      </c>
      <c r="C4634" s="374" t="s">
        <v>43</v>
      </c>
      <c r="D4634" s="374" t="s">
        <v>97</v>
      </c>
      <c r="E4634" s="375">
        <v>0.06</v>
      </c>
      <c r="F4634" s="268">
        <f>IF(C4634="MAT.",VLOOKUP(A4634,INSUMOS_AUX!A:F,6,FALSE),0)</f>
        <v>1.7</v>
      </c>
      <c r="G4634" s="375">
        <f>IF(C4634="M.O.",VLOOKUP(A4634,INSUMOS_AUX!A:F,6,FALSE),0)</f>
        <v>0</v>
      </c>
    </row>
    <row r="4635" spans="1:7">
      <c r="A4635" s="414">
        <v>37371</v>
      </c>
      <c r="B4635" s="372" t="s">
        <v>105</v>
      </c>
      <c r="C4635" s="374" t="s">
        <v>43</v>
      </c>
      <c r="D4635" s="374" t="s">
        <v>97</v>
      </c>
      <c r="E4635" s="375">
        <v>0.06</v>
      </c>
      <c r="F4635" s="268">
        <f>IF(C4635="MAT.",VLOOKUP(A4635,INSUMOS_AUX!A:F,6,FALSE),0)</f>
        <v>0.64</v>
      </c>
      <c r="G4635" s="375">
        <f>IF(C4635="M.O.",VLOOKUP(A4635,INSUMOS_AUX!A:F,6,FALSE),0)</f>
        <v>0</v>
      </c>
    </row>
    <row r="4636" spans="1:7">
      <c r="A4636" s="414">
        <v>37372</v>
      </c>
      <c r="B4636" s="372" t="s">
        <v>106</v>
      </c>
      <c r="C4636" s="374" t="s">
        <v>43</v>
      </c>
      <c r="D4636" s="374" t="s">
        <v>97</v>
      </c>
      <c r="E4636" s="375">
        <v>0.06</v>
      </c>
      <c r="F4636" s="268">
        <f>IF(C4636="MAT.",VLOOKUP(A4636,INSUMOS_AUX!A:F,6,FALSE),0)</f>
        <v>0.37</v>
      </c>
      <c r="G4636" s="375">
        <f>IF(C4636="M.O.",VLOOKUP(A4636,INSUMOS_AUX!A:F,6,FALSE),0)</f>
        <v>0</v>
      </c>
    </row>
    <row r="4637" spans="1:7">
      <c r="A4637" s="414">
        <v>37373</v>
      </c>
      <c r="B4637" s="372" t="s">
        <v>107</v>
      </c>
      <c r="C4637" s="374" t="s">
        <v>43</v>
      </c>
      <c r="D4637" s="374" t="s">
        <v>97</v>
      </c>
      <c r="E4637" s="375">
        <v>0.06</v>
      </c>
      <c r="F4637" s="268">
        <f>IF(C4637="MAT.",VLOOKUP(A4637,INSUMOS_AUX!A:F,6,FALSE),0)</f>
        <v>0.02</v>
      </c>
      <c r="G4637" s="375">
        <f>IF(C4637="M.O.",VLOOKUP(A4637,INSUMOS_AUX!A:F,6,FALSE),0)</f>
        <v>0</v>
      </c>
    </row>
    <row r="4638" spans="1:7">
      <c r="A4638" s="414">
        <v>38382</v>
      </c>
      <c r="B4638" s="372" t="s">
        <v>2915</v>
      </c>
      <c r="C4638" s="374" t="s">
        <v>43</v>
      </c>
      <c r="D4638" s="374" t="s">
        <v>2</v>
      </c>
      <c r="E4638" s="375">
        <v>1.638E-4</v>
      </c>
      <c r="F4638" s="268">
        <f>IF(C4638="MAT.",VLOOKUP(A4638,INSUMOS_AUX!A:F,6,FALSE),0)</f>
        <v>7.37</v>
      </c>
      <c r="G4638" s="375">
        <f>IF(C4638="M.O.",VLOOKUP(A4638,INSUMOS_AUX!A:F,6,FALSE),0)</f>
        <v>0</v>
      </c>
    </row>
    <row r="4639" spans="1:7">
      <c r="A4639" s="414">
        <v>38390</v>
      </c>
      <c r="B4639" s="372" t="s">
        <v>4067</v>
      </c>
      <c r="C4639" s="374" t="s">
        <v>43</v>
      </c>
      <c r="D4639" s="374" t="s">
        <v>2</v>
      </c>
      <c r="E4639" s="375">
        <v>9.0690000000000001E-5</v>
      </c>
      <c r="F4639" s="268">
        <f>IF(C4639="MAT.",VLOOKUP(A4639,INSUMOS_AUX!A:F,6,FALSE),0)</f>
        <v>22.22</v>
      </c>
      <c r="G4639" s="375">
        <f>IF(C4639="M.O.",VLOOKUP(A4639,INSUMOS_AUX!A:F,6,FALSE),0)</f>
        <v>0</v>
      </c>
    </row>
    <row r="4640" spans="1:7">
      <c r="A4640" s="414">
        <v>38393</v>
      </c>
      <c r="B4640" s="372" t="s">
        <v>4066</v>
      </c>
      <c r="C4640" s="374" t="s">
        <v>43</v>
      </c>
      <c r="D4640" s="374" t="s">
        <v>2</v>
      </c>
      <c r="E4640" s="375">
        <v>9.0690000000000001E-5</v>
      </c>
      <c r="F4640" s="268">
        <f>IF(C4640="MAT.",VLOOKUP(A4640,INSUMOS_AUX!A:F,6,FALSE),0)</f>
        <v>10.02</v>
      </c>
      <c r="G4640" s="375">
        <f>IF(C4640="M.O.",VLOOKUP(A4640,INSUMOS_AUX!A:F,6,FALSE),0)</f>
        <v>0</v>
      </c>
    </row>
    <row r="4641" spans="1:7">
      <c r="A4641" s="414">
        <v>38396</v>
      </c>
      <c r="B4641" s="372" t="s">
        <v>4090</v>
      </c>
      <c r="C4641" s="374" t="s">
        <v>43</v>
      </c>
      <c r="D4641" s="374" t="s">
        <v>2</v>
      </c>
      <c r="E4641" s="375">
        <v>3.252E-6</v>
      </c>
      <c r="F4641" s="268">
        <f>IF(C4641="MAT.",VLOOKUP(A4641,INSUMOS_AUX!A:F,6,FALSE),0)</f>
        <v>308.81</v>
      </c>
      <c r="G4641" s="375">
        <f>IF(C4641="M.O.",VLOOKUP(A4641,INSUMOS_AUX!A:F,6,FALSE),0)</f>
        <v>0</v>
      </c>
    </row>
    <row r="4642" spans="1:7">
      <c r="A4642" s="414">
        <v>38399</v>
      </c>
      <c r="B4642" s="372" t="s">
        <v>914</v>
      </c>
      <c r="C4642" s="374" t="s">
        <v>43</v>
      </c>
      <c r="D4642" s="374" t="s">
        <v>2</v>
      </c>
      <c r="E4642" s="375">
        <v>1.6248000000000001E-5</v>
      </c>
      <c r="F4642" s="268">
        <f>IF(C4642="MAT.",VLOOKUP(A4642,INSUMOS_AUX!A:F,6,FALSE),0)</f>
        <v>123.87</v>
      </c>
      <c r="G4642" s="375">
        <f>IF(C4642="M.O.",VLOOKUP(A4642,INSUMOS_AUX!A:F,6,FALSE),0)</f>
        <v>0</v>
      </c>
    </row>
    <row r="4643" spans="1:7" ht="21">
      <c r="A4643" s="414">
        <v>38413</v>
      </c>
      <c r="B4643" s="372" t="s">
        <v>2921</v>
      </c>
      <c r="C4643" s="374" t="s">
        <v>43</v>
      </c>
      <c r="D4643" s="374" t="s">
        <v>2</v>
      </c>
      <c r="E4643" s="375">
        <v>2.6460000000000002E-6</v>
      </c>
      <c r="F4643" s="268">
        <f>IF(C4643="MAT.",VLOOKUP(A4643,INSUMOS_AUX!A:F,6,FALSE),0)</f>
        <v>623.17999999999995</v>
      </c>
      <c r="G4643" s="375">
        <f>IF(C4643="M.O.",VLOOKUP(A4643,INSUMOS_AUX!A:F,6,FALSE),0)</f>
        <v>0</v>
      </c>
    </row>
    <row r="4644" spans="1:7">
      <c r="A4644" s="414">
        <v>38476</v>
      </c>
      <c r="B4644" s="372" t="s">
        <v>2266</v>
      </c>
      <c r="C4644" s="374" t="s">
        <v>43</v>
      </c>
      <c r="D4644" s="374" t="s">
        <v>2</v>
      </c>
      <c r="E4644" s="375">
        <v>1.2342E-5</v>
      </c>
      <c r="F4644" s="268">
        <f>IF(C4644="MAT.",VLOOKUP(A4644,INSUMOS_AUX!A:F,6,FALSE),0)</f>
        <v>186.63</v>
      </c>
      <c r="G4644" s="375">
        <f>IF(C4644="M.O.",VLOOKUP(A4644,INSUMOS_AUX!A:F,6,FALSE),0)</f>
        <v>0</v>
      </c>
    </row>
    <row r="4645" spans="1:7">
      <c r="A4645" s="414">
        <v>38477</v>
      </c>
      <c r="B4645" s="372" t="s">
        <v>2267</v>
      </c>
      <c r="C4645" s="374" t="s">
        <v>43</v>
      </c>
      <c r="D4645" s="374" t="s">
        <v>2</v>
      </c>
      <c r="E4645" s="375">
        <v>2.6460000000000002E-6</v>
      </c>
      <c r="F4645" s="268">
        <f>IF(C4645="MAT.",VLOOKUP(A4645,INSUMOS_AUX!A:F,6,FALSE),0)</f>
        <v>528.54</v>
      </c>
      <c r="G4645" s="375">
        <f>IF(C4645="M.O.",VLOOKUP(A4645,INSUMOS_AUX!A:F,6,FALSE),0)</f>
        <v>0</v>
      </c>
    </row>
    <row r="4646" spans="1:7">
      <c r="A4646" s="414" t="s">
        <v>6682</v>
      </c>
      <c r="B4646" s="372" t="s">
        <v>5915</v>
      </c>
      <c r="C4646" s="374" t="s">
        <v>43</v>
      </c>
      <c r="D4646" s="374" t="s">
        <v>2</v>
      </c>
      <c r="E4646" s="375">
        <v>1</v>
      </c>
      <c r="F4646" s="268">
        <f>IF(C4646="MAT.",VLOOKUP(A4646,INSUMOS_AUX!A:F,6,FALSE),0)</f>
        <v>0.41850000000000004</v>
      </c>
      <c r="G4646" s="375">
        <f>IF(C4646="M.O.",VLOOKUP(A4646,INSUMOS_AUX!A:F,6,FALSE),0)</f>
        <v>0</v>
      </c>
    </row>
    <row r="4647" spans="1:7">
      <c r="A4647" s="414"/>
      <c r="B4647" s="110"/>
      <c r="C4647" s="97"/>
      <c r="D4647" s="97"/>
      <c r="E4647" s="97"/>
      <c r="F4647" s="97"/>
      <c r="G4647" s="97"/>
    </row>
    <row r="4648" spans="1:7">
      <c r="A4648" s="414" t="s">
        <v>5916</v>
      </c>
      <c r="B4648" s="358" t="s">
        <v>5917</v>
      </c>
      <c r="C4648" s="360" t="s">
        <v>75</v>
      </c>
      <c r="D4648" s="360" t="s">
        <v>2</v>
      </c>
      <c r="E4648" s="361">
        <v>9</v>
      </c>
      <c r="F4648" s="361">
        <f t="shared" ref="F4648:G4648" si="154">SUMPRODUCT($E4649:$E4675,F4649:F4675)</f>
        <v>6.8876660456666672</v>
      </c>
      <c r="G4648" s="361">
        <f t="shared" si="154"/>
        <v>1.2031567999999999</v>
      </c>
    </row>
    <row r="4649" spans="1:7">
      <c r="A4649" s="414">
        <v>10</v>
      </c>
      <c r="B4649" s="372" t="s">
        <v>332</v>
      </c>
      <c r="C4649" s="374" t="s">
        <v>43</v>
      </c>
      <c r="D4649" s="374" t="s">
        <v>2</v>
      </c>
      <c r="E4649" s="375">
        <v>8.0172000000000002E-4</v>
      </c>
      <c r="F4649" s="268">
        <f>IF(C4649="MAT.",VLOOKUP(A4649,INSUMOS_AUX!A:F,6,FALSE),0)</f>
        <v>6.13</v>
      </c>
      <c r="G4649" s="375">
        <f>IF(C4649="M.O.",VLOOKUP(A4649,INSUMOS_AUX!A:F,6,FALSE),0)</f>
        <v>0</v>
      </c>
    </row>
    <row r="4650" spans="1:7" ht="21">
      <c r="A4650" s="414">
        <v>11359</v>
      </c>
      <c r="B4650" s="372" t="s">
        <v>5603</v>
      </c>
      <c r="C4650" s="374" t="s">
        <v>43</v>
      </c>
      <c r="D4650" s="374" t="s">
        <v>2</v>
      </c>
      <c r="E4650" s="375">
        <v>6.7700000000000004E-6</v>
      </c>
      <c r="F4650" s="268">
        <f>IF(C4650="MAT.",VLOOKUP(A4650,INSUMOS_AUX!A:F,6,FALSE),0)</f>
        <v>604.45000000000005</v>
      </c>
      <c r="G4650" s="375">
        <f>IF(C4650="M.O.",VLOOKUP(A4650,INSUMOS_AUX!A:F,6,FALSE),0)</f>
        <v>0</v>
      </c>
    </row>
    <row r="4651" spans="1:7">
      <c r="A4651" s="414">
        <v>12815</v>
      </c>
      <c r="B4651" s="372" t="s">
        <v>2406</v>
      </c>
      <c r="C4651" s="374" t="s">
        <v>43</v>
      </c>
      <c r="D4651" s="374" t="s">
        <v>2</v>
      </c>
      <c r="E4651" s="375">
        <v>9.0691000000000003E-4</v>
      </c>
      <c r="F4651" s="268">
        <f>IF(C4651="MAT.",VLOOKUP(A4651,INSUMOS_AUX!A:F,6,FALSE),0)</f>
        <v>5.65</v>
      </c>
      <c r="G4651" s="375">
        <f>IF(C4651="M.O.",VLOOKUP(A4651,INSUMOS_AUX!A:F,6,FALSE),0)</f>
        <v>0</v>
      </c>
    </row>
    <row r="4652" spans="1:7">
      <c r="A4652" s="414">
        <v>12892</v>
      </c>
      <c r="B4652" s="372" t="s">
        <v>328</v>
      </c>
      <c r="C4652" s="374" t="s">
        <v>43</v>
      </c>
      <c r="D4652" s="374" t="s">
        <v>98</v>
      </c>
      <c r="E4652" s="375">
        <v>1.37346E-3</v>
      </c>
      <c r="F4652" s="268">
        <f>IF(C4652="MAT.",VLOOKUP(A4652,INSUMOS_AUX!A:F,6,FALSE),0)</f>
        <v>9</v>
      </c>
      <c r="G4652" s="375">
        <f>IF(C4652="M.O.",VLOOKUP(A4652,INSUMOS_AUX!A:F,6,FALSE),0)</f>
        <v>0</v>
      </c>
    </row>
    <row r="4653" spans="1:7">
      <c r="A4653" s="414">
        <v>12893</v>
      </c>
      <c r="B4653" s="372" t="s">
        <v>329</v>
      </c>
      <c r="C4653" s="374" t="s">
        <v>43</v>
      </c>
      <c r="D4653" s="374" t="s">
        <v>98</v>
      </c>
      <c r="E4653" s="375">
        <v>1.6009999999999999E-4</v>
      </c>
      <c r="F4653" s="268">
        <f>IF(C4653="MAT.",VLOOKUP(A4653,INSUMOS_AUX!A:F,6,FALSE),0)</f>
        <v>48</v>
      </c>
      <c r="G4653" s="375">
        <f>IF(C4653="M.O.",VLOOKUP(A4653,INSUMOS_AUX!A:F,6,FALSE),0)</f>
        <v>0</v>
      </c>
    </row>
    <row r="4654" spans="1:7">
      <c r="A4654" s="414">
        <v>2436</v>
      </c>
      <c r="B4654" s="372" t="s">
        <v>333</v>
      </c>
      <c r="C4654" s="374" t="s">
        <v>92</v>
      </c>
      <c r="D4654" s="374" t="s">
        <v>97</v>
      </c>
      <c r="E4654" s="375">
        <v>5.1505000000000002E-2</v>
      </c>
      <c r="F4654" s="268">
        <f>IF(C4654="MAT.",VLOOKUP(A4654,INSUMOS_AUX!A:F,6,FALSE),0)</f>
        <v>0</v>
      </c>
      <c r="G4654" s="375">
        <f>IF(C4654="M.O.",VLOOKUP(A4654,INSUMOS_AUX!A:F,6,FALSE),0)</f>
        <v>13.35</v>
      </c>
    </row>
    <row r="4655" spans="1:7">
      <c r="A4655" s="414">
        <v>247</v>
      </c>
      <c r="B4655" s="372" t="s">
        <v>348</v>
      </c>
      <c r="C4655" s="374" t="s">
        <v>92</v>
      </c>
      <c r="D4655" s="374" t="s">
        <v>97</v>
      </c>
      <c r="E4655" s="375">
        <v>5.1505000000000002E-2</v>
      </c>
      <c r="F4655" s="268">
        <f>IF(C4655="MAT.",VLOOKUP(A4655,INSUMOS_AUX!A:F,6,FALSE),0)</f>
        <v>0</v>
      </c>
      <c r="G4655" s="375">
        <f>IF(C4655="M.O.",VLOOKUP(A4655,INSUMOS_AUX!A:F,6,FALSE),0)</f>
        <v>10.01</v>
      </c>
    </row>
    <row r="4656" spans="1:7">
      <c r="A4656" s="414">
        <v>25966</v>
      </c>
      <c r="B4656" s="372" t="s">
        <v>3980</v>
      </c>
      <c r="C4656" s="374" t="s">
        <v>43</v>
      </c>
      <c r="D4656" s="374" t="s">
        <v>113</v>
      </c>
      <c r="E4656" s="375">
        <v>1.5114999999999999E-4</v>
      </c>
      <c r="F4656" s="268">
        <f>IF(C4656="MAT.",VLOOKUP(A4656,INSUMOS_AUX!A:F,6,FALSE),0)</f>
        <v>13.63</v>
      </c>
      <c r="G4656" s="375">
        <f>IF(C4656="M.O.",VLOOKUP(A4656,INSUMOS_AUX!A:F,6,FALSE),0)</f>
        <v>0</v>
      </c>
    </row>
    <row r="4657" spans="1:7">
      <c r="A4657" s="414">
        <v>2711</v>
      </c>
      <c r="B4657" s="372" t="s">
        <v>334</v>
      </c>
      <c r="C4657" s="374" t="s">
        <v>43</v>
      </c>
      <c r="D4657" s="374" t="s">
        <v>2</v>
      </c>
      <c r="E4657" s="375">
        <v>6.6459999999999997E-5</v>
      </c>
      <c r="F4657" s="268">
        <f>IF(C4657="MAT.",VLOOKUP(A4657,INSUMOS_AUX!A:F,6,FALSE),0)</f>
        <v>100.24</v>
      </c>
      <c r="G4657" s="375">
        <f>IF(C4657="M.O.",VLOOKUP(A4657,INSUMOS_AUX!A:F,6,FALSE),0)</f>
        <v>0</v>
      </c>
    </row>
    <row r="4658" spans="1:7">
      <c r="A4658" s="414">
        <v>36144</v>
      </c>
      <c r="B4658" s="372" t="s">
        <v>4026</v>
      </c>
      <c r="C4658" s="374" t="s">
        <v>43</v>
      </c>
      <c r="D4658" s="374" t="s">
        <v>2</v>
      </c>
      <c r="E4658" s="375">
        <v>1.1148720000000001E-2</v>
      </c>
      <c r="F4658" s="268">
        <f>IF(C4658="MAT.",VLOOKUP(A4658,INSUMOS_AUX!A:F,6,FALSE),0)</f>
        <v>1.1200000000000001</v>
      </c>
      <c r="G4658" s="375">
        <f>IF(C4658="M.O.",VLOOKUP(A4658,INSUMOS_AUX!A:F,6,FALSE),0)</f>
        <v>0</v>
      </c>
    </row>
    <row r="4659" spans="1:7">
      <c r="A4659" s="414">
        <v>36146</v>
      </c>
      <c r="B4659" s="372" t="s">
        <v>3883</v>
      </c>
      <c r="C4659" s="374" t="s">
        <v>43</v>
      </c>
      <c r="D4659" s="374" t="s">
        <v>2</v>
      </c>
      <c r="E4659" s="375">
        <v>1.2402999999999999E-4</v>
      </c>
      <c r="F4659" s="268">
        <f>IF(C4659="MAT.",VLOOKUP(A4659,INSUMOS_AUX!A:F,6,FALSE),0)</f>
        <v>170</v>
      </c>
      <c r="G4659" s="375">
        <f>IF(C4659="M.O.",VLOOKUP(A4659,INSUMOS_AUX!A:F,6,FALSE),0)</f>
        <v>0</v>
      </c>
    </row>
    <row r="4660" spans="1:7" ht="21">
      <c r="A4660" s="414">
        <v>36149</v>
      </c>
      <c r="B4660" s="372" t="s">
        <v>4647</v>
      </c>
      <c r="C4660" s="374" t="s">
        <v>43</v>
      </c>
      <c r="D4660" s="374" t="s">
        <v>2</v>
      </c>
      <c r="E4660" s="375">
        <v>7.2000000000000002E-5</v>
      </c>
      <c r="F4660" s="268">
        <f>IF(C4660="MAT.",VLOOKUP(A4660,INSUMOS_AUX!A:F,6,FALSE),0)</f>
        <v>117.5</v>
      </c>
      <c r="G4660" s="375">
        <f>IF(C4660="M.O.",VLOOKUP(A4660,INSUMOS_AUX!A:F,6,FALSE),0)</f>
        <v>0</v>
      </c>
    </row>
    <row r="4661" spans="1:7">
      <c r="A4661" s="414">
        <v>36150</v>
      </c>
      <c r="B4661" s="372" t="s">
        <v>780</v>
      </c>
      <c r="C4661" s="374" t="s">
        <v>43</v>
      </c>
      <c r="D4661" s="374" t="s">
        <v>2</v>
      </c>
      <c r="E4661" s="375">
        <v>2.6463000000000002E-4</v>
      </c>
      <c r="F4661" s="268">
        <f>IF(C4661="MAT.",VLOOKUP(A4661,INSUMOS_AUX!A:F,6,FALSE),0)</f>
        <v>29.7</v>
      </c>
      <c r="G4661" s="375">
        <f>IF(C4661="M.O.",VLOOKUP(A4661,INSUMOS_AUX!A:F,6,FALSE),0)</f>
        <v>0</v>
      </c>
    </row>
    <row r="4662" spans="1:7" ht="21">
      <c r="A4662" s="414">
        <v>36153</v>
      </c>
      <c r="B4662" s="372" t="s">
        <v>4184</v>
      </c>
      <c r="C4662" s="374" t="s">
        <v>43</v>
      </c>
      <c r="D4662" s="374" t="s">
        <v>2</v>
      </c>
      <c r="E4662" s="375">
        <v>1.075E-4</v>
      </c>
      <c r="F4662" s="268">
        <f>IF(C4662="MAT.",VLOOKUP(A4662,INSUMOS_AUX!A:F,6,FALSE),0)</f>
        <v>133.75</v>
      </c>
      <c r="G4662" s="375">
        <f>IF(C4662="M.O.",VLOOKUP(A4662,INSUMOS_AUX!A:F,6,FALSE),0)</f>
        <v>0</v>
      </c>
    </row>
    <row r="4663" spans="1:7">
      <c r="A4663" s="414">
        <v>37370</v>
      </c>
      <c r="B4663" s="372" t="s">
        <v>104</v>
      </c>
      <c r="C4663" s="374" t="s">
        <v>43</v>
      </c>
      <c r="D4663" s="374" t="s">
        <v>97</v>
      </c>
      <c r="E4663" s="375">
        <v>0.1</v>
      </c>
      <c r="F4663" s="268">
        <f>IF(C4663="MAT.",VLOOKUP(A4663,INSUMOS_AUX!A:F,6,FALSE),0)</f>
        <v>1.7</v>
      </c>
      <c r="G4663" s="375">
        <f>IF(C4663="M.O.",VLOOKUP(A4663,INSUMOS_AUX!A:F,6,FALSE),0)</f>
        <v>0</v>
      </c>
    </row>
    <row r="4664" spans="1:7">
      <c r="A4664" s="414">
        <v>37371</v>
      </c>
      <c r="B4664" s="372" t="s">
        <v>105</v>
      </c>
      <c r="C4664" s="374" t="s">
        <v>43</v>
      </c>
      <c r="D4664" s="374" t="s">
        <v>97</v>
      </c>
      <c r="E4664" s="375">
        <v>0.1</v>
      </c>
      <c r="F4664" s="268">
        <f>IF(C4664="MAT.",VLOOKUP(A4664,INSUMOS_AUX!A:F,6,FALSE),0)</f>
        <v>0.64</v>
      </c>
      <c r="G4664" s="375">
        <f>IF(C4664="M.O.",VLOOKUP(A4664,INSUMOS_AUX!A:F,6,FALSE),0)</f>
        <v>0</v>
      </c>
    </row>
    <row r="4665" spans="1:7">
      <c r="A4665" s="414">
        <v>37372</v>
      </c>
      <c r="B4665" s="372" t="s">
        <v>106</v>
      </c>
      <c r="C4665" s="374" t="s">
        <v>43</v>
      </c>
      <c r="D4665" s="374" t="s">
        <v>97</v>
      </c>
      <c r="E4665" s="375">
        <v>0.1</v>
      </c>
      <c r="F4665" s="268">
        <f>IF(C4665="MAT.",VLOOKUP(A4665,INSUMOS_AUX!A:F,6,FALSE),0)</f>
        <v>0.37</v>
      </c>
      <c r="G4665" s="375">
        <f>IF(C4665="M.O.",VLOOKUP(A4665,INSUMOS_AUX!A:F,6,FALSE),0)</f>
        <v>0</v>
      </c>
    </row>
    <row r="4666" spans="1:7">
      <c r="A4666" s="414">
        <v>37373</v>
      </c>
      <c r="B4666" s="372" t="s">
        <v>107</v>
      </c>
      <c r="C4666" s="374" t="s">
        <v>43</v>
      </c>
      <c r="D4666" s="374" t="s">
        <v>97</v>
      </c>
      <c r="E4666" s="375">
        <v>0.1</v>
      </c>
      <c r="F4666" s="268">
        <f>IF(C4666="MAT.",VLOOKUP(A4666,INSUMOS_AUX!A:F,6,FALSE),0)</f>
        <v>0.02</v>
      </c>
      <c r="G4666" s="375">
        <f>IF(C4666="M.O.",VLOOKUP(A4666,INSUMOS_AUX!A:F,6,FALSE),0)</f>
        <v>0</v>
      </c>
    </row>
    <row r="4667" spans="1:7">
      <c r="A4667" s="414">
        <v>38382</v>
      </c>
      <c r="B4667" s="372" t="s">
        <v>2915</v>
      </c>
      <c r="C4667" s="374" t="s">
        <v>43</v>
      </c>
      <c r="D4667" s="374" t="s">
        <v>2</v>
      </c>
      <c r="E4667" s="375">
        <v>2.7300000000000002E-4</v>
      </c>
      <c r="F4667" s="268">
        <f>IF(C4667="MAT.",VLOOKUP(A4667,INSUMOS_AUX!A:F,6,FALSE),0)</f>
        <v>7.37</v>
      </c>
      <c r="G4667" s="375">
        <f>IF(C4667="M.O.",VLOOKUP(A4667,INSUMOS_AUX!A:F,6,FALSE),0)</f>
        <v>0</v>
      </c>
    </row>
    <row r="4668" spans="1:7">
      <c r="A4668" s="414">
        <v>38390</v>
      </c>
      <c r="B4668" s="372" t="s">
        <v>4067</v>
      </c>
      <c r="C4668" s="374" t="s">
        <v>43</v>
      </c>
      <c r="D4668" s="374" t="s">
        <v>2</v>
      </c>
      <c r="E4668" s="375">
        <v>1.5114999999999999E-4</v>
      </c>
      <c r="F4668" s="268">
        <f>IF(C4668="MAT.",VLOOKUP(A4668,INSUMOS_AUX!A:F,6,FALSE),0)</f>
        <v>22.22</v>
      </c>
      <c r="G4668" s="375">
        <f>IF(C4668="M.O.",VLOOKUP(A4668,INSUMOS_AUX!A:F,6,FALSE),0)</f>
        <v>0</v>
      </c>
    </row>
    <row r="4669" spans="1:7">
      <c r="A4669" s="414">
        <v>38393</v>
      </c>
      <c r="B4669" s="372" t="s">
        <v>4066</v>
      </c>
      <c r="C4669" s="374" t="s">
        <v>43</v>
      </c>
      <c r="D4669" s="374" t="s">
        <v>2</v>
      </c>
      <c r="E4669" s="375">
        <v>1.5114999999999999E-4</v>
      </c>
      <c r="F4669" s="268">
        <f>IF(C4669="MAT.",VLOOKUP(A4669,INSUMOS_AUX!A:F,6,FALSE),0)</f>
        <v>10.02</v>
      </c>
      <c r="G4669" s="375">
        <f>IF(C4669="M.O.",VLOOKUP(A4669,INSUMOS_AUX!A:F,6,FALSE),0)</f>
        <v>0</v>
      </c>
    </row>
    <row r="4670" spans="1:7">
      <c r="A4670" s="414">
        <v>38396</v>
      </c>
      <c r="B4670" s="372" t="s">
        <v>4090</v>
      </c>
      <c r="C4670" s="374" t="s">
        <v>43</v>
      </c>
      <c r="D4670" s="374" t="s">
        <v>2</v>
      </c>
      <c r="E4670" s="375">
        <v>5.4199999999999998E-6</v>
      </c>
      <c r="F4670" s="268">
        <f>IF(C4670="MAT.",VLOOKUP(A4670,INSUMOS_AUX!A:F,6,FALSE),0)</f>
        <v>308.81</v>
      </c>
      <c r="G4670" s="375">
        <f>IF(C4670="M.O.",VLOOKUP(A4670,INSUMOS_AUX!A:F,6,FALSE),0)</f>
        <v>0</v>
      </c>
    </row>
    <row r="4671" spans="1:7">
      <c r="A4671" s="414">
        <v>38399</v>
      </c>
      <c r="B4671" s="372" t="s">
        <v>914</v>
      </c>
      <c r="C4671" s="374" t="s">
        <v>43</v>
      </c>
      <c r="D4671" s="374" t="s">
        <v>2</v>
      </c>
      <c r="E4671" s="375">
        <v>2.7080000000000002E-5</v>
      </c>
      <c r="F4671" s="268">
        <f>IF(C4671="MAT.",VLOOKUP(A4671,INSUMOS_AUX!A:F,6,FALSE),0)</f>
        <v>123.87</v>
      </c>
      <c r="G4671" s="375">
        <f>IF(C4671="M.O.",VLOOKUP(A4671,INSUMOS_AUX!A:F,6,FALSE),0)</f>
        <v>0</v>
      </c>
    </row>
    <row r="4672" spans="1:7" ht="21">
      <c r="A4672" s="414">
        <v>38413</v>
      </c>
      <c r="B4672" s="372" t="s">
        <v>2921</v>
      </c>
      <c r="C4672" s="374" t="s">
        <v>43</v>
      </c>
      <c r="D4672" s="374" t="s">
        <v>2</v>
      </c>
      <c r="E4672" s="375">
        <v>4.4100000000000001E-6</v>
      </c>
      <c r="F4672" s="268">
        <f>IF(C4672="MAT.",VLOOKUP(A4672,INSUMOS_AUX!A:F,6,FALSE),0)</f>
        <v>623.17999999999995</v>
      </c>
      <c r="G4672" s="375">
        <f>IF(C4672="M.O.",VLOOKUP(A4672,INSUMOS_AUX!A:F,6,FALSE),0)</f>
        <v>0</v>
      </c>
    </row>
    <row r="4673" spans="1:7">
      <c r="A4673" s="414">
        <v>38476</v>
      </c>
      <c r="B4673" s="372" t="s">
        <v>2266</v>
      </c>
      <c r="C4673" s="374" t="s">
        <v>43</v>
      </c>
      <c r="D4673" s="374" t="s">
        <v>2</v>
      </c>
      <c r="E4673" s="375">
        <v>2.0570000000000001E-5</v>
      </c>
      <c r="F4673" s="268">
        <f>IF(C4673="MAT.",VLOOKUP(A4673,INSUMOS_AUX!A:F,6,FALSE),0)</f>
        <v>186.63</v>
      </c>
      <c r="G4673" s="375">
        <f>IF(C4673="M.O.",VLOOKUP(A4673,INSUMOS_AUX!A:F,6,FALSE),0)</f>
        <v>0</v>
      </c>
    </row>
    <row r="4674" spans="1:7">
      <c r="A4674" s="414">
        <v>38477</v>
      </c>
      <c r="B4674" s="372" t="s">
        <v>2267</v>
      </c>
      <c r="C4674" s="374" t="s">
        <v>43</v>
      </c>
      <c r="D4674" s="374" t="s">
        <v>2</v>
      </c>
      <c r="E4674" s="375">
        <v>4.4100000000000001E-6</v>
      </c>
      <c r="F4674" s="268">
        <f>IF(C4674="MAT.",VLOOKUP(A4674,INSUMOS_AUX!A:F,6,FALSE),0)</f>
        <v>528.54</v>
      </c>
      <c r="G4674" s="375">
        <f>IF(C4674="M.O.",VLOOKUP(A4674,INSUMOS_AUX!A:F,6,FALSE),0)</f>
        <v>0</v>
      </c>
    </row>
    <row r="4675" spans="1:7">
      <c r="A4675" s="414" t="s">
        <v>6708</v>
      </c>
      <c r="B4675" s="372" t="s">
        <v>5917</v>
      </c>
      <c r="C4675" s="374" t="s">
        <v>43</v>
      </c>
      <c r="D4675" s="374" t="s">
        <v>2</v>
      </c>
      <c r="E4675" s="375">
        <v>1</v>
      </c>
      <c r="F4675" s="268">
        <f>IF(C4675="MAT.",VLOOKUP(A4675,INSUMOS_AUX!A:F,6,FALSE),0)</f>
        <v>6.4866666666666672</v>
      </c>
      <c r="G4675" s="375">
        <f>IF(C4675="M.O.",VLOOKUP(A4675,INSUMOS_AUX!A:F,6,FALSE),0)</f>
        <v>0</v>
      </c>
    </row>
    <row r="4676" spans="1:7">
      <c r="A4676" s="414"/>
      <c r="B4676" s="110"/>
      <c r="C4676" s="97"/>
      <c r="D4676" s="97"/>
      <c r="E4676" s="97"/>
      <c r="F4676" s="97"/>
      <c r="G4676" s="97"/>
    </row>
    <row r="4677" spans="1:7">
      <c r="A4677" s="414" t="s">
        <v>5918</v>
      </c>
      <c r="B4677" s="358" t="s">
        <v>5919</v>
      </c>
      <c r="C4677" s="360" t="s">
        <v>75</v>
      </c>
      <c r="D4677" s="360" t="s">
        <v>2</v>
      </c>
      <c r="E4677" s="361">
        <v>12</v>
      </c>
      <c r="F4677" s="361">
        <f t="shared" ref="F4677:G4677" si="155">SUMPRODUCT($E4678:$E4704,F4678:F4704)</f>
        <v>2.6459962739999998</v>
      </c>
      <c r="G4677" s="361">
        <f t="shared" si="155"/>
        <v>7.2189408000000004</v>
      </c>
    </row>
    <row r="4678" spans="1:7">
      <c r="A4678" s="414">
        <v>10</v>
      </c>
      <c r="B4678" s="372" t="s">
        <v>332</v>
      </c>
      <c r="C4678" s="374" t="s">
        <v>43</v>
      </c>
      <c r="D4678" s="374" t="s">
        <v>2</v>
      </c>
      <c r="E4678" s="375">
        <v>4.8103199999999999E-3</v>
      </c>
      <c r="F4678" s="268">
        <f>IF(C4678="MAT.",VLOOKUP(A4678,INSUMOS_AUX!A:F,6,FALSE),0)</f>
        <v>6.13</v>
      </c>
      <c r="G4678" s="375">
        <f>IF(C4678="M.O.",VLOOKUP(A4678,INSUMOS_AUX!A:F,6,FALSE),0)</f>
        <v>0</v>
      </c>
    </row>
    <row r="4679" spans="1:7" ht="21">
      <c r="A4679" s="414">
        <v>11359</v>
      </c>
      <c r="B4679" s="372" t="s">
        <v>5603</v>
      </c>
      <c r="C4679" s="374" t="s">
        <v>43</v>
      </c>
      <c r="D4679" s="374" t="s">
        <v>2</v>
      </c>
      <c r="E4679" s="375">
        <v>4.0620000000000001E-5</v>
      </c>
      <c r="F4679" s="268">
        <f>IF(C4679="MAT.",VLOOKUP(A4679,INSUMOS_AUX!A:F,6,FALSE),0)</f>
        <v>604.45000000000005</v>
      </c>
      <c r="G4679" s="375">
        <f>IF(C4679="M.O.",VLOOKUP(A4679,INSUMOS_AUX!A:F,6,FALSE),0)</f>
        <v>0</v>
      </c>
    </row>
    <row r="4680" spans="1:7">
      <c r="A4680" s="414">
        <v>12815</v>
      </c>
      <c r="B4680" s="372" t="s">
        <v>2406</v>
      </c>
      <c r="C4680" s="374" t="s">
        <v>43</v>
      </c>
      <c r="D4680" s="374" t="s">
        <v>2</v>
      </c>
      <c r="E4680" s="375">
        <v>5.4414600000000004E-3</v>
      </c>
      <c r="F4680" s="268">
        <f>IF(C4680="MAT.",VLOOKUP(A4680,INSUMOS_AUX!A:F,6,FALSE),0)</f>
        <v>5.65</v>
      </c>
      <c r="G4680" s="375">
        <f>IF(C4680="M.O.",VLOOKUP(A4680,INSUMOS_AUX!A:F,6,FALSE),0)</f>
        <v>0</v>
      </c>
    </row>
    <row r="4681" spans="1:7">
      <c r="A4681" s="414">
        <v>12892</v>
      </c>
      <c r="B4681" s="372" t="s">
        <v>328</v>
      </c>
      <c r="C4681" s="374" t="s">
        <v>43</v>
      </c>
      <c r="D4681" s="374" t="s">
        <v>98</v>
      </c>
      <c r="E4681" s="375">
        <v>8.2407599999999998E-3</v>
      </c>
      <c r="F4681" s="268">
        <f>IF(C4681="MAT.",VLOOKUP(A4681,INSUMOS_AUX!A:F,6,FALSE),0)</f>
        <v>9</v>
      </c>
      <c r="G4681" s="375">
        <f>IF(C4681="M.O.",VLOOKUP(A4681,INSUMOS_AUX!A:F,6,FALSE),0)</f>
        <v>0</v>
      </c>
    </row>
    <row r="4682" spans="1:7">
      <c r="A4682" s="414">
        <v>12893</v>
      </c>
      <c r="B4682" s="372" t="s">
        <v>329</v>
      </c>
      <c r="C4682" s="374" t="s">
        <v>43</v>
      </c>
      <c r="D4682" s="374" t="s">
        <v>98</v>
      </c>
      <c r="E4682" s="375">
        <v>9.6060000000000004E-4</v>
      </c>
      <c r="F4682" s="268">
        <f>IF(C4682="MAT.",VLOOKUP(A4682,INSUMOS_AUX!A:F,6,FALSE),0)</f>
        <v>48</v>
      </c>
      <c r="G4682" s="375">
        <f>IF(C4682="M.O.",VLOOKUP(A4682,INSUMOS_AUX!A:F,6,FALSE),0)</f>
        <v>0</v>
      </c>
    </row>
    <row r="4683" spans="1:7">
      <c r="A4683" s="414">
        <v>2436</v>
      </c>
      <c r="B4683" s="372" t="s">
        <v>333</v>
      </c>
      <c r="C4683" s="374" t="s">
        <v>92</v>
      </c>
      <c r="D4683" s="374" t="s">
        <v>97</v>
      </c>
      <c r="E4683" s="375">
        <v>0.30903000000000003</v>
      </c>
      <c r="F4683" s="268">
        <f>IF(C4683="MAT.",VLOOKUP(A4683,INSUMOS_AUX!A:F,6,FALSE),0)</f>
        <v>0</v>
      </c>
      <c r="G4683" s="375">
        <f>IF(C4683="M.O.",VLOOKUP(A4683,INSUMOS_AUX!A:F,6,FALSE),0)</f>
        <v>13.35</v>
      </c>
    </row>
    <row r="4684" spans="1:7">
      <c r="A4684" s="414">
        <v>247</v>
      </c>
      <c r="B4684" s="372" t="s">
        <v>348</v>
      </c>
      <c r="C4684" s="374" t="s">
        <v>92</v>
      </c>
      <c r="D4684" s="374" t="s">
        <v>97</v>
      </c>
      <c r="E4684" s="375">
        <v>0.30903000000000003</v>
      </c>
      <c r="F4684" s="268">
        <f>IF(C4684="MAT.",VLOOKUP(A4684,INSUMOS_AUX!A:F,6,FALSE),0)</f>
        <v>0</v>
      </c>
      <c r="G4684" s="375">
        <f>IF(C4684="M.O.",VLOOKUP(A4684,INSUMOS_AUX!A:F,6,FALSE),0)</f>
        <v>10.01</v>
      </c>
    </row>
    <row r="4685" spans="1:7">
      <c r="A4685" s="414">
        <v>25966</v>
      </c>
      <c r="B4685" s="372" t="s">
        <v>3980</v>
      </c>
      <c r="C4685" s="374" t="s">
        <v>43</v>
      </c>
      <c r="D4685" s="374" t="s">
        <v>113</v>
      </c>
      <c r="E4685" s="375">
        <v>9.0689999999999998E-4</v>
      </c>
      <c r="F4685" s="268">
        <f>IF(C4685="MAT.",VLOOKUP(A4685,INSUMOS_AUX!A:F,6,FALSE),0)</f>
        <v>13.63</v>
      </c>
      <c r="G4685" s="375">
        <f>IF(C4685="M.O.",VLOOKUP(A4685,INSUMOS_AUX!A:F,6,FALSE),0)</f>
        <v>0</v>
      </c>
    </row>
    <row r="4686" spans="1:7">
      <c r="A4686" s="414">
        <v>2711</v>
      </c>
      <c r="B4686" s="372" t="s">
        <v>334</v>
      </c>
      <c r="C4686" s="374" t="s">
        <v>43</v>
      </c>
      <c r="D4686" s="374" t="s">
        <v>2</v>
      </c>
      <c r="E4686" s="375">
        <v>3.9876000000000001E-4</v>
      </c>
      <c r="F4686" s="268">
        <f>IF(C4686="MAT.",VLOOKUP(A4686,INSUMOS_AUX!A:F,6,FALSE),0)</f>
        <v>100.24</v>
      </c>
      <c r="G4686" s="375">
        <f>IF(C4686="M.O.",VLOOKUP(A4686,INSUMOS_AUX!A:F,6,FALSE),0)</f>
        <v>0</v>
      </c>
    </row>
    <row r="4687" spans="1:7">
      <c r="A4687" s="414">
        <v>36144</v>
      </c>
      <c r="B4687" s="372" t="s">
        <v>4026</v>
      </c>
      <c r="C4687" s="374" t="s">
        <v>43</v>
      </c>
      <c r="D4687" s="374" t="s">
        <v>2</v>
      </c>
      <c r="E4687" s="375">
        <v>6.6892320000000005E-2</v>
      </c>
      <c r="F4687" s="268">
        <f>IF(C4687="MAT.",VLOOKUP(A4687,INSUMOS_AUX!A:F,6,FALSE),0)</f>
        <v>1.1200000000000001</v>
      </c>
      <c r="G4687" s="375">
        <f>IF(C4687="M.O.",VLOOKUP(A4687,INSUMOS_AUX!A:F,6,FALSE),0)</f>
        <v>0</v>
      </c>
    </row>
    <row r="4688" spans="1:7">
      <c r="A4688" s="414">
        <v>36146</v>
      </c>
      <c r="B4688" s="372" t="s">
        <v>3883</v>
      </c>
      <c r="C4688" s="374" t="s">
        <v>43</v>
      </c>
      <c r="D4688" s="374" t="s">
        <v>2</v>
      </c>
      <c r="E4688" s="375">
        <v>7.4417999999999999E-4</v>
      </c>
      <c r="F4688" s="268">
        <f>IF(C4688="MAT.",VLOOKUP(A4688,INSUMOS_AUX!A:F,6,FALSE),0)</f>
        <v>170</v>
      </c>
      <c r="G4688" s="375">
        <f>IF(C4688="M.O.",VLOOKUP(A4688,INSUMOS_AUX!A:F,6,FALSE),0)</f>
        <v>0</v>
      </c>
    </row>
    <row r="4689" spans="1:7" ht="21">
      <c r="A4689" s="414">
        <v>36149</v>
      </c>
      <c r="B4689" s="372" t="s">
        <v>4647</v>
      </c>
      <c r="C4689" s="374" t="s">
        <v>43</v>
      </c>
      <c r="D4689" s="374" t="s">
        <v>2</v>
      </c>
      <c r="E4689" s="375">
        <v>4.3199999999999998E-4</v>
      </c>
      <c r="F4689" s="268">
        <f>IF(C4689="MAT.",VLOOKUP(A4689,INSUMOS_AUX!A:F,6,FALSE),0)</f>
        <v>117.5</v>
      </c>
      <c r="G4689" s="375">
        <f>IF(C4689="M.O.",VLOOKUP(A4689,INSUMOS_AUX!A:F,6,FALSE),0)</f>
        <v>0</v>
      </c>
    </row>
    <row r="4690" spans="1:7">
      <c r="A4690" s="414">
        <v>36150</v>
      </c>
      <c r="B4690" s="372" t="s">
        <v>780</v>
      </c>
      <c r="C4690" s="374" t="s">
        <v>43</v>
      </c>
      <c r="D4690" s="374" t="s">
        <v>2</v>
      </c>
      <c r="E4690" s="375">
        <v>1.58778E-3</v>
      </c>
      <c r="F4690" s="268">
        <f>IF(C4690="MAT.",VLOOKUP(A4690,INSUMOS_AUX!A:F,6,FALSE),0)</f>
        <v>29.7</v>
      </c>
      <c r="G4690" s="375">
        <f>IF(C4690="M.O.",VLOOKUP(A4690,INSUMOS_AUX!A:F,6,FALSE),0)</f>
        <v>0</v>
      </c>
    </row>
    <row r="4691" spans="1:7" ht="21">
      <c r="A4691" s="414">
        <v>36153</v>
      </c>
      <c r="B4691" s="372" t="s">
        <v>4184</v>
      </c>
      <c r="C4691" s="374" t="s">
        <v>43</v>
      </c>
      <c r="D4691" s="374" t="s">
        <v>2</v>
      </c>
      <c r="E4691" s="375">
        <v>6.4499999999999996E-4</v>
      </c>
      <c r="F4691" s="268">
        <f>IF(C4691="MAT.",VLOOKUP(A4691,INSUMOS_AUX!A:F,6,FALSE),0)</f>
        <v>133.75</v>
      </c>
      <c r="G4691" s="375">
        <f>IF(C4691="M.O.",VLOOKUP(A4691,INSUMOS_AUX!A:F,6,FALSE),0)</f>
        <v>0</v>
      </c>
    </row>
    <row r="4692" spans="1:7">
      <c r="A4692" s="414">
        <v>37370</v>
      </c>
      <c r="B4692" s="372" t="s">
        <v>104</v>
      </c>
      <c r="C4692" s="374" t="s">
        <v>43</v>
      </c>
      <c r="D4692" s="374" t="s">
        <v>97</v>
      </c>
      <c r="E4692" s="375">
        <v>0.6</v>
      </c>
      <c r="F4692" s="268">
        <f>IF(C4692="MAT.",VLOOKUP(A4692,INSUMOS_AUX!A:F,6,FALSE),0)</f>
        <v>1.7</v>
      </c>
      <c r="G4692" s="375">
        <f>IF(C4692="M.O.",VLOOKUP(A4692,INSUMOS_AUX!A:F,6,FALSE),0)</f>
        <v>0</v>
      </c>
    </row>
    <row r="4693" spans="1:7">
      <c r="A4693" s="414">
        <v>37371</v>
      </c>
      <c r="B4693" s="372" t="s">
        <v>105</v>
      </c>
      <c r="C4693" s="374" t="s">
        <v>43</v>
      </c>
      <c r="D4693" s="374" t="s">
        <v>97</v>
      </c>
      <c r="E4693" s="375">
        <v>0.6</v>
      </c>
      <c r="F4693" s="268">
        <f>IF(C4693="MAT.",VLOOKUP(A4693,INSUMOS_AUX!A:F,6,FALSE),0)</f>
        <v>0.64</v>
      </c>
      <c r="G4693" s="375">
        <f>IF(C4693="M.O.",VLOOKUP(A4693,INSUMOS_AUX!A:F,6,FALSE),0)</f>
        <v>0</v>
      </c>
    </row>
    <row r="4694" spans="1:7">
      <c r="A4694" s="414">
        <v>37372</v>
      </c>
      <c r="B4694" s="372" t="s">
        <v>106</v>
      </c>
      <c r="C4694" s="374" t="s">
        <v>43</v>
      </c>
      <c r="D4694" s="374" t="s">
        <v>97</v>
      </c>
      <c r="E4694" s="375">
        <v>0.6</v>
      </c>
      <c r="F4694" s="268">
        <f>IF(C4694="MAT.",VLOOKUP(A4694,INSUMOS_AUX!A:F,6,FALSE),0)</f>
        <v>0.37</v>
      </c>
      <c r="G4694" s="375">
        <f>IF(C4694="M.O.",VLOOKUP(A4694,INSUMOS_AUX!A:F,6,FALSE),0)</f>
        <v>0</v>
      </c>
    </row>
    <row r="4695" spans="1:7">
      <c r="A4695" s="414">
        <v>37373</v>
      </c>
      <c r="B4695" s="372" t="s">
        <v>107</v>
      </c>
      <c r="C4695" s="374" t="s">
        <v>43</v>
      </c>
      <c r="D4695" s="374" t="s">
        <v>97</v>
      </c>
      <c r="E4695" s="375">
        <v>0.6</v>
      </c>
      <c r="F4695" s="268">
        <f>IF(C4695="MAT.",VLOOKUP(A4695,INSUMOS_AUX!A:F,6,FALSE),0)</f>
        <v>0.02</v>
      </c>
      <c r="G4695" s="375">
        <f>IF(C4695="M.O.",VLOOKUP(A4695,INSUMOS_AUX!A:F,6,FALSE),0)</f>
        <v>0</v>
      </c>
    </row>
    <row r="4696" spans="1:7">
      <c r="A4696" s="414">
        <v>38382</v>
      </c>
      <c r="B4696" s="372" t="s">
        <v>2915</v>
      </c>
      <c r="C4696" s="374" t="s">
        <v>43</v>
      </c>
      <c r="D4696" s="374" t="s">
        <v>2</v>
      </c>
      <c r="E4696" s="375">
        <v>1.6379999999999999E-3</v>
      </c>
      <c r="F4696" s="268">
        <f>IF(C4696="MAT.",VLOOKUP(A4696,INSUMOS_AUX!A:F,6,FALSE),0)</f>
        <v>7.37</v>
      </c>
      <c r="G4696" s="375">
        <f>IF(C4696="M.O.",VLOOKUP(A4696,INSUMOS_AUX!A:F,6,FALSE),0)</f>
        <v>0</v>
      </c>
    </row>
    <row r="4697" spans="1:7">
      <c r="A4697" s="414">
        <v>38390</v>
      </c>
      <c r="B4697" s="372" t="s">
        <v>4067</v>
      </c>
      <c r="C4697" s="374" t="s">
        <v>43</v>
      </c>
      <c r="D4697" s="374" t="s">
        <v>2</v>
      </c>
      <c r="E4697" s="375">
        <v>9.0689999999999998E-4</v>
      </c>
      <c r="F4697" s="268">
        <f>IF(C4697="MAT.",VLOOKUP(A4697,INSUMOS_AUX!A:F,6,FALSE),0)</f>
        <v>22.22</v>
      </c>
      <c r="G4697" s="375">
        <f>IF(C4697="M.O.",VLOOKUP(A4697,INSUMOS_AUX!A:F,6,FALSE),0)</f>
        <v>0</v>
      </c>
    </row>
    <row r="4698" spans="1:7">
      <c r="A4698" s="414">
        <v>38393</v>
      </c>
      <c r="B4698" s="372" t="s">
        <v>4066</v>
      </c>
      <c r="C4698" s="374" t="s">
        <v>43</v>
      </c>
      <c r="D4698" s="374" t="s">
        <v>2</v>
      </c>
      <c r="E4698" s="375">
        <v>9.0689999999999998E-4</v>
      </c>
      <c r="F4698" s="268">
        <f>IF(C4698="MAT.",VLOOKUP(A4698,INSUMOS_AUX!A:F,6,FALSE),0)</f>
        <v>10.02</v>
      </c>
      <c r="G4698" s="375">
        <f>IF(C4698="M.O.",VLOOKUP(A4698,INSUMOS_AUX!A:F,6,FALSE),0)</f>
        <v>0</v>
      </c>
    </row>
    <row r="4699" spans="1:7">
      <c r="A4699" s="414">
        <v>38396</v>
      </c>
      <c r="B4699" s="372" t="s">
        <v>4090</v>
      </c>
      <c r="C4699" s="374" t="s">
        <v>43</v>
      </c>
      <c r="D4699" s="374" t="s">
        <v>2</v>
      </c>
      <c r="E4699" s="375">
        <v>3.252E-5</v>
      </c>
      <c r="F4699" s="268">
        <f>IF(C4699="MAT.",VLOOKUP(A4699,INSUMOS_AUX!A:F,6,FALSE),0)</f>
        <v>308.81</v>
      </c>
      <c r="G4699" s="375">
        <f>IF(C4699="M.O.",VLOOKUP(A4699,INSUMOS_AUX!A:F,6,FALSE),0)</f>
        <v>0</v>
      </c>
    </row>
    <row r="4700" spans="1:7">
      <c r="A4700" s="414">
        <v>38399</v>
      </c>
      <c r="B4700" s="372" t="s">
        <v>914</v>
      </c>
      <c r="C4700" s="374" t="s">
        <v>43</v>
      </c>
      <c r="D4700" s="374" t="s">
        <v>2</v>
      </c>
      <c r="E4700" s="375">
        <v>1.6248E-4</v>
      </c>
      <c r="F4700" s="268">
        <f>IF(C4700="MAT.",VLOOKUP(A4700,INSUMOS_AUX!A:F,6,FALSE),0)</f>
        <v>123.87</v>
      </c>
      <c r="G4700" s="375">
        <f>IF(C4700="M.O.",VLOOKUP(A4700,INSUMOS_AUX!A:F,6,FALSE),0)</f>
        <v>0</v>
      </c>
    </row>
    <row r="4701" spans="1:7" ht="21">
      <c r="A4701" s="414">
        <v>38413</v>
      </c>
      <c r="B4701" s="372" t="s">
        <v>2921</v>
      </c>
      <c r="C4701" s="374" t="s">
        <v>43</v>
      </c>
      <c r="D4701" s="374" t="s">
        <v>2</v>
      </c>
      <c r="E4701" s="375">
        <v>2.6460000000000001E-5</v>
      </c>
      <c r="F4701" s="268">
        <f>IF(C4701="MAT.",VLOOKUP(A4701,INSUMOS_AUX!A:F,6,FALSE),0)</f>
        <v>623.17999999999995</v>
      </c>
      <c r="G4701" s="375">
        <f>IF(C4701="M.O.",VLOOKUP(A4701,INSUMOS_AUX!A:F,6,FALSE),0)</f>
        <v>0</v>
      </c>
    </row>
    <row r="4702" spans="1:7">
      <c r="A4702" s="414">
        <v>38476</v>
      </c>
      <c r="B4702" s="372" t="s">
        <v>2266</v>
      </c>
      <c r="C4702" s="374" t="s">
        <v>43</v>
      </c>
      <c r="D4702" s="374" t="s">
        <v>2</v>
      </c>
      <c r="E4702" s="375">
        <v>1.2342000000000001E-4</v>
      </c>
      <c r="F4702" s="268">
        <f>IF(C4702="MAT.",VLOOKUP(A4702,INSUMOS_AUX!A:F,6,FALSE),0)</f>
        <v>186.63</v>
      </c>
      <c r="G4702" s="375">
        <f>IF(C4702="M.O.",VLOOKUP(A4702,INSUMOS_AUX!A:F,6,FALSE),0)</f>
        <v>0</v>
      </c>
    </row>
    <row r="4703" spans="1:7">
      <c r="A4703" s="414">
        <v>38477</v>
      </c>
      <c r="B4703" s="372" t="s">
        <v>2267</v>
      </c>
      <c r="C4703" s="374" t="s">
        <v>43</v>
      </c>
      <c r="D4703" s="374" t="s">
        <v>2</v>
      </c>
      <c r="E4703" s="375">
        <v>2.6460000000000001E-5</v>
      </c>
      <c r="F4703" s="268">
        <f>IF(C4703="MAT.",VLOOKUP(A4703,INSUMOS_AUX!A:F,6,FALSE),0)</f>
        <v>528.54</v>
      </c>
      <c r="G4703" s="375">
        <f>IF(C4703="M.O.",VLOOKUP(A4703,INSUMOS_AUX!A:F,6,FALSE),0)</f>
        <v>0</v>
      </c>
    </row>
    <row r="4704" spans="1:7">
      <c r="A4704" s="414" t="s">
        <v>6446</v>
      </c>
      <c r="B4704" s="372" t="s">
        <v>5919</v>
      </c>
      <c r="C4704" s="374" t="s">
        <v>43</v>
      </c>
      <c r="D4704" s="374" t="s">
        <v>2</v>
      </c>
      <c r="E4704" s="375">
        <v>1</v>
      </c>
      <c r="F4704" s="268">
        <f>IF(C4704="MAT.",VLOOKUP(A4704,INSUMOS_AUX!A:F,6,FALSE),0)</f>
        <v>0.24</v>
      </c>
      <c r="G4704" s="375">
        <f>IF(C4704="M.O.",VLOOKUP(A4704,INSUMOS_AUX!A:F,6,FALSE),0)</f>
        <v>0</v>
      </c>
    </row>
    <row r="4705" spans="1:7">
      <c r="A4705" s="414"/>
      <c r="B4705" s="110"/>
      <c r="C4705" s="97"/>
      <c r="D4705" s="97"/>
      <c r="E4705" s="97"/>
      <c r="F4705" s="97"/>
      <c r="G4705" s="97"/>
    </row>
    <row r="4706" spans="1:7">
      <c r="A4706" s="414" t="s">
        <v>5920</v>
      </c>
      <c r="B4706" s="358" t="s">
        <v>5921</v>
      </c>
      <c r="C4706" s="360" t="s">
        <v>75</v>
      </c>
      <c r="D4706" s="360" t="s">
        <v>78</v>
      </c>
      <c r="E4706" s="361">
        <v>1</v>
      </c>
      <c r="F4706" s="361">
        <f t="shared" ref="F4706:G4706" si="156">SUMPRODUCT($E4707:$E4733,F4707:F4733)</f>
        <v>11.905996274</v>
      </c>
      <c r="G4706" s="361">
        <f t="shared" si="156"/>
        <v>7.2189408000000004</v>
      </c>
    </row>
    <row r="4707" spans="1:7">
      <c r="A4707" s="414">
        <v>10</v>
      </c>
      <c r="B4707" s="372" t="s">
        <v>332</v>
      </c>
      <c r="C4707" s="374" t="s">
        <v>43</v>
      </c>
      <c r="D4707" s="374" t="s">
        <v>2</v>
      </c>
      <c r="E4707" s="375">
        <v>4.8103199999999999E-3</v>
      </c>
      <c r="F4707" s="268">
        <f>IF(C4707="MAT.",VLOOKUP(A4707,INSUMOS_AUX!A:F,6,FALSE),0)</f>
        <v>6.13</v>
      </c>
      <c r="G4707" s="375">
        <f>IF(C4707="M.O.",VLOOKUP(A4707,INSUMOS_AUX!A:F,6,FALSE),0)</f>
        <v>0</v>
      </c>
    </row>
    <row r="4708" spans="1:7" ht="21">
      <c r="A4708" s="414">
        <v>11359</v>
      </c>
      <c r="B4708" s="372" t="s">
        <v>5603</v>
      </c>
      <c r="C4708" s="374" t="s">
        <v>43</v>
      </c>
      <c r="D4708" s="374" t="s">
        <v>2</v>
      </c>
      <c r="E4708" s="375">
        <v>4.0620000000000001E-5</v>
      </c>
      <c r="F4708" s="268">
        <f>IF(C4708="MAT.",VLOOKUP(A4708,INSUMOS_AUX!A:F,6,FALSE),0)</f>
        <v>604.45000000000005</v>
      </c>
      <c r="G4708" s="375">
        <f>IF(C4708="M.O.",VLOOKUP(A4708,INSUMOS_AUX!A:F,6,FALSE),0)</f>
        <v>0</v>
      </c>
    </row>
    <row r="4709" spans="1:7">
      <c r="A4709" s="414">
        <v>12815</v>
      </c>
      <c r="B4709" s="372" t="s">
        <v>2406</v>
      </c>
      <c r="C4709" s="374" t="s">
        <v>43</v>
      </c>
      <c r="D4709" s="374" t="s">
        <v>2</v>
      </c>
      <c r="E4709" s="375">
        <v>5.4414600000000004E-3</v>
      </c>
      <c r="F4709" s="268">
        <f>IF(C4709="MAT.",VLOOKUP(A4709,INSUMOS_AUX!A:F,6,FALSE),0)</f>
        <v>5.65</v>
      </c>
      <c r="G4709" s="375">
        <f>IF(C4709="M.O.",VLOOKUP(A4709,INSUMOS_AUX!A:F,6,FALSE),0)</f>
        <v>0</v>
      </c>
    </row>
    <row r="4710" spans="1:7">
      <c r="A4710" s="414">
        <v>12892</v>
      </c>
      <c r="B4710" s="372" t="s">
        <v>328</v>
      </c>
      <c r="C4710" s="374" t="s">
        <v>43</v>
      </c>
      <c r="D4710" s="374" t="s">
        <v>98</v>
      </c>
      <c r="E4710" s="375">
        <v>8.2407599999999998E-3</v>
      </c>
      <c r="F4710" s="268">
        <f>IF(C4710="MAT.",VLOOKUP(A4710,INSUMOS_AUX!A:F,6,FALSE),0)</f>
        <v>9</v>
      </c>
      <c r="G4710" s="375">
        <f>IF(C4710="M.O.",VLOOKUP(A4710,INSUMOS_AUX!A:F,6,FALSE),0)</f>
        <v>0</v>
      </c>
    </row>
    <row r="4711" spans="1:7">
      <c r="A4711" s="414">
        <v>12893</v>
      </c>
      <c r="B4711" s="372" t="s">
        <v>329</v>
      </c>
      <c r="C4711" s="374" t="s">
        <v>43</v>
      </c>
      <c r="D4711" s="374" t="s">
        <v>98</v>
      </c>
      <c r="E4711" s="375">
        <v>9.6060000000000004E-4</v>
      </c>
      <c r="F4711" s="268">
        <f>IF(C4711="MAT.",VLOOKUP(A4711,INSUMOS_AUX!A:F,6,FALSE),0)</f>
        <v>48</v>
      </c>
      <c r="G4711" s="375">
        <f>IF(C4711="M.O.",VLOOKUP(A4711,INSUMOS_AUX!A:F,6,FALSE),0)</f>
        <v>0</v>
      </c>
    </row>
    <row r="4712" spans="1:7">
      <c r="A4712" s="414">
        <v>2436</v>
      </c>
      <c r="B4712" s="372" t="s">
        <v>333</v>
      </c>
      <c r="C4712" s="374" t="s">
        <v>92</v>
      </c>
      <c r="D4712" s="374" t="s">
        <v>97</v>
      </c>
      <c r="E4712" s="375">
        <v>0.30903000000000003</v>
      </c>
      <c r="F4712" s="268">
        <f>IF(C4712="MAT.",VLOOKUP(A4712,INSUMOS_AUX!A:F,6,FALSE),0)</f>
        <v>0</v>
      </c>
      <c r="G4712" s="375">
        <f>IF(C4712="M.O.",VLOOKUP(A4712,INSUMOS_AUX!A:F,6,FALSE),0)</f>
        <v>13.35</v>
      </c>
    </row>
    <row r="4713" spans="1:7">
      <c r="A4713" s="414">
        <v>247</v>
      </c>
      <c r="B4713" s="372" t="s">
        <v>348</v>
      </c>
      <c r="C4713" s="374" t="s">
        <v>92</v>
      </c>
      <c r="D4713" s="374" t="s">
        <v>97</v>
      </c>
      <c r="E4713" s="375">
        <v>0.30903000000000003</v>
      </c>
      <c r="F4713" s="268">
        <f>IF(C4713="MAT.",VLOOKUP(A4713,INSUMOS_AUX!A:F,6,FALSE),0)</f>
        <v>0</v>
      </c>
      <c r="G4713" s="375">
        <f>IF(C4713="M.O.",VLOOKUP(A4713,INSUMOS_AUX!A:F,6,FALSE),0)</f>
        <v>10.01</v>
      </c>
    </row>
    <row r="4714" spans="1:7">
      <c r="A4714" s="414">
        <v>25966</v>
      </c>
      <c r="B4714" s="372" t="s">
        <v>3980</v>
      </c>
      <c r="C4714" s="374" t="s">
        <v>43</v>
      </c>
      <c r="D4714" s="374" t="s">
        <v>113</v>
      </c>
      <c r="E4714" s="375">
        <v>9.0689999999999998E-4</v>
      </c>
      <c r="F4714" s="268">
        <f>IF(C4714="MAT.",VLOOKUP(A4714,INSUMOS_AUX!A:F,6,FALSE),0)</f>
        <v>13.63</v>
      </c>
      <c r="G4714" s="375">
        <f>IF(C4714="M.O.",VLOOKUP(A4714,INSUMOS_AUX!A:F,6,FALSE),0)</f>
        <v>0</v>
      </c>
    </row>
    <row r="4715" spans="1:7">
      <c r="A4715" s="414">
        <v>2711</v>
      </c>
      <c r="B4715" s="372" t="s">
        <v>334</v>
      </c>
      <c r="C4715" s="374" t="s">
        <v>43</v>
      </c>
      <c r="D4715" s="374" t="s">
        <v>2</v>
      </c>
      <c r="E4715" s="375">
        <v>3.9876000000000001E-4</v>
      </c>
      <c r="F4715" s="268">
        <f>IF(C4715="MAT.",VLOOKUP(A4715,INSUMOS_AUX!A:F,6,FALSE),0)</f>
        <v>100.24</v>
      </c>
      <c r="G4715" s="375">
        <f>IF(C4715="M.O.",VLOOKUP(A4715,INSUMOS_AUX!A:F,6,FALSE),0)</f>
        <v>0</v>
      </c>
    </row>
    <row r="4716" spans="1:7">
      <c r="A4716" s="414">
        <v>36144</v>
      </c>
      <c r="B4716" s="372" t="s">
        <v>4026</v>
      </c>
      <c r="C4716" s="374" t="s">
        <v>43</v>
      </c>
      <c r="D4716" s="374" t="s">
        <v>2</v>
      </c>
      <c r="E4716" s="375">
        <v>6.6892320000000005E-2</v>
      </c>
      <c r="F4716" s="268">
        <f>IF(C4716="MAT.",VLOOKUP(A4716,INSUMOS_AUX!A:F,6,FALSE),0)</f>
        <v>1.1200000000000001</v>
      </c>
      <c r="G4716" s="375">
        <f>IF(C4716="M.O.",VLOOKUP(A4716,INSUMOS_AUX!A:F,6,FALSE),0)</f>
        <v>0</v>
      </c>
    </row>
    <row r="4717" spans="1:7">
      <c r="A4717" s="414">
        <v>36146</v>
      </c>
      <c r="B4717" s="372" t="s">
        <v>3883</v>
      </c>
      <c r="C4717" s="374" t="s">
        <v>43</v>
      </c>
      <c r="D4717" s="374" t="s">
        <v>2</v>
      </c>
      <c r="E4717" s="375">
        <v>7.4417999999999999E-4</v>
      </c>
      <c r="F4717" s="268">
        <f>IF(C4717="MAT.",VLOOKUP(A4717,INSUMOS_AUX!A:F,6,FALSE),0)</f>
        <v>170</v>
      </c>
      <c r="G4717" s="375">
        <f>IF(C4717="M.O.",VLOOKUP(A4717,INSUMOS_AUX!A:F,6,FALSE),0)</f>
        <v>0</v>
      </c>
    </row>
    <row r="4718" spans="1:7" ht="21">
      <c r="A4718" s="414">
        <v>36149</v>
      </c>
      <c r="B4718" s="372" t="s">
        <v>4647</v>
      </c>
      <c r="C4718" s="374" t="s">
        <v>43</v>
      </c>
      <c r="D4718" s="374" t="s">
        <v>2</v>
      </c>
      <c r="E4718" s="375">
        <v>4.3199999999999998E-4</v>
      </c>
      <c r="F4718" s="268">
        <f>IF(C4718="MAT.",VLOOKUP(A4718,INSUMOS_AUX!A:F,6,FALSE),0)</f>
        <v>117.5</v>
      </c>
      <c r="G4718" s="375">
        <f>IF(C4718="M.O.",VLOOKUP(A4718,INSUMOS_AUX!A:F,6,FALSE),0)</f>
        <v>0</v>
      </c>
    </row>
    <row r="4719" spans="1:7">
      <c r="A4719" s="414">
        <v>36150</v>
      </c>
      <c r="B4719" s="372" t="s">
        <v>780</v>
      </c>
      <c r="C4719" s="374" t="s">
        <v>43</v>
      </c>
      <c r="D4719" s="374" t="s">
        <v>2</v>
      </c>
      <c r="E4719" s="375">
        <v>1.58778E-3</v>
      </c>
      <c r="F4719" s="268">
        <f>IF(C4719="MAT.",VLOOKUP(A4719,INSUMOS_AUX!A:F,6,FALSE),0)</f>
        <v>29.7</v>
      </c>
      <c r="G4719" s="375">
        <f>IF(C4719="M.O.",VLOOKUP(A4719,INSUMOS_AUX!A:F,6,FALSE),0)</f>
        <v>0</v>
      </c>
    </row>
    <row r="4720" spans="1:7" ht="21">
      <c r="A4720" s="414">
        <v>36153</v>
      </c>
      <c r="B4720" s="372" t="s">
        <v>4184</v>
      </c>
      <c r="C4720" s="374" t="s">
        <v>43</v>
      </c>
      <c r="D4720" s="374" t="s">
        <v>2</v>
      </c>
      <c r="E4720" s="375">
        <v>6.4499999999999996E-4</v>
      </c>
      <c r="F4720" s="268">
        <f>IF(C4720="MAT.",VLOOKUP(A4720,INSUMOS_AUX!A:F,6,FALSE),0)</f>
        <v>133.75</v>
      </c>
      <c r="G4720" s="375">
        <f>IF(C4720="M.O.",VLOOKUP(A4720,INSUMOS_AUX!A:F,6,FALSE),0)</f>
        <v>0</v>
      </c>
    </row>
    <row r="4721" spans="1:7">
      <c r="A4721" s="414">
        <v>37370</v>
      </c>
      <c r="B4721" s="372" t="s">
        <v>104</v>
      </c>
      <c r="C4721" s="374" t="s">
        <v>43</v>
      </c>
      <c r="D4721" s="374" t="s">
        <v>97</v>
      </c>
      <c r="E4721" s="375">
        <v>0.6</v>
      </c>
      <c r="F4721" s="268">
        <f>IF(C4721="MAT.",VLOOKUP(A4721,INSUMOS_AUX!A:F,6,FALSE),0)</f>
        <v>1.7</v>
      </c>
      <c r="G4721" s="375">
        <f>IF(C4721="M.O.",VLOOKUP(A4721,INSUMOS_AUX!A:F,6,FALSE),0)</f>
        <v>0</v>
      </c>
    </row>
    <row r="4722" spans="1:7">
      <c r="A4722" s="414">
        <v>37371</v>
      </c>
      <c r="B4722" s="372" t="s">
        <v>105</v>
      </c>
      <c r="C4722" s="374" t="s">
        <v>43</v>
      </c>
      <c r="D4722" s="374" t="s">
        <v>97</v>
      </c>
      <c r="E4722" s="375">
        <v>0.6</v>
      </c>
      <c r="F4722" s="268">
        <f>IF(C4722="MAT.",VLOOKUP(A4722,INSUMOS_AUX!A:F,6,FALSE),0)</f>
        <v>0.64</v>
      </c>
      <c r="G4722" s="375">
        <f>IF(C4722="M.O.",VLOOKUP(A4722,INSUMOS_AUX!A:F,6,FALSE),0)</f>
        <v>0</v>
      </c>
    </row>
    <row r="4723" spans="1:7">
      <c r="A4723" s="414">
        <v>37372</v>
      </c>
      <c r="B4723" s="372" t="s">
        <v>106</v>
      </c>
      <c r="C4723" s="374" t="s">
        <v>43</v>
      </c>
      <c r="D4723" s="374" t="s">
        <v>97</v>
      </c>
      <c r="E4723" s="375">
        <v>0.6</v>
      </c>
      <c r="F4723" s="268">
        <f>IF(C4723="MAT.",VLOOKUP(A4723,INSUMOS_AUX!A:F,6,FALSE),0)</f>
        <v>0.37</v>
      </c>
      <c r="G4723" s="375">
        <f>IF(C4723="M.O.",VLOOKUP(A4723,INSUMOS_AUX!A:F,6,FALSE),0)</f>
        <v>0</v>
      </c>
    </row>
    <row r="4724" spans="1:7">
      <c r="A4724" s="414">
        <v>37373</v>
      </c>
      <c r="B4724" s="372" t="s">
        <v>107</v>
      </c>
      <c r="C4724" s="374" t="s">
        <v>43</v>
      </c>
      <c r="D4724" s="374" t="s">
        <v>97</v>
      </c>
      <c r="E4724" s="375">
        <v>0.6</v>
      </c>
      <c r="F4724" s="268">
        <f>IF(C4724="MAT.",VLOOKUP(A4724,INSUMOS_AUX!A:F,6,FALSE),0)</f>
        <v>0.02</v>
      </c>
      <c r="G4724" s="375">
        <f>IF(C4724="M.O.",VLOOKUP(A4724,INSUMOS_AUX!A:F,6,FALSE),0)</f>
        <v>0</v>
      </c>
    </row>
    <row r="4725" spans="1:7">
      <c r="A4725" s="414">
        <v>38382</v>
      </c>
      <c r="B4725" s="372" t="s">
        <v>2915</v>
      </c>
      <c r="C4725" s="374" t="s">
        <v>43</v>
      </c>
      <c r="D4725" s="374" t="s">
        <v>2</v>
      </c>
      <c r="E4725" s="375">
        <v>1.6379999999999999E-3</v>
      </c>
      <c r="F4725" s="268">
        <f>IF(C4725="MAT.",VLOOKUP(A4725,INSUMOS_AUX!A:F,6,FALSE),0)</f>
        <v>7.37</v>
      </c>
      <c r="G4725" s="375">
        <f>IF(C4725="M.O.",VLOOKUP(A4725,INSUMOS_AUX!A:F,6,FALSE),0)</f>
        <v>0</v>
      </c>
    </row>
    <row r="4726" spans="1:7">
      <c r="A4726" s="414">
        <v>38390</v>
      </c>
      <c r="B4726" s="372" t="s">
        <v>4067</v>
      </c>
      <c r="C4726" s="374" t="s">
        <v>43</v>
      </c>
      <c r="D4726" s="374" t="s">
        <v>2</v>
      </c>
      <c r="E4726" s="375">
        <v>9.0689999999999998E-4</v>
      </c>
      <c r="F4726" s="268">
        <f>IF(C4726="MAT.",VLOOKUP(A4726,INSUMOS_AUX!A:F,6,FALSE),0)</f>
        <v>22.22</v>
      </c>
      <c r="G4726" s="375">
        <f>IF(C4726="M.O.",VLOOKUP(A4726,INSUMOS_AUX!A:F,6,FALSE),0)</f>
        <v>0</v>
      </c>
    </row>
    <row r="4727" spans="1:7">
      <c r="A4727" s="414">
        <v>38393</v>
      </c>
      <c r="B4727" s="372" t="s">
        <v>4066</v>
      </c>
      <c r="C4727" s="374" t="s">
        <v>43</v>
      </c>
      <c r="D4727" s="374" t="s">
        <v>2</v>
      </c>
      <c r="E4727" s="375">
        <v>9.0689999999999998E-4</v>
      </c>
      <c r="F4727" s="268">
        <f>IF(C4727="MAT.",VLOOKUP(A4727,INSUMOS_AUX!A:F,6,FALSE),0)</f>
        <v>10.02</v>
      </c>
      <c r="G4727" s="375">
        <f>IF(C4727="M.O.",VLOOKUP(A4727,INSUMOS_AUX!A:F,6,FALSE),0)</f>
        <v>0</v>
      </c>
    </row>
    <row r="4728" spans="1:7">
      <c r="A4728" s="414">
        <v>38396</v>
      </c>
      <c r="B4728" s="372" t="s">
        <v>4090</v>
      </c>
      <c r="C4728" s="374" t="s">
        <v>43</v>
      </c>
      <c r="D4728" s="374" t="s">
        <v>2</v>
      </c>
      <c r="E4728" s="375">
        <v>3.252E-5</v>
      </c>
      <c r="F4728" s="268">
        <f>IF(C4728="MAT.",VLOOKUP(A4728,INSUMOS_AUX!A:F,6,FALSE),0)</f>
        <v>308.81</v>
      </c>
      <c r="G4728" s="375">
        <f>IF(C4728="M.O.",VLOOKUP(A4728,INSUMOS_AUX!A:F,6,FALSE),0)</f>
        <v>0</v>
      </c>
    </row>
    <row r="4729" spans="1:7">
      <c r="A4729" s="414">
        <v>38399</v>
      </c>
      <c r="B4729" s="372" t="s">
        <v>914</v>
      </c>
      <c r="C4729" s="374" t="s">
        <v>43</v>
      </c>
      <c r="D4729" s="374" t="s">
        <v>2</v>
      </c>
      <c r="E4729" s="375">
        <v>1.6248E-4</v>
      </c>
      <c r="F4729" s="268">
        <f>IF(C4729="MAT.",VLOOKUP(A4729,INSUMOS_AUX!A:F,6,FALSE),0)</f>
        <v>123.87</v>
      </c>
      <c r="G4729" s="375">
        <f>IF(C4729="M.O.",VLOOKUP(A4729,INSUMOS_AUX!A:F,6,FALSE),0)</f>
        <v>0</v>
      </c>
    </row>
    <row r="4730" spans="1:7" ht="21">
      <c r="A4730" s="414">
        <v>38413</v>
      </c>
      <c r="B4730" s="372" t="s">
        <v>2921</v>
      </c>
      <c r="C4730" s="374" t="s">
        <v>43</v>
      </c>
      <c r="D4730" s="374" t="s">
        <v>2</v>
      </c>
      <c r="E4730" s="375">
        <v>2.6460000000000001E-5</v>
      </c>
      <c r="F4730" s="268">
        <f>IF(C4730="MAT.",VLOOKUP(A4730,INSUMOS_AUX!A:F,6,FALSE),0)</f>
        <v>623.17999999999995</v>
      </c>
      <c r="G4730" s="375">
        <f>IF(C4730="M.O.",VLOOKUP(A4730,INSUMOS_AUX!A:F,6,FALSE),0)</f>
        <v>0</v>
      </c>
    </row>
    <row r="4731" spans="1:7">
      <c r="A4731" s="414">
        <v>38476</v>
      </c>
      <c r="B4731" s="372" t="s">
        <v>2266</v>
      </c>
      <c r="C4731" s="374" t="s">
        <v>43</v>
      </c>
      <c r="D4731" s="374" t="s">
        <v>2</v>
      </c>
      <c r="E4731" s="375">
        <v>1.2342000000000001E-4</v>
      </c>
      <c r="F4731" s="268">
        <f>IF(C4731="MAT.",VLOOKUP(A4731,INSUMOS_AUX!A:F,6,FALSE),0)</f>
        <v>186.63</v>
      </c>
      <c r="G4731" s="375">
        <f>IF(C4731="M.O.",VLOOKUP(A4731,INSUMOS_AUX!A:F,6,FALSE),0)</f>
        <v>0</v>
      </c>
    </row>
    <row r="4732" spans="1:7">
      <c r="A4732" s="414">
        <v>38477</v>
      </c>
      <c r="B4732" s="372" t="s">
        <v>2267</v>
      </c>
      <c r="C4732" s="374" t="s">
        <v>43</v>
      </c>
      <c r="D4732" s="374" t="s">
        <v>2</v>
      </c>
      <c r="E4732" s="375">
        <v>2.6460000000000001E-5</v>
      </c>
      <c r="F4732" s="268">
        <f>IF(C4732="MAT.",VLOOKUP(A4732,INSUMOS_AUX!A:F,6,FALSE),0)</f>
        <v>528.54</v>
      </c>
      <c r="G4732" s="375">
        <f>IF(C4732="M.O.",VLOOKUP(A4732,INSUMOS_AUX!A:F,6,FALSE),0)</f>
        <v>0</v>
      </c>
    </row>
    <row r="4733" spans="1:7">
      <c r="A4733" s="414" t="s">
        <v>6447</v>
      </c>
      <c r="B4733" s="372" t="s">
        <v>6448</v>
      </c>
      <c r="C4733" s="374" t="s">
        <v>43</v>
      </c>
      <c r="D4733" s="374" t="s">
        <v>78</v>
      </c>
      <c r="E4733" s="375">
        <v>1</v>
      </c>
      <c r="F4733" s="268">
        <f>IF(C4733="MAT.",VLOOKUP(A4733,INSUMOS_AUX!A:F,6,FALSE),0)</f>
        <v>9.5</v>
      </c>
      <c r="G4733" s="375">
        <f>IF(C4733="M.O.",VLOOKUP(A4733,INSUMOS_AUX!A:F,6,FALSE),0)</f>
        <v>0</v>
      </c>
    </row>
    <row r="4734" spans="1:7">
      <c r="A4734" s="414"/>
      <c r="B4734" s="110"/>
      <c r="C4734" s="97"/>
      <c r="D4734" s="97"/>
      <c r="E4734" s="97"/>
      <c r="F4734" s="97"/>
      <c r="G4734" s="97"/>
    </row>
    <row r="4735" spans="1:7">
      <c r="A4735" s="414" t="s">
        <v>5922</v>
      </c>
      <c r="B4735" s="377" t="s">
        <v>5923</v>
      </c>
      <c r="C4735" s="69"/>
      <c r="D4735" s="69"/>
      <c r="E4735" s="69"/>
      <c r="F4735" s="69"/>
      <c r="G4735" s="69"/>
    </row>
    <row r="4736" spans="1:7">
      <c r="A4736" s="414"/>
      <c r="B4736" s="110"/>
      <c r="C4736" s="97"/>
      <c r="D4736" s="97"/>
      <c r="E4736" s="97"/>
      <c r="F4736" s="97"/>
      <c r="G4736" s="97"/>
    </row>
    <row r="4737" spans="1:7" ht="21">
      <c r="A4737" s="414" t="s">
        <v>5924</v>
      </c>
      <c r="B4737" s="358" t="s">
        <v>5925</v>
      </c>
      <c r="C4737" s="360" t="s">
        <v>75</v>
      </c>
      <c r="D4737" s="360" t="s">
        <v>2</v>
      </c>
      <c r="E4737" s="361">
        <v>30</v>
      </c>
      <c r="F4737" s="361">
        <f t="shared" ref="F4737:G4737" si="157">SUMPRODUCT($E4738:$E4764,F4738:F4764)</f>
        <v>4.9959962740000003</v>
      </c>
      <c r="G4737" s="361">
        <f t="shared" si="157"/>
        <v>7.2189408000000004</v>
      </c>
    </row>
    <row r="4738" spans="1:7">
      <c r="A4738" s="414">
        <v>10</v>
      </c>
      <c r="B4738" s="372" t="s">
        <v>332</v>
      </c>
      <c r="C4738" s="374" t="s">
        <v>43</v>
      </c>
      <c r="D4738" s="374" t="s">
        <v>2</v>
      </c>
      <c r="E4738" s="375">
        <v>4.8103199999999999E-3</v>
      </c>
      <c r="F4738" s="268">
        <f>IF(C4738="MAT.",VLOOKUP(A4738,INSUMOS_AUX!A:F,6,FALSE),0)</f>
        <v>6.13</v>
      </c>
      <c r="G4738" s="375">
        <f>IF(C4738="M.O.",VLOOKUP(A4738,INSUMOS_AUX!A:F,6,FALSE),0)</f>
        <v>0</v>
      </c>
    </row>
    <row r="4739" spans="1:7" ht="21">
      <c r="A4739" s="414">
        <v>11359</v>
      </c>
      <c r="B4739" s="372" t="s">
        <v>5603</v>
      </c>
      <c r="C4739" s="374" t="s">
        <v>43</v>
      </c>
      <c r="D4739" s="374" t="s">
        <v>2</v>
      </c>
      <c r="E4739" s="375">
        <v>4.0620000000000001E-5</v>
      </c>
      <c r="F4739" s="268">
        <f>IF(C4739="MAT.",VLOOKUP(A4739,INSUMOS_AUX!A:F,6,FALSE),0)</f>
        <v>604.45000000000005</v>
      </c>
      <c r="G4739" s="375">
        <f>IF(C4739="M.O.",VLOOKUP(A4739,INSUMOS_AUX!A:F,6,FALSE),0)</f>
        <v>0</v>
      </c>
    </row>
    <row r="4740" spans="1:7">
      <c r="A4740" s="414">
        <v>12815</v>
      </c>
      <c r="B4740" s="372" t="s">
        <v>2406</v>
      </c>
      <c r="C4740" s="374" t="s">
        <v>43</v>
      </c>
      <c r="D4740" s="374" t="s">
        <v>2</v>
      </c>
      <c r="E4740" s="375">
        <v>5.4414600000000004E-3</v>
      </c>
      <c r="F4740" s="268">
        <f>IF(C4740="MAT.",VLOOKUP(A4740,INSUMOS_AUX!A:F,6,FALSE),0)</f>
        <v>5.65</v>
      </c>
      <c r="G4740" s="375">
        <f>IF(C4740="M.O.",VLOOKUP(A4740,INSUMOS_AUX!A:F,6,FALSE),0)</f>
        <v>0</v>
      </c>
    </row>
    <row r="4741" spans="1:7">
      <c r="A4741" s="414">
        <v>12892</v>
      </c>
      <c r="B4741" s="372" t="s">
        <v>328</v>
      </c>
      <c r="C4741" s="374" t="s">
        <v>43</v>
      </c>
      <c r="D4741" s="374" t="s">
        <v>98</v>
      </c>
      <c r="E4741" s="375">
        <v>8.2407599999999998E-3</v>
      </c>
      <c r="F4741" s="268">
        <f>IF(C4741="MAT.",VLOOKUP(A4741,INSUMOS_AUX!A:F,6,FALSE),0)</f>
        <v>9</v>
      </c>
      <c r="G4741" s="375">
        <f>IF(C4741="M.O.",VLOOKUP(A4741,INSUMOS_AUX!A:F,6,FALSE),0)</f>
        <v>0</v>
      </c>
    </row>
    <row r="4742" spans="1:7">
      <c r="A4742" s="414">
        <v>12893</v>
      </c>
      <c r="B4742" s="372" t="s">
        <v>329</v>
      </c>
      <c r="C4742" s="374" t="s">
        <v>43</v>
      </c>
      <c r="D4742" s="374" t="s">
        <v>98</v>
      </c>
      <c r="E4742" s="375">
        <v>9.6060000000000004E-4</v>
      </c>
      <c r="F4742" s="268">
        <f>IF(C4742="MAT.",VLOOKUP(A4742,INSUMOS_AUX!A:F,6,FALSE),0)</f>
        <v>48</v>
      </c>
      <c r="G4742" s="375">
        <f>IF(C4742="M.O.",VLOOKUP(A4742,INSUMOS_AUX!A:F,6,FALSE),0)</f>
        <v>0</v>
      </c>
    </row>
    <row r="4743" spans="1:7">
      <c r="A4743" s="414">
        <v>1535</v>
      </c>
      <c r="B4743" s="372" t="s">
        <v>362</v>
      </c>
      <c r="C4743" s="374" t="s">
        <v>43</v>
      </c>
      <c r="D4743" s="374" t="s">
        <v>2</v>
      </c>
      <c r="E4743" s="375">
        <v>1</v>
      </c>
      <c r="F4743" s="268">
        <f>IF(C4743="MAT.",VLOOKUP(A4743,INSUMOS_AUX!A:F,6,FALSE),0)</f>
        <v>2.59</v>
      </c>
      <c r="G4743" s="375">
        <f>IF(C4743="M.O.",VLOOKUP(A4743,INSUMOS_AUX!A:F,6,FALSE),0)</f>
        <v>0</v>
      </c>
    </row>
    <row r="4744" spans="1:7">
      <c r="A4744" s="414">
        <v>2436</v>
      </c>
      <c r="B4744" s="372" t="s">
        <v>333</v>
      </c>
      <c r="C4744" s="374" t="s">
        <v>92</v>
      </c>
      <c r="D4744" s="374" t="s">
        <v>97</v>
      </c>
      <c r="E4744" s="375">
        <v>0.30903000000000003</v>
      </c>
      <c r="F4744" s="268">
        <f>IF(C4744="MAT.",VLOOKUP(A4744,INSUMOS_AUX!A:F,6,FALSE),0)</f>
        <v>0</v>
      </c>
      <c r="G4744" s="375">
        <f>IF(C4744="M.O.",VLOOKUP(A4744,INSUMOS_AUX!A:F,6,FALSE),0)</f>
        <v>13.35</v>
      </c>
    </row>
    <row r="4745" spans="1:7">
      <c r="A4745" s="414">
        <v>247</v>
      </c>
      <c r="B4745" s="372" t="s">
        <v>348</v>
      </c>
      <c r="C4745" s="374" t="s">
        <v>92</v>
      </c>
      <c r="D4745" s="374" t="s">
        <v>97</v>
      </c>
      <c r="E4745" s="375">
        <v>0.30903000000000003</v>
      </c>
      <c r="F4745" s="268">
        <f>IF(C4745="MAT.",VLOOKUP(A4745,INSUMOS_AUX!A:F,6,FALSE),0)</f>
        <v>0</v>
      </c>
      <c r="G4745" s="375">
        <f>IF(C4745="M.O.",VLOOKUP(A4745,INSUMOS_AUX!A:F,6,FALSE),0)</f>
        <v>10.01</v>
      </c>
    </row>
    <row r="4746" spans="1:7">
      <c r="A4746" s="414">
        <v>25966</v>
      </c>
      <c r="B4746" s="372" t="s">
        <v>3980</v>
      </c>
      <c r="C4746" s="374" t="s">
        <v>43</v>
      </c>
      <c r="D4746" s="374" t="s">
        <v>113</v>
      </c>
      <c r="E4746" s="375">
        <v>9.0689999999999998E-4</v>
      </c>
      <c r="F4746" s="268">
        <f>IF(C4746="MAT.",VLOOKUP(A4746,INSUMOS_AUX!A:F,6,FALSE),0)</f>
        <v>13.63</v>
      </c>
      <c r="G4746" s="375">
        <f>IF(C4746="M.O.",VLOOKUP(A4746,INSUMOS_AUX!A:F,6,FALSE),0)</f>
        <v>0</v>
      </c>
    </row>
    <row r="4747" spans="1:7">
      <c r="A4747" s="414">
        <v>2711</v>
      </c>
      <c r="B4747" s="372" t="s">
        <v>334</v>
      </c>
      <c r="C4747" s="374" t="s">
        <v>43</v>
      </c>
      <c r="D4747" s="374" t="s">
        <v>2</v>
      </c>
      <c r="E4747" s="375">
        <v>3.9876000000000001E-4</v>
      </c>
      <c r="F4747" s="268">
        <f>IF(C4747="MAT.",VLOOKUP(A4747,INSUMOS_AUX!A:F,6,FALSE),0)</f>
        <v>100.24</v>
      </c>
      <c r="G4747" s="375">
        <f>IF(C4747="M.O.",VLOOKUP(A4747,INSUMOS_AUX!A:F,6,FALSE),0)</f>
        <v>0</v>
      </c>
    </row>
    <row r="4748" spans="1:7">
      <c r="A4748" s="414">
        <v>36144</v>
      </c>
      <c r="B4748" s="372" t="s">
        <v>4026</v>
      </c>
      <c r="C4748" s="374" t="s">
        <v>43</v>
      </c>
      <c r="D4748" s="374" t="s">
        <v>2</v>
      </c>
      <c r="E4748" s="375">
        <v>6.6892320000000005E-2</v>
      </c>
      <c r="F4748" s="268">
        <f>IF(C4748="MAT.",VLOOKUP(A4748,INSUMOS_AUX!A:F,6,FALSE),0)</f>
        <v>1.1200000000000001</v>
      </c>
      <c r="G4748" s="375">
        <f>IF(C4748="M.O.",VLOOKUP(A4748,INSUMOS_AUX!A:F,6,FALSE),0)</f>
        <v>0</v>
      </c>
    </row>
    <row r="4749" spans="1:7">
      <c r="A4749" s="414">
        <v>36146</v>
      </c>
      <c r="B4749" s="372" t="s">
        <v>3883</v>
      </c>
      <c r="C4749" s="374" t="s">
        <v>43</v>
      </c>
      <c r="D4749" s="374" t="s">
        <v>2</v>
      </c>
      <c r="E4749" s="375">
        <v>7.4417999999999999E-4</v>
      </c>
      <c r="F4749" s="268">
        <f>IF(C4749="MAT.",VLOOKUP(A4749,INSUMOS_AUX!A:F,6,FALSE),0)</f>
        <v>170</v>
      </c>
      <c r="G4749" s="375">
        <f>IF(C4749="M.O.",VLOOKUP(A4749,INSUMOS_AUX!A:F,6,FALSE),0)</f>
        <v>0</v>
      </c>
    </row>
    <row r="4750" spans="1:7" ht="21">
      <c r="A4750" s="414">
        <v>36149</v>
      </c>
      <c r="B4750" s="372" t="s">
        <v>4647</v>
      </c>
      <c r="C4750" s="374" t="s">
        <v>43</v>
      </c>
      <c r="D4750" s="374" t="s">
        <v>2</v>
      </c>
      <c r="E4750" s="375">
        <v>4.3199999999999998E-4</v>
      </c>
      <c r="F4750" s="268">
        <f>IF(C4750="MAT.",VLOOKUP(A4750,INSUMOS_AUX!A:F,6,FALSE),0)</f>
        <v>117.5</v>
      </c>
      <c r="G4750" s="375">
        <f>IF(C4750="M.O.",VLOOKUP(A4750,INSUMOS_AUX!A:F,6,FALSE),0)</f>
        <v>0</v>
      </c>
    </row>
    <row r="4751" spans="1:7">
      <c r="A4751" s="414">
        <v>36150</v>
      </c>
      <c r="B4751" s="372" t="s">
        <v>780</v>
      </c>
      <c r="C4751" s="374" t="s">
        <v>43</v>
      </c>
      <c r="D4751" s="374" t="s">
        <v>2</v>
      </c>
      <c r="E4751" s="375">
        <v>1.58778E-3</v>
      </c>
      <c r="F4751" s="268">
        <f>IF(C4751="MAT.",VLOOKUP(A4751,INSUMOS_AUX!A:F,6,FALSE),0)</f>
        <v>29.7</v>
      </c>
      <c r="G4751" s="375">
        <f>IF(C4751="M.O.",VLOOKUP(A4751,INSUMOS_AUX!A:F,6,FALSE),0)</f>
        <v>0</v>
      </c>
    </row>
    <row r="4752" spans="1:7" ht="21">
      <c r="A4752" s="414">
        <v>36153</v>
      </c>
      <c r="B4752" s="372" t="s">
        <v>4184</v>
      </c>
      <c r="C4752" s="374" t="s">
        <v>43</v>
      </c>
      <c r="D4752" s="374" t="s">
        <v>2</v>
      </c>
      <c r="E4752" s="375">
        <v>6.4499999999999996E-4</v>
      </c>
      <c r="F4752" s="268">
        <f>IF(C4752="MAT.",VLOOKUP(A4752,INSUMOS_AUX!A:F,6,FALSE),0)</f>
        <v>133.75</v>
      </c>
      <c r="G4752" s="375">
        <f>IF(C4752="M.O.",VLOOKUP(A4752,INSUMOS_AUX!A:F,6,FALSE),0)</f>
        <v>0</v>
      </c>
    </row>
    <row r="4753" spans="1:7">
      <c r="A4753" s="414">
        <v>37370</v>
      </c>
      <c r="B4753" s="372" t="s">
        <v>104</v>
      </c>
      <c r="C4753" s="374" t="s">
        <v>43</v>
      </c>
      <c r="D4753" s="374" t="s">
        <v>97</v>
      </c>
      <c r="E4753" s="375">
        <v>0.6</v>
      </c>
      <c r="F4753" s="268">
        <f>IF(C4753="MAT.",VLOOKUP(A4753,INSUMOS_AUX!A:F,6,FALSE),0)</f>
        <v>1.7</v>
      </c>
      <c r="G4753" s="375">
        <f>IF(C4753="M.O.",VLOOKUP(A4753,INSUMOS_AUX!A:F,6,FALSE),0)</f>
        <v>0</v>
      </c>
    </row>
    <row r="4754" spans="1:7">
      <c r="A4754" s="414">
        <v>37371</v>
      </c>
      <c r="B4754" s="372" t="s">
        <v>105</v>
      </c>
      <c r="C4754" s="374" t="s">
        <v>43</v>
      </c>
      <c r="D4754" s="374" t="s">
        <v>97</v>
      </c>
      <c r="E4754" s="375">
        <v>0.6</v>
      </c>
      <c r="F4754" s="268">
        <f>IF(C4754="MAT.",VLOOKUP(A4754,INSUMOS_AUX!A:F,6,FALSE),0)</f>
        <v>0.64</v>
      </c>
      <c r="G4754" s="375">
        <f>IF(C4754="M.O.",VLOOKUP(A4754,INSUMOS_AUX!A:F,6,FALSE),0)</f>
        <v>0</v>
      </c>
    </row>
    <row r="4755" spans="1:7">
      <c r="A4755" s="414">
        <v>37372</v>
      </c>
      <c r="B4755" s="372" t="s">
        <v>106</v>
      </c>
      <c r="C4755" s="374" t="s">
        <v>43</v>
      </c>
      <c r="D4755" s="374" t="s">
        <v>97</v>
      </c>
      <c r="E4755" s="375">
        <v>0.6</v>
      </c>
      <c r="F4755" s="268">
        <f>IF(C4755="MAT.",VLOOKUP(A4755,INSUMOS_AUX!A:F,6,FALSE),0)</f>
        <v>0.37</v>
      </c>
      <c r="G4755" s="375">
        <f>IF(C4755="M.O.",VLOOKUP(A4755,INSUMOS_AUX!A:F,6,FALSE),0)</f>
        <v>0</v>
      </c>
    </row>
    <row r="4756" spans="1:7">
      <c r="A4756" s="414">
        <v>37373</v>
      </c>
      <c r="B4756" s="372" t="s">
        <v>107</v>
      </c>
      <c r="C4756" s="374" t="s">
        <v>43</v>
      </c>
      <c r="D4756" s="374" t="s">
        <v>97</v>
      </c>
      <c r="E4756" s="375">
        <v>0.6</v>
      </c>
      <c r="F4756" s="268">
        <f>IF(C4756="MAT.",VLOOKUP(A4756,INSUMOS_AUX!A:F,6,FALSE),0)</f>
        <v>0.02</v>
      </c>
      <c r="G4756" s="375">
        <f>IF(C4756="M.O.",VLOOKUP(A4756,INSUMOS_AUX!A:F,6,FALSE),0)</f>
        <v>0</v>
      </c>
    </row>
    <row r="4757" spans="1:7">
      <c r="A4757" s="414">
        <v>38382</v>
      </c>
      <c r="B4757" s="372" t="s">
        <v>2915</v>
      </c>
      <c r="C4757" s="374" t="s">
        <v>43</v>
      </c>
      <c r="D4757" s="374" t="s">
        <v>2</v>
      </c>
      <c r="E4757" s="375">
        <v>1.6379999999999999E-3</v>
      </c>
      <c r="F4757" s="268">
        <f>IF(C4757="MAT.",VLOOKUP(A4757,INSUMOS_AUX!A:F,6,FALSE),0)</f>
        <v>7.37</v>
      </c>
      <c r="G4757" s="375">
        <f>IF(C4757="M.O.",VLOOKUP(A4757,INSUMOS_AUX!A:F,6,FALSE),0)</f>
        <v>0</v>
      </c>
    </row>
    <row r="4758" spans="1:7">
      <c r="A4758" s="414">
        <v>38390</v>
      </c>
      <c r="B4758" s="372" t="s">
        <v>4067</v>
      </c>
      <c r="C4758" s="374" t="s">
        <v>43</v>
      </c>
      <c r="D4758" s="374" t="s">
        <v>2</v>
      </c>
      <c r="E4758" s="375">
        <v>9.0689999999999998E-4</v>
      </c>
      <c r="F4758" s="268">
        <f>IF(C4758="MAT.",VLOOKUP(A4758,INSUMOS_AUX!A:F,6,FALSE),0)</f>
        <v>22.22</v>
      </c>
      <c r="G4758" s="375">
        <f>IF(C4758="M.O.",VLOOKUP(A4758,INSUMOS_AUX!A:F,6,FALSE),0)</f>
        <v>0</v>
      </c>
    </row>
    <row r="4759" spans="1:7">
      <c r="A4759" s="414">
        <v>38393</v>
      </c>
      <c r="B4759" s="372" t="s">
        <v>4066</v>
      </c>
      <c r="C4759" s="374" t="s">
        <v>43</v>
      </c>
      <c r="D4759" s="374" t="s">
        <v>2</v>
      </c>
      <c r="E4759" s="375">
        <v>9.0689999999999998E-4</v>
      </c>
      <c r="F4759" s="268">
        <f>IF(C4759="MAT.",VLOOKUP(A4759,INSUMOS_AUX!A:F,6,FALSE),0)</f>
        <v>10.02</v>
      </c>
      <c r="G4759" s="375">
        <f>IF(C4759="M.O.",VLOOKUP(A4759,INSUMOS_AUX!A:F,6,FALSE),0)</f>
        <v>0</v>
      </c>
    </row>
    <row r="4760" spans="1:7">
      <c r="A4760" s="414">
        <v>38396</v>
      </c>
      <c r="B4760" s="372" t="s">
        <v>4090</v>
      </c>
      <c r="C4760" s="374" t="s">
        <v>43</v>
      </c>
      <c r="D4760" s="374" t="s">
        <v>2</v>
      </c>
      <c r="E4760" s="375">
        <v>3.252E-5</v>
      </c>
      <c r="F4760" s="268">
        <f>IF(C4760="MAT.",VLOOKUP(A4760,INSUMOS_AUX!A:F,6,FALSE),0)</f>
        <v>308.81</v>
      </c>
      <c r="G4760" s="375">
        <f>IF(C4760="M.O.",VLOOKUP(A4760,INSUMOS_AUX!A:F,6,FALSE),0)</f>
        <v>0</v>
      </c>
    </row>
    <row r="4761" spans="1:7">
      <c r="A4761" s="414">
        <v>38399</v>
      </c>
      <c r="B4761" s="372" t="s">
        <v>914</v>
      </c>
      <c r="C4761" s="374" t="s">
        <v>43</v>
      </c>
      <c r="D4761" s="374" t="s">
        <v>2</v>
      </c>
      <c r="E4761" s="375">
        <v>1.6248E-4</v>
      </c>
      <c r="F4761" s="268">
        <f>IF(C4761="MAT.",VLOOKUP(A4761,INSUMOS_AUX!A:F,6,FALSE),0)</f>
        <v>123.87</v>
      </c>
      <c r="G4761" s="375">
        <f>IF(C4761="M.O.",VLOOKUP(A4761,INSUMOS_AUX!A:F,6,FALSE),0)</f>
        <v>0</v>
      </c>
    </row>
    <row r="4762" spans="1:7" ht="21">
      <c r="A4762" s="414">
        <v>38413</v>
      </c>
      <c r="B4762" s="372" t="s">
        <v>2921</v>
      </c>
      <c r="C4762" s="374" t="s">
        <v>43</v>
      </c>
      <c r="D4762" s="374" t="s">
        <v>2</v>
      </c>
      <c r="E4762" s="375">
        <v>2.6460000000000001E-5</v>
      </c>
      <c r="F4762" s="268">
        <f>IF(C4762="MAT.",VLOOKUP(A4762,INSUMOS_AUX!A:F,6,FALSE),0)</f>
        <v>623.17999999999995</v>
      </c>
      <c r="G4762" s="375">
        <f>IF(C4762="M.O.",VLOOKUP(A4762,INSUMOS_AUX!A:F,6,FALSE),0)</f>
        <v>0</v>
      </c>
    </row>
    <row r="4763" spans="1:7">
      <c r="A4763" s="414">
        <v>38476</v>
      </c>
      <c r="B4763" s="372" t="s">
        <v>2266</v>
      </c>
      <c r="C4763" s="374" t="s">
        <v>43</v>
      </c>
      <c r="D4763" s="374" t="s">
        <v>2</v>
      </c>
      <c r="E4763" s="375">
        <v>1.2342000000000001E-4</v>
      </c>
      <c r="F4763" s="268">
        <f>IF(C4763="MAT.",VLOOKUP(A4763,INSUMOS_AUX!A:F,6,FALSE),0)</f>
        <v>186.63</v>
      </c>
      <c r="G4763" s="375">
        <f>IF(C4763="M.O.",VLOOKUP(A4763,INSUMOS_AUX!A:F,6,FALSE),0)</f>
        <v>0</v>
      </c>
    </row>
    <row r="4764" spans="1:7">
      <c r="A4764" s="414">
        <v>38477</v>
      </c>
      <c r="B4764" s="372" t="s">
        <v>2267</v>
      </c>
      <c r="C4764" s="374" t="s">
        <v>43</v>
      </c>
      <c r="D4764" s="374" t="s">
        <v>2</v>
      </c>
      <c r="E4764" s="375">
        <v>2.6460000000000001E-5</v>
      </c>
      <c r="F4764" s="268">
        <f>IF(C4764="MAT.",VLOOKUP(A4764,INSUMOS_AUX!A:F,6,FALSE),0)</f>
        <v>528.54</v>
      </c>
      <c r="G4764" s="375">
        <f>IF(C4764="M.O.",VLOOKUP(A4764,INSUMOS_AUX!A:F,6,FALSE),0)</f>
        <v>0</v>
      </c>
    </row>
    <row r="4765" spans="1:7">
      <c r="A4765" s="414"/>
      <c r="B4765" s="110"/>
      <c r="C4765" s="97"/>
      <c r="D4765" s="97"/>
      <c r="E4765" s="97"/>
      <c r="F4765" s="97"/>
      <c r="G4765" s="97"/>
    </row>
    <row r="4766" spans="1:7" ht="31.5">
      <c r="A4766" s="414" t="s">
        <v>5926</v>
      </c>
      <c r="B4766" s="358" t="s">
        <v>5927</v>
      </c>
      <c r="C4766" s="360" t="s">
        <v>75</v>
      </c>
      <c r="D4766" s="360" t="s">
        <v>2</v>
      </c>
      <c r="E4766" s="361">
        <v>2</v>
      </c>
      <c r="F4766" s="361">
        <f t="shared" ref="F4766:G4766" si="158">SUMPRODUCT($E4767:$E4793,F4767:F4793)</f>
        <v>645.04995653000014</v>
      </c>
      <c r="G4766" s="361">
        <f t="shared" si="158"/>
        <v>84.220976000000007</v>
      </c>
    </row>
    <row r="4767" spans="1:7">
      <c r="A4767" s="414">
        <v>10</v>
      </c>
      <c r="B4767" s="372" t="s">
        <v>332</v>
      </c>
      <c r="C4767" s="374" t="s">
        <v>43</v>
      </c>
      <c r="D4767" s="374" t="s">
        <v>2</v>
      </c>
      <c r="E4767" s="375">
        <v>5.6120400000000001E-2</v>
      </c>
      <c r="F4767" s="268">
        <f>IF(C4767="MAT.",VLOOKUP(A4767,INSUMOS_AUX!A:F,6,FALSE),0)</f>
        <v>6.13</v>
      </c>
      <c r="G4767" s="375">
        <f>IF(C4767="M.O.",VLOOKUP(A4767,INSUMOS_AUX!A:F,6,FALSE),0)</f>
        <v>0</v>
      </c>
    </row>
    <row r="4768" spans="1:7" ht="21">
      <c r="A4768" s="414">
        <v>11359</v>
      </c>
      <c r="B4768" s="372" t="s">
        <v>5603</v>
      </c>
      <c r="C4768" s="374" t="s">
        <v>43</v>
      </c>
      <c r="D4768" s="374" t="s">
        <v>2</v>
      </c>
      <c r="E4768" s="375">
        <v>4.7390000000000003E-4</v>
      </c>
      <c r="F4768" s="268">
        <f>IF(C4768="MAT.",VLOOKUP(A4768,INSUMOS_AUX!A:F,6,FALSE),0)</f>
        <v>604.45000000000005</v>
      </c>
      <c r="G4768" s="375">
        <f>IF(C4768="M.O.",VLOOKUP(A4768,INSUMOS_AUX!A:F,6,FALSE),0)</f>
        <v>0</v>
      </c>
    </row>
    <row r="4769" spans="1:7" ht="21">
      <c r="A4769" s="414">
        <v>12041</v>
      </c>
      <c r="B4769" s="372" t="s">
        <v>373</v>
      </c>
      <c r="C4769" s="374" t="s">
        <v>43</v>
      </c>
      <c r="D4769" s="374" t="s">
        <v>2</v>
      </c>
      <c r="E4769" s="375">
        <v>1</v>
      </c>
      <c r="F4769" s="268">
        <f>IF(C4769="MAT.",VLOOKUP(A4769,INSUMOS_AUX!A:F,6,FALSE),0)</f>
        <v>616.98</v>
      </c>
      <c r="G4769" s="375">
        <f>IF(C4769="M.O.",VLOOKUP(A4769,INSUMOS_AUX!A:F,6,FALSE),0)</f>
        <v>0</v>
      </c>
    </row>
    <row r="4770" spans="1:7">
      <c r="A4770" s="414">
        <v>12815</v>
      </c>
      <c r="B4770" s="372" t="s">
        <v>2406</v>
      </c>
      <c r="C4770" s="374" t="s">
        <v>43</v>
      </c>
      <c r="D4770" s="374" t="s">
        <v>2</v>
      </c>
      <c r="E4770" s="375">
        <v>6.3483700000000004E-2</v>
      </c>
      <c r="F4770" s="268">
        <f>IF(C4770="MAT.",VLOOKUP(A4770,INSUMOS_AUX!A:F,6,FALSE),0)</f>
        <v>5.65</v>
      </c>
      <c r="G4770" s="375">
        <f>IF(C4770="M.O.",VLOOKUP(A4770,INSUMOS_AUX!A:F,6,FALSE),0)</f>
        <v>0</v>
      </c>
    </row>
    <row r="4771" spans="1:7">
      <c r="A4771" s="414">
        <v>12892</v>
      </c>
      <c r="B4771" s="372" t="s">
        <v>328</v>
      </c>
      <c r="C4771" s="374" t="s">
        <v>43</v>
      </c>
      <c r="D4771" s="374" t="s">
        <v>98</v>
      </c>
      <c r="E4771" s="375">
        <v>9.6142199999999997E-2</v>
      </c>
      <c r="F4771" s="268">
        <f>IF(C4771="MAT.",VLOOKUP(A4771,INSUMOS_AUX!A:F,6,FALSE),0)</f>
        <v>9</v>
      </c>
      <c r="G4771" s="375">
        <f>IF(C4771="M.O.",VLOOKUP(A4771,INSUMOS_AUX!A:F,6,FALSE),0)</f>
        <v>0</v>
      </c>
    </row>
    <row r="4772" spans="1:7">
      <c r="A4772" s="414">
        <v>12893</v>
      </c>
      <c r="B4772" s="372" t="s">
        <v>329</v>
      </c>
      <c r="C4772" s="374" t="s">
        <v>43</v>
      </c>
      <c r="D4772" s="374" t="s">
        <v>98</v>
      </c>
      <c r="E4772" s="375">
        <v>1.1207E-2</v>
      </c>
      <c r="F4772" s="268">
        <f>IF(C4772="MAT.",VLOOKUP(A4772,INSUMOS_AUX!A:F,6,FALSE),0)</f>
        <v>48</v>
      </c>
      <c r="G4772" s="375">
        <f>IF(C4772="M.O.",VLOOKUP(A4772,INSUMOS_AUX!A:F,6,FALSE),0)</f>
        <v>0</v>
      </c>
    </row>
    <row r="4773" spans="1:7">
      <c r="A4773" s="414">
        <v>2436</v>
      </c>
      <c r="B4773" s="372" t="s">
        <v>333</v>
      </c>
      <c r="C4773" s="374" t="s">
        <v>92</v>
      </c>
      <c r="D4773" s="374" t="s">
        <v>97</v>
      </c>
      <c r="E4773" s="375">
        <v>3.6053500000000001</v>
      </c>
      <c r="F4773" s="268">
        <f>IF(C4773="MAT.",VLOOKUP(A4773,INSUMOS_AUX!A:F,6,FALSE),0)</f>
        <v>0</v>
      </c>
      <c r="G4773" s="375">
        <f>IF(C4773="M.O.",VLOOKUP(A4773,INSUMOS_AUX!A:F,6,FALSE),0)</f>
        <v>13.35</v>
      </c>
    </row>
    <row r="4774" spans="1:7">
      <c r="A4774" s="414">
        <v>247</v>
      </c>
      <c r="B4774" s="372" t="s">
        <v>348</v>
      </c>
      <c r="C4774" s="374" t="s">
        <v>92</v>
      </c>
      <c r="D4774" s="374" t="s">
        <v>97</v>
      </c>
      <c r="E4774" s="375">
        <v>3.6053500000000001</v>
      </c>
      <c r="F4774" s="268">
        <f>IF(C4774="MAT.",VLOOKUP(A4774,INSUMOS_AUX!A:F,6,FALSE),0)</f>
        <v>0</v>
      </c>
      <c r="G4774" s="375">
        <f>IF(C4774="M.O.",VLOOKUP(A4774,INSUMOS_AUX!A:F,6,FALSE),0)</f>
        <v>10.01</v>
      </c>
    </row>
    <row r="4775" spans="1:7">
      <c r="A4775" s="414">
        <v>25966</v>
      </c>
      <c r="B4775" s="372" t="s">
        <v>3980</v>
      </c>
      <c r="C4775" s="374" t="s">
        <v>43</v>
      </c>
      <c r="D4775" s="374" t="s">
        <v>113</v>
      </c>
      <c r="E4775" s="375">
        <v>1.05805E-2</v>
      </c>
      <c r="F4775" s="268">
        <f>IF(C4775="MAT.",VLOOKUP(A4775,INSUMOS_AUX!A:F,6,FALSE),0)</f>
        <v>13.63</v>
      </c>
      <c r="G4775" s="375">
        <f>IF(C4775="M.O.",VLOOKUP(A4775,INSUMOS_AUX!A:F,6,FALSE),0)</f>
        <v>0</v>
      </c>
    </row>
    <row r="4776" spans="1:7">
      <c r="A4776" s="414">
        <v>2711</v>
      </c>
      <c r="B4776" s="372" t="s">
        <v>334</v>
      </c>
      <c r="C4776" s="374" t="s">
        <v>43</v>
      </c>
      <c r="D4776" s="374" t="s">
        <v>2</v>
      </c>
      <c r="E4776" s="375">
        <v>4.6522000000000004E-3</v>
      </c>
      <c r="F4776" s="268">
        <f>IF(C4776="MAT.",VLOOKUP(A4776,INSUMOS_AUX!A:F,6,FALSE),0)</f>
        <v>100.24</v>
      </c>
      <c r="G4776" s="375">
        <f>IF(C4776="M.O.",VLOOKUP(A4776,INSUMOS_AUX!A:F,6,FALSE),0)</f>
        <v>0</v>
      </c>
    </row>
    <row r="4777" spans="1:7">
      <c r="A4777" s="414">
        <v>36144</v>
      </c>
      <c r="B4777" s="372" t="s">
        <v>4026</v>
      </c>
      <c r="C4777" s="374" t="s">
        <v>43</v>
      </c>
      <c r="D4777" s="374" t="s">
        <v>2</v>
      </c>
      <c r="E4777" s="375">
        <v>0.78041039999999995</v>
      </c>
      <c r="F4777" s="268">
        <f>IF(C4777="MAT.",VLOOKUP(A4777,INSUMOS_AUX!A:F,6,FALSE),0)</f>
        <v>1.1200000000000001</v>
      </c>
      <c r="G4777" s="375">
        <f>IF(C4777="M.O.",VLOOKUP(A4777,INSUMOS_AUX!A:F,6,FALSE),0)</f>
        <v>0</v>
      </c>
    </row>
    <row r="4778" spans="1:7">
      <c r="A4778" s="414">
        <v>36146</v>
      </c>
      <c r="B4778" s="372" t="s">
        <v>3883</v>
      </c>
      <c r="C4778" s="374" t="s">
        <v>43</v>
      </c>
      <c r="D4778" s="374" t="s">
        <v>2</v>
      </c>
      <c r="E4778" s="375">
        <v>8.6820999999999999E-3</v>
      </c>
      <c r="F4778" s="268">
        <f>IF(C4778="MAT.",VLOOKUP(A4778,INSUMOS_AUX!A:F,6,FALSE),0)</f>
        <v>170</v>
      </c>
      <c r="G4778" s="375">
        <f>IF(C4778="M.O.",VLOOKUP(A4778,INSUMOS_AUX!A:F,6,FALSE),0)</f>
        <v>0</v>
      </c>
    </row>
    <row r="4779" spans="1:7" ht="21">
      <c r="A4779" s="414">
        <v>36149</v>
      </c>
      <c r="B4779" s="372" t="s">
        <v>4647</v>
      </c>
      <c r="C4779" s="374" t="s">
        <v>43</v>
      </c>
      <c r="D4779" s="374" t="s">
        <v>2</v>
      </c>
      <c r="E4779" s="375">
        <v>5.0400000000000002E-3</v>
      </c>
      <c r="F4779" s="268">
        <f>IF(C4779="MAT.",VLOOKUP(A4779,INSUMOS_AUX!A:F,6,FALSE),0)</f>
        <v>117.5</v>
      </c>
      <c r="G4779" s="375">
        <f>IF(C4779="M.O.",VLOOKUP(A4779,INSUMOS_AUX!A:F,6,FALSE),0)</f>
        <v>0</v>
      </c>
    </row>
    <row r="4780" spans="1:7">
      <c r="A4780" s="414">
        <v>36150</v>
      </c>
      <c r="B4780" s="372" t="s">
        <v>780</v>
      </c>
      <c r="C4780" s="374" t="s">
        <v>43</v>
      </c>
      <c r="D4780" s="374" t="s">
        <v>2</v>
      </c>
      <c r="E4780" s="375">
        <v>1.8524100000000002E-2</v>
      </c>
      <c r="F4780" s="268">
        <f>IF(C4780="MAT.",VLOOKUP(A4780,INSUMOS_AUX!A:F,6,FALSE),0)</f>
        <v>29.7</v>
      </c>
      <c r="G4780" s="375">
        <f>IF(C4780="M.O.",VLOOKUP(A4780,INSUMOS_AUX!A:F,6,FALSE),0)</f>
        <v>0</v>
      </c>
    </row>
    <row r="4781" spans="1:7" ht="21">
      <c r="A4781" s="414">
        <v>36153</v>
      </c>
      <c r="B4781" s="372" t="s">
        <v>4184</v>
      </c>
      <c r="C4781" s="374" t="s">
        <v>43</v>
      </c>
      <c r="D4781" s="374" t="s">
        <v>2</v>
      </c>
      <c r="E4781" s="375">
        <v>7.5249999999999996E-3</v>
      </c>
      <c r="F4781" s="268">
        <f>IF(C4781="MAT.",VLOOKUP(A4781,INSUMOS_AUX!A:F,6,FALSE),0)</f>
        <v>133.75</v>
      </c>
      <c r="G4781" s="375">
        <f>IF(C4781="M.O.",VLOOKUP(A4781,INSUMOS_AUX!A:F,6,FALSE),0)</f>
        <v>0</v>
      </c>
    </row>
    <row r="4782" spans="1:7">
      <c r="A4782" s="414">
        <v>37370</v>
      </c>
      <c r="B4782" s="372" t="s">
        <v>104</v>
      </c>
      <c r="C4782" s="374" t="s">
        <v>43</v>
      </c>
      <c r="D4782" s="374" t="s">
        <v>97</v>
      </c>
      <c r="E4782" s="375">
        <v>7</v>
      </c>
      <c r="F4782" s="268">
        <f>IF(C4782="MAT.",VLOOKUP(A4782,INSUMOS_AUX!A:F,6,FALSE),0)</f>
        <v>1.7</v>
      </c>
      <c r="G4782" s="375">
        <f>IF(C4782="M.O.",VLOOKUP(A4782,INSUMOS_AUX!A:F,6,FALSE),0)</f>
        <v>0</v>
      </c>
    </row>
    <row r="4783" spans="1:7">
      <c r="A4783" s="414">
        <v>37371</v>
      </c>
      <c r="B4783" s="372" t="s">
        <v>105</v>
      </c>
      <c r="C4783" s="374" t="s">
        <v>43</v>
      </c>
      <c r="D4783" s="374" t="s">
        <v>97</v>
      </c>
      <c r="E4783" s="375">
        <v>7</v>
      </c>
      <c r="F4783" s="268">
        <f>IF(C4783="MAT.",VLOOKUP(A4783,INSUMOS_AUX!A:F,6,FALSE),0)</f>
        <v>0.64</v>
      </c>
      <c r="G4783" s="375">
        <f>IF(C4783="M.O.",VLOOKUP(A4783,INSUMOS_AUX!A:F,6,FALSE),0)</f>
        <v>0</v>
      </c>
    </row>
    <row r="4784" spans="1:7">
      <c r="A4784" s="414">
        <v>37372</v>
      </c>
      <c r="B4784" s="372" t="s">
        <v>106</v>
      </c>
      <c r="C4784" s="374" t="s">
        <v>43</v>
      </c>
      <c r="D4784" s="374" t="s">
        <v>97</v>
      </c>
      <c r="E4784" s="375">
        <v>7</v>
      </c>
      <c r="F4784" s="268">
        <f>IF(C4784="MAT.",VLOOKUP(A4784,INSUMOS_AUX!A:F,6,FALSE),0)</f>
        <v>0.37</v>
      </c>
      <c r="G4784" s="375">
        <f>IF(C4784="M.O.",VLOOKUP(A4784,INSUMOS_AUX!A:F,6,FALSE),0)</f>
        <v>0</v>
      </c>
    </row>
    <row r="4785" spans="1:7">
      <c r="A4785" s="414">
        <v>37373</v>
      </c>
      <c r="B4785" s="372" t="s">
        <v>107</v>
      </c>
      <c r="C4785" s="374" t="s">
        <v>43</v>
      </c>
      <c r="D4785" s="374" t="s">
        <v>97</v>
      </c>
      <c r="E4785" s="375">
        <v>7</v>
      </c>
      <c r="F4785" s="268">
        <f>IF(C4785="MAT.",VLOOKUP(A4785,INSUMOS_AUX!A:F,6,FALSE),0)</f>
        <v>0.02</v>
      </c>
      <c r="G4785" s="375">
        <f>IF(C4785="M.O.",VLOOKUP(A4785,INSUMOS_AUX!A:F,6,FALSE),0)</f>
        <v>0</v>
      </c>
    </row>
    <row r="4786" spans="1:7">
      <c r="A4786" s="414">
        <v>38382</v>
      </c>
      <c r="B4786" s="372" t="s">
        <v>2915</v>
      </c>
      <c r="C4786" s="374" t="s">
        <v>43</v>
      </c>
      <c r="D4786" s="374" t="s">
        <v>2</v>
      </c>
      <c r="E4786" s="375">
        <v>1.9109999999999999E-2</v>
      </c>
      <c r="F4786" s="268">
        <f>IF(C4786="MAT.",VLOOKUP(A4786,INSUMOS_AUX!A:F,6,FALSE),0)</f>
        <v>7.37</v>
      </c>
      <c r="G4786" s="375">
        <f>IF(C4786="M.O.",VLOOKUP(A4786,INSUMOS_AUX!A:F,6,FALSE),0)</f>
        <v>0</v>
      </c>
    </row>
    <row r="4787" spans="1:7">
      <c r="A4787" s="414">
        <v>38390</v>
      </c>
      <c r="B4787" s="372" t="s">
        <v>4067</v>
      </c>
      <c r="C4787" s="374" t="s">
        <v>43</v>
      </c>
      <c r="D4787" s="374" t="s">
        <v>2</v>
      </c>
      <c r="E4787" s="375">
        <v>1.05805E-2</v>
      </c>
      <c r="F4787" s="268">
        <f>IF(C4787="MAT.",VLOOKUP(A4787,INSUMOS_AUX!A:F,6,FALSE),0)</f>
        <v>22.22</v>
      </c>
      <c r="G4787" s="375">
        <f>IF(C4787="M.O.",VLOOKUP(A4787,INSUMOS_AUX!A:F,6,FALSE),0)</f>
        <v>0</v>
      </c>
    </row>
    <row r="4788" spans="1:7">
      <c r="A4788" s="414">
        <v>38393</v>
      </c>
      <c r="B4788" s="372" t="s">
        <v>4066</v>
      </c>
      <c r="C4788" s="374" t="s">
        <v>43</v>
      </c>
      <c r="D4788" s="374" t="s">
        <v>2</v>
      </c>
      <c r="E4788" s="375">
        <v>1.05805E-2</v>
      </c>
      <c r="F4788" s="268">
        <f>IF(C4788="MAT.",VLOOKUP(A4788,INSUMOS_AUX!A:F,6,FALSE),0)</f>
        <v>10.02</v>
      </c>
      <c r="G4788" s="375">
        <f>IF(C4788="M.O.",VLOOKUP(A4788,INSUMOS_AUX!A:F,6,FALSE),0)</f>
        <v>0</v>
      </c>
    </row>
    <row r="4789" spans="1:7">
      <c r="A4789" s="414">
        <v>38396</v>
      </c>
      <c r="B4789" s="372" t="s">
        <v>4090</v>
      </c>
      <c r="C4789" s="374" t="s">
        <v>43</v>
      </c>
      <c r="D4789" s="374" t="s">
        <v>2</v>
      </c>
      <c r="E4789" s="375">
        <v>3.7940000000000001E-4</v>
      </c>
      <c r="F4789" s="268">
        <f>IF(C4789="MAT.",VLOOKUP(A4789,INSUMOS_AUX!A:F,6,FALSE),0)</f>
        <v>308.81</v>
      </c>
      <c r="G4789" s="375">
        <f>IF(C4789="M.O.",VLOOKUP(A4789,INSUMOS_AUX!A:F,6,FALSE),0)</f>
        <v>0</v>
      </c>
    </row>
    <row r="4790" spans="1:7">
      <c r="A4790" s="414">
        <v>38399</v>
      </c>
      <c r="B4790" s="372" t="s">
        <v>914</v>
      </c>
      <c r="C4790" s="374" t="s">
        <v>43</v>
      </c>
      <c r="D4790" s="374" t="s">
        <v>2</v>
      </c>
      <c r="E4790" s="375">
        <v>1.8956000000000001E-3</v>
      </c>
      <c r="F4790" s="268">
        <f>IF(C4790="MAT.",VLOOKUP(A4790,INSUMOS_AUX!A:F,6,FALSE),0)</f>
        <v>123.87</v>
      </c>
      <c r="G4790" s="375">
        <f>IF(C4790="M.O.",VLOOKUP(A4790,INSUMOS_AUX!A:F,6,FALSE),0)</f>
        <v>0</v>
      </c>
    </row>
    <row r="4791" spans="1:7" ht="21">
      <c r="A4791" s="414">
        <v>38413</v>
      </c>
      <c r="B4791" s="372" t="s">
        <v>2921</v>
      </c>
      <c r="C4791" s="374" t="s">
        <v>43</v>
      </c>
      <c r="D4791" s="374" t="s">
        <v>2</v>
      </c>
      <c r="E4791" s="375">
        <v>3.0870000000000002E-4</v>
      </c>
      <c r="F4791" s="268">
        <f>IF(C4791="MAT.",VLOOKUP(A4791,INSUMOS_AUX!A:F,6,FALSE),0)</f>
        <v>623.17999999999995</v>
      </c>
      <c r="G4791" s="375">
        <f>IF(C4791="M.O.",VLOOKUP(A4791,INSUMOS_AUX!A:F,6,FALSE),0)</f>
        <v>0</v>
      </c>
    </row>
    <row r="4792" spans="1:7">
      <c r="A4792" s="414">
        <v>38476</v>
      </c>
      <c r="B4792" s="372" t="s">
        <v>2266</v>
      </c>
      <c r="C4792" s="374" t="s">
        <v>43</v>
      </c>
      <c r="D4792" s="374" t="s">
        <v>2</v>
      </c>
      <c r="E4792" s="375">
        <v>1.4399E-3</v>
      </c>
      <c r="F4792" s="268">
        <f>IF(C4792="MAT.",VLOOKUP(A4792,INSUMOS_AUX!A:F,6,FALSE),0)</f>
        <v>186.63</v>
      </c>
      <c r="G4792" s="375">
        <f>IF(C4792="M.O.",VLOOKUP(A4792,INSUMOS_AUX!A:F,6,FALSE),0)</f>
        <v>0</v>
      </c>
    </row>
    <row r="4793" spans="1:7">
      <c r="A4793" s="414">
        <v>38477</v>
      </c>
      <c r="B4793" s="372" t="s">
        <v>2267</v>
      </c>
      <c r="C4793" s="374" t="s">
        <v>43</v>
      </c>
      <c r="D4793" s="374" t="s">
        <v>2</v>
      </c>
      <c r="E4793" s="375">
        <v>3.0870000000000002E-4</v>
      </c>
      <c r="F4793" s="268">
        <f>IF(C4793="MAT.",VLOOKUP(A4793,INSUMOS_AUX!A:F,6,FALSE),0)</f>
        <v>528.54</v>
      </c>
      <c r="G4793" s="375">
        <f>IF(C4793="M.O.",VLOOKUP(A4793,INSUMOS_AUX!A:F,6,FALSE),0)</f>
        <v>0</v>
      </c>
    </row>
    <row r="4794" spans="1:7">
      <c r="A4794" s="414"/>
      <c r="B4794" s="110"/>
      <c r="C4794" s="97"/>
      <c r="D4794" s="97"/>
      <c r="E4794" s="97"/>
      <c r="F4794" s="97"/>
      <c r="G4794" s="97"/>
    </row>
    <row r="4795" spans="1:7" ht="31.5">
      <c r="A4795" s="414" t="s">
        <v>5928</v>
      </c>
      <c r="B4795" s="358" t="s">
        <v>5929</v>
      </c>
      <c r="C4795" s="360" t="s">
        <v>75</v>
      </c>
      <c r="D4795" s="360" t="s">
        <v>2</v>
      </c>
      <c r="E4795" s="361">
        <v>1</v>
      </c>
      <c r="F4795" s="361">
        <f t="shared" ref="F4795:G4795" si="159">SUMPRODUCT($E4796:$E4822,F4796:F4822)</f>
        <v>512.84995032000018</v>
      </c>
      <c r="G4795" s="361">
        <f t="shared" si="159"/>
        <v>96.252544</v>
      </c>
    </row>
    <row r="4796" spans="1:7">
      <c r="A4796" s="414">
        <v>10</v>
      </c>
      <c r="B4796" s="372" t="s">
        <v>332</v>
      </c>
      <c r="C4796" s="374" t="s">
        <v>43</v>
      </c>
      <c r="D4796" s="374" t="s">
        <v>2</v>
      </c>
      <c r="E4796" s="375">
        <v>6.4137600000000003E-2</v>
      </c>
      <c r="F4796" s="268">
        <f>IF(C4796="MAT.",VLOOKUP(A4796,INSUMOS_AUX!A:F,6,FALSE),0)</f>
        <v>6.13</v>
      </c>
      <c r="G4796" s="375">
        <f>IF(C4796="M.O.",VLOOKUP(A4796,INSUMOS_AUX!A:F,6,FALSE),0)</f>
        <v>0</v>
      </c>
    </row>
    <row r="4797" spans="1:7" ht="21">
      <c r="A4797" s="414">
        <v>11359</v>
      </c>
      <c r="B4797" s="372" t="s">
        <v>5603</v>
      </c>
      <c r="C4797" s="374" t="s">
        <v>43</v>
      </c>
      <c r="D4797" s="374" t="s">
        <v>2</v>
      </c>
      <c r="E4797" s="375">
        <v>5.4160000000000005E-4</v>
      </c>
      <c r="F4797" s="268">
        <f>IF(C4797="MAT.",VLOOKUP(A4797,INSUMOS_AUX!A:F,6,FALSE),0)</f>
        <v>604.45000000000005</v>
      </c>
      <c r="G4797" s="375">
        <f>IF(C4797="M.O.",VLOOKUP(A4797,INSUMOS_AUX!A:F,6,FALSE),0)</f>
        <v>0</v>
      </c>
    </row>
    <row r="4798" spans="1:7" ht="21">
      <c r="A4798" s="414">
        <v>12042</v>
      </c>
      <c r="B4798" s="372" t="s">
        <v>374</v>
      </c>
      <c r="C4798" s="374" t="s">
        <v>43</v>
      </c>
      <c r="D4798" s="374" t="s">
        <v>2</v>
      </c>
      <c r="E4798" s="375">
        <v>1</v>
      </c>
      <c r="F4798" s="268">
        <f>IF(C4798="MAT.",VLOOKUP(A4798,INSUMOS_AUX!A:F,6,FALSE),0)</f>
        <v>480.77</v>
      </c>
      <c r="G4798" s="375">
        <f>IF(C4798="M.O.",VLOOKUP(A4798,INSUMOS_AUX!A:F,6,FALSE),0)</f>
        <v>0</v>
      </c>
    </row>
    <row r="4799" spans="1:7">
      <c r="A4799" s="414">
        <v>12815</v>
      </c>
      <c r="B4799" s="372" t="s">
        <v>2406</v>
      </c>
      <c r="C4799" s="374" t="s">
        <v>43</v>
      </c>
      <c r="D4799" s="374" t="s">
        <v>2</v>
      </c>
      <c r="E4799" s="375">
        <v>7.2552800000000001E-2</v>
      </c>
      <c r="F4799" s="268">
        <f>IF(C4799="MAT.",VLOOKUP(A4799,INSUMOS_AUX!A:F,6,FALSE),0)</f>
        <v>5.65</v>
      </c>
      <c r="G4799" s="375">
        <f>IF(C4799="M.O.",VLOOKUP(A4799,INSUMOS_AUX!A:F,6,FALSE),0)</f>
        <v>0</v>
      </c>
    </row>
    <row r="4800" spans="1:7">
      <c r="A4800" s="414">
        <v>12892</v>
      </c>
      <c r="B4800" s="372" t="s">
        <v>328</v>
      </c>
      <c r="C4800" s="374" t="s">
        <v>43</v>
      </c>
      <c r="D4800" s="374" t="s">
        <v>98</v>
      </c>
      <c r="E4800" s="375">
        <v>0.1098768</v>
      </c>
      <c r="F4800" s="268">
        <f>IF(C4800="MAT.",VLOOKUP(A4800,INSUMOS_AUX!A:F,6,FALSE),0)</f>
        <v>9</v>
      </c>
      <c r="G4800" s="375">
        <f>IF(C4800="M.O.",VLOOKUP(A4800,INSUMOS_AUX!A:F,6,FALSE),0)</f>
        <v>0</v>
      </c>
    </row>
    <row r="4801" spans="1:7">
      <c r="A4801" s="414">
        <v>12893</v>
      </c>
      <c r="B4801" s="372" t="s">
        <v>329</v>
      </c>
      <c r="C4801" s="374" t="s">
        <v>43</v>
      </c>
      <c r="D4801" s="374" t="s">
        <v>98</v>
      </c>
      <c r="E4801" s="375">
        <v>1.2808E-2</v>
      </c>
      <c r="F4801" s="268">
        <f>IF(C4801="MAT.",VLOOKUP(A4801,INSUMOS_AUX!A:F,6,FALSE),0)</f>
        <v>48</v>
      </c>
      <c r="G4801" s="375">
        <f>IF(C4801="M.O.",VLOOKUP(A4801,INSUMOS_AUX!A:F,6,FALSE),0)</f>
        <v>0</v>
      </c>
    </row>
    <row r="4802" spans="1:7">
      <c r="A4802" s="414">
        <v>2436</v>
      </c>
      <c r="B4802" s="372" t="s">
        <v>333</v>
      </c>
      <c r="C4802" s="374" t="s">
        <v>92</v>
      </c>
      <c r="D4802" s="374" t="s">
        <v>97</v>
      </c>
      <c r="E4802" s="375">
        <v>4.1204000000000001</v>
      </c>
      <c r="F4802" s="268">
        <f>IF(C4802="MAT.",VLOOKUP(A4802,INSUMOS_AUX!A:F,6,FALSE),0)</f>
        <v>0</v>
      </c>
      <c r="G4802" s="375">
        <f>IF(C4802="M.O.",VLOOKUP(A4802,INSUMOS_AUX!A:F,6,FALSE),0)</f>
        <v>13.35</v>
      </c>
    </row>
    <row r="4803" spans="1:7">
      <c r="A4803" s="414">
        <v>247</v>
      </c>
      <c r="B4803" s="372" t="s">
        <v>348</v>
      </c>
      <c r="C4803" s="374" t="s">
        <v>92</v>
      </c>
      <c r="D4803" s="374" t="s">
        <v>97</v>
      </c>
      <c r="E4803" s="375">
        <v>4.1204000000000001</v>
      </c>
      <c r="F4803" s="268">
        <f>IF(C4803="MAT.",VLOOKUP(A4803,INSUMOS_AUX!A:F,6,FALSE),0)</f>
        <v>0</v>
      </c>
      <c r="G4803" s="375">
        <f>IF(C4803="M.O.",VLOOKUP(A4803,INSUMOS_AUX!A:F,6,FALSE),0)</f>
        <v>10.01</v>
      </c>
    </row>
    <row r="4804" spans="1:7">
      <c r="A4804" s="414">
        <v>25966</v>
      </c>
      <c r="B4804" s="372" t="s">
        <v>3980</v>
      </c>
      <c r="C4804" s="374" t="s">
        <v>43</v>
      </c>
      <c r="D4804" s="374" t="s">
        <v>113</v>
      </c>
      <c r="E4804" s="375">
        <v>1.2092E-2</v>
      </c>
      <c r="F4804" s="268">
        <f>IF(C4804="MAT.",VLOOKUP(A4804,INSUMOS_AUX!A:F,6,FALSE),0)</f>
        <v>13.63</v>
      </c>
      <c r="G4804" s="375">
        <f>IF(C4804="M.O.",VLOOKUP(A4804,INSUMOS_AUX!A:F,6,FALSE),0)</f>
        <v>0</v>
      </c>
    </row>
    <row r="4805" spans="1:7">
      <c r="A4805" s="414">
        <v>2711</v>
      </c>
      <c r="B4805" s="372" t="s">
        <v>334</v>
      </c>
      <c r="C4805" s="374" t="s">
        <v>43</v>
      </c>
      <c r="D4805" s="374" t="s">
        <v>2</v>
      </c>
      <c r="E4805" s="375">
        <v>5.3168E-3</v>
      </c>
      <c r="F4805" s="268">
        <f>IF(C4805="MAT.",VLOOKUP(A4805,INSUMOS_AUX!A:F,6,FALSE),0)</f>
        <v>100.24</v>
      </c>
      <c r="G4805" s="375">
        <f>IF(C4805="M.O.",VLOOKUP(A4805,INSUMOS_AUX!A:F,6,FALSE),0)</f>
        <v>0</v>
      </c>
    </row>
    <row r="4806" spans="1:7">
      <c r="A4806" s="414">
        <v>36144</v>
      </c>
      <c r="B4806" s="372" t="s">
        <v>4026</v>
      </c>
      <c r="C4806" s="374" t="s">
        <v>43</v>
      </c>
      <c r="D4806" s="374" t="s">
        <v>2</v>
      </c>
      <c r="E4806" s="375">
        <v>0.89189759999999996</v>
      </c>
      <c r="F4806" s="268">
        <f>IF(C4806="MAT.",VLOOKUP(A4806,INSUMOS_AUX!A:F,6,FALSE),0)</f>
        <v>1.1200000000000001</v>
      </c>
      <c r="G4806" s="375">
        <f>IF(C4806="M.O.",VLOOKUP(A4806,INSUMOS_AUX!A:F,6,FALSE),0)</f>
        <v>0</v>
      </c>
    </row>
    <row r="4807" spans="1:7">
      <c r="A4807" s="414">
        <v>36146</v>
      </c>
      <c r="B4807" s="372" t="s">
        <v>3883</v>
      </c>
      <c r="C4807" s="374" t="s">
        <v>43</v>
      </c>
      <c r="D4807" s="374" t="s">
        <v>2</v>
      </c>
      <c r="E4807" s="375">
        <v>9.9223999999999996E-3</v>
      </c>
      <c r="F4807" s="268">
        <f>IF(C4807="MAT.",VLOOKUP(A4807,INSUMOS_AUX!A:F,6,FALSE),0)</f>
        <v>170</v>
      </c>
      <c r="G4807" s="375">
        <f>IF(C4807="M.O.",VLOOKUP(A4807,INSUMOS_AUX!A:F,6,FALSE),0)</f>
        <v>0</v>
      </c>
    </row>
    <row r="4808" spans="1:7" ht="21">
      <c r="A4808" s="414">
        <v>36149</v>
      </c>
      <c r="B4808" s="372" t="s">
        <v>4647</v>
      </c>
      <c r="C4808" s="374" t="s">
        <v>43</v>
      </c>
      <c r="D4808" s="374" t="s">
        <v>2</v>
      </c>
      <c r="E4808" s="375">
        <v>5.7600000000000004E-3</v>
      </c>
      <c r="F4808" s="268">
        <f>IF(C4808="MAT.",VLOOKUP(A4808,INSUMOS_AUX!A:F,6,FALSE),0)</f>
        <v>117.5</v>
      </c>
      <c r="G4808" s="375">
        <f>IF(C4808="M.O.",VLOOKUP(A4808,INSUMOS_AUX!A:F,6,FALSE),0)</f>
        <v>0</v>
      </c>
    </row>
    <row r="4809" spans="1:7">
      <c r="A4809" s="414">
        <v>36150</v>
      </c>
      <c r="B4809" s="372" t="s">
        <v>780</v>
      </c>
      <c r="C4809" s="374" t="s">
        <v>43</v>
      </c>
      <c r="D4809" s="374" t="s">
        <v>2</v>
      </c>
      <c r="E4809" s="375">
        <v>2.1170399999999999E-2</v>
      </c>
      <c r="F4809" s="268">
        <f>IF(C4809="MAT.",VLOOKUP(A4809,INSUMOS_AUX!A:F,6,FALSE),0)</f>
        <v>29.7</v>
      </c>
      <c r="G4809" s="375">
        <f>IF(C4809="M.O.",VLOOKUP(A4809,INSUMOS_AUX!A:F,6,FALSE),0)</f>
        <v>0</v>
      </c>
    </row>
    <row r="4810" spans="1:7" ht="21">
      <c r="A4810" s="414">
        <v>36153</v>
      </c>
      <c r="B4810" s="372" t="s">
        <v>4184</v>
      </c>
      <c r="C4810" s="374" t="s">
        <v>43</v>
      </c>
      <c r="D4810" s="374" t="s">
        <v>2</v>
      </c>
      <c r="E4810" s="375">
        <v>8.6E-3</v>
      </c>
      <c r="F4810" s="268">
        <f>IF(C4810="MAT.",VLOOKUP(A4810,INSUMOS_AUX!A:F,6,FALSE),0)</f>
        <v>133.75</v>
      </c>
      <c r="G4810" s="375">
        <f>IF(C4810="M.O.",VLOOKUP(A4810,INSUMOS_AUX!A:F,6,FALSE),0)</f>
        <v>0</v>
      </c>
    </row>
    <row r="4811" spans="1:7">
      <c r="A4811" s="414">
        <v>37370</v>
      </c>
      <c r="B4811" s="372" t="s">
        <v>104</v>
      </c>
      <c r="C4811" s="374" t="s">
        <v>43</v>
      </c>
      <c r="D4811" s="374" t="s">
        <v>97</v>
      </c>
      <c r="E4811" s="375">
        <v>8</v>
      </c>
      <c r="F4811" s="268">
        <f>IF(C4811="MAT.",VLOOKUP(A4811,INSUMOS_AUX!A:F,6,FALSE),0)</f>
        <v>1.7</v>
      </c>
      <c r="G4811" s="375">
        <f>IF(C4811="M.O.",VLOOKUP(A4811,INSUMOS_AUX!A:F,6,FALSE),0)</f>
        <v>0</v>
      </c>
    </row>
    <row r="4812" spans="1:7">
      <c r="A4812" s="414">
        <v>37371</v>
      </c>
      <c r="B4812" s="372" t="s">
        <v>105</v>
      </c>
      <c r="C4812" s="374" t="s">
        <v>43</v>
      </c>
      <c r="D4812" s="374" t="s">
        <v>97</v>
      </c>
      <c r="E4812" s="375">
        <v>8</v>
      </c>
      <c r="F4812" s="268">
        <f>IF(C4812="MAT.",VLOOKUP(A4812,INSUMOS_AUX!A:F,6,FALSE),0)</f>
        <v>0.64</v>
      </c>
      <c r="G4812" s="375">
        <f>IF(C4812="M.O.",VLOOKUP(A4812,INSUMOS_AUX!A:F,6,FALSE),0)</f>
        <v>0</v>
      </c>
    </row>
    <row r="4813" spans="1:7">
      <c r="A4813" s="414">
        <v>37372</v>
      </c>
      <c r="B4813" s="372" t="s">
        <v>106</v>
      </c>
      <c r="C4813" s="374" t="s">
        <v>43</v>
      </c>
      <c r="D4813" s="374" t="s">
        <v>97</v>
      </c>
      <c r="E4813" s="375">
        <v>8</v>
      </c>
      <c r="F4813" s="268">
        <f>IF(C4813="MAT.",VLOOKUP(A4813,INSUMOS_AUX!A:F,6,FALSE),0)</f>
        <v>0.37</v>
      </c>
      <c r="G4813" s="375">
        <f>IF(C4813="M.O.",VLOOKUP(A4813,INSUMOS_AUX!A:F,6,FALSE),0)</f>
        <v>0</v>
      </c>
    </row>
    <row r="4814" spans="1:7">
      <c r="A4814" s="414">
        <v>37373</v>
      </c>
      <c r="B4814" s="372" t="s">
        <v>107</v>
      </c>
      <c r="C4814" s="374" t="s">
        <v>43</v>
      </c>
      <c r="D4814" s="374" t="s">
        <v>97</v>
      </c>
      <c r="E4814" s="375">
        <v>8</v>
      </c>
      <c r="F4814" s="268">
        <f>IF(C4814="MAT.",VLOOKUP(A4814,INSUMOS_AUX!A:F,6,FALSE),0)</f>
        <v>0.02</v>
      </c>
      <c r="G4814" s="375">
        <f>IF(C4814="M.O.",VLOOKUP(A4814,INSUMOS_AUX!A:F,6,FALSE),0)</f>
        <v>0</v>
      </c>
    </row>
    <row r="4815" spans="1:7">
      <c r="A4815" s="414">
        <v>38382</v>
      </c>
      <c r="B4815" s="372" t="s">
        <v>2915</v>
      </c>
      <c r="C4815" s="374" t="s">
        <v>43</v>
      </c>
      <c r="D4815" s="374" t="s">
        <v>2</v>
      </c>
      <c r="E4815" s="375">
        <v>2.1839999999999998E-2</v>
      </c>
      <c r="F4815" s="268">
        <f>IF(C4815="MAT.",VLOOKUP(A4815,INSUMOS_AUX!A:F,6,FALSE),0)</f>
        <v>7.37</v>
      </c>
      <c r="G4815" s="375">
        <f>IF(C4815="M.O.",VLOOKUP(A4815,INSUMOS_AUX!A:F,6,FALSE),0)</f>
        <v>0</v>
      </c>
    </row>
    <row r="4816" spans="1:7">
      <c r="A4816" s="414">
        <v>38390</v>
      </c>
      <c r="B4816" s="372" t="s">
        <v>4067</v>
      </c>
      <c r="C4816" s="374" t="s">
        <v>43</v>
      </c>
      <c r="D4816" s="374" t="s">
        <v>2</v>
      </c>
      <c r="E4816" s="375">
        <v>1.2092E-2</v>
      </c>
      <c r="F4816" s="268">
        <f>IF(C4816="MAT.",VLOOKUP(A4816,INSUMOS_AUX!A:F,6,FALSE),0)</f>
        <v>22.22</v>
      </c>
      <c r="G4816" s="375">
        <f>IF(C4816="M.O.",VLOOKUP(A4816,INSUMOS_AUX!A:F,6,FALSE),0)</f>
        <v>0</v>
      </c>
    </row>
    <row r="4817" spans="1:7">
      <c r="A4817" s="414">
        <v>38393</v>
      </c>
      <c r="B4817" s="372" t="s">
        <v>4066</v>
      </c>
      <c r="C4817" s="374" t="s">
        <v>43</v>
      </c>
      <c r="D4817" s="374" t="s">
        <v>2</v>
      </c>
      <c r="E4817" s="375">
        <v>1.2092E-2</v>
      </c>
      <c r="F4817" s="268">
        <f>IF(C4817="MAT.",VLOOKUP(A4817,INSUMOS_AUX!A:F,6,FALSE),0)</f>
        <v>10.02</v>
      </c>
      <c r="G4817" s="375">
        <f>IF(C4817="M.O.",VLOOKUP(A4817,INSUMOS_AUX!A:F,6,FALSE),0)</f>
        <v>0</v>
      </c>
    </row>
    <row r="4818" spans="1:7">
      <c r="A4818" s="414">
        <v>38396</v>
      </c>
      <c r="B4818" s="372" t="s">
        <v>4090</v>
      </c>
      <c r="C4818" s="374" t="s">
        <v>43</v>
      </c>
      <c r="D4818" s="374" t="s">
        <v>2</v>
      </c>
      <c r="E4818" s="375">
        <v>4.3360000000000002E-4</v>
      </c>
      <c r="F4818" s="268">
        <f>IF(C4818="MAT.",VLOOKUP(A4818,INSUMOS_AUX!A:F,6,FALSE),0)</f>
        <v>308.81</v>
      </c>
      <c r="G4818" s="375">
        <f>IF(C4818="M.O.",VLOOKUP(A4818,INSUMOS_AUX!A:F,6,FALSE),0)</f>
        <v>0</v>
      </c>
    </row>
    <row r="4819" spans="1:7">
      <c r="A4819" s="414">
        <v>38399</v>
      </c>
      <c r="B4819" s="372" t="s">
        <v>914</v>
      </c>
      <c r="C4819" s="374" t="s">
        <v>43</v>
      </c>
      <c r="D4819" s="374" t="s">
        <v>2</v>
      </c>
      <c r="E4819" s="375">
        <v>2.1664000000000002E-3</v>
      </c>
      <c r="F4819" s="268">
        <f>IF(C4819="MAT.",VLOOKUP(A4819,INSUMOS_AUX!A:F,6,FALSE),0)</f>
        <v>123.87</v>
      </c>
      <c r="G4819" s="375">
        <f>IF(C4819="M.O.",VLOOKUP(A4819,INSUMOS_AUX!A:F,6,FALSE),0)</f>
        <v>0</v>
      </c>
    </row>
    <row r="4820" spans="1:7" ht="21">
      <c r="A4820" s="414">
        <v>38413</v>
      </c>
      <c r="B4820" s="372" t="s">
        <v>2921</v>
      </c>
      <c r="C4820" s="374" t="s">
        <v>43</v>
      </c>
      <c r="D4820" s="374" t="s">
        <v>2</v>
      </c>
      <c r="E4820" s="375">
        <v>3.5280000000000001E-4</v>
      </c>
      <c r="F4820" s="268">
        <f>IF(C4820="MAT.",VLOOKUP(A4820,INSUMOS_AUX!A:F,6,FALSE),0)</f>
        <v>623.17999999999995</v>
      </c>
      <c r="G4820" s="375">
        <f>IF(C4820="M.O.",VLOOKUP(A4820,INSUMOS_AUX!A:F,6,FALSE),0)</f>
        <v>0</v>
      </c>
    </row>
    <row r="4821" spans="1:7">
      <c r="A4821" s="414">
        <v>38476</v>
      </c>
      <c r="B4821" s="372" t="s">
        <v>2266</v>
      </c>
      <c r="C4821" s="374" t="s">
        <v>43</v>
      </c>
      <c r="D4821" s="374" t="s">
        <v>2</v>
      </c>
      <c r="E4821" s="375">
        <v>1.6456000000000001E-3</v>
      </c>
      <c r="F4821" s="268">
        <f>IF(C4821="MAT.",VLOOKUP(A4821,INSUMOS_AUX!A:F,6,FALSE),0)</f>
        <v>186.63</v>
      </c>
      <c r="G4821" s="375">
        <f>IF(C4821="M.O.",VLOOKUP(A4821,INSUMOS_AUX!A:F,6,FALSE),0)</f>
        <v>0</v>
      </c>
    </row>
    <row r="4822" spans="1:7">
      <c r="A4822" s="414">
        <v>38477</v>
      </c>
      <c r="B4822" s="372" t="s">
        <v>2267</v>
      </c>
      <c r="C4822" s="374" t="s">
        <v>43</v>
      </c>
      <c r="D4822" s="374" t="s">
        <v>2</v>
      </c>
      <c r="E4822" s="375">
        <v>3.5280000000000001E-4</v>
      </c>
      <c r="F4822" s="268">
        <f>IF(C4822="MAT.",VLOOKUP(A4822,INSUMOS_AUX!A:F,6,FALSE),0)</f>
        <v>528.54</v>
      </c>
      <c r="G4822" s="375">
        <f>IF(C4822="M.O.",VLOOKUP(A4822,INSUMOS_AUX!A:F,6,FALSE),0)</f>
        <v>0</v>
      </c>
    </row>
    <row r="4823" spans="1:7">
      <c r="A4823" s="414"/>
      <c r="B4823" s="110"/>
      <c r="C4823" s="97"/>
      <c r="D4823" s="97"/>
      <c r="E4823" s="97"/>
      <c r="F4823" s="97"/>
      <c r="G4823" s="97"/>
    </row>
    <row r="4824" spans="1:7" ht="21">
      <c r="A4824" s="414" t="s">
        <v>5892</v>
      </c>
      <c r="B4824" s="358" t="s">
        <v>5893</v>
      </c>
      <c r="C4824" s="360" t="s">
        <v>75</v>
      </c>
      <c r="D4824" s="360" t="s">
        <v>78</v>
      </c>
      <c r="E4824" s="175">
        <v>2100</v>
      </c>
      <c r="F4824" s="361">
        <f t="shared" ref="F4824:G4824" si="160">SUMPRODUCT($E4825:$E4852,F4825:F4852)</f>
        <v>1.8045896274000002</v>
      </c>
      <c r="G4824" s="361">
        <f t="shared" si="160"/>
        <v>0.72189407999999999</v>
      </c>
    </row>
    <row r="4825" spans="1:7">
      <c r="A4825" s="414">
        <v>10</v>
      </c>
      <c r="B4825" s="372" t="s">
        <v>332</v>
      </c>
      <c r="C4825" s="374" t="s">
        <v>43</v>
      </c>
      <c r="D4825" s="374" t="s">
        <v>2</v>
      </c>
      <c r="E4825" s="375">
        <v>4.81032E-4</v>
      </c>
      <c r="F4825" s="268">
        <f>IF(C4825="MAT.",VLOOKUP(A4825,INSUMOS_AUX!A:F,6,FALSE),0)</f>
        <v>6.13</v>
      </c>
      <c r="G4825" s="375">
        <f>IF(C4825="M.O.",VLOOKUP(A4825,INSUMOS_AUX!A:F,6,FALSE),0)</f>
        <v>0</v>
      </c>
    </row>
    <row r="4826" spans="1:7" ht="21">
      <c r="A4826" s="414">
        <v>1014</v>
      </c>
      <c r="B4826" s="372" t="s">
        <v>1132</v>
      </c>
      <c r="C4826" s="374" t="s">
        <v>43</v>
      </c>
      <c r="D4826" s="374" t="s">
        <v>78</v>
      </c>
      <c r="E4826" s="375">
        <v>1.19</v>
      </c>
      <c r="F4826" s="268">
        <f>IF(C4826="MAT.",VLOOKUP(A4826,INSUMOS_AUX!A:F,6,FALSE),0)</f>
        <v>1.29</v>
      </c>
      <c r="G4826" s="375">
        <f>IF(C4826="M.O.",VLOOKUP(A4826,INSUMOS_AUX!A:F,6,FALSE),0)</f>
        <v>0</v>
      </c>
    </row>
    <row r="4827" spans="1:7" ht="21">
      <c r="A4827" s="414">
        <v>11359</v>
      </c>
      <c r="B4827" s="372" t="s">
        <v>5603</v>
      </c>
      <c r="C4827" s="374" t="s">
        <v>43</v>
      </c>
      <c r="D4827" s="374" t="s">
        <v>2</v>
      </c>
      <c r="E4827" s="375">
        <v>4.0620000000000002E-6</v>
      </c>
      <c r="F4827" s="268">
        <f>IF(C4827="MAT.",VLOOKUP(A4827,INSUMOS_AUX!A:F,6,FALSE),0)</f>
        <v>604.45000000000005</v>
      </c>
      <c r="G4827" s="375">
        <f>IF(C4827="M.O.",VLOOKUP(A4827,INSUMOS_AUX!A:F,6,FALSE),0)</f>
        <v>0</v>
      </c>
    </row>
    <row r="4828" spans="1:7">
      <c r="A4828" s="414">
        <v>12815</v>
      </c>
      <c r="B4828" s="372" t="s">
        <v>2406</v>
      </c>
      <c r="C4828" s="374" t="s">
        <v>43</v>
      </c>
      <c r="D4828" s="374" t="s">
        <v>2</v>
      </c>
      <c r="E4828" s="375">
        <v>5.4414600000000002E-4</v>
      </c>
      <c r="F4828" s="268">
        <f>IF(C4828="MAT.",VLOOKUP(A4828,INSUMOS_AUX!A:F,6,FALSE),0)</f>
        <v>5.65</v>
      </c>
      <c r="G4828" s="375">
        <f>IF(C4828="M.O.",VLOOKUP(A4828,INSUMOS_AUX!A:F,6,FALSE),0)</f>
        <v>0</v>
      </c>
    </row>
    <row r="4829" spans="1:7">
      <c r="A4829" s="414">
        <v>12892</v>
      </c>
      <c r="B4829" s="372" t="s">
        <v>328</v>
      </c>
      <c r="C4829" s="374" t="s">
        <v>43</v>
      </c>
      <c r="D4829" s="374" t="s">
        <v>98</v>
      </c>
      <c r="E4829" s="375">
        <v>8.2407599999999998E-4</v>
      </c>
      <c r="F4829" s="268">
        <f>IF(C4829="MAT.",VLOOKUP(A4829,INSUMOS_AUX!A:F,6,FALSE),0)</f>
        <v>9</v>
      </c>
      <c r="G4829" s="375">
        <f>IF(C4829="M.O.",VLOOKUP(A4829,INSUMOS_AUX!A:F,6,FALSE),0)</f>
        <v>0</v>
      </c>
    </row>
    <row r="4830" spans="1:7">
      <c r="A4830" s="414">
        <v>12893</v>
      </c>
      <c r="B4830" s="372" t="s">
        <v>329</v>
      </c>
      <c r="C4830" s="374" t="s">
        <v>43</v>
      </c>
      <c r="D4830" s="374" t="s">
        <v>98</v>
      </c>
      <c r="E4830" s="375">
        <v>9.6059999999999998E-5</v>
      </c>
      <c r="F4830" s="268">
        <f>IF(C4830="MAT.",VLOOKUP(A4830,INSUMOS_AUX!A:F,6,FALSE),0)</f>
        <v>48</v>
      </c>
      <c r="G4830" s="375">
        <f>IF(C4830="M.O.",VLOOKUP(A4830,INSUMOS_AUX!A:F,6,FALSE),0)</f>
        <v>0</v>
      </c>
    </row>
    <row r="4831" spans="1:7">
      <c r="A4831" s="414">
        <v>21127</v>
      </c>
      <c r="B4831" s="372" t="s">
        <v>353</v>
      </c>
      <c r="C4831" s="374" t="s">
        <v>43</v>
      </c>
      <c r="D4831" s="374" t="s">
        <v>2</v>
      </c>
      <c r="E4831" s="375">
        <v>8.9999999999999993E-3</v>
      </c>
      <c r="F4831" s="268">
        <f>IF(C4831="MAT.",VLOOKUP(A4831,INSUMOS_AUX!A:F,6,FALSE),0)</f>
        <v>3.21</v>
      </c>
      <c r="G4831" s="375">
        <f>IF(C4831="M.O.",VLOOKUP(A4831,INSUMOS_AUX!A:F,6,FALSE),0)</f>
        <v>0</v>
      </c>
    </row>
    <row r="4832" spans="1:7">
      <c r="A4832" s="414">
        <v>2436</v>
      </c>
      <c r="B4832" s="372" t="s">
        <v>333</v>
      </c>
      <c r="C4832" s="374" t="s">
        <v>92</v>
      </c>
      <c r="D4832" s="374" t="s">
        <v>97</v>
      </c>
      <c r="E4832" s="375">
        <v>3.0903E-2</v>
      </c>
      <c r="F4832" s="268">
        <f>IF(C4832="MAT.",VLOOKUP(A4832,INSUMOS_AUX!A:F,6,FALSE),0)</f>
        <v>0</v>
      </c>
      <c r="G4832" s="375">
        <f>IF(C4832="M.O.",VLOOKUP(A4832,INSUMOS_AUX!A:F,6,FALSE),0)</f>
        <v>13.35</v>
      </c>
    </row>
    <row r="4833" spans="1:7">
      <c r="A4833" s="414">
        <v>247</v>
      </c>
      <c r="B4833" s="372" t="s">
        <v>348</v>
      </c>
      <c r="C4833" s="374" t="s">
        <v>92</v>
      </c>
      <c r="D4833" s="374" t="s">
        <v>97</v>
      </c>
      <c r="E4833" s="375">
        <v>3.0903E-2</v>
      </c>
      <c r="F4833" s="268">
        <f>IF(C4833="MAT.",VLOOKUP(A4833,INSUMOS_AUX!A:F,6,FALSE),0)</f>
        <v>0</v>
      </c>
      <c r="G4833" s="375">
        <f>IF(C4833="M.O.",VLOOKUP(A4833,INSUMOS_AUX!A:F,6,FALSE),0)</f>
        <v>10.01</v>
      </c>
    </row>
    <row r="4834" spans="1:7">
      <c r="A4834" s="414">
        <v>25966</v>
      </c>
      <c r="B4834" s="372" t="s">
        <v>3980</v>
      </c>
      <c r="C4834" s="374" t="s">
        <v>43</v>
      </c>
      <c r="D4834" s="374" t="s">
        <v>113</v>
      </c>
      <c r="E4834" s="375">
        <v>9.0690000000000001E-5</v>
      </c>
      <c r="F4834" s="268">
        <f>IF(C4834="MAT.",VLOOKUP(A4834,INSUMOS_AUX!A:F,6,FALSE),0)</f>
        <v>13.63</v>
      </c>
      <c r="G4834" s="375">
        <f>IF(C4834="M.O.",VLOOKUP(A4834,INSUMOS_AUX!A:F,6,FALSE),0)</f>
        <v>0</v>
      </c>
    </row>
    <row r="4835" spans="1:7">
      <c r="A4835" s="414">
        <v>2711</v>
      </c>
      <c r="B4835" s="372" t="s">
        <v>334</v>
      </c>
      <c r="C4835" s="374" t="s">
        <v>43</v>
      </c>
      <c r="D4835" s="374" t="s">
        <v>2</v>
      </c>
      <c r="E4835" s="375">
        <v>3.9876000000000002E-5</v>
      </c>
      <c r="F4835" s="268">
        <f>IF(C4835="MAT.",VLOOKUP(A4835,INSUMOS_AUX!A:F,6,FALSE),0)</f>
        <v>100.24</v>
      </c>
      <c r="G4835" s="375">
        <f>IF(C4835="M.O.",VLOOKUP(A4835,INSUMOS_AUX!A:F,6,FALSE),0)</f>
        <v>0</v>
      </c>
    </row>
    <row r="4836" spans="1:7">
      <c r="A4836" s="414">
        <v>36144</v>
      </c>
      <c r="B4836" s="372" t="s">
        <v>4026</v>
      </c>
      <c r="C4836" s="374" t="s">
        <v>43</v>
      </c>
      <c r="D4836" s="374" t="s">
        <v>2</v>
      </c>
      <c r="E4836" s="375">
        <v>6.6892319999999998E-3</v>
      </c>
      <c r="F4836" s="268">
        <f>IF(C4836="MAT.",VLOOKUP(A4836,INSUMOS_AUX!A:F,6,FALSE),0)</f>
        <v>1.1200000000000001</v>
      </c>
      <c r="G4836" s="375">
        <f>IF(C4836="M.O.",VLOOKUP(A4836,INSUMOS_AUX!A:F,6,FALSE),0)</f>
        <v>0</v>
      </c>
    </row>
    <row r="4837" spans="1:7">
      <c r="A4837" s="414">
        <v>36146</v>
      </c>
      <c r="B4837" s="372" t="s">
        <v>3883</v>
      </c>
      <c r="C4837" s="374" t="s">
        <v>43</v>
      </c>
      <c r="D4837" s="374" t="s">
        <v>2</v>
      </c>
      <c r="E4837" s="375">
        <v>7.4418000000000005E-5</v>
      </c>
      <c r="F4837" s="268">
        <f>IF(C4837="MAT.",VLOOKUP(A4837,INSUMOS_AUX!A:F,6,FALSE),0)</f>
        <v>170</v>
      </c>
      <c r="G4837" s="375">
        <f>IF(C4837="M.O.",VLOOKUP(A4837,INSUMOS_AUX!A:F,6,FALSE),0)</f>
        <v>0</v>
      </c>
    </row>
    <row r="4838" spans="1:7" ht="21">
      <c r="A4838" s="414">
        <v>36149</v>
      </c>
      <c r="B4838" s="372" t="s">
        <v>4647</v>
      </c>
      <c r="C4838" s="374" t="s">
        <v>43</v>
      </c>
      <c r="D4838" s="374" t="s">
        <v>2</v>
      </c>
      <c r="E4838" s="375">
        <v>4.32E-5</v>
      </c>
      <c r="F4838" s="268">
        <f>IF(C4838="MAT.",VLOOKUP(A4838,INSUMOS_AUX!A:F,6,FALSE),0)</f>
        <v>117.5</v>
      </c>
      <c r="G4838" s="375">
        <f>IF(C4838="M.O.",VLOOKUP(A4838,INSUMOS_AUX!A:F,6,FALSE),0)</f>
        <v>0</v>
      </c>
    </row>
    <row r="4839" spans="1:7">
      <c r="A4839" s="414">
        <v>36150</v>
      </c>
      <c r="B4839" s="372" t="s">
        <v>780</v>
      </c>
      <c r="C4839" s="374" t="s">
        <v>43</v>
      </c>
      <c r="D4839" s="374" t="s">
        <v>2</v>
      </c>
      <c r="E4839" s="375">
        <v>1.5877799999999999E-4</v>
      </c>
      <c r="F4839" s="268">
        <f>IF(C4839="MAT.",VLOOKUP(A4839,INSUMOS_AUX!A:F,6,FALSE),0)</f>
        <v>29.7</v>
      </c>
      <c r="G4839" s="375">
        <f>IF(C4839="M.O.",VLOOKUP(A4839,INSUMOS_AUX!A:F,6,FALSE),0)</f>
        <v>0</v>
      </c>
    </row>
    <row r="4840" spans="1:7" ht="21">
      <c r="A4840" s="414">
        <v>36153</v>
      </c>
      <c r="B4840" s="372" t="s">
        <v>4184</v>
      </c>
      <c r="C4840" s="374" t="s">
        <v>43</v>
      </c>
      <c r="D4840" s="374" t="s">
        <v>2</v>
      </c>
      <c r="E4840" s="375">
        <v>6.4499999999999996E-5</v>
      </c>
      <c r="F4840" s="268">
        <f>IF(C4840="MAT.",VLOOKUP(A4840,INSUMOS_AUX!A:F,6,FALSE),0)</f>
        <v>133.75</v>
      </c>
      <c r="G4840" s="375">
        <f>IF(C4840="M.O.",VLOOKUP(A4840,INSUMOS_AUX!A:F,6,FALSE),0)</f>
        <v>0</v>
      </c>
    </row>
    <row r="4841" spans="1:7">
      <c r="A4841" s="414">
        <v>37370</v>
      </c>
      <c r="B4841" s="372" t="s">
        <v>104</v>
      </c>
      <c r="C4841" s="374" t="s">
        <v>43</v>
      </c>
      <c r="D4841" s="374" t="s">
        <v>97</v>
      </c>
      <c r="E4841" s="375">
        <v>0.06</v>
      </c>
      <c r="F4841" s="268">
        <f>IF(C4841="MAT.",VLOOKUP(A4841,INSUMOS_AUX!A:F,6,FALSE),0)</f>
        <v>1.7</v>
      </c>
      <c r="G4841" s="375">
        <f>IF(C4841="M.O.",VLOOKUP(A4841,INSUMOS_AUX!A:F,6,FALSE),0)</f>
        <v>0</v>
      </c>
    </row>
    <row r="4842" spans="1:7">
      <c r="A4842" s="414">
        <v>37371</v>
      </c>
      <c r="B4842" s="372" t="s">
        <v>105</v>
      </c>
      <c r="C4842" s="374" t="s">
        <v>43</v>
      </c>
      <c r="D4842" s="374" t="s">
        <v>97</v>
      </c>
      <c r="E4842" s="375">
        <v>0.06</v>
      </c>
      <c r="F4842" s="268">
        <f>IF(C4842="MAT.",VLOOKUP(A4842,INSUMOS_AUX!A:F,6,FALSE),0)</f>
        <v>0.64</v>
      </c>
      <c r="G4842" s="375">
        <f>IF(C4842="M.O.",VLOOKUP(A4842,INSUMOS_AUX!A:F,6,FALSE),0)</f>
        <v>0</v>
      </c>
    </row>
    <row r="4843" spans="1:7">
      <c r="A4843" s="414">
        <v>37372</v>
      </c>
      <c r="B4843" s="372" t="s">
        <v>106</v>
      </c>
      <c r="C4843" s="374" t="s">
        <v>43</v>
      </c>
      <c r="D4843" s="374" t="s">
        <v>97</v>
      </c>
      <c r="E4843" s="375">
        <v>0.06</v>
      </c>
      <c r="F4843" s="268">
        <f>IF(C4843="MAT.",VLOOKUP(A4843,INSUMOS_AUX!A:F,6,FALSE),0)</f>
        <v>0.37</v>
      </c>
      <c r="G4843" s="375">
        <f>IF(C4843="M.O.",VLOOKUP(A4843,INSUMOS_AUX!A:F,6,FALSE),0)</f>
        <v>0</v>
      </c>
    </row>
    <row r="4844" spans="1:7">
      <c r="A4844" s="414">
        <v>37373</v>
      </c>
      <c r="B4844" s="372" t="s">
        <v>107</v>
      </c>
      <c r="C4844" s="374" t="s">
        <v>43</v>
      </c>
      <c r="D4844" s="374" t="s">
        <v>97</v>
      </c>
      <c r="E4844" s="375">
        <v>0.06</v>
      </c>
      <c r="F4844" s="268">
        <f>IF(C4844="MAT.",VLOOKUP(A4844,INSUMOS_AUX!A:F,6,FALSE),0)</f>
        <v>0.02</v>
      </c>
      <c r="G4844" s="375">
        <f>IF(C4844="M.O.",VLOOKUP(A4844,INSUMOS_AUX!A:F,6,FALSE),0)</f>
        <v>0</v>
      </c>
    </row>
    <row r="4845" spans="1:7">
      <c r="A4845" s="414">
        <v>38382</v>
      </c>
      <c r="B4845" s="372" t="s">
        <v>2915</v>
      </c>
      <c r="C4845" s="374" t="s">
        <v>43</v>
      </c>
      <c r="D4845" s="374" t="s">
        <v>2</v>
      </c>
      <c r="E4845" s="375">
        <v>1.638E-4</v>
      </c>
      <c r="F4845" s="268">
        <f>IF(C4845="MAT.",VLOOKUP(A4845,INSUMOS_AUX!A:F,6,FALSE),0)</f>
        <v>7.37</v>
      </c>
      <c r="G4845" s="375">
        <f>IF(C4845="M.O.",VLOOKUP(A4845,INSUMOS_AUX!A:F,6,FALSE),0)</f>
        <v>0</v>
      </c>
    </row>
    <row r="4846" spans="1:7">
      <c r="A4846" s="414">
        <v>38390</v>
      </c>
      <c r="B4846" s="372" t="s">
        <v>4067</v>
      </c>
      <c r="C4846" s="374" t="s">
        <v>43</v>
      </c>
      <c r="D4846" s="374" t="s">
        <v>2</v>
      </c>
      <c r="E4846" s="375">
        <v>9.0690000000000001E-5</v>
      </c>
      <c r="F4846" s="268">
        <f>IF(C4846="MAT.",VLOOKUP(A4846,INSUMOS_AUX!A:F,6,FALSE),0)</f>
        <v>22.22</v>
      </c>
      <c r="G4846" s="375">
        <f>IF(C4846="M.O.",VLOOKUP(A4846,INSUMOS_AUX!A:F,6,FALSE),0)</f>
        <v>0</v>
      </c>
    </row>
    <row r="4847" spans="1:7">
      <c r="A4847" s="414">
        <v>38393</v>
      </c>
      <c r="B4847" s="372" t="s">
        <v>4066</v>
      </c>
      <c r="C4847" s="374" t="s">
        <v>43</v>
      </c>
      <c r="D4847" s="374" t="s">
        <v>2</v>
      </c>
      <c r="E4847" s="375">
        <v>9.0690000000000001E-5</v>
      </c>
      <c r="F4847" s="268">
        <f>IF(C4847="MAT.",VLOOKUP(A4847,INSUMOS_AUX!A:F,6,FALSE),0)</f>
        <v>10.02</v>
      </c>
      <c r="G4847" s="375">
        <f>IF(C4847="M.O.",VLOOKUP(A4847,INSUMOS_AUX!A:F,6,FALSE),0)</f>
        <v>0</v>
      </c>
    </row>
    <row r="4848" spans="1:7">
      <c r="A4848" s="414">
        <v>38396</v>
      </c>
      <c r="B4848" s="372" t="s">
        <v>4090</v>
      </c>
      <c r="C4848" s="374" t="s">
        <v>43</v>
      </c>
      <c r="D4848" s="374" t="s">
        <v>2</v>
      </c>
      <c r="E4848" s="375">
        <v>3.252E-6</v>
      </c>
      <c r="F4848" s="268">
        <f>IF(C4848="MAT.",VLOOKUP(A4848,INSUMOS_AUX!A:F,6,FALSE),0)</f>
        <v>308.81</v>
      </c>
      <c r="G4848" s="375">
        <f>IF(C4848="M.O.",VLOOKUP(A4848,INSUMOS_AUX!A:F,6,FALSE),0)</f>
        <v>0</v>
      </c>
    </row>
    <row r="4849" spans="1:7">
      <c r="A4849" s="414">
        <v>38399</v>
      </c>
      <c r="B4849" s="372" t="s">
        <v>914</v>
      </c>
      <c r="C4849" s="374" t="s">
        <v>43</v>
      </c>
      <c r="D4849" s="374" t="s">
        <v>2</v>
      </c>
      <c r="E4849" s="375">
        <v>1.6248000000000001E-5</v>
      </c>
      <c r="F4849" s="268">
        <f>IF(C4849="MAT.",VLOOKUP(A4849,INSUMOS_AUX!A:F,6,FALSE),0)</f>
        <v>123.87</v>
      </c>
      <c r="G4849" s="375">
        <f>IF(C4849="M.O.",VLOOKUP(A4849,INSUMOS_AUX!A:F,6,FALSE),0)</f>
        <v>0</v>
      </c>
    </row>
    <row r="4850" spans="1:7" ht="21">
      <c r="A4850" s="414">
        <v>38413</v>
      </c>
      <c r="B4850" s="372" t="s">
        <v>2921</v>
      </c>
      <c r="C4850" s="374" t="s">
        <v>43</v>
      </c>
      <c r="D4850" s="374" t="s">
        <v>2</v>
      </c>
      <c r="E4850" s="375">
        <v>2.6460000000000002E-6</v>
      </c>
      <c r="F4850" s="268">
        <f>IF(C4850="MAT.",VLOOKUP(A4850,INSUMOS_AUX!A:F,6,FALSE),0)</f>
        <v>623.17999999999995</v>
      </c>
      <c r="G4850" s="375">
        <f>IF(C4850="M.O.",VLOOKUP(A4850,INSUMOS_AUX!A:F,6,FALSE),0)</f>
        <v>0</v>
      </c>
    </row>
    <row r="4851" spans="1:7">
      <c r="A4851" s="414">
        <v>38476</v>
      </c>
      <c r="B4851" s="372" t="s">
        <v>2266</v>
      </c>
      <c r="C4851" s="374" t="s">
        <v>43</v>
      </c>
      <c r="D4851" s="374" t="s">
        <v>2</v>
      </c>
      <c r="E4851" s="375">
        <v>1.2342E-5</v>
      </c>
      <c r="F4851" s="268">
        <f>IF(C4851="MAT.",VLOOKUP(A4851,INSUMOS_AUX!A:F,6,FALSE),0)</f>
        <v>186.63</v>
      </c>
      <c r="G4851" s="375">
        <f>IF(C4851="M.O.",VLOOKUP(A4851,INSUMOS_AUX!A:F,6,FALSE),0)</f>
        <v>0</v>
      </c>
    </row>
    <row r="4852" spans="1:7">
      <c r="A4852" s="414">
        <v>38477</v>
      </c>
      <c r="B4852" s="372" t="s">
        <v>2267</v>
      </c>
      <c r="C4852" s="374" t="s">
        <v>43</v>
      </c>
      <c r="D4852" s="374" t="s">
        <v>2</v>
      </c>
      <c r="E4852" s="375">
        <v>2.6460000000000002E-6</v>
      </c>
      <c r="F4852" s="268">
        <f>IF(C4852="MAT.",VLOOKUP(A4852,INSUMOS_AUX!A:F,6,FALSE),0)</f>
        <v>528.54</v>
      </c>
      <c r="G4852" s="375">
        <f>IF(C4852="M.O.",VLOOKUP(A4852,INSUMOS_AUX!A:F,6,FALSE),0)</f>
        <v>0</v>
      </c>
    </row>
    <row r="4853" spans="1:7">
      <c r="A4853" s="414"/>
      <c r="B4853" s="110"/>
      <c r="C4853" s="97"/>
      <c r="D4853" s="97"/>
      <c r="E4853" s="97"/>
      <c r="F4853" s="97"/>
      <c r="G4853" s="97"/>
    </row>
    <row r="4854" spans="1:7" ht="21">
      <c r="A4854" s="414" t="s">
        <v>5930</v>
      </c>
      <c r="B4854" s="358" t="s">
        <v>5931</v>
      </c>
      <c r="C4854" s="360" t="s">
        <v>75</v>
      </c>
      <c r="D4854" s="360" t="s">
        <v>78</v>
      </c>
      <c r="E4854" s="175">
        <v>1300</v>
      </c>
      <c r="F4854" s="361">
        <f t="shared" ref="F4854:G4854" si="161">SUMPRODUCT($E4855:$E4882,F4855:F4882)</f>
        <v>3.0866895031999997</v>
      </c>
      <c r="G4854" s="361">
        <f t="shared" si="161"/>
        <v>0.96252543999999984</v>
      </c>
    </row>
    <row r="4855" spans="1:7">
      <c r="A4855" s="414">
        <v>10</v>
      </c>
      <c r="B4855" s="372" t="s">
        <v>332</v>
      </c>
      <c r="C4855" s="374" t="s">
        <v>43</v>
      </c>
      <c r="D4855" s="374" t="s">
        <v>2</v>
      </c>
      <c r="E4855" s="375">
        <v>6.4137600000000003E-4</v>
      </c>
      <c r="F4855" s="268">
        <f>IF(C4855="MAT.",VLOOKUP(A4855,INSUMOS_AUX!A:F,6,FALSE),0)</f>
        <v>6.13</v>
      </c>
      <c r="G4855" s="375">
        <f>IF(C4855="M.O.",VLOOKUP(A4855,INSUMOS_AUX!A:F,6,FALSE),0)</f>
        <v>0</v>
      </c>
    </row>
    <row r="4856" spans="1:7" ht="21">
      <c r="A4856" s="414">
        <v>11359</v>
      </c>
      <c r="B4856" s="372" t="s">
        <v>5603</v>
      </c>
      <c r="C4856" s="374" t="s">
        <v>43</v>
      </c>
      <c r="D4856" s="374" t="s">
        <v>2</v>
      </c>
      <c r="E4856" s="375">
        <v>5.4160000000000003E-6</v>
      </c>
      <c r="F4856" s="268">
        <f>IF(C4856="MAT.",VLOOKUP(A4856,INSUMOS_AUX!A:F,6,FALSE),0)</f>
        <v>604.45000000000005</v>
      </c>
      <c r="G4856" s="375">
        <f>IF(C4856="M.O.",VLOOKUP(A4856,INSUMOS_AUX!A:F,6,FALSE),0)</f>
        <v>0</v>
      </c>
    </row>
    <row r="4857" spans="1:7">
      <c r="A4857" s="414">
        <v>12815</v>
      </c>
      <c r="B4857" s="372" t="s">
        <v>2406</v>
      </c>
      <c r="C4857" s="374" t="s">
        <v>43</v>
      </c>
      <c r="D4857" s="374" t="s">
        <v>2</v>
      </c>
      <c r="E4857" s="375">
        <v>7.2552800000000002E-4</v>
      </c>
      <c r="F4857" s="268">
        <f>IF(C4857="MAT.",VLOOKUP(A4857,INSUMOS_AUX!A:F,6,FALSE),0)</f>
        <v>5.65</v>
      </c>
      <c r="G4857" s="375">
        <f>IF(C4857="M.O.",VLOOKUP(A4857,INSUMOS_AUX!A:F,6,FALSE),0)</f>
        <v>0</v>
      </c>
    </row>
    <row r="4858" spans="1:7">
      <c r="A4858" s="414">
        <v>12892</v>
      </c>
      <c r="B4858" s="372" t="s">
        <v>328</v>
      </c>
      <c r="C4858" s="374" t="s">
        <v>43</v>
      </c>
      <c r="D4858" s="374" t="s">
        <v>98</v>
      </c>
      <c r="E4858" s="375">
        <v>1.098768E-3</v>
      </c>
      <c r="F4858" s="268">
        <f>IF(C4858="MAT.",VLOOKUP(A4858,INSUMOS_AUX!A:F,6,FALSE),0)</f>
        <v>9</v>
      </c>
      <c r="G4858" s="375">
        <f>IF(C4858="M.O.",VLOOKUP(A4858,INSUMOS_AUX!A:F,6,FALSE),0)</f>
        <v>0</v>
      </c>
    </row>
    <row r="4859" spans="1:7">
      <c r="A4859" s="414">
        <v>12893</v>
      </c>
      <c r="B4859" s="372" t="s">
        <v>329</v>
      </c>
      <c r="C4859" s="374" t="s">
        <v>43</v>
      </c>
      <c r="D4859" s="374" t="s">
        <v>98</v>
      </c>
      <c r="E4859" s="375">
        <v>1.2808000000000001E-4</v>
      </c>
      <c r="F4859" s="268">
        <f>IF(C4859="MAT.",VLOOKUP(A4859,INSUMOS_AUX!A:F,6,FALSE),0)</f>
        <v>48</v>
      </c>
      <c r="G4859" s="375">
        <f>IF(C4859="M.O.",VLOOKUP(A4859,INSUMOS_AUX!A:F,6,FALSE),0)</f>
        <v>0</v>
      </c>
    </row>
    <row r="4860" spans="1:7">
      <c r="A4860" s="414">
        <v>21127</v>
      </c>
      <c r="B4860" s="372" t="s">
        <v>353</v>
      </c>
      <c r="C4860" s="374" t="s">
        <v>43</v>
      </c>
      <c r="D4860" s="374" t="s">
        <v>2</v>
      </c>
      <c r="E4860" s="375">
        <v>8.9999999999999993E-3</v>
      </c>
      <c r="F4860" s="268">
        <f>IF(C4860="MAT.",VLOOKUP(A4860,INSUMOS_AUX!A:F,6,FALSE),0)</f>
        <v>3.21</v>
      </c>
      <c r="G4860" s="375">
        <f>IF(C4860="M.O.",VLOOKUP(A4860,INSUMOS_AUX!A:F,6,FALSE),0)</f>
        <v>0</v>
      </c>
    </row>
    <row r="4861" spans="1:7">
      <c r="A4861" s="414">
        <v>2436</v>
      </c>
      <c r="B4861" s="372" t="s">
        <v>333</v>
      </c>
      <c r="C4861" s="374" t="s">
        <v>92</v>
      </c>
      <c r="D4861" s="374" t="s">
        <v>97</v>
      </c>
      <c r="E4861" s="375">
        <v>4.1203999999999998E-2</v>
      </c>
      <c r="F4861" s="268">
        <f>IF(C4861="MAT.",VLOOKUP(A4861,INSUMOS_AUX!A:F,6,FALSE),0)</f>
        <v>0</v>
      </c>
      <c r="G4861" s="375">
        <f>IF(C4861="M.O.",VLOOKUP(A4861,INSUMOS_AUX!A:F,6,FALSE),0)</f>
        <v>13.35</v>
      </c>
    </row>
    <row r="4862" spans="1:7">
      <c r="A4862" s="414">
        <v>247</v>
      </c>
      <c r="B4862" s="372" t="s">
        <v>348</v>
      </c>
      <c r="C4862" s="374" t="s">
        <v>92</v>
      </c>
      <c r="D4862" s="374" t="s">
        <v>97</v>
      </c>
      <c r="E4862" s="375">
        <v>4.1203999999999998E-2</v>
      </c>
      <c r="F4862" s="268">
        <f>IF(C4862="MAT.",VLOOKUP(A4862,INSUMOS_AUX!A:F,6,FALSE),0)</f>
        <v>0</v>
      </c>
      <c r="G4862" s="375">
        <f>IF(C4862="M.O.",VLOOKUP(A4862,INSUMOS_AUX!A:F,6,FALSE),0)</f>
        <v>10.01</v>
      </c>
    </row>
    <row r="4863" spans="1:7">
      <c r="A4863" s="414">
        <v>25966</v>
      </c>
      <c r="B4863" s="372" t="s">
        <v>3980</v>
      </c>
      <c r="C4863" s="374" t="s">
        <v>43</v>
      </c>
      <c r="D4863" s="374" t="s">
        <v>113</v>
      </c>
      <c r="E4863" s="375">
        <v>1.2092E-4</v>
      </c>
      <c r="F4863" s="268">
        <f>IF(C4863="MAT.",VLOOKUP(A4863,INSUMOS_AUX!A:F,6,FALSE),0)</f>
        <v>13.63</v>
      </c>
      <c r="G4863" s="375">
        <f>IF(C4863="M.O.",VLOOKUP(A4863,INSUMOS_AUX!A:F,6,FALSE),0)</f>
        <v>0</v>
      </c>
    </row>
    <row r="4864" spans="1:7">
      <c r="A4864" s="414">
        <v>2711</v>
      </c>
      <c r="B4864" s="372" t="s">
        <v>334</v>
      </c>
      <c r="C4864" s="374" t="s">
        <v>43</v>
      </c>
      <c r="D4864" s="374" t="s">
        <v>2</v>
      </c>
      <c r="E4864" s="375">
        <v>5.3168000000000003E-5</v>
      </c>
      <c r="F4864" s="268">
        <f>IF(C4864="MAT.",VLOOKUP(A4864,INSUMOS_AUX!A:F,6,FALSE),0)</f>
        <v>100.24</v>
      </c>
      <c r="G4864" s="375">
        <f>IF(C4864="M.O.",VLOOKUP(A4864,INSUMOS_AUX!A:F,6,FALSE),0)</f>
        <v>0</v>
      </c>
    </row>
    <row r="4865" spans="1:7">
      <c r="A4865" s="414">
        <v>36144</v>
      </c>
      <c r="B4865" s="372" t="s">
        <v>4026</v>
      </c>
      <c r="C4865" s="374" t="s">
        <v>43</v>
      </c>
      <c r="D4865" s="374" t="s">
        <v>2</v>
      </c>
      <c r="E4865" s="375">
        <v>8.9189760000000003E-3</v>
      </c>
      <c r="F4865" s="268">
        <f>IF(C4865="MAT.",VLOOKUP(A4865,INSUMOS_AUX!A:F,6,FALSE),0)</f>
        <v>1.1200000000000001</v>
      </c>
      <c r="G4865" s="375">
        <f>IF(C4865="M.O.",VLOOKUP(A4865,INSUMOS_AUX!A:F,6,FALSE),0)</f>
        <v>0</v>
      </c>
    </row>
    <row r="4866" spans="1:7">
      <c r="A4866" s="414">
        <v>36146</v>
      </c>
      <c r="B4866" s="372" t="s">
        <v>3883</v>
      </c>
      <c r="C4866" s="374" t="s">
        <v>43</v>
      </c>
      <c r="D4866" s="374" t="s">
        <v>2</v>
      </c>
      <c r="E4866" s="375">
        <v>9.9223999999999997E-5</v>
      </c>
      <c r="F4866" s="268">
        <f>IF(C4866="MAT.",VLOOKUP(A4866,INSUMOS_AUX!A:F,6,FALSE),0)</f>
        <v>170</v>
      </c>
      <c r="G4866" s="375">
        <f>IF(C4866="M.O.",VLOOKUP(A4866,INSUMOS_AUX!A:F,6,FALSE),0)</f>
        <v>0</v>
      </c>
    </row>
    <row r="4867" spans="1:7" ht="21">
      <c r="A4867" s="414">
        <v>36149</v>
      </c>
      <c r="B4867" s="372" t="s">
        <v>4647</v>
      </c>
      <c r="C4867" s="374" t="s">
        <v>43</v>
      </c>
      <c r="D4867" s="374" t="s">
        <v>2</v>
      </c>
      <c r="E4867" s="375">
        <v>5.7599999999999997E-5</v>
      </c>
      <c r="F4867" s="268">
        <f>IF(C4867="MAT.",VLOOKUP(A4867,INSUMOS_AUX!A:F,6,FALSE),0)</f>
        <v>117.5</v>
      </c>
      <c r="G4867" s="375">
        <f>IF(C4867="M.O.",VLOOKUP(A4867,INSUMOS_AUX!A:F,6,FALSE),0)</f>
        <v>0</v>
      </c>
    </row>
    <row r="4868" spans="1:7">
      <c r="A4868" s="414">
        <v>36150</v>
      </c>
      <c r="B4868" s="372" t="s">
        <v>780</v>
      </c>
      <c r="C4868" s="374" t="s">
        <v>43</v>
      </c>
      <c r="D4868" s="374" t="s">
        <v>2</v>
      </c>
      <c r="E4868" s="375">
        <v>2.11704E-4</v>
      </c>
      <c r="F4868" s="268">
        <f>IF(C4868="MAT.",VLOOKUP(A4868,INSUMOS_AUX!A:F,6,FALSE),0)</f>
        <v>29.7</v>
      </c>
      <c r="G4868" s="375">
        <f>IF(C4868="M.O.",VLOOKUP(A4868,INSUMOS_AUX!A:F,6,FALSE),0)</f>
        <v>0</v>
      </c>
    </row>
    <row r="4869" spans="1:7" ht="21">
      <c r="A4869" s="414">
        <v>36153</v>
      </c>
      <c r="B4869" s="372" t="s">
        <v>4184</v>
      </c>
      <c r="C4869" s="374" t="s">
        <v>43</v>
      </c>
      <c r="D4869" s="374" t="s">
        <v>2</v>
      </c>
      <c r="E4869" s="375">
        <v>8.6000000000000003E-5</v>
      </c>
      <c r="F4869" s="268">
        <f>IF(C4869="MAT.",VLOOKUP(A4869,INSUMOS_AUX!A:F,6,FALSE),0)</f>
        <v>133.75</v>
      </c>
      <c r="G4869" s="375">
        <f>IF(C4869="M.O.",VLOOKUP(A4869,INSUMOS_AUX!A:F,6,FALSE),0)</f>
        <v>0</v>
      </c>
    </row>
    <row r="4870" spans="1:7">
      <c r="A4870" s="414">
        <v>37370</v>
      </c>
      <c r="B4870" s="372" t="s">
        <v>104</v>
      </c>
      <c r="C4870" s="374" t="s">
        <v>43</v>
      </c>
      <c r="D4870" s="374" t="s">
        <v>97</v>
      </c>
      <c r="E4870" s="375">
        <v>0.08</v>
      </c>
      <c r="F4870" s="268">
        <f>IF(C4870="MAT.",VLOOKUP(A4870,INSUMOS_AUX!A:F,6,FALSE),0)</f>
        <v>1.7</v>
      </c>
      <c r="G4870" s="375">
        <f>IF(C4870="M.O.",VLOOKUP(A4870,INSUMOS_AUX!A:F,6,FALSE),0)</f>
        <v>0</v>
      </c>
    </row>
    <row r="4871" spans="1:7">
      <c r="A4871" s="414">
        <v>37371</v>
      </c>
      <c r="B4871" s="372" t="s">
        <v>105</v>
      </c>
      <c r="C4871" s="374" t="s">
        <v>43</v>
      </c>
      <c r="D4871" s="374" t="s">
        <v>97</v>
      </c>
      <c r="E4871" s="375">
        <v>0.08</v>
      </c>
      <c r="F4871" s="268">
        <f>IF(C4871="MAT.",VLOOKUP(A4871,INSUMOS_AUX!A:F,6,FALSE),0)</f>
        <v>0.64</v>
      </c>
      <c r="G4871" s="375">
        <f>IF(C4871="M.O.",VLOOKUP(A4871,INSUMOS_AUX!A:F,6,FALSE),0)</f>
        <v>0</v>
      </c>
    </row>
    <row r="4872" spans="1:7">
      <c r="A4872" s="414">
        <v>37372</v>
      </c>
      <c r="B4872" s="372" t="s">
        <v>106</v>
      </c>
      <c r="C4872" s="374" t="s">
        <v>43</v>
      </c>
      <c r="D4872" s="374" t="s">
        <v>97</v>
      </c>
      <c r="E4872" s="375">
        <v>0.08</v>
      </c>
      <c r="F4872" s="268">
        <f>IF(C4872="MAT.",VLOOKUP(A4872,INSUMOS_AUX!A:F,6,FALSE),0)</f>
        <v>0.37</v>
      </c>
      <c r="G4872" s="375">
        <f>IF(C4872="M.O.",VLOOKUP(A4872,INSUMOS_AUX!A:F,6,FALSE),0)</f>
        <v>0</v>
      </c>
    </row>
    <row r="4873" spans="1:7">
      <c r="A4873" s="414">
        <v>37373</v>
      </c>
      <c r="B4873" s="372" t="s">
        <v>107</v>
      </c>
      <c r="C4873" s="374" t="s">
        <v>43</v>
      </c>
      <c r="D4873" s="374" t="s">
        <v>97</v>
      </c>
      <c r="E4873" s="375">
        <v>0.08</v>
      </c>
      <c r="F4873" s="268">
        <f>IF(C4873="MAT.",VLOOKUP(A4873,INSUMOS_AUX!A:F,6,FALSE),0)</f>
        <v>0.02</v>
      </c>
      <c r="G4873" s="375">
        <f>IF(C4873="M.O.",VLOOKUP(A4873,INSUMOS_AUX!A:F,6,FALSE),0)</f>
        <v>0</v>
      </c>
    </row>
    <row r="4874" spans="1:7">
      <c r="A4874" s="414">
        <v>38382</v>
      </c>
      <c r="B4874" s="372" t="s">
        <v>2915</v>
      </c>
      <c r="C4874" s="374" t="s">
        <v>43</v>
      </c>
      <c r="D4874" s="374" t="s">
        <v>2</v>
      </c>
      <c r="E4874" s="375">
        <v>2.184E-4</v>
      </c>
      <c r="F4874" s="268">
        <f>IF(C4874="MAT.",VLOOKUP(A4874,INSUMOS_AUX!A:F,6,FALSE),0)</f>
        <v>7.37</v>
      </c>
      <c r="G4874" s="375">
        <f>IF(C4874="M.O.",VLOOKUP(A4874,INSUMOS_AUX!A:F,6,FALSE),0)</f>
        <v>0</v>
      </c>
    </row>
    <row r="4875" spans="1:7">
      <c r="A4875" s="414">
        <v>38390</v>
      </c>
      <c r="B4875" s="372" t="s">
        <v>4067</v>
      </c>
      <c r="C4875" s="374" t="s">
        <v>43</v>
      </c>
      <c r="D4875" s="374" t="s">
        <v>2</v>
      </c>
      <c r="E4875" s="375">
        <v>1.2092E-4</v>
      </c>
      <c r="F4875" s="268">
        <f>IF(C4875="MAT.",VLOOKUP(A4875,INSUMOS_AUX!A:F,6,FALSE),0)</f>
        <v>22.22</v>
      </c>
      <c r="G4875" s="375">
        <f>IF(C4875="M.O.",VLOOKUP(A4875,INSUMOS_AUX!A:F,6,FALSE),0)</f>
        <v>0</v>
      </c>
    </row>
    <row r="4876" spans="1:7">
      <c r="A4876" s="414">
        <v>38393</v>
      </c>
      <c r="B4876" s="372" t="s">
        <v>4066</v>
      </c>
      <c r="C4876" s="374" t="s">
        <v>43</v>
      </c>
      <c r="D4876" s="374" t="s">
        <v>2</v>
      </c>
      <c r="E4876" s="375">
        <v>1.2092E-4</v>
      </c>
      <c r="F4876" s="268">
        <f>IF(C4876="MAT.",VLOOKUP(A4876,INSUMOS_AUX!A:F,6,FALSE),0)</f>
        <v>10.02</v>
      </c>
      <c r="G4876" s="375">
        <f>IF(C4876="M.O.",VLOOKUP(A4876,INSUMOS_AUX!A:F,6,FALSE),0)</f>
        <v>0</v>
      </c>
    </row>
    <row r="4877" spans="1:7">
      <c r="A4877" s="414">
        <v>38396</v>
      </c>
      <c r="B4877" s="372" t="s">
        <v>4090</v>
      </c>
      <c r="C4877" s="374" t="s">
        <v>43</v>
      </c>
      <c r="D4877" s="374" t="s">
        <v>2</v>
      </c>
      <c r="E4877" s="375">
        <v>4.3359999999999997E-6</v>
      </c>
      <c r="F4877" s="268">
        <f>IF(C4877="MAT.",VLOOKUP(A4877,INSUMOS_AUX!A:F,6,FALSE),0)</f>
        <v>308.81</v>
      </c>
      <c r="G4877" s="375">
        <f>IF(C4877="M.O.",VLOOKUP(A4877,INSUMOS_AUX!A:F,6,FALSE),0)</f>
        <v>0</v>
      </c>
    </row>
    <row r="4878" spans="1:7">
      <c r="A4878" s="414">
        <v>38399</v>
      </c>
      <c r="B4878" s="372" t="s">
        <v>914</v>
      </c>
      <c r="C4878" s="374" t="s">
        <v>43</v>
      </c>
      <c r="D4878" s="374" t="s">
        <v>2</v>
      </c>
      <c r="E4878" s="375">
        <v>2.1664000000000001E-5</v>
      </c>
      <c r="F4878" s="268">
        <f>IF(C4878="MAT.",VLOOKUP(A4878,INSUMOS_AUX!A:F,6,FALSE),0)</f>
        <v>123.87</v>
      </c>
      <c r="G4878" s="375">
        <f>IF(C4878="M.O.",VLOOKUP(A4878,INSUMOS_AUX!A:F,6,FALSE),0)</f>
        <v>0</v>
      </c>
    </row>
    <row r="4879" spans="1:7" ht="21">
      <c r="A4879" s="414">
        <v>38413</v>
      </c>
      <c r="B4879" s="372" t="s">
        <v>2921</v>
      </c>
      <c r="C4879" s="374" t="s">
        <v>43</v>
      </c>
      <c r="D4879" s="374" t="s">
        <v>2</v>
      </c>
      <c r="E4879" s="375">
        <v>3.5279999999999999E-6</v>
      </c>
      <c r="F4879" s="268">
        <f>IF(C4879="MAT.",VLOOKUP(A4879,INSUMOS_AUX!A:F,6,FALSE),0)</f>
        <v>623.17999999999995</v>
      </c>
      <c r="G4879" s="375">
        <f>IF(C4879="M.O.",VLOOKUP(A4879,INSUMOS_AUX!A:F,6,FALSE),0)</f>
        <v>0</v>
      </c>
    </row>
    <row r="4880" spans="1:7">
      <c r="A4880" s="414">
        <v>38476</v>
      </c>
      <c r="B4880" s="372" t="s">
        <v>2266</v>
      </c>
      <c r="C4880" s="374" t="s">
        <v>43</v>
      </c>
      <c r="D4880" s="374" t="s">
        <v>2</v>
      </c>
      <c r="E4880" s="375">
        <v>1.6456E-5</v>
      </c>
      <c r="F4880" s="268">
        <f>IF(C4880="MAT.",VLOOKUP(A4880,INSUMOS_AUX!A:F,6,FALSE),0)</f>
        <v>186.63</v>
      </c>
      <c r="G4880" s="375">
        <f>IF(C4880="M.O.",VLOOKUP(A4880,INSUMOS_AUX!A:F,6,FALSE),0)</f>
        <v>0</v>
      </c>
    </row>
    <row r="4881" spans="1:7">
      <c r="A4881" s="414">
        <v>38477</v>
      </c>
      <c r="B4881" s="372" t="s">
        <v>2267</v>
      </c>
      <c r="C4881" s="374" t="s">
        <v>43</v>
      </c>
      <c r="D4881" s="374" t="s">
        <v>2</v>
      </c>
      <c r="E4881" s="375">
        <v>3.5279999999999999E-6</v>
      </c>
      <c r="F4881" s="268">
        <f>IF(C4881="MAT.",VLOOKUP(A4881,INSUMOS_AUX!A:F,6,FALSE),0)</f>
        <v>528.54</v>
      </c>
      <c r="G4881" s="375">
        <f>IF(C4881="M.O.",VLOOKUP(A4881,INSUMOS_AUX!A:F,6,FALSE),0)</f>
        <v>0</v>
      </c>
    </row>
    <row r="4882" spans="1:7" ht="21">
      <c r="A4882" s="414">
        <v>981</v>
      </c>
      <c r="B4882" s="372" t="s">
        <v>1136</v>
      </c>
      <c r="C4882" s="374" t="s">
        <v>43</v>
      </c>
      <c r="D4882" s="374" t="s">
        <v>78</v>
      </c>
      <c r="E4882" s="375">
        <v>1.19</v>
      </c>
      <c r="F4882" s="268">
        <f>IF(C4882="MAT.",VLOOKUP(A4882,INSUMOS_AUX!A:F,6,FALSE),0)</f>
        <v>2.2999999999999998</v>
      </c>
      <c r="G4882" s="375">
        <f>IF(C4882="M.O.",VLOOKUP(A4882,INSUMOS_AUX!A:F,6,FALSE),0)</f>
        <v>0</v>
      </c>
    </row>
    <row r="4883" spans="1:7">
      <c r="A4883" s="414"/>
      <c r="B4883" s="110"/>
      <c r="C4883" s="97"/>
      <c r="D4883" s="97"/>
      <c r="E4883" s="97"/>
      <c r="F4883" s="97"/>
      <c r="G4883" s="97"/>
    </row>
    <row r="4884" spans="1:7" ht="21">
      <c r="A4884" s="414" t="s">
        <v>5932</v>
      </c>
      <c r="B4884" s="358" t="s">
        <v>5933</v>
      </c>
      <c r="C4884" s="360" t="s">
        <v>75</v>
      </c>
      <c r="D4884" s="360" t="s">
        <v>2</v>
      </c>
      <c r="E4884" s="361">
        <v>73</v>
      </c>
      <c r="F4884" s="361">
        <f t="shared" ref="F4884:G4884" si="162">SUMPRODUCT($E4885:$E4911,F4885:F4911)</f>
        <v>3.4768576545600003</v>
      </c>
      <c r="G4884" s="361">
        <f t="shared" si="162"/>
        <v>3.441028448</v>
      </c>
    </row>
    <row r="4885" spans="1:7">
      <c r="A4885" s="414">
        <v>10</v>
      </c>
      <c r="B4885" s="372" t="s">
        <v>332</v>
      </c>
      <c r="C4885" s="374" t="s">
        <v>43</v>
      </c>
      <c r="D4885" s="374" t="s">
        <v>2</v>
      </c>
      <c r="E4885" s="375">
        <v>2.2929199999999999E-3</v>
      </c>
      <c r="F4885" s="268">
        <f>IF(C4885="MAT.",VLOOKUP(A4885,INSUMOS_AUX!A:F,6,FALSE),0)</f>
        <v>6.13</v>
      </c>
      <c r="G4885" s="375">
        <f>IF(C4885="M.O.",VLOOKUP(A4885,INSUMOS_AUX!A:F,6,FALSE),0)</f>
        <v>0</v>
      </c>
    </row>
    <row r="4886" spans="1:7" ht="21">
      <c r="A4886" s="414">
        <v>11359</v>
      </c>
      <c r="B4886" s="372" t="s">
        <v>5603</v>
      </c>
      <c r="C4886" s="374" t="s">
        <v>43</v>
      </c>
      <c r="D4886" s="374" t="s">
        <v>2</v>
      </c>
      <c r="E4886" s="375">
        <v>1.9361999999999999E-5</v>
      </c>
      <c r="F4886" s="268">
        <f>IF(C4886="MAT.",VLOOKUP(A4886,INSUMOS_AUX!A:F,6,FALSE),0)</f>
        <v>604.45000000000005</v>
      </c>
      <c r="G4886" s="375">
        <f>IF(C4886="M.O.",VLOOKUP(A4886,INSUMOS_AUX!A:F,6,FALSE),0)</f>
        <v>0</v>
      </c>
    </row>
    <row r="4887" spans="1:7">
      <c r="A4887" s="414">
        <v>12815</v>
      </c>
      <c r="B4887" s="372" t="s">
        <v>2406</v>
      </c>
      <c r="C4887" s="374" t="s">
        <v>43</v>
      </c>
      <c r="D4887" s="374" t="s">
        <v>2</v>
      </c>
      <c r="E4887" s="375">
        <v>2.5937619999999999E-3</v>
      </c>
      <c r="F4887" s="268">
        <f>IF(C4887="MAT.",VLOOKUP(A4887,INSUMOS_AUX!A:F,6,FALSE),0)</f>
        <v>5.65</v>
      </c>
      <c r="G4887" s="375">
        <f>IF(C4887="M.O.",VLOOKUP(A4887,INSUMOS_AUX!A:F,6,FALSE),0)</f>
        <v>0</v>
      </c>
    </row>
    <row r="4888" spans="1:7">
      <c r="A4888" s="414">
        <v>12892</v>
      </c>
      <c r="B4888" s="372" t="s">
        <v>328</v>
      </c>
      <c r="C4888" s="374" t="s">
        <v>43</v>
      </c>
      <c r="D4888" s="374" t="s">
        <v>98</v>
      </c>
      <c r="E4888" s="375">
        <v>3.9280959999999998E-3</v>
      </c>
      <c r="F4888" s="268">
        <f>IF(C4888="MAT.",VLOOKUP(A4888,INSUMOS_AUX!A:F,6,FALSE),0)</f>
        <v>9</v>
      </c>
      <c r="G4888" s="375">
        <f>IF(C4888="M.O.",VLOOKUP(A4888,INSUMOS_AUX!A:F,6,FALSE),0)</f>
        <v>0</v>
      </c>
    </row>
    <row r="4889" spans="1:7">
      <c r="A4889" s="414">
        <v>12893</v>
      </c>
      <c r="B4889" s="372" t="s">
        <v>329</v>
      </c>
      <c r="C4889" s="374" t="s">
        <v>43</v>
      </c>
      <c r="D4889" s="374" t="s">
        <v>98</v>
      </c>
      <c r="E4889" s="375">
        <v>4.5788600000000001E-4</v>
      </c>
      <c r="F4889" s="268">
        <f>IF(C4889="MAT.",VLOOKUP(A4889,INSUMOS_AUX!A:F,6,FALSE),0)</f>
        <v>48</v>
      </c>
      <c r="G4889" s="375">
        <f>IF(C4889="M.O.",VLOOKUP(A4889,INSUMOS_AUX!A:F,6,FALSE),0)</f>
        <v>0</v>
      </c>
    </row>
    <row r="4890" spans="1:7" ht="21">
      <c r="A4890" s="414">
        <v>1871</v>
      </c>
      <c r="B4890" s="372" t="s">
        <v>378</v>
      </c>
      <c r="C4890" s="374" t="s">
        <v>43</v>
      </c>
      <c r="D4890" s="374" t="s">
        <v>2</v>
      </c>
      <c r="E4890" s="375">
        <v>1</v>
      </c>
      <c r="F4890" s="268">
        <f>IF(C4890="MAT.",VLOOKUP(A4890,INSUMOS_AUX!A:F,6,FALSE),0)</f>
        <v>2.33</v>
      </c>
      <c r="G4890" s="375">
        <f>IF(C4890="M.O.",VLOOKUP(A4890,INSUMOS_AUX!A:F,6,FALSE),0)</f>
        <v>0</v>
      </c>
    </row>
    <row r="4891" spans="1:7">
      <c r="A4891" s="414">
        <v>2436</v>
      </c>
      <c r="B4891" s="372" t="s">
        <v>333</v>
      </c>
      <c r="C4891" s="374" t="s">
        <v>92</v>
      </c>
      <c r="D4891" s="374" t="s">
        <v>97</v>
      </c>
      <c r="E4891" s="375">
        <v>0.1473043</v>
      </c>
      <c r="F4891" s="268">
        <f>IF(C4891="MAT.",VLOOKUP(A4891,INSUMOS_AUX!A:F,6,FALSE),0)</f>
        <v>0</v>
      </c>
      <c r="G4891" s="375">
        <f>IF(C4891="M.O.",VLOOKUP(A4891,INSUMOS_AUX!A:F,6,FALSE),0)</f>
        <v>13.35</v>
      </c>
    </row>
    <row r="4892" spans="1:7">
      <c r="A4892" s="414">
        <v>247</v>
      </c>
      <c r="B4892" s="372" t="s">
        <v>348</v>
      </c>
      <c r="C4892" s="374" t="s">
        <v>92</v>
      </c>
      <c r="D4892" s="374" t="s">
        <v>97</v>
      </c>
      <c r="E4892" s="375">
        <v>0.1473043</v>
      </c>
      <c r="F4892" s="268">
        <f>IF(C4892="MAT.",VLOOKUP(A4892,INSUMOS_AUX!A:F,6,FALSE),0)</f>
        <v>0</v>
      </c>
      <c r="G4892" s="375">
        <f>IF(C4892="M.O.",VLOOKUP(A4892,INSUMOS_AUX!A:F,6,FALSE),0)</f>
        <v>10.01</v>
      </c>
    </row>
    <row r="4893" spans="1:7">
      <c r="A4893" s="414">
        <v>25966</v>
      </c>
      <c r="B4893" s="372" t="s">
        <v>3980</v>
      </c>
      <c r="C4893" s="374" t="s">
        <v>43</v>
      </c>
      <c r="D4893" s="374" t="s">
        <v>113</v>
      </c>
      <c r="E4893" s="375">
        <v>4.3229E-4</v>
      </c>
      <c r="F4893" s="268">
        <f>IF(C4893="MAT.",VLOOKUP(A4893,INSUMOS_AUX!A:F,6,FALSE),0)</f>
        <v>13.63</v>
      </c>
      <c r="G4893" s="375">
        <f>IF(C4893="M.O.",VLOOKUP(A4893,INSUMOS_AUX!A:F,6,FALSE),0)</f>
        <v>0</v>
      </c>
    </row>
    <row r="4894" spans="1:7">
      <c r="A4894" s="414">
        <v>2711</v>
      </c>
      <c r="B4894" s="372" t="s">
        <v>334</v>
      </c>
      <c r="C4894" s="374" t="s">
        <v>43</v>
      </c>
      <c r="D4894" s="374" t="s">
        <v>2</v>
      </c>
      <c r="E4894" s="375">
        <v>1.9007599999999999E-4</v>
      </c>
      <c r="F4894" s="268">
        <f>IF(C4894="MAT.",VLOOKUP(A4894,INSUMOS_AUX!A:F,6,FALSE),0)</f>
        <v>100.24</v>
      </c>
      <c r="G4894" s="375">
        <f>IF(C4894="M.O.",VLOOKUP(A4894,INSUMOS_AUX!A:F,6,FALSE),0)</f>
        <v>0</v>
      </c>
    </row>
    <row r="4895" spans="1:7">
      <c r="A4895" s="414">
        <v>36144</v>
      </c>
      <c r="B4895" s="372" t="s">
        <v>4026</v>
      </c>
      <c r="C4895" s="374" t="s">
        <v>43</v>
      </c>
      <c r="D4895" s="374" t="s">
        <v>2</v>
      </c>
      <c r="E4895" s="375">
        <v>3.1885339999999998E-2</v>
      </c>
      <c r="F4895" s="268">
        <f>IF(C4895="MAT.",VLOOKUP(A4895,INSUMOS_AUX!A:F,6,FALSE),0)</f>
        <v>1.1200000000000001</v>
      </c>
      <c r="G4895" s="375">
        <f>IF(C4895="M.O.",VLOOKUP(A4895,INSUMOS_AUX!A:F,6,FALSE),0)</f>
        <v>0</v>
      </c>
    </row>
    <row r="4896" spans="1:7">
      <c r="A4896" s="414">
        <v>36146</v>
      </c>
      <c r="B4896" s="372" t="s">
        <v>3883</v>
      </c>
      <c r="C4896" s="374" t="s">
        <v>43</v>
      </c>
      <c r="D4896" s="374" t="s">
        <v>2</v>
      </c>
      <c r="E4896" s="375">
        <v>3.5472599999999998E-4</v>
      </c>
      <c r="F4896" s="268">
        <f>IF(C4896="MAT.",VLOOKUP(A4896,INSUMOS_AUX!A:F,6,FALSE),0)</f>
        <v>170</v>
      </c>
      <c r="G4896" s="375">
        <f>IF(C4896="M.O.",VLOOKUP(A4896,INSUMOS_AUX!A:F,6,FALSE),0)</f>
        <v>0</v>
      </c>
    </row>
    <row r="4897" spans="1:7" ht="21">
      <c r="A4897" s="414">
        <v>36149</v>
      </c>
      <c r="B4897" s="372" t="s">
        <v>4647</v>
      </c>
      <c r="C4897" s="374" t="s">
        <v>43</v>
      </c>
      <c r="D4897" s="374" t="s">
        <v>2</v>
      </c>
      <c r="E4897" s="375">
        <v>2.0592000000000001E-4</v>
      </c>
      <c r="F4897" s="268">
        <f>IF(C4897="MAT.",VLOOKUP(A4897,INSUMOS_AUX!A:F,6,FALSE),0)</f>
        <v>117.5</v>
      </c>
      <c r="G4897" s="375">
        <f>IF(C4897="M.O.",VLOOKUP(A4897,INSUMOS_AUX!A:F,6,FALSE),0)</f>
        <v>0</v>
      </c>
    </row>
    <row r="4898" spans="1:7">
      <c r="A4898" s="414">
        <v>36150</v>
      </c>
      <c r="B4898" s="372" t="s">
        <v>780</v>
      </c>
      <c r="C4898" s="374" t="s">
        <v>43</v>
      </c>
      <c r="D4898" s="374" t="s">
        <v>2</v>
      </c>
      <c r="E4898" s="375">
        <v>7.5684199999999997E-4</v>
      </c>
      <c r="F4898" s="268">
        <f>IF(C4898="MAT.",VLOOKUP(A4898,INSUMOS_AUX!A:F,6,FALSE),0)</f>
        <v>29.7</v>
      </c>
      <c r="G4898" s="375">
        <f>IF(C4898="M.O.",VLOOKUP(A4898,INSUMOS_AUX!A:F,6,FALSE),0)</f>
        <v>0</v>
      </c>
    </row>
    <row r="4899" spans="1:7" ht="21">
      <c r="A4899" s="414">
        <v>36153</v>
      </c>
      <c r="B4899" s="372" t="s">
        <v>4184</v>
      </c>
      <c r="C4899" s="374" t="s">
        <v>43</v>
      </c>
      <c r="D4899" s="374" t="s">
        <v>2</v>
      </c>
      <c r="E4899" s="375">
        <v>3.0745000000000002E-4</v>
      </c>
      <c r="F4899" s="268">
        <f>IF(C4899="MAT.",VLOOKUP(A4899,INSUMOS_AUX!A:F,6,FALSE),0)</f>
        <v>133.75</v>
      </c>
      <c r="G4899" s="375">
        <f>IF(C4899="M.O.",VLOOKUP(A4899,INSUMOS_AUX!A:F,6,FALSE),0)</f>
        <v>0</v>
      </c>
    </row>
    <row r="4900" spans="1:7">
      <c r="A4900" s="414">
        <v>37370</v>
      </c>
      <c r="B4900" s="372" t="s">
        <v>104</v>
      </c>
      <c r="C4900" s="374" t="s">
        <v>43</v>
      </c>
      <c r="D4900" s="374" t="s">
        <v>97</v>
      </c>
      <c r="E4900" s="375">
        <v>0.28599999999999998</v>
      </c>
      <c r="F4900" s="268">
        <f>IF(C4900="MAT.",VLOOKUP(A4900,INSUMOS_AUX!A:F,6,FALSE),0)</f>
        <v>1.7</v>
      </c>
      <c r="G4900" s="375">
        <f>IF(C4900="M.O.",VLOOKUP(A4900,INSUMOS_AUX!A:F,6,FALSE),0)</f>
        <v>0</v>
      </c>
    </row>
    <row r="4901" spans="1:7">
      <c r="A4901" s="414">
        <v>37371</v>
      </c>
      <c r="B4901" s="372" t="s">
        <v>105</v>
      </c>
      <c r="C4901" s="374" t="s">
        <v>43</v>
      </c>
      <c r="D4901" s="374" t="s">
        <v>97</v>
      </c>
      <c r="E4901" s="375">
        <v>0.28599999999999998</v>
      </c>
      <c r="F4901" s="268">
        <f>IF(C4901="MAT.",VLOOKUP(A4901,INSUMOS_AUX!A:F,6,FALSE),0)</f>
        <v>0.64</v>
      </c>
      <c r="G4901" s="375">
        <f>IF(C4901="M.O.",VLOOKUP(A4901,INSUMOS_AUX!A:F,6,FALSE),0)</f>
        <v>0</v>
      </c>
    </row>
    <row r="4902" spans="1:7">
      <c r="A4902" s="414">
        <v>37372</v>
      </c>
      <c r="B4902" s="372" t="s">
        <v>106</v>
      </c>
      <c r="C4902" s="374" t="s">
        <v>43</v>
      </c>
      <c r="D4902" s="374" t="s">
        <v>97</v>
      </c>
      <c r="E4902" s="375">
        <v>0.28599999999999998</v>
      </c>
      <c r="F4902" s="268">
        <f>IF(C4902="MAT.",VLOOKUP(A4902,INSUMOS_AUX!A:F,6,FALSE),0)</f>
        <v>0.37</v>
      </c>
      <c r="G4902" s="375">
        <f>IF(C4902="M.O.",VLOOKUP(A4902,INSUMOS_AUX!A:F,6,FALSE),0)</f>
        <v>0</v>
      </c>
    </row>
    <row r="4903" spans="1:7">
      <c r="A4903" s="414">
        <v>37373</v>
      </c>
      <c r="B4903" s="372" t="s">
        <v>107</v>
      </c>
      <c r="C4903" s="374" t="s">
        <v>43</v>
      </c>
      <c r="D4903" s="374" t="s">
        <v>97</v>
      </c>
      <c r="E4903" s="375">
        <v>0.28599999999999998</v>
      </c>
      <c r="F4903" s="268">
        <f>IF(C4903="MAT.",VLOOKUP(A4903,INSUMOS_AUX!A:F,6,FALSE),0)</f>
        <v>0.02</v>
      </c>
      <c r="G4903" s="375">
        <f>IF(C4903="M.O.",VLOOKUP(A4903,INSUMOS_AUX!A:F,6,FALSE),0)</f>
        <v>0</v>
      </c>
    </row>
    <row r="4904" spans="1:7">
      <c r="A4904" s="414">
        <v>38382</v>
      </c>
      <c r="B4904" s="372" t="s">
        <v>2915</v>
      </c>
      <c r="C4904" s="374" t="s">
        <v>43</v>
      </c>
      <c r="D4904" s="374" t="s">
        <v>2</v>
      </c>
      <c r="E4904" s="375">
        <v>7.8078000000000002E-4</v>
      </c>
      <c r="F4904" s="268">
        <f>IF(C4904="MAT.",VLOOKUP(A4904,INSUMOS_AUX!A:F,6,FALSE),0)</f>
        <v>7.37</v>
      </c>
      <c r="G4904" s="375">
        <f>IF(C4904="M.O.",VLOOKUP(A4904,INSUMOS_AUX!A:F,6,FALSE),0)</f>
        <v>0</v>
      </c>
    </row>
    <row r="4905" spans="1:7">
      <c r="A4905" s="414">
        <v>38390</v>
      </c>
      <c r="B4905" s="372" t="s">
        <v>4067</v>
      </c>
      <c r="C4905" s="374" t="s">
        <v>43</v>
      </c>
      <c r="D4905" s="374" t="s">
        <v>2</v>
      </c>
      <c r="E4905" s="375">
        <v>4.3229E-4</v>
      </c>
      <c r="F4905" s="268">
        <f>IF(C4905="MAT.",VLOOKUP(A4905,INSUMOS_AUX!A:F,6,FALSE),0)</f>
        <v>22.22</v>
      </c>
      <c r="G4905" s="375">
        <f>IF(C4905="M.O.",VLOOKUP(A4905,INSUMOS_AUX!A:F,6,FALSE),0)</f>
        <v>0</v>
      </c>
    </row>
    <row r="4906" spans="1:7">
      <c r="A4906" s="414">
        <v>38393</v>
      </c>
      <c r="B4906" s="372" t="s">
        <v>4066</v>
      </c>
      <c r="C4906" s="374" t="s">
        <v>43</v>
      </c>
      <c r="D4906" s="374" t="s">
        <v>2</v>
      </c>
      <c r="E4906" s="375">
        <v>4.3229E-4</v>
      </c>
      <c r="F4906" s="268">
        <f>IF(C4906="MAT.",VLOOKUP(A4906,INSUMOS_AUX!A:F,6,FALSE),0)</f>
        <v>10.02</v>
      </c>
      <c r="G4906" s="375">
        <f>IF(C4906="M.O.",VLOOKUP(A4906,INSUMOS_AUX!A:F,6,FALSE),0)</f>
        <v>0</v>
      </c>
    </row>
    <row r="4907" spans="1:7">
      <c r="A4907" s="414">
        <v>38396</v>
      </c>
      <c r="B4907" s="372" t="s">
        <v>4090</v>
      </c>
      <c r="C4907" s="374" t="s">
        <v>43</v>
      </c>
      <c r="D4907" s="374" t="s">
        <v>2</v>
      </c>
      <c r="E4907" s="375">
        <v>1.5502000000000002E-5</v>
      </c>
      <c r="F4907" s="268">
        <f>IF(C4907="MAT.",VLOOKUP(A4907,INSUMOS_AUX!A:F,6,FALSE),0)</f>
        <v>308.81</v>
      </c>
      <c r="G4907" s="375">
        <f>IF(C4907="M.O.",VLOOKUP(A4907,INSUMOS_AUX!A:F,6,FALSE),0)</f>
        <v>0</v>
      </c>
    </row>
    <row r="4908" spans="1:7">
      <c r="A4908" s="414">
        <v>38399</v>
      </c>
      <c r="B4908" s="372" t="s">
        <v>914</v>
      </c>
      <c r="C4908" s="374" t="s">
        <v>43</v>
      </c>
      <c r="D4908" s="374" t="s">
        <v>2</v>
      </c>
      <c r="E4908" s="375">
        <v>7.7447999999999994E-5</v>
      </c>
      <c r="F4908" s="268">
        <f>IF(C4908="MAT.",VLOOKUP(A4908,INSUMOS_AUX!A:F,6,FALSE),0)</f>
        <v>123.87</v>
      </c>
      <c r="G4908" s="375">
        <f>IF(C4908="M.O.",VLOOKUP(A4908,INSUMOS_AUX!A:F,6,FALSE),0)</f>
        <v>0</v>
      </c>
    </row>
    <row r="4909" spans="1:7" ht="21">
      <c r="A4909" s="414">
        <v>38413</v>
      </c>
      <c r="B4909" s="372" t="s">
        <v>2921</v>
      </c>
      <c r="C4909" s="374" t="s">
        <v>43</v>
      </c>
      <c r="D4909" s="374" t="s">
        <v>2</v>
      </c>
      <c r="E4909" s="375">
        <v>1.2612000000000001E-5</v>
      </c>
      <c r="F4909" s="268">
        <f>IF(C4909="MAT.",VLOOKUP(A4909,INSUMOS_AUX!A:F,6,FALSE),0)</f>
        <v>623.17999999999995</v>
      </c>
      <c r="G4909" s="375">
        <f>IF(C4909="M.O.",VLOOKUP(A4909,INSUMOS_AUX!A:F,6,FALSE),0)</f>
        <v>0</v>
      </c>
    </row>
    <row r="4910" spans="1:7">
      <c r="A4910" s="414">
        <v>38476</v>
      </c>
      <c r="B4910" s="372" t="s">
        <v>2266</v>
      </c>
      <c r="C4910" s="374" t="s">
        <v>43</v>
      </c>
      <c r="D4910" s="374" t="s">
        <v>2</v>
      </c>
      <c r="E4910" s="375">
        <v>5.8829999999999997E-5</v>
      </c>
      <c r="F4910" s="268">
        <f>IF(C4910="MAT.",VLOOKUP(A4910,INSUMOS_AUX!A:F,6,FALSE),0)</f>
        <v>186.63</v>
      </c>
      <c r="G4910" s="375">
        <f>IF(C4910="M.O.",VLOOKUP(A4910,INSUMOS_AUX!A:F,6,FALSE),0)</f>
        <v>0</v>
      </c>
    </row>
    <row r="4911" spans="1:7">
      <c r="A4911" s="414">
        <v>38477</v>
      </c>
      <c r="B4911" s="372" t="s">
        <v>2267</v>
      </c>
      <c r="C4911" s="374" t="s">
        <v>43</v>
      </c>
      <c r="D4911" s="374" t="s">
        <v>2</v>
      </c>
      <c r="E4911" s="375">
        <v>1.2612000000000001E-5</v>
      </c>
      <c r="F4911" s="268">
        <f>IF(C4911="MAT.",VLOOKUP(A4911,INSUMOS_AUX!A:F,6,FALSE),0)</f>
        <v>528.54</v>
      </c>
      <c r="G4911" s="375">
        <f>IF(C4911="M.O.",VLOOKUP(A4911,INSUMOS_AUX!A:F,6,FALSE),0)</f>
        <v>0</v>
      </c>
    </row>
    <row r="4912" spans="1:7">
      <c r="A4912" s="414"/>
      <c r="B4912" s="110"/>
      <c r="C4912" s="97"/>
      <c r="D4912" s="97"/>
      <c r="E4912" s="97"/>
      <c r="F4912" s="97"/>
      <c r="G4912" s="97"/>
    </row>
    <row r="4913" spans="1:7" ht="21">
      <c r="A4913" s="414" t="s">
        <v>5896</v>
      </c>
      <c r="B4913" s="358" t="s">
        <v>5897</v>
      </c>
      <c r="C4913" s="360" t="s">
        <v>75</v>
      </c>
      <c r="D4913" s="360" t="s">
        <v>2</v>
      </c>
      <c r="E4913" s="361">
        <v>17</v>
      </c>
      <c r="F4913" s="361">
        <f t="shared" ref="F4913:G4913" si="163">SUMPRODUCT($E4914:$E4943,F4914:F4943)</f>
        <v>5.7400818034499999</v>
      </c>
      <c r="G4913" s="361">
        <f t="shared" si="163"/>
        <v>12.552187266189998</v>
      </c>
    </row>
    <row r="4914" spans="1:7">
      <c r="A4914" s="414">
        <v>10</v>
      </c>
      <c r="B4914" s="372" t="s">
        <v>332</v>
      </c>
      <c r="C4914" s="374" t="s">
        <v>43</v>
      </c>
      <c r="D4914" s="374" t="s">
        <v>2</v>
      </c>
      <c r="E4914" s="375">
        <v>8.3830410000000008E-3</v>
      </c>
      <c r="F4914" s="268">
        <f>IF(C4914="MAT.",VLOOKUP(A4914,INSUMOS_AUX!A:F,6,FALSE),0)</f>
        <v>6.13</v>
      </c>
      <c r="G4914" s="375">
        <f>IF(C4914="M.O.",VLOOKUP(A4914,INSUMOS_AUX!A:F,6,FALSE),0)</f>
        <v>0</v>
      </c>
    </row>
    <row r="4915" spans="1:7" ht="21">
      <c r="A4915" s="414">
        <v>11359</v>
      </c>
      <c r="B4915" s="372" t="s">
        <v>5603</v>
      </c>
      <c r="C4915" s="374" t="s">
        <v>43</v>
      </c>
      <c r="D4915" s="374" t="s">
        <v>2</v>
      </c>
      <c r="E4915" s="375">
        <v>7.0789000000000003E-5</v>
      </c>
      <c r="F4915" s="268">
        <f>IF(C4915="MAT.",VLOOKUP(A4915,INSUMOS_AUX!A:F,6,FALSE),0)</f>
        <v>604.45000000000005</v>
      </c>
      <c r="G4915" s="375">
        <f>IF(C4915="M.O.",VLOOKUP(A4915,INSUMOS_AUX!A:F,6,FALSE),0)</f>
        <v>0</v>
      </c>
    </row>
    <row r="4916" spans="1:7">
      <c r="A4916" s="414">
        <v>12815</v>
      </c>
      <c r="B4916" s="372" t="s">
        <v>2406</v>
      </c>
      <c r="C4916" s="374" t="s">
        <v>43</v>
      </c>
      <c r="D4916" s="374" t="s">
        <v>2</v>
      </c>
      <c r="E4916" s="375">
        <v>9.4829409999999999E-3</v>
      </c>
      <c r="F4916" s="268">
        <f>IF(C4916="MAT.",VLOOKUP(A4916,INSUMOS_AUX!A:F,6,FALSE),0)</f>
        <v>5.65</v>
      </c>
      <c r="G4916" s="375">
        <f>IF(C4916="M.O.",VLOOKUP(A4916,INSUMOS_AUX!A:F,6,FALSE),0)</f>
        <v>0</v>
      </c>
    </row>
    <row r="4917" spans="1:7">
      <c r="A4917" s="414">
        <v>12892</v>
      </c>
      <c r="B4917" s="372" t="s">
        <v>328</v>
      </c>
      <c r="C4917" s="374" t="s">
        <v>43</v>
      </c>
      <c r="D4917" s="374" t="s">
        <v>98</v>
      </c>
      <c r="E4917" s="375">
        <v>1.4361336000000001E-2</v>
      </c>
      <c r="F4917" s="268">
        <f>IF(C4917="MAT.",VLOOKUP(A4917,INSUMOS_AUX!A:F,6,FALSE),0)</f>
        <v>9</v>
      </c>
      <c r="G4917" s="375">
        <f>IF(C4917="M.O.",VLOOKUP(A4917,INSUMOS_AUX!A:F,6,FALSE),0)</f>
        <v>0</v>
      </c>
    </row>
    <row r="4918" spans="1:7">
      <c r="A4918" s="414">
        <v>12893</v>
      </c>
      <c r="B4918" s="372" t="s">
        <v>329</v>
      </c>
      <c r="C4918" s="374" t="s">
        <v>43</v>
      </c>
      <c r="D4918" s="374" t="s">
        <v>98</v>
      </c>
      <c r="E4918" s="375">
        <v>1.6740570000000001E-3</v>
      </c>
      <c r="F4918" s="268">
        <f>IF(C4918="MAT.",VLOOKUP(A4918,INSUMOS_AUX!A:F,6,FALSE),0)</f>
        <v>48</v>
      </c>
      <c r="G4918" s="375">
        <f>IF(C4918="M.O.",VLOOKUP(A4918,INSUMOS_AUX!A:F,6,FALSE),0)</f>
        <v>0</v>
      </c>
    </row>
    <row r="4919" spans="1:7">
      <c r="A4919" s="414">
        <v>1379</v>
      </c>
      <c r="B4919" s="372" t="s">
        <v>335</v>
      </c>
      <c r="C4919" s="374" t="s">
        <v>43</v>
      </c>
      <c r="D4919" s="374" t="s">
        <v>94</v>
      </c>
      <c r="E4919" s="375">
        <v>0.39735900000000002</v>
      </c>
      <c r="F4919" s="268">
        <f>IF(C4919="MAT.",VLOOKUP(A4919,INSUMOS_AUX!A:F,6,FALSE),0)</f>
        <v>0.42</v>
      </c>
      <c r="G4919" s="375">
        <f>IF(C4919="M.O.",VLOOKUP(A4919,INSUMOS_AUX!A:F,6,FALSE),0)</f>
        <v>0</v>
      </c>
    </row>
    <row r="4920" spans="1:7">
      <c r="A4920" s="414">
        <v>1872</v>
      </c>
      <c r="B4920" s="372" t="s">
        <v>366</v>
      </c>
      <c r="C4920" s="374" t="s">
        <v>43</v>
      </c>
      <c r="D4920" s="374" t="s">
        <v>2</v>
      </c>
      <c r="E4920" s="375">
        <v>1</v>
      </c>
      <c r="F4920" s="268">
        <f>IF(C4920="MAT.",VLOOKUP(A4920,INSUMOS_AUX!A:F,6,FALSE),0)</f>
        <v>1.3</v>
      </c>
      <c r="G4920" s="375">
        <f>IF(C4920="M.O.",VLOOKUP(A4920,INSUMOS_AUX!A:F,6,FALSE),0)</f>
        <v>0</v>
      </c>
    </row>
    <row r="4921" spans="1:7">
      <c r="A4921" s="414">
        <v>2436</v>
      </c>
      <c r="B4921" s="372" t="s">
        <v>333</v>
      </c>
      <c r="C4921" s="374" t="s">
        <v>92</v>
      </c>
      <c r="D4921" s="374" t="s">
        <v>97</v>
      </c>
      <c r="E4921" s="375">
        <v>0.53462189999999998</v>
      </c>
      <c r="F4921" s="268">
        <f>IF(C4921="MAT.",VLOOKUP(A4921,INSUMOS_AUX!A:F,6,FALSE),0)</f>
        <v>0</v>
      </c>
      <c r="G4921" s="375">
        <f>IF(C4921="M.O.",VLOOKUP(A4921,INSUMOS_AUX!A:F,6,FALSE),0)</f>
        <v>13.35</v>
      </c>
    </row>
    <row r="4922" spans="1:7">
      <c r="A4922" s="414">
        <v>247</v>
      </c>
      <c r="B4922" s="372" t="s">
        <v>348</v>
      </c>
      <c r="C4922" s="374" t="s">
        <v>92</v>
      </c>
      <c r="D4922" s="374" t="s">
        <v>97</v>
      </c>
      <c r="E4922" s="375">
        <v>0.53462189999999998</v>
      </c>
      <c r="F4922" s="268">
        <f>IF(C4922="MAT.",VLOOKUP(A4922,INSUMOS_AUX!A:F,6,FALSE),0)</f>
        <v>0</v>
      </c>
      <c r="G4922" s="375">
        <f>IF(C4922="M.O.",VLOOKUP(A4922,INSUMOS_AUX!A:F,6,FALSE),0)</f>
        <v>10.01</v>
      </c>
    </row>
    <row r="4923" spans="1:7">
      <c r="A4923" s="414">
        <v>25966</v>
      </c>
      <c r="B4923" s="372" t="s">
        <v>3980</v>
      </c>
      <c r="C4923" s="374" t="s">
        <v>43</v>
      </c>
      <c r="D4923" s="374" t="s">
        <v>113</v>
      </c>
      <c r="E4923" s="375">
        <v>1.5804739999999999E-3</v>
      </c>
      <c r="F4923" s="268">
        <f>IF(C4923="MAT.",VLOOKUP(A4923,INSUMOS_AUX!A:F,6,FALSE),0)</f>
        <v>13.63</v>
      </c>
      <c r="G4923" s="375">
        <f>IF(C4923="M.O.",VLOOKUP(A4923,INSUMOS_AUX!A:F,6,FALSE),0)</f>
        <v>0</v>
      </c>
    </row>
    <row r="4924" spans="1:7">
      <c r="A4924" s="414">
        <v>2711</v>
      </c>
      <c r="B4924" s="372" t="s">
        <v>334</v>
      </c>
      <c r="C4924" s="374" t="s">
        <v>43</v>
      </c>
      <c r="D4924" s="374" t="s">
        <v>2</v>
      </c>
      <c r="E4924" s="375">
        <v>6.9492600000000001E-4</v>
      </c>
      <c r="F4924" s="268">
        <f>IF(C4924="MAT.",VLOOKUP(A4924,INSUMOS_AUX!A:F,6,FALSE),0)</f>
        <v>100.24</v>
      </c>
      <c r="G4924" s="375">
        <f>IF(C4924="M.O.",VLOOKUP(A4924,INSUMOS_AUX!A:F,6,FALSE),0)</f>
        <v>0</v>
      </c>
    </row>
    <row r="4925" spans="1:7">
      <c r="A4925" s="414">
        <v>36144</v>
      </c>
      <c r="B4925" s="372" t="s">
        <v>4026</v>
      </c>
      <c r="C4925" s="374" t="s">
        <v>43</v>
      </c>
      <c r="D4925" s="374" t="s">
        <v>2</v>
      </c>
      <c r="E4925" s="375">
        <v>0.11657458399999999</v>
      </c>
      <c r="F4925" s="268">
        <f>IF(C4925="MAT.",VLOOKUP(A4925,INSUMOS_AUX!A:F,6,FALSE),0)</f>
        <v>1.1200000000000001</v>
      </c>
      <c r="G4925" s="375">
        <f>IF(C4925="M.O.",VLOOKUP(A4925,INSUMOS_AUX!A:F,6,FALSE),0)</f>
        <v>0</v>
      </c>
    </row>
    <row r="4926" spans="1:7">
      <c r="A4926" s="414">
        <v>36146</v>
      </c>
      <c r="B4926" s="372" t="s">
        <v>3883</v>
      </c>
      <c r="C4926" s="374" t="s">
        <v>43</v>
      </c>
      <c r="D4926" s="374" t="s">
        <v>2</v>
      </c>
      <c r="E4926" s="375">
        <v>1.2968980000000001E-3</v>
      </c>
      <c r="F4926" s="268">
        <f>IF(C4926="MAT.",VLOOKUP(A4926,INSUMOS_AUX!A:F,6,FALSE),0)</f>
        <v>170</v>
      </c>
      <c r="G4926" s="375">
        <f>IF(C4926="M.O.",VLOOKUP(A4926,INSUMOS_AUX!A:F,6,FALSE),0)</f>
        <v>0</v>
      </c>
    </row>
    <row r="4927" spans="1:7" ht="21">
      <c r="A4927" s="414">
        <v>36149</v>
      </c>
      <c r="B4927" s="372" t="s">
        <v>4647</v>
      </c>
      <c r="C4927" s="374" t="s">
        <v>43</v>
      </c>
      <c r="D4927" s="374" t="s">
        <v>2</v>
      </c>
      <c r="E4927" s="375">
        <v>7.5285499999999997E-4</v>
      </c>
      <c r="F4927" s="268">
        <f>IF(C4927="MAT.",VLOOKUP(A4927,INSUMOS_AUX!A:F,6,FALSE),0)</f>
        <v>117.5</v>
      </c>
      <c r="G4927" s="375">
        <f>IF(C4927="M.O.",VLOOKUP(A4927,INSUMOS_AUX!A:F,6,FALSE),0)</f>
        <v>0</v>
      </c>
    </row>
    <row r="4928" spans="1:7">
      <c r="A4928" s="414">
        <v>36150</v>
      </c>
      <c r="B4928" s="372" t="s">
        <v>780</v>
      </c>
      <c r="C4928" s="374" t="s">
        <v>43</v>
      </c>
      <c r="D4928" s="374" t="s">
        <v>2</v>
      </c>
      <c r="E4928" s="375">
        <v>2.7670569999999999E-3</v>
      </c>
      <c r="F4928" s="268">
        <f>IF(C4928="MAT.",VLOOKUP(A4928,INSUMOS_AUX!A:F,6,FALSE),0)</f>
        <v>29.7</v>
      </c>
      <c r="G4928" s="375">
        <f>IF(C4928="M.O.",VLOOKUP(A4928,INSUMOS_AUX!A:F,6,FALSE),0)</f>
        <v>0</v>
      </c>
    </row>
    <row r="4929" spans="1:7" ht="21">
      <c r="A4929" s="414">
        <v>36153</v>
      </c>
      <c r="B4929" s="372" t="s">
        <v>4184</v>
      </c>
      <c r="C4929" s="374" t="s">
        <v>43</v>
      </c>
      <c r="D4929" s="374" t="s">
        <v>2</v>
      </c>
      <c r="E4929" s="375">
        <v>1.124054E-3</v>
      </c>
      <c r="F4929" s="268">
        <f>IF(C4929="MAT.",VLOOKUP(A4929,INSUMOS_AUX!A:F,6,FALSE),0)</f>
        <v>133.75</v>
      </c>
      <c r="G4929" s="375">
        <f>IF(C4929="M.O.",VLOOKUP(A4929,INSUMOS_AUX!A:F,6,FALSE),0)</f>
        <v>0</v>
      </c>
    </row>
    <row r="4930" spans="1:7">
      <c r="A4930" s="414">
        <v>370</v>
      </c>
      <c r="B4930" s="372" t="s">
        <v>6367</v>
      </c>
      <c r="C4930" s="374" t="s">
        <v>43</v>
      </c>
      <c r="D4930" s="374" t="s">
        <v>93</v>
      </c>
      <c r="E4930" s="375">
        <v>1.0349999999999999E-3</v>
      </c>
      <c r="F4930" s="268">
        <f>IF(C4930="MAT.",VLOOKUP(A4930,INSUMOS_AUX!A:F,6,FALSE),0)</f>
        <v>77.5</v>
      </c>
      <c r="G4930" s="375">
        <f>IF(C4930="M.O.",VLOOKUP(A4930,INSUMOS_AUX!A:F,6,FALSE),0)</f>
        <v>0</v>
      </c>
    </row>
    <row r="4931" spans="1:7">
      <c r="A4931" s="414">
        <v>37370</v>
      </c>
      <c r="B4931" s="372" t="s">
        <v>104</v>
      </c>
      <c r="C4931" s="374" t="s">
        <v>43</v>
      </c>
      <c r="D4931" s="374" t="s">
        <v>97</v>
      </c>
      <c r="E4931" s="375">
        <v>1.0456319999999999</v>
      </c>
      <c r="F4931" s="268">
        <f>IF(C4931="MAT.",VLOOKUP(A4931,INSUMOS_AUX!A:F,6,FALSE),0)</f>
        <v>1.7</v>
      </c>
      <c r="G4931" s="375">
        <f>IF(C4931="M.O.",VLOOKUP(A4931,INSUMOS_AUX!A:F,6,FALSE),0)</f>
        <v>0</v>
      </c>
    </row>
    <row r="4932" spans="1:7">
      <c r="A4932" s="414">
        <v>37371</v>
      </c>
      <c r="B4932" s="372" t="s">
        <v>105</v>
      </c>
      <c r="C4932" s="374" t="s">
        <v>43</v>
      </c>
      <c r="D4932" s="374" t="s">
        <v>97</v>
      </c>
      <c r="E4932" s="375">
        <v>1.0456319999999999</v>
      </c>
      <c r="F4932" s="268">
        <f>IF(C4932="MAT.",VLOOKUP(A4932,INSUMOS_AUX!A:F,6,FALSE),0)</f>
        <v>0.64</v>
      </c>
      <c r="G4932" s="375">
        <f>IF(C4932="M.O.",VLOOKUP(A4932,INSUMOS_AUX!A:F,6,FALSE),0)</f>
        <v>0</v>
      </c>
    </row>
    <row r="4933" spans="1:7">
      <c r="A4933" s="414">
        <v>37372</v>
      </c>
      <c r="B4933" s="372" t="s">
        <v>106</v>
      </c>
      <c r="C4933" s="374" t="s">
        <v>43</v>
      </c>
      <c r="D4933" s="374" t="s">
        <v>97</v>
      </c>
      <c r="E4933" s="375">
        <v>1.0456319999999999</v>
      </c>
      <c r="F4933" s="268">
        <f>IF(C4933="MAT.",VLOOKUP(A4933,INSUMOS_AUX!A:F,6,FALSE),0)</f>
        <v>0.37</v>
      </c>
      <c r="G4933" s="375">
        <f>IF(C4933="M.O.",VLOOKUP(A4933,INSUMOS_AUX!A:F,6,FALSE),0)</f>
        <v>0</v>
      </c>
    </row>
    <row r="4934" spans="1:7">
      <c r="A4934" s="414">
        <v>37373</v>
      </c>
      <c r="B4934" s="372" t="s">
        <v>107</v>
      </c>
      <c r="C4934" s="374" t="s">
        <v>43</v>
      </c>
      <c r="D4934" s="374" t="s">
        <v>97</v>
      </c>
      <c r="E4934" s="375">
        <v>1.0456319999999999</v>
      </c>
      <c r="F4934" s="268">
        <f>IF(C4934="MAT.",VLOOKUP(A4934,INSUMOS_AUX!A:F,6,FALSE),0)</f>
        <v>0.02</v>
      </c>
      <c r="G4934" s="375">
        <f>IF(C4934="M.O.",VLOOKUP(A4934,INSUMOS_AUX!A:F,6,FALSE),0)</f>
        <v>0</v>
      </c>
    </row>
    <row r="4935" spans="1:7">
      <c r="A4935" s="414">
        <v>38382</v>
      </c>
      <c r="B4935" s="372" t="s">
        <v>2915</v>
      </c>
      <c r="C4935" s="374" t="s">
        <v>43</v>
      </c>
      <c r="D4935" s="374" t="s">
        <v>2</v>
      </c>
      <c r="E4935" s="375">
        <v>2.8545749999999998E-3</v>
      </c>
      <c r="F4935" s="268">
        <f>IF(C4935="MAT.",VLOOKUP(A4935,INSUMOS_AUX!A:F,6,FALSE),0)</f>
        <v>7.37</v>
      </c>
      <c r="G4935" s="375">
        <f>IF(C4935="M.O.",VLOOKUP(A4935,INSUMOS_AUX!A:F,6,FALSE),0)</f>
        <v>0</v>
      </c>
    </row>
    <row r="4936" spans="1:7">
      <c r="A4936" s="414">
        <v>38390</v>
      </c>
      <c r="B4936" s="372" t="s">
        <v>4067</v>
      </c>
      <c r="C4936" s="374" t="s">
        <v>43</v>
      </c>
      <c r="D4936" s="374" t="s">
        <v>2</v>
      </c>
      <c r="E4936" s="375">
        <v>1.5804739999999999E-3</v>
      </c>
      <c r="F4936" s="268">
        <f>IF(C4936="MAT.",VLOOKUP(A4936,INSUMOS_AUX!A:F,6,FALSE),0)</f>
        <v>22.22</v>
      </c>
      <c r="G4936" s="375">
        <f>IF(C4936="M.O.",VLOOKUP(A4936,INSUMOS_AUX!A:F,6,FALSE),0)</f>
        <v>0</v>
      </c>
    </row>
    <row r="4937" spans="1:7">
      <c r="A4937" s="414">
        <v>38393</v>
      </c>
      <c r="B4937" s="372" t="s">
        <v>4066</v>
      </c>
      <c r="C4937" s="374" t="s">
        <v>43</v>
      </c>
      <c r="D4937" s="374" t="s">
        <v>2</v>
      </c>
      <c r="E4937" s="375">
        <v>1.5804739999999999E-3</v>
      </c>
      <c r="F4937" s="268">
        <f>IF(C4937="MAT.",VLOOKUP(A4937,INSUMOS_AUX!A:F,6,FALSE),0)</f>
        <v>10.02</v>
      </c>
      <c r="G4937" s="375">
        <f>IF(C4937="M.O.",VLOOKUP(A4937,INSUMOS_AUX!A:F,6,FALSE),0)</f>
        <v>0</v>
      </c>
    </row>
    <row r="4938" spans="1:7">
      <c r="A4938" s="414">
        <v>38396</v>
      </c>
      <c r="B4938" s="372" t="s">
        <v>4090</v>
      </c>
      <c r="C4938" s="374" t="s">
        <v>43</v>
      </c>
      <c r="D4938" s="374" t="s">
        <v>2</v>
      </c>
      <c r="E4938" s="375">
        <v>5.6674E-5</v>
      </c>
      <c r="F4938" s="268">
        <f>IF(C4938="MAT.",VLOOKUP(A4938,INSUMOS_AUX!A:F,6,FALSE),0)</f>
        <v>308.81</v>
      </c>
      <c r="G4938" s="375">
        <f>IF(C4938="M.O.",VLOOKUP(A4938,INSUMOS_AUX!A:F,6,FALSE),0)</f>
        <v>0</v>
      </c>
    </row>
    <row r="4939" spans="1:7">
      <c r="A4939" s="414">
        <v>38399</v>
      </c>
      <c r="B4939" s="372" t="s">
        <v>914</v>
      </c>
      <c r="C4939" s="374" t="s">
        <v>43</v>
      </c>
      <c r="D4939" s="374" t="s">
        <v>2</v>
      </c>
      <c r="E4939" s="375">
        <v>2.8315700000000003E-4</v>
      </c>
      <c r="F4939" s="268">
        <f>IF(C4939="MAT.",VLOOKUP(A4939,INSUMOS_AUX!A:F,6,FALSE),0)</f>
        <v>123.87</v>
      </c>
      <c r="G4939" s="375">
        <f>IF(C4939="M.O.",VLOOKUP(A4939,INSUMOS_AUX!A:F,6,FALSE),0)</f>
        <v>0</v>
      </c>
    </row>
    <row r="4940" spans="1:7" ht="21">
      <c r="A4940" s="414">
        <v>38413</v>
      </c>
      <c r="B4940" s="372" t="s">
        <v>2921</v>
      </c>
      <c r="C4940" s="374" t="s">
        <v>43</v>
      </c>
      <c r="D4940" s="374" t="s">
        <v>2</v>
      </c>
      <c r="E4940" s="375">
        <v>4.6112999999999997E-5</v>
      </c>
      <c r="F4940" s="268">
        <f>IF(C4940="MAT.",VLOOKUP(A4940,INSUMOS_AUX!A:F,6,FALSE),0)</f>
        <v>623.17999999999995</v>
      </c>
      <c r="G4940" s="375">
        <f>IF(C4940="M.O.",VLOOKUP(A4940,INSUMOS_AUX!A:F,6,FALSE),0)</f>
        <v>0</v>
      </c>
    </row>
    <row r="4941" spans="1:7">
      <c r="A4941" s="414">
        <v>38476</v>
      </c>
      <c r="B4941" s="372" t="s">
        <v>2266</v>
      </c>
      <c r="C4941" s="374" t="s">
        <v>43</v>
      </c>
      <c r="D4941" s="374" t="s">
        <v>2</v>
      </c>
      <c r="E4941" s="375">
        <v>2.1508599999999999E-4</v>
      </c>
      <c r="F4941" s="268">
        <f>IF(C4941="MAT.",VLOOKUP(A4941,INSUMOS_AUX!A:F,6,FALSE),0)</f>
        <v>186.63</v>
      </c>
      <c r="G4941" s="375">
        <f>IF(C4941="M.O.",VLOOKUP(A4941,INSUMOS_AUX!A:F,6,FALSE),0)</f>
        <v>0</v>
      </c>
    </row>
    <row r="4942" spans="1:7">
      <c r="A4942" s="414">
        <v>38477</v>
      </c>
      <c r="B4942" s="372" t="s">
        <v>2267</v>
      </c>
      <c r="C4942" s="374" t="s">
        <v>43</v>
      </c>
      <c r="D4942" s="374" t="s">
        <v>2</v>
      </c>
      <c r="E4942" s="375">
        <v>4.6112999999999997E-5</v>
      </c>
      <c r="F4942" s="268">
        <f>IF(C4942="MAT.",VLOOKUP(A4942,INSUMOS_AUX!A:F,6,FALSE),0)</f>
        <v>528.54</v>
      </c>
      <c r="G4942" s="375">
        <f>IF(C4942="M.O.",VLOOKUP(A4942,INSUMOS_AUX!A:F,6,FALSE),0)</f>
        <v>0</v>
      </c>
    </row>
    <row r="4943" spans="1:7">
      <c r="A4943" s="414">
        <v>6111</v>
      </c>
      <c r="B4943" s="372" t="s">
        <v>109</v>
      </c>
      <c r="C4943" s="374" t="s">
        <v>92</v>
      </c>
      <c r="D4943" s="374" t="s">
        <v>97</v>
      </c>
      <c r="E4943" s="375">
        <v>7.7625070000000001E-3</v>
      </c>
      <c r="F4943" s="268">
        <f>IF(C4943="MAT.",VLOOKUP(A4943,INSUMOS_AUX!A:F,6,FALSE),0)</f>
        <v>0</v>
      </c>
      <c r="G4943" s="375">
        <f>IF(C4943="M.O.",VLOOKUP(A4943,INSUMOS_AUX!A:F,6,FALSE),0)</f>
        <v>8.17</v>
      </c>
    </row>
    <row r="4944" spans="1:7">
      <c r="A4944" s="414"/>
      <c r="B4944" s="110"/>
      <c r="C4944" s="97"/>
      <c r="D4944" s="97"/>
      <c r="E4944" s="97"/>
      <c r="F4944" s="97"/>
      <c r="G4944" s="97"/>
    </row>
    <row r="4945" spans="1:7" ht="21">
      <c r="A4945" s="414" t="s">
        <v>5934</v>
      </c>
      <c r="B4945" s="358" t="s">
        <v>5935</v>
      </c>
      <c r="C4945" s="360" t="s">
        <v>75</v>
      </c>
      <c r="D4945" s="360" t="s">
        <v>2</v>
      </c>
      <c r="E4945" s="361">
        <v>28</v>
      </c>
      <c r="F4945" s="361">
        <f t="shared" ref="F4945:G4945" si="164">SUMPRODUCT($E4946:$E4975,F4946:F4975)</f>
        <v>3.55864593081</v>
      </c>
      <c r="G4945" s="361">
        <f t="shared" si="164"/>
        <v>6.0070142741900003</v>
      </c>
    </row>
    <row r="4946" spans="1:7">
      <c r="A4946" s="414">
        <v>10</v>
      </c>
      <c r="B4946" s="372" t="s">
        <v>332</v>
      </c>
      <c r="C4946" s="374" t="s">
        <v>43</v>
      </c>
      <c r="D4946" s="374" t="s">
        <v>2</v>
      </c>
      <c r="E4946" s="375">
        <v>4.0216829999999999E-3</v>
      </c>
      <c r="F4946" s="268">
        <f>IF(C4946="MAT.",VLOOKUP(A4946,INSUMOS_AUX!A:F,6,FALSE),0)</f>
        <v>6.13</v>
      </c>
      <c r="G4946" s="375">
        <f>IF(C4946="M.O.",VLOOKUP(A4946,INSUMOS_AUX!A:F,6,FALSE),0)</f>
        <v>0</v>
      </c>
    </row>
    <row r="4947" spans="1:7" ht="21">
      <c r="A4947" s="414">
        <v>11359</v>
      </c>
      <c r="B4947" s="372" t="s">
        <v>5603</v>
      </c>
      <c r="C4947" s="374" t="s">
        <v>43</v>
      </c>
      <c r="D4947" s="374" t="s">
        <v>2</v>
      </c>
      <c r="E4947" s="375">
        <v>3.3961000000000002E-5</v>
      </c>
      <c r="F4947" s="268">
        <f>IF(C4947="MAT.",VLOOKUP(A4947,INSUMOS_AUX!A:F,6,FALSE),0)</f>
        <v>604.45000000000005</v>
      </c>
      <c r="G4947" s="375">
        <f>IF(C4947="M.O.",VLOOKUP(A4947,INSUMOS_AUX!A:F,6,FALSE),0)</f>
        <v>0</v>
      </c>
    </row>
    <row r="4948" spans="1:7">
      <c r="A4948" s="414">
        <v>12815</v>
      </c>
      <c r="B4948" s="372" t="s">
        <v>2406</v>
      </c>
      <c r="C4948" s="374" t="s">
        <v>43</v>
      </c>
      <c r="D4948" s="374" t="s">
        <v>2</v>
      </c>
      <c r="E4948" s="375">
        <v>4.5493510000000001E-3</v>
      </c>
      <c r="F4948" s="268">
        <f>IF(C4948="MAT.",VLOOKUP(A4948,INSUMOS_AUX!A:F,6,FALSE),0)</f>
        <v>5.65</v>
      </c>
      <c r="G4948" s="375">
        <f>IF(C4948="M.O.",VLOOKUP(A4948,INSUMOS_AUX!A:F,6,FALSE),0)</f>
        <v>0</v>
      </c>
    </row>
    <row r="4949" spans="1:7">
      <c r="A4949" s="414">
        <v>12892</v>
      </c>
      <c r="B4949" s="372" t="s">
        <v>328</v>
      </c>
      <c r="C4949" s="374" t="s">
        <v>43</v>
      </c>
      <c r="D4949" s="374" t="s">
        <v>98</v>
      </c>
      <c r="E4949" s="375">
        <v>6.8897139999999999E-3</v>
      </c>
      <c r="F4949" s="268">
        <f>IF(C4949="MAT.",VLOOKUP(A4949,INSUMOS_AUX!A:F,6,FALSE),0)</f>
        <v>9</v>
      </c>
      <c r="G4949" s="375">
        <f>IF(C4949="M.O.",VLOOKUP(A4949,INSUMOS_AUX!A:F,6,FALSE),0)</f>
        <v>0</v>
      </c>
    </row>
    <row r="4950" spans="1:7">
      <c r="A4950" s="414">
        <v>12893</v>
      </c>
      <c r="B4950" s="372" t="s">
        <v>329</v>
      </c>
      <c r="C4950" s="374" t="s">
        <v>43</v>
      </c>
      <c r="D4950" s="374" t="s">
        <v>98</v>
      </c>
      <c r="E4950" s="375">
        <v>8.0311300000000005E-4</v>
      </c>
      <c r="F4950" s="268">
        <f>IF(C4950="MAT.",VLOOKUP(A4950,INSUMOS_AUX!A:F,6,FALSE),0)</f>
        <v>48</v>
      </c>
      <c r="G4950" s="375">
        <f>IF(C4950="M.O.",VLOOKUP(A4950,INSUMOS_AUX!A:F,6,FALSE),0)</f>
        <v>0</v>
      </c>
    </row>
    <row r="4951" spans="1:7">
      <c r="A4951" s="414">
        <v>1379</v>
      </c>
      <c r="B4951" s="372" t="s">
        <v>335</v>
      </c>
      <c r="C4951" s="374" t="s">
        <v>43</v>
      </c>
      <c r="D4951" s="374" t="s">
        <v>94</v>
      </c>
      <c r="E4951" s="375">
        <v>0.39735900000000002</v>
      </c>
      <c r="F4951" s="268">
        <f>IF(C4951="MAT.",VLOOKUP(A4951,INSUMOS_AUX!A:F,6,FALSE),0)</f>
        <v>0.42</v>
      </c>
      <c r="G4951" s="375">
        <f>IF(C4951="M.O.",VLOOKUP(A4951,INSUMOS_AUX!A:F,6,FALSE),0)</f>
        <v>0</v>
      </c>
    </row>
    <row r="4952" spans="1:7">
      <c r="A4952" s="414">
        <v>1872</v>
      </c>
      <c r="B4952" s="372" t="s">
        <v>366</v>
      </c>
      <c r="C4952" s="374" t="s">
        <v>43</v>
      </c>
      <c r="D4952" s="374" t="s">
        <v>2</v>
      </c>
      <c r="E4952" s="375">
        <v>1</v>
      </c>
      <c r="F4952" s="268">
        <f>IF(C4952="MAT.",VLOOKUP(A4952,INSUMOS_AUX!A:F,6,FALSE),0)</f>
        <v>1.3</v>
      </c>
      <c r="G4952" s="375">
        <f>IF(C4952="M.O.",VLOOKUP(A4952,INSUMOS_AUX!A:F,6,FALSE),0)</f>
        <v>0</v>
      </c>
    </row>
    <row r="4953" spans="1:7">
      <c r="A4953" s="414">
        <v>2436</v>
      </c>
      <c r="B4953" s="372" t="s">
        <v>333</v>
      </c>
      <c r="C4953" s="374" t="s">
        <v>92</v>
      </c>
      <c r="D4953" s="374" t="s">
        <v>97</v>
      </c>
      <c r="E4953" s="375">
        <v>0.25443470000000001</v>
      </c>
      <c r="F4953" s="268">
        <f>IF(C4953="MAT.",VLOOKUP(A4953,INSUMOS_AUX!A:F,6,FALSE),0)</f>
        <v>0</v>
      </c>
      <c r="G4953" s="375">
        <f>IF(C4953="M.O.",VLOOKUP(A4953,INSUMOS_AUX!A:F,6,FALSE),0)</f>
        <v>13.35</v>
      </c>
    </row>
    <row r="4954" spans="1:7">
      <c r="A4954" s="414">
        <v>247</v>
      </c>
      <c r="B4954" s="372" t="s">
        <v>348</v>
      </c>
      <c r="C4954" s="374" t="s">
        <v>92</v>
      </c>
      <c r="D4954" s="374" t="s">
        <v>97</v>
      </c>
      <c r="E4954" s="375">
        <v>0.25443470000000001</v>
      </c>
      <c r="F4954" s="268">
        <f>IF(C4954="MAT.",VLOOKUP(A4954,INSUMOS_AUX!A:F,6,FALSE),0)</f>
        <v>0</v>
      </c>
      <c r="G4954" s="375">
        <f>IF(C4954="M.O.",VLOOKUP(A4954,INSUMOS_AUX!A:F,6,FALSE),0)</f>
        <v>10.01</v>
      </c>
    </row>
    <row r="4955" spans="1:7">
      <c r="A4955" s="414">
        <v>25966</v>
      </c>
      <c r="B4955" s="372" t="s">
        <v>3980</v>
      </c>
      <c r="C4955" s="374" t="s">
        <v>43</v>
      </c>
      <c r="D4955" s="374" t="s">
        <v>113</v>
      </c>
      <c r="E4955" s="375">
        <v>7.5821799999999996E-4</v>
      </c>
      <c r="F4955" s="268">
        <f>IF(C4955="MAT.",VLOOKUP(A4955,INSUMOS_AUX!A:F,6,FALSE),0)</f>
        <v>13.63</v>
      </c>
      <c r="G4955" s="375">
        <f>IF(C4955="M.O.",VLOOKUP(A4955,INSUMOS_AUX!A:F,6,FALSE),0)</f>
        <v>0</v>
      </c>
    </row>
    <row r="4956" spans="1:7">
      <c r="A4956" s="414">
        <v>2711</v>
      </c>
      <c r="B4956" s="372" t="s">
        <v>334</v>
      </c>
      <c r="C4956" s="374" t="s">
        <v>43</v>
      </c>
      <c r="D4956" s="374" t="s">
        <v>2</v>
      </c>
      <c r="E4956" s="375">
        <v>3.3338399999999999E-4</v>
      </c>
      <c r="F4956" s="268">
        <f>IF(C4956="MAT.",VLOOKUP(A4956,INSUMOS_AUX!A:F,6,FALSE),0)</f>
        <v>100.24</v>
      </c>
      <c r="G4956" s="375">
        <f>IF(C4956="M.O.",VLOOKUP(A4956,INSUMOS_AUX!A:F,6,FALSE),0)</f>
        <v>0</v>
      </c>
    </row>
    <row r="4957" spans="1:7">
      <c r="A4957" s="414">
        <v>36144</v>
      </c>
      <c r="B4957" s="372" t="s">
        <v>4026</v>
      </c>
      <c r="C4957" s="374" t="s">
        <v>43</v>
      </c>
      <c r="D4957" s="374" t="s">
        <v>2</v>
      </c>
      <c r="E4957" s="375">
        <v>5.5925546E-2</v>
      </c>
      <c r="F4957" s="268">
        <f>IF(C4957="MAT.",VLOOKUP(A4957,INSUMOS_AUX!A:F,6,FALSE),0)</f>
        <v>1.1200000000000001</v>
      </c>
      <c r="G4957" s="375">
        <f>IF(C4957="M.O.",VLOOKUP(A4957,INSUMOS_AUX!A:F,6,FALSE),0)</f>
        <v>0</v>
      </c>
    </row>
    <row r="4958" spans="1:7">
      <c r="A4958" s="414">
        <v>36146</v>
      </c>
      <c r="B4958" s="372" t="s">
        <v>3883</v>
      </c>
      <c r="C4958" s="374" t="s">
        <v>43</v>
      </c>
      <c r="D4958" s="374" t="s">
        <v>2</v>
      </c>
      <c r="E4958" s="375">
        <v>6.2217399999999997E-4</v>
      </c>
      <c r="F4958" s="268">
        <f>IF(C4958="MAT.",VLOOKUP(A4958,INSUMOS_AUX!A:F,6,FALSE),0)</f>
        <v>170</v>
      </c>
      <c r="G4958" s="375">
        <f>IF(C4958="M.O.",VLOOKUP(A4958,INSUMOS_AUX!A:F,6,FALSE),0)</f>
        <v>0</v>
      </c>
    </row>
    <row r="4959" spans="1:7" ht="21">
      <c r="A4959" s="414">
        <v>36149</v>
      </c>
      <c r="B4959" s="372" t="s">
        <v>4647</v>
      </c>
      <c r="C4959" s="374" t="s">
        <v>43</v>
      </c>
      <c r="D4959" s="374" t="s">
        <v>2</v>
      </c>
      <c r="E4959" s="375">
        <v>3.6117499999999998E-4</v>
      </c>
      <c r="F4959" s="268">
        <f>IF(C4959="MAT.",VLOOKUP(A4959,INSUMOS_AUX!A:F,6,FALSE),0)</f>
        <v>117.5</v>
      </c>
      <c r="G4959" s="375">
        <f>IF(C4959="M.O.",VLOOKUP(A4959,INSUMOS_AUX!A:F,6,FALSE),0)</f>
        <v>0</v>
      </c>
    </row>
    <row r="4960" spans="1:7">
      <c r="A4960" s="414">
        <v>36150</v>
      </c>
      <c r="B4960" s="372" t="s">
        <v>780</v>
      </c>
      <c r="C4960" s="374" t="s">
        <v>43</v>
      </c>
      <c r="D4960" s="374" t="s">
        <v>2</v>
      </c>
      <c r="E4960" s="375">
        <v>1.327469E-3</v>
      </c>
      <c r="F4960" s="268">
        <f>IF(C4960="MAT.",VLOOKUP(A4960,INSUMOS_AUX!A:F,6,FALSE),0)</f>
        <v>29.7</v>
      </c>
      <c r="G4960" s="375">
        <f>IF(C4960="M.O.",VLOOKUP(A4960,INSUMOS_AUX!A:F,6,FALSE),0)</f>
        <v>0</v>
      </c>
    </row>
    <row r="4961" spans="1:7" ht="21">
      <c r="A4961" s="414">
        <v>36153</v>
      </c>
      <c r="B4961" s="372" t="s">
        <v>4184</v>
      </c>
      <c r="C4961" s="374" t="s">
        <v>43</v>
      </c>
      <c r="D4961" s="374" t="s">
        <v>2</v>
      </c>
      <c r="E4961" s="375">
        <v>5.3925399999999997E-4</v>
      </c>
      <c r="F4961" s="268">
        <f>IF(C4961="MAT.",VLOOKUP(A4961,INSUMOS_AUX!A:F,6,FALSE),0)</f>
        <v>133.75</v>
      </c>
      <c r="G4961" s="375">
        <f>IF(C4961="M.O.",VLOOKUP(A4961,INSUMOS_AUX!A:F,6,FALSE),0)</f>
        <v>0</v>
      </c>
    </row>
    <row r="4962" spans="1:7">
      <c r="A4962" s="414">
        <v>370</v>
      </c>
      <c r="B4962" s="372" t="s">
        <v>6367</v>
      </c>
      <c r="C4962" s="374" t="s">
        <v>43</v>
      </c>
      <c r="D4962" s="374" t="s">
        <v>93</v>
      </c>
      <c r="E4962" s="375">
        <v>1.0349999999999999E-3</v>
      </c>
      <c r="F4962" s="268">
        <f>IF(C4962="MAT.",VLOOKUP(A4962,INSUMOS_AUX!A:F,6,FALSE),0)</f>
        <v>77.5</v>
      </c>
      <c r="G4962" s="375">
        <f>IF(C4962="M.O.",VLOOKUP(A4962,INSUMOS_AUX!A:F,6,FALSE),0)</f>
        <v>0</v>
      </c>
    </row>
    <row r="4963" spans="1:7">
      <c r="A4963" s="414">
        <v>37370</v>
      </c>
      <c r="B4963" s="372" t="s">
        <v>104</v>
      </c>
      <c r="C4963" s="374" t="s">
        <v>43</v>
      </c>
      <c r="D4963" s="374" t="s">
        <v>97</v>
      </c>
      <c r="E4963" s="375">
        <v>0.50163199999999997</v>
      </c>
      <c r="F4963" s="268">
        <f>IF(C4963="MAT.",VLOOKUP(A4963,INSUMOS_AUX!A:F,6,FALSE),0)</f>
        <v>1.7</v>
      </c>
      <c r="G4963" s="375">
        <f>IF(C4963="M.O.",VLOOKUP(A4963,INSUMOS_AUX!A:F,6,FALSE),0)</f>
        <v>0</v>
      </c>
    </row>
    <row r="4964" spans="1:7">
      <c r="A4964" s="414">
        <v>37371</v>
      </c>
      <c r="B4964" s="372" t="s">
        <v>105</v>
      </c>
      <c r="C4964" s="374" t="s">
        <v>43</v>
      </c>
      <c r="D4964" s="374" t="s">
        <v>97</v>
      </c>
      <c r="E4964" s="375">
        <v>0.50163199999999997</v>
      </c>
      <c r="F4964" s="268">
        <f>IF(C4964="MAT.",VLOOKUP(A4964,INSUMOS_AUX!A:F,6,FALSE),0)</f>
        <v>0.64</v>
      </c>
      <c r="G4964" s="375">
        <f>IF(C4964="M.O.",VLOOKUP(A4964,INSUMOS_AUX!A:F,6,FALSE),0)</f>
        <v>0</v>
      </c>
    </row>
    <row r="4965" spans="1:7">
      <c r="A4965" s="414">
        <v>37372</v>
      </c>
      <c r="B4965" s="372" t="s">
        <v>106</v>
      </c>
      <c r="C4965" s="374" t="s">
        <v>43</v>
      </c>
      <c r="D4965" s="374" t="s">
        <v>97</v>
      </c>
      <c r="E4965" s="375">
        <v>0.50163199999999997</v>
      </c>
      <c r="F4965" s="268">
        <f>IF(C4965="MAT.",VLOOKUP(A4965,INSUMOS_AUX!A:F,6,FALSE),0)</f>
        <v>0.37</v>
      </c>
      <c r="G4965" s="375">
        <f>IF(C4965="M.O.",VLOOKUP(A4965,INSUMOS_AUX!A:F,6,FALSE),0)</f>
        <v>0</v>
      </c>
    </row>
    <row r="4966" spans="1:7">
      <c r="A4966" s="414">
        <v>37373</v>
      </c>
      <c r="B4966" s="372" t="s">
        <v>107</v>
      </c>
      <c r="C4966" s="374" t="s">
        <v>43</v>
      </c>
      <c r="D4966" s="374" t="s">
        <v>97</v>
      </c>
      <c r="E4966" s="375">
        <v>0.50163199999999997</v>
      </c>
      <c r="F4966" s="268">
        <f>IF(C4966="MAT.",VLOOKUP(A4966,INSUMOS_AUX!A:F,6,FALSE),0)</f>
        <v>0.02</v>
      </c>
      <c r="G4966" s="375">
        <f>IF(C4966="M.O.",VLOOKUP(A4966,INSUMOS_AUX!A:F,6,FALSE),0)</f>
        <v>0</v>
      </c>
    </row>
    <row r="4967" spans="1:7">
      <c r="A4967" s="414">
        <v>38382</v>
      </c>
      <c r="B4967" s="372" t="s">
        <v>2915</v>
      </c>
      <c r="C4967" s="374" t="s">
        <v>43</v>
      </c>
      <c r="D4967" s="374" t="s">
        <v>2</v>
      </c>
      <c r="E4967" s="375">
        <v>1.3694550000000001E-3</v>
      </c>
      <c r="F4967" s="268">
        <f>IF(C4967="MAT.",VLOOKUP(A4967,INSUMOS_AUX!A:F,6,FALSE),0)</f>
        <v>7.37</v>
      </c>
      <c r="G4967" s="375">
        <f>IF(C4967="M.O.",VLOOKUP(A4967,INSUMOS_AUX!A:F,6,FALSE),0)</f>
        <v>0</v>
      </c>
    </row>
    <row r="4968" spans="1:7">
      <c r="A4968" s="414">
        <v>38390</v>
      </c>
      <c r="B4968" s="372" t="s">
        <v>4067</v>
      </c>
      <c r="C4968" s="374" t="s">
        <v>43</v>
      </c>
      <c r="D4968" s="374" t="s">
        <v>2</v>
      </c>
      <c r="E4968" s="375">
        <v>7.5821799999999996E-4</v>
      </c>
      <c r="F4968" s="268">
        <f>IF(C4968="MAT.",VLOOKUP(A4968,INSUMOS_AUX!A:F,6,FALSE),0)</f>
        <v>22.22</v>
      </c>
      <c r="G4968" s="375">
        <f>IF(C4968="M.O.",VLOOKUP(A4968,INSUMOS_AUX!A:F,6,FALSE),0)</f>
        <v>0</v>
      </c>
    </row>
    <row r="4969" spans="1:7">
      <c r="A4969" s="414">
        <v>38393</v>
      </c>
      <c r="B4969" s="372" t="s">
        <v>4066</v>
      </c>
      <c r="C4969" s="374" t="s">
        <v>43</v>
      </c>
      <c r="D4969" s="374" t="s">
        <v>2</v>
      </c>
      <c r="E4969" s="375">
        <v>7.5821799999999996E-4</v>
      </c>
      <c r="F4969" s="268">
        <f>IF(C4969="MAT.",VLOOKUP(A4969,INSUMOS_AUX!A:F,6,FALSE),0)</f>
        <v>10.02</v>
      </c>
      <c r="G4969" s="375">
        <f>IF(C4969="M.O.",VLOOKUP(A4969,INSUMOS_AUX!A:F,6,FALSE),0)</f>
        <v>0</v>
      </c>
    </row>
    <row r="4970" spans="1:7">
      <c r="A4970" s="414">
        <v>38396</v>
      </c>
      <c r="B4970" s="372" t="s">
        <v>4090</v>
      </c>
      <c r="C4970" s="374" t="s">
        <v>43</v>
      </c>
      <c r="D4970" s="374" t="s">
        <v>2</v>
      </c>
      <c r="E4970" s="375">
        <v>2.7188000000000001E-5</v>
      </c>
      <c r="F4970" s="268">
        <f>IF(C4970="MAT.",VLOOKUP(A4970,INSUMOS_AUX!A:F,6,FALSE),0)</f>
        <v>308.81</v>
      </c>
      <c r="G4970" s="375">
        <f>IF(C4970="M.O.",VLOOKUP(A4970,INSUMOS_AUX!A:F,6,FALSE),0)</f>
        <v>0</v>
      </c>
    </row>
    <row r="4971" spans="1:7">
      <c r="A4971" s="414">
        <v>38399</v>
      </c>
      <c r="B4971" s="372" t="s">
        <v>914</v>
      </c>
      <c r="C4971" s="374" t="s">
        <v>43</v>
      </c>
      <c r="D4971" s="374" t="s">
        <v>2</v>
      </c>
      <c r="E4971" s="375">
        <v>1.3584299999999999E-4</v>
      </c>
      <c r="F4971" s="268">
        <f>IF(C4971="MAT.",VLOOKUP(A4971,INSUMOS_AUX!A:F,6,FALSE),0)</f>
        <v>123.87</v>
      </c>
      <c r="G4971" s="375">
        <f>IF(C4971="M.O.",VLOOKUP(A4971,INSUMOS_AUX!A:F,6,FALSE),0)</f>
        <v>0</v>
      </c>
    </row>
    <row r="4972" spans="1:7" ht="21">
      <c r="A4972" s="414">
        <v>38413</v>
      </c>
      <c r="B4972" s="372" t="s">
        <v>2921</v>
      </c>
      <c r="C4972" s="374" t="s">
        <v>43</v>
      </c>
      <c r="D4972" s="374" t="s">
        <v>2</v>
      </c>
      <c r="E4972" s="375">
        <v>2.2123000000000001E-5</v>
      </c>
      <c r="F4972" s="268">
        <f>IF(C4972="MAT.",VLOOKUP(A4972,INSUMOS_AUX!A:F,6,FALSE),0)</f>
        <v>623.17999999999995</v>
      </c>
      <c r="G4972" s="375">
        <f>IF(C4972="M.O.",VLOOKUP(A4972,INSUMOS_AUX!A:F,6,FALSE),0)</f>
        <v>0</v>
      </c>
    </row>
    <row r="4973" spans="1:7">
      <c r="A4973" s="414">
        <v>38476</v>
      </c>
      <c r="B4973" s="372" t="s">
        <v>2266</v>
      </c>
      <c r="C4973" s="374" t="s">
        <v>43</v>
      </c>
      <c r="D4973" s="374" t="s">
        <v>2</v>
      </c>
      <c r="E4973" s="375">
        <v>1.03186E-4</v>
      </c>
      <c r="F4973" s="268">
        <f>IF(C4973="MAT.",VLOOKUP(A4973,INSUMOS_AUX!A:F,6,FALSE),0)</f>
        <v>186.63</v>
      </c>
      <c r="G4973" s="375">
        <f>IF(C4973="M.O.",VLOOKUP(A4973,INSUMOS_AUX!A:F,6,FALSE),0)</f>
        <v>0</v>
      </c>
    </row>
    <row r="4974" spans="1:7">
      <c r="A4974" s="414">
        <v>38477</v>
      </c>
      <c r="B4974" s="372" t="s">
        <v>2267</v>
      </c>
      <c r="C4974" s="374" t="s">
        <v>43</v>
      </c>
      <c r="D4974" s="374" t="s">
        <v>2</v>
      </c>
      <c r="E4974" s="375">
        <v>2.2123000000000001E-5</v>
      </c>
      <c r="F4974" s="268">
        <f>IF(C4974="MAT.",VLOOKUP(A4974,INSUMOS_AUX!A:F,6,FALSE),0)</f>
        <v>528.54</v>
      </c>
      <c r="G4974" s="375">
        <f>IF(C4974="M.O.",VLOOKUP(A4974,INSUMOS_AUX!A:F,6,FALSE),0)</f>
        <v>0</v>
      </c>
    </row>
    <row r="4975" spans="1:7">
      <c r="A4975" s="414">
        <v>6111</v>
      </c>
      <c r="B4975" s="372" t="s">
        <v>109</v>
      </c>
      <c r="C4975" s="374" t="s">
        <v>92</v>
      </c>
      <c r="D4975" s="374" t="s">
        <v>97</v>
      </c>
      <c r="E4975" s="375">
        <v>7.7625070000000001E-3</v>
      </c>
      <c r="F4975" s="268">
        <f>IF(C4975="MAT.",VLOOKUP(A4975,INSUMOS_AUX!A:F,6,FALSE),0)</f>
        <v>0</v>
      </c>
      <c r="G4975" s="375">
        <f>IF(C4975="M.O.",VLOOKUP(A4975,INSUMOS_AUX!A:F,6,FALSE),0)</f>
        <v>8.17</v>
      </c>
    </row>
    <row r="4976" spans="1:7">
      <c r="A4976" s="414"/>
      <c r="B4976" s="110"/>
      <c r="C4976" s="97"/>
      <c r="D4976" s="97"/>
      <c r="E4976" s="97"/>
      <c r="F4976" s="97"/>
      <c r="G4976" s="97"/>
    </row>
    <row r="4977" spans="1:7" ht="21">
      <c r="A4977" s="414" t="s">
        <v>5898</v>
      </c>
      <c r="B4977" s="358" t="s">
        <v>5899</v>
      </c>
      <c r="C4977" s="360" t="s">
        <v>75</v>
      </c>
      <c r="D4977" s="360" t="s">
        <v>2</v>
      </c>
      <c r="E4977" s="361">
        <v>30</v>
      </c>
      <c r="F4977" s="361">
        <f t="shared" ref="F4977:G4977" si="165">SUMPRODUCT($E4978:$E5007,F4978:F5007)</f>
        <v>2.7406075194300001</v>
      </c>
      <c r="G4977" s="361">
        <f t="shared" si="165"/>
        <v>3.5525744021900003</v>
      </c>
    </row>
    <row r="4978" spans="1:7">
      <c r="A4978" s="414">
        <v>10</v>
      </c>
      <c r="B4978" s="372" t="s">
        <v>332</v>
      </c>
      <c r="C4978" s="374" t="s">
        <v>43</v>
      </c>
      <c r="D4978" s="374" t="s">
        <v>2</v>
      </c>
      <c r="E4978" s="375">
        <v>2.3861749999999999E-3</v>
      </c>
      <c r="F4978" s="268">
        <f>IF(C4978="MAT.",VLOOKUP(A4978,INSUMOS_AUX!A:F,6,FALSE),0)</f>
        <v>6.13</v>
      </c>
      <c r="G4978" s="375">
        <f>IF(C4978="M.O.",VLOOKUP(A4978,INSUMOS_AUX!A:F,6,FALSE),0)</f>
        <v>0</v>
      </c>
    </row>
    <row r="4979" spans="1:7" ht="21">
      <c r="A4979" s="414">
        <v>11359</v>
      </c>
      <c r="B4979" s="372" t="s">
        <v>5603</v>
      </c>
      <c r="C4979" s="374" t="s">
        <v>43</v>
      </c>
      <c r="D4979" s="374" t="s">
        <v>2</v>
      </c>
      <c r="E4979" s="375">
        <v>2.0151000000000001E-5</v>
      </c>
      <c r="F4979" s="268">
        <f>IF(C4979="MAT.",VLOOKUP(A4979,INSUMOS_AUX!A:F,6,FALSE),0)</f>
        <v>604.45000000000005</v>
      </c>
      <c r="G4979" s="375">
        <f>IF(C4979="M.O.",VLOOKUP(A4979,INSUMOS_AUX!A:F,6,FALSE),0)</f>
        <v>0</v>
      </c>
    </row>
    <row r="4980" spans="1:7">
      <c r="A4980" s="414">
        <v>12815</v>
      </c>
      <c r="B4980" s="372" t="s">
        <v>2406</v>
      </c>
      <c r="C4980" s="374" t="s">
        <v>43</v>
      </c>
      <c r="D4980" s="374" t="s">
        <v>2</v>
      </c>
      <c r="E4980" s="375">
        <v>2.6992549999999998E-3</v>
      </c>
      <c r="F4980" s="268">
        <f>IF(C4980="MAT.",VLOOKUP(A4980,INSUMOS_AUX!A:F,6,FALSE),0)</f>
        <v>5.65</v>
      </c>
      <c r="G4980" s="375">
        <f>IF(C4980="M.O.",VLOOKUP(A4980,INSUMOS_AUX!A:F,6,FALSE),0)</f>
        <v>0</v>
      </c>
    </row>
    <row r="4981" spans="1:7">
      <c r="A4981" s="414">
        <v>12892</v>
      </c>
      <c r="B4981" s="372" t="s">
        <v>328</v>
      </c>
      <c r="C4981" s="374" t="s">
        <v>43</v>
      </c>
      <c r="D4981" s="374" t="s">
        <v>98</v>
      </c>
      <c r="E4981" s="375">
        <v>4.087856E-3</v>
      </c>
      <c r="F4981" s="268">
        <f>IF(C4981="MAT.",VLOOKUP(A4981,INSUMOS_AUX!A:F,6,FALSE),0)</f>
        <v>9</v>
      </c>
      <c r="G4981" s="375">
        <f>IF(C4981="M.O.",VLOOKUP(A4981,INSUMOS_AUX!A:F,6,FALSE),0)</f>
        <v>0</v>
      </c>
    </row>
    <row r="4982" spans="1:7">
      <c r="A4982" s="414">
        <v>12893</v>
      </c>
      <c r="B4982" s="372" t="s">
        <v>329</v>
      </c>
      <c r="C4982" s="374" t="s">
        <v>43</v>
      </c>
      <c r="D4982" s="374" t="s">
        <v>98</v>
      </c>
      <c r="E4982" s="375">
        <v>4.7650900000000001E-4</v>
      </c>
      <c r="F4982" s="268">
        <f>IF(C4982="MAT.",VLOOKUP(A4982,INSUMOS_AUX!A:F,6,FALSE),0)</f>
        <v>48</v>
      </c>
      <c r="G4982" s="375">
        <f>IF(C4982="M.O.",VLOOKUP(A4982,INSUMOS_AUX!A:F,6,FALSE),0)</f>
        <v>0</v>
      </c>
    </row>
    <row r="4983" spans="1:7">
      <c r="A4983" s="414">
        <v>1379</v>
      </c>
      <c r="B4983" s="372" t="s">
        <v>335</v>
      </c>
      <c r="C4983" s="374" t="s">
        <v>43</v>
      </c>
      <c r="D4983" s="374" t="s">
        <v>94</v>
      </c>
      <c r="E4983" s="375">
        <v>0.39735900000000002</v>
      </c>
      <c r="F4983" s="268">
        <f>IF(C4983="MAT.",VLOOKUP(A4983,INSUMOS_AUX!A:F,6,FALSE),0)</f>
        <v>0.42</v>
      </c>
      <c r="G4983" s="375">
        <f>IF(C4983="M.O.",VLOOKUP(A4983,INSUMOS_AUX!A:F,6,FALSE),0)</f>
        <v>0</v>
      </c>
    </row>
    <row r="4984" spans="1:7">
      <c r="A4984" s="414">
        <v>1872</v>
      </c>
      <c r="B4984" s="372" t="s">
        <v>366</v>
      </c>
      <c r="C4984" s="374" t="s">
        <v>43</v>
      </c>
      <c r="D4984" s="374" t="s">
        <v>2</v>
      </c>
      <c r="E4984" s="375">
        <v>1</v>
      </c>
      <c r="F4984" s="268">
        <f>IF(C4984="MAT.",VLOOKUP(A4984,INSUMOS_AUX!A:F,6,FALSE),0)</f>
        <v>1.3</v>
      </c>
      <c r="G4984" s="375">
        <f>IF(C4984="M.O.",VLOOKUP(A4984,INSUMOS_AUX!A:F,6,FALSE),0)</f>
        <v>0</v>
      </c>
    </row>
    <row r="4985" spans="1:7">
      <c r="A4985" s="414">
        <v>2436</v>
      </c>
      <c r="B4985" s="372" t="s">
        <v>333</v>
      </c>
      <c r="C4985" s="374" t="s">
        <v>92</v>
      </c>
      <c r="D4985" s="374" t="s">
        <v>97</v>
      </c>
      <c r="E4985" s="375">
        <v>0.14936450000000001</v>
      </c>
      <c r="F4985" s="268">
        <f>IF(C4985="MAT.",VLOOKUP(A4985,INSUMOS_AUX!A:F,6,FALSE),0)</f>
        <v>0</v>
      </c>
      <c r="G4985" s="375">
        <f>IF(C4985="M.O.",VLOOKUP(A4985,INSUMOS_AUX!A:F,6,FALSE),0)</f>
        <v>13.35</v>
      </c>
    </row>
    <row r="4986" spans="1:7">
      <c r="A4986" s="414">
        <v>247</v>
      </c>
      <c r="B4986" s="372" t="s">
        <v>348</v>
      </c>
      <c r="C4986" s="374" t="s">
        <v>92</v>
      </c>
      <c r="D4986" s="374" t="s">
        <v>97</v>
      </c>
      <c r="E4986" s="375">
        <v>0.14936450000000001</v>
      </c>
      <c r="F4986" s="268">
        <f>IF(C4986="MAT.",VLOOKUP(A4986,INSUMOS_AUX!A:F,6,FALSE),0)</f>
        <v>0</v>
      </c>
      <c r="G4986" s="375">
        <f>IF(C4986="M.O.",VLOOKUP(A4986,INSUMOS_AUX!A:F,6,FALSE),0)</f>
        <v>10.01</v>
      </c>
    </row>
    <row r="4987" spans="1:7">
      <c r="A4987" s="414">
        <v>25966</v>
      </c>
      <c r="B4987" s="372" t="s">
        <v>3980</v>
      </c>
      <c r="C4987" s="374" t="s">
        <v>43</v>
      </c>
      <c r="D4987" s="374" t="s">
        <v>113</v>
      </c>
      <c r="E4987" s="375">
        <v>4.4987199999999998E-4</v>
      </c>
      <c r="F4987" s="268">
        <f>IF(C4987="MAT.",VLOOKUP(A4987,INSUMOS_AUX!A:F,6,FALSE),0)</f>
        <v>13.63</v>
      </c>
      <c r="G4987" s="375">
        <f>IF(C4987="M.O.",VLOOKUP(A4987,INSUMOS_AUX!A:F,6,FALSE),0)</f>
        <v>0</v>
      </c>
    </row>
    <row r="4988" spans="1:7">
      <c r="A4988" s="414">
        <v>2711</v>
      </c>
      <c r="B4988" s="372" t="s">
        <v>334</v>
      </c>
      <c r="C4988" s="374" t="s">
        <v>43</v>
      </c>
      <c r="D4988" s="374" t="s">
        <v>2</v>
      </c>
      <c r="E4988" s="375">
        <v>1.97806E-4</v>
      </c>
      <c r="F4988" s="268">
        <f>IF(C4988="MAT.",VLOOKUP(A4988,INSUMOS_AUX!A:F,6,FALSE),0)</f>
        <v>100.24</v>
      </c>
      <c r="G4988" s="375">
        <f>IF(C4988="M.O.",VLOOKUP(A4988,INSUMOS_AUX!A:F,6,FALSE),0)</f>
        <v>0</v>
      </c>
    </row>
    <row r="4989" spans="1:7">
      <c r="A4989" s="414">
        <v>36144</v>
      </c>
      <c r="B4989" s="372" t="s">
        <v>4026</v>
      </c>
      <c r="C4989" s="374" t="s">
        <v>43</v>
      </c>
      <c r="D4989" s="374" t="s">
        <v>2</v>
      </c>
      <c r="E4989" s="375">
        <v>3.3182158000000003E-2</v>
      </c>
      <c r="F4989" s="268">
        <f>IF(C4989="MAT.",VLOOKUP(A4989,INSUMOS_AUX!A:F,6,FALSE),0)</f>
        <v>1.1200000000000001</v>
      </c>
      <c r="G4989" s="375">
        <f>IF(C4989="M.O.",VLOOKUP(A4989,INSUMOS_AUX!A:F,6,FALSE),0)</f>
        <v>0</v>
      </c>
    </row>
    <row r="4990" spans="1:7">
      <c r="A4990" s="414">
        <v>36146</v>
      </c>
      <c r="B4990" s="372" t="s">
        <v>3883</v>
      </c>
      <c r="C4990" s="374" t="s">
        <v>43</v>
      </c>
      <c r="D4990" s="374" t="s">
        <v>2</v>
      </c>
      <c r="E4990" s="375">
        <v>3.6915400000000001E-4</v>
      </c>
      <c r="F4990" s="268">
        <f>IF(C4990="MAT.",VLOOKUP(A4990,INSUMOS_AUX!A:F,6,FALSE),0)</f>
        <v>170</v>
      </c>
      <c r="G4990" s="375">
        <f>IF(C4990="M.O.",VLOOKUP(A4990,INSUMOS_AUX!A:F,6,FALSE),0)</f>
        <v>0</v>
      </c>
    </row>
    <row r="4991" spans="1:7" ht="21">
      <c r="A4991" s="414">
        <v>36149</v>
      </c>
      <c r="B4991" s="372" t="s">
        <v>4647</v>
      </c>
      <c r="C4991" s="374" t="s">
        <v>43</v>
      </c>
      <c r="D4991" s="374" t="s">
        <v>2</v>
      </c>
      <c r="E4991" s="375">
        <v>2.1429500000000001E-4</v>
      </c>
      <c r="F4991" s="268">
        <f>IF(C4991="MAT.",VLOOKUP(A4991,INSUMOS_AUX!A:F,6,FALSE),0)</f>
        <v>117.5</v>
      </c>
      <c r="G4991" s="375">
        <f>IF(C4991="M.O.",VLOOKUP(A4991,INSUMOS_AUX!A:F,6,FALSE),0)</f>
        <v>0</v>
      </c>
    </row>
    <row r="4992" spans="1:7">
      <c r="A4992" s="414">
        <v>36150</v>
      </c>
      <c r="B4992" s="372" t="s">
        <v>780</v>
      </c>
      <c r="C4992" s="374" t="s">
        <v>43</v>
      </c>
      <c r="D4992" s="374" t="s">
        <v>2</v>
      </c>
      <c r="E4992" s="375">
        <v>7.8762299999999999E-4</v>
      </c>
      <c r="F4992" s="268">
        <f>IF(C4992="MAT.",VLOOKUP(A4992,INSUMOS_AUX!A:F,6,FALSE),0)</f>
        <v>29.7</v>
      </c>
      <c r="G4992" s="375">
        <f>IF(C4992="M.O.",VLOOKUP(A4992,INSUMOS_AUX!A:F,6,FALSE),0)</f>
        <v>0</v>
      </c>
    </row>
    <row r="4993" spans="1:7" ht="21">
      <c r="A4993" s="414">
        <v>36153</v>
      </c>
      <c r="B4993" s="372" t="s">
        <v>4184</v>
      </c>
      <c r="C4993" s="374" t="s">
        <v>43</v>
      </c>
      <c r="D4993" s="374" t="s">
        <v>2</v>
      </c>
      <c r="E4993" s="375">
        <v>3.1995400000000001E-4</v>
      </c>
      <c r="F4993" s="268">
        <f>IF(C4993="MAT.",VLOOKUP(A4993,INSUMOS_AUX!A:F,6,FALSE),0)</f>
        <v>133.75</v>
      </c>
      <c r="G4993" s="375">
        <f>IF(C4993="M.O.",VLOOKUP(A4993,INSUMOS_AUX!A:F,6,FALSE),0)</f>
        <v>0</v>
      </c>
    </row>
    <row r="4994" spans="1:7">
      <c r="A4994" s="414">
        <v>370</v>
      </c>
      <c r="B4994" s="372" t="s">
        <v>6367</v>
      </c>
      <c r="C4994" s="374" t="s">
        <v>43</v>
      </c>
      <c r="D4994" s="374" t="s">
        <v>93</v>
      </c>
      <c r="E4994" s="375">
        <v>1.0349999999999999E-3</v>
      </c>
      <c r="F4994" s="268">
        <f>IF(C4994="MAT.",VLOOKUP(A4994,INSUMOS_AUX!A:F,6,FALSE),0)</f>
        <v>77.5</v>
      </c>
      <c r="G4994" s="375">
        <f>IF(C4994="M.O.",VLOOKUP(A4994,INSUMOS_AUX!A:F,6,FALSE),0)</f>
        <v>0</v>
      </c>
    </row>
    <row r="4995" spans="1:7">
      <c r="A4995" s="414">
        <v>37370</v>
      </c>
      <c r="B4995" s="372" t="s">
        <v>104</v>
      </c>
      <c r="C4995" s="374" t="s">
        <v>43</v>
      </c>
      <c r="D4995" s="374" t="s">
        <v>97</v>
      </c>
      <c r="E4995" s="375">
        <v>0.29763200000000001</v>
      </c>
      <c r="F4995" s="268">
        <f>IF(C4995="MAT.",VLOOKUP(A4995,INSUMOS_AUX!A:F,6,FALSE),0)</f>
        <v>1.7</v>
      </c>
      <c r="G4995" s="375">
        <f>IF(C4995="M.O.",VLOOKUP(A4995,INSUMOS_AUX!A:F,6,FALSE),0)</f>
        <v>0</v>
      </c>
    </row>
    <row r="4996" spans="1:7">
      <c r="A4996" s="414">
        <v>37371</v>
      </c>
      <c r="B4996" s="372" t="s">
        <v>105</v>
      </c>
      <c r="C4996" s="374" t="s">
        <v>43</v>
      </c>
      <c r="D4996" s="374" t="s">
        <v>97</v>
      </c>
      <c r="E4996" s="375">
        <v>0.29763200000000001</v>
      </c>
      <c r="F4996" s="268">
        <f>IF(C4996="MAT.",VLOOKUP(A4996,INSUMOS_AUX!A:F,6,FALSE),0)</f>
        <v>0.64</v>
      </c>
      <c r="G4996" s="375">
        <f>IF(C4996="M.O.",VLOOKUP(A4996,INSUMOS_AUX!A:F,6,FALSE),0)</f>
        <v>0</v>
      </c>
    </row>
    <row r="4997" spans="1:7">
      <c r="A4997" s="414">
        <v>37372</v>
      </c>
      <c r="B4997" s="372" t="s">
        <v>106</v>
      </c>
      <c r="C4997" s="374" t="s">
        <v>43</v>
      </c>
      <c r="D4997" s="374" t="s">
        <v>97</v>
      </c>
      <c r="E4997" s="375">
        <v>0.29763200000000001</v>
      </c>
      <c r="F4997" s="268">
        <f>IF(C4997="MAT.",VLOOKUP(A4997,INSUMOS_AUX!A:F,6,FALSE),0)</f>
        <v>0.37</v>
      </c>
      <c r="G4997" s="375">
        <f>IF(C4997="M.O.",VLOOKUP(A4997,INSUMOS_AUX!A:F,6,FALSE),0)</f>
        <v>0</v>
      </c>
    </row>
    <row r="4998" spans="1:7">
      <c r="A4998" s="414">
        <v>37373</v>
      </c>
      <c r="B4998" s="372" t="s">
        <v>107</v>
      </c>
      <c r="C4998" s="374" t="s">
        <v>43</v>
      </c>
      <c r="D4998" s="374" t="s">
        <v>97</v>
      </c>
      <c r="E4998" s="375">
        <v>0.29763200000000001</v>
      </c>
      <c r="F4998" s="268">
        <f>IF(C4998="MAT.",VLOOKUP(A4998,INSUMOS_AUX!A:F,6,FALSE),0)</f>
        <v>0.02</v>
      </c>
      <c r="G4998" s="375">
        <f>IF(C4998="M.O.",VLOOKUP(A4998,INSUMOS_AUX!A:F,6,FALSE),0)</f>
        <v>0</v>
      </c>
    </row>
    <row r="4999" spans="1:7">
      <c r="A4999" s="414">
        <v>38382</v>
      </c>
      <c r="B4999" s="372" t="s">
        <v>2915</v>
      </c>
      <c r="C4999" s="374" t="s">
        <v>43</v>
      </c>
      <c r="D4999" s="374" t="s">
        <v>2</v>
      </c>
      <c r="E4999" s="375">
        <v>8.1253499999999997E-4</v>
      </c>
      <c r="F4999" s="268">
        <f>IF(C4999="MAT.",VLOOKUP(A4999,INSUMOS_AUX!A:F,6,FALSE),0)</f>
        <v>7.37</v>
      </c>
      <c r="G4999" s="375">
        <f>IF(C4999="M.O.",VLOOKUP(A4999,INSUMOS_AUX!A:F,6,FALSE),0)</f>
        <v>0</v>
      </c>
    </row>
    <row r="5000" spans="1:7">
      <c r="A5000" s="414">
        <v>38390</v>
      </c>
      <c r="B5000" s="372" t="s">
        <v>4067</v>
      </c>
      <c r="C5000" s="374" t="s">
        <v>43</v>
      </c>
      <c r="D5000" s="374" t="s">
        <v>2</v>
      </c>
      <c r="E5000" s="375">
        <v>4.4987199999999998E-4</v>
      </c>
      <c r="F5000" s="268">
        <f>IF(C5000="MAT.",VLOOKUP(A5000,INSUMOS_AUX!A:F,6,FALSE),0)</f>
        <v>22.22</v>
      </c>
      <c r="G5000" s="375">
        <f>IF(C5000="M.O.",VLOOKUP(A5000,INSUMOS_AUX!A:F,6,FALSE),0)</f>
        <v>0</v>
      </c>
    </row>
    <row r="5001" spans="1:7">
      <c r="A5001" s="414">
        <v>38393</v>
      </c>
      <c r="B5001" s="372" t="s">
        <v>4066</v>
      </c>
      <c r="C5001" s="374" t="s">
        <v>43</v>
      </c>
      <c r="D5001" s="374" t="s">
        <v>2</v>
      </c>
      <c r="E5001" s="375">
        <v>4.4987199999999998E-4</v>
      </c>
      <c r="F5001" s="268">
        <f>IF(C5001="MAT.",VLOOKUP(A5001,INSUMOS_AUX!A:F,6,FALSE),0)</f>
        <v>10.02</v>
      </c>
      <c r="G5001" s="375">
        <f>IF(C5001="M.O.",VLOOKUP(A5001,INSUMOS_AUX!A:F,6,FALSE),0)</f>
        <v>0</v>
      </c>
    </row>
    <row r="5002" spans="1:7">
      <c r="A5002" s="414">
        <v>38396</v>
      </c>
      <c r="B5002" s="372" t="s">
        <v>4090</v>
      </c>
      <c r="C5002" s="374" t="s">
        <v>43</v>
      </c>
      <c r="D5002" s="374" t="s">
        <v>2</v>
      </c>
      <c r="E5002" s="375">
        <v>1.6132000000000001E-5</v>
      </c>
      <c r="F5002" s="268">
        <f>IF(C5002="MAT.",VLOOKUP(A5002,INSUMOS_AUX!A:F,6,FALSE),0)</f>
        <v>308.81</v>
      </c>
      <c r="G5002" s="375">
        <f>IF(C5002="M.O.",VLOOKUP(A5002,INSUMOS_AUX!A:F,6,FALSE),0)</f>
        <v>0</v>
      </c>
    </row>
    <row r="5003" spans="1:7">
      <c r="A5003" s="414">
        <v>38399</v>
      </c>
      <c r="B5003" s="372" t="s">
        <v>914</v>
      </c>
      <c r="C5003" s="374" t="s">
        <v>43</v>
      </c>
      <c r="D5003" s="374" t="s">
        <v>2</v>
      </c>
      <c r="E5003" s="375">
        <v>8.0599000000000005E-5</v>
      </c>
      <c r="F5003" s="268">
        <f>IF(C5003="MAT.",VLOOKUP(A5003,INSUMOS_AUX!A:F,6,FALSE),0)</f>
        <v>123.87</v>
      </c>
      <c r="G5003" s="375">
        <f>IF(C5003="M.O.",VLOOKUP(A5003,INSUMOS_AUX!A:F,6,FALSE),0)</f>
        <v>0</v>
      </c>
    </row>
    <row r="5004" spans="1:7" ht="21">
      <c r="A5004" s="414">
        <v>38413</v>
      </c>
      <c r="B5004" s="372" t="s">
        <v>2921</v>
      </c>
      <c r="C5004" s="374" t="s">
        <v>43</v>
      </c>
      <c r="D5004" s="374" t="s">
        <v>2</v>
      </c>
      <c r="E5004" s="375">
        <v>1.3125999999999999E-5</v>
      </c>
      <c r="F5004" s="268">
        <f>IF(C5004="MAT.",VLOOKUP(A5004,INSUMOS_AUX!A:F,6,FALSE),0)</f>
        <v>623.17999999999995</v>
      </c>
      <c r="G5004" s="375">
        <f>IF(C5004="M.O.",VLOOKUP(A5004,INSUMOS_AUX!A:F,6,FALSE),0)</f>
        <v>0</v>
      </c>
    </row>
    <row r="5005" spans="1:7">
      <c r="A5005" s="414">
        <v>38476</v>
      </c>
      <c r="B5005" s="372" t="s">
        <v>2266</v>
      </c>
      <c r="C5005" s="374" t="s">
        <v>43</v>
      </c>
      <c r="D5005" s="374" t="s">
        <v>2</v>
      </c>
      <c r="E5005" s="375">
        <v>6.1223999999999995E-5</v>
      </c>
      <c r="F5005" s="268">
        <f>IF(C5005="MAT.",VLOOKUP(A5005,INSUMOS_AUX!A:F,6,FALSE),0)</f>
        <v>186.63</v>
      </c>
      <c r="G5005" s="375">
        <f>IF(C5005="M.O.",VLOOKUP(A5005,INSUMOS_AUX!A:F,6,FALSE),0)</f>
        <v>0</v>
      </c>
    </row>
    <row r="5006" spans="1:7">
      <c r="A5006" s="414">
        <v>38477</v>
      </c>
      <c r="B5006" s="372" t="s">
        <v>2267</v>
      </c>
      <c r="C5006" s="374" t="s">
        <v>43</v>
      </c>
      <c r="D5006" s="374" t="s">
        <v>2</v>
      </c>
      <c r="E5006" s="375">
        <v>1.3125999999999999E-5</v>
      </c>
      <c r="F5006" s="268">
        <f>IF(C5006="MAT.",VLOOKUP(A5006,INSUMOS_AUX!A:F,6,FALSE),0)</f>
        <v>528.54</v>
      </c>
      <c r="G5006" s="375">
        <f>IF(C5006="M.O.",VLOOKUP(A5006,INSUMOS_AUX!A:F,6,FALSE),0)</f>
        <v>0</v>
      </c>
    </row>
    <row r="5007" spans="1:7">
      <c r="A5007" s="414">
        <v>6111</v>
      </c>
      <c r="B5007" s="372" t="s">
        <v>109</v>
      </c>
      <c r="C5007" s="374" t="s">
        <v>92</v>
      </c>
      <c r="D5007" s="374" t="s">
        <v>97</v>
      </c>
      <c r="E5007" s="375">
        <v>7.7625070000000001E-3</v>
      </c>
      <c r="F5007" s="268">
        <f>IF(C5007="MAT.",VLOOKUP(A5007,INSUMOS_AUX!A:F,6,FALSE),0)</f>
        <v>0</v>
      </c>
      <c r="G5007" s="375">
        <f>IF(C5007="M.O.",VLOOKUP(A5007,INSUMOS_AUX!A:F,6,FALSE),0)</f>
        <v>8.17</v>
      </c>
    </row>
    <row r="5008" spans="1:7">
      <c r="A5008" s="414"/>
      <c r="B5008" s="110"/>
      <c r="C5008" s="97"/>
      <c r="D5008" s="97"/>
      <c r="E5008" s="97"/>
      <c r="F5008" s="97"/>
      <c r="G5008" s="97"/>
    </row>
    <row r="5009" spans="1:7" ht="21">
      <c r="A5009" s="414" t="s">
        <v>5936</v>
      </c>
      <c r="B5009" s="358" t="s">
        <v>5937</v>
      </c>
      <c r="C5009" s="360" t="s">
        <v>75</v>
      </c>
      <c r="D5009" s="360" t="s">
        <v>2</v>
      </c>
      <c r="E5009" s="361">
        <v>15</v>
      </c>
      <c r="F5009" s="361">
        <f t="shared" ref="F5009:G5009" si="166">SUMPRODUCT($E5010:$E5038,F5010:F5038)</f>
        <v>9.6617380636800014</v>
      </c>
      <c r="G5009" s="361">
        <f t="shared" si="166"/>
        <v>7.1194331399999999</v>
      </c>
    </row>
    <row r="5010" spans="1:7">
      <c r="A5010" s="414">
        <v>10</v>
      </c>
      <c r="B5010" s="372" t="s">
        <v>332</v>
      </c>
      <c r="C5010" s="374" t="s">
        <v>43</v>
      </c>
      <c r="D5010" s="374" t="s">
        <v>2</v>
      </c>
      <c r="E5010" s="375">
        <v>4.6018730000000002E-3</v>
      </c>
      <c r="F5010" s="268">
        <f>IF(C5010="MAT.",VLOOKUP(A5010,INSUMOS_AUX!A:F,6,FALSE),0)</f>
        <v>6.13</v>
      </c>
      <c r="G5010" s="375">
        <f>IF(C5010="M.O.",VLOOKUP(A5010,INSUMOS_AUX!A:F,6,FALSE),0)</f>
        <v>0</v>
      </c>
    </row>
    <row r="5011" spans="1:7" ht="21">
      <c r="A5011" s="414">
        <v>11359</v>
      </c>
      <c r="B5011" s="372" t="s">
        <v>5603</v>
      </c>
      <c r="C5011" s="374" t="s">
        <v>43</v>
      </c>
      <c r="D5011" s="374" t="s">
        <v>2</v>
      </c>
      <c r="E5011" s="375">
        <v>3.8860999999999999E-5</v>
      </c>
      <c r="F5011" s="268">
        <f>IF(C5011="MAT.",VLOOKUP(A5011,INSUMOS_AUX!A:F,6,FALSE),0)</f>
        <v>604.45000000000005</v>
      </c>
      <c r="G5011" s="375">
        <f>IF(C5011="M.O.",VLOOKUP(A5011,INSUMOS_AUX!A:F,6,FALSE),0)</f>
        <v>0</v>
      </c>
    </row>
    <row r="5012" spans="1:7">
      <c r="A5012" s="414">
        <v>12815</v>
      </c>
      <c r="B5012" s="372" t="s">
        <v>2406</v>
      </c>
      <c r="C5012" s="374" t="s">
        <v>43</v>
      </c>
      <c r="D5012" s="374" t="s">
        <v>2</v>
      </c>
      <c r="E5012" s="375">
        <v>5.2056639999999996E-3</v>
      </c>
      <c r="F5012" s="268">
        <f>IF(C5012="MAT.",VLOOKUP(A5012,INSUMOS_AUX!A:F,6,FALSE),0)</f>
        <v>5.65</v>
      </c>
      <c r="G5012" s="375">
        <f>IF(C5012="M.O.",VLOOKUP(A5012,INSUMOS_AUX!A:F,6,FALSE),0)</f>
        <v>0</v>
      </c>
    </row>
    <row r="5013" spans="1:7">
      <c r="A5013" s="414">
        <v>12892</v>
      </c>
      <c r="B5013" s="372" t="s">
        <v>328</v>
      </c>
      <c r="C5013" s="374" t="s">
        <v>43</v>
      </c>
      <c r="D5013" s="374" t="s">
        <v>98</v>
      </c>
      <c r="E5013" s="375">
        <v>7.8836600000000007E-3</v>
      </c>
      <c r="F5013" s="268">
        <f>IF(C5013="MAT.",VLOOKUP(A5013,INSUMOS_AUX!A:F,6,FALSE),0)</f>
        <v>9</v>
      </c>
      <c r="G5013" s="375">
        <f>IF(C5013="M.O.",VLOOKUP(A5013,INSUMOS_AUX!A:F,6,FALSE),0)</f>
        <v>0</v>
      </c>
    </row>
    <row r="5014" spans="1:7">
      <c r="A5014" s="414">
        <v>12893</v>
      </c>
      <c r="B5014" s="372" t="s">
        <v>329</v>
      </c>
      <c r="C5014" s="374" t="s">
        <v>43</v>
      </c>
      <c r="D5014" s="374" t="s">
        <v>98</v>
      </c>
      <c r="E5014" s="375">
        <v>9.1897400000000003E-4</v>
      </c>
      <c r="F5014" s="268">
        <f>IF(C5014="MAT.",VLOOKUP(A5014,INSUMOS_AUX!A:F,6,FALSE),0)</f>
        <v>48</v>
      </c>
      <c r="G5014" s="375">
        <f>IF(C5014="M.O.",VLOOKUP(A5014,INSUMOS_AUX!A:F,6,FALSE),0)</f>
        <v>0</v>
      </c>
    </row>
    <row r="5015" spans="1:7">
      <c r="A5015" s="414">
        <v>2436</v>
      </c>
      <c r="B5015" s="372" t="s">
        <v>333</v>
      </c>
      <c r="C5015" s="374" t="s">
        <v>92</v>
      </c>
      <c r="D5015" s="374" t="s">
        <v>97</v>
      </c>
      <c r="E5015" s="375">
        <v>0.35950490000000002</v>
      </c>
      <c r="F5015" s="268">
        <f>IF(C5015="MAT.",VLOOKUP(A5015,INSUMOS_AUX!A:F,6,FALSE),0)</f>
        <v>0</v>
      </c>
      <c r="G5015" s="375">
        <f>IF(C5015="M.O.",VLOOKUP(A5015,INSUMOS_AUX!A:F,6,FALSE),0)</f>
        <v>13.35</v>
      </c>
    </row>
    <row r="5016" spans="1:7">
      <c r="A5016" s="414">
        <v>247</v>
      </c>
      <c r="B5016" s="372" t="s">
        <v>348</v>
      </c>
      <c r="C5016" s="374" t="s">
        <v>92</v>
      </c>
      <c r="D5016" s="374" t="s">
        <v>97</v>
      </c>
      <c r="E5016" s="375">
        <v>0.23177249999999999</v>
      </c>
      <c r="F5016" s="268">
        <f>IF(C5016="MAT.",VLOOKUP(A5016,INSUMOS_AUX!A:F,6,FALSE),0)</f>
        <v>0</v>
      </c>
      <c r="G5016" s="375">
        <f>IF(C5016="M.O.",VLOOKUP(A5016,INSUMOS_AUX!A:F,6,FALSE),0)</f>
        <v>10.01</v>
      </c>
    </row>
    <row r="5017" spans="1:7">
      <c r="A5017" s="414">
        <v>25966</v>
      </c>
      <c r="B5017" s="372" t="s">
        <v>3980</v>
      </c>
      <c r="C5017" s="374" t="s">
        <v>43</v>
      </c>
      <c r="D5017" s="374" t="s">
        <v>113</v>
      </c>
      <c r="E5017" s="375">
        <v>8.6760099999999996E-4</v>
      </c>
      <c r="F5017" s="268">
        <f>IF(C5017="MAT.",VLOOKUP(A5017,INSUMOS_AUX!A:F,6,FALSE),0)</f>
        <v>13.63</v>
      </c>
      <c r="G5017" s="375">
        <f>IF(C5017="M.O.",VLOOKUP(A5017,INSUMOS_AUX!A:F,6,FALSE),0)</f>
        <v>0</v>
      </c>
    </row>
    <row r="5018" spans="1:7">
      <c r="A5018" s="414">
        <v>2711</v>
      </c>
      <c r="B5018" s="372" t="s">
        <v>334</v>
      </c>
      <c r="C5018" s="374" t="s">
        <v>43</v>
      </c>
      <c r="D5018" s="374" t="s">
        <v>2</v>
      </c>
      <c r="E5018" s="375">
        <v>3.8148000000000001E-4</v>
      </c>
      <c r="F5018" s="268">
        <f>IF(C5018="MAT.",VLOOKUP(A5018,INSUMOS_AUX!A:F,6,FALSE),0)</f>
        <v>100.24</v>
      </c>
      <c r="G5018" s="375">
        <f>IF(C5018="M.O.",VLOOKUP(A5018,INSUMOS_AUX!A:F,6,FALSE),0)</f>
        <v>0</v>
      </c>
    </row>
    <row r="5019" spans="1:7">
      <c r="A5019" s="414">
        <v>36144</v>
      </c>
      <c r="B5019" s="372" t="s">
        <v>4026</v>
      </c>
      <c r="C5019" s="374" t="s">
        <v>43</v>
      </c>
      <c r="D5019" s="374" t="s">
        <v>2</v>
      </c>
      <c r="E5019" s="375">
        <v>6.3993652999999998E-2</v>
      </c>
      <c r="F5019" s="268">
        <f>IF(C5019="MAT.",VLOOKUP(A5019,INSUMOS_AUX!A:F,6,FALSE),0)</f>
        <v>1.1200000000000001</v>
      </c>
      <c r="G5019" s="375">
        <f>IF(C5019="M.O.",VLOOKUP(A5019,INSUMOS_AUX!A:F,6,FALSE),0)</f>
        <v>0</v>
      </c>
    </row>
    <row r="5020" spans="1:7">
      <c r="A5020" s="414">
        <v>36146</v>
      </c>
      <c r="B5020" s="372" t="s">
        <v>3883</v>
      </c>
      <c r="C5020" s="374" t="s">
        <v>43</v>
      </c>
      <c r="D5020" s="374" t="s">
        <v>2</v>
      </c>
      <c r="E5020" s="375">
        <v>7.1193199999999997E-4</v>
      </c>
      <c r="F5020" s="268">
        <f>IF(C5020="MAT.",VLOOKUP(A5020,INSUMOS_AUX!A:F,6,FALSE),0)</f>
        <v>170</v>
      </c>
      <c r="G5020" s="375">
        <f>IF(C5020="M.O.",VLOOKUP(A5020,INSUMOS_AUX!A:F,6,FALSE),0)</f>
        <v>0</v>
      </c>
    </row>
    <row r="5021" spans="1:7" ht="21">
      <c r="A5021" s="414">
        <v>36149</v>
      </c>
      <c r="B5021" s="372" t="s">
        <v>4647</v>
      </c>
      <c r="C5021" s="374" t="s">
        <v>43</v>
      </c>
      <c r="D5021" s="374" t="s">
        <v>2</v>
      </c>
      <c r="E5021" s="375">
        <v>4.1327999999999997E-4</v>
      </c>
      <c r="F5021" s="268">
        <f>IF(C5021="MAT.",VLOOKUP(A5021,INSUMOS_AUX!A:F,6,FALSE),0)</f>
        <v>117.5</v>
      </c>
      <c r="G5021" s="375">
        <f>IF(C5021="M.O.",VLOOKUP(A5021,INSUMOS_AUX!A:F,6,FALSE),0)</f>
        <v>0</v>
      </c>
    </row>
    <row r="5022" spans="1:7">
      <c r="A5022" s="414">
        <v>36150</v>
      </c>
      <c r="B5022" s="372" t="s">
        <v>780</v>
      </c>
      <c r="C5022" s="374" t="s">
        <v>43</v>
      </c>
      <c r="D5022" s="374" t="s">
        <v>2</v>
      </c>
      <c r="E5022" s="375">
        <v>1.5189769999999999E-3</v>
      </c>
      <c r="F5022" s="268">
        <f>IF(C5022="MAT.",VLOOKUP(A5022,INSUMOS_AUX!A:F,6,FALSE),0)</f>
        <v>29.7</v>
      </c>
      <c r="G5022" s="375">
        <f>IF(C5022="M.O.",VLOOKUP(A5022,INSUMOS_AUX!A:F,6,FALSE),0)</f>
        <v>0</v>
      </c>
    </row>
    <row r="5023" spans="1:7" ht="21">
      <c r="A5023" s="414">
        <v>36153</v>
      </c>
      <c r="B5023" s="372" t="s">
        <v>4184</v>
      </c>
      <c r="C5023" s="374" t="s">
        <v>43</v>
      </c>
      <c r="D5023" s="374" t="s">
        <v>2</v>
      </c>
      <c r="E5023" s="375">
        <v>6.1704999999999996E-4</v>
      </c>
      <c r="F5023" s="268">
        <f>IF(C5023="MAT.",VLOOKUP(A5023,INSUMOS_AUX!A:F,6,FALSE),0)</f>
        <v>133.75</v>
      </c>
      <c r="G5023" s="375">
        <f>IF(C5023="M.O.",VLOOKUP(A5023,INSUMOS_AUX!A:F,6,FALSE),0)</f>
        <v>0</v>
      </c>
    </row>
    <row r="5024" spans="1:7">
      <c r="A5024" s="414">
        <v>37370</v>
      </c>
      <c r="B5024" s="372" t="s">
        <v>104</v>
      </c>
      <c r="C5024" s="374" t="s">
        <v>43</v>
      </c>
      <c r="D5024" s="374" t="s">
        <v>97</v>
      </c>
      <c r="E5024" s="375">
        <v>0.57399999999999995</v>
      </c>
      <c r="F5024" s="268">
        <f>IF(C5024="MAT.",VLOOKUP(A5024,INSUMOS_AUX!A:F,6,FALSE),0)</f>
        <v>1.7</v>
      </c>
      <c r="G5024" s="375">
        <f>IF(C5024="M.O.",VLOOKUP(A5024,INSUMOS_AUX!A:F,6,FALSE),0)</f>
        <v>0</v>
      </c>
    </row>
    <row r="5025" spans="1:7">
      <c r="A5025" s="414">
        <v>37371</v>
      </c>
      <c r="B5025" s="372" t="s">
        <v>105</v>
      </c>
      <c r="C5025" s="374" t="s">
        <v>43</v>
      </c>
      <c r="D5025" s="374" t="s">
        <v>97</v>
      </c>
      <c r="E5025" s="375">
        <v>0.57399999999999995</v>
      </c>
      <c r="F5025" s="268">
        <f>IF(C5025="MAT.",VLOOKUP(A5025,INSUMOS_AUX!A:F,6,FALSE),0)</f>
        <v>0.64</v>
      </c>
      <c r="G5025" s="375">
        <f>IF(C5025="M.O.",VLOOKUP(A5025,INSUMOS_AUX!A:F,6,FALSE),0)</f>
        <v>0</v>
      </c>
    </row>
    <row r="5026" spans="1:7">
      <c r="A5026" s="414">
        <v>37372</v>
      </c>
      <c r="B5026" s="372" t="s">
        <v>106</v>
      </c>
      <c r="C5026" s="374" t="s">
        <v>43</v>
      </c>
      <c r="D5026" s="374" t="s">
        <v>97</v>
      </c>
      <c r="E5026" s="375">
        <v>0.57399999999999995</v>
      </c>
      <c r="F5026" s="268">
        <f>IF(C5026="MAT.",VLOOKUP(A5026,INSUMOS_AUX!A:F,6,FALSE),0)</f>
        <v>0.37</v>
      </c>
      <c r="G5026" s="375">
        <f>IF(C5026="M.O.",VLOOKUP(A5026,INSUMOS_AUX!A:F,6,FALSE),0)</f>
        <v>0</v>
      </c>
    </row>
    <row r="5027" spans="1:7">
      <c r="A5027" s="414">
        <v>37373</v>
      </c>
      <c r="B5027" s="372" t="s">
        <v>107</v>
      </c>
      <c r="C5027" s="374" t="s">
        <v>43</v>
      </c>
      <c r="D5027" s="374" t="s">
        <v>97</v>
      </c>
      <c r="E5027" s="375">
        <v>0.57399999999999995</v>
      </c>
      <c r="F5027" s="268">
        <f>IF(C5027="MAT.",VLOOKUP(A5027,INSUMOS_AUX!A:F,6,FALSE),0)</f>
        <v>0.02</v>
      </c>
      <c r="G5027" s="375">
        <f>IF(C5027="M.O.",VLOOKUP(A5027,INSUMOS_AUX!A:F,6,FALSE),0)</f>
        <v>0</v>
      </c>
    </row>
    <row r="5028" spans="1:7" ht="21">
      <c r="A5028" s="414">
        <v>38094</v>
      </c>
      <c r="B5028" s="372" t="s">
        <v>367</v>
      </c>
      <c r="C5028" s="374" t="s">
        <v>43</v>
      </c>
      <c r="D5028" s="374" t="s">
        <v>2</v>
      </c>
      <c r="E5028" s="375">
        <v>1</v>
      </c>
      <c r="F5028" s="268">
        <f>IF(C5028="MAT.",VLOOKUP(A5028,INSUMOS_AUX!A:F,6,FALSE),0)</f>
        <v>1.9</v>
      </c>
      <c r="G5028" s="375">
        <f>IF(C5028="M.O.",VLOOKUP(A5028,INSUMOS_AUX!A:F,6,FALSE),0)</f>
        <v>0</v>
      </c>
    </row>
    <row r="5029" spans="1:7" ht="21">
      <c r="A5029" s="414">
        <v>38099</v>
      </c>
      <c r="B5029" s="372" t="s">
        <v>368</v>
      </c>
      <c r="C5029" s="374" t="s">
        <v>43</v>
      </c>
      <c r="D5029" s="374" t="s">
        <v>2</v>
      </c>
      <c r="E5029" s="375">
        <v>1</v>
      </c>
      <c r="F5029" s="268">
        <f>IF(C5029="MAT.",VLOOKUP(A5029,INSUMOS_AUX!A:F,6,FALSE),0)</f>
        <v>0.98</v>
      </c>
      <c r="G5029" s="375">
        <f>IF(C5029="M.O.",VLOOKUP(A5029,INSUMOS_AUX!A:F,6,FALSE),0)</f>
        <v>0</v>
      </c>
    </row>
    <row r="5030" spans="1:7">
      <c r="A5030" s="414">
        <v>38112</v>
      </c>
      <c r="B5030" s="372" t="s">
        <v>379</v>
      </c>
      <c r="C5030" s="374" t="s">
        <v>43</v>
      </c>
      <c r="D5030" s="374" t="s">
        <v>2</v>
      </c>
      <c r="E5030" s="375">
        <v>1</v>
      </c>
      <c r="F5030" s="268">
        <f>IF(C5030="MAT.",VLOOKUP(A5030,INSUMOS_AUX!A:F,6,FALSE),0)</f>
        <v>4.4800000000000004</v>
      </c>
      <c r="G5030" s="375">
        <f>IF(C5030="M.O.",VLOOKUP(A5030,INSUMOS_AUX!A:F,6,FALSE),0)</f>
        <v>0</v>
      </c>
    </row>
    <row r="5031" spans="1:7">
      <c r="A5031" s="414">
        <v>38382</v>
      </c>
      <c r="B5031" s="372" t="s">
        <v>2915</v>
      </c>
      <c r="C5031" s="374" t="s">
        <v>43</v>
      </c>
      <c r="D5031" s="374" t="s">
        <v>2</v>
      </c>
      <c r="E5031" s="375">
        <v>1.5670199999999999E-3</v>
      </c>
      <c r="F5031" s="268">
        <f>IF(C5031="MAT.",VLOOKUP(A5031,INSUMOS_AUX!A:F,6,FALSE),0)</f>
        <v>7.37</v>
      </c>
      <c r="G5031" s="375">
        <f>IF(C5031="M.O.",VLOOKUP(A5031,INSUMOS_AUX!A:F,6,FALSE),0)</f>
        <v>0</v>
      </c>
    </row>
    <row r="5032" spans="1:7">
      <c r="A5032" s="414">
        <v>38390</v>
      </c>
      <c r="B5032" s="372" t="s">
        <v>4067</v>
      </c>
      <c r="C5032" s="374" t="s">
        <v>43</v>
      </c>
      <c r="D5032" s="374" t="s">
        <v>2</v>
      </c>
      <c r="E5032" s="375">
        <v>8.6760099999999996E-4</v>
      </c>
      <c r="F5032" s="268">
        <f>IF(C5032="MAT.",VLOOKUP(A5032,INSUMOS_AUX!A:F,6,FALSE),0)</f>
        <v>22.22</v>
      </c>
      <c r="G5032" s="375">
        <f>IF(C5032="M.O.",VLOOKUP(A5032,INSUMOS_AUX!A:F,6,FALSE),0)</f>
        <v>0</v>
      </c>
    </row>
    <row r="5033" spans="1:7">
      <c r="A5033" s="414">
        <v>38393</v>
      </c>
      <c r="B5033" s="372" t="s">
        <v>4066</v>
      </c>
      <c r="C5033" s="374" t="s">
        <v>43</v>
      </c>
      <c r="D5033" s="374" t="s">
        <v>2</v>
      </c>
      <c r="E5033" s="375">
        <v>8.6760099999999996E-4</v>
      </c>
      <c r="F5033" s="268">
        <f>IF(C5033="MAT.",VLOOKUP(A5033,INSUMOS_AUX!A:F,6,FALSE),0)</f>
        <v>10.02</v>
      </c>
      <c r="G5033" s="375">
        <f>IF(C5033="M.O.",VLOOKUP(A5033,INSUMOS_AUX!A:F,6,FALSE),0)</f>
        <v>0</v>
      </c>
    </row>
    <row r="5034" spans="1:7">
      <c r="A5034" s="414">
        <v>38396</v>
      </c>
      <c r="B5034" s="372" t="s">
        <v>4090</v>
      </c>
      <c r="C5034" s="374" t="s">
        <v>43</v>
      </c>
      <c r="D5034" s="374" t="s">
        <v>2</v>
      </c>
      <c r="E5034" s="375">
        <v>3.1111000000000001E-5</v>
      </c>
      <c r="F5034" s="268">
        <f>IF(C5034="MAT.",VLOOKUP(A5034,INSUMOS_AUX!A:F,6,FALSE),0)</f>
        <v>308.81</v>
      </c>
      <c r="G5034" s="375">
        <f>IF(C5034="M.O.",VLOOKUP(A5034,INSUMOS_AUX!A:F,6,FALSE),0)</f>
        <v>0</v>
      </c>
    </row>
    <row r="5035" spans="1:7">
      <c r="A5035" s="414">
        <v>38399</v>
      </c>
      <c r="B5035" s="372" t="s">
        <v>914</v>
      </c>
      <c r="C5035" s="374" t="s">
        <v>43</v>
      </c>
      <c r="D5035" s="374" t="s">
        <v>2</v>
      </c>
      <c r="E5035" s="375">
        <v>1.55439E-4</v>
      </c>
      <c r="F5035" s="268">
        <f>IF(C5035="MAT.",VLOOKUP(A5035,INSUMOS_AUX!A:F,6,FALSE),0)</f>
        <v>123.87</v>
      </c>
      <c r="G5035" s="375">
        <f>IF(C5035="M.O.",VLOOKUP(A5035,INSUMOS_AUX!A:F,6,FALSE),0)</f>
        <v>0</v>
      </c>
    </row>
    <row r="5036" spans="1:7" ht="21">
      <c r="A5036" s="414">
        <v>38413</v>
      </c>
      <c r="B5036" s="372" t="s">
        <v>2921</v>
      </c>
      <c r="C5036" s="374" t="s">
        <v>43</v>
      </c>
      <c r="D5036" s="374" t="s">
        <v>2</v>
      </c>
      <c r="E5036" s="375">
        <v>2.5313999999999999E-5</v>
      </c>
      <c r="F5036" s="268">
        <f>IF(C5036="MAT.",VLOOKUP(A5036,INSUMOS_AUX!A:F,6,FALSE),0)</f>
        <v>623.17999999999995</v>
      </c>
      <c r="G5036" s="375">
        <f>IF(C5036="M.O.",VLOOKUP(A5036,INSUMOS_AUX!A:F,6,FALSE),0)</f>
        <v>0</v>
      </c>
    </row>
    <row r="5037" spans="1:7">
      <c r="A5037" s="414">
        <v>38476</v>
      </c>
      <c r="B5037" s="372" t="s">
        <v>2266</v>
      </c>
      <c r="C5037" s="374" t="s">
        <v>43</v>
      </c>
      <c r="D5037" s="374" t="s">
        <v>2</v>
      </c>
      <c r="E5037" s="375">
        <v>1.1807300000000001E-4</v>
      </c>
      <c r="F5037" s="268">
        <f>IF(C5037="MAT.",VLOOKUP(A5037,INSUMOS_AUX!A:F,6,FALSE),0)</f>
        <v>186.63</v>
      </c>
      <c r="G5037" s="375">
        <f>IF(C5037="M.O.",VLOOKUP(A5037,INSUMOS_AUX!A:F,6,FALSE),0)</f>
        <v>0</v>
      </c>
    </row>
    <row r="5038" spans="1:7">
      <c r="A5038" s="414">
        <v>38477</v>
      </c>
      <c r="B5038" s="372" t="s">
        <v>2267</v>
      </c>
      <c r="C5038" s="374" t="s">
        <v>43</v>
      </c>
      <c r="D5038" s="374" t="s">
        <v>2</v>
      </c>
      <c r="E5038" s="375">
        <v>2.5313999999999999E-5</v>
      </c>
      <c r="F5038" s="268">
        <f>IF(C5038="MAT.",VLOOKUP(A5038,INSUMOS_AUX!A:F,6,FALSE),0)</f>
        <v>528.54</v>
      </c>
      <c r="G5038" s="375">
        <f>IF(C5038="M.O.",VLOOKUP(A5038,INSUMOS_AUX!A:F,6,FALSE),0)</f>
        <v>0</v>
      </c>
    </row>
    <row r="5039" spans="1:7">
      <c r="A5039" s="414"/>
      <c r="B5039" s="110"/>
      <c r="C5039" s="97"/>
      <c r="D5039" s="97"/>
      <c r="E5039" s="97"/>
      <c r="F5039" s="97"/>
      <c r="G5039" s="97"/>
    </row>
    <row r="5040" spans="1:7" ht="21">
      <c r="A5040" s="414" t="s">
        <v>5938</v>
      </c>
      <c r="B5040" s="358" t="s">
        <v>5939</v>
      </c>
      <c r="C5040" s="360" t="s">
        <v>75</v>
      </c>
      <c r="D5040" s="360" t="s">
        <v>2</v>
      </c>
      <c r="E5040" s="361">
        <v>2</v>
      </c>
      <c r="F5040" s="361">
        <f t="shared" ref="F5040:G5040" si="167">SUMPRODUCT($E5041:$E5069,F5041:F5069)</f>
        <v>11.68739618817</v>
      </c>
      <c r="G5040" s="361">
        <f t="shared" si="167"/>
        <v>9.1166734279999986</v>
      </c>
    </row>
    <row r="5041" spans="1:7">
      <c r="A5041" s="414">
        <v>10</v>
      </c>
      <c r="B5041" s="372" t="s">
        <v>332</v>
      </c>
      <c r="C5041" s="374" t="s">
        <v>43</v>
      </c>
      <c r="D5041" s="374" t="s">
        <v>2</v>
      </c>
      <c r="E5041" s="375">
        <v>5.9327290000000003E-3</v>
      </c>
      <c r="F5041" s="268">
        <f>IF(C5041="MAT.",VLOOKUP(A5041,INSUMOS_AUX!A:F,6,FALSE),0)</f>
        <v>6.13</v>
      </c>
      <c r="G5041" s="375">
        <f>IF(C5041="M.O.",VLOOKUP(A5041,INSUMOS_AUX!A:F,6,FALSE),0)</f>
        <v>0</v>
      </c>
    </row>
    <row r="5042" spans="1:7" ht="21">
      <c r="A5042" s="414">
        <v>11359</v>
      </c>
      <c r="B5042" s="372" t="s">
        <v>5603</v>
      </c>
      <c r="C5042" s="374" t="s">
        <v>43</v>
      </c>
      <c r="D5042" s="374" t="s">
        <v>2</v>
      </c>
      <c r="E5042" s="375">
        <v>5.0099000000000003E-5</v>
      </c>
      <c r="F5042" s="268">
        <f>IF(C5042="MAT.",VLOOKUP(A5042,INSUMOS_AUX!A:F,6,FALSE),0)</f>
        <v>604.45000000000005</v>
      </c>
      <c r="G5042" s="375">
        <f>IF(C5042="M.O.",VLOOKUP(A5042,INSUMOS_AUX!A:F,6,FALSE),0)</f>
        <v>0</v>
      </c>
    </row>
    <row r="5043" spans="1:7">
      <c r="A5043" s="414">
        <v>12815</v>
      </c>
      <c r="B5043" s="372" t="s">
        <v>2406</v>
      </c>
      <c r="C5043" s="374" t="s">
        <v>43</v>
      </c>
      <c r="D5043" s="374" t="s">
        <v>2</v>
      </c>
      <c r="E5043" s="375">
        <v>6.7111339999999997E-3</v>
      </c>
      <c r="F5043" s="268">
        <f>IF(C5043="MAT.",VLOOKUP(A5043,INSUMOS_AUX!A:F,6,FALSE),0)</f>
        <v>5.65</v>
      </c>
      <c r="G5043" s="375">
        <f>IF(C5043="M.O.",VLOOKUP(A5043,INSUMOS_AUX!A:F,6,FALSE),0)</f>
        <v>0</v>
      </c>
    </row>
    <row r="5044" spans="1:7">
      <c r="A5044" s="414">
        <v>12892</v>
      </c>
      <c r="B5044" s="372" t="s">
        <v>328</v>
      </c>
      <c r="C5044" s="374" t="s">
        <v>43</v>
      </c>
      <c r="D5044" s="374" t="s">
        <v>98</v>
      </c>
      <c r="E5044" s="375">
        <v>1.0163604E-2</v>
      </c>
      <c r="F5044" s="268">
        <f>IF(C5044="MAT.",VLOOKUP(A5044,INSUMOS_AUX!A:F,6,FALSE),0)</f>
        <v>9</v>
      </c>
      <c r="G5044" s="375">
        <f>IF(C5044="M.O.",VLOOKUP(A5044,INSUMOS_AUX!A:F,6,FALSE),0)</f>
        <v>0</v>
      </c>
    </row>
    <row r="5045" spans="1:7">
      <c r="A5045" s="414">
        <v>12893</v>
      </c>
      <c r="B5045" s="372" t="s">
        <v>329</v>
      </c>
      <c r="C5045" s="374" t="s">
        <v>43</v>
      </c>
      <c r="D5045" s="374" t="s">
        <v>98</v>
      </c>
      <c r="E5045" s="375">
        <v>1.1847400000000001E-3</v>
      </c>
      <c r="F5045" s="268">
        <f>IF(C5045="MAT.",VLOOKUP(A5045,INSUMOS_AUX!A:F,6,FALSE),0)</f>
        <v>48</v>
      </c>
      <c r="G5045" s="375">
        <f>IF(C5045="M.O.",VLOOKUP(A5045,INSUMOS_AUX!A:F,6,FALSE),0)</f>
        <v>0</v>
      </c>
    </row>
    <row r="5046" spans="1:7">
      <c r="A5046" s="414">
        <v>2436</v>
      </c>
      <c r="B5046" s="372" t="s">
        <v>333</v>
      </c>
      <c r="C5046" s="374" t="s">
        <v>92</v>
      </c>
      <c r="D5046" s="374" t="s">
        <v>97</v>
      </c>
      <c r="E5046" s="375">
        <v>0.44500319999999999</v>
      </c>
      <c r="F5046" s="268">
        <f>IF(C5046="MAT.",VLOOKUP(A5046,INSUMOS_AUX!A:F,6,FALSE),0)</f>
        <v>0</v>
      </c>
      <c r="G5046" s="375">
        <f>IF(C5046="M.O.",VLOOKUP(A5046,INSUMOS_AUX!A:F,6,FALSE),0)</f>
        <v>13.35</v>
      </c>
    </row>
    <row r="5047" spans="1:7">
      <c r="A5047" s="414">
        <v>247</v>
      </c>
      <c r="B5047" s="372" t="s">
        <v>348</v>
      </c>
      <c r="C5047" s="374" t="s">
        <v>92</v>
      </c>
      <c r="D5047" s="374" t="s">
        <v>97</v>
      </c>
      <c r="E5047" s="375">
        <v>0.31727080000000002</v>
      </c>
      <c r="F5047" s="268">
        <f>IF(C5047="MAT.",VLOOKUP(A5047,INSUMOS_AUX!A:F,6,FALSE),0)</f>
        <v>0</v>
      </c>
      <c r="G5047" s="375">
        <f>IF(C5047="M.O.",VLOOKUP(A5047,INSUMOS_AUX!A:F,6,FALSE),0)</f>
        <v>10.01</v>
      </c>
    </row>
    <row r="5048" spans="1:7">
      <c r="A5048" s="414">
        <v>25966</v>
      </c>
      <c r="B5048" s="372" t="s">
        <v>3980</v>
      </c>
      <c r="C5048" s="374" t="s">
        <v>43</v>
      </c>
      <c r="D5048" s="374" t="s">
        <v>113</v>
      </c>
      <c r="E5048" s="375">
        <v>1.1185100000000001E-3</v>
      </c>
      <c r="F5048" s="268">
        <f>IF(C5048="MAT.",VLOOKUP(A5048,INSUMOS_AUX!A:F,6,FALSE),0)</f>
        <v>13.63</v>
      </c>
      <c r="G5048" s="375">
        <f>IF(C5048="M.O.",VLOOKUP(A5048,INSUMOS_AUX!A:F,6,FALSE),0)</f>
        <v>0</v>
      </c>
    </row>
    <row r="5049" spans="1:7">
      <c r="A5049" s="414">
        <v>2711</v>
      </c>
      <c r="B5049" s="372" t="s">
        <v>334</v>
      </c>
      <c r="C5049" s="374" t="s">
        <v>43</v>
      </c>
      <c r="D5049" s="374" t="s">
        <v>2</v>
      </c>
      <c r="E5049" s="375">
        <v>4.9180399999999998E-4</v>
      </c>
      <c r="F5049" s="268">
        <f>IF(C5049="MAT.",VLOOKUP(A5049,INSUMOS_AUX!A:F,6,FALSE),0)</f>
        <v>100.24</v>
      </c>
      <c r="G5049" s="375">
        <f>IF(C5049="M.O.",VLOOKUP(A5049,INSUMOS_AUX!A:F,6,FALSE),0)</f>
        <v>0</v>
      </c>
    </row>
    <row r="5050" spans="1:7">
      <c r="A5050" s="414">
        <v>36144</v>
      </c>
      <c r="B5050" s="372" t="s">
        <v>4026</v>
      </c>
      <c r="C5050" s="374" t="s">
        <v>43</v>
      </c>
      <c r="D5050" s="374" t="s">
        <v>2</v>
      </c>
      <c r="E5050" s="375">
        <v>8.2500529000000003E-2</v>
      </c>
      <c r="F5050" s="268">
        <f>IF(C5050="MAT.",VLOOKUP(A5050,INSUMOS_AUX!A:F,6,FALSE),0)</f>
        <v>1.1200000000000001</v>
      </c>
      <c r="G5050" s="375">
        <f>IF(C5050="M.O.",VLOOKUP(A5050,INSUMOS_AUX!A:F,6,FALSE),0)</f>
        <v>0</v>
      </c>
    </row>
    <row r="5051" spans="1:7">
      <c r="A5051" s="414">
        <v>36146</v>
      </c>
      <c r="B5051" s="372" t="s">
        <v>3883</v>
      </c>
      <c r="C5051" s="374" t="s">
        <v>43</v>
      </c>
      <c r="D5051" s="374" t="s">
        <v>2</v>
      </c>
      <c r="E5051" s="375">
        <v>9.1782099999999998E-4</v>
      </c>
      <c r="F5051" s="268">
        <f>IF(C5051="MAT.",VLOOKUP(A5051,INSUMOS_AUX!A:F,6,FALSE),0)</f>
        <v>170</v>
      </c>
      <c r="G5051" s="375">
        <f>IF(C5051="M.O.",VLOOKUP(A5051,INSUMOS_AUX!A:F,6,FALSE),0)</f>
        <v>0</v>
      </c>
    </row>
    <row r="5052" spans="1:7" ht="21">
      <c r="A5052" s="414">
        <v>36149</v>
      </c>
      <c r="B5052" s="372" t="s">
        <v>4647</v>
      </c>
      <c r="C5052" s="374" t="s">
        <v>43</v>
      </c>
      <c r="D5052" s="374" t="s">
        <v>2</v>
      </c>
      <c r="E5052" s="375">
        <v>5.3280000000000005E-4</v>
      </c>
      <c r="F5052" s="268">
        <f>IF(C5052="MAT.",VLOOKUP(A5052,INSUMOS_AUX!A:F,6,FALSE),0)</f>
        <v>117.5</v>
      </c>
      <c r="G5052" s="375">
        <f>IF(C5052="M.O.",VLOOKUP(A5052,INSUMOS_AUX!A:F,6,FALSE),0)</f>
        <v>0</v>
      </c>
    </row>
    <row r="5053" spans="1:7">
      <c r="A5053" s="414">
        <v>36150</v>
      </c>
      <c r="B5053" s="372" t="s">
        <v>780</v>
      </c>
      <c r="C5053" s="374" t="s">
        <v>43</v>
      </c>
      <c r="D5053" s="374" t="s">
        <v>2</v>
      </c>
      <c r="E5053" s="375">
        <v>1.9582610000000002E-3</v>
      </c>
      <c r="F5053" s="268">
        <f>IF(C5053="MAT.",VLOOKUP(A5053,INSUMOS_AUX!A:F,6,FALSE),0)</f>
        <v>29.7</v>
      </c>
      <c r="G5053" s="375">
        <f>IF(C5053="M.O.",VLOOKUP(A5053,INSUMOS_AUX!A:F,6,FALSE),0)</f>
        <v>0</v>
      </c>
    </row>
    <row r="5054" spans="1:7" ht="21">
      <c r="A5054" s="414">
        <v>36153</v>
      </c>
      <c r="B5054" s="372" t="s">
        <v>4184</v>
      </c>
      <c r="C5054" s="374" t="s">
        <v>43</v>
      </c>
      <c r="D5054" s="374" t="s">
        <v>2</v>
      </c>
      <c r="E5054" s="375">
        <v>7.9549999999999998E-4</v>
      </c>
      <c r="F5054" s="268">
        <f>IF(C5054="MAT.",VLOOKUP(A5054,INSUMOS_AUX!A:F,6,FALSE),0)</f>
        <v>133.75</v>
      </c>
      <c r="G5054" s="375">
        <f>IF(C5054="M.O.",VLOOKUP(A5054,INSUMOS_AUX!A:F,6,FALSE),0)</f>
        <v>0</v>
      </c>
    </row>
    <row r="5055" spans="1:7">
      <c r="A5055" s="414">
        <v>37370</v>
      </c>
      <c r="B5055" s="372" t="s">
        <v>104</v>
      </c>
      <c r="C5055" s="374" t="s">
        <v>43</v>
      </c>
      <c r="D5055" s="374" t="s">
        <v>97</v>
      </c>
      <c r="E5055" s="375">
        <v>0.74</v>
      </c>
      <c r="F5055" s="268">
        <f>IF(C5055="MAT.",VLOOKUP(A5055,INSUMOS_AUX!A:F,6,FALSE),0)</f>
        <v>1.7</v>
      </c>
      <c r="G5055" s="375">
        <f>IF(C5055="M.O.",VLOOKUP(A5055,INSUMOS_AUX!A:F,6,FALSE),0)</f>
        <v>0</v>
      </c>
    </row>
    <row r="5056" spans="1:7">
      <c r="A5056" s="414">
        <v>37371</v>
      </c>
      <c r="B5056" s="372" t="s">
        <v>105</v>
      </c>
      <c r="C5056" s="374" t="s">
        <v>43</v>
      </c>
      <c r="D5056" s="374" t="s">
        <v>97</v>
      </c>
      <c r="E5056" s="375">
        <v>0.74</v>
      </c>
      <c r="F5056" s="268">
        <f>IF(C5056="MAT.",VLOOKUP(A5056,INSUMOS_AUX!A:F,6,FALSE),0)</f>
        <v>0.64</v>
      </c>
      <c r="G5056" s="375">
        <f>IF(C5056="M.O.",VLOOKUP(A5056,INSUMOS_AUX!A:F,6,FALSE),0)</f>
        <v>0</v>
      </c>
    </row>
    <row r="5057" spans="1:7">
      <c r="A5057" s="414">
        <v>37372</v>
      </c>
      <c r="B5057" s="372" t="s">
        <v>106</v>
      </c>
      <c r="C5057" s="374" t="s">
        <v>43</v>
      </c>
      <c r="D5057" s="374" t="s">
        <v>97</v>
      </c>
      <c r="E5057" s="375">
        <v>0.74</v>
      </c>
      <c r="F5057" s="268">
        <f>IF(C5057="MAT.",VLOOKUP(A5057,INSUMOS_AUX!A:F,6,FALSE),0)</f>
        <v>0.37</v>
      </c>
      <c r="G5057" s="375">
        <f>IF(C5057="M.O.",VLOOKUP(A5057,INSUMOS_AUX!A:F,6,FALSE),0)</f>
        <v>0</v>
      </c>
    </row>
    <row r="5058" spans="1:7">
      <c r="A5058" s="414">
        <v>37373</v>
      </c>
      <c r="B5058" s="372" t="s">
        <v>107</v>
      </c>
      <c r="C5058" s="374" t="s">
        <v>43</v>
      </c>
      <c r="D5058" s="374" t="s">
        <v>97</v>
      </c>
      <c r="E5058" s="375">
        <v>0.74</v>
      </c>
      <c r="F5058" s="268">
        <f>IF(C5058="MAT.",VLOOKUP(A5058,INSUMOS_AUX!A:F,6,FALSE),0)</f>
        <v>0.02</v>
      </c>
      <c r="G5058" s="375">
        <f>IF(C5058="M.O.",VLOOKUP(A5058,INSUMOS_AUX!A:F,6,FALSE),0)</f>
        <v>0</v>
      </c>
    </row>
    <row r="5059" spans="1:7" ht="21">
      <c r="A5059" s="414">
        <v>38094</v>
      </c>
      <c r="B5059" s="372" t="s">
        <v>367</v>
      </c>
      <c r="C5059" s="374" t="s">
        <v>43</v>
      </c>
      <c r="D5059" s="374" t="s">
        <v>2</v>
      </c>
      <c r="E5059" s="375">
        <v>1</v>
      </c>
      <c r="F5059" s="268">
        <f>IF(C5059="MAT.",VLOOKUP(A5059,INSUMOS_AUX!A:F,6,FALSE),0)</f>
        <v>1.9</v>
      </c>
      <c r="G5059" s="375">
        <f>IF(C5059="M.O.",VLOOKUP(A5059,INSUMOS_AUX!A:F,6,FALSE),0)</f>
        <v>0</v>
      </c>
    </row>
    <row r="5060" spans="1:7" ht="21">
      <c r="A5060" s="414">
        <v>38099</v>
      </c>
      <c r="B5060" s="372" t="s">
        <v>368</v>
      </c>
      <c r="C5060" s="374" t="s">
        <v>43</v>
      </c>
      <c r="D5060" s="374" t="s">
        <v>2</v>
      </c>
      <c r="E5060" s="375">
        <v>1</v>
      </c>
      <c r="F5060" s="268">
        <f>IF(C5060="MAT.",VLOOKUP(A5060,INSUMOS_AUX!A:F,6,FALSE),0)</f>
        <v>0.98</v>
      </c>
      <c r="G5060" s="375">
        <f>IF(C5060="M.O.",VLOOKUP(A5060,INSUMOS_AUX!A:F,6,FALSE),0)</f>
        <v>0</v>
      </c>
    </row>
    <row r="5061" spans="1:7">
      <c r="A5061" s="414">
        <v>38113</v>
      </c>
      <c r="B5061" s="372" t="s">
        <v>380</v>
      </c>
      <c r="C5061" s="374" t="s">
        <v>43</v>
      </c>
      <c r="D5061" s="374" t="s">
        <v>2</v>
      </c>
      <c r="E5061" s="375">
        <v>1</v>
      </c>
      <c r="F5061" s="268">
        <f>IF(C5061="MAT.",VLOOKUP(A5061,INSUMOS_AUX!A:F,6,FALSE),0)</f>
        <v>5.84</v>
      </c>
      <c r="G5061" s="375">
        <f>IF(C5061="M.O.",VLOOKUP(A5061,INSUMOS_AUX!A:F,6,FALSE),0)</f>
        <v>0</v>
      </c>
    </row>
    <row r="5062" spans="1:7">
      <c r="A5062" s="414">
        <v>38382</v>
      </c>
      <c r="B5062" s="372" t="s">
        <v>2915</v>
      </c>
      <c r="C5062" s="374" t="s">
        <v>43</v>
      </c>
      <c r="D5062" s="374" t="s">
        <v>2</v>
      </c>
      <c r="E5062" s="375">
        <v>2.0202000000000002E-3</v>
      </c>
      <c r="F5062" s="268">
        <f>IF(C5062="MAT.",VLOOKUP(A5062,INSUMOS_AUX!A:F,6,FALSE),0)</f>
        <v>7.37</v>
      </c>
      <c r="G5062" s="375">
        <f>IF(C5062="M.O.",VLOOKUP(A5062,INSUMOS_AUX!A:F,6,FALSE),0)</f>
        <v>0</v>
      </c>
    </row>
    <row r="5063" spans="1:7">
      <c r="A5063" s="414">
        <v>38390</v>
      </c>
      <c r="B5063" s="372" t="s">
        <v>4067</v>
      </c>
      <c r="C5063" s="374" t="s">
        <v>43</v>
      </c>
      <c r="D5063" s="374" t="s">
        <v>2</v>
      </c>
      <c r="E5063" s="375">
        <v>1.1185100000000001E-3</v>
      </c>
      <c r="F5063" s="268">
        <f>IF(C5063="MAT.",VLOOKUP(A5063,INSUMOS_AUX!A:F,6,FALSE),0)</f>
        <v>22.22</v>
      </c>
      <c r="G5063" s="375">
        <f>IF(C5063="M.O.",VLOOKUP(A5063,INSUMOS_AUX!A:F,6,FALSE),0)</f>
        <v>0</v>
      </c>
    </row>
    <row r="5064" spans="1:7">
      <c r="A5064" s="414">
        <v>38393</v>
      </c>
      <c r="B5064" s="372" t="s">
        <v>4066</v>
      </c>
      <c r="C5064" s="374" t="s">
        <v>43</v>
      </c>
      <c r="D5064" s="374" t="s">
        <v>2</v>
      </c>
      <c r="E5064" s="375">
        <v>1.1185100000000001E-3</v>
      </c>
      <c r="F5064" s="268">
        <f>IF(C5064="MAT.",VLOOKUP(A5064,INSUMOS_AUX!A:F,6,FALSE),0)</f>
        <v>10.02</v>
      </c>
      <c r="G5064" s="375">
        <f>IF(C5064="M.O.",VLOOKUP(A5064,INSUMOS_AUX!A:F,6,FALSE),0)</f>
        <v>0</v>
      </c>
    </row>
    <row r="5065" spans="1:7">
      <c r="A5065" s="414">
        <v>38396</v>
      </c>
      <c r="B5065" s="372" t="s">
        <v>4090</v>
      </c>
      <c r="C5065" s="374" t="s">
        <v>43</v>
      </c>
      <c r="D5065" s="374" t="s">
        <v>2</v>
      </c>
      <c r="E5065" s="375">
        <v>4.0108999999999998E-5</v>
      </c>
      <c r="F5065" s="268">
        <f>IF(C5065="MAT.",VLOOKUP(A5065,INSUMOS_AUX!A:F,6,FALSE),0)</f>
        <v>308.81</v>
      </c>
      <c r="G5065" s="375">
        <f>IF(C5065="M.O.",VLOOKUP(A5065,INSUMOS_AUX!A:F,6,FALSE),0)</f>
        <v>0</v>
      </c>
    </row>
    <row r="5066" spans="1:7">
      <c r="A5066" s="414">
        <v>38399</v>
      </c>
      <c r="B5066" s="372" t="s">
        <v>914</v>
      </c>
      <c r="C5066" s="374" t="s">
        <v>43</v>
      </c>
      <c r="D5066" s="374" t="s">
        <v>2</v>
      </c>
      <c r="E5066" s="375">
        <v>2.0039100000000001E-4</v>
      </c>
      <c r="F5066" s="268">
        <f>IF(C5066="MAT.",VLOOKUP(A5066,INSUMOS_AUX!A:F,6,FALSE),0)</f>
        <v>123.87</v>
      </c>
      <c r="G5066" s="375">
        <f>IF(C5066="M.O.",VLOOKUP(A5066,INSUMOS_AUX!A:F,6,FALSE),0)</f>
        <v>0</v>
      </c>
    </row>
    <row r="5067" spans="1:7" ht="21">
      <c r="A5067" s="414">
        <v>38413</v>
      </c>
      <c r="B5067" s="372" t="s">
        <v>2921</v>
      </c>
      <c r="C5067" s="374" t="s">
        <v>43</v>
      </c>
      <c r="D5067" s="374" t="s">
        <v>2</v>
      </c>
      <c r="E5067" s="375">
        <v>3.2634E-5</v>
      </c>
      <c r="F5067" s="268">
        <f>IF(C5067="MAT.",VLOOKUP(A5067,INSUMOS_AUX!A:F,6,FALSE),0)</f>
        <v>623.17999999999995</v>
      </c>
      <c r="G5067" s="375">
        <f>IF(C5067="M.O.",VLOOKUP(A5067,INSUMOS_AUX!A:F,6,FALSE),0)</f>
        <v>0</v>
      </c>
    </row>
    <row r="5068" spans="1:7">
      <c r="A5068" s="414">
        <v>38476</v>
      </c>
      <c r="B5068" s="372" t="s">
        <v>2266</v>
      </c>
      <c r="C5068" s="374" t="s">
        <v>43</v>
      </c>
      <c r="D5068" s="374" t="s">
        <v>2</v>
      </c>
      <c r="E5068" s="375">
        <v>1.5221899999999999E-4</v>
      </c>
      <c r="F5068" s="268">
        <f>IF(C5068="MAT.",VLOOKUP(A5068,INSUMOS_AUX!A:F,6,FALSE),0)</f>
        <v>186.63</v>
      </c>
      <c r="G5068" s="375">
        <f>IF(C5068="M.O.",VLOOKUP(A5068,INSUMOS_AUX!A:F,6,FALSE),0)</f>
        <v>0</v>
      </c>
    </row>
    <row r="5069" spans="1:7">
      <c r="A5069" s="414">
        <v>38477</v>
      </c>
      <c r="B5069" s="372" t="s">
        <v>2267</v>
      </c>
      <c r="C5069" s="374" t="s">
        <v>43</v>
      </c>
      <c r="D5069" s="374" t="s">
        <v>2</v>
      </c>
      <c r="E5069" s="375">
        <v>3.2634E-5</v>
      </c>
      <c r="F5069" s="268">
        <f>IF(C5069="MAT.",VLOOKUP(A5069,INSUMOS_AUX!A:F,6,FALSE),0)</f>
        <v>528.54</v>
      </c>
      <c r="G5069" s="375">
        <f>IF(C5069="M.O.",VLOOKUP(A5069,INSUMOS_AUX!A:F,6,FALSE),0)</f>
        <v>0</v>
      </c>
    </row>
    <row r="5070" spans="1:7">
      <c r="A5070" s="414"/>
      <c r="B5070" s="110"/>
      <c r="C5070" s="97"/>
      <c r="D5070" s="97"/>
      <c r="E5070" s="97"/>
      <c r="F5070" s="97"/>
      <c r="G5070" s="97"/>
    </row>
    <row r="5071" spans="1:7" ht="21">
      <c r="A5071" s="414" t="s">
        <v>5940</v>
      </c>
      <c r="B5071" s="358" t="s">
        <v>5941</v>
      </c>
      <c r="C5071" s="360" t="s">
        <v>75</v>
      </c>
      <c r="D5071" s="360" t="s">
        <v>2</v>
      </c>
      <c r="E5071" s="361">
        <v>6</v>
      </c>
      <c r="F5071" s="361">
        <f t="shared" ref="F5071:G5071" si="168">SUMPRODUCT($E5072:$E5100,F5072:F5100)</f>
        <v>19.508334180949998</v>
      </c>
      <c r="G5071" s="361">
        <f t="shared" si="168"/>
        <v>15.060268019999999</v>
      </c>
    </row>
    <row r="5072" spans="1:7">
      <c r="A5072" s="414">
        <v>10</v>
      </c>
      <c r="B5072" s="372" t="s">
        <v>332</v>
      </c>
      <c r="C5072" s="374" t="s">
        <v>43</v>
      </c>
      <c r="D5072" s="374" t="s">
        <v>2</v>
      </c>
      <c r="E5072" s="375">
        <v>9.8932250000000003E-3</v>
      </c>
      <c r="F5072" s="268">
        <f>IF(C5072="MAT.",VLOOKUP(A5072,INSUMOS_AUX!A:F,6,FALSE),0)</f>
        <v>6.13</v>
      </c>
      <c r="G5072" s="375">
        <f>IF(C5072="M.O.",VLOOKUP(A5072,INSUMOS_AUX!A:F,6,FALSE),0)</f>
        <v>0</v>
      </c>
    </row>
    <row r="5073" spans="1:7" ht="21">
      <c r="A5073" s="414">
        <v>11359</v>
      </c>
      <c r="B5073" s="372" t="s">
        <v>5603</v>
      </c>
      <c r="C5073" s="374" t="s">
        <v>43</v>
      </c>
      <c r="D5073" s="374" t="s">
        <v>2</v>
      </c>
      <c r="E5073" s="375">
        <v>8.3542999999999996E-5</v>
      </c>
      <c r="F5073" s="268">
        <f>IF(C5073="MAT.",VLOOKUP(A5073,INSUMOS_AUX!A:F,6,FALSE),0)</f>
        <v>604.45000000000005</v>
      </c>
      <c r="G5073" s="375">
        <f>IF(C5073="M.O.",VLOOKUP(A5073,INSUMOS_AUX!A:F,6,FALSE),0)</f>
        <v>0</v>
      </c>
    </row>
    <row r="5074" spans="1:7">
      <c r="A5074" s="414">
        <v>12815</v>
      </c>
      <c r="B5074" s="372" t="s">
        <v>2406</v>
      </c>
      <c r="C5074" s="374" t="s">
        <v>43</v>
      </c>
      <c r="D5074" s="374" t="s">
        <v>2</v>
      </c>
      <c r="E5074" s="375">
        <v>1.119127E-2</v>
      </c>
      <c r="F5074" s="268">
        <f>IF(C5074="MAT.",VLOOKUP(A5074,INSUMOS_AUX!A:F,6,FALSE),0)</f>
        <v>5.65</v>
      </c>
      <c r="G5074" s="375">
        <f>IF(C5074="M.O.",VLOOKUP(A5074,INSUMOS_AUX!A:F,6,FALSE),0)</f>
        <v>0</v>
      </c>
    </row>
    <row r="5075" spans="1:7">
      <c r="A5075" s="414">
        <v>12892</v>
      </c>
      <c r="B5075" s="372" t="s">
        <v>328</v>
      </c>
      <c r="C5075" s="374" t="s">
        <v>43</v>
      </c>
      <c r="D5075" s="374" t="s">
        <v>98</v>
      </c>
      <c r="E5075" s="375">
        <v>1.6948496E-2</v>
      </c>
      <c r="F5075" s="268">
        <f>IF(C5075="MAT.",VLOOKUP(A5075,INSUMOS_AUX!A:F,6,FALSE),0)</f>
        <v>9</v>
      </c>
      <c r="G5075" s="375">
        <f>IF(C5075="M.O.",VLOOKUP(A5075,INSUMOS_AUX!A:F,6,FALSE),0)</f>
        <v>0</v>
      </c>
    </row>
    <row r="5076" spans="1:7">
      <c r="A5076" s="414">
        <v>12893</v>
      </c>
      <c r="B5076" s="372" t="s">
        <v>329</v>
      </c>
      <c r="C5076" s="374" t="s">
        <v>43</v>
      </c>
      <c r="D5076" s="374" t="s">
        <v>98</v>
      </c>
      <c r="E5076" s="375">
        <v>1.975634E-3</v>
      </c>
      <c r="F5076" s="268">
        <f>IF(C5076="MAT.",VLOOKUP(A5076,INSUMOS_AUX!A:F,6,FALSE),0)</f>
        <v>48</v>
      </c>
      <c r="G5076" s="375">
        <f>IF(C5076="M.O.",VLOOKUP(A5076,INSUMOS_AUX!A:F,6,FALSE),0)</f>
        <v>0</v>
      </c>
    </row>
    <row r="5077" spans="1:7">
      <c r="A5077" s="414">
        <v>2436</v>
      </c>
      <c r="B5077" s="372" t="s">
        <v>333</v>
      </c>
      <c r="C5077" s="374" t="s">
        <v>92</v>
      </c>
      <c r="D5077" s="374" t="s">
        <v>97</v>
      </c>
      <c r="E5077" s="375">
        <v>0.69943789999999995</v>
      </c>
      <c r="F5077" s="268">
        <f>IF(C5077="MAT.",VLOOKUP(A5077,INSUMOS_AUX!A:F,6,FALSE),0)</f>
        <v>0</v>
      </c>
      <c r="G5077" s="375">
        <f>IF(C5077="M.O.",VLOOKUP(A5077,INSUMOS_AUX!A:F,6,FALSE),0)</f>
        <v>13.35</v>
      </c>
    </row>
    <row r="5078" spans="1:7">
      <c r="A5078" s="414">
        <v>247</v>
      </c>
      <c r="B5078" s="372" t="s">
        <v>348</v>
      </c>
      <c r="C5078" s="374" t="s">
        <v>92</v>
      </c>
      <c r="D5078" s="374" t="s">
        <v>97</v>
      </c>
      <c r="E5078" s="375">
        <v>0.57170549999999998</v>
      </c>
      <c r="F5078" s="268">
        <f>IF(C5078="MAT.",VLOOKUP(A5078,INSUMOS_AUX!A:F,6,FALSE),0)</f>
        <v>0</v>
      </c>
      <c r="G5078" s="375">
        <f>IF(C5078="M.O.",VLOOKUP(A5078,INSUMOS_AUX!A:F,6,FALSE),0)</f>
        <v>10.01</v>
      </c>
    </row>
    <row r="5079" spans="1:7">
      <c r="A5079" s="414">
        <v>25966</v>
      </c>
      <c r="B5079" s="372" t="s">
        <v>3980</v>
      </c>
      <c r="C5079" s="374" t="s">
        <v>43</v>
      </c>
      <c r="D5079" s="374" t="s">
        <v>113</v>
      </c>
      <c r="E5079" s="375">
        <v>1.8651919999999999E-3</v>
      </c>
      <c r="F5079" s="268">
        <f>IF(C5079="MAT.",VLOOKUP(A5079,INSUMOS_AUX!A:F,6,FALSE),0)</f>
        <v>13.63</v>
      </c>
      <c r="G5079" s="375">
        <f>IF(C5079="M.O.",VLOOKUP(A5079,INSUMOS_AUX!A:F,6,FALSE),0)</f>
        <v>0</v>
      </c>
    </row>
    <row r="5080" spans="1:7">
      <c r="A5080" s="414">
        <v>2711</v>
      </c>
      <c r="B5080" s="372" t="s">
        <v>334</v>
      </c>
      <c r="C5080" s="374" t="s">
        <v>43</v>
      </c>
      <c r="D5080" s="374" t="s">
        <v>2</v>
      </c>
      <c r="E5080" s="375">
        <v>8.2011599999999997E-4</v>
      </c>
      <c r="F5080" s="268">
        <f>IF(C5080="MAT.",VLOOKUP(A5080,INSUMOS_AUX!A:F,6,FALSE),0)</f>
        <v>100.24</v>
      </c>
      <c r="G5080" s="375">
        <f>IF(C5080="M.O.",VLOOKUP(A5080,INSUMOS_AUX!A:F,6,FALSE),0)</f>
        <v>0</v>
      </c>
    </row>
    <row r="5081" spans="1:7">
      <c r="A5081" s="414">
        <v>36144</v>
      </c>
      <c r="B5081" s="372" t="s">
        <v>4026</v>
      </c>
      <c r="C5081" s="374" t="s">
        <v>43</v>
      </c>
      <c r="D5081" s="374" t="s">
        <v>2</v>
      </c>
      <c r="E5081" s="375">
        <v>0.13757520500000001</v>
      </c>
      <c r="F5081" s="268">
        <f>IF(C5081="MAT.",VLOOKUP(A5081,INSUMOS_AUX!A:F,6,FALSE),0)</f>
        <v>1.1200000000000001</v>
      </c>
      <c r="G5081" s="375">
        <f>IF(C5081="M.O.",VLOOKUP(A5081,INSUMOS_AUX!A:F,6,FALSE),0)</f>
        <v>0</v>
      </c>
    </row>
    <row r="5082" spans="1:7">
      <c r="A5082" s="414">
        <v>36146</v>
      </c>
      <c r="B5082" s="372" t="s">
        <v>3883</v>
      </c>
      <c r="C5082" s="374" t="s">
        <v>43</v>
      </c>
      <c r="D5082" s="374" t="s">
        <v>2</v>
      </c>
      <c r="E5082" s="375">
        <v>1.5305309999999999E-3</v>
      </c>
      <c r="F5082" s="268">
        <f>IF(C5082="MAT.",VLOOKUP(A5082,INSUMOS_AUX!A:F,6,FALSE),0)</f>
        <v>170</v>
      </c>
      <c r="G5082" s="375">
        <f>IF(C5082="M.O.",VLOOKUP(A5082,INSUMOS_AUX!A:F,6,FALSE),0)</f>
        <v>0</v>
      </c>
    </row>
    <row r="5083" spans="1:7" ht="21">
      <c r="A5083" s="414">
        <v>36149</v>
      </c>
      <c r="B5083" s="372" t="s">
        <v>4647</v>
      </c>
      <c r="C5083" s="374" t="s">
        <v>43</v>
      </c>
      <c r="D5083" s="374" t="s">
        <v>2</v>
      </c>
      <c r="E5083" s="375">
        <v>8.8847999999999998E-4</v>
      </c>
      <c r="F5083" s="268">
        <f>IF(C5083="MAT.",VLOOKUP(A5083,INSUMOS_AUX!A:F,6,FALSE),0)</f>
        <v>117.5</v>
      </c>
      <c r="G5083" s="375">
        <f>IF(C5083="M.O.",VLOOKUP(A5083,INSUMOS_AUX!A:F,6,FALSE),0)</f>
        <v>0</v>
      </c>
    </row>
    <row r="5084" spans="1:7">
      <c r="A5084" s="414">
        <v>36150</v>
      </c>
      <c r="B5084" s="372" t="s">
        <v>780</v>
      </c>
      <c r="C5084" s="374" t="s">
        <v>43</v>
      </c>
      <c r="D5084" s="374" t="s">
        <v>2</v>
      </c>
      <c r="E5084" s="375">
        <v>3.265535E-3</v>
      </c>
      <c r="F5084" s="268">
        <f>IF(C5084="MAT.",VLOOKUP(A5084,INSUMOS_AUX!A:F,6,FALSE),0)</f>
        <v>29.7</v>
      </c>
      <c r="G5084" s="375">
        <f>IF(C5084="M.O.",VLOOKUP(A5084,INSUMOS_AUX!A:F,6,FALSE),0)</f>
        <v>0</v>
      </c>
    </row>
    <row r="5085" spans="1:7" ht="21">
      <c r="A5085" s="414">
        <v>36153</v>
      </c>
      <c r="B5085" s="372" t="s">
        <v>4184</v>
      </c>
      <c r="C5085" s="374" t="s">
        <v>43</v>
      </c>
      <c r="D5085" s="374" t="s">
        <v>2</v>
      </c>
      <c r="E5085" s="375">
        <v>1.3265499999999999E-3</v>
      </c>
      <c r="F5085" s="268">
        <f>IF(C5085="MAT.",VLOOKUP(A5085,INSUMOS_AUX!A:F,6,FALSE),0)</f>
        <v>133.75</v>
      </c>
      <c r="G5085" s="375">
        <f>IF(C5085="M.O.",VLOOKUP(A5085,INSUMOS_AUX!A:F,6,FALSE),0)</f>
        <v>0</v>
      </c>
    </row>
    <row r="5086" spans="1:7">
      <c r="A5086" s="414">
        <v>37370</v>
      </c>
      <c r="B5086" s="372" t="s">
        <v>104</v>
      </c>
      <c r="C5086" s="374" t="s">
        <v>43</v>
      </c>
      <c r="D5086" s="374" t="s">
        <v>97</v>
      </c>
      <c r="E5086" s="375">
        <v>1.234</v>
      </c>
      <c r="F5086" s="268">
        <f>IF(C5086="MAT.",VLOOKUP(A5086,INSUMOS_AUX!A:F,6,FALSE),0)</f>
        <v>1.7</v>
      </c>
      <c r="G5086" s="375">
        <f>IF(C5086="M.O.",VLOOKUP(A5086,INSUMOS_AUX!A:F,6,FALSE),0)</f>
        <v>0</v>
      </c>
    </row>
    <row r="5087" spans="1:7">
      <c r="A5087" s="414">
        <v>37371</v>
      </c>
      <c r="B5087" s="372" t="s">
        <v>105</v>
      </c>
      <c r="C5087" s="374" t="s">
        <v>43</v>
      </c>
      <c r="D5087" s="374" t="s">
        <v>97</v>
      </c>
      <c r="E5087" s="375">
        <v>1.234</v>
      </c>
      <c r="F5087" s="268">
        <f>IF(C5087="MAT.",VLOOKUP(A5087,INSUMOS_AUX!A:F,6,FALSE),0)</f>
        <v>0.64</v>
      </c>
      <c r="G5087" s="375">
        <f>IF(C5087="M.O.",VLOOKUP(A5087,INSUMOS_AUX!A:F,6,FALSE),0)</f>
        <v>0</v>
      </c>
    </row>
    <row r="5088" spans="1:7">
      <c r="A5088" s="414">
        <v>37372</v>
      </c>
      <c r="B5088" s="372" t="s">
        <v>106</v>
      </c>
      <c r="C5088" s="374" t="s">
        <v>43</v>
      </c>
      <c r="D5088" s="374" t="s">
        <v>97</v>
      </c>
      <c r="E5088" s="375">
        <v>1.234</v>
      </c>
      <c r="F5088" s="268">
        <f>IF(C5088="MAT.",VLOOKUP(A5088,INSUMOS_AUX!A:F,6,FALSE),0)</f>
        <v>0.37</v>
      </c>
      <c r="G5088" s="375">
        <f>IF(C5088="M.O.",VLOOKUP(A5088,INSUMOS_AUX!A:F,6,FALSE),0)</f>
        <v>0</v>
      </c>
    </row>
    <row r="5089" spans="1:7">
      <c r="A5089" s="414">
        <v>37373</v>
      </c>
      <c r="B5089" s="372" t="s">
        <v>107</v>
      </c>
      <c r="C5089" s="374" t="s">
        <v>43</v>
      </c>
      <c r="D5089" s="374" t="s">
        <v>97</v>
      </c>
      <c r="E5089" s="375">
        <v>1.234</v>
      </c>
      <c r="F5089" s="268">
        <f>IF(C5089="MAT.",VLOOKUP(A5089,INSUMOS_AUX!A:F,6,FALSE),0)</f>
        <v>0.02</v>
      </c>
      <c r="G5089" s="375">
        <f>IF(C5089="M.O.",VLOOKUP(A5089,INSUMOS_AUX!A:F,6,FALSE),0)</f>
        <v>0</v>
      </c>
    </row>
    <row r="5090" spans="1:7" ht="21">
      <c r="A5090" s="414">
        <v>38094</v>
      </c>
      <c r="B5090" s="372" t="s">
        <v>367</v>
      </c>
      <c r="C5090" s="374" t="s">
        <v>43</v>
      </c>
      <c r="D5090" s="374" t="s">
        <v>2</v>
      </c>
      <c r="E5090" s="375">
        <v>1</v>
      </c>
      <c r="F5090" s="268">
        <f>IF(C5090="MAT.",VLOOKUP(A5090,INSUMOS_AUX!A:F,6,FALSE),0)</f>
        <v>1.9</v>
      </c>
      <c r="G5090" s="375">
        <f>IF(C5090="M.O.",VLOOKUP(A5090,INSUMOS_AUX!A:F,6,FALSE),0)</f>
        <v>0</v>
      </c>
    </row>
    <row r="5091" spans="1:7" ht="21">
      <c r="A5091" s="414">
        <v>38099</v>
      </c>
      <c r="B5091" s="372" t="s">
        <v>368</v>
      </c>
      <c r="C5091" s="374" t="s">
        <v>43</v>
      </c>
      <c r="D5091" s="374" t="s">
        <v>2</v>
      </c>
      <c r="E5091" s="375">
        <v>1</v>
      </c>
      <c r="F5091" s="268">
        <f>IF(C5091="MAT.",VLOOKUP(A5091,INSUMOS_AUX!A:F,6,FALSE),0)</f>
        <v>0.98</v>
      </c>
      <c r="G5091" s="375">
        <f>IF(C5091="M.O.",VLOOKUP(A5091,INSUMOS_AUX!A:F,6,FALSE),0)</f>
        <v>0</v>
      </c>
    </row>
    <row r="5092" spans="1:7">
      <c r="A5092" s="414">
        <v>38113</v>
      </c>
      <c r="B5092" s="372" t="s">
        <v>380</v>
      </c>
      <c r="C5092" s="374" t="s">
        <v>43</v>
      </c>
      <c r="D5092" s="374" t="s">
        <v>2</v>
      </c>
      <c r="E5092" s="375">
        <v>2</v>
      </c>
      <c r="F5092" s="268">
        <f>IF(C5092="MAT.",VLOOKUP(A5092,INSUMOS_AUX!A:F,6,FALSE),0)</f>
        <v>5.84</v>
      </c>
      <c r="G5092" s="375">
        <f>IF(C5092="M.O.",VLOOKUP(A5092,INSUMOS_AUX!A:F,6,FALSE),0)</f>
        <v>0</v>
      </c>
    </row>
    <row r="5093" spans="1:7">
      <c r="A5093" s="414">
        <v>38382</v>
      </c>
      <c r="B5093" s="372" t="s">
        <v>2915</v>
      </c>
      <c r="C5093" s="374" t="s">
        <v>43</v>
      </c>
      <c r="D5093" s="374" t="s">
        <v>2</v>
      </c>
      <c r="E5093" s="375">
        <v>3.3688199999999998E-3</v>
      </c>
      <c r="F5093" s="268">
        <f>IF(C5093="MAT.",VLOOKUP(A5093,INSUMOS_AUX!A:F,6,FALSE),0)</f>
        <v>7.37</v>
      </c>
      <c r="G5093" s="375">
        <f>IF(C5093="M.O.",VLOOKUP(A5093,INSUMOS_AUX!A:F,6,FALSE),0)</f>
        <v>0</v>
      </c>
    </row>
    <row r="5094" spans="1:7">
      <c r="A5094" s="414">
        <v>38390</v>
      </c>
      <c r="B5094" s="372" t="s">
        <v>4067</v>
      </c>
      <c r="C5094" s="374" t="s">
        <v>43</v>
      </c>
      <c r="D5094" s="374" t="s">
        <v>2</v>
      </c>
      <c r="E5094" s="375">
        <v>1.8651919999999999E-3</v>
      </c>
      <c r="F5094" s="268">
        <f>IF(C5094="MAT.",VLOOKUP(A5094,INSUMOS_AUX!A:F,6,FALSE),0)</f>
        <v>22.22</v>
      </c>
      <c r="G5094" s="375">
        <f>IF(C5094="M.O.",VLOOKUP(A5094,INSUMOS_AUX!A:F,6,FALSE),0)</f>
        <v>0</v>
      </c>
    </row>
    <row r="5095" spans="1:7">
      <c r="A5095" s="414">
        <v>38393</v>
      </c>
      <c r="B5095" s="372" t="s">
        <v>4066</v>
      </c>
      <c r="C5095" s="374" t="s">
        <v>43</v>
      </c>
      <c r="D5095" s="374" t="s">
        <v>2</v>
      </c>
      <c r="E5095" s="375">
        <v>1.8651919999999999E-3</v>
      </c>
      <c r="F5095" s="268">
        <f>IF(C5095="MAT.",VLOOKUP(A5095,INSUMOS_AUX!A:F,6,FALSE),0)</f>
        <v>10.02</v>
      </c>
      <c r="G5095" s="375">
        <f>IF(C5095="M.O.",VLOOKUP(A5095,INSUMOS_AUX!A:F,6,FALSE),0)</f>
        <v>0</v>
      </c>
    </row>
    <row r="5096" spans="1:7">
      <c r="A5096" s="414">
        <v>38396</v>
      </c>
      <c r="B5096" s="372" t="s">
        <v>4090</v>
      </c>
      <c r="C5096" s="374" t="s">
        <v>43</v>
      </c>
      <c r="D5096" s="374" t="s">
        <v>2</v>
      </c>
      <c r="E5096" s="375">
        <v>6.6883000000000003E-5</v>
      </c>
      <c r="F5096" s="268">
        <f>IF(C5096="MAT.",VLOOKUP(A5096,INSUMOS_AUX!A:F,6,FALSE),0)</f>
        <v>308.81</v>
      </c>
      <c r="G5096" s="375">
        <f>IF(C5096="M.O.",VLOOKUP(A5096,INSUMOS_AUX!A:F,6,FALSE),0)</f>
        <v>0</v>
      </c>
    </row>
    <row r="5097" spans="1:7">
      <c r="A5097" s="414">
        <v>38399</v>
      </c>
      <c r="B5097" s="372" t="s">
        <v>914</v>
      </c>
      <c r="C5097" s="374" t="s">
        <v>43</v>
      </c>
      <c r="D5097" s="374" t="s">
        <v>2</v>
      </c>
      <c r="E5097" s="375">
        <v>3.3416700000000001E-4</v>
      </c>
      <c r="F5097" s="268">
        <f>IF(C5097="MAT.",VLOOKUP(A5097,INSUMOS_AUX!A:F,6,FALSE),0)</f>
        <v>123.87</v>
      </c>
      <c r="G5097" s="375">
        <f>IF(C5097="M.O.",VLOOKUP(A5097,INSUMOS_AUX!A:F,6,FALSE),0)</f>
        <v>0</v>
      </c>
    </row>
    <row r="5098" spans="1:7" ht="21">
      <c r="A5098" s="414">
        <v>38413</v>
      </c>
      <c r="B5098" s="372" t="s">
        <v>2921</v>
      </c>
      <c r="C5098" s="374" t="s">
        <v>43</v>
      </c>
      <c r="D5098" s="374" t="s">
        <v>2</v>
      </c>
      <c r="E5098" s="375">
        <v>5.4419999999999997E-5</v>
      </c>
      <c r="F5098" s="268">
        <f>IF(C5098="MAT.",VLOOKUP(A5098,INSUMOS_AUX!A:F,6,FALSE),0)</f>
        <v>623.17999999999995</v>
      </c>
      <c r="G5098" s="375">
        <f>IF(C5098="M.O.",VLOOKUP(A5098,INSUMOS_AUX!A:F,6,FALSE),0)</f>
        <v>0</v>
      </c>
    </row>
    <row r="5099" spans="1:7">
      <c r="A5099" s="414">
        <v>38476</v>
      </c>
      <c r="B5099" s="372" t="s">
        <v>2266</v>
      </c>
      <c r="C5099" s="374" t="s">
        <v>43</v>
      </c>
      <c r="D5099" s="374" t="s">
        <v>2</v>
      </c>
      <c r="E5099" s="375">
        <v>2.53835E-4</v>
      </c>
      <c r="F5099" s="268">
        <f>IF(C5099="MAT.",VLOOKUP(A5099,INSUMOS_AUX!A:F,6,FALSE),0)</f>
        <v>186.63</v>
      </c>
      <c r="G5099" s="375">
        <f>IF(C5099="M.O.",VLOOKUP(A5099,INSUMOS_AUX!A:F,6,FALSE),0)</f>
        <v>0</v>
      </c>
    </row>
    <row r="5100" spans="1:7">
      <c r="A5100" s="414">
        <v>38477</v>
      </c>
      <c r="B5100" s="372" t="s">
        <v>2267</v>
      </c>
      <c r="C5100" s="374" t="s">
        <v>43</v>
      </c>
      <c r="D5100" s="374" t="s">
        <v>2</v>
      </c>
      <c r="E5100" s="375">
        <v>5.4419999999999997E-5</v>
      </c>
      <c r="F5100" s="268">
        <f>IF(C5100="MAT.",VLOOKUP(A5100,INSUMOS_AUX!A:F,6,FALSE),0)</f>
        <v>528.54</v>
      </c>
      <c r="G5100" s="375">
        <f>IF(C5100="M.O.",VLOOKUP(A5100,INSUMOS_AUX!A:F,6,FALSE),0)</f>
        <v>0</v>
      </c>
    </row>
    <row r="5101" spans="1:7">
      <c r="A5101" s="414"/>
      <c r="B5101" s="110"/>
      <c r="C5101" s="97"/>
      <c r="D5101" s="97"/>
      <c r="E5101" s="97"/>
      <c r="F5101" s="97"/>
      <c r="G5101" s="97"/>
    </row>
    <row r="5102" spans="1:7" ht="21">
      <c r="A5102" s="414" t="s">
        <v>5942</v>
      </c>
      <c r="B5102" s="358" t="s">
        <v>5943</v>
      </c>
      <c r="C5102" s="360" t="s">
        <v>75</v>
      </c>
      <c r="D5102" s="360" t="s">
        <v>2</v>
      </c>
      <c r="E5102" s="361">
        <v>1</v>
      </c>
      <c r="F5102" s="361">
        <f t="shared" ref="F5102:G5102" si="169">SUMPRODUCT($E5103:$E5131,F5103:F5131)</f>
        <v>21.268334180949996</v>
      </c>
      <c r="G5102" s="361">
        <f t="shared" si="169"/>
        <v>15.060268019999999</v>
      </c>
    </row>
    <row r="5103" spans="1:7">
      <c r="A5103" s="414">
        <v>10</v>
      </c>
      <c r="B5103" s="372" t="s">
        <v>332</v>
      </c>
      <c r="C5103" s="374" t="s">
        <v>43</v>
      </c>
      <c r="D5103" s="374" t="s">
        <v>2</v>
      </c>
      <c r="E5103" s="375">
        <v>9.8932250000000003E-3</v>
      </c>
      <c r="F5103" s="268">
        <f>IF(C5103="MAT.",VLOOKUP(A5103,INSUMOS_AUX!A:F,6,FALSE),0)</f>
        <v>6.13</v>
      </c>
      <c r="G5103" s="375">
        <f>IF(C5103="M.O.",VLOOKUP(A5103,INSUMOS_AUX!A:F,6,FALSE),0)</f>
        <v>0</v>
      </c>
    </row>
    <row r="5104" spans="1:7" ht="21">
      <c r="A5104" s="414">
        <v>11359</v>
      </c>
      <c r="B5104" s="372" t="s">
        <v>5603</v>
      </c>
      <c r="C5104" s="374" t="s">
        <v>43</v>
      </c>
      <c r="D5104" s="374" t="s">
        <v>2</v>
      </c>
      <c r="E5104" s="375">
        <v>8.3542999999999996E-5</v>
      </c>
      <c r="F5104" s="268">
        <f>IF(C5104="MAT.",VLOOKUP(A5104,INSUMOS_AUX!A:F,6,FALSE),0)</f>
        <v>604.45000000000005</v>
      </c>
      <c r="G5104" s="375">
        <f>IF(C5104="M.O.",VLOOKUP(A5104,INSUMOS_AUX!A:F,6,FALSE),0)</f>
        <v>0</v>
      </c>
    </row>
    <row r="5105" spans="1:7">
      <c r="A5105" s="414">
        <v>12815</v>
      </c>
      <c r="B5105" s="372" t="s">
        <v>2406</v>
      </c>
      <c r="C5105" s="374" t="s">
        <v>43</v>
      </c>
      <c r="D5105" s="374" t="s">
        <v>2</v>
      </c>
      <c r="E5105" s="375">
        <v>1.119127E-2</v>
      </c>
      <c r="F5105" s="268">
        <f>IF(C5105="MAT.",VLOOKUP(A5105,INSUMOS_AUX!A:F,6,FALSE),0)</f>
        <v>5.65</v>
      </c>
      <c r="G5105" s="375">
        <f>IF(C5105="M.O.",VLOOKUP(A5105,INSUMOS_AUX!A:F,6,FALSE),0)</f>
        <v>0</v>
      </c>
    </row>
    <row r="5106" spans="1:7">
      <c r="A5106" s="414">
        <v>12892</v>
      </c>
      <c r="B5106" s="372" t="s">
        <v>328</v>
      </c>
      <c r="C5106" s="374" t="s">
        <v>43</v>
      </c>
      <c r="D5106" s="374" t="s">
        <v>98</v>
      </c>
      <c r="E5106" s="375">
        <v>1.6948496E-2</v>
      </c>
      <c r="F5106" s="268">
        <f>IF(C5106="MAT.",VLOOKUP(A5106,INSUMOS_AUX!A:F,6,FALSE),0)</f>
        <v>9</v>
      </c>
      <c r="G5106" s="375">
        <f>IF(C5106="M.O.",VLOOKUP(A5106,INSUMOS_AUX!A:F,6,FALSE),0)</f>
        <v>0</v>
      </c>
    </row>
    <row r="5107" spans="1:7">
      <c r="A5107" s="414">
        <v>12893</v>
      </c>
      <c r="B5107" s="372" t="s">
        <v>329</v>
      </c>
      <c r="C5107" s="374" t="s">
        <v>43</v>
      </c>
      <c r="D5107" s="374" t="s">
        <v>98</v>
      </c>
      <c r="E5107" s="375">
        <v>1.975634E-3</v>
      </c>
      <c r="F5107" s="268">
        <f>IF(C5107="MAT.",VLOOKUP(A5107,INSUMOS_AUX!A:F,6,FALSE),0)</f>
        <v>48</v>
      </c>
      <c r="G5107" s="375">
        <f>IF(C5107="M.O.",VLOOKUP(A5107,INSUMOS_AUX!A:F,6,FALSE),0)</f>
        <v>0</v>
      </c>
    </row>
    <row r="5108" spans="1:7">
      <c r="A5108" s="414">
        <v>2436</v>
      </c>
      <c r="B5108" s="372" t="s">
        <v>333</v>
      </c>
      <c r="C5108" s="374" t="s">
        <v>92</v>
      </c>
      <c r="D5108" s="374" t="s">
        <v>97</v>
      </c>
      <c r="E5108" s="375">
        <v>0.69943789999999995</v>
      </c>
      <c r="F5108" s="268">
        <f>IF(C5108="MAT.",VLOOKUP(A5108,INSUMOS_AUX!A:F,6,FALSE),0)</f>
        <v>0</v>
      </c>
      <c r="G5108" s="375">
        <f>IF(C5108="M.O.",VLOOKUP(A5108,INSUMOS_AUX!A:F,6,FALSE),0)</f>
        <v>13.35</v>
      </c>
    </row>
    <row r="5109" spans="1:7">
      <c r="A5109" s="414">
        <v>247</v>
      </c>
      <c r="B5109" s="372" t="s">
        <v>348</v>
      </c>
      <c r="C5109" s="374" t="s">
        <v>92</v>
      </c>
      <c r="D5109" s="374" t="s">
        <v>97</v>
      </c>
      <c r="E5109" s="375">
        <v>0.57170549999999998</v>
      </c>
      <c r="F5109" s="268">
        <f>IF(C5109="MAT.",VLOOKUP(A5109,INSUMOS_AUX!A:F,6,FALSE),0)</f>
        <v>0</v>
      </c>
      <c r="G5109" s="375">
        <f>IF(C5109="M.O.",VLOOKUP(A5109,INSUMOS_AUX!A:F,6,FALSE),0)</f>
        <v>10.01</v>
      </c>
    </row>
    <row r="5110" spans="1:7">
      <c r="A5110" s="414">
        <v>25966</v>
      </c>
      <c r="B5110" s="372" t="s">
        <v>3980</v>
      </c>
      <c r="C5110" s="374" t="s">
        <v>43</v>
      </c>
      <c r="D5110" s="374" t="s">
        <v>113</v>
      </c>
      <c r="E5110" s="375">
        <v>1.8651919999999999E-3</v>
      </c>
      <c r="F5110" s="268">
        <f>IF(C5110="MAT.",VLOOKUP(A5110,INSUMOS_AUX!A:F,6,FALSE),0)</f>
        <v>13.63</v>
      </c>
      <c r="G5110" s="375">
        <f>IF(C5110="M.O.",VLOOKUP(A5110,INSUMOS_AUX!A:F,6,FALSE),0)</f>
        <v>0</v>
      </c>
    </row>
    <row r="5111" spans="1:7">
      <c r="A5111" s="414">
        <v>2711</v>
      </c>
      <c r="B5111" s="372" t="s">
        <v>334</v>
      </c>
      <c r="C5111" s="374" t="s">
        <v>43</v>
      </c>
      <c r="D5111" s="374" t="s">
        <v>2</v>
      </c>
      <c r="E5111" s="375">
        <v>8.2011599999999997E-4</v>
      </c>
      <c r="F5111" s="268">
        <f>IF(C5111="MAT.",VLOOKUP(A5111,INSUMOS_AUX!A:F,6,FALSE),0)</f>
        <v>100.24</v>
      </c>
      <c r="G5111" s="375">
        <f>IF(C5111="M.O.",VLOOKUP(A5111,INSUMOS_AUX!A:F,6,FALSE),0)</f>
        <v>0</v>
      </c>
    </row>
    <row r="5112" spans="1:7">
      <c r="A5112" s="414">
        <v>36144</v>
      </c>
      <c r="B5112" s="372" t="s">
        <v>4026</v>
      </c>
      <c r="C5112" s="374" t="s">
        <v>43</v>
      </c>
      <c r="D5112" s="374" t="s">
        <v>2</v>
      </c>
      <c r="E5112" s="375">
        <v>0.13757520500000001</v>
      </c>
      <c r="F5112" s="268">
        <f>IF(C5112="MAT.",VLOOKUP(A5112,INSUMOS_AUX!A:F,6,FALSE),0)</f>
        <v>1.1200000000000001</v>
      </c>
      <c r="G5112" s="375">
        <f>IF(C5112="M.O.",VLOOKUP(A5112,INSUMOS_AUX!A:F,6,FALSE),0)</f>
        <v>0</v>
      </c>
    </row>
    <row r="5113" spans="1:7">
      <c r="A5113" s="414">
        <v>36146</v>
      </c>
      <c r="B5113" s="372" t="s">
        <v>3883</v>
      </c>
      <c r="C5113" s="374" t="s">
        <v>43</v>
      </c>
      <c r="D5113" s="374" t="s">
        <v>2</v>
      </c>
      <c r="E5113" s="375">
        <v>1.5305309999999999E-3</v>
      </c>
      <c r="F5113" s="268">
        <f>IF(C5113="MAT.",VLOOKUP(A5113,INSUMOS_AUX!A:F,6,FALSE),0)</f>
        <v>170</v>
      </c>
      <c r="G5113" s="375">
        <f>IF(C5113="M.O.",VLOOKUP(A5113,INSUMOS_AUX!A:F,6,FALSE),0)</f>
        <v>0</v>
      </c>
    </row>
    <row r="5114" spans="1:7" ht="21">
      <c r="A5114" s="414">
        <v>36149</v>
      </c>
      <c r="B5114" s="372" t="s">
        <v>4647</v>
      </c>
      <c r="C5114" s="374" t="s">
        <v>43</v>
      </c>
      <c r="D5114" s="374" t="s">
        <v>2</v>
      </c>
      <c r="E5114" s="375">
        <v>8.8847999999999998E-4</v>
      </c>
      <c r="F5114" s="268">
        <f>IF(C5114="MAT.",VLOOKUP(A5114,INSUMOS_AUX!A:F,6,FALSE),0)</f>
        <v>117.5</v>
      </c>
      <c r="G5114" s="375">
        <f>IF(C5114="M.O.",VLOOKUP(A5114,INSUMOS_AUX!A:F,6,FALSE),0)</f>
        <v>0</v>
      </c>
    </row>
    <row r="5115" spans="1:7">
      <c r="A5115" s="414">
        <v>36150</v>
      </c>
      <c r="B5115" s="372" t="s">
        <v>780</v>
      </c>
      <c r="C5115" s="374" t="s">
        <v>43</v>
      </c>
      <c r="D5115" s="374" t="s">
        <v>2</v>
      </c>
      <c r="E5115" s="375">
        <v>3.265535E-3</v>
      </c>
      <c r="F5115" s="268">
        <f>IF(C5115="MAT.",VLOOKUP(A5115,INSUMOS_AUX!A:F,6,FALSE),0)</f>
        <v>29.7</v>
      </c>
      <c r="G5115" s="375">
        <f>IF(C5115="M.O.",VLOOKUP(A5115,INSUMOS_AUX!A:F,6,FALSE),0)</f>
        <v>0</v>
      </c>
    </row>
    <row r="5116" spans="1:7" ht="21">
      <c r="A5116" s="414">
        <v>36153</v>
      </c>
      <c r="B5116" s="372" t="s">
        <v>4184</v>
      </c>
      <c r="C5116" s="374" t="s">
        <v>43</v>
      </c>
      <c r="D5116" s="374" t="s">
        <v>2</v>
      </c>
      <c r="E5116" s="375">
        <v>1.3265499999999999E-3</v>
      </c>
      <c r="F5116" s="268">
        <f>IF(C5116="MAT.",VLOOKUP(A5116,INSUMOS_AUX!A:F,6,FALSE),0)</f>
        <v>133.75</v>
      </c>
      <c r="G5116" s="375">
        <f>IF(C5116="M.O.",VLOOKUP(A5116,INSUMOS_AUX!A:F,6,FALSE),0)</f>
        <v>0</v>
      </c>
    </row>
    <row r="5117" spans="1:7">
      <c r="A5117" s="414">
        <v>37370</v>
      </c>
      <c r="B5117" s="372" t="s">
        <v>104</v>
      </c>
      <c r="C5117" s="374" t="s">
        <v>43</v>
      </c>
      <c r="D5117" s="374" t="s">
        <v>97</v>
      </c>
      <c r="E5117" s="375">
        <v>1.234</v>
      </c>
      <c r="F5117" s="268">
        <f>IF(C5117="MAT.",VLOOKUP(A5117,INSUMOS_AUX!A:F,6,FALSE),0)</f>
        <v>1.7</v>
      </c>
      <c r="G5117" s="375">
        <f>IF(C5117="M.O.",VLOOKUP(A5117,INSUMOS_AUX!A:F,6,FALSE),0)</f>
        <v>0</v>
      </c>
    </row>
    <row r="5118" spans="1:7">
      <c r="A5118" s="414">
        <v>37371</v>
      </c>
      <c r="B5118" s="372" t="s">
        <v>105</v>
      </c>
      <c r="C5118" s="374" t="s">
        <v>43</v>
      </c>
      <c r="D5118" s="374" t="s">
        <v>97</v>
      </c>
      <c r="E5118" s="375">
        <v>1.234</v>
      </c>
      <c r="F5118" s="268">
        <f>IF(C5118="MAT.",VLOOKUP(A5118,INSUMOS_AUX!A:F,6,FALSE),0)</f>
        <v>0.64</v>
      </c>
      <c r="G5118" s="375">
        <f>IF(C5118="M.O.",VLOOKUP(A5118,INSUMOS_AUX!A:F,6,FALSE),0)</f>
        <v>0</v>
      </c>
    </row>
    <row r="5119" spans="1:7">
      <c r="A5119" s="414">
        <v>37372</v>
      </c>
      <c r="B5119" s="372" t="s">
        <v>106</v>
      </c>
      <c r="C5119" s="374" t="s">
        <v>43</v>
      </c>
      <c r="D5119" s="374" t="s">
        <v>97</v>
      </c>
      <c r="E5119" s="375">
        <v>1.234</v>
      </c>
      <c r="F5119" s="268">
        <f>IF(C5119="MAT.",VLOOKUP(A5119,INSUMOS_AUX!A:F,6,FALSE),0)</f>
        <v>0.37</v>
      </c>
      <c r="G5119" s="375">
        <f>IF(C5119="M.O.",VLOOKUP(A5119,INSUMOS_AUX!A:F,6,FALSE),0)</f>
        <v>0</v>
      </c>
    </row>
    <row r="5120" spans="1:7">
      <c r="A5120" s="414">
        <v>37373</v>
      </c>
      <c r="B5120" s="372" t="s">
        <v>107</v>
      </c>
      <c r="C5120" s="374" t="s">
        <v>43</v>
      </c>
      <c r="D5120" s="374" t="s">
        <v>97</v>
      </c>
      <c r="E5120" s="375">
        <v>1.234</v>
      </c>
      <c r="F5120" s="268">
        <f>IF(C5120="MAT.",VLOOKUP(A5120,INSUMOS_AUX!A:F,6,FALSE),0)</f>
        <v>0.02</v>
      </c>
      <c r="G5120" s="375">
        <f>IF(C5120="M.O.",VLOOKUP(A5120,INSUMOS_AUX!A:F,6,FALSE),0)</f>
        <v>0</v>
      </c>
    </row>
    <row r="5121" spans="1:7" ht="21">
      <c r="A5121" s="414">
        <v>38094</v>
      </c>
      <c r="B5121" s="372" t="s">
        <v>367</v>
      </c>
      <c r="C5121" s="374" t="s">
        <v>43</v>
      </c>
      <c r="D5121" s="374" t="s">
        <v>2</v>
      </c>
      <c r="E5121" s="375">
        <v>1</v>
      </c>
      <c r="F5121" s="268">
        <f>IF(C5121="MAT.",VLOOKUP(A5121,INSUMOS_AUX!A:F,6,FALSE),0)</f>
        <v>1.9</v>
      </c>
      <c r="G5121" s="375">
        <f>IF(C5121="M.O.",VLOOKUP(A5121,INSUMOS_AUX!A:F,6,FALSE),0)</f>
        <v>0</v>
      </c>
    </row>
    <row r="5122" spans="1:7" ht="21">
      <c r="A5122" s="414">
        <v>38099</v>
      </c>
      <c r="B5122" s="372" t="s">
        <v>368</v>
      </c>
      <c r="C5122" s="374" t="s">
        <v>43</v>
      </c>
      <c r="D5122" s="374" t="s">
        <v>2</v>
      </c>
      <c r="E5122" s="375">
        <v>1</v>
      </c>
      <c r="F5122" s="268">
        <f>IF(C5122="MAT.",VLOOKUP(A5122,INSUMOS_AUX!A:F,6,FALSE),0)</f>
        <v>0.98</v>
      </c>
      <c r="G5122" s="375">
        <f>IF(C5122="M.O.",VLOOKUP(A5122,INSUMOS_AUX!A:F,6,FALSE),0)</f>
        <v>0</v>
      </c>
    </row>
    <row r="5123" spans="1:7">
      <c r="A5123" s="414">
        <v>38112</v>
      </c>
      <c r="B5123" s="372" t="s">
        <v>379</v>
      </c>
      <c r="C5123" s="374" t="s">
        <v>43</v>
      </c>
      <c r="D5123" s="374" t="s">
        <v>2</v>
      </c>
      <c r="E5123" s="375">
        <v>3</v>
      </c>
      <c r="F5123" s="268">
        <f>IF(C5123="MAT.",VLOOKUP(A5123,INSUMOS_AUX!A:F,6,FALSE),0)</f>
        <v>4.4800000000000004</v>
      </c>
      <c r="G5123" s="375">
        <f>IF(C5123="M.O.",VLOOKUP(A5123,INSUMOS_AUX!A:F,6,FALSE),0)</f>
        <v>0</v>
      </c>
    </row>
    <row r="5124" spans="1:7">
      <c r="A5124" s="414">
        <v>38382</v>
      </c>
      <c r="B5124" s="372" t="s">
        <v>2915</v>
      </c>
      <c r="C5124" s="374" t="s">
        <v>43</v>
      </c>
      <c r="D5124" s="374" t="s">
        <v>2</v>
      </c>
      <c r="E5124" s="375">
        <v>3.3688199999999998E-3</v>
      </c>
      <c r="F5124" s="268">
        <f>IF(C5124="MAT.",VLOOKUP(A5124,INSUMOS_AUX!A:F,6,FALSE),0)</f>
        <v>7.37</v>
      </c>
      <c r="G5124" s="375">
        <f>IF(C5124="M.O.",VLOOKUP(A5124,INSUMOS_AUX!A:F,6,FALSE),0)</f>
        <v>0</v>
      </c>
    </row>
    <row r="5125" spans="1:7">
      <c r="A5125" s="414">
        <v>38390</v>
      </c>
      <c r="B5125" s="372" t="s">
        <v>4067</v>
      </c>
      <c r="C5125" s="374" t="s">
        <v>43</v>
      </c>
      <c r="D5125" s="374" t="s">
        <v>2</v>
      </c>
      <c r="E5125" s="375">
        <v>1.8651919999999999E-3</v>
      </c>
      <c r="F5125" s="268">
        <f>IF(C5125="MAT.",VLOOKUP(A5125,INSUMOS_AUX!A:F,6,FALSE),0)</f>
        <v>22.22</v>
      </c>
      <c r="G5125" s="375">
        <f>IF(C5125="M.O.",VLOOKUP(A5125,INSUMOS_AUX!A:F,6,FALSE),0)</f>
        <v>0</v>
      </c>
    </row>
    <row r="5126" spans="1:7">
      <c r="A5126" s="414">
        <v>38393</v>
      </c>
      <c r="B5126" s="372" t="s">
        <v>4066</v>
      </c>
      <c r="C5126" s="374" t="s">
        <v>43</v>
      </c>
      <c r="D5126" s="374" t="s">
        <v>2</v>
      </c>
      <c r="E5126" s="375">
        <v>1.8651919999999999E-3</v>
      </c>
      <c r="F5126" s="268">
        <f>IF(C5126="MAT.",VLOOKUP(A5126,INSUMOS_AUX!A:F,6,FALSE),0)</f>
        <v>10.02</v>
      </c>
      <c r="G5126" s="375">
        <f>IF(C5126="M.O.",VLOOKUP(A5126,INSUMOS_AUX!A:F,6,FALSE),0)</f>
        <v>0</v>
      </c>
    </row>
    <row r="5127" spans="1:7">
      <c r="A5127" s="414">
        <v>38396</v>
      </c>
      <c r="B5127" s="372" t="s">
        <v>4090</v>
      </c>
      <c r="C5127" s="374" t="s">
        <v>43</v>
      </c>
      <c r="D5127" s="374" t="s">
        <v>2</v>
      </c>
      <c r="E5127" s="375">
        <v>6.6883000000000003E-5</v>
      </c>
      <c r="F5127" s="268">
        <f>IF(C5127="MAT.",VLOOKUP(A5127,INSUMOS_AUX!A:F,6,FALSE),0)</f>
        <v>308.81</v>
      </c>
      <c r="G5127" s="375">
        <f>IF(C5127="M.O.",VLOOKUP(A5127,INSUMOS_AUX!A:F,6,FALSE),0)</f>
        <v>0</v>
      </c>
    </row>
    <row r="5128" spans="1:7">
      <c r="A5128" s="414">
        <v>38399</v>
      </c>
      <c r="B5128" s="372" t="s">
        <v>914</v>
      </c>
      <c r="C5128" s="374" t="s">
        <v>43</v>
      </c>
      <c r="D5128" s="374" t="s">
        <v>2</v>
      </c>
      <c r="E5128" s="375">
        <v>3.3416700000000001E-4</v>
      </c>
      <c r="F5128" s="268">
        <f>IF(C5128="MAT.",VLOOKUP(A5128,INSUMOS_AUX!A:F,6,FALSE),0)</f>
        <v>123.87</v>
      </c>
      <c r="G5128" s="375">
        <f>IF(C5128="M.O.",VLOOKUP(A5128,INSUMOS_AUX!A:F,6,FALSE),0)</f>
        <v>0</v>
      </c>
    </row>
    <row r="5129" spans="1:7" ht="21">
      <c r="A5129" s="414">
        <v>38413</v>
      </c>
      <c r="B5129" s="372" t="s">
        <v>2921</v>
      </c>
      <c r="C5129" s="374" t="s">
        <v>43</v>
      </c>
      <c r="D5129" s="374" t="s">
        <v>2</v>
      </c>
      <c r="E5129" s="375">
        <v>5.4419999999999997E-5</v>
      </c>
      <c r="F5129" s="268">
        <f>IF(C5129="MAT.",VLOOKUP(A5129,INSUMOS_AUX!A:F,6,FALSE),0)</f>
        <v>623.17999999999995</v>
      </c>
      <c r="G5129" s="375">
        <f>IF(C5129="M.O.",VLOOKUP(A5129,INSUMOS_AUX!A:F,6,FALSE),0)</f>
        <v>0</v>
      </c>
    </row>
    <row r="5130" spans="1:7">
      <c r="A5130" s="414">
        <v>38476</v>
      </c>
      <c r="B5130" s="372" t="s">
        <v>2266</v>
      </c>
      <c r="C5130" s="374" t="s">
        <v>43</v>
      </c>
      <c r="D5130" s="374" t="s">
        <v>2</v>
      </c>
      <c r="E5130" s="375">
        <v>2.53835E-4</v>
      </c>
      <c r="F5130" s="268">
        <f>IF(C5130="MAT.",VLOOKUP(A5130,INSUMOS_AUX!A:F,6,FALSE),0)</f>
        <v>186.63</v>
      </c>
      <c r="G5130" s="375">
        <f>IF(C5130="M.O.",VLOOKUP(A5130,INSUMOS_AUX!A:F,6,FALSE),0)</f>
        <v>0</v>
      </c>
    </row>
    <row r="5131" spans="1:7">
      <c r="A5131" s="414">
        <v>38477</v>
      </c>
      <c r="B5131" s="372" t="s">
        <v>2267</v>
      </c>
      <c r="C5131" s="374" t="s">
        <v>43</v>
      </c>
      <c r="D5131" s="374" t="s">
        <v>2</v>
      </c>
      <c r="E5131" s="375">
        <v>5.4419999999999997E-5</v>
      </c>
      <c r="F5131" s="268">
        <f>IF(C5131="MAT.",VLOOKUP(A5131,INSUMOS_AUX!A:F,6,FALSE),0)</f>
        <v>528.54</v>
      </c>
      <c r="G5131" s="375">
        <f>IF(C5131="M.O.",VLOOKUP(A5131,INSUMOS_AUX!A:F,6,FALSE),0)</f>
        <v>0</v>
      </c>
    </row>
    <row r="5132" spans="1:7">
      <c r="A5132" s="414"/>
      <c r="B5132" s="110"/>
      <c r="C5132" s="97"/>
      <c r="D5132" s="97"/>
      <c r="E5132" s="97"/>
      <c r="F5132" s="97"/>
      <c r="G5132" s="97"/>
    </row>
    <row r="5133" spans="1:7" ht="21">
      <c r="A5133" s="414" t="s">
        <v>5944</v>
      </c>
      <c r="B5133" s="358" t="s">
        <v>5945</v>
      </c>
      <c r="C5133" s="360" t="s">
        <v>75</v>
      </c>
      <c r="D5133" s="360" t="s">
        <v>2</v>
      </c>
      <c r="E5133" s="361">
        <v>11</v>
      </c>
      <c r="F5133" s="361">
        <f t="shared" ref="F5133:G5133" si="170">SUMPRODUCT($E5134:$E5162,F5134:F5162)</f>
        <v>13.885153419570003</v>
      </c>
      <c r="G5133" s="361">
        <f t="shared" si="170"/>
        <v>13.640542996000001</v>
      </c>
    </row>
    <row r="5134" spans="1:7">
      <c r="A5134" s="414">
        <v>10</v>
      </c>
      <c r="B5134" s="372" t="s">
        <v>332</v>
      </c>
      <c r="C5134" s="374" t="s">
        <v>43</v>
      </c>
      <c r="D5134" s="374" t="s">
        <v>2</v>
      </c>
      <c r="E5134" s="375">
        <v>8.9471949999999998E-3</v>
      </c>
      <c r="F5134" s="268">
        <f>IF(C5134="MAT.",VLOOKUP(A5134,INSUMOS_AUX!A:F,6,FALSE),0)</f>
        <v>6.13</v>
      </c>
      <c r="G5134" s="375">
        <f>IF(C5134="M.O.",VLOOKUP(A5134,INSUMOS_AUX!A:F,6,FALSE),0)</f>
        <v>0</v>
      </c>
    </row>
    <row r="5135" spans="1:7" ht="21">
      <c r="A5135" s="414">
        <v>11359</v>
      </c>
      <c r="B5135" s="372" t="s">
        <v>5603</v>
      </c>
      <c r="C5135" s="374" t="s">
        <v>43</v>
      </c>
      <c r="D5135" s="374" t="s">
        <v>2</v>
      </c>
      <c r="E5135" s="375">
        <v>7.5553E-5</v>
      </c>
      <c r="F5135" s="268">
        <f>IF(C5135="MAT.",VLOOKUP(A5135,INSUMOS_AUX!A:F,6,FALSE),0)</f>
        <v>604.45000000000005</v>
      </c>
      <c r="G5135" s="375">
        <f>IF(C5135="M.O.",VLOOKUP(A5135,INSUMOS_AUX!A:F,6,FALSE),0)</f>
        <v>0</v>
      </c>
    </row>
    <row r="5136" spans="1:7">
      <c r="A5136" s="414">
        <v>12815</v>
      </c>
      <c r="B5136" s="372" t="s">
        <v>2406</v>
      </c>
      <c r="C5136" s="374" t="s">
        <v>43</v>
      </c>
      <c r="D5136" s="374" t="s">
        <v>2</v>
      </c>
      <c r="E5136" s="375">
        <v>1.0121115999999999E-2</v>
      </c>
      <c r="F5136" s="268">
        <f>IF(C5136="MAT.",VLOOKUP(A5136,INSUMOS_AUX!A:F,6,FALSE),0)</f>
        <v>5.65</v>
      </c>
      <c r="G5136" s="375">
        <f>IF(C5136="M.O.",VLOOKUP(A5136,INSUMOS_AUX!A:F,6,FALSE),0)</f>
        <v>0</v>
      </c>
    </row>
    <row r="5137" spans="1:7">
      <c r="A5137" s="414">
        <v>12892</v>
      </c>
      <c r="B5137" s="372" t="s">
        <v>328</v>
      </c>
      <c r="C5137" s="374" t="s">
        <v>43</v>
      </c>
      <c r="D5137" s="374" t="s">
        <v>98</v>
      </c>
      <c r="E5137" s="375">
        <v>1.5327814E-2</v>
      </c>
      <c r="F5137" s="268">
        <f>IF(C5137="MAT.",VLOOKUP(A5137,INSUMOS_AUX!A:F,6,FALSE),0)</f>
        <v>9</v>
      </c>
      <c r="G5137" s="375">
        <f>IF(C5137="M.O.",VLOOKUP(A5137,INSUMOS_AUX!A:F,6,FALSE),0)</f>
        <v>0</v>
      </c>
    </row>
    <row r="5138" spans="1:7">
      <c r="A5138" s="414">
        <v>12893</v>
      </c>
      <c r="B5138" s="372" t="s">
        <v>329</v>
      </c>
      <c r="C5138" s="374" t="s">
        <v>43</v>
      </c>
      <c r="D5138" s="374" t="s">
        <v>98</v>
      </c>
      <c r="E5138" s="375">
        <v>1.786716E-3</v>
      </c>
      <c r="F5138" s="268">
        <f>IF(C5138="MAT.",VLOOKUP(A5138,INSUMOS_AUX!A:F,6,FALSE),0)</f>
        <v>48</v>
      </c>
      <c r="G5138" s="375">
        <f>IF(C5138="M.O.",VLOOKUP(A5138,INSUMOS_AUX!A:F,6,FALSE),0)</f>
        <v>0</v>
      </c>
    </row>
    <row r="5139" spans="1:7">
      <c r="A5139" s="414">
        <v>2436</v>
      </c>
      <c r="B5139" s="372" t="s">
        <v>333</v>
      </c>
      <c r="C5139" s="374" t="s">
        <v>92</v>
      </c>
      <c r="D5139" s="374" t="s">
        <v>97</v>
      </c>
      <c r="E5139" s="375">
        <v>0.63866199999999995</v>
      </c>
      <c r="F5139" s="268">
        <f>IF(C5139="MAT.",VLOOKUP(A5139,INSUMOS_AUX!A:F,6,FALSE),0)</f>
        <v>0</v>
      </c>
      <c r="G5139" s="375">
        <f>IF(C5139="M.O.",VLOOKUP(A5139,INSUMOS_AUX!A:F,6,FALSE),0)</f>
        <v>13.35</v>
      </c>
    </row>
    <row r="5140" spans="1:7">
      <c r="A5140" s="414">
        <v>247</v>
      </c>
      <c r="B5140" s="372" t="s">
        <v>348</v>
      </c>
      <c r="C5140" s="374" t="s">
        <v>92</v>
      </c>
      <c r="D5140" s="374" t="s">
        <v>97</v>
      </c>
      <c r="E5140" s="375">
        <v>0.51092959999999998</v>
      </c>
      <c r="F5140" s="268">
        <f>IF(C5140="MAT.",VLOOKUP(A5140,INSUMOS_AUX!A:F,6,FALSE),0)</f>
        <v>0</v>
      </c>
      <c r="G5140" s="375">
        <f>IF(C5140="M.O.",VLOOKUP(A5140,INSUMOS_AUX!A:F,6,FALSE),0)</f>
        <v>10.01</v>
      </c>
    </row>
    <row r="5141" spans="1:7">
      <c r="A5141" s="414">
        <v>25966</v>
      </c>
      <c r="B5141" s="372" t="s">
        <v>3980</v>
      </c>
      <c r="C5141" s="374" t="s">
        <v>43</v>
      </c>
      <c r="D5141" s="374" t="s">
        <v>113</v>
      </c>
      <c r="E5141" s="375">
        <v>1.6868339999999999E-3</v>
      </c>
      <c r="F5141" s="268">
        <f>IF(C5141="MAT.",VLOOKUP(A5141,INSUMOS_AUX!A:F,6,FALSE),0)</f>
        <v>13.63</v>
      </c>
      <c r="G5141" s="375">
        <f>IF(C5141="M.O.",VLOOKUP(A5141,INSUMOS_AUX!A:F,6,FALSE),0)</f>
        <v>0</v>
      </c>
    </row>
    <row r="5142" spans="1:7">
      <c r="A5142" s="414">
        <v>2711</v>
      </c>
      <c r="B5142" s="372" t="s">
        <v>334</v>
      </c>
      <c r="C5142" s="374" t="s">
        <v>43</v>
      </c>
      <c r="D5142" s="374" t="s">
        <v>2</v>
      </c>
      <c r="E5142" s="375">
        <v>7.4169399999999999E-4</v>
      </c>
      <c r="F5142" s="268">
        <f>IF(C5142="MAT.",VLOOKUP(A5142,INSUMOS_AUX!A:F,6,FALSE),0)</f>
        <v>100.24</v>
      </c>
      <c r="G5142" s="375">
        <f>IF(C5142="M.O.",VLOOKUP(A5142,INSUMOS_AUX!A:F,6,FALSE),0)</f>
        <v>0</v>
      </c>
    </row>
    <row r="5143" spans="1:7">
      <c r="A5143" s="414">
        <v>36144</v>
      </c>
      <c r="B5143" s="372" t="s">
        <v>4026</v>
      </c>
      <c r="C5143" s="374" t="s">
        <v>43</v>
      </c>
      <c r="D5143" s="374" t="s">
        <v>2</v>
      </c>
      <c r="E5143" s="375">
        <v>0.124419715</v>
      </c>
      <c r="F5143" s="268">
        <f>IF(C5143="MAT.",VLOOKUP(A5143,INSUMOS_AUX!A:F,6,FALSE),0)</f>
        <v>1.1200000000000001</v>
      </c>
      <c r="G5143" s="375">
        <f>IF(C5143="M.O.",VLOOKUP(A5143,INSUMOS_AUX!A:F,6,FALSE),0)</f>
        <v>0</v>
      </c>
    </row>
    <row r="5144" spans="1:7">
      <c r="A5144" s="414">
        <v>36146</v>
      </c>
      <c r="B5144" s="372" t="s">
        <v>3883</v>
      </c>
      <c r="C5144" s="374" t="s">
        <v>43</v>
      </c>
      <c r="D5144" s="374" t="s">
        <v>2</v>
      </c>
      <c r="E5144" s="375">
        <v>1.3841750000000001E-3</v>
      </c>
      <c r="F5144" s="268">
        <f>IF(C5144="MAT.",VLOOKUP(A5144,INSUMOS_AUX!A:F,6,FALSE),0)</f>
        <v>170</v>
      </c>
      <c r="G5144" s="375">
        <f>IF(C5144="M.O.",VLOOKUP(A5144,INSUMOS_AUX!A:F,6,FALSE),0)</f>
        <v>0</v>
      </c>
    </row>
    <row r="5145" spans="1:7" ht="21">
      <c r="A5145" s="414">
        <v>36149</v>
      </c>
      <c r="B5145" s="372" t="s">
        <v>4647</v>
      </c>
      <c r="C5145" s="374" t="s">
        <v>43</v>
      </c>
      <c r="D5145" s="374" t="s">
        <v>2</v>
      </c>
      <c r="E5145" s="375">
        <v>8.0351999999999995E-4</v>
      </c>
      <c r="F5145" s="268">
        <f>IF(C5145="MAT.",VLOOKUP(A5145,INSUMOS_AUX!A:F,6,FALSE),0)</f>
        <v>117.5</v>
      </c>
      <c r="G5145" s="375">
        <f>IF(C5145="M.O.",VLOOKUP(A5145,INSUMOS_AUX!A:F,6,FALSE),0)</f>
        <v>0</v>
      </c>
    </row>
    <row r="5146" spans="1:7">
      <c r="A5146" s="414">
        <v>36150</v>
      </c>
      <c r="B5146" s="372" t="s">
        <v>780</v>
      </c>
      <c r="C5146" s="374" t="s">
        <v>43</v>
      </c>
      <c r="D5146" s="374" t="s">
        <v>2</v>
      </c>
      <c r="E5146" s="375">
        <v>2.9532709999999999E-3</v>
      </c>
      <c r="F5146" s="268">
        <f>IF(C5146="MAT.",VLOOKUP(A5146,INSUMOS_AUX!A:F,6,FALSE),0)</f>
        <v>29.7</v>
      </c>
      <c r="G5146" s="375">
        <f>IF(C5146="M.O.",VLOOKUP(A5146,INSUMOS_AUX!A:F,6,FALSE),0)</f>
        <v>0</v>
      </c>
    </row>
    <row r="5147" spans="1:7" ht="21">
      <c r="A5147" s="414">
        <v>36153</v>
      </c>
      <c r="B5147" s="372" t="s">
        <v>4184</v>
      </c>
      <c r="C5147" s="374" t="s">
        <v>43</v>
      </c>
      <c r="D5147" s="374" t="s">
        <v>2</v>
      </c>
      <c r="E5147" s="375">
        <v>1.1996999999999999E-3</v>
      </c>
      <c r="F5147" s="268">
        <f>IF(C5147="MAT.",VLOOKUP(A5147,INSUMOS_AUX!A:F,6,FALSE),0)</f>
        <v>133.75</v>
      </c>
      <c r="G5147" s="375">
        <f>IF(C5147="M.O.",VLOOKUP(A5147,INSUMOS_AUX!A:F,6,FALSE),0)</f>
        <v>0</v>
      </c>
    </row>
    <row r="5148" spans="1:7">
      <c r="A5148" s="414">
        <v>37370</v>
      </c>
      <c r="B5148" s="372" t="s">
        <v>104</v>
      </c>
      <c r="C5148" s="374" t="s">
        <v>43</v>
      </c>
      <c r="D5148" s="374" t="s">
        <v>97</v>
      </c>
      <c r="E5148" s="375">
        <v>1.1160000000000001</v>
      </c>
      <c r="F5148" s="268">
        <f>IF(C5148="MAT.",VLOOKUP(A5148,INSUMOS_AUX!A:F,6,FALSE),0)</f>
        <v>1.7</v>
      </c>
      <c r="G5148" s="375">
        <f>IF(C5148="M.O.",VLOOKUP(A5148,INSUMOS_AUX!A:F,6,FALSE),0)</f>
        <v>0</v>
      </c>
    </row>
    <row r="5149" spans="1:7">
      <c r="A5149" s="414">
        <v>37371</v>
      </c>
      <c r="B5149" s="372" t="s">
        <v>105</v>
      </c>
      <c r="C5149" s="374" t="s">
        <v>43</v>
      </c>
      <c r="D5149" s="374" t="s">
        <v>97</v>
      </c>
      <c r="E5149" s="375">
        <v>1.1160000000000001</v>
      </c>
      <c r="F5149" s="268">
        <f>IF(C5149="MAT.",VLOOKUP(A5149,INSUMOS_AUX!A:F,6,FALSE),0)</f>
        <v>0.64</v>
      </c>
      <c r="G5149" s="375">
        <f>IF(C5149="M.O.",VLOOKUP(A5149,INSUMOS_AUX!A:F,6,FALSE),0)</f>
        <v>0</v>
      </c>
    </row>
    <row r="5150" spans="1:7">
      <c r="A5150" s="414">
        <v>37372</v>
      </c>
      <c r="B5150" s="372" t="s">
        <v>106</v>
      </c>
      <c r="C5150" s="374" t="s">
        <v>43</v>
      </c>
      <c r="D5150" s="374" t="s">
        <v>97</v>
      </c>
      <c r="E5150" s="375">
        <v>1.1160000000000001</v>
      </c>
      <c r="F5150" s="268">
        <f>IF(C5150="MAT.",VLOOKUP(A5150,INSUMOS_AUX!A:F,6,FALSE),0)</f>
        <v>0.37</v>
      </c>
      <c r="G5150" s="375">
        <f>IF(C5150="M.O.",VLOOKUP(A5150,INSUMOS_AUX!A:F,6,FALSE),0)</f>
        <v>0</v>
      </c>
    </row>
    <row r="5151" spans="1:7">
      <c r="A5151" s="414">
        <v>37373</v>
      </c>
      <c r="B5151" s="372" t="s">
        <v>107</v>
      </c>
      <c r="C5151" s="374" t="s">
        <v>43</v>
      </c>
      <c r="D5151" s="374" t="s">
        <v>97</v>
      </c>
      <c r="E5151" s="375">
        <v>1.1160000000000001</v>
      </c>
      <c r="F5151" s="268">
        <f>IF(C5151="MAT.",VLOOKUP(A5151,INSUMOS_AUX!A:F,6,FALSE),0)</f>
        <v>0.02</v>
      </c>
      <c r="G5151" s="375">
        <f>IF(C5151="M.O.",VLOOKUP(A5151,INSUMOS_AUX!A:F,6,FALSE),0)</f>
        <v>0</v>
      </c>
    </row>
    <row r="5152" spans="1:7" ht="21">
      <c r="A5152" s="414">
        <v>38094</v>
      </c>
      <c r="B5152" s="372" t="s">
        <v>367</v>
      </c>
      <c r="C5152" s="374" t="s">
        <v>43</v>
      </c>
      <c r="D5152" s="374" t="s">
        <v>2</v>
      </c>
      <c r="E5152" s="375">
        <v>1</v>
      </c>
      <c r="F5152" s="268">
        <f>IF(C5152="MAT.",VLOOKUP(A5152,INSUMOS_AUX!A:F,6,FALSE),0)</f>
        <v>1.9</v>
      </c>
      <c r="G5152" s="375">
        <f>IF(C5152="M.O.",VLOOKUP(A5152,INSUMOS_AUX!A:F,6,FALSE),0)</f>
        <v>0</v>
      </c>
    </row>
    <row r="5153" spans="1:7" ht="21">
      <c r="A5153" s="414">
        <v>38099</v>
      </c>
      <c r="B5153" s="372" t="s">
        <v>368</v>
      </c>
      <c r="C5153" s="374" t="s">
        <v>43</v>
      </c>
      <c r="D5153" s="374" t="s">
        <v>2</v>
      </c>
      <c r="E5153" s="375">
        <v>1</v>
      </c>
      <c r="F5153" s="268">
        <f>IF(C5153="MAT.",VLOOKUP(A5153,INSUMOS_AUX!A:F,6,FALSE),0)</f>
        <v>0.98</v>
      </c>
      <c r="G5153" s="375">
        <f>IF(C5153="M.O.",VLOOKUP(A5153,INSUMOS_AUX!A:F,6,FALSE),0)</f>
        <v>0</v>
      </c>
    </row>
    <row r="5154" spans="1:7">
      <c r="A5154" s="414">
        <v>38102</v>
      </c>
      <c r="B5154" s="372" t="s">
        <v>6449</v>
      </c>
      <c r="C5154" s="374" t="s">
        <v>43</v>
      </c>
      <c r="D5154" s="374" t="s">
        <v>2</v>
      </c>
      <c r="E5154" s="375">
        <v>1</v>
      </c>
      <c r="F5154" s="268">
        <f>IF(C5154="MAT.",VLOOKUP(A5154,INSUMOS_AUX!A:F,6,FALSE),0)</f>
        <v>6.53</v>
      </c>
      <c r="G5154" s="375">
        <f>IF(C5154="M.O.",VLOOKUP(A5154,INSUMOS_AUX!A:F,6,FALSE),0)</f>
        <v>0</v>
      </c>
    </row>
    <row r="5155" spans="1:7">
      <c r="A5155" s="414">
        <v>38382</v>
      </c>
      <c r="B5155" s="372" t="s">
        <v>2915</v>
      </c>
      <c r="C5155" s="374" t="s">
        <v>43</v>
      </c>
      <c r="D5155" s="374" t="s">
        <v>2</v>
      </c>
      <c r="E5155" s="375">
        <v>3.04668E-3</v>
      </c>
      <c r="F5155" s="268">
        <f>IF(C5155="MAT.",VLOOKUP(A5155,INSUMOS_AUX!A:F,6,FALSE),0)</f>
        <v>7.37</v>
      </c>
      <c r="G5155" s="375">
        <f>IF(C5155="M.O.",VLOOKUP(A5155,INSUMOS_AUX!A:F,6,FALSE),0)</f>
        <v>0</v>
      </c>
    </row>
    <row r="5156" spans="1:7">
      <c r="A5156" s="414">
        <v>38390</v>
      </c>
      <c r="B5156" s="372" t="s">
        <v>4067</v>
      </c>
      <c r="C5156" s="374" t="s">
        <v>43</v>
      </c>
      <c r="D5156" s="374" t="s">
        <v>2</v>
      </c>
      <c r="E5156" s="375">
        <v>1.6868339999999999E-3</v>
      </c>
      <c r="F5156" s="268">
        <f>IF(C5156="MAT.",VLOOKUP(A5156,INSUMOS_AUX!A:F,6,FALSE),0)</f>
        <v>22.22</v>
      </c>
      <c r="G5156" s="375">
        <f>IF(C5156="M.O.",VLOOKUP(A5156,INSUMOS_AUX!A:F,6,FALSE),0)</f>
        <v>0</v>
      </c>
    </row>
    <row r="5157" spans="1:7">
      <c r="A5157" s="414">
        <v>38393</v>
      </c>
      <c r="B5157" s="372" t="s">
        <v>4066</v>
      </c>
      <c r="C5157" s="374" t="s">
        <v>43</v>
      </c>
      <c r="D5157" s="374" t="s">
        <v>2</v>
      </c>
      <c r="E5157" s="375">
        <v>1.6868339999999999E-3</v>
      </c>
      <c r="F5157" s="268">
        <f>IF(C5157="MAT.",VLOOKUP(A5157,INSUMOS_AUX!A:F,6,FALSE),0)</f>
        <v>10.02</v>
      </c>
      <c r="G5157" s="375">
        <f>IF(C5157="M.O.",VLOOKUP(A5157,INSUMOS_AUX!A:F,6,FALSE),0)</f>
        <v>0</v>
      </c>
    </row>
    <row r="5158" spans="1:7">
      <c r="A5158" s="414">
        <v>38396</v>
      </c>
      <c r="B5158" s="372" t="s">
        <v>4090</v>
      </c>
      <c r="C5158" s="374" t="s">
        <v>43</v>
      </c>
      <c r="D5158" s="374" t="s">
        <v>2</v>
      </c>
      <c r="E5158" s="375">
        <v>6.0486999999999999E-5</v>
      </c>
      <c r="F5158" s="268">
        <f>IF(C5158="MAT.",VLOOKUP(A5158,INSUMOS_AUX!A:F,6,FALSE),0)</f>
        <v>308.81</v>
      </c>
      <c r="G5158" s="375">
        <f>IF(C5158="M.O.",VLOOKUP(A5158,INSUMOS_AUX!A:F,6,FALSE),0)</f>
        <v>0</v>
      </c>
    </row>
    <row r="5159" spans="1:7">
      <c r="A5159" s="414">
        <v>38399</v>
      </c>
      <c r="B5159" s="372" t="s">
        <v>914</v>
      </c>
      <c r="C5159" s="374" t="s">
        <v>43</v>
      </c>
      <c r="D5159" s="374" t="s">
        <v>2</v>
      </c>
      <c r="E5159" s="375">
        <v>3.0221300000000002E-4</v>
      </c>
      <c r="F5159" s="268">
        <f>IF(C5159="MAT.",VLOOKUP(A5159,INSUMOS_AUX!A:F,6,FALSE),0)</f>
        <v>123.87</v>
      </c>
      <c r="G5159" s="375">
        <f>IF(C5159="M.O.",VLOOKUP(A5159,INSUMOS_AUX!A:F,6,FALSE),0)</f>
        <v>0</v>
      </c>
    </row>
    <row r="5160" spans="1:7" ht="21">
      <c r="A5160" s="414">
        <v>38413</v>
      </c>
      <c r="B5160" s="372" t="s">
        <v>2921</v>
      </c>
      <c r="C5160" s="374" t="s">
        <v>43</v>
      </c>
      <c r="D5160" s="374" t="s">
        <v>2</v>
      </c>
      <c r="E5160" s="375">
        <v>4.9215999999999998E-5</v>
      </c>
      <c r="F5160" s="268">
        <f>IF(C5160="MAT.",VLOOKUP(A5160,INSUMOS_AUX!A:F,6,FALSE),0)</f>
        <v>623.17999999999995</v>
      </c>
      <c r="G5160" s="375">
        <f>IF(C5160="M.O.",VLOOKUP(A5160,INSUMOS_AUX!A:F,6,FALSE),0)</f>
        <v>0</v>
      </c>
    </row>
    <row r="5161" spans="1:7">
      <c r="A5161" s="414">
        <v>38476</v>
      </c>
      <c r="B5161" s="372" t="s">
        <v>2266</v>
      </c>
      <c r="C5161" s="374" t="s">
        <v>43</v>
      </c>
      <c r="D5161" s="374" t="s">
        <v>2</v>
      </c>
      <c r="E5161" s="375">
        <v>2.2956100000000001E-4</v>
      </c>
      <c r="F5161" s="268">
        <f>IF(C5161="MAT.",VLOOKUP(A5161,INSUMOS_AUX!A:F,6,FALSE),0)</f>
        <v>186.63</v>
      </c>
      <c r="G5161" s="375">
        <f>IF(C5161="M.O.",VLOOKUP(A5161,INSUMOS_AUX!A:F,6,FALSE),0)</f>
        <v>0</v>
      </c>
    </row>
    <row r="5162" spans="1:7">
      <c r="A5162" s="414">
        <v>38477</v>
      </c>
      <c r="B5162" s="372" t="s">
        <v>2267</v>
      </c>
      <c r="C5162" s="374" t="s">
        <v>43</v>
      </c>
      <c r="D5162" s="374" t="s">
        <v>2</v>
      </c>
      <c r="E5162" s="375">
        <v>4.9215999999999998E-5</v>
      </c>
      <c r="F5162" s="268">
        <f>IF(C5162="MAT.",VLOOKUP(A5162,INSUMOS_AUX!A:F,6,FALSE),0)</f>
        <v>528.54</v>
      </c>
      <c r="G5162" s="375">
        <f>IF(C5162="M.O.",VLOOKUP(A5162,INSUMOS_AUX!A:F,6,FALSE),0)</f>
        <v>0</v>
      </c>
    </row>
    <row r="5163" spans="1:7">
      <c r="A5163" s="414"/>
      <c r="B5163" s="110"/>
      <c r="C5163" s="97"/>
      <c r="D5163" s="97"/>
      <c r="E5163" s="97"/>
      <c r="F5163" s="97"/>
      <c r="G5163" s="97"/>
    </row>
    <row r="5164" spans="1:7" ht="21">
      <c r="A5164" s="414" t="s">
        <v>5902</v>
      </c>
      <c r="B5164" s="358" t="s">
        <v>5903</v>
      </c>
      <c r="C5164" s="360" t="s">
        <v>75</v>
      </c>
      <c r="D5164" s="360" t="s">
        <v>2</v>
      </c>
      <c r="E5164" s="361">
        <v>33</v>
      </c>
      <c r="F5164" s="361">
        <f t="shared" ref="F5164:G5164" si="171">SUMPRODUCT($E5165:$E5191,F5165:F5191)</f>
        <v>6.9846985008699995</v>
      </c>
      <c r="G5164" s="361">
        <f t="shared" si="171"/>
        <v>5.6548369599999999</v>
      </c>
    </row>
    <row r="5165" spans="1:7">
      <c r="A5165" s="414">
        <v>10</v>
      </c>
      <c r="B5165" s="372" t="s">
        <v>332</v>
      </c>
      <c r="C5165" s="374" t="s">
        <v>43</v>
      </c>
      <c r="D5165" s="374" t="s">
        <v>2</v>
      </c>
      <c r="E5165" s="375">
        <v>3.7680840000000001E-3</v>
      </c>
      <c r="F5165" s="268">
        <f>IF(C5165="MAT.",VLOOKUP(A5165,INSUMOS_AUX!A:F,6,FALSE),0)</f>
        <v>6.13</v>
      </c>
      <c r="G5165" s="375">
        <f>IF(C5165="M.O.",VLOOKUP(A5165,INSUMOS_AUX!A:F,6,FALSE),0)</f>
        <v>0</v>
      </c>
    </row>
    <row r="5166" spans="1:7" ht="21">
      <c r="A5166" s="414">
        <v>11359</v>
      </c>
      <c r="B5166" s="372" t="s">
        <v>5603</v>
      </c>
      <c r="C5166" s="374" t="s">
        <v>43</v>
      </c>
      <c r="D5166" s="374" t="s">
        <v>2</v>
      </c>
      <c r="E5166" s="375">
        <v>3.1819000000000001E-5</v>
      </c>
      <c r="F5166" s="268">
        <f>IF(C5166="MAT.",VLOOKUP(A5166,INSUMOS_AUX!A:F,6,FALSE),0)</f>
        <v>604.45000000000005</v>
      </c>
      <c r="G5166" s="375">
        <f>IF(C5166="M.O.",VLOOKUP(A5166,INSUMOS_AUX!A:F,6,FALSE),0)</f>
        <v>0</v>
      </c>
    </row>
    <row r="5167" spans="1:7">
      <c r="A5167" s="414">
        <v>12815</v>
      </c>
      <c r="B5167" s="372" t="s">
        <v>2406</v>
      </c>
      <c r="C5167" s="374" t="s">
        <v>43</v>
      </c>
      <c r="D5167" s="374" t="s">
        <v>2</v>
      </c>
      <c r="E5167" s="375">
        <v>4.2624780000000001E-3</v>
      </c>
      <c r="F5167" s="268">
        <f>IF(C5167="MAT.",VLOOKUP(A5167,INSUMOS_AUX!A:F,6,FALSE),0)</f>
        <v>5.65</v>
      </c>
      <c r="G5167" s="375">
        <f>IF(C5167="M.O.",VLOOKUP(A5167,INSUMOS_AUX!A:F,6,FALSE),0)</f>
        <v>0</v>
      </c>
    </row>
    <row r="5168" spans="1:7">
      <c r="A5168" s="414">
        <v>12892</v>
      </c>
      <c r="B5168" s="372" t="s">
        <v>328</v>
      </c>
      <c r="C5168" s="374" t="s">
        <v>43</v>
      </c>
      <c r="D5168" s="374" t="s">
        <v>98</v>
      </c>
      <c r="E5168" s="375">
        <v>6.4552619999999998E-3</v>
      </c>
      <c r="F5168" s="268">
        <f>IF(C5168="MAT.",VLOOKUP(A5168,INSUMOS_AUX!A:F,6,FALSE),0)</f>
        <v>9</v>
      </c>
      <c r="G5168" s="375">
        <f>IF(C5168="M.O.",VLOOKUP(A5168,INSUMOS_AUX!A:F,6,FALSE),0)</f>
        <v>0</v>
      </c>
    </row>
    <row r="5169" spans="1:7">
      <c r="A5169" s="414">
        <v>12893</v>
      </c>
      <c r="B5169" s="372" t="s">
        <v>329</v>
      </c>
      <c r="C5169" s="374" t="s">
        <v>43</v>
      </c>
      <c r="D5169" s="374" t="s">
        <v>98</v>
      </c>
      <c r="E5169" s="375">
        <v>7.5246999999999998E-4</v>
      </c>
      <c r="F5169" s="268">
        <f>IF(C5169="MAT.",VLOOKUP(A5169,INSUMOS_AUX!A:F,6,FALSE),0)</f>
        <v>48</v>
      </c>
      <c r="G5169" s="375">
        <f>IF(C5169="M.O.",VLOOKUP(A5169,INSUMOS_AUX!A:F,6,FALSE),0)</f>
        <v>0</v>
      </c>
    </row>
    <row r="5170" spans="1:7">
      <c r="A5170" s="414">
        <v>2436</v>
      </c>
      <c r="B5170" s="372" t="s">
        <v>333</v>
      </c>
      <c r="C5170" s="374" t="s">
        <v>92</v>
      </c>
      <c r="D5170" s="374" t="s">
        <v>97</v>
      </c>
      <c r="E5170" s="375">
        <v>0.2420735</v>
      </c>
      <c r="F5170" s="268">
        <f>IF(C5170="MAT.",VLOOKUP(A5170,INSUMOS_AUX!A:F,6,FALSE),0)</f>
        <v>0</v>
      </c>
      <c r="G5170" s="375">
        <f>IF(C5170="M.O.",VLOOKUP(A5170,INSUMOS_AUX!A:F,6,FALSE),0)</f>
        <v>13.35</v>
      </c>
    </row>
    <row r="5171" spans="1:7">
      <c r="A5171" s="414">
        <v>247</v>
      </c>
      <c r="B5171" s="372" t="s">
        <v>348</v>
      </c>
      <c r="C5171" s="374" t="s">
        <v>92</v>
      </c>
      <c r="D5171" s="374" t="s">
        <v>97</v>
      </c>
      <c r="E5171" s="375">
        <v>0.2420735</v>
      </c>
      <c r="F5171" s="268">
        <f>IF(C5171="MAT.",VLOOKUP(A5171,INSUMOS_AUX!A:F,6,FALSE),0)</f>
        <v>0</v>
      </c>
      <c r="G5171" s="375">
        <f>IF(C5171="M.O.",VLOOKUP(A5171,INSUMOS_AUX!A:F,6,FALSE),0)</f>
        <v>10.01</v>
      </c>
    </row>
    <row r="5172" spans="1:7">
      <c r="A5172" s="414">
        <v>25966</v>
      </c>
      <c r="B5172" s="372" t="s">
        <v>3980</v>
      </c>
      <c r="C5172" s="374" t="s">
        <v>43</v>
      </c>
      <c r="D5172" s="374" t="s">
        <v>113</v>
      </c>
      <c r="E5172" s="375">
        <v>7.1040600000000001E-4</v>
      </c>
      <c r="F5172" s="268">
        <f>IF(C5172="MAT.",VLOOKUP(A5172,INSUMOS_AUX!A:F,6,FALSE),0)</f>
        <v>13.63</v>
      </c>
      <c r="G5172" s="375">
        <f>IF(C5172="M.O.",VLOOKUP(A5172,INSUMOS_AUX!A:F,6,FALSE),0)</f>
        <v>0</v>
      </c>
    </row>
    <row r="5173" spans="1:7">
      <c r="A5173" s="414">
        <v>2711</v>
      </c>
      <c r="B5173" s="372" t="s">
        <v>334</v>
      </c>
      <c r="C5173" s="374" t="s">
        <v>43</v>
      </c>
      <c r="D5173" s="374" t="s">
        <v>2</v>
      </c>
      <c r="E5173" s="375">
        <v>3.12362E-4</v>
      </c>
      <c r="F5173" s="268">
        <f>IF(C5173="MAT.",VLOOKUP(A5173,INSUMOS_AUX!A:F,6,FALSE),0)</f>
        <v>100.24</v>
      </c>
      <c r="G5173" s="375">
        <f>IF(C5173="M.O.",VLOOKUP(A5173,INSUMOS_AUX!A:F,6,FALSE),0)</f>
        <v>0</v>
      </c>
    </row>
    <row r="5174" spans="1:7">
      <c r="A5174" s="414">
        <v>36144</v>
      </c>
      <c r="B5174" s="372" t="s">
        <v>4026</v>
      </c>
      <c r="C5174" s="374" t="s">
        <v>43</v>
      </c>
      <c r="D5174" s="374" t="s">
        <v>2</v>
      </c>
      <c r="E5174" s="375">
        <v>5.2398984000000003E-2</v>
      </c>
      <c r="F5174" s="268">
        <f>IF(C5174="MAT.",VLOOKUP(A5174,INSUMOS_AUX!A:F,6,FALSE),0)</f>
        <v>1.1200000000000001</v>
      </c>
      <c r="G5174" s="375">
        <f>IF(C5174="M.O.",VLOOKUP(A5174,INSUMOS_AUX!A:F,6,FALSE),0)</f>
        <v>0</v>
      </c>
    </row>
    <row r="5175" spans="1:7">
      <c r="A5175" s="414">
        <v>36146</v>
      </c>
      <c r="B5175" s="372" t="s">
        <v>3883</v>
      </c>
      <c r="C5175" s="374" t="s">
        <v>43</v>
      </c>
      <c r="D5175" s="374" t="s">
        <v>2</v>
      </c>
      <c r="E5175" s="375">
        <v>5.8294100000000001E-4</v>
      </c>
      <c r="F5175" s="268">
        <f>IF(C5175="MAT.",VLOOKUP(A5175,INSUMOS_AUX!A:F,6,FALSE),0)</f>
        <v>170</v>
      </c>
      <c r="G5175" s="375">
        <f>IF(C5175="M.O.",VLOOKUP(A5175,INSUMOS_AUX!A:F,6,FALSE),0)</f>
        <v>0</v>
      </c>
    </row>
    <row r="5176" spans="1:7" ht="21">
      <c r="A5176" s="414">
        <v>36149</v>
      </c>
      <c r="B5176" s="372" t="s">
        <v>4647</v>
      </c>
      <c r="C5176" s="374" t="s">
        <v>43</v>
      </c>
      <c r="D5176" s="374" t="s">
        <v>2</v>
      </c>
      <c r="E5176" s="375">
        <v>3.3839999999999999E-4</v>
      </c>
      <c r="F5176" s="268">
        <f>IF(C5176="MAT.",VLOOKUP(A5176,INSUMOS_AUX!A:F,6,FALSE),0)</f>
        <v>117.5</v>
      </c>
      <c r="G5176" s="375">
        <f>IF(C5176="M.O.",VLOOKUP(A5176,INSUMOS_AUX!A:F,6,FALSE),0)</f>
        <v>0</v>
      </c>
    </row>
    <row r="5177" spans="1:7">
      <c r="A5177" s="414">
        <v>36150</v>
      </c>
      <c r="B5177" s="372" t="s">
        <v>780</v>
      </c>
      <c r="C5177" s="374" t="s">
        <v>43</v>
      </c>
      <c r="D5177" s="374" t="s">
        <v>2</v>
      </c>
      <c r="E5177" s="375">
        <v>1.243762E-3</v>
      </c>
      <c r="F5177" s="268">
        <f>IF(C5177="MAT.",VLOOKUP(A5177,INSUMOS_AUX!A:F,6,FALSE),0)</f>
        <v>29.7</v>
      </c>
      <c r="G5177" s="375">
        <f>IF(C5177="M.O.",VLOOKUP(A5177,INSUMOS_AUX!A:F,6,FALSE),0)</f>
        <v>0</v>
      </c>
    </row>
    <row r="5178" spans="1:7" ht="21">
      <c r="A5178" s="414">
        <v>36153</v>
      </c>
      <c r="B5178" s="372" t="s">
        <v>4184</v>
      </c>
      <c r="C5178" s="374" t="s">
        <v>43</v>
      </c>
      <c r="D5178" s="374" t="s">
        <v>2</v>
      </c>
      <c r="E5178" s="375">
        <v>5.0524999999999995E-4</v>
      </c>
      <c r="F5178" s="268">
        <f>IF(C5178="MAT.",VLOOKUP(A5178,INSUMOS_AUX!A:F,6,FALSE),0)</f>
        <v>133.75</v>
      </c>
      <c r="G5178" s="375">
        <f>IF(C5178="M.O.",VLOOKUP(A5178,INSUMOS_AUX!A:F,6,FALSE),0)</f>
        <v>0</v>
      </c>
    </row>
    <row r="5179" spans="1:7">
      <c r="A5179" s="414">
        <v>37370</v>
      </c>
      <c r="B5179" s="372" t="s">
        <v>104</v>
      </c>
      <c r="C5179" s="374" t="s">
        <v>43</v>
      </c>
      <c r="D5179" s="374" t="s">
        <v>97</v>
      </c>
      <c r="E5179" s="375">
        <v>0.47</v>
      </c>
      <c r="F5179" s="268">
        <f>IF(C5179="MAT.",VLOOKUP(A5179,INSUMOS_AUX!A:F,6,FALSE),0)</f>
        <v>1.7</v>
      </c>
      <c r="G5179" s="375">
        <f>IF(C5179="M.O.",VLOOKUP(A5179,INSUMOS_AUX!A:F,6,FALSE),0)</f>
        <v>0</v>
      </c>
    </row>
    <row r="5180" spans="1:7">
      <c r="A5180" s="414">
        <v>37371</v>
      </c>
      <c r="B5180" s="372" t="s">
        <v>105</v>
      </c>
      <c r="C5180" s="374" t="s">
        <v>43</v>
      </c>
      <c r="D5180" s="374" t="s">
        <v>97</v>
      </c>
      <c r="E5180" s="375">
        <v>0.47</v>
      </c>
      <c r="F5180" s="268">
        <f>IF(C5180="MAT.",VLOOKUP(A5180,INSUMOS_AUX!A:F,6,FALSE),0)</f>
        <v>0.64</v>
      </c>
      <c r="G5180" s="375">
        <f>IF(C5180="M.O.",VLOOKUP(A5180,INSUMOS_AUX!A:F,6,FALSE),0)</f>
        <v>0</v>
      </c>
    </row>
    <row r="5181" spans="1:7">
      <c r="A5181" s="414">
        <v>37372</v>
      </c>
      <c r="B5181" s="372" t="s">
        <v>106</v>
      </c>
      <c r="C5181" s="374" t="s">
        <v>43</v>
      </c>
      <c r="D5181" s="374" t="s">
        <v>97</v>
      </c>
      <c r="E5181" s="375">
        <v>0.47</v>
      </c>
      <c r="F5181" s="268">
        <f>IF(C5181="MAT.",VLOOKUP(A5181,INSUMOS_AUX!A:F,6,FALSE),0)</f>
        <v>0.37</v>
      </c>
      <c r="G5181" s="375">
        <f>IF(C5181="M.O.",VLOOKUP(A5181,INSUMOS_AUX!A:F,6,FALSE),0)</f>
        <v>0</v>
      </c>
    </row>
    <row r="5182" spans="1:7">
      <c r="A5182" s="414">
        <v>37373</v>
      </c>
      <c r="B5182" s="372" t="s">
        <v>107</v>
      </c>
      <c r="C5182" s="374" t="s">
        <v>43</v>
      </c>
      <c r="D5182" s="374" t="s">
        <v>97</v>
      </c>
      <c r="E5182" s="375">
        <v>0.47</v>
      </c>
      <c r="F5182" s="268">
        <f>IF(C5182="MAT.",VLOOKUP(A5182,INSUMOS_AUX!A:F,6,FALSE),0)</f>
        <v>0.02</v>
      </c>
      <c r="G5182" s="375">
        <f>IF(C5182="M.O.",VLOOKUP(A5182,INSUMOS_AUX!A:F,6,FALSE),0)</f>
        <v>0</v>
      </c>
    </row>
    <row r="5183" spans="1:7">
      <c r="A5183" s="414">
        <v>38101</v>
      </c>
      <c r="B5183" s="372" t="s">
        <v>369</v>
      </c>
      <c r="C5183" s="374" t="s">
        <v>43</v>
      </c>
      <c r="D5183" s="374" t="s">
        <v>2</v>
      </c>
      <c r="E5183" s="375">
        <v>1</v>
      </c>
      <c r="F5183" s="268">
        <f>IF(C5183="MAT.",VLOOKUP(A5183,INSUMOS_AUX!A:F,6,FALSE),0)</f>
        <v>5.0999999999999996</v>
      </c>
      <c r="G5183" s="375">
        <f>IF(C5183="M.O.",VLOOKUP(A5183,INSUMOS_AUX!A:F,6,FALSE),0)</f>
        <v>0</v>
      </c>
    </row>
    <row r="5184" spans="1:7">
      <c r="A5184" s="414">
        <v>38382</v>
      </c>
      <c r="B5184" s="372" t="s">
        <v>2915</v>
      </c>
      <c r="C5184" s="374" t="s">
        <v>43</v>
      </c>
      <c r="D5184" s="374" t="s">
        <v>2</v>
      </c>
      <c r="E5184" s="375">
        <v>1.2830999999999999E-3</v>
      </c>
      <c r="F5184" s="268">
        <f>IF(C5184="MAT.",VLOOKUP(A5184,INSUMOS_AUX!A:F,6,FALSE),0)</f>
        <v>7.37</v>
      </c>
      <c r="G5184" s="375">
        <f>IF(C5184="M.O.",VLOOKUP(A5184,INSUMOS_AUX!A:F,6,FALSE),0)</f>
        <v>0</v>
      </c>
    </row>
    <row r="5185" spans="1:7">
      <c r="A5185" s="414">
        <v>38390</v>
      </c>
      <c r="B5185" s="372" t="s">
        <v>4067</v>
      </c>
      <c r="C5185" s="374" t="s">
        <v>43</v>
      </c>
      <c r="D5185" s="374" t="s">
        <v>2</v>
      </c>
      <c r="E5185" s="375">
        <v>7.1040600000000001E-4</v>
      </c>
      <c r="F5185" s="268">
        <f>IF(C5185="MAT.",VLOOKUP(A5185,INSUMOS_AUX!A:F,6,FALSE),0)</f>
        <v>22.22</v>
      </c>
      <c r="G5185" s="375">
        <f>IF(C5185="M.O.",VLOOKUP(A5185,INSUMOS_AUX!A:F,6,FALSE),0)</f>
        <v>0</v>
      </c>
    </row>
    <row r="5186" spans="1:7">
      <c r="A5186" s="414">
        <v>38393</v>
      </c>
      <c r="B5186" s="372" t="s">
        <v>4066</v>
      </c>
      <c r="C5186" s="374" t="s">
        <v>43</v>
      </c>
      <c r="D5186" s="374" t="s">
        <v>2</v>
      </c>
      <c r="E5186" s="375">
        <v>7.1040600000000001E-4</v>
      </c>
      <c r="F5186" s="268">
        <f>IF(C5186="MAT.",VLOOKUP(A5186,INSUMOS_AUX!A:F,6,FALSE),0)</f>
        <v>10.02</v>
      </c>
      <c r="G5186" s="375">
        <f>IF(C5186="M.O.",VLOOKUP(A5186,INSUMOS_AUX!A:F,6,FALSE),0)</f>
        <v>0</v>
      </c>
    </row>
    <row r="5187" spans="1:7">
      <c r="A5187" s="414">
        <v>38396</v>
      </c>
      <c r="B5187" s="372" t="s">
        <v>4090</v>
      </c>
      <c r="C5187" s="374" t="s">
        <v>43</v>
      </c>
      <c r="D5187" s="374" t="s">
        <v>2</v>
      </c>
      <c r="E5187" s="375">
        <v>2.5474E-5</v>
      </c>
      <c r="F5187" s="268">
        <f>IF(C5187="MAT.",VLOOKUP(A5187,INSUMOS_AUX!A:F,6,FALSE),0)</f>
        <v>308.81</v>
      </c>
      <c r="G5187" s="375">
        <f>IF(C5187="M.O.",VLOOKUP(A5187,INSUMOS_AUX!A:F,6,FALSE),0)</f>
        <v>0</v>
      </c>
    </row>
    <row r="5188" spans="1:7">
      <c r="A5188" s="414">
        <v>38399</v>
      </c>
      <c r="B5188" s="372" t="s">
        <v>914</v>
      </c>
      <c r="C5188" s="374" t="s">
        <v>43</v>
      </c>
      <c r="D5188" s="374" t="s">
        <v>2</v>
      </c>
      <c r="E5188" s="375">
        <v>1.2727600000000001E-4</v>
      </c>
      <c r="F5188" s="268">
        <f>IF(C5188="MAT.",VLOOKUP(A5188,INSUMOS_AUX!A:F,6,FALSE),0)</f>
        <v>123.87</v>
      </c>
      <c r="G5188" s="375">
        <f>IF(C5188="M.O.",VLOOKUP(A5188,INSUMOS_AUX!A:F,6,FALSE),0)</f>
        <v>0</v>
      </c>
    </row>
    <row r="5189" spans="1:7" ht="21">
      <c r="A5189" s="414">
        <v>38413</v>
      </c>
      <c r="B5189" s="372" t="s">
        <v>2921</v>
      </c>
      <c r="C5189" s="374" t="s">
        <v>43</v>
      </c>
      <c r="D5189" s="374" t="s">
        <v>2</v>
      </c>
      <c r="E5189" s="375">
        <v>2.0727999999999999E-5</v>
      </c>
      <c r="F5189" s="268">
        <f>IF(C5189="MAT.",VLOOKUP(A5189,INSUMOS_AUX!A:F,6,FALSE),0)</f>
        <v>623.17999999999995</v>
      </c>
      <c r="G5189" s="375">
        <f>IF(C5189="M.O.",VLOOKUP(A5189,INSUMOS_AUX!A:F,6,FALSE),0)</f>
        <v>0</v>
      </c>
    </row>
    <row r="5190" spans="1:7">
      <c r="A5190" s="414">
        <v>38476</v>
      </c>
      <c r="B5190" s="372" t="s">
        <v>2266</v>
      </c>
      <c r="C5190" s="374" t="s">
        <v>43</v>
      </c>
      <c r="D5190" s="374" t="s">
        <v>2</v>
      </c>
      <c r="E5190" s="375">
        <v>9.6680000000000003E-5</v>
      </c>
      <c r="F5190" s="268">
        <f>IF(C5190="MAT.",VLOOKUP(A5190,INSUMOS_AUX!A:F,6,FALSE),0)</f>
        <v>186.63</v>
      </c>
      <c r="G5190" s="375">
        <f>IF(C5190="M.O.",VLOOKUP(A5190,INSUMOS_AUX!A:F,6,FALSE),0)</f>
        <v>0</v>
      </c>
    </row>
    <row r="5191" spans="1:7">
      <c r="A5191" s="414">
        <v>38477</v>
      </c>
      <c r="B5191" s="372" t="s">
        <v>2267</v>
      </c>
      <c r="C5191" s="374" t="s">
        <v>43</v>
      </c>
      <c r="D5191" s="374" t="s">
        <v>2</v>
      </c>
      <c r="E5191" s="375">
        <v>2.0727999999999999E-5</v>
      </c>
      <c r="F5191" s="268">
        <f>IF(C5191="MAT.",VLOOKUP(A5191,INSUMOS_AUX!A:F,6,FALSE),0)</f>
        <v>528.54</v>
      </c>
      <c r="G5191" s="375">
        <f>IF(C5191="M.O.",VLOOKUP(A5191,INSUMOS_AUX!A:F,6,FALSE),0)</f>
        <v>0</v>
      </c>
    </row>
    <row r="5192" spans="1:7">
      <c r="A5192" s="414"/>
      <c r="B5192" s="110"/>
      <c r="C5192" s="97"/>
      <c r="D5192" s="97"/>
      <c r="E5192" s="97"/>
      <c r="F5192" s="97"/>
      <c r="G5192" s="97"/>
    </row>
    <row r="5193" spans="1:7" ht="21">
      <c r="A5193" s="414" t="s">
        <v>5946</v>
      </c>
      <c r="B5193" s="358" t="s">
        <v>5947</v>
      </c>
      <c r="C5193" s="360" t="s">
        <v>75</v>
      </c>
      <c r="D5193" s="360" t="s">
        <v>2</v>
      </c>
      <c r="E5193" s="361">
        <v>6</v>
      </c>
      <c r="F5193" s="361">
        <f t="shared" ref="F5193:G5193" si="172">SUMPRODUCT($E5194:$E5222,F5194:F5222)</f>
        <v>18.028334180949994</v>
      </c>
      <c r="G5193" s="361">
        <f t="shared" si="172"/>
        <v>15.060268019999999</v>
      </c>
    </row>
    <row r="5194" spans="1:7">
      <c r="A5194" s="414">
        <v>10</v>
      </c>
      <c r="B5194" s="372" t="s">
        <v>332</v>
      </c>
      <c r="C5194" s="374" t="s">
        <v>43</v>
      </c>
      <c r="D5194" s="374" t="s">
        <v>2</v>
      </c>
      <c r="E5194" s="375">
        <v>9.8932250000000003E-3</v>
      </c>
      <c r="F5194" s="268">
        <f>IF(C5194="MAT.",VLOOKUP(A5194,INSUMOS_AUX!A:F,6,FALSE),0)</f>
        <v>6.13</v>
      </c>
      <c r="G5194" s="375">
        <f>IF(C5194="M.O.",VLOOKUP(A5194,INSUMOS_AUX!A:F,6,FALSE),0)</f>
        <v>0</v>
      </c>
    </row>
    <row r="5195" spans="1:7" ht="21">
      <c r="A5195" s="414">
        <v>11359</v>
      </c>
      <c r="B5195" s="372" t="s">
        <v>5603</v>
      </c>
      <c r="C5195" s="374" t="s">
        <v>43</v>
      </c>
      <c r="D5195" s="374" t="s">
        <v>2</v>
      </c>
      <c r="E5195" s="375">
        <v>8.3542999999999996E-5</v>
      </c>
      <c r="F5195" s="268">
        <f>IF(C5195="MAT.",VLOOKUP(A5195,INSUMOS_AUX!A:F,6,FALSE),0)</f>
        <v>604.45000000000005</v>
      </c>
      <c r="G5195" s="375">
        <f>IF(C5195="M.O.",VLOOKUP(A5195,INSUMOS_AUX!A:F,6,FALSE),0)</f>
        <v>0</v>
      </c>
    </row>
    <row r="5196" spans="1:7">
      <c r="A5196" s="414">
        <v>12815</v>
      </c>
      <c r="B5196" s="372" t="s">
        <v>2406</v>
      </c>
      <c r="C5196" s="374" t="s">
        <v>43</v>
      </c>
      <c r="D5196" s="374" t="s">
        <v>2</v>
      </c>
      <c r="E5196" s="375">
        <v>1.119127E-2</v>
      </c>
      <c r="F5196" s="268">
        <f>IF(C5196="MAT.",VLOOKUP(A5196,INSUMOS_AUX!A:F,6,FALSE),0)</f>
        <v>5.65</v>
      </c>
      <c r="G5196" s="375">
        <f>IF(C5196="M.O.",VLOOKUP(A5196,INSUMOS_AUX!A:F,6,FALSE),0)</f>
        <v>0</v>
      </c>
    </row>
    <row r="5197" spans="1:7">
      <c r="A5197" s="414">
        <v>12892</v>
      </c>
      <c r="B5197" s="372" t="s">
        <v>328</v>
      </c>
      <c r="C5197" s="374" t="s">
        <v>43</v>
      </c>
      <c r="D5197" s="374" t="s">
        <v>98</v>
      </c>
      <c r="E5197" s="375">
        <v>1.6948496E-2</v>
      </c>
      <c r="F5197" s="268">
        <f>IF(C5197="MAT.",VLOOKUP(A5197,INSUMOS_AUX!A:F,6,FALSE),0)</f>
        <v>9</v>
      </c>
      <c r="G5197" s="375">
        <f>IF(C5197="M.O.",VLOOKUP(A5197,INSUMOS_AUX!A:F,6,FALSE),0)</f>
        <v>0</v>
      </c>
    </row>
    <row r="5198" spans="1:7">
      <c r="A5198" s="414">
        <v>12893</v>
      </c>
      <c r="B5198" s="372" t="s">
        <v>329</v>
      </c>
      <c r="C5198" s="374" t="s">
        <v>43</v>
      </c>
      <c r="D5198" s="374" t="s">
        <v>98</v>
      </c>
      <c r="E5198" s="375">
        <v>1.975634E-3</v>
      </c>
      <c r="F5198" s="268">
        <f>IF(C5198="MAT.",VLOOKUP(A5198,INSUMOS_AUX!A:F,6,FALSE),0)</f>
        <v>48</v>
      </c>
      <c r="G5198" s="375">
        <f>IF(C5198="M.O.",VLOOKUP(A5198,INSUMOS_AUX!A:F,6,FALSE),0)</f>
        <v>0</v>
      </c>
    </row>
    <row r="5199" spans="1:7">
      <c r="A5199" s="414">
        <v>2436</v>
      </c>
      <c r="B5199" s="372" t="s">
        <v>333</v>
      </c>
      <c r="C5199" s="374" t="s">
        <v>92</v>
      </c>
      <c r="D5199" s="374" t="s">
        <v>97</v>
      </c>
      <c r="E5199" s="375">
        <v>0.69943789999999995</v>
      </c>
      <c r="F5199" s="268">
        <f>IF(C5199="MAT.",VLOOKUP(A5199,INSUMOS_AUX!A:F,6,FALSE),0)</f>
        <v>0</v>
      </c>
      <c r="G5199" s="375">
        <f>IF(C5199="M.O.",VLOOKUP(A5199,INSUMOS_AUX!A:F,6,FALSE),0)</f>
        <v>13.35</v>
      </c>
    </row>
    <row r="5200" spans="1:7">
      <c r="A5200" s="414">
        <v>247</v>
      </c>
      <c r="B5200" s="372" t="s">
        <v>348</v>
      </c>
      <c r="C5200" s="374" t="s">
        <v>92</v>
      </c>
      <c r="D5200" s="374" t="s">
        <v>97</v>
      </c>
      <c r="E5200" s="375">
        <v>0.57170549999999998</v>
      </c>
      <c r="F5200" s="268">
        <f>IF(C5200="MAT.",VLOOKUP(A5200,INSUMOS_AUX!A:F,6,FALSE),0)</f>
        <v>0</v>
      </c>
      <c r="G5200" s="375">
        <f>IF(C5200="M.O.",VLOOKUP(A5200,INSUMOS_AUX!A:F,6,FALSE),0)</f>
        <v>10.01</v>
      </c>
    </row>
    <row r="5201" spans="1:7">
      <c r="A5201" s="414">
        <v>25966</v>
      </c>
      <c r="B5201" s="372" t="s">
        <v>3980</v>
      </c>
      <c r="C5201" s="374" t="s">
        <v>43</v>
      </c>
      <c r="D5201" s="374" t="s">
        <v>113</v>
      </c>
      <c r="E5201" s="375">
        <v>1.8651919999999999E-3</v>
      </c>
      <c r="F5201" s="268">
        <f>IF(C5201="MAT.",VLOOKUP(A5201,INSUMOS_AUX!A:F,6,FALSE),0)</f>
        <v>13.63</v>
      </c>
      <c r="G5201" s="375">
        <f>IF(C5201="M.O.",VLOOKUP(A5201,INSUMOS_AUX!A:F,6,FALSE),0)</f>
        <v>0</v>
      </c>
    </row>
    <row r="5202" spans="1:7">
      <c r="A5202" s="414">
        <v>2711</v>
      </c>
      <c r="B5202" s="372" t="s">
        <v>334</v>
      </c>
      <c r="C5202" s="374" t="s">
        <v>43</v>
      </c>
      <c r="D5202" s="374" t="s">
        <v>2</v>
      </c>
      <c r="E5202" s="375">
        <v>8.2011599999999997E-4</v>
      </c>
      <c r="F5202" s="268">
        <f>IF(C5202="MAT.",VLOOKUP(A5202,INSUMOS_AUX!A:F,6,FALSE),0)</f>
        <v>100.24</v>
      </c>
      <c r="G5202" s="375">
        <f>IF(C5202="M.O.",VLOOKUP(A5202,INSUMOS_AUX!A:F,6,FALSE),0)</f>
        <v>0</v>
      </c>
    </row>
    <row r="5203" spans="1:7">
      <c r="A5203" s="414">
        <v>36144</v>
      </c>
      <c r="B5203" s="372" t="s">
        <v>4026</v>
      </c>
      <c r="C5203" s="374" t="s">
        <v>43</v>
      </c>
      <c r="D5203" s="374" t="s">
        <v>2</v>
      </c>
      <c r="E5203" s="375">
        <v>0.13757520500000001</v>
      </c>
      <c r="F5203" s="268">
        <f>IF(C5203="MAT.",VLOOKUP(A5203,INSUMOS_AUX!A:F,6,FALSE),0)</f>
        <v>1.1200000000000001</v>
      </c>
      <c r="G5203" s="375">
        <f>IF(C5203="M.O.",VLOOKUP(A5203,INSUMOS_AUX!A:F,6,FALSE),0)</f>
        <v>0</v>
      </c>
    </row>
    <row r="5204" spans="1:7">
      <c r="A5204" s="414">
        <v>36146</v>
      </c>
      <c r="B5204" s="372" t="s">
        <v>3883</v>
      </c>
      <c r="C5204" s="374" t="s">
        <v>43</v>
      </c>
      <c r="D5204" s="374" t="s">
        <v>2</v>
      </c>
      <c r="E5204" s="375">
        <v>1.5305309999999999E-3</v>
      </c>
      <c r="F5204" s="268">
        <f>IF(C5204="MAT.",VLOOKUP(A5204,INSUMOS_AUX!A:F,6,FALSE),0)</f>
        <v>170</v>
      </c>
      <c r="G5204" s="375">
        <f>IF(C5204="M.O.",VLOOKUP(A5204,INSUMOS_AUX!A:F,6,FALSE),0)</f>
        <v>0</v>
      </c>
    </row>
    <row r="5205" spans="1:7" ht="21">
      <c r="A5205" s="414">
        <v>36149</v>
      </c>
      <c r="B5205" s="372" t="s">
        <v>4647</v>
      </c>
      <c r="C5205" s="374" t="s">
        <v>43</v>
      </c>
      <c r="D5205" s="374" t="s">
        <v>2</v>
      </c>
      <c r="E5205" s="375">
        <v>8.8847999999999998E-4</v>
      </c>
      <c r="F5205" s="268">
        <f>IF(C5205="MAT.",VLOOKUP(A5205,INSUMOS_AUX!A:F,6,FALSE),0)</f>
        <v>117.5</v>
      </c>
      <c r="G5205" s="375">
        <f>IF(C5205="M.O.",VLOOKUP(A5205,INSUMOS_AUX!A:F,6,FALSE),0)</f>
        <v>0</v>
      </c>
    </row>
    <row r="5206" spans="1:7">
      <c r="A5206" s="414">
        <v>36150</v>
      </c>
      <c r="B5206" s="372" t="s">
        <v>780</v>
      </c>
      <c r="C5206" s="374" t="s">
        <v>43</v>
      </c>
      <c r="D5206" s="374" t="s">
        <v>2</v>
      </c>
      <c r="E5206" s="375">
        <v>3.265535E-3</v>
      </c>
      <c r="F5206" s="268">
        <f>IF(C5206="MAT.",VLOOKUP(A5206,INSUMOS_AUX!A:F,6,FALSE),0)</f>
        <v>29.7</v>
      </c>
      <c r="G5206" s="375">
        <f>IF(C5206="M.O.",VLOOKUP(A5206,INSUMOS_AUX!A:F,6,FALSE),0)</f>
        <v>0</v>
      </c>
    </row>
    <row r="5207" spans="1:7" ht="21">
      <c r="A5207" s="414">
        <v>36153</v>
      </c>
      <c r="B5207" s="372" t="s">
        <v>4184</v>
      </c>
      <c r="C5207" s="374" t="s">
        <v>43</v>
      </c>
      <c r="D5207" s="374" t="s">
        <v>2</v>
      </c>
      <c r="E5207" s="375">
        <v>1.3265499999999999E-3</v>
      </c>
      <c r="F5207" s="268">
        <f>IF(C5207="MAT.",VLOOKUP(A5207,INSUMOS_AUX!A:F,6,FALSE),0)</f>
        <v>133.75</v>
      </c>
      <c r="G5207" s="375">
        <f>IF(C5207="M.O.",VLOOKUP(A5207,INSUMOS_AUX!A:F,6,FALSE),0)</f>
        <v>0</v>
      </c>
    </row>
    <row r="5208" spans="1:7">
      <c r="A5208" s="414">
        <v>37370</v>
      </c>
      <c r="B5208" s="372" t="s">
        <v>104</v>
      </c>
      <c r="C5208" s="374" t="s">
        <v>43</v>
      </c>
      <c r="D5208" s="374" t="s">
        <v>97</v>
      </c>
      <c r="E5208" s="375">
        <v>1.234</v>
      </c>
      <c r="F5208" s="268">
        <f>IF(C5208="MAT.",VLOOKUP(A5208,INSUMOS_AUX!A:F,6,FALSE),0)</f>
        <v>1.7</v>
      </c>
      <c r="G5208" s="375">
        <f>IF(C5208="M.O.",VLOOKUP(A5208,INSUMOS_AUX!A:F,6,FALSE),0)</f>
        <v>0</v>
      </c>
    </row>
    <row r="5209" spans="1:7">
      <c r="A5209" s="414">
        <v>37371</v>
      </c>
      <c r="B5209" s="372" t="s">
        <v>105</v>
      </c>
      <c r="C5209" s="374" t="s">
        <v>43</v>
      </c>
      <c r="D5209" s="374" t="s">
        <v>97</v>
      </c>
      <c r="E5209" s="375">
        <v>1.234</v>
      </c>
      <c r="F5209" s="268">
        <f>IF(C5209="MAT.",VLOOKUP(A5209,INSUMOS_AUX!A:F,6,FALSE),0)</f>
        <v>0.64</v>
      </c>
      <c r="G5209" s="375">
        <f>IF(C5209="M.O.",VLOOKUP(A5209,INSUMOS_AUX!A:F,6,FALSE),0)</f>
        <v>0</v>
      </c>
    </row>
    <row r="5210" spans="1:7">
      <c r="A5210" s="414">
        <v>37372</v>
      </c>
      <c r="B5210" s="372" t="s">
        <v>106</v>
      </c>
      <c r="C5210" s="374" t="s">
        <v>43</v>
      </c>
      <c r="D5210" s="374" t="s">
        <v>97</v>
      </c>
      <c r="E5210" s="375">
        <v>1.234</v>
      </c>
      <c r="F5210" s="268">
        <f>IF(C5210="MAT.",VLOOKUP(A5210,INSUMOS_AUX!A:F,6,FALSE),0)</f>
        <v>0.37</v>
      </c>
      <c r="G5210" s="375">
        <f>IF(C5210="M.O.",VLOOKUP(A5210,INSUMOS_AUX!A:F,6,FALSE),0)</f>
        <v>0</v>
      </c>
    </row>
    <row r="5211" spans="1:7">
      <c r="A5211" s="414">
        <v>37373</v>
      </c>
      <c r="B5211" s="372" t="s">
        <v>107</v>
      </c>
      <c r="C5211" s="374" t="s">
        <v>43</v>
      </c>
      <c r="D5211" s="374" t="s">
        <v>97</v>
      </c>
      <c r="E5211" s="375">
        <v>1.234</v>
      </c>
      <c r="F5211" s="268">
        <f>IF(C5211="MAT.",VLOOKUP(A5211,INSUMOS_AUX!A:F,6,FALSE),0)</f>
        <v>0.02</v>
      </c>
      <c r="G5211" s="375">
        <f>IF(C5211="M.O.",VLOOKUP(A5211,INSUMOS_AUX!A:F,6,FALSE),0)</f>
        <v>0</v>
      </c>
    </row>
    <row r="5212" spans="1:7" ht="21">
      <c r="A5212" s="414">
        <v>38094</v>
      </c>
      <c r="B5212" s="372" t="s">
        <v>367</v>
      </c>
      <c r="C5212" s="374" t="s">
        <v>43</v>
      </c>
      <c r="D5212" s="374" t="s">
        <v>2</v>
      </c>
      <c r="E5212" s="375">
        <v>1</v>
      </c>
      <c r="F5212" s="268">
        <f>IF(C5212="MAT.",VLOOKUP(A5212,INSUMOS_AUX!A:F,6,FALSE),0)</f>
        <v>1.9</v>
      </c>
      <c r="G5212" s="375">
        <f>IF(C5212="M.O.",VLOOKUP(A5212,INSUMOS_AUX!A:F,6,FALSE),0)</f>
        <v>0</v>
      </c>
    </row>
    <row r="5213" spans="1:7" ht="21">
      <c r="A5213" s="414">
        <v>38099</v>
      </c>
      <c r="B5213" s="372" t="s">
        <v>368</v>
      </c>
      <c r="C5213" s="374" t="s">
        <v>43</v>
      </c>
      <c r="D5213" s="374" t="s">
        <v>2</v>
      </c>
      <c r="E5213" s="375">
        <v>1</v>
      </c>
      <c r="F5213" s="268">
        <f>IF(C5213="MAT.",VLOOKUP(A5213,INSUMOS_AUX!A:F,6,FALSE),0)</f>
        <v>0.98</v>
      </c>
      <c r="G5213" s="375">
        <f>IF(C5213="M.O.",VLOOKUP(A5213,INSUMOS_AUX!A:F,6,FALSE),0)</f>
        <v>0</v>
      </c>
    </row>
    <row r="5214" spans="1:7">
      <c r="A5214" s="414">
        <v>38101</v>
      </c>
      <c r="B5214" s="372" t="s">
        <v>369</v>
      </c>
      <c r="C5214" s="374" t="s">
        <v>43</v>
      </c>
      <c r="D5214" s="374" t="s">
        <v>2</v>
      </c>
      <c r="E5214" s="375">
        <v>2</v>
      </c>
      <c r="F5214" s="268">
        <f>IF(C5214="MAT.",VLOOKUP(A5214,INSUMOS_AUX!A:F,6,FALSE),0)</f>
        <v>5.0999999999999996</v>
      </c>
      <c r="G5214" s="375">
        <f>IF(C5214="M.O.",VLOOKUP(A5214,INSUMOS_AUX!A:F,6,FALSE),0)</f>
        <v>0</v>
      </c>
    </row>
    <row r="5215" spans="1:7">
      <c r="A5215" s="414">
        <v>38382</v>
      </c>
      <c r="B5215" s="372" t="s">
        <v>2915</v>
      </c>
      <c r="C5215" s="374" t="s">
        <v>43</v>
      </c>
      <c r="D5215" s="374" t="s">
        <v>2</v>
      </c>
      <c r="E5215" s="375">
        <v>3.3688199999999998E-3</v>
      </c>
      <c r="F5215" s="268">
        <f>IF(C5215="MAT.",VLOOKUP(A5215,INSUMOS_AUX!A:F,6,FALSE),0)</f>
        <v>7.37</v>
      </c>
      <c r="G5215" s="375">
        <f>IF(C5215="M.O.",VLOOKUP(A5215,INSUMOS_AUX!A:F,6,FALSE),0)</f>
        <v>0</v>
      </c>
    </row>
    <row r="5216" spans="1:7">
      <c r="A5216" s="414">
        <v>38390</v>
      </c>
      <c r="B5216" s="372" t="s">
        <v>4067</v>
      </c>
      <c r="C5216" s="374" t="s">
        <v>43</v>
      </c>
      <c r="D5216" s="374" t="s">
        <v>2</v>
      </c>
      <c r="E5216" s="375">
        <v>1.8651919999999999E-3</v>
      </c>
      <c r="F5216" s="268">
        <f>IF(C5216="MAT.",VLOOKUP(A5216,INSUMOS_AUX!A:F,6,FALSE),0)</f>
        <v>22.22</v>
      </c>
      <c r="G5216" s="375">
        <f>IF(C5216="M.O.",VLOOKUP(A5216,INSUMOS_AUX!A:F,6,FALSE),0)</f>
        <v>0</v>
      </c>
    </row>
    <row r="5217" spans="1:7">
      <c r="A5217" s="414">
        <v>38393</v>
      </c>
      <c r="B5217" s="372" t="s">
        <v>4066</v>
      </c>
      <c r="C5217" s="374" t="s">
        <v>43</v>
      </c>
      <c r="D5217" s="374" t="s">
        <v>2</v>
      </c>
      <c r="E5217" s="375">
        <v>1.8651919999999999E-3</v>
      </c>
      <c r="F5217" s="268">
        <f>IF(C5217="MAT.",VLOOKUP(A5217,INSUMOS_AUX!A:F,6,FALSE),0)</f>
        <v>10.02</v>
      </c>
      <c r="G5217" s="375">
        <f>IF(C5217="M.O.",VLOOKUP(A5217,INSUMOS_AUX!A:F,6,FALSE),0)</f>
        <v>0</v>
      </c>
    </row>
    <row r="5218" spans="1:7">
      <c r="A5218" s="414">
        <v>38396</v>
      </c>
      <c r="B5218" s="372" t="s">
        <v>4090</v>
      </c>
      <c r="C5218" s="374" t="s">
        <v>43</v>
      </c>
      <c r="D5218" s="374" t="s">
        <v>2</v>
      </c>
      <c r="E5218" s="375">
        <v>6.6883000000000003E-5</v>
      </c>
      <c r="F5218" s="268">
        <f>IF(C5218="MAT.",VLOOKUP(A5218,INSUMOS_AUX!A:F,6,FALSE),0)</f>
        <v>308.81</v>
      </c>
      <c r="G5218" s="375">
        <f>IF(C5218="M.O.",VLOOKUP(A5218,INSUMOS_AUX!A:F,6,FALSE),0)</f>
        <v>0</v>
      </c>
    </row>
    <row r="5219" spans="1:7">
      <c r="A5219" s="414">
        <v>38399</v>
      </c>
      <c r="B5219" s="372" t="s">
        <v>914</v>
      </c>
      <c r="C5219" s="374" t="s">
        <v>43</v>
      </c>
      <c r="D5219" s="374" t="s">
        <v>2</v>
      </c>
      <c r="E5219" s="375">
        <v>3.3416700000000001E-4</v>
      </c>
      <c r="F5219" s="268">
        <f>IF(C5219="MAT.",VLOOKUP(A5219,INSUMOS_AUX!A:F,6,FALSE),0)</f>
        <v>123.87</v>
      </c>
      <c r="G5219" s="375">
        <f>IF(C5219="M.O.",VLOOKUP(A5219,INSUMOS_AUX!A:F,6,FALSE),0)</f>
        <v>0</v>
      </c>
    </row>
    <row r="5220" spans="1:7" ht="21">
      <c r="A5220" s="414">
        <v>38413</v>
      </c>
      <c r="B5220" s="372" t="s">
        <v>2921</v>
      </c>
      <c r="C5220" s="374" t="s">
        <v>43</v>
      </c>
      <c r="D5220" s="374" t="s">
        <v>2</v>
      </c>
      <c r="E5220" s="375">
        <v>5.4419999999999997E-5</v>
      </c>
      <c r="F5220" s="268">
        <f>IF(C5220="MAT.",VLOOKUP(A5220,INSUMOS_AUX!A:F,6,FALSE),0)</f>
        <v>623.17999999999995</v>
      </c>
      <c r="G5220" s="375">
        <f>IF(C5220="M.O.",VLOOKUP(A5220,INSUMOS_AUX!A:F,6,FALSE),0)</f>
        <v>0</v>
      </c>
    </row>
    <row r="5221" spans="1:7">
      <c r="A5221" s="414">
        <v>38476</v>
      </c>
      <c r="B5221" s="372" t="s">
        <v>2266</v>
      </c>
      <c r="C5221" s="374" t="s">
        <v>43</v>
      </c>
      <c r="D5221" s="374" t="s">
        <v>2</v>
      </c>
      <c r="E5221" s="375">
        <v>2.53835E-4</v>
      </c>
      <c r="F5221" s="268">
        <f>IF(C5221="MAT.",VLOOKUP(A5221,INSUMOS_AUX!A:F,6,FALSE),0)</f>
        <v>186.63</v>
      </c>
      <c r="G5221" s="375">
        <f>IF(C5221="M.O.",VLOOKUP(A5221,INSUMOS_AUX!A:F,6,FALSE),0)</f>
        <v>0</v>
      </c>
    </row>
    <row r="5222" spans="1:7">
      <c r="A5222" s="414">
        <v>38477</v>
      </c>
      <c r="B5222" s="372" t="s">
        <v>2267</v>
      </c>
      <c r="C5222" s="374" t="s">
        <v>43</v>
      </c>
      <c r="D5222" s="374" t="s">
        <v>2</v>
      </c>
      <c r="E5222" s="375">
        <v>5.4419999999999997E-5</v>
      </c>
      <c r="F5222" s="268">
        <f>IF(C5222="MAT.",VLOOKUP(A5222,INSUMOS_AUX!A:F,6,FALSE),0)</f>
        <v>528.54</v>
      </c>
      <c r="G5222" s="375">
        <f>IF(C5222="M.O.",VLOOKUP(A5222,INSUMOS_AUX!A:F,6,FALSE),0)</f>
        <v>0</v>
      </c>
    </row>
    <row r="5223" spans="1:7">
      <c r="A5223" s="414"/>
      <c r="B5223" s="110"/>
      <c r="C5223" s="97"/>
      <c r="D5223" s="97"/>
      <c r="E5223" s="97"/>
      <c r="F5223" s="97"/>
      <c r="G5223" s="97"/>
    </row>
    <row r="5224" spans="1:7" ht="21">
      <c r="A5224" s="414" t="s">
        <v>5904</v>
      </c>
      <c r="B5224" s="358" t="s">
        <v>5905</v>
      </c>
      <c r="C5224" s="360" t="s">
        <v>75</v>
      </c>
      <c r="D5224" s="360" t="s">
        <v>2</v>
      </c>
      <c r="E5224" s="361">
        <v>30</v>
      </c>
      <c r="F5224" s="361">
        <f t="shared" ref="F5224:G5224" si="173">SUMPRODUCT($E5225:$E5253,F5225:F5253)</f>
        <v>16.857413666380001</v>
      </c>
      <c r="G5224" s="361">
        <f t="shared" si="173"/>
        <v>11.547050164</v>
      </c>
    </row>
    <row r="5225" spans="1:7">
      <c r="A5225" s="414">
        <v>10</v>
      </c>
      <c r="B5225" s="372" t="s">
        <v>332</v>
      </c>
      <c r="C5225" s="374" t="s">
        <v>43</v>
      </c>
      <c r="D5225" s="374" t="s">
        <v>2</v>
      </c>
      <c r="E5225" s="375">
        <v>7.5522030000000004E-3</v>
      </c>
      <c r="F5225" s="268">
        <f>IF(C5225="MAT.",VLOOKUP(A5225,INSUMOS_AUX!A:F,6,FALSE),0)</f>
        <v>6.13</v>
      </c>
      <c r="G5225" s="375">
        <f>IF(C5225="M.O.",VLOOKUP(A5225,INSUMOS_AUX!A:F,6,FALSE),0)</f>
        <v>0</v>
      </c>
    </row>
    <row r="5226" spans="1:7" ht="21">
      <c r="A5226" s="414">
        <v>11359</v>
      </c>
      <c r="B5226" s="372" t="s">
        <v>5603</v>
      </c>
      <c r="C5226" s="374" t="s">
        <v>43</v>
      </c>
      <c r="D5226" s="374" t="s">
        <v>2</v>
      </c>
      <c r="E5226" s="375">
        <v>6.3773000000000001E-5</v>
      </c>
      <c r="F5226" s="268">
        <f>IF(C5226="MAT.",VLOOKUP(A5226,INSUMOS_AUX!A:F,6,FALSE),0)</f>
        <v>604.45000000000005</v>
      </c>
      <c r="G5226" s="375">
        <f>IF(C5226="M.O.",VLOOKUP(A5226,INSUMOS_AUX!A:F,6,FALSE),0)</f>
        <v>0</v>
      </c>
    </row>
    <row r="5227" spans="1:7">
      <c r="A5227" s="414">
        <v>12815</v>
      </c>
      <c r="B5227" s="372" t="s">
        <v>2406</v>
      </c>
      <c r="C5227" s="374" t="s">
        <v>43</v>
      </c>
      <c r="D5227" s="374" t="s">
        <v>2</v>
      </c>
      <c r="E5227" s="375">
        <v>8.5430920000000004E-3</v>
      </c>
      <c r="F5227" s="268">
        <f>IF(C5227="MAT.",VLOOKUP(A5227,INSUMOS_AUX!A:F,6,FALSE),0)</f>
        <v>5.65</v>
      </c>
      <c r="G5227" s="375">
        <f>IF(C5227="M.O.",VLOOKUP(A5227,INSUMOS_AUX!A:F,6,FALSE),0)</f>
        <v>0</v>
      </c>
    </row>
    <row r="5228" spans="1:7">
      <c r="A5228" s="414">
        <v>12892</v>
      </c>
      <c r="B5228" s="372" t="s">
        <v>328</v>
      </c>
      <c r="C5228" s="374" t="s">
        <v>43</v>
      </c>
      <c r="D5228" s="374" t="s">
        <v>98</v>
      </c>
      <c r="E5228" s="375">
        <v>1.2937992000000001E-2</v>
      </c>
      <c r="F5228" s="268">
        <f>IF(C5228="MAT.",VLOOKUP(A5228,INSUMOS_AUX!A:F,6,FALSE),0)</f>
        <v>9</v>
      </c>
      <c r="G5228" s="375">
        <f>IF(C5228="M.O.",VLOOKUP(A5228,INSUMOS_AUX!A:F,6,FALSE),0)</f>
        <v>0</v>
      </c>
    </row>
    <row r="5229" spans="1:7">
      <c r="A5229" s="414">
        <v>12893</v>
      </c>
      <c r="B5229" s="372" t="s">
        <v>329</v>
      </c>
      <c r="C5229" s="374" t="s">
        <v>43</v>
      </c>
      <c r="D5229" s="374" t="s">
        <v>98</v>
      </c>
      <c r="E5229" s="375">
        <v>1.5081420000000001E-3</v>
      </c>
      <c r="F5229" s="268">
        <f>IF(C5229="MAT.",VLOOKUP(A5229,INSUMOS_AUX!A:F,6,FALSE),0)</f>
        <v>48</v>
      </c>
      <c r="G5229" s="375">
        <f>IF(C5229="M.O.",VLOOKUP(A5229,INSUMOS_AUX!A:F,6,FALSE),0)</f>
        <v>0</v>
      </c>
    </row>
    <row r="5230" spans="1:7">
      <c r="A5230" s="414">
        <v>2436</v>
      </c>
      <c r="B5230" s="372" t="s">
        <v>333</v>
      </c>
      <c r="C5230" s="374" t="s">
        <v>92</v>
      </c>
      <c r="D5230" s="374" t="s">
        <v>97</v>
      </c>
      <c r="E5230" s="375">
        <v>0.54904330000000001</v>
      </c>
      <c r="F5230" s="268">
        <f>IF(C5230="MAT.",VLOOKUP(A5230,INSUMOS_AUX!A:F,6,FALSE),0)</f>
        <v>0</v>
      </c>
      <c r="G5230" s="375">
        <f>IF(C5230="M.O.",VLOOKUP(A5230,INSUMOS_AUX!A:F,6,FALSE),0)</f>
        <v>13.35</v>
      </c>
    </row>
    <row r="5231" spans="1:7">
      <c r="A5231" s="414">
        <v>247</v>
      </c>
      <c r="B5231" s="372" t="s">
        <v>348</v>
      </c>
      <c r="C5231" s="374" t="s">
        <v>92</v>
      </c>
      <c r="D5231" s="374" t="s">
        <v>97</v>
      </c>
      <c r="E5231" s="375">
        <v>0.42131089999999999</v>
      </c>
      <c r="F5231" s="268">
        <f>IF(C5231="MAT.",VLOOKUP(A5231,INSUMOS_AUX!A:F,6,FALSE),0)</f>
        <v>0</v>
      </c>
      <c r="G5231" s="375">
        <f>IF(C5231="M.O.",VLOOKUP(A5231,INSUMOS_AUX!A:F,6,FALSE),0)</f>
        <v>10.01</v>
      </c>
    </row>
    <row r="5232" spans="1:7">
      <c r="A5232" s="414">
        <v>25966</v>
      </c>
      <c r="B5232" s="372" t="s">
        <v>3980</v>
      </c>
      <c r="C5232" s="374" t="s">
        <v>43</v>
      </c>
      <c r="D5232" s="374" t="s">
        <v>113</v>
      </c>
      <c r="E5232" s="375">
        <v>1.423833E-3</v>
      </c>
      <c r="F5232" s="268">
        <f>IF(C5232="MAT.",VLOOKUP(A5232,INSUMOS_AUX!A:F,6,FALSE),0)</f>
        <v>13.63</v>
      </c>
      <c r="G5232" s="375">
        <f>IF(C5232="M.O.",VLOOKUP(A5232,INSUMOS_AUX!A:F,6,FALSE),0)</f>
        <v>0</v>
      </c>
    </row>
    <row r="5233" spans="1:7">
      <c r="A5233" s="414">
        <v>2711</v>
      </c>
      <c r="B5233" s="372" t="s">
        <v>334</v>
      </c>
      <c r="C5233" s="374" t="s">
        <v>43</v>
      </c>
      <c r="D5233" s="374" t="s">
        <v>2</v>
      </c>
      <c r="E5233" s="375">
        <v>6.2605199999999999E-4</v>
      </c>
      <c r="F5233" s="268">
        <f>IF(C5233="MAT.",VLOOKUP(A5233,INSUMOS_AUX!A:F,6,FALSE),0)</f>
        <v>100.24</v>
      </c>
      <c r="G5233" s="375">
        <f>IF(C5233="M.O.",VLOOKUP(A5233,INSUMOS_AUX!A:F,6,FALSE),0)</f>
        <v>0</v>
      </c>
    </row>
    <row r="5234" spans="1:7">
      <c r="A5234" s="414">
        <v>36144</v>
      </c>
      <c r="B5234" s="372" t="s">
        <v>4026</v>
      </c>
      <c r="C5234" s="374" t="s">
        <v>43</v>
      </c>
      <c r="D5234" s="374" t="s">
        <v>2</v>
      </c>
      <c r="E5234" s="375">
        <v>0.10502094300000001</v>
      </c>
      <c r="F5234" s="268">
        <f>IF(C5234="MAT.",VLOOKUP(A5234,INSUMOS_AUX!A:F,6,FALSE),0)</f>
        <v>1.1200000000000001</v>
      </c>
      <c r="G5234" s="375">
        <f>IF(C5234="M.O.",VLOOKUP(A5234,INSUMOS_AUX!A:F,6,FALSE),0)</f>
        <v>0</v>
      </c>
    </row>
    <row r="5235" spans="1:7">
      <c r="A5235" s="414">
        <v>36146</v>
      </c>
      <c r="B5235" s="372" t="s">
        <v>3883</v>
      </c>
      <c r="C5235" s="374" t="s">
        <v>43</v>
      </c>
      <c r="D5235" s="374" t="s">
        <v>2</v>
      </c>
      <c r="E5235" s="375">
        <v>1.168363E-3</v>
      </c>
      <c r="F5235" s="268">
        <f>IF(C5235="MAT.",VLOOKUP(A5235,INSUMOS_AUX!A:F,6,FALSE),0)</f>
        <v>170</v>
      </c>
      <c r="G5235" s="375">
        <f>IF(C5235="M.O.",VLOOKUP(A5235,INSUMOS_AUX!A:F,6,FALSE),0)</f>
        <v>0</v>
      </c>
    </row>
    <row r="5236" spans="1:7" ht="21">
      <c r="A5236" s="414">
        <v>36149</v>
      </c>
      <c r="B5236" s="372" t="s">
        <v>4647</v>
      </c>
      <c r="C5236" s="374" t="s">
        <v>43</v>
      </c>
      <c r="D5236" s="374" t="s">
        <v>2</v>
      </c>
      <c r="E5236" s="375">
        <v>6.7823999999999998E-4</v>
      </c>
      <c r="F5236" s="268">
        <f>IF(C5236="MAT.",VLOOKUP(A5236,INSUMOS_AUX!A:F,6,FALSE),0)</f>
        <v>117.5</v>
      </c>
      <c r="G5236" s="375">
        <f>IF(C5236="M.O.",VLOOKUP(A5236,INSUMOS_AUX!A:F,6,FALSE),0)</f>
        <v>0</v>
      </c>
    </row>
    <row r="5237" spans="1:7">
      <c r="A5237" s="414">
        <v>36150</v>
      </c>
      <c r="B5237" s="372" t="s">
        <v>780</v>
      </c>
      <c r="C5237" s="374" t="s">
        <v>43</v>
      </c>
      <c r="D5237" s="374" t="s">
        <v>2</v>
      </c>
      <c r="E5237" s="375">
        <v>2.4928149999999998E-3</v>
      </c>
      <c r="F5237" s="268">
        <f>IF(C5237="MAT.",VLOOKUP(A5237,INSUMOS_AUX!A:F,6,FALSE),0)</f>
        <v>29.7</v>
      </c>
      <c r="G5237" s="375">
        <f>IF(C5237="M.O.",VLOOKUP(A5237,INSUMOS_AUX!A:F,6,FALSE),0)</f>
        <v>0</v>
      </c>
    </row>
    <row r="5238" spans="1:7" ht="21">
      <c r="A5238" s="414">
        <v>36153</v>
      </c>
      <c r="B5238" s="372" t="s">
        <v>4184</v>
      </c>
      <c r="C5238" s="374" t="s">
        <v>43</v>
      </c>
      <c r="D5238" s="374" t="s">
        <v>2</v>
      </c>
      <c r="E5238" s="375">
        <v>1.0126499999999999E-3</v>
      </c>
      <c r="F5238" s="268">
        <f>IF(C5238="MAT.",VLOOKUP(A5238,INSUMOS_AUX!A:F,6,FALSE),0)</f>
        <v>133.75</v>
      </c>
      <c r="G5238" s="375">
        <f>IF(C5238="M.O.",VLOOKUP(A5238,INSUMOS_AUX!A:F,6,FALSE),0)</f>
        <v>0</v>
      </c>
    </row>
    <row r="5239" spans="1:7">
      <c r="A5239" s="414">
        <v>37370</v>
      </c>
      <c r="B5239" s="372" t="s">
        <v>104</v>
      </c>
      <c r="C5239" s="374" t="s">
        <v>43</v>
      </c>
      <c r="D5239" s="374" t="s">
        <v>97</v>
      </c>
      <c r="E5239" s="375">
        <v>0.94199999999999995</v>
      </c>
      <c r="F5239" s="268">
        <f>IF(C5239="MAT.",VLOOKUP(A5239,INSUMOS_AUX!A:F,6,FALSE),0)</f>
        <v>1.7</v>
      </c>
      <c r="G5239" s="375">
        <f>IF(C5239="M.O.",VLOOKUP(A5239,INSUMOS_AUX!A:F,6,FALSE),0)</f>
        <v>0</v>
      </c>
    </row>
    <row r="5240" spans="1:7">
      <c r="A5240" s="414">
        <v>37371</v>
      </c>
      <c r="B5240" s="372" t="s">
        <v>105</v>
      </c>
      <c r="C5240" s="374" t="s">
        <v>43</v>
      </c>
      <c r="D5240" s="374" t="s">
        <v>97</v>
      </c>
      <c r="E5240" s="375">
        <v>0.94199999999999995</v>
      </c>
      <c r="F5240" s="268">
        <f>IF(C5240="MAT.",VLOOKUP(A5240,INSUMOS_AUX!A:F,6,FALSE),0)</f>
        <v>0.64</v>
      </c>
      <c r="G5240" s="375">
        <f>IF(C5240="M.O.",VLOOKUP(A5240,INSUMOS_AUX!A:F,6,FALSE),0)</f>
        <v>0</v>
      </c>
    </row>
    <row r="5241" spans="1:7">
      <c r="A5241" s="414">
        <v>37372</v>
      </c>
      <c r="B5241" s="372" t="s">
        <v>106</v>
      </c>
      <c r="C5241" s="374" t="s">
        <v>43</v>
      </c>
      <c r="D5241" s="374" t="s">
        <v>97</v>
      </c>
      <c r="E5241" s="375">
        <v>0.94199999999999995</v>
      </c>
      <c r="F5241" s="268">
        <f>IF(C5241="MAT.",VLOOKUP(A5241,INSUMOS_AUX!A:F,6,FALSE),0)</f>
        <v>0.37</v>
      </c>
      <c r="G5241" s="375">
        <f>IF(C5241="M.O.",VLOOKUP(A5241,INSUMOS_AUX!A:F,6,FALSE),0)</f>
        <v>0</v>
      </c>
    </row>
    <row r="5242" spans="1:7">
      <c r="A5242" s="414">
        <v>37373</v>
      </c>
      <c r="B5242" s="372" t="s">
        <v>107</v>
      </c>
      <c r="C5242" s="374" t="s">
        <v>43</v>
      </c>
      <c r="D5242" s="374" t="s">
        <v>97</v>
      </c>
      <c r="E5242" s="375">
        <v>0.94199999999999995</v>
      </c>
      <c r="F5242" s="268">
        <f>IF(C5242="MAT.",VLOOKUP(A5242,INSUMOS_AUX!A:F,6,FALSE),0)</f>
        <v>0.02</v>
      </c>
      <c r="G5242" s="375">
        <f>IF(C5242="M.O.",VLOOKUP(A5242,INSUMOS_AUX!A:F,6,FALSE),0)</f>
        <v>0</v>
      </c>
    </row>
    <row r="5243" spans="1:7" ht="21">
      <c r="A5243" s="414">
        <v>38094</v>
      </c>
      <c r="B5243" s="372" t="s">
        <v>367</v>
      </c>
      <c r="C5243" s="374" t="s">
        <v>43</v>
      </c>
      <c r="D5243" s="374" t="s">
        <v>2</v>
      </c>
      <c r="E5243" s="375">
        <v>1</v>
      </c>
      <c r="F5243" s="268">
        <f>IF(C5243="MAT.",VLOOKUP(A5243,INSUMOS_AUX!A:F,6,FALSE),0)</f>
        <v>1.9</v>
      </c>
      <c r="G5243" s="375">
        <f>IF(C5243="M.O.",VLOOKUP(A5243,INSUMOS_AUX!A:F,6,FALSE),0)</f>
        <v>0</v>
      </c>
    </row>
    <row r="5244" spans="1:7" ht="21">
      <c r="A5244" s="414">
        <v>38099</v>
      </c>
      <c r="B5244" s="372" t="s">
        <v>368</v>
      </c>
      <c r="C5244" s="374" t="s">
        <v>43</v>
      </c>
      <c r="D5244" s="374" t="s">
        <v>2</v>
      </c>
      <c r="E5244" s="375">
        <v>1</v>
      </c>
      <c r="F5244" s="268">
        <f>IF(C5244="MAT.",VLOOKUP(A5244,INSUMOS_AUX!A:F,6,FALSE),0)</f>
        <v>0.98</v>
      </c>
      <c r="G5244" s="375">
        <f>IF(C5244="M.O.",VLOOKUP(A5244,INSUMOS_AUX!A:F,6,FALSE),0)</f>
        <v>0</v>
      </c>
    </row>
    <row r="5245" spans="1:7">
      <c r="A5245" s="414">
        <v>38101</v>
      </c>
      <c r="B5245" s="372" t="s">
        <v>369</v>
      </c>
      <c r="C5245" s="374" t="s">
        <v>43</v>
      </c>
      <c r="D5245" s="374" t="s">
        <v>2</v>
      </c>
      <c r="E5245" s="375">
        <v>2</v>
      </c>
      <c r="F5245" s="268">
        <f>IF(C5245="MAT.",VLOOKUP(A5245,INSUMOS_AUX!A:F,6,FALSE),0)</f>
        <v>5.0999999999999996</v>
      </c>
      <c r="G5245" s="375">
        <f>IF(C5245="M.O.",VLOOKUP(A5245,INSUMOS_AUX!A:F,6,FALSE),0)</f>
        <v>0</v>
      </c>
    </row>
    <row r="5246" spans="1:7">
      <c r="A5246" s="414">
        <v>38382</v>
      </c>
      <c r="B5246" s="372" t="s">
        <v>2915</v>
      </c>
      <c r="C5246" s="374" t="s">
        <v>43</v>
      </c>
      <c r="D5246" s="374" t="s">
        <v>2</v>
      </c>
      <c r="E5246" s="375">
        <v>2.5716599999999999E-3</v>
      </c>
      <c r="F5246" s="268">
        <f>IF(C5246="MAT.",VLOOKUP(A5246,INSUMOS_AUX!A:F,6,FALSE),0)</f>
        <v>7.37</v>
      </c>
      <c r="G5246" s="375">
        <f>IF(C5246="M.O.",VLOOKUP(A5246,INSUMOS_AUX!A:F,6,FALSE),0)</f>
        <v>0</v>
      </c>
    </row>
    <row r="5247" spans="1:7">
      <c r="A5247" s="414">
        <v>38390</v>
      </c>
      <c r="B5247" s="372" t="s">
        <v>4067</v>
      </c>
      <c r="C5247" s="374" t="s">
        <v>43</v>
      </c>
      <c r="D5247" s="374" t="s">
        <v>2</v>
      </c>
      <c r="E5247" s="375">
        <v>1.423833E-3</v>
      </c>
      <c r="F5247" s="268">
        <f>IF(C5247="MAT.",VLOOKUP(A5247,INSUMOS_AUX!A:F,6,FALSE),0)</f>
        <v>22.22</v>
      </c>
      <c r="G5247" s="375">
        <f>IF(C5247="M.O.",VLOOKUP(A5247,INSUMOS_AUX!A:F,6,FALSE),0)</f>
        <v>0</v>
      </c>
    </row>
    <row r="5248" spans="1:7">
      <c r="A5248" s="414">
        <v>38393</v>
      </c>
      <c r="B5248" s="372" t="s">
        <v>4066</v>
      </c>
      <c r="C5248" s="374" t="s">
        <v>43</v>
      </c>
      <c r="D5248" s="374" t="s">
        <v>2</v>
      </c>
      <c r="E5248" s="375">
        <v>1.423833E-3</v>
      </c>
      <c r="F5248" s="268">
        <f>IF(C5248="MAT.",VLOOKUP(A5248,INSUMOS_AUX!A:F,6,FALSE),0)</f>
        <v>10.02</v>
      </c>
      <c r="G5248" s="375">
        <f>IF(C5248="M.O.",VLOOKUP(A5248,INSUMOS_AUX!A:F,6,FALSE),0)</f>
        <v>0</v>
      </c>
    </row>
    <row r="5249" spans="1:7">
      <c r="A5249" s="414">
        <v>38396</v>
      </c>
      <c r="B5249" s="372" t="s">
        <v>4090</v>
      </c>
      <c r="C5249" s="374" t="s">
        <v>43</v>
      </c>
      <c r="D5249" s="374" t="s">
        <v>2</v>
      </c>
      <c r="E5249" s="375">
        <v>5.1057000000000003E-5</v>
      </c>
      <c r="F5249" s="268">
        <f>IF(C5249="MAT.",VLOOKUP(A5249,INSUMOS_AUX!A:F,6,FALSE),0)</f>
        <v>308.81</v>
      </c>
      <c r="G5249" s="375">
        <f>IF(C5249="M.O.",VLOOKUP(A5249,INSUMOS_AUX!A:F,6,FALSE),0)</f>
        <v>0</v>
      </c>
    </row>
    <row r="5250" spans="1:7">
      <c r="A5250" s="414">
        <v>38399</v>
      </c>
      <c r="B5250" s="372" t="s">
        <v>914</v>
      </c>
      <c r="C5250" s="374" t="s">
        <v>43</v>
      </c>
      <c r="D5250" s="374" t="s">
        <v>2</v>
      </c>
      <c r="E5250" s="375">
        <v>2.5509300000000002E-4</v>
      </c>
      <c r="F5250" s="268">
        <f>IF(C5250="MAT.",VLOOKUP(A5250,INSUMOS_AUX!A:F,6,FALSE),0)</f>
        <v>123.87</v>
      </c>
      <c r="G5250" s="375">
        <f>IF(C5250="M.O.",VLOOKUP(A5250,INSUMOS_AUX!A:F,6,FALSE),0)</f>
        <v>0</v>
      </c>
    </row>
    <row r="5251" spans="1:7" ht="21">
      <c r="A5251" s="414">
        <v>38413</v>
      </c>
      <c r="B5251" s="372" t="s">
        <v>2921</v>
      </c>
      <c r="C5251" s="374" t="s">
        <v>43</v>
      </c>
      <c r="D5251" s="374" t="s">
        <v>2</v>
      </c>
      <c r="E5251" s="375">
        <v>4.1542000000000003E-5</v>
      </c>
      <c r="F5251" s="268">
        <f>IF(C5251="MAT.",VLOOKUP(A5251,INSUMOS_AUX!A:F,6,FALSE),0)</f>
        <v>623.17999999999995</v>
      </c>
      <c r="G5251" s="375">
        <f>IF(C5251="M.O.",VLOOKUP(A5251,INSUMOS_AUX!A:F,6,FALSE),0)</f>
        <v>0</v>
      </c>
    </row>
    <row r="5252" spans="1:7">
      <c r="A5252" s="414">
        <v>38476</v>
      </c>
      <c r="B5252" s="372" t="s">
        <v>2266</v>
      </c>
      <c r="C5252" s="374" t="s">
        <v>43</v>
      </c>
      <c r="D5252" s="374" t="s">
        <v>2</v>
      </c>
      <c r="E5252" s="375">
        <v>1.9376899999999999E-4</v>
      </c>
      <c r="F5252" s="268">
        <f>IF(C5252="MAT.",VLOOKUP(A5252,INSUMOS_AUX!A:F,6,FALSE),0)</f>
        <v>186.63</v>
      </c>
      <c r="G5252" s="375">
        <f>IF(C5252="M.O.",VLOOKUP(A5252,INSUMOS_AUX!A:F,6,FALSE),0)</f>
        <v>0</v>
      </c>
    </row>
    <row r="5253" spans="1:7">
      <c r="A5253" s="414">
        <v>38477</v>
      </c>
      <c r="B5253" s="372" t="s">
        <v>2267</v>
      </c>
      <c r="C5253" s="374" t="s">
        <v>43</v>
      </c>
      <c r="D5253" s="374" t="s">
        <v>2</v>
      </c>
      <c r="E5253" s="375">
        <v>4.1542000000000003E-5</v>
      </c>
      <c r="F5253" s="268">
        <f>IF(C5253="MAT.",VLOOKUP(A5253,INSUMOS_AUX!A:F,6,FALSE),0)</f>
        <v>528.54</v>
      </c>
      <c r="G5253" s="375">
        <f>IF(C5253="M.O.",VLOOKUP(A5253,INSUMOS_AUX!A:F,6,FALSE),0)</f>
        <v>0</v>
      </c>
    </row>
    <row r="5254" spans="1:7">
      <c r="A5254" s="414"/>
      <c r="B5254" s="110"/>
      <c r="C5254" s="97"/>
      <c r="D5254" s="97"/>
      <c r="E5254" s="97"/>
      <c r="F5254" s="97"/>
      <c r="G5254" s="97"/>
    </row>
    <row r="5255" spans="1:7" ht="21">
      <c r="A5255" s="414" t="s">
        <v>5948</v>
      </c>
      <c r="B5255" s="358" t="s">
        <v>5949</v>
      </c>
      <c r="C5255" s="360" t="s">
        <v>75</v>
      </c>
      <c r="D5255" s="360" t="s">
        <v>2</v>
      </c>
      <c r="E5255" s="361">
        <v>7</v>
      </c>
      <c r="F5255" s="361">
        <f t="shared" ref="F5255:G5255" si="174">SUMPRODUCT($E5256:$E5285,F5256:F5285)</f>
        <v>16.742671884289997</v>
      </c>
      <c r="G5255" s="361">
        <f t="shared" si="174"/>
        <v>13.063027732000002</v>
      </c>
    </row>
    <row r="5256" spans="1:7">
      <c r="A5256" s="414">
        <v>10</v>
      </c>
      <c r="B5256" s="372" t="s">
        <v>332</v>
      </c>
      <c r="C5256" s="374" t="s">
        <v>43</v>
      </c>
      <c r="D5256" s="374" t="s">
        <v>2</v>
      </c>
      <c r="E5256" s="375">
        <v>8.5623690000000002E-3</v>
      </c>
      <c r="F5256" s="268">
        <f>IF(C5256="MAT.",VLOOKUP(A5256,INSUMOS_AUX!A:F,6,FALSE),0)</f>
        <v>6.13</v>
      </c>
      <c r="G5256" s="375">
        <f>IF(C5256="M.O.",VLOOKUP(A5256,INSUMOS_AUX!A:F,6,FALSE),0)</f>
        <v>0</v>
      </c>
    </row>
    <row r="5257" spans="1:7" ht="21">
      <c r="A5257" s="414">
        <v>11359</v>
      </c>
      <c r="B5257" s="372" t="s">
        <v>5603</v>
      </c>
      <c r="C5257" s="374" t="s">
        <v>43</v>
      </c>
      <c r="D5257" s="374" t="s">
        <v>2</v>
      </c>
      <c r="E5257" s="375">
        <v>7.2303000000000002E-5</v>
      </c>
      <c r="F5257" s="268">
        <f>IF(C5257="MAT.",VLOOKUP(A5257,INSUMOS_AUX!A:F,6,FALSE),0)</f>
        <v>604.45000000000005</v>
      </c>
      <c r="G5257" s="375">
        <f>IF(C5257="M.O.",VLOOKUP(A5257,INSUMOS_AUX!A:F,6,FALSE),0)</f>
        <v>0</v>
      </c>
    </row>
    <row r="5258" spans="1:7">
      <c r="A5258" s="414">
        <v>12815</v>
      </c>
      <c r="B5258" s="372" t="s">
        <v>2406</v>
      </c>
      <c r="C5258" s="374" t="s">
        <v>43</v>
      </c>
      <c r="D5258" s="374" t="s">
        <v>2</v>
      </c>
      <c r="E5258" s="375">
        <v>9.6857980000000007E-3</v>
      </c>
      <c r="F5258" s="268">
        <f>IF(C5258="MAT.",VLOOKUP(A5258,INSUMOS_AUX!A:F,6,FALSE),0)</f>
        <v>5.65</v>
      </c>
      <c r="G5258" s="375">
        <f>IF(C5258="M.O.",VLOOKUP(A5258,INSUMOS_AUX!A:F,6,FALSE),0)</f>
        <v>0</v>
      </c>
    </row>
    <row r="5259" spans="1:7">
      <c r="A5259" s="414">
        <v>12892</v>
      </c>
      <c r="B5259" s="372" t="s">
        <v>328</v>
      </c>
      <c r="C5259" s="374" t="s">
        <v>43</v>
      </c>
      <c r="D5259" s="374" t="s">
        <v>98</v>
      </c>
      <c r="E5259" s="375">
        <v>1.4668552E-2</v>
      </c>
      <c r="F5259" s="268">
        <f>IF(C5259="MAT.",VLOOKUP(A5259,INSUMOS_AUX!A:F,6,FALSE),0)</f>
        <v>9</v>
      </c>
      <c r="G5259" s="375">
        <f>IF(C5259="M.O.",VLOOKUP(A5259,INSUMOS_AUX!A:F,6,FALSE),0)</f>
        <v>0</v>
      </c>
    </row>
    <row r="5260" spans="1:7">
      <c r="A5260" s="414">
        <v>12893</v>
      </c>
      <c r="B5260" s="372" t="s">
        <v>329</v>
      </c>
      <c r="C5260" s="374" t="s">
        <v>43</v>
      </c>
      <c r="D5260" s="374" t="s">
        <v>98</v>
      </c>
      <c r="E5260" s="375">
        <v>1.709868E-3</v>
      </c>
      <c r="F5260" s="268">
        <f>IF(C5260="MAT.",VLOOKUP(A5260,INSUMOS_AUX!A:F,6,FALSE),0)</f>
        <v>48</v>
      </c>
      <c r="G5260" s="375">
        <f>IF(C5260="M.O.",VLOOKUP(A5260,INSUMOS_AUX!A:F,6,FALSE),0)</f>
        <v>0</v>
      </c>
    </row>
    <row r="5261" spans="1:7">
      <c r="A5261" s="414">
        <v>2436</v>
      </c>
      <c r="B5261" s="372" t="s">
        <v>333</v>
      </c>
      <c r="C5261" s="374" t="s">
        <v>92</v>
      </c>
      <c r="D5261" s="374" t="s">
        <v>97</v>
      </c>
      <c r="E5261" s="375">
        <v>0.61393960000000003</v>
      </c>
      <c r="F5261" s="268">
        <f>IF(C5261="MAT.",VLOOKUP(A5261,INSUMOS_AUX!A:F,6,FALSE),0)</f>
        <v>0</v>
      </c>
      <c r="G5261" s="375">
        <f>IF(C5261="M.O.",VLOOKUP(A5261,INSUMOS_AUX!A:F,6,FALSE),0)</f>
        <v>13.35</v>
      </c>
    </row>
    <row r="5262" spans="1:7">
      <c r="A5262" s="414">
        <v>247</v>
      </c>
      <c r="B5262" s="372" t="s">
        <v>348</v>
      </c>
      <c r="C5262" s="374" t="s">
        <v>92</v>
      </c>
      <c r="D5262" s="374" t="s">
        <v>97</v>
      </c>
      <c r="E5262" s="375">
        <v>0.48620720000000001</v>
      </c>
      <c r="F5262" s="268">
        <f>IF(C5262="MAT.",VLOOKUP(A5262,INSUMOS_AUX!A:F,6,FALSE),0)</f>
        <v>0</v>
      </c>
      <c r="G5262" s="375">
        <f>IF(C5262="M.O.",VLOOKUP(A5262,INSUMOS_AUX!A:F,6,FALSE),0)</f>
        <v>10.01</v>
      </c>
    </row>
    <row r="5263" spans="1:7">
      <c r="A5263" s="414">
        <v>25966</v>
      </c>
      <c r="B5263" s="372" t="s">
        <v>3980</v>
      </c>
      <c r="C5263" s="374" t="s">
        <v>43</v>
      </c>
      <c r="D5263" s="374" t="s">
        <v>113</v>
      </c>
      <c r="E5263" s="375">
        <v>1.6142820000000001E-3</v>
      </c>
      <c r="F5263" s="268">
        <f>IF(C5263="MAT.",VLOOKUP(A5263,INSUMOS_AUX!A:F,6,FALSE),0)</f>
        <v>13.63</v>
      </c>
      <c r="G5263" s="375">
        <f>IF(C5263="M.O.",VLOOKUP(A5263,INSUMOS_AUX!A:F,6,FALSE),0)</f>
        <v>0</v>
      </c>
    </row>
    <row r="5264" spans="1:7">
      <c r="A5264" s="414">
        <v>2711</v>
      </c>
      <c r="B5264" s="372" t="s">
        <v>334</v>
      </c>
      <c r="C5264" s="374" t="s">
        <v>43</v>
      </c>
      <c r="D5264" s="374" t="s">
        <v>2</v>
      </c>
      <c r="E5264" s="375">
        <v>7.09792E-4</v>
      </c>
      <c r="F5264" s="268">
        <f>IF(C5264="MAT.",VLOOKUP(A5264,INSUMOS_AUX!A:F,6,FALSE),0)</f>
        <v>100.24</v>
      </c>
      <c r="G5264" s="375">
        <f>IF(C5264="M.O.",VLOOKUP(A5264,INSUMOS_AUX!A:F,6,FALSE),0)</f>
        <v>0</v>
      </c>
    </row>
    <row r="5265" spans="1:7">
      <c r="A5265" s="414">
        <v>36144</v>
      </c>
      <c r="B5265" s="372" t="s">
        <v>4026</v>
      </c>
      <c r="C5265" s="374" t="s">
        <v>43</v>
      </c>
      <c r="D5265" s="374" t="s">
        <v>2</v>
      </c>
      <c r="E5265" s="375">
        <v>0.119068329</v>
      </c>
      <c r="F5265" s="268">
        <f>IF(C5265="MAT.",VLOOKUP(A5265,INSUMOS_AUX!A:F,6,FALSE),0)</f>
        <v>1.1200000000000001</v>
      </c>
      <c r="G5265" s="375">
        <f>IF(C5265="M.O.",VLOOKUP(A5265,INSUMOS_AUX!A:F,6,FALSE),0)</f>
        <v>0</v>
      </c>
    </row>
    <row r="5266" spans="1:7">
      <c r="A5266" s="414">
        <v>36146</v>
      </c>
      <c r="B5266" s="372" t="s">
        <v>3883</v>
      </c>
      <c r="C5266" s="374" t="s">
        <v>43</v>
      </c>
      <c r="D5266" s="374" t="s">
        <v>2</v>
      </c>
      <c r="E5266" s="375">
        <v>1.3246410000000001E-3</v>
      </c>
      <c r="F5266" s="268">
        <f>IF(C5266="MAT.",VLOOKUP(A5266,INSUMOS_AUX!A:F,6,FALSE),0)</f>
        <v>170</v>
      </c>
      <c r="G5266" s="375">
        <f>IF(C5266="M.O.",VLOOKUP(A5266,INSUMOS_AUX!A:F,6,FALSE),0)</f>
        <v>0</v>
      </c>
    </row>
    <row r="5267" spans="1:7" ht="21">
      <c r="A5267" s="414">
        <v>36149</v>
      </c>
      <c r="B5267" s="372" t="s">
        <v>4647</v>
      </c>
      <c r="C5267" s="374" t="s">
        <v>43</v>
      </c>
      <c r="D5267" s="374" t="s">
        <v>2</v>
      </c>
      <c r="E5267" s="375">
        <v>7.6895999999999996E-4</v>
      </c>
      <c r="F5267" s="268">
        <f>IF(C5267="MAT.",VLOOKUP(A5267,INSUMOS_AUX!A:F,6,FALSE),0)</f>
        <v>117.5</v>
      </c>
      <c r="G5267" s="375">
        <f>IF(C5267="M.O.",VLOOKUP(A5267,INSUMOS_AUX!A:F,6,FALSE),0)</f>
        <v>0</v>
      </c>
    </row>
    <row r="5268" spans="1:7">
      <c r="A5268" s="414">
        <v>36150</v>
      </c>
      <c r="B5268" s="372" t="s">
        <v>780</v>
      </c>
      <c r="C5268" s="374" t="s">
        <v>43</v>
      </c>
      <c r="D5268" s="374" t="s">
        <v>2</v>
      </c>
      <c r="E5268" s="375">
        <v>2.8262489999999999E-3</v>
      </c>
      <c r="F5268" s="268">
        <f>IF(C5268="MAT.",VLOOKUP(A5268,INSUMOS_AUX!A:F,6,FALSE),0)</f>
        <v>29.7</v>
      </c>
      <c r="G5268" s="375">
        <f>IF(C5268="M.O.",VLOOKUP(A5268,INSUMOS_AUX!A:F,6,FALSE),0)</f>
        <v>0</v>
      </c>
    </row>
    <row r="5269" spans="1:7" ht="21">
      <c r="A5269" s="414">
        <v>36153</v>
      </c>
      <c r="B5269" s="372" t="s">
        <v>4184</v>
      </c>
      <c r="C5269" s="374" t="s">
        <v>43</v>
      </c>
      <c r="D5269" s="374" t="s">
        <v>2</v>
      </c>
      <c r="E5269" s="375">
        <v>1.1481E-3</v>
      </c>
      <c r="F5269" s="268">
        <f>IF(C5269="MAT.",VLOOKUP(A5269,INSUMOS_AUX!A:F,6,FALSE),0)</f>
        <v>133.75</v>
      </c>
      <c r="G5269" s="375">
        <f>IF(C5269="M.O.",VLOOKUP(A5269,INSUMOS_AUX!A:F,6,FALSE),0)</f>
        <v>0</v>
      </c>
    </row>
    <row r="5270" spans="1:7">
      <c r="A5270" s="414">
        <v>37370</v>
      </c>
      <c r="B5270" s="372" t="s">
        <v>104</v>
      </c>
      <c r="C5270" s="374" t="s">
        <v>43</v>
      </c>
      <c r="D5270" s="374" t="s">
        <v>97</v>
      </c>
      <c r="E5270" s="375">
        <v>1.0680000000000001</v>
      </c>
      <c r="F5270" s="268">
        <f>IF(C5270="MAT.",VLOOKUP(A5270,INSUMOS_AUX!A:F,6,FALSE),0)</f>
        <v>1.7</v>
      </c>
      <c r="G5270" s="375">
        <f>IF(C5270="M.O.",VLOOKUP(A5270,INSUMOS_AUX!A:F,6,FALSE),0)</f>
        <v>0</v>
      </c>
    </row>
    <row r="5271" spans="1:7">
      <c r="A5271" s="414">
        <v>37371</v>
      </c>
      <c r="B5271" s="372" t="s">
        <v>105</v>
      </c>
      <c r="C5271" s="374" t="s">
        <v>43</v>
      </c>
      <c r="D5271" s="374" t="s">
        <v>97</v>
      </c>
      <c r="E5271" s="375">
        <v>1.0680000000000001</v>
      </c>
      <c r="F5271" s="268">
        <f>IF(C5271="MAT.",VLOOKUP(A5271,INSUMOS_AUX!A:F,6,FALSE),0)</f>
        <v>0.64</v>
      </c>
      <c r="G5271" s="375">
        <f>IF(C5271="M.O.",VLOOKUP(A5271,INSUMOS_AUX!A:F,6,FALSE),0)</f>
        <v>0</v>
      </c>
    </row>
    <row r="5272" spans="1:7">
      <c r="A5272" s="414">
        <v>37372</v>
      </c>
      <c r="B5272" s="372" t="s">
        <v>106</v>
      </c>
      <c r="C5272" s="374" t="s">
        <v>43</v>
      </c>
      <c r="D5272" s="374" t="s">
        <v>97</v>
      </c>
      <c r="E5272" s="375">
        <v>1.0680000000000001</v>
      </c>
      <c r="F5272" s="268">
        <f>IF(C5272="MAT.",VLOOKUP(A5272,INSUMOS_AUX!A:F,6,FALSE),0)</f>
        <v>0.37</v>
      </c>
      <c r="G5272" s="375">
        <f>IF(C5272="M.O.",VLOOKUP(A5272,INSUMOS_AUX!A:F,6,FALSE),0)</f>
        <v>0</v>
      </c>
    </row>
    <row r="5273" spans="1:7">
      <c r="A5273" s="414">
        <v>37373</v>
      </c>
      <c r="B5273" s="372" t="s">
        <v>107</v>
      </c>
      <c r="C5273" s="374" t="s">
        <v>43</v>
      </c>
      <c r="D5273" s="374" t="s">
        <v>97</v>
      </c>
      <c r="E5273" s="375">
        <v>1.0680000000000001</v>
      </c>
      <c r="F5273" s="268">
        <f>IF(C5273="MAT.",VLOOKUP(A5273,INSUMOS_AUX!A:F,6,FALSE),0)</f>
        <v>0.02</v>
      </c>
      <c r="G5273" s="375">
        <f>IF(C5273="M.O.",VLOOKUP(A5273,INSUMOS_AUX!A:F,6,FALSE),0)</f>
        <v>0</v>
      </c>
    </row>
    <row r="5274" spans="1:7" ht="21">
      <c r="A5274" s="414">
        <v>38094</v>
      </c>
      <c r="B5274" s="372" t="s">
        <v>367</v>
      </c>
      <c r="C5274" s="374" t="s">
        <v>43</v>
      </c>
      <c r="D5274" s="374" t="s">
        <v>2</v>
      </c>
      <c r="E5274" s="375">
        <v>1</v>
      </c>
      <c r="F5274" s="268">
        <f>IF(C5274="MAT.",VLOOKUP(A5274,INSUMOS_AUX!A:F,6,FALSE),0)</f>
        <v>1.9</v>
      </c>
      <c r="G5274" s="375">
        <f>IF(C5274="M.O.",VLOOKUP(A5274,INSUMOS_AUX!A:F,6,FALSE),0)</f>
        <v>0</v>
      </c>
    </row>
    <row r="5275" spans="1:7" ht="21">
      <c r="A5275" s="414">
        <v>38099</v>
      </c>
      <c r="B5275" s="372" t="s">
        <v>368</v>
      </c>
      <c r="C5275" s="374" t="s">
        <v>43</v>
      </c>
      <c r="D5275" s="374" t="s">
        <v>2</v>
      </c>
      <c r="E5275" s="375">
        <v>1</v>
      </c>
      <c r="F5275" s="268">
        <f>IF(C5275="MAT.",VLOOKUP(A5275,INSUMOS_AUX!A:F,6,FALSE),0)</f>
        <v>0.98</v>
      </c>
      <c r="G5275" s="375">
        <f>IF(C5275="M.O.",VLOOKUP(A5275,INSUMOS_AUX!A:F,6,FALSE),0)</f>
        <v>0</v>
      </c>
    </row>
    <row r="5276" spans="1:7">
      <c r="A5276" s="414">
        <v>38101</v>
      </c>
      <c r="B5276" s="372" t="s">
        <v>369</v>
      </c>
      <c r="C5276" s="374" t="s">
        <v>43</v>
      </c>
      <c r="D5276" s="374" t="s">
        <v>2</v>
      </c>
      <c r="E5276" s="375">
        <v>1</v>
      </c>
      <c r="F5276" s="268">
        <f>IF(C5276="MAT.",VLOOKUP(A5276,INSUMOS_AUX!A:F,6,FALSE),0)</f>
        <v>5.0999999999999996</v>
      </c>
      <c r="G5276" s="375">
        <f>IF(C5276="M.O.",VLOOKUP(A5276,INSUMOS_AUX!A:F,6,FALSE),0)</f>
        <v>0</v>
      </c>
    </row>
    <row r="5277" spans="1:7">
      <c r="A5277" s="414">
        <v>38112</v>
      </c>
      <c r="B5277" s="372" t="s">
        <v>379</v>
      </c>
      <c r="C5277" s="374" t="s">
        <v>43</v>
      </c>
      <c r="D5277" s="374" t="s">
        <v>2</v>
      </c>
      <c r="E5277" s="375">
        <v>1</v>
      </c>
      <c r="F5277" s="268">
        <f>IF(C5277="MAT.",VLOOKUP(A5277,INSUMOS_AUX!A:F,6,FALSE),0)</f>
        <v>4.4800000000000004</v>
      </c>
      <c r="G5277" s="375">
        <f>IF(C5277="M.O.",VLOOKUP(A5277,INSUMOS_AUX!A:F,6,FALSE),0)</f>
        <v>0</v>
      </c>
    </row>
    <row r="5278" spans="1:7">
      <c r="A5278" s="414">
        <v>38382</v>
      </c>
      <c r="B5278" s="372" t="s">
        <v>2915</v>
      </c>
      <c r="C5278" s="374" t="s">
        <v>43</v>
      </c>
      <c r="D5278" s="374" t="s">
        <v>2</v>
      </c>
      <c r="E5278" s="375">
        <v>2.9156400000000002E-3</v>
      </c>
      <c r="F5278" s="268">
        <f>IF(C5278="MAT.",VLOOKUP(A5278,INSUMOS_AUX!A:F,6,FALSE),0)</f>
        <v>7.37</v>
      </c>
      <c r="G5278" s="375">
        <f>IF(C5278="M.O.",VLOOKUP(A5278,INSUMOS_AUX!A:F,6,FALSE),0)</f>
        <v>0</v>
      </c>
    </row>
    <row r="5279" spans="1:7">
      <c r="A5279" s="414">
        <v>38390</v>
      </c>
      <c r="B5279" s="372" t="s">
        <v>4067</v>
      </c>
      <c r="C5279" s="374" t="s">
        <v>43</v>
      </c>
      <c r="D5279" s="374" t="s">
        <v>2</v>
      </c>
      <c r="E5279" s="375">
        <v>1.6142820000000001E-3</v>
      </c>
      <c r="F5279" s="268">
        <f>IF(C5279="MAT.",VLOOKUP(A5279,INSUMOS_AUX!A:F,6,FALSE),0)</f>
        <v>22.22</v>
      </c>
      <c r="G5279" s="375">
        <f>IF(C5279="M.O.",VLOOKUP(A5279,INSUMOS_AUX!A:F,6,FALSE),0)</f>
        <v>0</v>
      </c>
    </row>
    <row r="5280" spans="1:7">
      <c r="A5280" s="414">
        <v>38393</v>
      </c>
      <c r="B5280" s="372" t="s">
        <v>4066</v>
      </c>
      <c r="C5280" s="374" t="s">
        <v>43</v>
      </c>
      <c r="D5280" s="374" t="s">
        <v>2</v>
      </c>
      <c r="E5280" s="375">
        <v>1.6142820000000001E-3</v>
      </c>
      <c r="F5280" s="268">
        <f>IF(C5280="MAT.",VLOOKUP(A5280,INSUMOS_AUX!A:F,6,FALSE),0)</f>
        <v>10.02</v>
      </c>
      <c r="G5280" s="375">
        <f>IF(C5280="M.O.",VLOOKUP(A5280,INSUMOS_AUX!A:F,6,FALSE),0)</f>
        <v>0</v>
      </c>
    </row>
    <row r="5281" spans="1:7">
      <c r="A5281" s="414">
        <v>38396</v>
      </c>
      <c r="B5281" s="372" t="s">
        <v>4090</v>
      </c>
      <c r="C5281" s="374" t="s">
        <v>43</v>
      </c>
      <c r="D5281" s="374" t="s">
        <v>2</v>
      </c>
      <c r="E5281" s="375">
        <v>5.7884999999999999E-5</v>
      </c>
      <c r="F5281" s="268">
        <f>IF(C5281="MAT.",VLOOKUP(A5281,INSUMOS_AUX!A:F,6,FALSE),0)</f>
        <v>308.81</v>
      </c>
      <c r="G5281" s="375">
        <f>IF(C5281="M.O.",VLOOKUP(A5281,INSUMOS_AUX!A:F,6,FALSE),0)</f>
        <v>0</v>
      </c>
    </row>
    <row r="5282" spans="1:7">
      <c r="A5282" s="414">
        <v>38399</v>
      </c>
      <c r="B5282" s="372" t="s">
        <v>914</v>
      </c>
      <c r="C5282" s="374" t="s">
        <v>43</v>
      </c>
      <c r="D5282" s="374" t="s">
        <v>2</v>
      </c>
      <c r="E5282" s="375">
        <v>2.89215E-4</v>
      </c>
      <c r="F5282" s="268">
        <f>IF(C5282="MAT.",VLOOKUP(A5282,INSUMOS_AUX!A:F,6,FALSE),0)</f>
        <v>123.87</v>
      </c>
      <c r="G5282" s="375">
        <f>IF(C5282="M.O.",VLOOKUP(A5282,INSUMOS_AUX!A:F,6,FALSE),0)</f>
        <v>0</v>
      </c>
    </row>
    <row r="5283" spans="1:7" ht="21">
      <c r="A5283" s="414">
        <v>38413</v>
      </c>
      <c r="B5283" s="372" t="s">
        <v>2921</v>
      </c>
      <c r="C5283" s="374" t="s">
        <v>43</v>
      </c>
      <c r="D5283" s="374" t="s">
        <v>2</v>
      </c>
      <c r="E5283" s="375">
        <v>4.7098000000000002E-5</v>
      </c>
      <c r="F5283" s="268">
        <f>IF(C5283="MAT.",VLOOKUP(A5283,INSUMOS_AUX!A:F,6,FALSE),0)</f>
        <v>623.17999999999995</v>
      </c>
      <c r="G5283" s="375">
        <f>IF(C5283="M.O.",VLOOKUP(A5283,INSUMOS_AUX!A:F,6,FALSE),0)</f>
        <v>0</v>
      </c>
    </row>
    <row r="5284" spans="1:7">
      <c r="A5284" s="414">
        <v>38476</v>
      </c>
      <c r="B5284" s="372" t="s">
        <v>2266</v>
      </c>
      <c r="C5284" s="374" t="s">
        <v>43</v>
      </c>
      <c r="D5284" s="374" t="s">
        <v>2</v>
      </c>
      <c r="E5284" s="375">
        <v>2.1968700000000001E-4</v>
      </c>
      <c r="F5284" s="268">
        <f>IF(C5284="MAT.",VLOOKUP(A5284,INSUMOS_AUX!A:F,6,FALSE),0)</f>
        <v>186.63</v>
      </c>
      <c r="G5284" s="375">
        <f>IF(C5284="M.O.",VLOOKUP(A5284,INSUMOS_AUX!A:F,6,FALSE),0)</f>
        <v>0</v>
      </c>
    </row>
    <row r="5285" spans="1:7">
      <c r="A5285" s="414">
        <v>38477</v>
      </c>
      <c r="B5285" s="372" t="s">
        <v>2267</v>
      </c>
      <c r="C5285" s="374" t="s">
        <v>43</v>
      </c>
      <c r="D5285" s="374" t="s">
        <v>2</v>
      </c>
      <c r="E5285" s="375">
        <v>4.7098000000000002E-5</v>
      </c>
      <c r="F5285" s="268">
        <f>IF(C5285="MAT.",VLOOKUP(A5285,INSUMOS_AUX!A:F,6,FALSE),0)</f>
        <v>528.54</v>
      </c>
      <c r="G5285" s="375">
        <f>IF(C5285="M.O.",VLOOKUP(A5285,INSUMOS_AUX!A:F,6,FALSE),0)</f>
        <v>0</v>
      </c>
    </row>
    <row r="5286" spans="1:7">
      <c r="A5286" s="414"/>
      <c r="B5286" s="110"/>
      <c r="C5286" s="97"/>
      <c r="D5286" s="97"/>
      <c r="E5286" s="97"/>
      <c r="F5286" s="97"/>
      <c r="G5286" s="97"/>
    </row>
    <row r="5287" spans="1:7" ht="21">
      <c r="A5287" s="414" t="s">
        <v>5818</v>
      </c>
      <c r="B5287" s="358" t="s">
        <v>5819</v>
      </c>
      <c r="C5287" s="360" t="s">
        <v>75</v>
      </c>
      <c r="D5287" s="360" t="s">
        <v>78</v>
      </c>
      <c r="E5287" s="361">
        <v>64</v>
      </c>
      <c r="F5287" s="361">
        <f t="shared" ref="F5287:G5287" si="175">SUMPRODUCT($E5288:$E5315,F5288:F5315)</f>
        <v>6.2765498002199998</v>
      </c>
      <c r="G5287" s="361">
        <f t="shared" si="175"/>
        <v>0.216568224</v>
      </c>
    </row>
    <row r="5288" spans="1:7">
      <c r="A5288" s="414">
        <v>10</v>
      </c>
      <c r="B5288" s="372" t="s">
        <v>332</v>
      </c>
      <c r="C5288" s="374" t="s">
        <v>43</v>
      </c>
      <c r="D5288" s="374" t="s">
        <v>2</v>
      </c>
      <c r="E5288" s="375">
        <v>1.4431000000000001E-4</v>
      </c>
      <c r="F5288" s="268">
        <f>IF(C5288="MAT.",VLOOKUP(A5288,INSUMOS_AUX!A:F,6,FALSE),0)</f>
        <v>6.13</v>
      </c>
      <c r="G5288" s="375">
        <f>IF(C5288="M.O.",VLOOKUP(A5288,INSUMOS_AUX!A:F,6,FALSE),0)</f>
        <v>0</v>
      </c>
    </row>
    <row r="5289" spans="1:7" ht="31.5">
      <c r="A5289" s="414">
        <v>1020</v>
      </c>
      <c r="B5289" s="372" t="s">
        <v>352</v>
      </c>
      <c r="C5289" s="374" t="s">
        <v>43</v>
      </c>
      <c r="D5289" s="374" t="s">
        <v>78</v>
      </c>
      <c r="E5289" s="375">
        <v>1.0269999999999999</v>
      </c>
      <c r="F5289" s="268">
        <f>IF(C5289="MAT.",VLOOKUP(A5289,INSUMOS_AUX!A:F,6,FALSE),0)</f>
        <v>6.01</v>
      </c>
      <c r="G5289" s="375">
        <f>IF(C5289="M.O.",VLOOKUP(A5289,INSUMOS_AUX!A:F,6,FALSE),0)</f>
        <v>0</v>
      </c>
    </row>
    <row r="5290" spans="1:7" ht="21">
      <c r="A5290" s="414">
        <v>11359</v>
      </c>
      <c r="B5290" s="372" t="s">
        <v>5603</v>
      </c>
      <c r="C5290" s="374" t="s">
        <v>43</v>
      </c>
      <c r="D5290" s="374" t="s">
        <v>2</v>
      </c>
      <c r="E5290" s="375">
        <v>1.218E-6</v>
      </c>
      <c r="F5290" s="268">
        <f>IF(C5290="MAT.",VLOOKUP(A5290,INSUMOS_AUX!A:F,6,FALSE),0)</f>
        <v>604.45000000000005</v>
      </c>
      <c r="G5290" s="375">
        <f>IF(C5290="M.O.",VLOOKUP(A5290,INSUMOS_AUX!A:F,6,FALSE),0)</f>
        <v>0</v>
      </c>
    </row>
    <row r="5291" spans="1:7">
      <c r="A5291" s="414">
        <v>12815</v>
      </c>
      <c r="B5291" s="372" t="s">
        <v>2406</v>
      </c>
      <c r="C5291" s="374" t="s">
        <v>43</v>
      </c>
      <c r="D5291" s="374" t="s">
        <v>2</v>
      </c>
      <c r="E5291" s="375">
        <v>1.63244E-4</v>
      </c>
      <c r="F5291" s="268">
        <f>IF(C5291="MAT.",VLOOKUP(A5291,INSUMOS_AUX!A:F,6,FALSE),0)</f>
        <v>5.65</v>
      </c>
      <c r="G5291" s="375">
        <f>IF(C5291="M.O.",VLOOKUP(A5291,INSUMOS_AUX!A:F,6,FALSE),0)</f>
        <v>0</v>
      </c>
    </row>
    <row r="5292" spans="1:7">
      <c r="A5292" s="414">
        <v>12892</v>
      </c>
      <c r="B5292" s="372" t="s">
        <v>328</v>
      </c>
      <c r="C5292" s="374" t="s">
        <v>43</v>
      </c>
      <c r="D5292" s="374" t="s">
        <v>98</v>
      </c>
      <c r="E5292" s="375">
        <v>2.4722200000000001E-4</v>
      </c>
      <c r="F5292" s="268">
        <f>IF(C5292="MAT.",VLOOKUP(A5292,INSUMOS_AUX!A:F,6,FALSE),0)</f>
        <v>9</v>
      </c>
      <c r="G5292" s="375">
        <f>IF(C5292="M.O.",VLOOKUP(A5292,INSUMOS_AUX!A:F,6,FALSE),0)</f>
        <v>0</v>
      </c>
    </row>
    <row r="5293" spans="1:7">
      <c r="A5293" s="414">
        <v>12893</v>
      </c>
      <c r="B5293" s="372" t="s">
        <v>329</v>
      </c>
      <c r="C5293" s="374" t="s">
        <v>43</v>
      </c>
      <c r="D5293" s="374" t="s">
        <v>98</v>
      </c>
      <c r="E5293" s="375">
        <v>2.8818000000000001E-5</v>
      </c>
      <c r="F5293" s="268">
        <f>IF(C5293="MAT.",VLOOKUP(A5293,INSUMOS_AUX!A:F,6,FALSE),0)</f>
        <v>48</v>
      </c>
      <c r="G5293" s="375">
        <f>IF(C5293="M.O.",VLOOKUP(A5293,INSUMOS_AUX!A:F,6,FALSE),0)</f>
        <v>0</v>
      </c>
    </row>
    <row r="5294" spans="1:7">
      <c r="A5294" s="414">
        <v>21127</v>
      </c>
      <c r="B5294" s="372" t="s">
        <v>353</v>
      </c>
      <c r="C5294" s="374" t="s">
        <v>43</v>
      </c>
      <c r="D5294" s="374" t="s">
        <v>2</v>
      </c>
      <c r="E5294" s="375">
        <v>0.01</v>
      </c>
      <c r="F5294" s="268">
        <f>IF(C5294="MAT.",VLOOKUP(A5294,INSUMOS_AUX!A:F,6,FALSE),0)</f>
        <v>3.21</v>
      </c>
      <c r="G5294" s="375">
        <f>IF(C5294="M.O.",VLOOKUP(A5294,INSUMOS_AUX!A:F,6,FALSE),0)</f>
        <v>0</v>
      </c>
    </row>
    <row r="5295" spans="1:7">
      <c r="A5295" s="414">
        <v>2436</v>
      </c>
      <c r="B5295" s="372" t="s">
        <v>333</v>
      </c>
      <c r="C5295" s="374" t="s">
        <v>92</v>
      </c>
      <c r="D5295" s="374" t="s">
        <v>97</v>
      </c>
      <c r="E5295" s="375">
        <v>9.2709000000000003E-3</v>
      </c>
      <c r="F5295" s="268">
        <f>IF(C5295="MAT.",VLOOKUP(A5295,INSUMOS_AUX!A:F,6,FALSE),0)</f>
        <v>0</v>
      </c>
      <c r="G5295" s="375">
        <f>IF(C5295="M.O.",VLOOKUP(A5295,INSUMOS_AUX!A:F,6,FALSE),0)</f>
        <v>13.35</v>
      </c>
    </row>
    <row r="5296" spans="1:7">
      <c r="A5296" s="414">
        <v>247</v>
      </c>
      <c r="B5296" s="372" t="s">
        <v>348</v>
      </c>
      <c r="C5296" s="374" t="s">
        <v>92</v>
      </c>
      <c r="D5296" s="374" t="s">
        <v>97</v>
      </c>
      <c r="E5296" s="375">
        <v>9.2709000000000003E-3</v>
      </c>
      <c r="F5296" s="268">
        <f>IF(C5296="MAT.",VLOOKUP(A5296,INSUMOS_AUX!A:F,6,FALSE),0)</f>
        <v>0</v>
      </c>
      <c r="G5296" s="375">
        <f>IF(C5296="M.O.",VLOOKUP(A5296,INSUMOS_AUX!A:F,6,FALSE),0)</f>
        <v>10.01</v>
      </c>
    </row>
    <row r="5297" spans="1:7">
      <c r="A5297" s="414">
        <v>25966</v>
      </c>
      <c r="B5297" s="372" t="s">
        <v>3980</v>
      </c>
      <c r="C5297" s="374" t="s">
        <v>43</v>
      </c>
      <c r="D5297" s="374" t="s">
        <v>113</v>
      </c>
      <c r="E5297" s="375">
        <v>2.7208000000000001E-5</v>
      </c>
      <c r="F5297" s="268">
        <f>IF(C5297="MAT.",VLOOKUP(A5297,INSUMOS_AUX!A:F,6,FALSE),0)</f>
        <v>13.63</v>
      </c>
      <c r="G5297" s="375">
        <f>IF(C5297="M.O.",VLOOKUP(A5297,INSUMOS_AUX!A:F,6,FALSE),0)</f>
        <v>0</v>
      </c>
    </row>
    <row r="5298" spans="1:7">
      <c r="A5298" s="414">
        <v>2711</v>
      </c>
      <c r="B5298" s="372" t="s">
        <v>334</v>
      </c>
      <c r="C5298" s="374" t="s">
        <v>43</v>
      </c>
      <c r="D5298" s="374" t="s">
        <v>2</v>
      </c>
      <c r="E5298" s="375">
        <v>1.1962E-5</v>
      </c>
      <c r="F5298" s="268">
        <f>IF(C5298="MAT.",VLOOKUP(A5298,INSUMOS_AUX!A:F,6,FALSE),0)</f>
        <v>100.24</v>
      </c>
      <c r="G5298" s="375">
        <f>IF(C5298="M.O.",VLOOKUP(A5298,INSUMOS_AUX!A:F,6,FALSE),0)</f>
        <v>0</v>
      </c>
    </row>
    <row r="5299" spans="1:7">
      <c r="A5299" s="414">
        <v>36144</v>
      </c>
      <c r="B5299" s="372" t="s">
        <v>4026</v>
      </c>
      <c r="C5299" s="374" t="s">
        <v>43</v>
      </c>
      <c r="D5299" s="374" t="s">
        <v>2</v>
      </c>
      <c r="E5299" s="375">
        <v>2.0067700000000002E-3</v>
      </c>
      <c r="F5299" s="268">
        <f>IF(C5299="MAT.",VLOOKUP(A5299,INSUMOS_AUX!A:F,6,FALSE),0)</f>
        <v>1.1200000000000001</v>
      </c>
      <c r="G5299" s="375">
        <f>IF(C5299="M.O.",VLOOKUP(A5299,INSUMOS_AUX!A:F,6,FALSE),0)</f>
        <v>0</v>
      </c>
    </row>
    <row r="5300" spans="1:7">
      <c r="A5300" s="414">
        <v>36146</v>
      </c>
      <c r="B5300" s="372" t="s">
        <v>3883</v>
      </c>
      <c r="C5300" s="374" t="s">
        <v>43</v>
      </c>
      <c r="D5300" s="374" t="s">
        <v>2</v>
      </c>
      <c r="E5300" s="375">
        <v>2.2325999999999999E-5</v>
      </c>
      <c r="F5300" s="268">
        <f>IF(C5300="MAT.",VLOOKUP(A5300,INSUMOS_AUX!A:F,6,FALSE),0)</f>
        <v>170</v>
      </c>
      <c r="G5300" s="375">
        <f>IF(C5300="M.O.",VLOOKUP(A5300,INSUMOS_AUX!A:F,6,FALSE),0)</f>
        <v>0</v>
      </c>
    </row>
    <row r="5301" spans="1:7" ht="21">
      <c r="A5301" s="414">
        <v>36149</v>
      </c>
      <c r="B5301" s="372" t="s">
        <v>4647</v>
      </c>
      <c r="C5301" s="374" t="s">
        <v>43</v>
      </c>
      <c r="D5301" s="374" t="s">
        <v>2</v>
      </c>
      <c r="E5301" s="375">
        <v>1.296E-5</v>
      </c>
      <c r="F5301" s="268">
        <f>IF(C5301="MAT.",VLOOKUP(A5301,INSUMOS_AUX!A:F,6,FALSE),0)</f>
        <v>117.5</v>
      </c>
      <c r="G5301" s="375">
        <f>IF(C5301="M.O.",VLOOKUP(A5301,INSUMOS_AUX!A:F,6,FALSE),0)</f>
        <v>0</v>
      </c>
    </row>
    <row r="5302" spans="1:7">
      <c r="A5302" s="414">
        <v>36150</v>
      </c>
      <c r="B5302" s="372" t="s">
        <v>780</v>
      </c>
      <c r="C5302" s="374" t="s">
        <v>43</v>
      </c>
      <c r="D5302" s="374" t="s">
        <v>2</v>
      </c>
      <c r="E5302" s="375">
        <v>4.7633999999999998E-5</v>
      </c>
      <c r="F5302" s="268">
        <f>IF(C5302="MAT.",VLOOKUP(A5302,INSUMOS_AUX!A:F,6,FALSE),0)</f>
        <v>29.7</v>
      </c>
      <c r="G5302" s="375">
        <f>IF(C5302="M.O.",VLOOKUP(A5302,INSUMOS_AUX!A:F,6,FALSE),0)</f>
        <v>0</v>
      </c>
    </row>
    <row r="5303" spans="1:7" ht="21">
      <c r="A5303" s="414">
        <v>36153</v>
      </c>
      <c r="B5303" s="372" t="s">
        <v>4184</v>
      </c>
      <c r="C5303" s="374" t="s">
        <v>43</v>
      </c>
      <c r="D5303" s="374" t="s">
        <v>2</v>
      </c>
      <c r="E5303" s="375">
        <v>1.9349999999999999E-5</v>
      </c>
      <c r="F5303" s="268">
        <f>IF(C5303="MAT.",VLOOKUP(A5303,INSUMOS_AUX!A:F,6,FALSE),0)</f>
        <v>133.75</v>
      </c>
      <c r="G5303" s="375">
        <f>IF(C5303="M.O.",VLOOKUP(A5303,INSUMOS_AUX!A:F,6,FALSE),0)</f>
        <v>0</v>
      </c>
    </row>
    <row r="5304" spans="1:7">
      <c r="A5304" s="414">
        <v>37370</v>
      </c>
      <c r="B5304" s="372" t="s">
        <v>104</v>
      </c>
      <c r="C5304" s="374" t="s">
        <v>43</v>
      </c>
      <c r="D5304" s="374" t="s">
        <v>97</v>
      </c>
      <c r="E5304" s="375">
        <v>1.7999999999999999E-2</v>
      </c>
      <c r="F5304" s="268">
        <f>IF(C5304="MAT.",VLOOKUP(A5304,INSUMOS_AUX!A:F,6,FALSE),0)</f>
        <v>1.7</v>
      </c>
      <c r="G5304" s="375">
        <f>IF(C5304="M.O.",VLOOKUP(A5304,INSUMOS_AUX!A:F,6,FALSE),0)</f>
        <v>0</v>
      </c>
    </row>
    <row r="5305" spans="1:7">
      <c r="A5305" s="414">
        <v>37371</v>
      </c>
      <c r="B5305" s="372" t="s">
        <v>105</v>
      </c>
      <c r="C5305" s="374" t="s">
        <v>43</v>
      </c>
      <c r="D5305" s="374" t="s">
        <v>97</v>
      </c>
      <c r="E5305" s="375">
        <v>1.7999999999999999E-2</v>
      </c>
      <c r="F5305" s="268">
        <f>IF(C5305="MAT.",VLOOKUP(A5305,INSUMOS_AUX!A:F,6,FALSE),0)</f>
        <v>0.64</v>
      </c>
      <c r="G5305" s="375">
        <f>IF(C5305="M.O.",VLOOKUP(A5305,INSUMOS_AUX!A:F,6,FALSE),0)</f>
        <v>0</v>
      </c>
    </row>
    <row r="5306" spans="1:7">
      <c r="A5306" s="414">
        <v>37372</v>
      </c>
      <c r="B5306" s="372" t="s">
        <v>106</v>
      </c>
      <c r="C5306" s="374" t="s">
        <v>43</v>
      </c>
      <c r="D5306" s="374" t="s">
        <v>97</v>
      </c>
      <c r="E5306" s="375">
        <v>1.7999999999999999E-2</v>
      </c>
      <c r="F5306" s="268">
        <f>IF(C5306="MAT.",VLOOKUP(A5306,INSUMOS_AUX!A:F,6,FALSE),0)</f>
        <v>0.37</v>
      </c>
      <c r="G5306" s="375">
        <f>IF(C5306="M.O.",VLOOKUP(A5306,INSUMOS_AUX!A:F,6,FALSE),0)</f>
        <v>0</v>
      </c>
    </row>
    <row r="5307" spans="1:7">
      <c r="A5307" s="414">
        <v>37373</v>
      </c>
      <c r="B5307" s="372" t="s">
        <v>107</v>
      </c>
      <c r="C5307" s="374" t="s">
        <v>43</v>
      </c>
      <c r="D5307" s="374" t="s">
        <v>97</v>
      </c>
      <c r="E5307" s="375">
        <v>1.7999999999999999E-2</v>
      </c>
      <c r="F5307" s="268">
        <f>IF(C5307="MAT.",VLOOKUP(A5307,INSUMOS_AUX!A:F,6,FALSE),0)</f>
        <v>0.02</v>
      </c>
      <c r="G5307" s="375">
        <f>IF(C5307="M.O.",VLOOKUP(A5307,INSUMOS_AUX!A:F,6,FALSE),0)</f>
        <v>0</v>
      </c>
    </row>
    <row r="5308" spans="1:7">
      <c r="A5308" s="414">
        <v>38382</v>
      </c>
      <c r="B5308" s="372" t="s">
        <v>2915</v>
      </c>
      <c r="C5308" s="374" t="s">
        <v>43</v>
      </c>
      <c r="D5308" s="374" t="s">
        <v>2</v>
      </c>
      <c r="E5308" s="375">
        <v>4.914E-5</v>
      </c>
      <c r="F5308" s="268">
        <f>IF(C5308="MAT.",VLOOKUP(A5308,INSUMOS_AUX!A:F,6,FALSE),0)</f>
        <v>7.37</v>
      </c>
      <c r="G5308" s="375">
        <f>IF(C5308="M.O.",VLOOKUP(A5308,INSUMOS_AUX!A:F,6,FALSE),0)</f>
        <v>0</v>
      </c>
    </row>
    <row r="5309" spans="1:7">
      <c r="A5309" s="414">
        <v>38390</v>
      </c>
      <c r="B5309" s="372" t="s">
        <v>4067</v>
      </c>
      <c r="C5309" s="374" t="s">
        <v>43</v>
      </c>
      <c r="D5309" s="374" t="s">
        <v>2</v>
      </c>
      <c r="E5309" s="375">
        <v>2.7208000000000001E-5</v>
      </c>
      <c r="F5309" s="268">
        <f>IF(C5309="MAT.",VLOOKUP(A5309,INSUMOS_AUX!A:F,6,FALSE),0)</f>
        <v>22.22</v>
      </c>
      <c r="G5309" s="375">
        <f>IF(C5309="M.O.",VLOOKUP(A5309,INSUMOS_AUX!A:F,6,FALSE),0)</f>
        <v>0</v>
      </c>
    </row>
    <row r="5310" spans="1:7">
      <c r="A5310" s="414">
        <v>38393</v>
      </c>
      <c r="B5310" s="372" t="s">
        <v>4066</v>
      </c>
      <c r="C5310" s="374" t="s">
        <v>43</v>
      </c>
      <c r="D5310" s="374" t="s">
        <v>2</v>
      </c>
      <c r="E5310" s="375">
        <v>2.7208000000000001E-5</v>
      </c>
      <c r="F5310" s="268">
        <f>IF(C5310="MAT.",VLOOKUP(A5310,INSUMOS_AUX!A:F,6,FALSE),0)</f>
        <v>10.02</v>
      </c>
      <c r="G5310" s="375">
        <f>IF(C5310="M.O.",VLOOKUP(A5310,INSUMOS_AUX!A:F,6,FALSE),0)</f>
        <v>0</v>
      </c>
    </row>
    <row r="5311" spans="1:7">
      <c r="A5311" s="414">
        <v>38396</v>
      </c>
      <c r="B5311" s="372" t="s">
        <v>4090</v>
      </c>
      <c r="C5311" s="374" t="s">
        <v>43</v>
      </c>
      <c r="D5311" s="374" t="s">
        <v>2</v>
      </c>
      <c r="E5311" s="375">
        <v>9.7600000000000006E-7</v>
      </c>
      <c r="F5311" s="268">
        <f>IF(C5311="MAT.",VLOOKUP(A5311,INSUMOS_AUX!A:F,6,FALSE),0)</f>
        <v>308.81</v>
      </c>
      <c r="G5311" s="375">
        <f>IF(C5311="M.O.",VLOOKUP(A5311,INSUMOS_AUX!A:F,6,FALSE),0)</f>
        <v>0</v>
      </c>
    </row>
    <row r="5312" spans="1:7">
      <c r="A5312" s="414">
        <v>38399</v>
      </c>
      <c r="B5312" s="372" t="s">
        <v>914</v>
      </c>
      <c r="C5312" s="374" t="s">
        <v>43</v>
      </c>
      <c r="D5312" s="374" t="s">
        <v>2</v>
      </c>
      <c r="E5312" s="375">
        <v>4.8740000000000003E-6</v>
      </c>
      <c r="F5312" s="268">
        <f>IF(C5312="MAT.",VLOOKUP(A5312,INSUMOS_AUX!A:F,6,FALSE),0)</f>
        <v>123.87</v>
      </c>
      <c r="G5312" s="375">
        <f>IF(C5312="M.O.",VLOOKUP(A5312,INSUMOS_AUX!A:F,6,FALSE),0)</f>
        <v>0</v>
      </c>
    </row>
    <row r="5313" spans="1:7" ht="21">
      <c r="A5313" s="414">
        <v>38413</v>
      </c>
      <c r="B5313" s="372" t="s">
        <v>2921</v>
      </c>
      <c r="C5313" s="374" t="s">
        <v>43</v>
      </c>
      <c r="D5313" s="374" t="s">
        <v>2</v>
      </c>
      <c r="E5313" s="375">
        <v>7.9400000000000004E-7</v>
      </c>
      <c r="F5313" s="268">
        <f>IF(C5313="MAT.",VLOOKUP(A5313,INSUMOS_AUX!A:F,6,FALSE),0)</f>
        <v>623.17999999999995</v>
      </c>
      <c r="G5313" s="375">
        <f>IF(C5313="M.O.",VLOOKUP(A5313,INSUMOS_AUX!A:F,6,FALSE),0)</f>
        <v>0</v>
      </c>
    </row>
    <row r="5314" spans="1:7">
      <c r="A5314" s="414">
        <v>38476</v>
      </c>
      <c r="B5314" s="372" t="s">
        <v>2266</v>
      </c>
      <c r="C5314" s="374" t="s">
        <v>43</v>
      </c>
      <c r="D5314" s="374" t="s">
        <v>2</v>
      </c>
      <c r="E5314" s="375">
        <v>3.7019999999999999E-6</v>
      </c>
      <c r="F5314" s="268">
        <f>IF(C5314="MAT.",VLOOKUP(A5314,INSUMOS_AUX!A:F,6,FALSE),0)</f>
        <v>186.63</v>
      </c>
      <c r="G5314" s="375">
        <f>IF(C5314="M.O.",VLOOKUP(A5314,INSUMOS_AUX!A:F,6,FALSE),0)</f>
        <v>0</v>
      </c>
    </row>
    <row r="5315" spans="1:7">
      <c r="A5315" s="414">
        <v>38477</v>
      </c>
      <c r="B5315" s="372" t="s">
        <v>2267</v>
      </c>
      <c r="C5315" s="374" t="s">
        <v>43</v>
      </c>
      <c r="D5315" s="374" t="s">
        <v>2</v>
      </c>
      <c r="E5315" s="375">
        <v>7.9400000000000004E-7</v>
      </c>
      <c r="F5315" s="268">
        <f>IF(C5315="MAT.",VLOOKUP(A5315,INSUMOS_AUX!A:F,6,FALSE),0)</f>
        <v>528.54</v>
      </c>
      <c r="G5315" s="375">
        <f>IF(C5315="M.O.",VLOOKUP(A5315,INSUMOS_AUX!A:F,6,FALSE),0)</f>
        <v>0</v>
      </c>
    </row>
    <row r="5316" spans="1:7">
      <c r="A5316" s="414"/>
      <c r="B5316" s="110"/>
      <c r="C5316" s="97"/>
      <c r="D5316" s="97"/>
      <c r="E5316" s="97"/>
      <c r="F5316" s="97"/>
      <c r="G5316" s="97"/>
    </row>
    <row r="5317" spans="1:7" ht="21">
      <c r="A5317" s="414" t="s">
        <v>5822</v>
      </c>
      <c r="B5317" s="358" t="s">
        <v>5823</v>
      </c>
      <c r="C5317" s="360" t="s">
        <v>75</v>
      </c>
      <c r="D5317" s="360" t="s">
        <v>2</v>
      </c>
      <c r="E5317" s="361">
        <v>21</v>
      </c>
      <c r="F5317" s="361">
        <f t="shared" ref="F5317:G5317" si="176">SUMPRODUCT($E5318:$E5345,F5318:F5345)</f>
        <v>9.5093198801399943</v>
      </c>
      <c r="G5317" s="361">
        <f t="shared" si="176"/>
        <v>1.5881669759999997</v>
      </c>
    </row>
    <row r="5318" spans="1:7">
      <c r="A5318" s="414">
        <v>10</v>
      </c>
      <c r="B5318" s="372" t="s">
        <v>332</v>
      </c>
      <c r="C5318" s="374" t="s">
        <v>43</v>
      </c>
      <c r="D5318" s="374" t="s">
        <v>2</v>
      </c>
      <c r="E5318" s="375">
        <v>1.05827E-3</v>
      </c>
      <c r="F5318" s="268">
        <f>IF(C5318="MAT.",VLOOKUP(A5318,INSUMOS_AUX!A:F,6,FALSE),0)</f>
        <v>6.13</v>
      </c>
      <c r="G5318" s="375">
        <f>IF(C5318="M.O.",VLOOKUP(A5318,INSUMOS_AUX!A:F,6,FALSE),0)</f>
        <v>0</v>
      </c>
    </row>
    <row r="5319" spans="1:7" ht="21">
      <c r="A5319" s="414">
        <v>11359</v>
      </c>
      <c r="B5319" s="372" t="s">
        <v>5603</v>
      </c>
      <c r="C5319" s="374" t="s">
        <v>43</v>
      </c>
      <c r="D5319" s="374" t="s">
        <v>2</v>
      </c>
      <c r="E5319" s="375">
        <v>8.9360000000000005E-6</v>
      </c>
      <c r="F5319" s="268">
        <f>IF(C5319="MAT.",VLOOKUP(A5319,INSUMOS_AUX!A:F,6,FALSE),0)</f>
        <v>604.45000000000005</v>
      </c>
      <c r="G5319" s="375">
        <f>IF(C5319="M.O.",VLOOKUP(A5319,INSUMOS_AUX!A:F,6,FALSE),0)</f>
        <v>0</v>
      </c>
    </row>
    <row r="5320" spans="1:7">
      <c r="A5320" s="414">
        <v>12815</v>
      </c>
      <c r="B5320" s="372" t="s">
        <v>2406</v>
      </c>
      <c r="C5320" s="374" t="s">
        <v>43</v>
      </c>
      <c r="D5320" s="374" t="s">
        <v>2</v>
      </c>
      <c r="E5320" s="375">
        <v>1.1971219999999999E-3</v>
      </c>
      <c r="F5320" s="268">
        <f>IF(C5320="MAT.",VLOOKUP(A5320,INSUMOS_AUX!A:F,6,FALSE),0)</f>
        <v>5.65</v>
      </c>
      <c r="G5320" s="375">
        <f>IF(C5320="M.O.",VLOOKUP(A5320,INSUMOS_AUX!A:F,6,FALSE),0)</f>
        <v>0</v>
      </c>
    </row>
    <row r="5321" spans="1:7">
      <c r="A5321" s="414">
        <v>12892</v>
      </c>
      <c r="B5321" s="372" t="s">
        <v>328</v>
      </c>
      <c r="C5321" s="374" t="s">
        <v>43</v>
      </c>
      <c r="D5321" s="374" t="s">
        <v>98</v>
      </c>
      <c r="E5321" s="375">
        <v>1.8129680000000001E-3</v>
      </c>
      <c r="F5321" s="268">
        <f>IF(C5321="MAT.",VLOOKUP(A5321,INSUMOS_AUX!A:F,6,FALSE),0)</f>
        <v>9</v>
      </c>
      <c r="G5321" s="375">
        <f>IF(C5321="M.O.",VLOOKUP(A5321,INSUMOS_AUX!A:F,6,FALSE),0)</f>
        <v>0</v>
      </c>
    </row>
    <row r="5322" spans="1:7">
      <c r="A5322" s="414">
        <v>12893</v>
      </c>
      <c r="B5322" s="372" t="s">
        <v>329</v>
      </c>
      <c r="C5322" s="374" t="s">
        <v>43</v>
      </c>
      <c r="D5322" s="374" t="s">
        <v>98</v>
      </c>
      <c r="E5322" s="375">
        <v>2.11332E-4</v>
      </c>
      <c r="F5322" s="268">
        <f>IF(C5322="MAT.",VLOOKUP(A5322,INSUMOS_AUX!A:F,6,FALSE),0)</f>
        <v>48</v>
      </c>
      <c r="G5322" s="375">
        <f>IF(C5322="M.O.",VLOOKUP(A5322,INSUMOS_AUX!A:F,6,FALSE),0)</f>
        <v>0</v>
      </c>
    </row>
    <row r="5323" spans="1:7" ht="21">
      <c r="A5323" s="414">
        <v>1571</v>
      </c>
      <c r="B5323" s="372" t="s">
        <v>356</v>
      </c>
      <c r="C5323" s="374" t="s">
        <v>43</v>
      </c>
      <c r="D5323" s="374" t="s">
        <v>2</v>
      </c>
      <c r="E5323" s="375">
        <v>1</v>
      </c>
      <c r="F5323" s="268">
        <f>IF(C5323="MAT.",VLOOKUP(A5323,INSUMOS_AUX!A:F,6,FALSE),0)</f>
        <v>0.61</v>
      </c>
      <c r="G5323" s="375">
        <f>IF(C5323="M.O.",VLOOKUP(A5323,INSUMOS_AUX!A:F,6,FALSE),0)</f>
        <v>0</v>
      </c>
    </row>
    <row r="5324" spans="1:7">
      <c r="A5324" s="414">
        <v>2436</v>
      </c>
      <c r="B5324" s="372" t="s">
        <v>333</v>
      </c>
      <c r="C5324" s="374" t="s">
        <v>92</v>
      </c>
      <c r="D5324" s="374" t="s">
        <v>97</v>
      </c>
      <c r="E5324" s="375">
        <v>6.7986599999999994E-2</v>
      </c>
      <c r="F5324" s="268">
        <f>IF(C5324="MAT.",VLOOKUP(A5324,INSUMOS_AUX!A:F,6,FALSE),0)</f>
        <v>0</v>
      </c>
      <c r="G5324" s="375">
        <f>IF(C5324="M.O.",VLOOKUP(A5324,INSUMOS_AUX!A:F,6,FALSE),0)</f>
        <v>13.35</v>
      </c>
    </row>
    <row r="5325" spans="1:7">
      <c r="A5325" s="414">
        <v>247</v>
      </c>
      <c r="B5325" s="372" t="s">
        <v>348</v>
      </c>
      <c r="C5325" s="374" t="s">
        <v>92</v>
      </c>
      <c r="D5325" s="374" t="s">
        <v>97</v>
      </c>
      <c r="E5325" s="375">
        <v>6.7986599999999994E-2</v>
      </c>
      <c r="F5325" s="268">
        <f>IF(C5325="MAT.",VLOOKUP(A5325,INSUMOS_AUX!A:F,6,FALSE),0)</f>
        <v>0</v>
      </c>
      <c r="G5325" s="375">
        <f>IF(C5325="M.O.",VLOOKUP(A5325,INSUMOS_AUX!A:F,6,FALSE),0)</f>
        <v>10.01</v>
      </c>
    </row>
    <row r="5326" spans="1:7">
      <c r="A5326" s="414">
        <v>25966</v>
      </c>
      <c r="B5326" s="372" t="s">
        <v>3980</v>
      </c>
      <c r="C5326" s="374" t="s">
        <v>43</v>
      </c>
      <c r="D5326" s="374" t="s">
        <v>113</v>
      </c>
      <c r="E5326" s="375">
        <v>1.9951800000000001E-4</v>
      </c>
      <c r="F5326" s="268">
        <f>IF(C5326="MAT.",VLOOKUP(A5326,INSUMOS_AUX!A:F,6,FALSE),0)</f>
        <v>13.63</v>
      </c>
      <c r="G5326" s="375">
        <f>IF(C5326="M.O.",VLOOKUP(A5326,INSUMOS_AUX!A:F,6,FALSE),0)</f>
        <v>0</v>
      </c>
    </row>
    <row r="5327" spans="1:7">
      <c r="A5327" s="414">
        <v>2711</v>
      </c>
      <c r="B5327" s="372" t="s">
        <v>334</v>
      </c>
      <c r="C5327" s="374" t="s">
        <v>43</v>
      </c>
      <c r="D5327" s="374" t="s">
        <v>2</v>
      </c>
      <c r="E5327" s="375">
        <v>8.7727999999999998E-5</v>
      </c>
      <c r="F5327" s="268">
        <f>IF(C5327="MAT.",VLOOKUP(A5327,INSUMOS_AUX!A:F,6,FALSE),0)</f>
        <v>100.24</v>
      </c>
      <c r="G5327" s="375">
        <f>IF(C5327="M.O.",VLOOKUP(A5327,INSUMOS_AUX!A:F,6,FALSE),0)</f>
        <v>0</v>
      </c>
    </row>
    <row r="5328" spans="1:7">
      <c r="A5328" s="414">
        <v>34653</v>
      </c>
      <c r="B5328" s="372" t="s">
        <v>357</v>
      </c>
      <c r="C5328" s="374" t="s">
        <v>43</v>
      </c>
      <c r="D5328" s="374" t="s">
        <v>2</v>
      </c>
      <c r="E5328" s="375">
        <v>1</v>
      </c>
      <c r="F5328" s="268">
        <f>IF(C5328="MAT.",VLOOKUP(A5328,INSUMOS_AUX!A:F,6,FALSE),0)</f>
        <v>8.3699999999999992</v>
      </c>
      <c r="G5328" s="375">
        <f>IF(C5328="M.O.",VLOOKUP(A5328,INSUMOS_AUX!A:F,6,FALSE),0)</f>
        <v>0</v>
      </c>
    </row>
    <row r="5329" spans="1:7">
      <c r="A5329" s="414">
        <v>36144</v>
      </c>
      <c r="B5329" s="372" t="s">
        <v>4026</v>
      </c>
      <c r="C5329" s="374" t="s">
        <v>43</v>
      </c>
      <c r="D5329" s="374" t="s">
        <v>2</v>
      </c>
      <c r="E5329" s="375">
        <v>1.471631E-2</v>
      </c>
      <c r="F5329" s="268">
        <f>IF(C5329="MAT.",VLOOKUP(A5329,INSUMOS_AUX!A:F,6,FALSE),0)</f>
        <v>1.1200000000000001</v>
      </c>
      <c r="G5329" s="375">
        <f>IF(C5329="M.O.",VLOOKUP(A5329,INSUMOS_AUX!A:F,6,FALSE),0)</f>
        <v>0</v>
      </c>
    </row>
    <row r="5330" spans="1:7">
      <c r="A5330" s="414">
        <v>36146</v>
      </c>
      <c r="B5330" s="372" t="s">
        <v>3883</v>
      </c>
      <c r="C5330" s="374" t="s">
        <v>43</v>
      </c>
      <c r="D5330" s="374" t="s">
        <v>2</v>
      </c>
      <c r="E5330" s="375">
        <v>1.6372000000000001E-4</v>
      </c>
      <c r="F5330" s="268">
        <f>IF(C5330="MAT.",VLOOKUP(A5330,INSUMOS_AUX!A:F,6,FALSE),0)</f>
        <v>170</v>
      </c>
      <c r="G5330" s="375">
        <f>IF(C5330="M.O.",VLOOKUP(A5330,INSUMOS_AUX!A:F,6,FALSE),0)</f>
        <v>0</v>
      </c>
    </row>
    <row r="5331" spans="1:7" ht="21">
      <c r="A5331" s="414">
        <v>36149</v>
      </c>
      <c r="B5331" s="372" t="s">
        <v>4647</v>
      </c>
      <c r="C5331" s="374" t="s">
        <v>43</v>
      </c>
      <c r="D5331" s="374" t="s">
        <v>2</v>
      </c>
      <c r="E5331" s="375">
        <v>9.5039999999999998E-5</v>
      </c>
      <c r="F5331" s="268">
        <f>IF(C5331="MAT.",VLOOKUP(A5331,INSUMOS_AUX!A:F,6,FALSE),0)</f>
        <v>117.5</v>
      </c>
      <c r="G5331" s="375">
        <f>IF(C5331="M.O.",VLOOKUP(A5331,INSUMOS_AUX!A:F,6,FALSE),0)</f>
        <v>0</v>
      </c>
    </row>
    <row r="5332" spans="1:7">
      <c r="A5332" s="414">
        <v>36150</v>
      </c>
      <c r="B5332" s="372" t="s">
        <v>780</v>
      </c>
      <c r="C5332" s="374" t="s">
        <v>43</v>
      </c>
      <c r="D5332" s="374" t="s">
        <v>2</v>
      </c>
      <c r="E5332" s="375">
        <v>3.4931200000000001E-4</v>
      </c>
      <c r="F5332" s="268">
        <f>IF(C5332="MAT.",VLOOKUP(A5332,INSUMOS_AUX!A:F,6,FALSE),0)</f>
        <v>29.7</v>
      </c>
      <c r="G5332" s="375">
        <f>IF(C5332="M.O.",VLOOKUP(A5332,INSUMOS_AUX!A:F,6,FALSE),0)</f>
        <v>0</v>
      </c>
    </row>
    <row r="5333" spans="1:7" ht="21">
      <c r="A5333" s="414">
        <v>36153</v>
      </c>
      <c r="B5333" s="372" t="s">
        <v>4184</v>
      </c>
      <c r="C5333" s="374" t="s">
        <v>43</v>
      </c>
      <c r="D5333" s="374" t="s">
        <v>2</v>
      </c>
      <c r="E5333" s="375">
        <v>1.4190000000000001E-4</v>
      </c>
      <c r="F5333" s="268">
        <f>IF(C5333="MAT.",VLOOKUP(A5333,INSUMOS_AUX!A:F,6,FALSE),0)</f>
        <v>133.75</v>
      </c>
      <c r="G5333" s="375">
        <f>IF(C5333="M.O.",VLOOKUP(A5333,INSUMOS_AUX!A:F,6,FALSE),0)</f>
        <v>0</v>
      </c>
    </row>
    <row r="5334" spans="1:7">
      <c r="A5334" s="414">
        <v>37370</v>
      </c>
      <c r="B5334" s="372" t="s">
        <v>104</v>
      </c>
      <c r="C5334" s="374" t="s">
        <v>43</v>
      </c>
      <c r="D5334" s="374" t="s">
        <v>97</v>
      </c>
      <c r="E5334" s="375">
        <v>0.13200000000000001</v>
      </c>
      <c r="F5334" s="268">
        <f>IF(C5334="MAT.",VLOOKUP(A5334,INSUMOS_AUX!A:F,6,FALSE),0)</f>
        <v>1.7</v>
      </c>
      <c r="G5334" s="375">
        <f>IF(C5334="M.O.",VLOOKUP(A5334,INSUMOS_AUX!A:F,6,FALSE),0)</f>
        <v>0</v>
      </c>
    </row>
    <row r="5335" spans="1:7">
      <c r="A5335" s="414">
        <v>37371</v>
      </c>
      <c r="B5335" s="372" t="s">
        <v>105</v>
      </c>
      <c r="C5335" s="374" t="s">
        <v>43</v>
      </c>
      <c r="D5335" s="374" t="s">
        <v>97</v>
      </c>
      <c r="E5335" s="375">
        <v>0.13200000000000001</v>
      </c>
      <c r="F5335" s="268">
        <f>IF(C5335="MAT.",VLOOKUP(A5335,INSUMOS_AUX!A:F,6,FALSE),0)</f>
        <v>0.64</v>
      </c>
      <c r="G5335" s="375">
        <f>IF(C5335="M.O.",VLOOKUP(A5335,INSUMOS_AUX!A:F,6,FALSE),0)</f>
        <v>0</v>
      </c>
    </row>
    <row r="5336" spans="1:7">
      <c r="A5336" s="414">
        <v>37372</v>
      </c>
      <c r="B5336" s="372" t="s">
        <v>106</v>
      </c>
      <c r="C5336" s="374" t="s">
        <v>43</v>
      </c>
      <c r="D5336" s="374" t="s">
        <v>97</v>
      </c>
      <c r="E5336" s="375">
        <v>0.13200000000000001</v>
      </c>
      <c r="F5336" s="268">
        <f>IF(C5336="MAT.",VLOOKUP(A5336,INSUMOS_AUX!A:F,6,FALSE),0)</f>
        <v>0.37</v>
      </c>
      <c r="G5336" s="375">
        <f>IF(C5336="M.O.",VLOOKUP(A5336,INSUMOS_AUX!A:F,6,FALSE),0)</f>
        <v>0</v>
      </c>
    </row>
    <row r="5337" spans="1:7">
      <c r="A5337" s="414">
        <v>37373</v>
      </c>
      <c r="B5337" s="372" t="s">
        <v>107</v>
      </c>
      <c r="C5337" s="374" t="s">
        <v>43</v>
      </c>
      <c r="D5337" s="374" t="s">
        <v>97</v>
      </c>
      <c r="E5337" s="375">
        <v>0.13200000000000001</v>
      </c>
      <c r="F5337" s="268">
        <f>IF(C5337="MAT.",VLOOKUP(A5337,INSUMOS_AUX!A:F,6,FALSE),0)</f>
        <v>0.02</v>
      </c>
      <c r="G5337" s="375">
        <f>IF(C5337="M.O.",VLOOKUP(A5337,INSUMOS_AUX!A:F,6,FALSE),0)</f>
        <v>0</v>
      </c>
    </row>
    <row r="5338" spans="1:7">
      <c r="A5338" s="414">
        <v>38382</v>
      </c>
      <c r="B5338" s="372" t="s">
        <v>2915</v>
      </c>
      <c r="C5338" s="374" t="s">
        <v>43</v>
      </c>
      <c r="D5338" s="374" t="s">
        <v>2</v>
      </c>
      <c r="E5338" s="375">
        <v>3.6036E-4</v>
      </c>
      <c r="F5338" s="268">
        <f>IF(C5338="MAT.",VLOOKUP(A5338,INSUMOS_AUX!A:F,6,FALSE),0)</f>
        <v>7.37</v>
      </c>
      <c r="G5338" s="375">
        <f>IF(C5338="M.O.",VLOOKUP(A5338,INSUMOS_AUX!A:F,6,FALSE),0)</f>
        <v>0</v>
      </c>
    </row>
    <row r="5339" spans="1:7">
      <c r="A5339" s="414">
        <v>38390</v>
      </c>
      <c r="B5339" s="372" t="s">
        <v>4067</v>
      </c>
      <c r="C5339" s="374" t="s">
        <v>43</v>
      </c>
      <c r="D5339" s="374" t="s">
        <v>2</v>
      </c>
      <c r="E5339" s="375">
        <v>1.9951800000000001E-4</v>
      </c>
      <c r="F5339" s="268">
        <f>IF(C5339="MAT.",VLOOKUP(A5339,INSUMOS_AUX!A:F,6,FALSE),0)</f>
        <v>22.22</v>
      </c>
      <c r="G5339" s="375">
        <f>IF(C5339="M.O.",VLOOKUP(A5339,INSUMOS_AUX!A:F,6,FALSE),0)</f>
        <v>0</v>
      </c>
    </row>
    <row r="5340" spans="1:7">
      <c r="A5340" s="414">
        <v>38393</v>
      </c>
      <c r="B5340" s="372" t="s">
        <v>4066</v>
      </c>
      <c r="C5340" s="374" t="s">
        <v>43</v>
      </c>
      <c r="D5340" s="374" t="s">
        <v>2</v>
      </c>
      <c r="E5340" s="375">
        <v>1.9951800000000001E-4</v>
      </c>
      <c r="F5340" s="268">
        <f>IF(C5340="MAT.",VLOOKUP(A5340,INSUMOS_AUX!A:F,6,FALSE),0)</f>
        <v>10.02</v>
      </c>
      <c r="G5340" s="375">
        <f>IF(C5340="M.O.",VLOOKUP(A5340,INSUMOS_AUX!A:F,6,FALSE),0)</f>
        <v>0</v>
      </c>
    </row>
    <row r="5341" spans="1:7">
      <c r="A5341" s="414">
        <v>38396</v>
      </c>
      <c r="B5341" s="372" t="s">
        <v>4090</v>
      </c>
      <c r="C5341" s="374" t="s">
        <v>43</v>
      </c>
      <c r="D5341" s="374" t="s">
        <v>2</v>
      </c>
      <c r="E5341" s="375">
        <v>7.1539999999999996E-6</v>
      </c>
      <c r="F5341" s="268">
        <f>IF(C5341="MAT.",VLOOKUP(A5341,INSUMOS_AUX!A:F,6,FALSE),0)</f>
        <v>308.81</v>
      </c>
      <c r="G5341" s="375">
        <f>IF(C5341="M.O.",VLOOKUP(A5341,INSUMOS_AUX!A:F,6,FALSE),0)</f>
        <v>0</v>
      </c>
    </row>
    <row r="5342" spans="1:7">
      <c r="A5342" s="414">
        <v>38399</v>
      </c>
      <c r="B5342" s="372" t="s">
        <v>914</v>
      </c>
      <c r="C5342" s="374" t="s">
        <v>43</v>
      </c>
      <c r="D5342" s="374" t="s">
        <v>2</v>
      </c>
      <c r="E5342" s="375">
        <v>3.5746E-5</v>
      </c>
      <c r="F5342" s="268">
        <f>IF(C5342="MAT.",VLOOKUP(A5342,INSUMOS_AUX!A:F,6,FALSE),0)</f>
        <v>123.87</v>
      </c>
      <c r="G5342" s="375">
        <f>IF(C5342="M.O.",VLOOKUP(A5342,INSUMOS_AUX!A:F,6,FALSE),0)</f>
        <v>0</v>
      </c>
    </row>
    <row r="5343" spans="1:7" ht="21">
      <c r="A5343" s="414">
        <v>38413</v>
      </c>
      <c r="B5343" s="372" t="s">
        <v>2921</v>
      </c>
      <c r="C5343" s="374" t="s">
        <v>43</v>
      </c>
      <c r="D5343" s="374" t="s">
        <v>2</v>
      </c>
      <c r="E5343" s="375">
        <v>5.8220000000000003E-6</v>
      </c>
      <c r="F5343" s="268">
        <f>IF(C5343="MAT.",VLOOKUP(A5343,INSUMOS_AUX!A:F,6,FALSE),0)</f>
        <v>623.17999999999995</v>
      </c>
      <c r="G5343" s="375">
        <f>IF(C5343="M.O.",VLOOKUP(A5343,INSUMOS_AUX!A:F,6,FALSE),0)</f>
        <v>0</v>
      </c>
    </row>
    <row r="5344" spans="1:7">
      <c r="A5344" s="414">
        <v>38476</v>
      </c>
      <c r="B5344" s="372" t="s">
        <v>2266</v>
      </c>
      <c r="C5344" s="374" t="s">
        <v>43</v>
      </c>
      <c r="D5344" s="374" t="s">
        <v>2</v>
      </c>
      <c r="E5344" s="375">
        <v>2.7152E-5</v>
      </c>
      <c r="F5344" s="268">
        <f>IF(C5344="MAT.",VLOOKUP(A5344,INSUMOS_AUX!A:F,6,FALSE),0)</f>
        <v>186.63</v>
      </c>
      <c r="G5344" s="375">
        <f>IF(C5344="M.O.",VLOOKUP(A5344,INSUMOS_AUX!A:F,6,FALSE),0)</f>
        <v>0</v>
      </c>
    </row>
    <row r="5345" spans="1:7">
      <c r="A5345" s="414">
        <v>38477</v>
      </c>
      <c r="B5345" s="372" t="s">
        <v>2267</v>
      </c>
      <c r="C5345" s="374" t="s">
        <v>43</v>
      </c>
      <c r="D5345" s="374" t="s">
        <v>2</v>
      </c>
      <c r="E5345" s="375">
        <v>5.8220000000000003E-6</v>
      </c>
      <c r="F5345" s="268">
        <f>IF(C5345="MAT.",VLOOKUP(A5345,INSUMOS_AUX!A:F,6,FALSE),0)</f>
        <v>528.54</v>
      </c>
      <c r="G5345" s="375">
        <f>IF(C5345="M.O.",VLOOKUP(A5345,INSUMOS_AUX!A:F,6,FALSE),0)</f>
        <v>0</v>
      </c>
    </row>
    <row r="5346" spans="1:7">
      <c r="A5346" s="414"/>
      <c r="B5346" s="110"/>
      <c r="C5346" s="97"/>
      <c r="D5346" s="97"/>
      <c r="E5346" s="97"/>
      <c r="F5346" s="97"/>
      <c r="G5346" s="97"/>
    </row>
    <row r="5347" spans="1:7" ht="21">
      <c r="A5347" s="414" t="s">
        <v>5950</v>
      </c>
      <c r="B5347" s="358" t="s">
        <v>5951</v>
      </c>
      <c r="C5347" s="360" t="s">
        <v>75</v>
      </c>
      <c r="D5347" s="360" t="s">
        <v>2</v>
      </c>
      <c r="E5347" s="361">
        <v>15</v>
      </c>
      <c r="F5347" s="361">
        <f t="shared" ref="F5347:G5347" si="177">SUMPRODUCT($E5348:$E5375,F5348:F5375)</f>
        <v>9.5093198801399943</v>
      </c>
      <c r="G5347" s="361">
        <f t="shared" si="177"/>
        <v>1.5881669759999997</v>
      </c>
    </row>
    <row r="5348" spans="1:7">
      <c r="A5348" s="414">
        <v>10</v>
      </c>
      <c r="B5348" s="372" t="s">
        <v>332</v>
      </c>
      <c r="C5348" s="374" t="s">
        <v>43</v>
      </c>
      <c r="D5348" s="374" t="s">
        <v>2</v>
      </c>
      <c r="E5348" s="375">
        <v>1.05827E-3</v>
      </c>
      <c r="F5348" s="268">
        <f>IF(C5348="MAT.",VLOOKUP(A5348,INSUMOS_AUX!A:F,6,FALSE),0)</f>
        <v>6.13</v>
      </c>
      <c r="G5348" s="375">
        <f>IF(C5348="M.O.",VLOOKUP(A5348,INSUMOS_AUX!A:F,6,FALSE),0)</f>
        <v>0</v>
      </c>
    </row>
    <row r="5349" spans="1:7" ht="21">
      <c r="A5349" s="414">
        <v>11359</v>
      </c>
      <c r="B5349" s="372" t="s">
        <v>5603</v>
      </c>
      <c r="C5349" s="374" t="s">
        <v>43</v>
      </c>
      <c r="D5349" s="374" t="s">
        <v>2</v>
      </c>
      <c r="E5349" s="375">
        <v>8.9360000000000005E-6</v>
      </c>
      <c r="F5349" s="268">
        <f>IF(C5349="MAT.",VLOOKUP(A5349,INSUMOS_AUX!A:F,6,FALSE),0)</f>
        <v>604.45000000000005</v>
      </c>
      <c r="G5349" s="375">
        <f>IF(C5349="M.O.",VLOOKUP(A5349,INSUMOS_AUX!A:F,6,FALSE),0)</f>
        <v>0</v>
      </c>
    </row>
    <row r="5350" spans="1:7">
      <c r="A5350" s="414">
        <v>12815</v>
      </c>
      <c r="B5350" s="372" t="s">
        <v>2406</v>
      </c>
      <c r="C5350" s="374" t="s">
        <v>43</v>
      </c>
      <c r="D5350" s="374" t="s">
        <v>2</v>
      </c>
      <c r="E5350" s="375">
        <v>1.1971219999999999E-3</v>
      </c>
      <c r="F5350" s="268">
        <f>IF(C5350="MAT.",VLOOKUP(A5350,INSUMOS_AUX!A:F,6,FALSE),0)</f>
        <v>5.65</v>
      </c>
      <c r="G5350" s="375">
        <f>IF(C5350="M.O.",VLOOKUP(A5350,INSUMOS_AUX!A:F,6,FALSE),0)</f>
        <v>0</v>
      </c>
    </row>
    <row r="5351" spans="1:7">
      <c r="A5351" s="414">
        <v>12892</v>
      </c>
      <c r="B5351" s="372" t="s">
        <v>328</v>
      </c>
      <c r="C5351" s="374" t="s">
        <v>43</v>
      </c>
      <c r="D5351" s="374" t="s">
        <v>98</v>
      </c>
      <c r="E5351" s="375">
        <v>1.8129680000000001E-3</v>
      </c>
      <c r="F5351" s="268">
        <f>IF(C5351="MAT.",VLOOKUP(A5351,INSUMOS_AUX!A:F,6,FALSE),0)</f>
        <v>9</v>
      </c>
      <c r="G5351" s="375">
        <f>IF(C5351="M.O.",VLOOKUP(A5351,INSUMOS_AUX!A:F,6,FALSE),0)</f>
        <v>0</v>
      </c>
    </row>
    <row r="5352" spans="1:7">
      <c r="A5352" s="414">
        <v>12893</v>
      </c>
      <c r="B5352" s="372" t="s">
        <v>329</v>
      </c>
      <c r="C5352" s="374" t="s">
        <v>43</v>
      </c>
      <c r="D5352" s="374" t="s">
        <v>98</v>
      </c>
      <c r="E5352" s="375">
        <v>2.11332E-4</v>
      </c>
      <c r="F5352" s="268">
        <f>IF(C5352="MAT.",VLOOKUP(A5352,INSUMOS_AUX!A:F,6,FALSE),0)</f>
        <v>48</v>
      </c>
      <c r="G5352" s="375">
        <f>IF(C5352="M.O.",VLOOKUP(A5352,INSUMOS_AUX!A:F,6,FALSE),0)</f>
        <v>0</v>
      </c>
    </row>
    <row r="5353" spans="1:7" ht="21">
      <c r="A5353" s="414">
        <v>1571</v>
      </c>
      <c r="B5353" s="372" t="s">
        <v>356</v>
      </c>
      <c r="C5353" s="374" t="s">
        <v>43</v>
      </c>
      <c r="D5353" s="374" t="s">
        <v>2</v>
      </c>
      <c r="E5353" s="375">
        <v>1</v>
      </c>
      <c r="F5353" s="268">
        <f>IF(C5353="MAT.",VLOOKUP(A5353,INSUMOS_AUX!A:F,6,FALSE),0)</f>
        <v>0.61</v>
      </c>
      <c r="G5353" s="375">
        <f>IF(C5353="M.O.",VLOOKUP(A5353,INSUMOS_AUX!A:F,6,FALSE),0)</f>
        <v>0</v>
      </c>
    </row>
    <row r="5354" spans="1:7">
      <c r="A5354" s="414">
        <v>2436</v>
      </c>
      <c r="B5354" s="372" t="s">
        <v>333</v>
      </c>
      <c r="C5354" s="374" t="s">
        <v>92</v>
      </c>
      <c r="D5354" s="374" t="s">
        <v>97</v>
      </c>
      <c r="E5354" s="375">
        <v>6.7986599999999994E-2</v>
      </c>
      <c r="F5354" s="268">
        <f>IF(C5354="MAT.",VLOOKUP(A5354,INSUMOS_AUX!A:F,6,FALSE),0)</f>
        <v>0</v>
      </c>
      <c r="G5354" s="375">
        <f>IF(C5354="M.O.",VLOOKUP(A5354,INSUMOS_AUX!A:F,6,FALSE),0)</f>
        <v>13.35</v>
      </c>
    </row>
    <row r="5355" spans="1:7">
      <c r="A5355" s="414">
        <v>247</v>
      </c>
      <c r="B5355" s="372" t="s">
        <v>348</v>
      </c>
      <c r="C5355" s="374" t="s">
        <v>92</v>
      </c>
      <c r="D5355" s="374" t="s">
        <v>97</v>
      </c>
      <c r="E5355" s="375">
        <v>6.7986599999999994E-2</v>
      </c>
      <c r="F5355" s="268">
        <f>IF(C5355="MAT.",VLOOKUP(A5355,INSUMOS_AUX!A:F,6,FALSE),0)</f>
        <v>0</v>
      </c>
      <c r="G5355" s="375">
        <f>IF(C5355="M.O.",VLOOKUP(A5355,INSUMOS_AUX!A:F,6,FALSE),0)</f>
        <v>10.01</v>
      </c>
    </row>
    <row r="5356" spans="1:7">
      <c r="A5356" s="414">
        <v>25966</v>
      </c>
      <c r="B5356" s="372" t="s">
        <v>3980</v>
      </c>
      <c r="C5356" s="374" t="s">
        <v>43</v>
      </c>
      <c r="D5356" s="374" t="s">
        <v>113</v>
      </c>
      <c r="E5356" s="375">
        <v>1.9951800000000001E-4</v>
      </c>
      <c r="F5356" s="268">
        <f>IF(C5356="MAT.",VLOOKUP(A5356,INSUMOS_AUX!A:F,6,FALSE),0)</f>
        <v>13.63</v>
      </c>
      <c r="G5356" s="375">
        <f>IF(C5356="M.O.",VLOOKUP(A5356,INSUMOS_AUX!A:F,6,FALSE),0)</f>
        <v>0</v>
      </c>
    </row>
    <row r="5357" spans="1:7">
      <c r="A5357" s="414">
        <v>2711</v>
      </c>
      <c r="B5357" s="372" t="s">
        <v>334</v>
      </c>
      <c r="C5357" s="374" t="s">
        <v>43</v>
      </c>
      <c r="D5357" s="374" t="s">
        <v>2</v>
      </c>
      <c r="E5357" s="375">
        <v>8.7727999999999998E-5</v>
      </c>
      <c r="F5357" s="268">
        <f>IF(C5357="MAT.",VLOOKUP(A5357,INSUMOS_AUX!A:F,6,FALSE),0)</f>
        <v>100.24</v>
      </c>
      <c r="G5357" s="375">
        <f>IF(C5357="M.O.",VLOOKUP(A5357,INSUMOS_AUX!A:F,6,FALSE),0)</f>
        <v>0</v>
      </c>
    </row>
    <row r="5358" spans="1:7">
      <c r="A5358" s="414">
        <v>34653</v>
      </c>
      <c r="B5358" s="372" t="s">
        <v>357</v>
      </c>
      <c r="C5358" s="374" t="s">
        <v>43</v>
      </c>
      <c r="D5358" s="374" t="s">
        <v>2</v>
      </c>
      <c r="E5358" s="375">
        <v>1</v>
      </c>
      <c r="F5358" s="268">
        <f>IF(C5358="MAT.",VLOOKUP(A5358,INSUMOS_AUX!A:F,6,FALSE),0)</f>
        <v>8.3699999999999992</v>
      </c>
      <c r="G5358" s="375">
        <f>IF(C5358="M.O.",VLOOKUP(A5358,INSUMOS_AUX!A:F,6,FALSE),0)</f>
        <v>0</v>
      </c>
    </row>
    <row r="5359" spans="1:7">
      <c r="A5359" s="414">
        <v>36144</v>
      </c>
      <c r="B5359" s="372" t="s">
        <v>4026</v>
      </c>
      <c r="C5359" s="374" t="s">
        <v>43</v>
      </c>
      <c r="D5359" s="374" t="s">
        <v>2</v>
      </c>
      <c r="E5359" s="375">
        <v>1.471631E-2</v>
      </c>
      <c r="F5359" s="268">
        <f>IF(C5359="MAT.",VLOOKUP(A5359,INSUMOS_AUX!A:F,6,FALSE),0)</f>
        <v>1.1200000000000001</v>
      </c>
      <c r="G5359" s="375">
        <f>IF(C5359="M.O.",VLOOKUP(A5359,INSUMOS_AUX!A:F,6,FALSE),0)</f>
        <v>0</v>
      </c>
    </row>
    <row r="5360" spans="1:7">
      <c r="A5360" s="414">
        <v>36146</v>
      </c>
      <c r="B5360" s="372" t="s">
        <v>3883</v>
      </c>
      <c r="C5360" s="374" t="s">
        <v>43</v>
      </c>
      <c r="D5360" s="374" t="s">
        <v>2</v>
      </c>
      <c r="E5360" s="375">
        <v>1.6372000000000001E-4</v>
      </c>
      <c r="F5360" s="268">
        <f>IF(C5360="MAT.",VLOOKUP(A5360,INSUMOS_AUX!A:F,6,FALSE),0)</f>
        <v>170</v>
      </c>
      <c r="G5360" s="375">
        <f>IF(C5360="M.O.",VLOOKUP(A5360,INSUMOS_AUX!A:F,6,FALSE),0)</f>
        <v>0</v>
      </c>
    </row>
    <row r="5361" spans="1:7" ht="21">
      <c r="A5361" s="414">
        <v>36149</v>
      </c>
      <c r="B5361" s="372" t="s">
        <v>4647</v>
      </c>
      <c r="C5361" s="374" t="s">
        <v>43</v>
      </c>
      <c r="D5361" s="374" t="s">
        <v>2</v>
      </c>
      <c r="E5361" s="375">
        <v>9.5039999999999998E-5</v>
      </c>
      <c r="F5361" s="268">
        <f>IF(C5361="MAT.",VLOOKUP(A5361,INSUMOS_AUX!A:F,6,FALSE),0)</f>
        <v>117.5</v>
      </c>
      <c r="G5361" s="375">
        <f>IF(C5361="M.O.",VLOOKUP(A5361,INSUMOS_AUX!A:F,6,FALSE),0)</f>
        <v>0</v>
      </c>
    </row>
    <row r="5362" spans="1:7">
      <c r="A5362" s="414">
        <v>36150</v>
      </c>
      <c r="B5362" s="372" t="s">
        <v>780</v>
      </c>
      <c r="C5362" s="374" t="s">
        <v>43</v>
      </c>
      <c r="D5362" s="374" t="s">
        <v>2</v>
      </c>
      <c r="E5362" s="375">
        <v>3.4931200000000001E-4</v>
      </c>
      <c r="F5362" s="268">
        <f>IF(C5362="MAT.",VLOOKUP(A5362,INSUMOS_AUX!A:F,6,FALSE),0)</f>
        <v>29.7</v>
      </c>
      <c r="G5362" s="375">
        <f>IF(C5362="M.O.",VLOOKUP(A5362,INSUMOS_AUX!A:F,6,FALSE),0)</f>
        <v>0</v>
      </c>
    </row>
    <row r="5363" spans="1:7" ht="21">
      <c r="A5363" s="414">
        <v>36153</v>
      </c>
      <c r="B5363" s="372" t="s">
        <v>4184</v>
      </c>
      <c r="C5363" s="374" t="s">
        <v>43</v>
      </c>
      <c r="D5363" s="374" t="s">
        <v>2</v>
      </c>
      <c r="E5363" s="375">
        <v>1.4190000000000001E-4</v>
      </c>
      <c r="F5363" s="268">
        <f>IF(C5363="MAT.",VLOOKUP(A5363,INSUMOS_AUX!A:F,6,FALSE),0)</f>
        <v>133.75</v>
      </c>
      <c r="G5363" s="375">
        <f>IF(C5363="M.O.",VLOOKUP(A5363,INSUMOS_AUX!A:F,6,FALSE),0)</f>
        <v>0</v>
      </c>
    </row>
    <row r="5364" spans="1:7">
      <c r="A5364" s="414">
        <v>37370</v>
      </c>
      <c r="B5364" s="372" t="s">
        <v>104</v>
      </c>
      <c r="C5364" s="374" t="s">
        <v>43</v>
      </c>
      <c r="D5364" s="374" t="s">
        <v>97</v>
      </c>
      <c r="E5364" s="375">
        <v>0.13200000000000001</v>
      </c>
      <c r="F5364" s="268">
        <f>IF(C5364="MAT.",VLOOKUP(A5364,INSUMOS_AUX!A:F,6,FALSE),0)</f>
        <v>1.7</v>
      </c>
      <c r="G5364" s="375">
        <f>IF(C5364="M.O.",VLOOKUP(A5364,INSUMOS_AUX!A:F,6,FALSE),0)</f>
        <v>0</v>
      </c>
    </row>
    <row r="5365" spans="1:7">
      <c r="A5365" s="414">
        <v>37371</v>
      </c>
      <c r="B5365" s="372" t="s">
        <v>105</v>
      </c>
      <c r="C5365" s="374" t="s">
        <v>43</v>
      </c>
      <c r="D5365" s="374" t="s">
        <v>97</v>
      </c>
      <c r="E5365" s="375">
        <v>0.13200000000000001</v>
      </c>
      <c r="F5365" s="268">
        <f>IF(C5365="MAT.",VLOOKUP(A5365,INSUMOS_AUX!A:F,6,FALSE),0)</f>
        <v>0.64</v>
      </c>
      <c r="G5365" s="375">
        <f>IF(C5365="M.O.",VLOOKUP(A5365,INSUMOS_AUX!A:F,6,FALSE),0)</f>
        <v>0</v>
      </c>
    </row>
    <row r="5366" spans="1:7">
      <c r="A5366" s="414">
        <v>37372</v>
      </c>
      <c r="B5366" s="372" t="s">
        <v>106</v>
      </c>
      <c r="C5366" s="374" t="s">
        <v>43</v>
      </c>
      <c r="D5366" s="374" t="s">
        <v>97</v>
      </c>
      <c r="E5366" s="375">
        <v>0.13200000000000001</v>
      </c>
      <c r="F5366" s="268">
        <f>IF(C5366="MAT.",VLOOKUP(A5366,INSUMOS_AUX!A:F,6,FALSE),0)</f>
        <v>0.37</v>
      </c>
      <c r="G5366" s="375">
        <f>IF(C5366="M.O.",VLOOKUP(A5366,INSUMOS_AUX!A:F,6,FALSE),0)</f>
        <v>0</v>
      </c>
    </row>
    <row r="5367" spans="1:7">
      <c r="A5367" s="414">
        <v>37373</v>
      </c>
      <c r="B5367" s="372" t="s">
        <v>107</v>
      </c>
      <c r="C5367" s="374" t="s">
        <v>43</v>
      </c>
      <c r="D5367" s="374" t="s">
        <v>97</v>
      </c>
      <c r="E5367" s="375">
        <v>0.13200000000000001</v>
      </c>
      <c r="F5367" s="268">
        <f>IF(C5367="MAT.",VLOOKUP(A5367,INSUMOS_AUX!A:F,6,FALSE),0)</f>
        <v>0.02</v>
      </c>
      <c r="G5367" s="375">
        <f>IF(C5367="M.O.",VLOOKUP(A5367,INSUMOS_AUX!A:F,6,FALSE),0)</f>
        <v>0</v>
      </c>
    </row>
    <row r="5368" spans="1:7">
      <c r="A5368" s="414">
        <v>38382</v>
      </c>
      <c r="B5368" s="372" t="s">
        <v>2915</v>
      </c>
      <c r="C5368" s="374" t="s">
        <v>43</v>
      </c>
      <c r="D5368" s="374" t="s">
        <v>2</v>
      </c>
      <c r="E5368" s="375">
        <v>3.6036E-4</v>
      </c>
      <c r="F5368" s="268">
        <f>IF(C5368="MAT.",VLOOKUP(A5368,INSUMOS_AUX!A:F,6,FALSE),0)</f>
        <v>7.37</v>
      </c>
      <c r="G5368" s="375">
        <f>IF(C5368="M.O.",VLOOKUP(A5368,INSUMOS_AUX!A:F,6,FALSE),0)</f>
        <v>0</v>
      </c>
    </row>
    <row r="5369" spans="1:7">
      <c r="A5369" s="414">
        <v>38390</v>
      </c>
      <c r="B5369" s="372" t="s">
        <v>4067</v>
      </c>
      <c r="C5369" s="374" t="s">
        <v>43</v>
      </c>
      <c r="D5369" s="374" t="s">
        <v>2</v>
      </c>
      <c r="E5369" s="375">
        <v>1.9951800000000001E-4</v>
      </c>
      <c r="F5369" s="268">
        <f>IF(C5369="MAT.",VLOOKUP(A5369,INSUMOS_AUX!A:F,6,FALSE),0)</f>
        <v>22.22</v>
      </c>
      <c r="G5369" s="375">
        <f>IF(C5369="M.O.",VLOOKUP(A5369,INSUMOS_AUX!A:F,6,FALSE),0)</f>
        <v>0</v>
      </c>
    </row>
    <row r="5370" spans="1:7">
      <c r="A5370" s="414">
        <v>38393</v>
      </c>
      <c r="B5370" s="372" t="s">
        <v>4066</v>
      </c>
      <c r="C5370" s="374" t="s">
        <v>43</v>
      </c>
      <c r="D5370" s="374" t="s">
        <v>2</v>
      </c>
      <c r="E5370" s="375">
        <v>1.9951800000000001E-4</v>
      </c>
      <c r="F5370" s="268">
        <f>IF(C5370="MAT.",VLOOKUP(A5370,INSUMOS_AUX!A:F,6,FALSE),0)</f>
        <v>10.02</v>
      </c>
      <c r="G5370" s="375">
        <f>IF(C5370="M.O.",VLOOKUP(A5370,INSUMOS_AUX!A:F,6,FALSE),0)</f>
        <v>0</v>
      </c>
    </row>
    <row r="5371" spans="1:7">
      <c r="A5371" s="414">
        <v>38396</v>
      </c>
      <c r="B5371" s="372" t="s">
        <v>4090</v>
      </c>
      <c r="C5371" s="374" t="s">
        <v>43</v>
      </c>
      <c r="D5371" s="374" t="s">
        <v>2</v>
      </c>
      <c r="E5371" s="375">
        <v>7.1539999999999996E-6</v>
      </c>
      <c r="F5371" s="268">
        <f>IF(C5371="MAT.",VLOOKUP(A5371,INSUMOS_AUX!A:F,6,FALSE),0)</f>
        <v>308.81</v>
      </c>
      <c r="G5371" s="375">
        <f>IF(C5371="M.O.",VLOOKUP(A5371,INSUMOS_AUX!A:F,6,FALSE),0)</f>
        <v>0</v>
      </c>
    </row>
    <row r="5372" spans="1:7">
      <c r="A5372" s="414">
        <v>38399</v>
      </c>
      <c r="B5372" s="372" t="s">
        <v>914</v>
      </c>
      <c r="C5372" s="374" t="s">
        <v>43</v>
      </c>
      <c r="D5372" s="374" t="s">
        <v>2</v>
      </c>
      <c r="E5372" s="375">
        <v>3.5746E-5</v>
      </c>
      <c r="F5372" s="268">
        <f>IF(C5372="MAT.",VLOOKUP(A5372,INSUMOS_AUX!A:F,6,FALSE),0)</f>
        <v>123.87</v>
      </c>
      <c r="G5372" s="375">
        <f>IF(C5372="M.O.",VLOOKUP(A5372,INSUMOS_AUX!A:F,6,FALSE),0)</f>
        <v>0</v>
      </c>
    </row>
    <row r="5373" spans="1:7" ht="21">
      <c r="A5373" s="414">
        <v>38413</v>
      </c>
      <c r="B5373" s="372" t="s">
        <v>2921</v>
      </c>
      <c r="C5373" s="374" t="s">
        <v>43</v>
      </c>
      <c r="D5373" s="374" t="s">
        <v>2</v>
      </c>
      <c r="E5373" s="375">
        <v>5.8220000000000003E-6</v>
      </c>
      <c r="F5373" s="268">
        <f>IF(C5373="MAT.",VLOOKUP(A5373,INSUMOS_AUX!A:F,6,FALSE),0)</f>
        <v>623.17999999999995</v>
      </c>
      <c r="G5373" s="375">
        <f>IF(C5373="M.O.",VLOOKUP(A5373,INSUMOS_AUX!A:F,6,FALSE),0)</f>
        <v>0</v>
      </c>
    </row>
    <row r="5374" spans="1:7">
      <c r="A5374" s="414">
        <v>38476</v>
      </c>
      <c r="B5374" s="372" t="s">
        <v>2266</v>
      </c>
      <c r="C5374" s="374" t="s">
        <v>43</v>
      </c>
      <c r="D5374" s="374" t="s">
        <v>2</v>
      </c>
      <c r="E5374" s="375">
        <v>2.7152E-5</v>
      </c>
      <c r="F5374" s="268">
        <f>IF(C5374="MAT.",VLOOKUP(A5374,INSUMOS_AUX!A:F,6,FALSE),0)</f>
        <v>186.63</v>
      </c>
      <c r="G5374" s="375">
        <f>IF(C5374="M.O.",VLOOKUP(A5374,INSUMOS_AUX!A:F,6,FALSE),0)</f>
        <v>0</v>
      </c>
    </row>
    <row r="5375" spans="1:7">
      <c r="A5375" s="414">
        <v>38477</v>
      </c>
      <c r="B5375" s="372" t="s">
        <v>2267</v>
      </c>
      <c r="C5375" s="374" t="s">
        <v>43</v>
      </c>
      <c r="D5375" s="374" t="s">
        <v>2</v>
      </c>
      <c r="E5375" s="375">
        <v>5.8220000000000003E-6</v>
      </c>
      <c r="F5375" s="268">
        <f>IF(C5375="MAT.",VLOOKUP(A5375,INSUMOS_AUX!A:F,6,FALSE),0)</f>
        <v>528.54</v>
      </c>
      <c r="G5375" s="375">
        <f>IF(C5375="M.O.",VLOOKUP(A5375,INSUMOS_AUX!A:F,6,FALSE),0)</f>
        <v>0</v>
      </c>
    </row>
    <row r="5376" spans="1:7">
      <c r="A5376" s="414"/>
      <c r="B5376" s="110"/>
      <c r="C5376" s="97"/>
      <c r="D5376" s="97"/>
      <c r="E5376" s="97"/>
      <c r="F5376" s="97"/>
      <c r="G5376" s="97"/>
    </row>
    <row r="5377" spans="1:7" ht="21">
      <c r="A5377" s="414" t="s">
        <v>5952</v>
      </c>
      <c r="B5377" s="358" t="s">
        <v>5953</v>
      </c>
      <c r="C5377" s="360" t="s">
        <v>75</v>
      </c>
      <c r="D5377" s="360" t="s">
        <v>2</v>
      </c>
      <c r="E5377" s="361">
        <v>2</v>
      </c>
      <c r="F5377" s="361">
        <f t="shared" ref="F5377:G5377" si="178">SUMPRODUCT($E5378:$E5405,F5378:F5405)</f>
        <v>64.456115657340021</v>
      </c>
      <c r="G5377" s="361">
        <f t="shared" si="178"/>
        <v>9.769633215999999</v>
      </c>
    </row>
    <row r="5378" spans="1:7">
      <c r="A5378" s="414">
        <v>10</v>
      </c>
      <c r="B5378" s="372" t="s">
        <v>332</v>
      </c>
      <c r="C5378" s="374" t="s">
        <v>43</v>
      </c>
      <c r="D5378" s="374" t="s">
        <v>2</v>
      </c>
      <c r="E5378" s="375">
        <v>6.5099659999999998E-3</v>
      </c>
      <c r="F5378" s="268">
        <f>IF(C5378="MAT.",VLOOKUP(A5378,INSUMOS_AUX!A:F,6,FALSE),0)</f>
        <v>6.13</v>
      </c>
      <c r="G5378" s="375">
        <f>IF(C5378="M.O.",VLOOKUP(A5378,INSUMOS_AUX!A:F,6,FALSE),0)</f>
        <v>0</v>
      </c>
    </row>
    <row r="5379" spans="1:7" ht="21">
      <c r="A5379" s="414">
        <v>11359</v>
      </c>
      <c r="B5379" s="372" t="s">
        <v>5603</v>
      </c>
      <c r="C5379" s="374" t="s">
        <v>43</v>
      </c>
      <c r="D5379" s="374" t="s">
        <v>2</v>
      </c>
      <c r="E5379" s="375">
        <v>5.4972000000000002E-5</v>
      </c>
      <c r="F5379" s="268">
        <f>IF(C5379="MAT.",VLOOKUP(A5379,INSUMOS_AUX!A:F,6,FALSE),0)</f>
        <v>604.45000000000005</v>
      </c>
      <c r="G5379" s="375">
        <f>IF(C5379="M.O.",VLOOKUP(A5379,INSUMOS_AUX!A:F,6,FALSE),0)</f>
        <v>0</v>
      </c>
    </row>
    <row r="5380" spans="1:7">
      <c r="A5380" s="414">
        <v>12815</v>
      </c>
      <c r="B5380" s="372" t="s">
        <v>2406</v>
      </c>
      <c r="C5380" s="374" t="s">
        <v>43</v>
      </c>
      <c r="D5380" s="374" t="s">
        <v>2</v>
      </c>
      <c r="E5380" s="375">
        <v>7.3641100000000001E-3</v>
      </c>
      <c r="F5380" s="268">
        <f>IF(C5380="MAT.",VLOOKUP(A5380,INSUMOS_AUX!A:F,6,FALSE),0)</f>
        <v>5.65</v>
      </c>
      <c r="G5380" s="375">
        <f>IF(C5380="M.O.",VLOOKUP(A5380,INSUMOS_AUX!A:F,6,FALSE),0)</f>
        <v>0</v>
      </c>
    </row>
    <row r="5381" spans="1:7">
      <c r="A5381" s="414">
        <v>12892</v>
      </c>
      <c r="B5381" s="372" t="s">
        <v>328</v>
      </c>
      <c r="C5381" s="374" t="s">
        <v>43</v>
      </c>
      <c r="D5381" s="374" t="s">
        <v>98</v>
      </c>
      <c r="E5381" s="375">
        <v>1.1152496E-2</v>
      </c>
      <c r="F5381" s="268">
        <f>IF(C5381="MAT.",VLOOKUP(A5381,INSUMOS_AUX!A:F,6,FALSE),0)</f>
        <v>9</v>
      </c>
      <c r="G5381" s="375">
        <f>IF(C5381="M.O.",VLOOKUP(A5381,INSUMOS_AUX!A:F,6,FALSE),0)</f>
        <v>0</v>
      </c>
    </row>
    <row r="5382" spans="1:7">
      <c r="A5382" s="414">
        <v>12893</v>
      </c>
      <c r="B5382" s="372" t="s">
        <v>329</v>
      </c>
      <c r="C5382" s="374" t="s">
        <v>43</v>
      </c>
      <c r="D5382" s="374" t="s">
        <v>98</v>
      </c>
      <c r="E5382" s="375">
        <v>1.3000119999999999E-3</v>
      </c>
      <c r="F5382" s="268">
        <f>IF(C5382="MAT.",VLOOKUP(A5382,INSUMOS_AUX!A:F,6,FALSE),0)</f>
        <v>48</v>
      </c>
      <c r="G5382" s="375">
        <f>IF(C5382="M.O.",VLOOKUP(A5382,INSUMOS_AUX!A:F,6,FALSE),0)</f>
        <v>0</v>
      </c>
    </row>
    <row r="5383" spans="1:7" ht="21">
      <c r="A5383" s="414">
        <v>1574</v>
      </c>
      <c r="B5383" s="372" t="s">
        <v>370</v>
      </c>
      <c r="C5383" s="374" t="s">
        <v>43</v>
      </c>
      <c r="D5383" s="374" t="s">
        <v>2</v>
      </c>
      <c r="E5383" s="375">
        <v>3</v>
      </c>
      <c r="F5383" s="268">
        <f>IF(C5383="MAT.",VLOOKUP(A5383,INSUMOS_AUX!A:F,6,FALSE),0)</f>
        <v>0.79</v>
      </c>
      <c r="G5383" s="375">
        <f>IF(C5383="M.O.",VLOOKUP(A5383,INSUMOS_AUX!A:F,6,FALSE),0)</f>
        <v>0</v>
      </c>
    </row>
    <row r="5384" spans="1:7">
      <c r="A5384" s="414">
        <v>2436</v>
      </c>
      <c r="B5384" s="372" t="s">
        <v>333</v>
      </c>
      <c r="C5384" s="374" t="s">
        <v>92</v>
      </c>
      <c r="D5384" s="374" t="s">
        <v>97</v>
      </c>
      <c r="E5384" s="375">
        <v>0.4182206</v>
      </c>
      <c r="F5384" s="268">
        <f>IF(C5384="MAT.",VLOOKUP(A5384,INSUMOS_AUX!A:F,6,FALSE),0)</f>
        <v>0</v>
      </c>
      <c r="G5384" s="375">
        <f>IF(C5384="M.O.",VLOOKUP(A5384,INSUMOS_AUX!A:F,6,FALSE),0)</f>
        <v>13.35</v>
      </c>
    </row>
    <row r="5385" spans="1:7">
      <c r="A5385" s="414">
        <v>247</v>
      </c>
      <c r="B5385" s="372" t="s">
        <v>348</v>
      </c>
      <c r="C5385" s="374" t="s">
        <v>92</v>
      </c>
      <c r="D5385" s="374" t="s">
        <v>97</v>
      </c>
      <c r="E5385" s="375">
        <v>0.4182206</v>
      </c>
      <c r="F5385" s="268">
        <f>IF(C5385="MAT.",VLOOKUP(A5385,INSUMOS_AUX!A:F,6,FALSE),0)</f>
        <v>0</v>
      </c>
      <c r="G5385" s="375">
        <f>IF(C5385="M.O.",VLOOKUP(A5385,INSUMOS_AUX!A:F,6,FALSE),0)</f>
        <v>10.01</v>
      </c>
    </row>
    <row r="5386" spans="1:7">
      <c r="A5386" s="414">
        <v>25966</v>
      </c>
      <c r="B5386" s="372" t="s">
        <v>3980</v>
      </c>
      <c r="C5386" s="374" t="s">
        <v>43</v>
      </c>
      <c r="D5386" s="374" t="s">
        <v>113</v>
      </c>
      <c r="E5386" s="375">
        <v>1.2273379999999999E-3</v>
      </c>
      <c r="F5386" s="268">
        <f>IF(C5386="MAT.",VLOOKUP(A5386,INSUMOS_AUX!A:F,6,FALSE),0)</f>
        <v>13.63</v>
      </c>
      <c r="G5386" s="375">
        <f>IF(C5386="M.O.",VLOOKUP(A5386,INSUMOS_AUX!A:F,6,FALSE),0)</f>
        <v>0</v>
      </c>
    </row>
    <row r="5387" spans="1:7">
      <c r="A5387" s="414">
        <v>2711</v>
      </c>
      <c r="B5387" s="372" t="s">
        <v>334</v>
      </c>
      <c r="C5387" s="374" t="s">
        <v>43</v>
      </c>
      <c r="D5387" s="374" t="s">
        <v>2</v>
      </c>
      <c r="E5387" s="375">
        <v>5.3965600000000001E-4</v>
      </c>
      <c r="F5387" s="268">
        <f>IF(C5387="MAT.",VLOOKUP(A5387,INSUMOS_AUX!A:F,6,FALSE),0)</f>
        <v>100.24</v>
      </c>
      <c r="G5387" s="375">
        <f>IF(C5387="M.O.",VLOOKUP(A5387,INSUMOS_AUX!A:F,6,FALSE),0)</f>
        <v>0</v>
      </c>
    </row>
    <row r="5388" spans="1:7">
      <c r="A5388" s="414">
        <v>34709</v>
      </c>
      <c r="B5388" s="372" t="s">
        <v>371</v>
      </c>
      <c r="C5388" s="374" t="s">
        <v>43</v>
      </c>
      <c r="D5388" s="374" t="s">
        <v>2</v>
      </c>
      <c r="E5388" s="375">
        <v>1</v>
      </c>
      <c r="F5388" s="268">
        <f>IF(C5388="MAT.",VLOOKUP(A5388,INSUMOS_AUX!A:F,6,FALSE),0)</f>
        <v>58.83</v>
      </c>
      <c r="G5388" s="375">
        <f>IF(C5388="M.O.",VLOOKUP(A5388,INSUMOS_AUX!A:F,6,FALSE),0)</f>
        <v>0</v>
      </c>
    </row>
    <row r="5389" spans="1:7">
      <c r="A5389" s="414">
        <v>36144</v>
      </c>
      <c r="B5389" s="372" t="s">
        <v>4026</v>
      </c>
      <c r="C5389" s="374" t="s">
        <v>43</v>
      </c>
      <c r="D5389" s="374" t="s">
        <v>2</v>
      </c>
      <c r="E5389" s="375">
        <v>9.0527605999999997E-2</v>
      </c>
      <c r="F5389" s="268">
        <f>IF(C5389="MAT.",VLOOKUP(A5389,INSUMOS_AUX!A:F,6,FALSE),0)</f>
        <v>1.1200000000000001</v>
      </c>
      <c r="G5389" s="375">
        <f>IF(C5389="M.O.",VLOOKUP(A5389,INSUMOS_AUX!A:F,6,FALSE),0)</f>
        <v>0</v>
      </c>
    </row>
    <row r="5390" spans="1:7">
      <c r="A5390" s="414">
        <v>36146</v>
      </c>
      <c r="B5390" s="372" t="s">
        <v>3883</v>
      </c>
      <c r="C5390" s="374" t="s">
        <v>43</v>
      </c>
      <c r="D5390" s="374" t="s">
        <v>2</v>
      </c>
      <c r="E5390" s="375">
        <v>1.0071240000000001E-3</v>
      </c>
      <c r="F5390" s="268">
        <f>IF(C5390="MAT.",VLOOKUP(A5390,INSUMOS_AUX!A:F,6,FALSE),0)</f>
        <v>170</v>
      </c>
      <c r="G5390" s="375">
        <f>IF(C5390="M.O.",VLOOKUP(A5390,INSUMOS_AUX!A:F,6,FALSE),0)</f>
        <v>0</v>
      </c>
    </row>
    <row r="5391" spans="1:7" ht="21">
      <c r="A5391" s="414">
        <v>36149</v>
      </c>
      <c r="B5391" s="372" t="s">
        <v>4647</v>
      </c>
      <c r="C5391" s="374" t="s">
        <v>43</v>
      </c>
      <c r="D5391" s="374" t="s">
        <v>2</v>
      </c>
      <c r="E5391" s="375">
        <v>5.8463999999999999E-4</v>
      </c>
      <c r="F5391" s="268">
        <f>IF(C5391="MAT.",VLOOKUP(A5391,INSUMOS_AUX!A:F,6,FALSE),0)</f>
        <v>117.5</v>
      </c>
      <c r="G5391" s="375">
        <f>IF(C5391="M.O.",VLOOKUP(A5391,INSUMOS_AUX!A:F,6,FALSE),0)</f>
        <v>0</v>
      </c>
    </row>
    <row r="5392" spans="1:7">
      <c r="A5392" s="414">
        <v>36150</v>
      </c>
      <c r="B5392" s="372" t="s">
        <v>780</v>
      </c>
      <c r="C5392" s="374" t="s">
        <v>43</v>
      </c>
      <c r="D5392" s="374" t="s">
        <v>2</v>
      </c>
      <c r="E5392" s="375">
        <v>2.1487960000000001E-3</v>
      </c>
      <c r="F5392" s="268">
        <f>IF(C5392="MAT.",VLOOKUP(A5392,INSUMOS_AUX!A:F,6,FALSE),0)</f>
        <v>29.7</v>
      </c>
      <c r="G5392" s="375">
        <f>IF(C5392="M.O.",VLOOKUP(A5392,INSUMOS_AUX!A:F,6,FALSE),0)</f>
        <v>0</v>
      </c>
    </row>
    <row r="5393" spans="1:7" ht="21">
      <c r="A5393" s="414">
        <v>36153</v>
      </c>
      <c r="B5393" s="372" t="s">
        <v>4184</v>
      </c>
      <c r="C5393" s="374" t="s">
        <v>43</v>
      </c>
      <c r="D5393" s="374" t="s">
        <v>2</v>
      </c>
      <c r="E5393" s="375">
        <v>8.7290000000000002E-4</v>
      </c>
      <c r="F5393" s="268">
        <f>IF(C5393="MAT.",VLOOKUP(A5393,INSUMOS_AUX!A:F,6,FALSE),0)</f>
        <v>133.75</v>
      </c>
      <c r="G5393" s="375">
        <f>IF(C5393="M.O.",VLOOKUP(A5393,INSUMOS_AUX!A:F,6,FALSE),0)</f>
        <v>0</v>
      </c>
    </row>
    <row r="5394" spans="1:7">
      <c r="A5394" s="414">
        <v>37370</v>
      </c>
      <c r="B5394" s="372" t="s">
        <v>104</v>
      </c>
      <c r="C5394" s="374" t="s">
        <v>43</v>
      </c>
      <c r="D5394" s="374" t="s">
        <v>97</v>
      </c>
      <c r="E5394" s="375">
        <v>0.81200000000000006</v>
      </c>
      <c r="F5394" s="268">
        <f>IF(C5394="MAT.",VLOOKUP(A5394,INSUMOS_AUX!A:F,6,FALSE),0)</f>
        <v>1.7</v>
      </c>
      <c r="G5394" s="375">
        <f>IF(C5394="M.O.",VLOOKUP(A5394,INSUMOS_AUX!A:F,6,FALSE),0)</f>
        <v>0</v>
      </c>
    </row>
    <row r="5395" spans="1:7">
      <c r="A5395" s="414">
        <v>37371</v>
      </c>
      <c r="B5395" s="372" t="s">
        <v>105</v>
      </c>
      <c r="C5395" s="374" t="s">
        <v>43</v>
      </c>
      <c r="D5395" s="374" t="s">
        <v>97</v>
      </c>
      <c r="E5395" s="375">
        <v>0.81200000000000006</v>
      </c>
      <c r="F5395" s="268">
        <f>IF(C5395="MAT.",VLOOKUP(A5395,INSUMOS_AUX!A:F,6,FALSE),0)</f>
        <v>0.64</v>
      </c>
      <c r="G5395" s="375">
        <f>IF(C5395="M.O.",VLOOKUP(A5395,INSUMOS_AUX!A:F,6,FALSE),0)</f>
        <v>0</v>
      </c>
    </row>
    <row r="5396" spans="1:7">
      <c r="A5396" s="414">
        <v>37372</v>
      </c>
      <c r="B5396" s="372" t="s">
        <v>106</v>
      </c>
      <c r="C5396" s="374" t="s">
        <v>43</v>
      </c>
      <c r="D5396" s="374" t="s">
        <v>97</v>
      </c>
      <c r="E5396" s="375">
        <v>0.81200000000000006</v>
      </c>
      <c r="F5396" s="268">
        <f>IF(C5396="MAT.",VLOOKUP(A5396,INSUMOS_AUX!A:F,6,FALSE),0)</f>
        <v>0.37</v>
      </c>
      <c r="G5396" s="375">
        <f>IF(C5396="M.O.",VLOOKUP(A5396,INSUMOS_AUX!A:F,6,FALSE),0)</f>
        <v>0</v>
      </c>
    </row>
    <row r="5397" spans="1:7">
      <c r="A5397" s="414">
        <v>37373</v>
      </c>
      <c r="B5397" s="372" t="s">
        <v>107</v>
      </c>
      <c r="C5397" s="374" t="s">
        <v>43</v>
      </c>
      <c r="D5397" s="374" t="s">
        <v>97</v>
      </c>
      <c r="E5397" s="375">
        <v>0.81200000000000006</v>
      </c>
      <c r="F5397" s="268">
        <f>IF(C5397="MAT.",VLOOKUP(A5397,INSUMOS_AUX!A:F,6,FALSE),0)</f>
        <v>0.02</v>
      </c>
      <c r="G5397" s="375">
        <f>IF(C5397="M.O.",VLOOKUP(A5397,INSUMOS_AUX!A:F,6,FALSE),0)</f>
        <v>0</v>
      </c>
    </row>
    <row r="5398" spans="1:7">
      <c r="A5398" s="414">
        <v>38382</v>
      </c>
      <c r="B5398" s="372" t="s">
        <v>2915</v>
      </c>
      <c r="C5398" s="374" t="s">
        <v>43</v>
      </c>
      <c r="D5398" s="374" t="s">
        <v>2</v>
      </c>
      <c r="E5398" s="375">
        <v>2.2167599999999999E-3</v>
      </c>
      <c r="F5398" s="268">
        <f>IF(C5398="MAT.",VLOOKUP(A5398,INSUMOS_AUX!A:F,6,FALSE),0)</f>
        <v>7.37</v>
      </c>
      <c r="G5398" s="375">
        <f>IF(C5398="M.O.",VLOOKUP(A5398,INSUMOS_AUX!A:F,6,FALSE),0)</f>
        <v>0</v>
      </c>
    </row>
    <row r="5399" spans="1:7">
      <c r="A5399" s="414">
        <v>38390</v>
      </c>
      <c r="B5399" s="372" t="s">
        <v>4067</v>
      </c>
      <c r="C5399" s="374" t="s">
        <v>43</v>
      </c>
      <c r="D5399" s="374" t="s">
        <v>2</v>
      </c>
      <c r="E5399" s="375">
        <v>1.2273379999999999E-3</v>
      </c>
      <c r="F5399" s="268">
        <f>IF(C5399="MAT.",VLOOKUP(A5399,INSUMOS_AUX!A:F,6,FALSE),0)</f>
        <v>22.22</v>
      </c>
      <c r="G5399" s="375">
        <f>IF(C5399="M.O.",VLOOKUP(A5399,INSUMOS_AUX!A:F,6,FALSE),0)</f>
        <v>0</v>
      </c>
    </row>
    <row r="5400" spans="1:7">
      <c r="A5400" s="414">
        <v>38393</v>
      </c>
      <c r="B5400" s="372" t="s">
        <v>4066</v>
      </c>
      <c r="C5400" s="374" t="s">
        <v>43</v>
      </c>
      <c r="D5400" s="374" t="s">
        <v>2</v>
      </c>
      <c r="E5400" s="375">
        <v>1.2273379999999999E-3</v>
      </c>
      <c r="F5400" s="268">
        <f>IF(C5400="MAT.",VLOOKUP(A5400,INSUMOS_AUX!A:F,6,FALSE),0)</f>
        <v>10.02</v>
      </c>
      <c r="G5400" s="375">
        <f>IF(C5400="M.O.",VLOOKUP(A5400,INSUMOS_AUX!A:F,6,FALSE),0)</f>
        <v>0</v>
      </c>
    </row>
    <row r="5401" spans="1:7">
      <c r="A5401" s="414">
        <v>38396</v>
      </c>
      <c r="B5401" s="372" t="s">
        <v>4090</v>
      </c>
      <c r="C5401" s="374" t="s">
        <v>43</v>
      </c>
      <c r="D5401" s="374" t="s">
        <v>2</v>
      </c>
      <c r="E5401" s="375">
        <v>4.401E-5</v>
      </c>
      <c r="F5401" s="268">
        <f>IF(C5401="MAT.",VLOOKUP(A5401,INSUMOS_AUX!A:F,6,FALSE),0)</f>
        <v>308.81</v>
      </c>
      <c r="G5401" s="375">
        <f>IF(C5401="M.O.",VLOOKUP(A5401,INSUMOS_AUX!A:F,6,FALSE),0)</f>
        <v>0</v>
      </c>
    </row>
    <row r="5402" spans="1:7">
      <c r="A5402" s="414">
        <v>38399</v>
      </c>
      <c r="B5402" s="372" t="s">
        <v>914</v>
      </c>
      <c r="C5402" s="374" t="s">
        <v>43</v>
      </c>
      <c r="D5402" s="374" t="s">
        <v>2</v>
      </c>
      <c r="E5402" s="375">
        <v>2.1989000000000001E-4</v>
      </c>
      <c r="F5402" s="268">
        <f>IF(C5402="MAT.",VLOOKUP(A5402,INSUMOS_AUX!A:F,6,FALSE),0)</f>
        <v>123.87</v>
      </c>
      <c r="G5402" s="375">
        <f>IF(C5402="M.O.",VLOOKUP(A5402,INSUMOS_AUX!A:F,6,FALSE),0)</f>
        <v>0</v>
      </c>
    </row>
    <row r="5403" spans="1:7" ht="21">
      <c r="A5403" s="414">
        <v>38413</v>
      </c>
      <c r="B5403" s="372" t="s">
        <v>2921</v>
      </c>
      <c r="C5403" s="374" t="s">
        <v>43</v>
      </c>
      <c r="D5403" s="374" t="s">
        <v>2</v>
      </c>
      <c r="E5403" s="375">
        <v>3.5809999999999998E-5</v>
      </c>
      <c r="F5403" s="268">
        <f>IF(C5403="MAT.",VLOOKUP(A5403,INSUMOS_AUX!A:F,6,FALSE),0)</f>
        <v>623.17999999999995</v>
      </c>
      <c r="G5403" s="375">
        <f>IF(C5403="M.O.",VLOOKUP(A5403,INSUMOS_AUX!A:F,6,FALSE),0)</f>
        <v>0</v>
      </c>
    </row>
    <row r="5404" spans="1:7">
      <c r="A5404" s="414">
        <v>38476</v>
      </c>
      <c r="B5404" s="372" t="s">
        <v>2266</v>
      </c>
      <c r="C5404" s="374" t="s">
        <v>43</v>
      </c>
      <c r="D5404" s="374" t="s">
        <v>2</v>
      </c>
      <c r="E5404" s="375">
        <v>1.67028E-4</v>
      </c>
      <c r="F5404" s="268">
        <f>IF(C5404="MAT.",VLOOKUP(A5404,INSUMOS_AUX!A:F,6,FALSE),0)</f>
        <v>186.63</v>
      </c>
      <c r="G5404" s="375">
        <f>IF(C5404="M.O.",VLOOKUP(A5404,INSUMOS_AUX!A:F,6,FALSE),0)</f>
        <v>0</v>
      </c>
    </row>
    <row r="5405" spans="1:7">
      <c r="A5405" s="414">
        <v>38477</v>
      </c>
      <c r="B5405" s="372" t="s">
        <v>2267</v>
      </c>
      <c r="C5405" s="374" t="s">
        <v>43</v>
      </c>
      <c r="D5405" s="374" t="s">
        <v>2</v>
      </c>
      <c r="E5405" s="375">
        <v>3.5809999999999998E-5</v>
      </c>
      <c r="F5405" s="268">
        <f>IF(C5405="MAT.",VLOOKUP(A5405,INSUMOS_AUX!A:F,6,FALSE),0)</f>
        <v>528.54</v>
      </c>
      <c r="G5405" s="375">
        <f>IF(C5405="M.O.",VLOOKUP(A5405,INSUMOS_AUX!A:F,6,FALSE),0)</f>
        <v>0</v>
      </c>
    </row>
    <row r="5406" spans="1:7">
      <c r="A5406" s="414"/>
      <c r="B5406" s="110"/>
      <c r="C5406" s="97"/>
      <c r="D5406" s="97"/>
      <c r="E5406" s="97"/>
      <c r="F5406" s="97"/>
      <c r="G5406" s="97"/>
    </row>
    <row r="5407" spans="1:7" ht="21">
      <c r="A5407" s="414" t="s">
        <v>5954</v>
      </c>
      <c r="B5407" s="358" t="s">
        <v>5955</v>
      </c>
      <c r="C5407" s="360" t="s">
        <v>75</v>
      </c>
      <c r="D5407" s="360" t="s">
        <v>2</v>
      </c>
      <c r="E5407" s="361">
        <v>2</v>
      </c>
      <c r="F5407" s="361">
        <f t="shared" ref="F5407:G5407" si="179">SUMPRODUCT($E5408:$E5435,F5408:F5435)</f>
        <v>66.205354078940033</v>
      </c>
      <c r="G5407" s="361">
        <f t="shared" si="179"/>
        <v>13.667861247999999</v>
      </c>
    </row>
    <row r="5408" spans="1:7">
      <c r="A5408" s="414">
        <v>10</v>
      </c>
      <c r="B5408" s="372" t="s">
        <v>332</v>
      </c>
      <c r="C5408" s="374" t="s">
        <v>43</v>
      </c>
      <c r="D5408" s="374" t="s">
        <v>2</v>
      </c>
      <c r="E5408" s="375">
        <v>9.1075400000000008E-3</v>
      </c>
      <c r="F5408" s="268">
        <f>IF(C5408="MAT.",VLOOKUP(A5408,INSUMOS_AUX!A:F,6,FALSE),0)</f>
        <v>6.13</v>
      </c>
      <c r="G5408" s="375">
        <f>IF(C5408="M.O.",VLOOKUP(A5408,INSUMOS_AUX!A:F,6,FALSE),0)</f>
        <v>0</v>
      </c>
    </row>
    <row r="5409" spans="1:7" ht="21">
      <c r="A5409" s="414">
        <v>11359</v>
      </c>
      <c r="B5409" s="372" t="s">
        <v>5603</v>
      </c>
      <c r="C5409" s="374" t="s">
        <v>43</v>
      </c>
      <c r="D5409" s="374" t="s">
        <v>2</v>
      </c>
      <c r="E5409" s="375">
        <v>7.6908000000000003E-5</v>
      </c>
      <c r="F5409" s="268">
        <f>IF(C5409="MAT.",VLOOKUP(A5409,INSUMOS_AUX!A:F,6,FALSE),0)</f>
        <v>604.45000000000005</v>
      </c>
      <c r="G5409" s="375">
        <f>IF(C5409="M.O.",VLOOKUP(A5409,INSUMOS_AUX!A:F,6,FALSE),0)</f>
        <v>0</v>
      </c>
    </row>
    <row r="5410" spans="1:7">
      <c r="A5410" s="414">
        <v>12815</v>
      </c>
      <c r="B5410" s="372" t="s">
        <v>2406</v>
      </c>
      <c r="C5410" s="374" t="s">
        <v>43</v>
      </c>
      <c r="D5410" s="374" t="s">
        <v>2</v>
      </c>
      <c r="E5410" s="375">
        <v>1.0302498E-2</v>
      </c>
      <c r="F5410" s="268">
        <f>IF(C5410="MAT.",VLOOKUP(A5410,INSUMOS_AUX!A:F,6,FALSE),0)</f>
        <v>5.65</v>
      </c>
      <c r="G5410" s="375">
        <f>IF(C5410="M.O.",VLOOKUP(A5410,INSUMOS_AUX!A:F,6,FALSE),0)</f>
        <v>0</v>
      </c>
    </row>
    <row r="5411" spans="1:7">
      <c r="A5411" s="414">
        <v>12892</v>
      </c>
      <c r="B5411" s="372" t="s">
        <v>328</v>
      </c>
      <c r="C5411" s="374" t="s">
        <v>43</v>
      </c>
      <c r="D5411" s="374" t="s">
        <v>98</v>
      </c>
      <c r="E5411" s="375">
        <v>1.5602506E-2</v>
      </c>
      <c r="F5411" s="268">
        <f>IF(C5411="MAT.",VLOOKUP(A5411,INSUMOS_AUX!A:F,6,FALSE),0)</f>
        <v>9</v>
      </c>
      <c r="G5411" s="375">
        <f>IF(C5411="M.O.",VLOOKUP(A5411,INSUMOS_AUX!A:F,6,FALSE),0)</f>
        <v>0</v>
      </c>
    </row>
    <row r="5412" spans="1:7">
      <c r="A5412" s="414">
        <v>12893</v>
      </c>
      <c r="B5412" s="372" t="s">
        <v>329</v>
      </c>
      <c r="C5412" s="374" t="s">
        <v>43</v>
      </c>
      <c r="D5412" s="374" t="s">
        <v>98</v>
      </c>
      <c r="E5412" s="375">
        <v>1.8187360000000001E-3</v>
      </c>
      <c r="F5412" s="268">
        <f>IF(C5412="MAT.",VLOOKUP(A5412,INSUMOS_AUX!A:F,6,FALSE),0)</f>
        <v>48</v>
      </c>
      <c r="G5412" s="375">
        <f>IF(C5412="M.O.",VLOOKUP(A5412,INSUMOS_AUX!A:F,6,FALSE),0)</f>
        <v>0</v>
      </c>
    </row>
    <row r="5413" spans="1:7" ht="21">
      <c r="A5413" s="414">
        <v>1575</v>
      </c>
      <c r="B5413" s="372" t="s">
        <v>383</v>
      </c>
      <c r="C5413" s="374" t="s">
        <v>43</v>
      </c>
      <c r="D5413" s="374" t="s">
        <v>2</v>
      </c>
      <c r="E5413" s="375">
        <v>3</v>
      </c>
      <c r="F5413" s="268">
        <f>IF(C5413="MAT.",VLOOKUP(A5413,INSUMOS_AUX!A:F,6,FALSE),0)</f>
        <v>0.94</v>
      </c>
      <c r="G5413" s="375">
        <f>IF(C5413="M.O.",VLOOKUP(A5413,INSUMOS_AUX!A:F,6,FALSE),0)</f>
        <v>0</v>
      </c>
    </row>
    <row r="5414" spans="1:7">
      <c r="A5414" s="414">
        <v>2436</v>
      </c>
      <c r="B5414" s="372" t="s">
        <v>333</v>
      </c>
      <c r="C5414" s="374" t="s">
        <v>92</v>
      </c>
      <c r="D5414" s="374" t="s">
        <v>97</v>
      </c>
      <c r="E5414" s="375">
        <v>0.58509679999999997</v>
      </c>
      <c r="F5414" s="268">
        <f>IF(C5414="MAT.",VLOOKUP(A5414,INSUMOS_AUX!A:F,6,FALSE),0)</f>
        <v>0</v>
      </c>
      <c r="G5414" s="375">
        <f>IF(C5414="M.O.",VLOOKUP(A5414,INSUMOS_AUX!A:F,6,FALSE),0)</f>
        <v>13.35</v>
      </c>
    </row>
    <row r="5415" spans="1:7">
      <c r="A5415" s="414">
        <v>247</v>
      </c>
      <c r="B5415" s="372" t="s">
        <v>348</v>
      </c>
      <c r="C5415" s="374" t="s">
        <v>92</v>
      </c>
      <c r="D5415" s="374" t="s">
        <v>97</v>
      </c>
      <c r="E5415" s="375">
        <v>0.58509679999999997</v>
      </c>
      <c r="F5415" s="268">
        <f>IF(C5415="MAT.",VLOOKUP(A5415,INSUMOS_AUX!A:F,6,FALSE),0)</f>
        <v>0</v>
      </c>
      <c r="G5415" s="375">
        <f>IF(C5415="M.O.",VLOOKUP(A5415,INSUMOS_AUX!A:F,6,FALSE),0)</f>
        <v>10.01</v>
      </c>
    </row>
    <row r="5416" spans="1:7">
      <c r="A5416" s="414">
        <v>25966</v>
      </c>
      <c r="B5416" s="372" t="s">
        <v>3980</v>
      </c>
      <c r="C5416" s="374" t="s">
        <v>43</v>
      </c>
      <c r="D5416" s="374" t="s">
        <v>113</v>
      </c>
      <c r="E5416" s="375">
        <v>1.7170639999999999E-3</v>
      </c>
      <c r="F5416" s="268">
        <f>IF(C5416="MAT.",VLOOKUP(A5416,INSUMOS_AUX!A:F,6,FALSE),0)</f>
        <v>13.63</v>
      </c>
      <c r="G5416" s="375">
        <f>IF(C5416="M.O.",VLOOKUP(A5416,INSUMOS_AUX!A:F,6,FALSE),0)</f>
        <v>0</v>
      </c>
    </row>
    <row r="5417" spans="1:7">
      <c r="A5417" s="414">
        <v>2711</v>
      </c>
      <c r="B5417" s="372" t="s">
        <v>334</v>
      </c>
      <c r="C5417" s="374" t="s">
        <v>43</v>
      </c>
      <c r="D5417" s="374" t="s">
        <v>2</v>
      </c>
      <c r="E5417" s="375">
        <v>7.5498600000000003E-4</v>
      </c>
      <c r="F5417" s="268">
        <f>IF(C5417="MAT.",VLOOKUP(A5417,INSUMOS_AUX!A:F,6,FALSE),0)</f>
        <v>100.24</v>
      </c>
      <c r="G5417" s="375">
        <f>IF(C5417="M.O.",VLOOKUP(A5417,INSUMOS_AUX!A:F,6,FALSE),0)</f>
        <v>0</v>
      </c>
    </row>
    <row r="5418" spans="1:7">
      <c r="A5418" s="414">
        <v>34709</v>
      </c>
      <c r="B5418" s="372" t="s">
        <v>371</v>
      </c>
      <c r="C5418" s="374" t="s">
        <v>43</v>
      </c>
      <c r="D5418" s="374" t="s">
        <v>2</v>
      </c>
      <c r="E5418" s="375">
        <v>1</v>
      </c>
      <c r="F5418" s="268">
        <f>IF(C5418="MAT.",VLOOKUP(A5418,INSUMOS_AUX!A:F,6,FALSE),0)</f>
        <v>58.83</v>
      </c>
      <c r="G5418" s="375">
        <f>IF(C5418="M.O.",VLOOKUP(A5418,INSUMOS_AUX!A:F,6,FALSE),0)</f>
        <v>0</v>
      </c>
    </row>
    <row r="5419" spans="1:7">
      <c r="A5419" s="414">
        <v>36144</v>
      </c>
      <c r="B5419" s="372" t="s">
        <v>4026</v>
      </c>
      <c r="C5419" s="374" t="s">
        <v>43</v>
      </c>
      <c r="D5419" s="374" t="s">
        <v>2</v>
      </c>
      <c r="E5419" s="375">
        <v>0.12664945999999999</v>
      </c>
      <c r="F5419" s="268">
        <f>IF(C5419="MAT.",VLOOKUP(A5419,INSUMOS_AUX!A:F,6,FALSE),0)</f>
        <v>1.1200000000000001</v>
      </c>
      <c r="G5419" s="375">
        <f>IF(C5419="M.O.",VLOOKUP(A5419,INSUMOS_AUX!A:F,6,FALSE),0)</f>
        <v>0</v>
      </c>
    </row>
    <row r="5420" spans="1:7">
      <c r="A5420" s="414">
        <v>36146</v>
      </c>
      <c r="B5420" s="372" t="s">
        <v>3883</v>
      </c>
      <c r="C5420" s="374" t="s">
        <v>43</v>
      </c>
      <c r="D5420" s="374" t="s">
        <v>2</v>
      </c>
      <c r="E5420" s="375">
        <v>1.40898E-3</v>
      </c>
      <c r="F5420" s="268">
        <f>IF(C5420="MAT.",VLOOKUP(A5420,INSUMOS_AUX!A:F,6,FALSE),0)</f>
        <v>170</v>
      </c>
      <c r="G5420" s="375">
        <f>IF(C5420="M.O.",VLOOKUP(A5420,INSUMOS_AUX!A:F,6,FALSE),0)</f>
        <v>0</v>
      </c>
    </row>
    <row r="5421" spans="1:7" ht="21">
      <c r="A5421" s="414">
        <v>36149</v>
      </c>
      <c r="B5421" s="372" t="s">
        <v>4647</v>
      </c>
      <c r="C5421" s="374" t="s">
        <v>43</v>
      </c>
      <c r="D5421" s="374" t="s">
        <v>2</v>
      </c>
      <c r="E5421" s="375">
        <v>8.1791999999999998E-4</v>
      </c>
      <c r="F5421" s="268">
        <f>IF(C5421="MAT.",VLOOKUP(A5421,INSUMOS_AUX!A:F,6,FALSE),0)</f>
        <v>117.5</v>
      </c>
      <c r="G5421" s="375">
        <f>IF(C5421="M.O.",VLOOKUP(A5421,INSUMOS_AUX!A:F,6,FALSE),0)</f>
        <v>0</v>
      </c>
    </row>
    <row r="5422" spans="1:7">
      <c r="A5422" s="414">
        <v>36150</v>
      </c>
      <c r="B5422" s="372" t="s">
        <v>780</v>
      </c>
      <c r="C5422" s="374" t="s">
        <v>43</v>
      </c>
      <c r="D5422" s="374" t="s">
        <v>2</v>
      </c>
      <c r="E5422" s="375">
        <v>3.006196E-3</v>
      </c>
      <c r="F5422" s="268">
        <f>IF(C5422="MAT.",VLOOKUP(A5422,INSUMOS_AUX!A:F,6,FALSE),0)</f>
        <v>29.7</v>
      </c>
      <c r="G5422" s="375">
        <f>IF(C5422="M.O.",VLOOKUP(A5422,INSUMOS_AUX!A:F,6,FALSE),0)</f>
        <v>0</v>
      </c>
    </row>
    <row r="5423" spans="1:7" ht="21">
      <c r="A5423" s="414">
        <v>36153</v>
      </c>
      <c r="B5423" s="372" t="s">
        <v>4184</v>
      </c>
      <c r="C5423" s="374" t="s">
        <v>43</v>
      </c>
      <c r="D5423" s="374" t="s">
        <v>2</v>
      </c>
      <c r="E5423" s="375">
        <v>1.2212E-3</v>
      </c>
      <c r="F5423" s="268">
        <f>IF(C5423="MAT.",VLOOKUP(A5423,INSUMOS_AUX!A:F,6,FALSE),0)</f>
        <v>133.75</v>
      </c>
      <c r="G5423" s="375">
        <f>IF(C5423="M.O.",VLOOKUP(A5423,INSUMOS_AUX!A:F,6,FALSE),0)</f>
        <v>0</v>
      </c>
    </row>
    <row r="5424" spans="1:7">
      <c r="A5424" s="414">
        <v>37370</v>
      </c>
      <c r="B5424" s="372" t="s">
        <v>104</v>
      </c>
      <c r="C5424" s="374" t="s">
        <v>43</v>
      </c>
      <c r="D5424" s="374" t="s">
        <v>97</v>
      </c>
      <c r="E5424" s="375">
        <v>1.1359999999999999</v>
      </c>
      <c r="F5424" s="268">
        <f>IF(C5424="MAT.",VLOOKUP(A5424,INSUMOS_AUX!A:F,6,FALSE),0)</f>
        <v>1.7</v>
      </c>
      <c r="G5424" s="375">
        <f>IF(C5424="M.O.",VLOOKUP(A5424,INSUMOS_AUX!A:F,6,FALSE),0)</f>
        <v>0</v>
      </c>
    </row>
    <row r="5425" spans="1:7">
      <c r="A5425" s="414">
        <v>37371</v>
      </c>
      <c r="B5425" s="372" t="s">
        <v>105</v>
      </c>
      <c r="C5425" s="374" t="s">
        <v>43</v>
      </c>
      <c r="D5425" s="374" t="s">
        <v>97</v>
      </c>
      <c r="E5425" s="375">
        <v>1.1359999999999999</v>
      </c>
      <c r="F5425" s="268">
        <f>IF(C5425="MAT.",VLOOKUP(A5425,INSUMOS_AUX!A:F,6,FALSE),0)</f>
        <v>0.64</v>
      </c>
      <c r="G5425" s="375">
        <f>IF(C5425="M.O.",VLOOKUP(A5425,INSUMOS_AUX!A:F,6,FALSE),0)</f>
        <v>0</v>
      </c>
    </row>
    <row r="5426" spans="1:7">
      <c r="A5426" s="414">
        <v>37372</v>
      </c>
      <c r="B5426" s="372" t="s">
        <v>106</v>
      </c>
      <c r="C5426" s="374" t="s">
        <v>43</v>
      </c>
      <c r="D5426" s="374" t="s">
        <v>97</v>
      </c>
      <c r="E5426" s="375">
        <v>1.1359999999999999</v>
      </c>
      <c r="F5426" s="268">
        <f>IF(C5426="MAT.",VLOOKUP(A5426,INSUMOS_AUX!A:F,6,FALSE),0)</f>
        <v>0.37</v>
      </c>
      <c r="G5426" s="375">
        <f>IF(C5426="M.O.",VLOOKUP(A5426,INSUMOS_AUX!A:F,6,FALSE),0)</f>
        <v>0</v>
      </c>
    </row>
    <row r="5427" spans="1:7">
      <c r="A5427" s="414">
        <v>37373</v>
      </c>
      <c r="B5427" s="372" t="s">
        <v>107</v>
      </c>
      <c r="C5427" s="374" t="s">
        <v>43</v>
      </c>
      <c r="D5427" s="374" t="s">
        <v>97</v>
      </c>
      <c r="E5427" s="375">
        <v>1.1359999999999999</v>
      </c>
      <c r="F5427" s="268">
        <f>IF(C5427="MAT.",VLOOKUP(A5427,INSUMOS_AUX!A:F,6,FALSE),0)</f>
        <v>0.02</v>
      </c>
      <c r="G5427" s="375">
        <f>IF(C5427="M.O.",VLOOKUP(A5427,INSUMOS_AUX!A:F,6,FALSE),0)</f>
        <v>0</v>
      </c>
    </row>
    <row r="5428" spans="1:7">
      <c r="A5428" s="414">
        <v>38382</v>
      </c>
      <c r="B5428" s="372" t="s">
        <v>2915</v>
      </c>
      <c r="C5428" s="374" t="s">
        <v>43</v>
      </c>
      <c r="D5428" s="374" t="s">
        <v>2</v>
      </c>
      <c r="E5428" s="375">
        <v>3.1012800000000001E-3</v>
      </c>
      <c r="F5428" s="268">
        <f>IF(C5428="MAT.",VLOOKUP(A5428,INSUMOS_AUX!A:F,6,FALSE),0)</f>
        <v>7.37</v>
      </c>
      <c r="G5428" s="375">
        <f>IF(C5428="M.O.",VLOOKUP(A5428,INSUMOS_AUX!A:F,6,FALSE),0)</f>
        <v>0</v>
      </c>
    </row>
    <row r="5429" spans="1:7">
      <c r="A5429" s="414">
        <v>38390</v>
      </c>
      <c r="B5429" s="372" t="s">
        <v>4067</v>
      </c>
      <c r="C5429" s="374" t="s">
        <v>43</v>
      </c>
      <c r="D5429" s="374" t="s">
        <v>2</v>
      </c>
      <c r="E5429" s="375">
        <v>1.7170639999999999E-3</v>
      </c>
      <c r="F5429" s="268">
        <f>IF(C5429="MAT.",VLOOKUP(A5429,INSUMOS_AUX!A:F,6,FALSE),0)</f>
        <v>22.22</v>
      </c>
      <c r="G5429" s="375">
        <f>IF(C5429="M.O.",VLOOKUP(A5429,INSUMOS_AUX!A:F,6,FALSE),0)</f>
        <v>0</v>
      </c>
    </row>
    <row r="5430" spans="1:7">
      <c r="A5430" s="414">
        <v>38393</v>
      </c>
      <c r="B5430" s="372" t="s">
        <v>4066</v>
      </c>
      <c r="C5430" s="374" t="s">
        <v>43</v>
      </c>
      <c r="D5430" s="374" t="s">
        <v>2</v>
      </c>
      <c r="E5430" s="375">
        <v>1.7170639999999999E-3</v>
      </c>
      <c r="F5430" s="268">
        <f>IF(C5430="MAT.",VLOOKUP(A5430,INSUMOS_AUX!A:F,6,FALSE),0)</f>
        <v>10.02</v>
      </c>
      <c r="G5430" s="375">
        <f>IF(C5430="M.O.",VLOOKUP(A5430,INSUMOS_AUX!A:F,6,FALSE),0)</f>
        <v>0</v>
      </c>
    </row>
    <row r="5431" spans="1:7">
      <c r="A5431" s="414">
        <v>38396</v>
      </c>
      <c r="B5431" s="372" t="s">
        <v>4090</v>
      </c>
      <c r="C5431" s="374" t="s">
        <v>43</v>
      </c>
      <c r="D5431" s="374" t="s">
        <v>2</v>
      </c>
      <c r="E5431" s="375">
        <v>6.1571999999999999E-5</v>
      </c>
      <c r="F5431" s="268">
        <f>IF(C5431="MAT.",VLOOKUP(A5431,INSUMOS_AUX!A:F,6,FALSE),0)</f>
        <v>308.81</v>
      </c>
      <c r="G5431" s="375">
        <f>IF(C5431="M.O.",VLOOKUP(A5431,INSUMOS_AUX!A:F,6,FALSE),0)</f>
        <v>0</v>
      </c>
    </row>
    <row r="5432" spans="1:7">
      <c r="A5432" s="414">
        <v>38399</v>
      </c>
      <c r="B5432" s="372" t="s">
        <v>914</v>
      </c>
      <c r="C5432" s="374" t="s">
        <v>43</v>
      </c>
      <c r="D5432" s="374" t="s">
        <v>2</v>
      </c>
      <c r="E5432" s="375">
        <v>3.07628E-4</v>
      </c>
      <c r="F5432" s="268">
        <f>IF(C5432="MAT.",VLOOKUP(A5432,INSUMOS_AUX!A:F,6,FALSE),0)</f>
        <v>123.87</v>
      </c>
      <c r="G5432" s="375">
        <f>IF(C5432="M.O.",VLOOKUP(A5432,INSUMOS_AUX!A:F,6,FALSE),0)</f>
        <v>0</v>
      </c>
    </row>
    <row r="5433" spans="1:7" ht="21">
      <c r="A5433" s="414">
        <v>38413</v>
      </c>
      <c r="B5433" s="372" t="s">
        <v>2921</v>
      </c>
      <c r="C5433" s="374" t="s">
        <v>43</v>
      </c>
      <c r="D5433" s="374" t="s">
        <v>2</v>
      </c>
      <c r="E5433" s="375">
        <v>5.0098E-5</v>
      </c>
      <c r="F5433" s="268">
        <f>IF(C5433="MAT.",VLOOKUP(A5433,INSUMOS_AUX!A:F,6,FALSE),0)</f>
        <v>623.17999999999995</v>
      </c>
      <c r="G5433" s="375">
        <f>IF(C5433="M.O.",VLOOKUP(A5433,INSUMOS_AUX!A:F,6,FALSE),0)</f>
        <v>0</v>
      </c>
    </row>
    <row r="5434" spans="1:7">
      <c r="A5434" s="414">
        <v>38476</v>
      </c>
      <c r="B5434" s="372" t="s">
        <v>2266</v>
      </c>
      <c r="C5434" s="374" t="s">
        <v>43</v>
      </c>
      <c r="D5434" s="374" t="s">
        <v>2</v>
      </c>
      <c r="E5434" s="375">
        <v>2.3367599999999999E-4</v>
      </c>
      <c r="F5434" s="268">
        <f>IF(C5434="MAT.",VLOOKUP(A5434,INSUMOS_AUX!A:F,6,FALSE),0)</f>
        <v>186.63</v>
      </c>
      <c r="G5434" s="375">
        <f>IF(C5434="M.O.",VLOOKUP(A5434,INSUMOS_AUX!A:F,6,FALSE),0)</f>
        <v>0</v>
      </c>
    </row>
    <row r="5435" spans="1:7">
      <c r="A5435" s="414">
        <v>38477</v>
      </c>
      <c r="B5435" s="372" t="s">
        <v>2267</v>
      </c>
      <c r="C5435" s="374" t="s">
        <v>43</v>
      </c>
      <c r="D5435" s="374" t="s">
        <v>2</v>
      </c>
      <c r="E5435" s="375">
        <v>5.0098E-5</v>
      </c>
      <c r="F5435" s="268">
        <f>IF(C5435="MAT.",VLOOKUP(A5435,INSUMOS_AUX!A:F,6,FALSE),0)</f>
        <v>528.54</v>
      </c>
      <c r="G5435" s="375">
        <f>IF(C5435="M.O.",VLOOKUP(A5435,INSUMOS_AUX!A:F,6,FALSE),0)</f>
        <v>0</v>
      </c>
    </row>
    <row r="5436" spans="1:7">
      <c r="A5436" s="414"/>
      <c r="B5436" s="110"/>
      <c r="C5436" s="97"/>
      <c r="D5436" s="97"/>
      <c r="E5436" s="97"/>
      <c r="F5436" s="97"/>
      <c r="G5436" s="97"/>
    </row>
    <row r="5437" spans="1:7" ht="21">
      <c r="A5437" s="414" t="s">
        <v>5956</v>
      </c>
      <c r="B5437" s="358" t="s">
        <v>5957</v>
      </c>
      <c r="C5437" s="360" t="s">
        <v>75</v>
      </c>
      <c r="D5437" s="360" t="s">
        <v>2</v>
      </c>
      <c r="E5437" s="361">
        <v>4</v>
      </c>
      <c r="F5437" s="361">
        <f t="shared" ref="F5437:G5437" si="180">SUMPRODUCT($E5438:$E5464,F5438:F5464)</f>
        <v>40.755869365149998</v>
      </c>
      <c r="G5437" s="361">
        <f t="shared" si="180"/>
        <v>8.501222671299999</v>
      </c>
    </row>
    <row r="5438" spans="1:7">
      <c r="A5438" s="414">
        <v>10</v>
      </c>
      <c r="B5438" s="372" t="s">
        <v>332</v>
      </c>
      <c r="C5438" s="374" t="s">
        <v>43</v>
      </c>
      <c r="D5438" s="374" t="s">
        <v>2</v>
      </c>
      <c r="E5438" s="375">
        <v>5.3498770000000003E-3</v>
      </c>
      <c r="F5438" s="268">
        <f>IF(C5438="MAT.",VLOOKUP(A5438,INSUMOS_AUX!A:F,6,FALSE),0)</f>
        <v>6.13</v>
      </c>
      <c r="G5438" s="375">
        <f>IF(C5438="M.O.",VLOOKUP(A5438,INSUMOS_AUX!A:F,6,FALSE),0)</f>
        <v>0</v>
      </c>
    </row>
    <row r="5439" spans="1:7" ht="21">
      <c r="A5439" s="414">
        <v>11359</v>
      </c>
      <c r="B5439" s="372" t="s">
        <v>5603</v>
      </c>
      <c r="C5439" s="374" t="s">
        <v>43</v>
      </c>
      <c r="D5439" s="374" t="s">
        <v>2</v>
      </c>
      <c r="E5439" s="375">
        <v>4.5176999999999998E-5</v>
      </c>
      <c r="F5439" s="268">
        <f>IF(C5439="MAT.",VLOOKUP(A5439,INSUMOS_AUX!A:F,6,FALSE),0)</f>
        <v>604.45000000000005</v>
      </c>
      <c r="G5439" s="375">
        <f>IF(C5439="M.O.",VLOOKUP(A5439,INSUMOS_AUX!A:F,6,FALSE),0)</f>
        <v>0</v>
      </c>
    </row>
    <row r="5440" spans="1:7">
      <c r="A5440" s="414">
        <v>12815</v>
      </c>
      <c r="B5440" s="372" t="s">
        <v>2406</v>
      </c>
      <c r="C5440" s="374" t="s">
        <v>43</v>
      </c>
      <c r="D5440" s="374" t="s">
        <v>2</v>
      </c>
      <c r="E5440" s="375">
        <v>6.0518100000000003E-3</v>
      </c>
      <c r="F5440" s="268">
        <f>IF(C5440="MAT.",VLOOKUP(A5440,INSUMOS_AUX!A:F,6,FALSE),0)</f>
        <v>5.65</v>
      </c>
      <c r="G5440" s="375">
        <f>IF(C5440="M.O.",VLOOKUP(A5440,INSUMOS_AUX!A:F,6,FALSE),0)</f>
        <v>0</v>
      </c>
    </row>
    <row r="5441" spans="1:7">
      <c r="A5441" s="414">
        <v>12892</v>
      </c>
      <c r="B5441" s="372" t="s">
        <v>328</v>
      </c>
      <c r="C5441" s="374" t="s">
        <v>43</v>
      </c>
      <c r="D5441" s="374" t="s">
        <v>98</v>
      </c>
      <c r="E5441" s="375">
        <v>9.1650989999999995E-3</v>
      </c>
      <c r="F5441" s="268">
        <f>IF(C5441="MAT.",VLOOKUP(A5441,INSUMOS_AUX!A:F,6,FALSE),0)</f>
        <v>9</v>
      </c>
      <c r="G5441" s="375">
        <f>IF(C5441="M.O.",VLOOKUP(A5441,INSUMOS_AUX!A:F,6,FALSE),0)</f>
        <v>0</v>
      </c>
    </row>
    <row r="5442" spans="1:7">
      <c r="A5442" s="414">
        <v>12893</v>
      </c>
      <c r="B5442" s="372" t="s">
        <v>329</v>
      </c>
      <c r="C5442" s="374" t="s">
        <v>43</v>
      </c>
      <c r="D5442" s="374" t="s">
        <v>98</v>
      </c>
      <c r="E5442" s="375">
        <v>1.0683470000000001E-3</v>
      </c>
      <c r="F5442" s="268">
        <f>IF(C5442="MAT.",VLOOKUP(A5442,INSUMOS_AUX!A:F,6,FALSE),0)</f>
        <v>48</v>
      </c>
      <c r="G5442" s="375">
        <f>IF(C5442="M.O.",VLOOKUP(A5442,INSUMOS_AUX!A:F,6,FALSE),0)</f>
        <v>0</v>
      </c>
    </row>
    <row r="5443" spans="1:7">
      <c r="A5443" s="414">
        <v>2436</v>
      </c>
      <c r="B5443" s="372" t="s">
        <v>333</v>
      </c>
      <c r="C5443" s="374" t="s">
        <v>92</v>
      </c>
      <c r="D5443" s="374" t="s">
        <v>97</v>
      </c>
      <c r="E5443" s="375">
        <v>0.48517709999999997</v>
      </c>
      <c r="F5443" s="268">
        <f>IF(C5443="MAT.",VLOOKUP(A5443,INSUMOS_AUX!A:F,6,FALSE),0)</f>
        <v>0</v>
      </c>
      <c r="G5443" s="375">
        <f>IF(C5443="M.O.",VLOOKUP(A5443,INSUMOS_AUX!A:F,6,FALSE),0)</f>
        <v>13.35</v>
      </c>
    </row>
    <row r="5444" spans="1:7">
      <c r="A5444" s="414">
        <v>247</v>
      </c>
      <c r="B5444" s="372" t="s">
        <v>348</v>
      </c>
      <c r="C5444" s="374" t="s">
        <v>92</v>
      </c>
      <c r="D5444" s="374" t="s">
        <v>97</v>
      </c>
      <c r="E5444" s="375">
        <v>0.20220863</v>
      </c>
      <c r="F5444" s="268">
        <f>IF(C5444="MAT.",VLOOKUP(A5444,INSUMOS_AUX!A:F,6,FALSE),0)</f>
        <v>0</v>
      </c>
      <c r="G5444" s="375">
        <f>IF(C5444="M.O.",VLOOKUP(A5444,INSUMOS_AUX!A:F,6,FALSE),0)</f>
        <v>10.01</v>
      </c>
    </row>
    <row r="5445" spans="1:7">
      <c r="A5445" s="414">
        <v>25966</v>
      </c>
      <c r="B5445" s="372" t="s">
        <v>3980</v>
      </c>
      <c r="C5445" s="374" t="s">
        <v>43</v>
      </c>
      <c r="D5445" s="374" t="s">
        <v>113</v>
      </c>
      <c r="E5445" s="375">
        <v>1.0086240000000001E-3</v>
      </c>
      <c r="F5445" s="268">
        <f>IF(C5445="MAT.",VLOOKUP(A5445,INSUMOS_AUX!A:F,6,FALSE),0)</f>
        <v>13.63</v>
      </c>
      <c r="G5445" s="375">
        <f>IF(C5445="M.O.",VLOOKUP(A5445,INSUMOS_AUX!A:F,6,FALSE),0)</f>
        <v>0</v>
      </c>
    </row>
    <row r="5446" spans="1:7">
      <c r="A5446" s="414">
        <v>2711</v>
      </c>
      <c r="B5446" s="372" t="s">
        <v>334</v>
      </c>
      <c r="C5446" s="374" t="s">
        <v>43</v>
      </c>
      <c r="D5446" s="374" t="s">
        <v>2</v>
      </c>
      <c r="E5446" s="375">
        <v>4.4348800000000002E-4</v>
      </c>
      <c r="F5446" s="268">
        <f>IF(C5446="MAT.",VLOOKUP(A5446,INSUMOS_AUX!A:F,6,FALSE),0)</f>
        <v>100.24</v>
      </c>
      <c r="G5446" s="375">
        <f>IF(C5446="M.O.",VLOOKUP(A5446,INSUMOS_AUX!A:F,6,FALSE),0)</f>
        <v>0</v>
      </c>
    </row>
    <row r="5447" spans="1:7">
      <c r="A5447" s="414">
        <v>36144</v>
      </c>
      <c r="B5447" s="372" t="s">
        <v>4026</v>
      </c>
      <c r="C5447" s="374" t="s">
        <v>43</v>
      </c>
      <c r="D5447" s="374" t="s">
        <v>2</v>
      </c>
      <c r="E5447" s="375">
        <v>7.4395407999999996E-2</v>
      </c>
      <c r="F5447" s="268">
        <f>IF(C5447="MAT.",VLOOKUP(A5447,INSUMOS_AUX!A:F,6,FALSE),0)</f>
        <v>1.1200000000000001</v>
      </c>
      <c r="G5447" s="375">
        <f>IF(C5447="M.O.",VLOOKUP(A5447,INSUMOS_AUX!A:F,6,FALSE),0)</f>
        <v>0</v>
      </c>
    </row>
    <row r="5448" spans="1:7">
      <c r="A5448" s="414">
        <v>36146</v>
      </c>
      <c r="B5448" s="372" t="s">
        <v>3883</v>
      </c>
      <c r="C5448" s="374" t="s">
        <v>43</v>
      </c>
      <c r="D5448" s="374" t="s">
        <v>2</v>
      </c>
      <c r="E5448" s="375">
        <v>8.2765200000000001E-4</v>
      </c>
      <c r="F5448" s="268">
        <f>IF(C5448="MAT.",VLOOKUP(A5448,INSUMOS_AUX!A:F,6,FALSE),0)</f>
        <v>170</v>
      </c>
      <c r="G5448" s="375">
        <f>IF(C5448="M.O.",VLOOKUP(A5448,INSUMOS_AUX!A:F,6,FALSE),0)</f>
        <v>0</v>
      </c>
    </row>
    <row r="5449" spans="1:7" ht="21">
      <c r="A5449" s="414">
        <v>36149</v>
      </c>
      <c r="B5449" s="372" t="s">
        <v>4647</v>
      </c>
      <c r="C5449" s="374" t="s">
        <v>43</v>
      </c>
      <c r="D5449" s="374" t="s">
        <v>2</v>
      </c>
      <c r="E5449" s="375">
        <v>4.8045599999999998E-4</v>
      </c>
      <c r="F5449" s="268">
        <f>IF(C5449="MAT.",VLOOKUP(A5449,INSUMOS_AUX!A:F,6,FALSE),0)</f>
        <v>117.5</v>
      </c>
      <c r="G5449" s="375">
        <f>IF(C5449="M.O.",VLOOKUP(A5449,INSUMOS_AUX!A:F,6,FALSE),0)</f>
        <v>0</v>
      </c>
    </row>
    <row r="5450" spans="1:7">
      <c r="A5450" s="414">
        <v>36150</v>
      </c>
      <c r="B5450" s="372" t="s">
        <v>780</v>
      </c>
      <c r="C5450" s="374" t="s">
        <v>43</v>
      </c>
      <c r="D5450" s="374" t="s">
        <v>2</v>
      </c>
      <c r="E5450" s="375">
        <v>1.765876E-3</v>
      </c>
      <c r="F5450" s="268">
        <f>IF(C5450="MAT.",VLOOKUP(A5450,INSUMOS_AUX!A:F,6,FALSE),0)</f>
        <v>29.7</v>
      </c>
      <c r="G5450" s="375">
        <f>IF(C5450="M.O.",VLOOKUP(A5450,INSUMOS_AUX!A:F,6,FALSE),0)</f>
        <v>0</v>
      </c>
    </row>
    <row r="5451" spans="1:7" ht="21">
      <c r="A5451" s="414">
        <v>36153</v>
      </c>
      <c r="B5451" s="372" t="s">
        <v>4184</v>
      </c>
      <c r="C5451" s="374" t="s">
        <v>43</v>
      </c>
      <c r="D5451" s="374" t="s">
        <v>2</v>
      </c>
      <c r="E5451" s="375">
        <v>7.1734800000000003E-4</v>
      </c>
      <c r="F5451" s="268">
        <f>IF(C5451="MAT.",VLOOKUP(A5451,INSUMOS_AUX!A:F,6,FALSE),0)</f>
        <v>133.75</v>
      </c>
      <c r="G5451" s="375">
        <f>IF(C5451="M.O.",VLOOKUP(A5451,INSUMOS_AUX!A:F,6,FALSE),0)</f>
        <v>0</v>
      </c>
    </row>
    <row r="5452" spans="1:7">
      <c r="A5452" s="414">
        <v>37370</v>
      </c>
      <c r="B5452" s="372" t="s">
        <v>104</v>
      </c>
      <c r="C5452" s="374" t="s">
        <v>43</v>
      </c>
      <c r="D5452" s="374" t="s">
        <v>97</v>
      </c>
      <c r="E5452" s="375">
        <v>0.6673</v>
      </c>
      <c r="F5452" s="268">
        <f>IF(C5452="MAT.",VLOOKUP(A5452,INSUMOS_AUX!A:F,6,FALSE),0)</f>
        <v>1.7</v>
      </c>
      <c r="G5452" s="375">
        <f>IF(C5452="M.O.",VLOOKUP(A5452,INSUMOS_AUX!A:F,6,FALSE),0)</f>
        <v>0</v>
      </c>
    </row>
    <row r="5453" spans="1:7">
      <c r="A5453" s="414">
        <v>37371</v>
      </c>
      <c r="B5453" s="372" t="s">
        <v>105</v>
      </c>
      <c r="C5453" s="374" t="s">
        <v>43</v>
      </c>
      <c r="D5453" s="374" t="s">
        <v>97</v>
      </c>
      <c r="E5453" s="375">
        <v>0.6673</v>
      </c>
      <c r="F5453" s="268">
        <f>IF(C5453="MAT.",VLOOKUP(A5453,INSUMOS_AUX!A:F,6,FALSE),0)</f>
        <v>0.64</v>
      </c>
      <c r="G5453" s="375">
        <f>IF(C5453="M.O.",VLOOKUP(A5453,INSUMOS_AUX!A:F,6,FALSE),0)</f>
        <v>0</v>
      </c>
    </row>
    <row r="5454" spans="1:7">
      <c r="A5454" s="414">
        <v>37372</v>
      </c>
      <c r="B5454" s="372" t="s">
        <v>106</v>
      </c>
      <c r="C5454" s="374" t="s">
        <v>43</v>
      </c>
      <c r="D5454" s="374" t="s">
        <v>97</v>
      </c>
      <c r="E5454" s="375">
        <v>0.6673</v>
      </c>
      <c r="F5454" s="268">
        <f>IF(C5454="MAT.",VLOOKUP(A5454,INSUMOS_AUX!A:F,6,FALSE),0)</f>
        <v>0.37</v>
      </c>
      <c r="G5454" s="375">
        <f>IF(C5454="M.O.",VLOOKUP(A5454,INSUMOS_AUX!A:F,6,FALSE),0)</f>
        <v>0</v>
      </c>
    </row>
    <row r="5455" spans="1:7">
      <c r="A5455" s="414">
        <v>37373</v>
      </c>
      <c r="B5455" s="372" t="s">
        <v>107</v>
      </c>
      <c r="C5455" s="374" t="s">
        <v>43</v>
      </c>
      <c r="D5455" s="374" t="s">
        <v>97</v>
      </c>
      <c r="E5455" s="375">
        <v>0.6673</v>
      </c>
      <c r="F5455" s="268">
        <f>IF(C5455="MAT.",VLOOKUP(A5455,INSUMOS_AUX!A:F,6,FALSE),0)</f>
        <v>0.02</v>
      </c>
      <c r="G5455" s="375">
        <f>IF(C5455="M.O.",VLOOKUP(A5455,INSUMOS_AUX!A:F,6,FALSE),0)</f>
        <v>0</v>
      </c>
    </row>
    <row r="5456" spans="1:7" ht="21">
      <c r="A5456" s="414">
        <v>3811</v>
      </c>
      <c r="B5456" s="372" t="s">
        <v>2968</v>
      </c>
      <c r="C5456" s="374" t="s">
        <v>43</v>
      </c>
      <c r="D5456" s="374" t="s">
        <v>2</v>
      </c>
      <c r="E5456" s="375">
        <v>1</v>
      </c>
      <c r="F5456" s="268">
        <f>IF(C5456="MAT.",VLOOKUP(A5456,INSUMOS_AUX!A:F,6,FALSE),0)</f>
        <v>38.08</v>
      </c>
      <c r="G5456" s="375">
        <f>IF(C5456="M.O.",VLOOKUP(A5456,INSUMOS_AUX!A:F,6,FALSE),0)</f>
        <v>0</v>
      </c>
    </row>
    <row r="5457" spans="1:7">
      <c r="A5457" s="414">
        <v>38382</v>
      </c>
      <c r="B5457" s="372" t="s">
        <v>2915</v>
      </c>
      <c r="C5457" s="374" t="s">
        <v>43</v>
      </c>
      <c r="D5457" s="374" t="s">
        <v>2</v>
      </c>
      <c r="E5457" s="375">
        <v>1.821729E-3</v>
      </c>
      <c r="F5457" s="268">
        <f>IF(C5457="MAT.",VLOOKUP(A5457,INSUMOS_AUX!A:F,6,FALSE),0)</f>
        <v>7.37</v>
      </c>
      <c r="G5457" s="375">
        <f>IF(C5457="M.O.",VLOOKUP(A5457,INSUMOS_AUX!A:F,6,FALSE),0)</f>
        <v>0</v>
      </c>
    </row>
    <row r="5458" spans="1:7">
      <c r="A5458" s="414">
        <v>38390</v>
      </c>
      <c r="B5458" s="372" t="s">
        <v>4067</v>
      </c>
      <c r="C5458" s="374" t="s">
        <v>43</v>
      </c>
      <c r="D5458" s="374" t="s">
        <v>2</v>
      </c>
      <c r="E5458" s="375">
        <v>1.0086240000000001E-3</v>
      </c>
      <c r="F5458" s="268">
        <f>IF(C5458="MAT.",VLOOKUP(A5458,INSUMOS_AUX!A:F,6,FALSE),0)</f>
        <v>22.22</v>
      </c>
      <c r="G5458" s="375">
        <f>IF(C5458="M.O.",VLOOKUP(A5458,INSUMOS_AUX!A:F,6,FALSE),0)</f>
        <v>0</v>
      </c>
    </row>
    <row r="5459" spans="1:7">
      <c r="A5459" s="414">
        <v>38393</v>
      </c>
      <c r="B5459" s="372" t="s">
        <v>4066</v>
      </c>
      <c r="C5459" s="374" t="s">
        <v>43</v>
      </c>
      <c r="D5459" s="374" t="s">
        <v>2</v>
      </c>
      <c r="E5459" s="375">
        <v>1.0086240000000001E-3</v>
      </c>
      <c r="F5459" s="268">
        <f>IF(C5459="MAT.",VLOOKUP(A5459,INSUMOS_AUX!A:F,6,FALSE),0)</f>
        <v>10.02</v>
      </c>
      <c r="G5459" s="375">
        <f>IF(C5459="M.O.",VLOOKUP(A5459,INSUMOS_AUX!A:F,6,FALSE),0)</f>
        <v>0</v>
      </c>
    </row>
    <row r="5460" spans="1:7">
      <c r="A5460" s="414">
        <v>38396</v>
      </c>
      <c r="B5460" s="372" t="s">
        <v>4090</v>
      </c>
      <c r="C5460" s="374" t="s">
        <v>43</v>
      </c>
      <c r="D5460" s="374" t="s">
        <v>2</v>
      </c>
      <c r="E5460" s="375">
        <v>3.6167000000000001E-5</v>
      </c>
      <c r="F5460" s="268">
        <f>IF(C5460="MAT.",VLOOKUP(A5460,INSUMOS_AUX!A:F,6,FALSE),0)</f>
        <v>308.81</v>
      </c>
      <c r="G5460" s="375">
        <f>IF(C5460="M.O.",VLOOKUP(A5460,INSUMOS_AUX!A:F,6,FALSE),0)</f>
        <v>0</v>
      </c>
    </row>
    <row r="5461" spans="1:7">
      <c r="A5461" s="414">
        <v>38399</v>
      </c>
      <c r="B5461" s="372" t="s">
        <v>914</v>
      </c>
      <c r="C5461" s="374" t="s">
        <v>43</v>
      </c>
      <c r="D5461" s="374" t="s">
        <v>2</v>
      </c>
      <c r="E5461" s="375">
        <v>1.80705E-4</v>
      </c>
      <c r="F5461" s="268">
        <f>IF(C5461="MAT.",VLOOKUP(A5461,INSUMOS_AUX!A:F,6,FALSE),0)</f>
        <v>123.87</v>
      </c>
      <c r="G5461" s="375">
        <f>IF(C5461="M.O.",VLOOKUP(A5461,INSUMOS_AUX!A:F,6,FALSE),0)</f>
        <v>0</v>
      </c>
    </row>
    <row r="5462" spans="1:7" ht="21">
      <c r="A5462" s="414">
        <v>38413</v>
      </c>
      <c r="B5462" s="372" t="s">
        <v>2921</v>
      </c>
      <c r="C5462" s="374" t="s">
        <v>43</v>
      </c>
      <c r="D5462" s="374" t="s">
        <v>2</v>
      </c>
      <c r="E5462" s="375">
        <v>2.9428E-5</v>
      </c>
      <c r="F5462" s="268">
        <f>IF(C5462="MAT.",VLOOKUP(A5462,INSUMOS_AUX!A:F,6,FALSE),0)</f>
        <v>623.17999999999995</v>
      </c>
      <c r="G5462" s="375">
        <f>IF(C5462="M.O.",VLOOKUP(A5462,INSUMOS_AUX!A:F,6,FALSE),0)</f>
        <v>0</v>
      </c>
    </row>
    <row r="5463" spans="1:7">
      <c r="A5463" s="414">
        <v>38476</v>
      </c>
      <c r="B5463" s="372" t="s">
        <v>2266</v>
      </c>
      <c r="C5463" s="374" t="s">
        <v>43</v>
      </c>
      <c r="D5463" s="374" t="s">
        <v>2</v>
      </c>
      <c r="E5463" s="375">
        <v>1.3726400000000001E-4</v>
      </c>
      <c r="F5463" s="268">
        <f>IF(C5463="MAT.",VLOOKUP(A5463,INSUMOS_AUX!A:F,6,FALSE),0)</f>
        <v>186.63</v>
      </c>
      <c r="G5463" s="375">
        <f>IF(C5463="M.O.",VLOOKUP(A5463,INSUMOS_AUX!A:F,6,FALSE),0)</f>
        <v>0</v>
      </c>
    </row>
    <row r="5464" spans="1:7">
      <c r="A5464" s="414">
        <v>38477</v>
      </c>
      <c r="B5464" s="372" t="s">
        <v>2267</v>
      </c>
      <c r="C5464" s="374" t="s">
        <v>43</v>
      </c>
      <c r="D5464" s="374" t="s">
        <v>2</v>
      </c>
      <c r="E5464" s="375">
        <v>2.9428E-5</v>
      </c>
      <c r="F5464" s="268">
        <f>IF(C5464="MAT.",VLOOKUP(A5464,INSUMOS_AUX!A:F,6,FALSE),0)</f>
        <v>528.54</v>
      </c>
      <c r="G5464" s="375">
        <f>IF(C5464="M.O.",VLOOKUP(A5464,INSUMOS_AUX!A:F,6,FALSE),0)</f>
        <v>0</v>
      </c>
    </row>
    <row r="5465" spans="1:7">
      <c r="A5465" s="414"/>
      <c r="B5465" s="110"/>
      <c r="C5465" s="97"/>
      <c r="D5465" s="97"/>
      <c r="E5465" s="97"/>
      <c r="F5465" s="97"/>
      <c r="G5465" s="97"/>
    </row>
    <row r="5466" spans="1:7">
      <c r="A5466" s="414" t="s">
        <v>5826</v>
      </c>
      <c r="B5466" s="358" t="s">
        <v>5827</v>
      </c>
      <c r="C5466" s="360" t="s">
        <v>75</v>
      </c>
      <c r="D5466" s="360" t="s">
        <v>78</v>
      </c>
      <c r="E5466" s="361">
        <v>2</v>
      </c>
      <c r="F5466" s="361">
        <f t="shared" ref="F5466:G5466" si="181">SUMPRODUCT($E5467:$E5493,F5467:F5493)</f>
        <v>38.063391678599999</v>
      </c>
      <c r="G5466" s="361">
        <f t="shared" si="181"/>
        <v>16.122301119999999</v>
      </c>
    </row>
    <row r="5467" spans="1:7">
      <c r="A5467" s="414">
        <v>10</v>
      </c>
      <c r="B5467" s="372" t="s">
        <v>332</v>
      </c>
      <c r="C5467" s="374" t="s">
        <v>43</v>
      </c>
      <c r="D5467" s="374" t="s">
        <v>2</v>
      </c>
      <c r="E5467" s="375">
        <v>1.0743048E-2</v>
      </c>
      <c r="F5467" s="268">
        <f>IF(C5467="MAT.",VLOOKUP(A5467,INSUMOS_AUX!A:F,6,FALSE),0)</f>
        <v>6.13</v>
      </c>
      <c r="G5467" s="375">
        <f>IF(C5467="M.O.",VLOOKUP(A5467,INSUMOS_AUX!A:F,6,FALSE),0)</f>
        <v>0</v>
      </c>
    </row>
    <row r="5468" spans="1:7" ht="21">
      <c r="A5468" s="414">
        <v>11359</v>
      </c>
      <c r="B5468" s="372" t="s">
        <v>5603</v>
      </c>
      <c r="C5468" s="374" t="s">
        <v>43</v>
      </c>
      <c r="D5468" s="374" t="s">
        <v>2</v>
      </c>
      <c r="E5468" s="375">
        <v>9.0717999999999994E-5</v>
      </c>
      <c r="F5468" s="268">
        <f>IF(C5468="MAT.",VLOOKUP(A5468,INSUMOS_AUX!A:F,6,FALSE),0)</f>
        <v>604.45000000000005</v>
      </c>
      <c r="G5468" s="375">
        <f>IF(C5468="M.O.",VLOOKUP(A5468,INSUMOS_AUX!A:F,6,FALSE),0)</f>
        <v>0</v>
      </c>
    </row>
    <row r="5469" spans="1:7">
      <c r="A5469" s="414">
        <v>12815</v>
      </c>
      <c r="B5469" s="372" t="s">
        <v>2406</v>
      </c>
      <c r="C5469" s="374" t="s">
        <v>43</v>
      </c>
      <c r="D5469" s="374" t="s">
        <v>2</v>
      </c>
      <c r="E5469" s="375">
        <v>1.2152593999999999E-2</v>
      </c>
      <c r="F5469" s="268">
        <f>IF(C5469="MAT.",VLOOKUP(A5469,INSUMOS_AUX!A:F,6,FALSE),0)</f>
        <v>5.65</v>
      </c>
      <c r="G5469" s="375">
        <f>IF(C5469="M.O.",VLOOKUP(A5469,INSUMOS_AUX!A:F,6,FALSE),0)</f>
        <v>0</v>
      </c>
    </row>
    <row r="5470" spans="1:7">
      <c r="A5470" s="414">
        <v>12892</v>
      </c>
      <c r="B5470" s="372" t="s">
        <v>328</v>
      </c>
      <c r="C5470" s="374" t="s">
        <v>43</v>
      </c>
      <c r="D5470" s="374" t="s">
        <v>98</v>
      </c>
      <c r="E5470" s="375">
        <v>1.8404363999999999E-2</v>
      </c>
      <c r="F5470" s="268">
        <f>IF(C5470="MAT.",VLOOKUP(A5470,INSUMOS_AUX!A:F,6,FALSE),0)</f>
        <v>9</v>
      </c>
      <c r="G5470" s="375">
        <f>IF(C5470="M.O.",VLOOKUP(A5470,INSUMOS_AUX!A:F,6,FALSE),0)</f>
        <v>0</v>
      </c>
    </row>
    <row r="5471" spans="1:7">
      <c r="A5471" s="414">
        <v>12893</v>
      </c>
      <c r="B5471" s="372" t="s">
        <v>329</v>
      </c>
      <c r="C5471" s="374" t="s">
        <v>43</v>
      </c>
      <c r="D5471" s="374" t="s">
        <v>98</v>
      </c>
      <c r="E5471" s="375">
        <v>2.1453399999999999E-3</v>
      </c>
      <c r="F5471" s="268">
        <f>IF(C5471="MAT.",VLOOKUP(A5471,INSUMOS_AUX!A:F,6,FALSE),0)</f>
        <v>48</v>
      </c>
      <c r="G5471" s="375">
        <f>IF(C5471="M.O.",VLOOKUP(A5471,INSUMOS_AUX!A:F,6,FALSE),0)</f>
        <v>0</v>
      </c>
    </row>
    <row r="5472" spans="1:7">
      <c r="A5472" s="414">
        <v>2436</v>
      </c>
      <c r="B5472" s="372" t="s">
        <v>333</v>
      </c>
      <c r="C5472" s="374" t="s">
        <v>92</v>
      </c>
      <c r="D5472" s="374" t="s">
        <v>97</v>
      </c>
      <c r="E5472" s="375">
        <v>0.69016699999999997</v>
      </c>
      <c r="F5472" s="268">
        <f>IF(C5472="MAT.",VLOOKUP(A5472,INSUMOS_AUX!A:F,6,FALSE),0)</f>
        <v>0</v>
      </c>
      <c r="G5472" s="375">
        <f>IF(C5472="M.O.",VLOOKUP(A5472,INSUMOS_AUX!A:F,6,FALSE),0)</f>
        <v>13.35</v>
      </c>
    </row>
    <row r="5473" spans="1:7">
      <c r="A5473" s="414">
        <v>247</v>
      </c>
      <c r="B5473" s="372" t="s">
        <v>348</v>
      </c>
      <c r="C5473" s="374" t="s">
        <v>92</v>
      </c>
      <c r="D5473" s="374" t="s">
        <v>97</v>
      </c>
      <c r="E5473" s="375">
        <v>0.69016699999999997</v>
      </c>
      <c r="F5473" s="268">
        <f>IF(C5473="MAT.",VLOOKUP(A5473,INSUMOS_AUX!A:F,6,FALSE),0)</f>
        <v>0</v>
      </c>
      <c r="G5473" s="375">
        <f>IF(C5473="M.O.",VLOOKUP(A5473,INSUMOS_AUX!A:F,6,FALSE),0)</f>
        <v>10.01</v>
      </c>
    </row>
    <row r="5474" spans="1:7">
      <c r="A5474" s="414">
        <v>25966</v>
      </c>
      <c r="B5474" s="372" t="s">
        <v>3980</v>
      </c>
      <c r="C5474" s="374" t="s">
        <v>43</v>
      </c>
      <c r="D5474" s="374" t="s">
        <v>113</v>
      </c>
      <c r="E5474" s="375">
        <v>2.0254100000000001E-3</v>
      </c>
      <c r="F5474" s="268">
        <f>IF(C5474="MAT.",VLOOKUP(A5474,INSUMOS_AUX!A:F,6,FALSE),0)</f>
        <v>13.63</v>
      </c>
      <c r="G5474" s="375">
        <f>IF(C5474="M.O.",VLOOKUP(A5474,INSUMOS_AUX!A:F,6,FALSE),0)</f>
        <v>0</v>
      </c>
    </row>
    <row r="5475" spans="1:7">
      <c r="A5475" s="414">
        <v>2711</v>
      </c>
      <c r="B5475" s="372" t="s">
        <v>334</v>
      </c>
      <c r="C5475" s="374" t="s">
        <v>43</v>
      </c>
      <c r="D5475" s="374" t="s">
        <v>2</v>
      </c>
      <c r="E5475" s="375">
        <v>8.9056400000000005E-4</v>
      </c>
      <c r="F5475" s="268">
        <f>IF(C5475="MAT.",VLOOKUP(A5475,INSUMOS_AUX!A:F,6,FALSE),0)</f>
        <v>100.24</v>
      </c>
      <c r="G5475" s="375">
        <f>IF(C5475="M.O.",VLOOKUP(A5475,INSUMOS_AUX!A:F,6,FALSE),0)</f>
        <v>0</v>
      </c>
    </row>
    <row r="5476" spans="1:7">
      <c r="A5476" s="414">
        <v>36144</v>
      </c>
      <c r="B5476" s="372" t="s">
        <v>4026</v>
      </c>
      <c r="C5476" s="374" t="s">
        <v>43</v>
      </c>
      <c r="D5476" s="374" t="s">
        <v>2</v>
      </c>
      <c r="E5476" s="375">
        <v>0.14939284799999999</v>
      </c>
      <c r="F5476" s="268">
        <f>IF(C5476="MAT.",VLOOKUP(A5476,INSUMOS_AUX!A:F,6,FALSE),0)</f>
        <v>1.1200000000000001</v>
      </c>
      <c r="G5476" s="375">
        <f>IF(C5476="M.O.",VLOOKUP(A5476,INSUMOS_AUX!A:F,6,FALSE),0)</f>
        <v>0</v>
      </c>
    </row>
    <row r="5477" spans="1:7">
      <c r="A5477" s="414">
        <v>36146</v>
      </c>
      <c r="B5477" s="372" t="s">
        <v>3883</v>
      </c>
      <c r="C5477" s="374" t="s">
        <v>43</v>
      </c>
      <c r="D5477" s="374" t="s">
        <v>2</v>
      </c>
      <c r="E5477" s="375">
        <v>1.6620020000000001E-3</v>
      </c>
      <c r="F5477" s="268">
        <f>IF(C5477="MAT.",VLOOKUP(A5477,INSUMOS_AUX!A:F,6,FALSE),0)</f>
        <v>170</v>
      </c>
      <c r="G5477" s="375">
        <f>IF(C5477="M.O.",VLOOKUP(A5477,INSUMOS_AUX!A:F,6,FALSE),0)</f>
        <v>0</v>
      </c>
    </row>
    <row r="5478" spans="1:7" ht="21">
      <c r="A5478" s="414">
        <v>36149</v>
      </c>
      <c r="B5478" s="372" t="s">
        <v>4647</v>
      </c>
      <c r="C5478" s="374" t="s">
        <v>43</v>
      </c>
      <c r="D5478" s="374" t="s">
        <v>2</v>
      </c>
      <c r="E5478" s="375">
        <v>9.6480000000000003E-4</v>
      </c>
      <c r="F5478" s="268">
        <f>IF(C5478="MAT.",VLOOKUP(A5478,INSUMOS_AUX!A:F,6,FALSE),0)</f>
        <v>117.5</v>
      </c>
      <c r="G5478" s="375">
        <f>IF(C5478="M.O.",VLOOKUP(A5478,INSUMOS_AUX!A:F,6,FALSE),0)</f>
        <v>0</v>
      </c>
    </row>
    <row r="5479" spans="1:7">
      <c r="A5479" s="414">
        <v>36150</v>
      </c>
      <c r="B5479" s="372" t="s">
        <v>780</v>
      </c>
      <c r="C5479" s="374" t="s">
        <v>43</v>
      </c>
      <c r="D5479" s="374" t="s">
        <v>2</v>
      </c>
      <c r="E5479" s="375">
        <v>3.5460420000000001E-3</v>
      </c>
      <c r="F5479" s="268">
        <f>IF(C5479="MAT.",VLOOKUP(A5479,INSUMOS_AUX!A:F,6,FALSE),0)</f>
        <v>29.7</v>
      </c>
      <c r="G5479" s="375">
        <f>IF(C5479="M.O.",VLOOKUP(A5479,INSUMOS_AUX!A:F,6,FALSE),0)</f>
        <v>0</v>
      </c>
    </row>
    <row r="5480" spans="1:7" ht="21">
      <c r="A5480" s="414">
        <v>36153</v>
      </c>
      <c r="B5480" s="372" t="s">
        <v>4184</v>
      </c>
      <c r="C5480" s="374" t="s">
        <v>43</v>
      </c>
      <c r="D5480" s="374" t="s">
        <v>2</v>
      </c>
      <c r="E5480" s="375">
        <v>1.4404999999999999E-3</v>
      </c>
      <c r="F5480" s="268">
        <f>IF(C5480="MAT.",VLOOKUP(A5480,INSUMOS_AUX!A:F,6,FALSE),0)</f>
        <v>133.75</v>
      </c>
      <c r="G5480" s="375">
        <f>IF(C5480="M.O.",VLOOKUP(A5480,INSUMOS_AUX!A:F,6,FALSE),0)</f>
        <v>0</v>
      </c>
    </row>
    <row r="5481" spans="1:7">
      <c r="A5481" s="414">
        <v>37370</v>
      </c>
      <c r="B5481" s="372" t="s">
        <v>104</v>
      </c>
      <c r="C5481" s="374" t="s">
        <v>43</v>
      </c>
      <c r="D5481" s="374" t="s">
        <v>97</v>
      </c>
      <c r="E5481" s="375">
        <v>1.34</v>
      </c>
      <c r="F5481" s="268">
        <f>IF(C5481="MAT.",VLOOKUP(A5481,INSUMOS_AUX!A:F,6,FALSE),0)</f>
        <v>1.7</v>
      </c>
      <c r="G5481" s="375">
        <f>IF(C5481="M.O.",VLOOKUP(A5481,INSUMOS_AUX!A:F,6,FALSE),0)</f>
        <v>0</v>
      </c>
    </row>
    <row r="5482" spans="1:7">
      <c r="A5482" s="414">
        <v>37371</v>
      </c>
      <c r="B5482" s="372" t="s">
        <v>105</v>
      </c>
      <c r="C5482" s="374" t="s">
        <v>43</v>
      </c>
      <c r="D5482" s="374" t="s">
        <v>97</v>
      </c>
      <c r="E5482" s="375">
        <v>1.34</v>
      </c>
      <c r="F5482" s="268">
        <f>IF(C5482="MAT.",VLOOKUP(A5482,INSUMOS_AUX!A:F,6,FALSE),0)</f>
        <v>0.64</v>
      </c>
      <c r="G5482" s="375">
        <f>IF(C5482="M.O.",VLOOKUP(A5482,INSUMOS_AUX!A:F,6,FALSE),0)</f>
        <v>0</v>
      </c>
    </row>
    <row r="5483" spans="1:7">
      <c r="A5483" s="414">
        <v>37372</v>
      </c>
      <c r="B5483" s="372" t="s">
        <v>106</v>
      </c>
      <c r="C5483" s="374" t="s">
        <v>43</v>
      </c>
      <c r="D5483" s="374" t="s">
        <v>97</v>
      </c>
      <c r="E5483" s="375">
        <v>1.34</v>
      </c>
      <c r="F5483" s="268">
        <f>IF(C5483="MAT.",VLOOKUP(A5483,INSUMOS_AUX!A:F,6,FALSE),0)</f>
        <v>0.37</v>
      </c>
      <c r="G5483" s="375">
        <f>IF(C5483="M.O.",VLOOKUP(A5483,INSUMOS_AUX!A:F,6,FALSE),0)</f>
        <v>0</v>
      </c>
    </row>
    <row r="5484" spans="1:7">
      <c r="A5484" s="414">
        <v>37373</v>
      </c>
      <c r="B5484" s="372" t="s">
        <v>107</v>
      </c>
      <c r="C5484" s="374" t="s">
        <v>43</v>
      </c>
      <c r="D5484" s="374" t="s">
        <v>97</v>
      </c>
      <c r="E5484" s="375">
        <v>1.34</v>
      </c>
      <c r="F5484" s="268">
        <f>IF(C5484="MAT.",VLOOKUP(A5484,INSUMOS_AUX!A:F,6,FALSE),0)</f>
        <v>0.02</v>
      </c>
      <c r="G5484" s="375">
        <f>IF(C5484="M.O.",VLOOKUP(A5484,INSUMOS_AUX!A:F,6,FALSE),0)</f>
        <v>0</v>
      </c>
    </row>
    <row r="5485" spans="1:7">
      <c r="A5485" s="414">
        <v>38382</v>
      </c>
      <c r="B5485" s="372" t="s">
        <v>2915</v>
      </c>
      <c r="C5485" s="374" t="s">
        <v>43</v>
      </c>
      <c r="D5485" s="374" t="s">
        <v>2</v>
      </c>
      <c r="E5485" s="375">
        <v>3.6581999999999999E-3</v>
      </c>
      <c r="F5485" s="268">
        <f>IF(C5485="MAT.",VLOOKUP(A5485,INSUMOS_AUX!A:F,6,FALSE),0)</f>
        <v>7.37</v>
      </c>
      <c r="G5485" s="375">
        <f>IF(C5485="M.O.",VLOOKUP(A5485,INSUMOS_AUX!A:F,6,FALSE),0)</f>
        <v>0</v>
      </c>
    </row>
    <row r="5486" spans="1:7">
      <c r="A5486" s="414">
        <v>38390</v>
      </c>
      <c r="B5486" s="372" t="s">
        <v>4067</v>
      </c>
      <c r="C5486" s="374" t="s">
        <v>43</v>
      </c>
      <c r="D5486" s="374" t="s">
        <v>2</v>
      </c>
      <c r="E5486" s="375">
        <v>2.0254100000000001E-3</v>
      </c>
      <c r="F5486" s="268">
        <f>IF(C5486="MAT.",VLOOKUP(A5486,INSUMOS_AUX!A:F,6,FALSE),0)</f>
        <v>22.22</v>
      </c>
      <c r="G5486" s="375">
        <f>IF(C5486="M.O.",VLOOKUP(A5486,INSUMOS_AUX!A:F,6,FALSE),0)</f>
        <v>0</v>
      </c>
    </row>
    <row r="5487" spans="1:7">
      <c r="A5487" s="414">
        <v>38393</v>
      </c>
      <c r="B5487" s="372" t="s">
        <v>4066</v>
      </c>
      <c r="C5487" s="374" t="s">
        <v>43</v>
      </c>
      <c r="D5487" s="374" t="s">
        <v>2</v>
      </c>
      <c r="E5487" s="375">
        <v>2.0254100000000001E-3</v>
      </c>
      <c r="F5487" s="268">
        <f>IF(C5487="MAT.",VLOOKUP(A5487,INSUMOS_AUX!A:F,6,FALSE),0)</f>
        <v>10.02</v>
      </c>
      <c r="G5487" s="375">
        <f>IF(C5487="M.O.",VLOOKUP(A5487,INSUMOS_AUX!A:F,6,FALSE),0)</f>
        <v>0</v>
      </c>
    </row>
    <row r="5488" spans="1:7">
      <c r="A5488" s="414">
        <v>38396</v>
      </c>
      <c r="B5488" s="372" t="s">
        <v>4090</v>
      </c>
      <c r="C5488" s="374" t="s">
        <v>43</v>
      </c>
      <c r="D5488" s="374" t="s">
        <v>2</v>
      </c>
      <c r="E5488" s="375">
        <v>7.2627999999999996E-5</v>
      </c>
      <c r="F5488" s="268">
        <f>IF(C5488="MAT.",VLOOKUP(A5488,INSUMOS_AUX!A:F,6,FALSE),0)</f>
        <v>308.81</v>
      </c>
      <c r="G5488" s="375">
        <f>IF(C5488="M.O.",VLOOKUP(A5488,INSUMOS_AUX!A:F,6,FALSE),0)</f>
        <v>0</v>
      </c>
    </row>
    <row r="5489" spans="1:7">
      <c r="A5489" s="414">
        <v>38399</v>
      </c>
      <c r="B5489" s="372" t="s">
        <v>914</v>
      </c>
      <c r="C5489" s="374" t="s">
        <v>43</v>
      </c>
      <c r="D5489" s="374" t="s">
        <v>2</v>
      </c>
      <c r="E5489" s="375">
        <v>3.6287199999999998E-4</v>
      </c>
      <c r="F5489" s="268">
        <f>IF(C5489="MAT.",VLOOKUP(A5489,INSUMOS_AUX!A:F,6,FALSE),0)</f>
        <v>123.87</v>
      </c>
      <c r="G5489" s="375">
        <f>IF(C5489="M.O.",VLOOKUP(A5489,INSUMOS_AUX!A:F,6,FALSE),0)</f>
        <v>0</v>
      </c>
    </row>
    <row r="5490" spans="1:7" ht="21">
      <c r="A5490" s="414">
        <v>38413</v>
      </c>
      <c r="B5490" s="372" t="s">
        <v>2921</v>
      </c>
      <c r="C5490" s="374" t="s">
        <v>43</v>
      </c>
      <c r="D5490" s="374" t="s">
        <v>2</v>
      </c>
      <c r="E5490" s="375">
        <v>5.9094E-5</v>
      </c>
      <c r="F5490" s="268">
        <f>IF(C5490="MAT.",VLOOKUP(A5490,INSUMOS_AUX!A:F,6,FALSE),0)</f>
        <v>623.17999999999995</v>
      </c>
      <c r="G5490" s="375">
        <f>IF(C5490="M.O.",VLOOKUP(A5490,INSUMOS_AUX!A:F,6,FALSE),0)</f>
        <v>0</v>
      </c>
    </row>
    <row r="5491" spans="1:7">
      <c r="A5491" s="414">
        <v>38476</v>
      </c>
      <c r="B5491" s="372" t="s">
        <v>2266</v>
      </c>
      <c r="C5491" s="374" t="s">
        <v>43</v>
      </c>
      <c r="D5491" s="374" t="s">
        <v>2</v>
      </c>
      <c r="E5491" s="375">
        <v>2.7563799999999998E-4</v>
      </c>
      <c r="F5491" s="268">
        <f>IF(C5491="MAT.",VLOOKUP(A5491,INSUMOS_AUX!A:F,6,FALSE),0)</f>
        <v>186.63</v>
      </c>
      <c r="G5491" s="375">
        <f>IF(C5491="M.O.",VLOOKUP(A5491,INSUMOS_AUX!A:F,6,FALSE),0)</f>
        <v>0</v>
      </c>
    </row>
    <row r="5492" spans="1:7">
      <c r="A5492" s="414">
        <v>38477</v>
      </c>
      <c r="B5492" s="372" t="s">
        <v>2267</v>
      </c>
      <c r="C5492" s="374" t="s">
        <v>43</v>
      </c>
      <c r="D5492" s="374" t="s">
        <v>2</v>
      </c>
      <c r="E5492" s="375">
        <v>5.9094E-5</v>
      </c>
      <c r="F5492" s="268">
        <f>IF(C5492="MAT.",VLOOKUP(A5492,INSUMOS_AUX!A:F,6,FALSE),0)</f>
        <v>528.54</v>
      </c>
      <c r="G5492" s="375">
        <f>IF(C5492="M.O.",VLOOKUP(A5492,INSUMOS_AUX!A:F,6,FALSE),0)</f>
        <v>0</v>
      </c>
    </row>
    <row r="5493" spans="1:7">
      <c r="A5493" s="414" t="s">
        <v>6419</v>
      </c>
      <c r="B5493" s="372" t="s">
        <v>5827</v>
      </c>
      <c r="C5493" s="374" t="s">
        <v>43</v>
      </c>
      <c r="D5493" s="374" t="s">
        <v>78</v>
      </c>
      <c r="E5493" s="375">
        <v>1</v>
      </c>
      <c r="F5493" s="268">
        <f>IF(C5493="MAT.",VLOOKUP(A5493,INSUMOS_AUX!A:F,6,FALSE),0)</f>
        <v>32.69</v>
      </c>
      <c r="G5493" s="375">
        <f>IF(C5493="M.O.",VLOOKUP(A5493,INSUMOS_AUX!A:F,6,FALSE),0)</f>
        <v>0</v>
      </c>
    </row>
    <row r="5494" spans="1:7">
      <c r="A5494" s="414"/>
      <c r="B5494" s="110"/>
      <c r="C5494" s="97"/>
      <c r="D5494" s="97"/>
      <c r="E5494" s="97"/>
      <c r="F5494" s="97"/>
      <c r="G5494" s="97"/>
    </row>
    <row r="5495" spans="1:7">
      <c r="A5495" s="414" t="s">
        <v>5908</v>
      </c>
      <c r="B5495" s="358" t="s">
        <v>5909</v>
      </c>
      <c r="C5495" s="360" t="s">
        <v>75</v>
      </c>
      <c r="D5495" s="360" t="s">
        <v>2</v>
      </c>
      <c r="E5495" s="361">
        <v>4</v>
      </c>
      <c r="F5495" s="361">
        <f t="shared" ref="F5495:G5495" si="182">SUMPRODUCT($E5496:$E5522,F5496:F5522)</f>
        <v>28.848330228333335</v>
      </c>
      <c r="G5495" s="361">
        <f t="shared" si="182"/>
        <v>6.015784</v>
      </c>
    </row>
    <row r="5496" spans="1:7">
      <c r="A5496" s="414">
        <v>10</v>
      </c>
      <c r="B5496" s="372" t="s">
        <v>332</v>
      </c>
      <c r="C5496" s="374" t="s">
        <v>43</v>
      </c>
      <c r="D5496" s="374" t="s">
        <v>2</v>
      </c>
      <c r="E5496" s="375">
        <v>4.0086000000000002E-3</v>
      </c>
      <c r="F5496" s="268">
        <f>IF(C5496="MAT.",VLOOKUP(A5496,INSUMOS_AUX!A:F,6,FALSE),0)</f>
        <v>6.13</v>
      </c>
      <c r="G5496" s="375">
        <f>IF(C5496="M.O.",VLOOKUP(A5496,INSUMOS_AUX!A:F,6,FALSE),0)</f>
        <v>0</v>
      </c>
    </row>
    <row r="5497" spans="1:7" ht="21">
      <c r="A5497" s="414">
        <v>11359</v>
      </c>
      <c r="B5497" s="372" t="s">
        <v>5603</v>
      </c>
      <c r="C5497" s="374" t="s">
        <v>43</v>
      </c>
      <c r="D5497" s="374" t="s">
        <v>2</v>
      </c>
      <c r="E5497" s="375">
        <v>3.3850000000000003E-5</v>
      </c>
      <c r="F5497" s="268">
        <f>IF(C5497="MAT.",VLOOKUP(A5497,INSUMOS_AUX!A:F,6,FALSE),0)</f>
        <v>604.45000000000005</v>
      </c>
      <c r="G5497" s="375">
        <f>IF(C5497="M.O.",VLOOKUP(A5497,INSUMOS_AUX!A:F,6,FALSE),0)</f>
        <v>0</v>
      </c>
    </row>
    <row r="5498" spans="1:7">
      <c r="A5498" s="414">
        <v>12815</v>
      </c>
      <c r="B5498" s="372" t="s">
        <v>2406</v>
      </c>
      <c r="C5498" s="374" t="s">
        <v>43</v>
      </c>
      <c r="D5498" s="374" t="s">
        <v>2</v>
      </c>
      <c r="E5498" s="375">
        <v>4.53455E-3</v>
      </c>
      <c r="F5498" s="268">
        <f>IF(C5498="MAT.",VLOOKUP(A5498,INSUMOS_AUX!A:F,6,FALSE),0)</f>
        <v>5.65</v>
      </c>
      <c r="G5498" s="375">
        <f>IF(C5498="M.O.",VLOOKUP(A5498,INSUMOS_AUX!A:F,6,FALSE),0)</f>
        <v>0</v>
      </c>
    </row>
    <row r="5499" spans="1:7">
      <c r="A5499" s="414">
        <v>12892</v>
      </c>
      <c r="B5499" s="372" t="s">
        <v>328</v>
      </c>
      <c r="C5499" s="374" t="s">
        <v>43</v>
      </c>
      <c r="D5499" s="374" t="s">
        <v>98</v>
      </c>
      <c r="E5499" s="375">
        <v>6.8672999999999998E-3</v>
      </c>
      <c r="F5499" s="268">
        <f>IF(C5499="MAT.",VLOOKUP(A5499,INSUMOS_AUX!A:F,6,FALSE),0)</f>
        <v>9</v>
      </c>
      <c r="G5499" s="375">
        <f>IF(C5499="M.O.",VLOOKUP(A5499,INSUMOS_AUX!A:F,6,FALSE),0)</f>
        <v>0</v>
      </c>
    </row>
    <row r="5500" spans="1:7">
      <c r="A5500" s="414">
        <v>12893</v>
      </c>
      <c r="B5500" s="372" t="s">
        <v>329</v>
      </c>
      <c r="C5500" s="374" t="s">
        <v>43</v>
      </c>
      <c r="D5500" s="374" t="s">
        <v>98</v>
      </c>
      <c r="E5500" s="375">
        <v>8.005E-4</v>
      </c>
      <c r="F5500" s="268">
        <f>IF(C5500="MAT.",VLOOKUP(A5500,INSUMOS_AUX!A:F,6,FALSE),0)</f>
        <v>48</v>
      </c>
      <c r="G5500" s="375">
        <f>IF(C5500="M.O.",VLOOKUP(A5500,INSUMOS_AUX!A:F,6,FALSE),0)</f>
        <v>0</v>
      </c>
    </row>
    <row r="5501" spans="1:7">
      <c r="A5501" s="414">
        <v>2436</v>
      </c>
      <c r="B5501" s="372" t="s">
        <v>333</v>
      </c>
      <c r="C5501" s="374" t="s">
        <v>92</v>
      </c>
      <c r="D5501" s="374" t="s">
        <v>97</v>
      </c>
      <c r="E5501" s="375">
        <v>0.257525</v>
      </c>
      <c r="F5501" s="268">
        <f>IF(C5501="MAT.",VLOOKUP(A5501,INSUMOS_AUX!A:F,6,FALSE),0)</f>
        <v>0</v>
      </c>
      <c r="G5501" s="375">
        <f>IF(C5501="M.O.",VLOOKUP(A5501,INSUMOS_AUX!A:F,6,FALSE),0)</f>
        <v>13.35</v>
      </c>
    </row>
    <row r="5502" spans="1:7">
      <c r="A5502" s="414">
        <v>247</v>
      </c>
      <c r="B5502" s="372" t="s">
        <v>348</v>
      </c>
      <c r="C5502" s="374" t="s">
        <v>92</v>
      </c>
      <c r="D5502" s="374" t="s">
        <v>97</v>
      </c>
      <c r="E5502" s="375">
        <v>0.257525</v>
      </c>
      <c r="F5502" s="268">
        <f>IF(C5502="MAT.",VLOOKUP(A5502,INSUMOS_AUX!A:F,6,FALSE),0)</f>
        <v>0</v>
      </c>
      <c r="G5502" s="375">
        <f>IF(C5502="M.O.",VLOOKUP(A5502,INSUMOS_AUX!A:F,6,FALSE),0)</f>
        <v>10.01</v>
      </c>
    </row>
    <row r="5503" spans="1:7">
      <c r="A5503" s="414">
        <v>25966</v>
      </c>
      <c r="B5503" s="372" t="s">
        <v>3980</v>
      </c>
      <c r="C5503" s="374" t="s">
        <v>43</v>
      </c>
      <c r="D5503" s="374" t="s">
        <v>113</v>
      </c>
      <c r="E5503" s="375">
        <v>7.5575000000000002E-4</v>
      </c>
      <c r="F5503" s="268">
        <f>IF(C5503="MAT.",VLOOKUP(A5503,INSUMOS_AUX!A:F,6,FALSE),0)</f>
        <v>13.63</v>
      </c>
      <c r="G5503" s="375">
        <f>IF(C5503="M.O.",VLOOKUP(A5503,INSUMOS_AUX!A:F,6,FALSE),0)</f>
        <v>0</v>
      </c>
    </row>
    <row r="5504" spans="1:7">
      <c r="A5504" s="414">
        <v>2711</v>
      </c>
      <c r="B5504" s="372" t="s">
        <v>334</v>
      </c>
      <c r="C5504" s="374" t="s">
        <v>43</v>
      </c>
      <c r="D5504" s="374" t="s">
        <v>2</v>
      </c>
      <c r="E5504" s="375">
        <v>3.323E-4</v>
      </c>
      <c r="F5504" s="268">
        <f>IF(C5504="MAT.",VLOOKUP(A5504,INSUMOS_AUX!A:F,6,FALSE),0)</f>
        <v>100.24</v>
      </c>
      <c r="G5504" s="375">
        <f>IF(C5504="M.O.",VLOOKUP(A5504,INSUMOS_AUX!A:F,6,FALSE),0)</f>
        <v>0</v>
      </c>
    </row>
    <row r="5505" spans="1:7">
      <c r="A5505" s="414">
        <v>36144</v>
      </c>
      <c r="B5505" s="372" t="s">
        <v>4026</v>
      </c>
      <c r="C5505" s="374" t="s">
        <v>43</v>
      </c>
      <c r="D5505" s="374" t="s">
        <v>2</v>
      </c>
      <c r="E5505" s="375">
        <v>5.5743599999999997E-2</v>
      </c>
      <c r="F5505" s="268">
        <f>IF(C5505="MAT.",VLOOKUP(A5505,INSUMOS_AUX!A:F,6,FALSE),0)</f>
        <v>1.1200000000000001</v>
      </c>
      <c r="G5505" s="375">
        <f>IF(C5505="M.O.",VLOOKUP(A5505,INSUMOS_AUX!A:F,6,FALSE),0)</f>
        <v>0</v>
      </c>
    </row>
    <row r="5506" spans="1:7">
      <c r="A5506" s="414">
        <v>36146</v>
      </c>
      <c r="B5506" s="372" t="s">
        <v>3883</v>
      </c>
      <c r="C5506" s="374" t="s">
        <v>43</v>
      </c>
      <c r="D5506" s="374" t="s">
        <v>2</v>
      </c>
      <c r="E5506" s="375">
        <v>6.2014999999999998E-4</v>
      </c>
      <c r="F5506" s="268">
        <f>IF(C5506="MAT.",VLOOKUP(A5506,INSUMOS_AUX!A:F,6,FALSE),0)</f>
        <v>170</v>
      </c>
      <c r="G5506" s="375">
        <f>IF(C5506="M.O.",VLOOKUP(A5506,INSUMOS_AUX!A:F,6,FALSE),0)</f>
        <v>0</v>
      </c>
    </row>
    <row r="5507" spans="1:7" ht="21">
      <c r="A5507" s="414">
        <v>36149</v>
      </c>
      <c r="B5507" s="372" t="s">
        <v>4647</v>
      </c>
      <c r="C5507" s="374" t="s">
        <v>43</v>
      </c>
      <c r="D5507" s="374" t="s">
        <v>2</v>
      </c>
      <c r="E5507" s="375">
        <v>3.6000000000000002E-4</v>
      </c>
      <c r="F5507" s="268">
        <f>IF(C5507="MAT.",VLOOKUP(A5507,INSUMOS_AUX!A:F,6,FALSE),0)</f>
        <v>117.5</v>
      </c>
      <c r="G5507" s="375">
        <f>IF(C5507="M.O.",VLOOKUP(A5507,INSUMOS_AUX!A:F,6,FALSE),0)</f>
        <v>0</v>
      </c>
    </row>
    <row r="5508" spans="1:7">
      <c r="A5508" s="414">
        <v>36150</v>
      </c>
      <c r="B5508" s="372" t="s">
        <v>780</v>
      </c>
      <c r="C5508" s="374" t="s">
        <v>43</v>
      </c>
      <c r="D5508" s="374" t="s">
        <v>2</v>
      </c>
      <c r="E5508" s="375">
        <v>1.3231499999999999E-3</v>
      </c>
      <c r="F5508" s="268">
        <f>IF(C5508="MAT.",VLOOKUP(A5508,INSUMOS_AUX!A:F,6,FALSE),0)</f>
        <v>29.7</v>
      </c>
      <c r="G5508" s="375">
        <f>IF(C5508="M.O.",VLOOKUP(A5508,INSUMOS_AUX!A:F,6,FALSE),0)</f>
        <v>0</v>
      </c>
    </row>
    <row r="5509" spans="1:7" ht="21">
      <c r="A5509" s="414">
        <v>36153</v>
      </c>
      <c r="B5509" s="372" t="s">
        <v>4184</v>
      </c>
      <c r="C5509" s="374" t="s">
        <v>43</v>
      </c>
      <c r="D5509" s="374" t="s">
        <v>2</v>
      </c>
      <c r="E5509" s="375">
        <v>5.375E-4</v>
      </c>
      <c r="F5509" s="268">
        <f>IF(C5509="MAT.",VLOOKUP(A5509,INSUMOS_AUX!A:F,6,FALSE),0)</f>
        <v>133.75</v>
      </c>
      <c r="G5509" s="375">
        <f>IF(C5509="M.O.",VLOOKUP(A5509,INSUMOS_AUX!A:F,6,FALSE),0)</f>
        <v>0</v>
      </c>
    </row>
    <row r="5510" spans="1:7">
      <c r="A5510" s="414">
        <v>37370</v>
      </c>
      <c r="B5510" s="372" t="s">
        <v>104</v>
      </c>
      <c r="C5510" s="374" t="s">
        <v>43</v>
      </c>
      <c r="D5510" s="374" t="s">
        <v>97</v>
      </c>
      <c r="E5510" s="375">
        <v>0.5</v>
      </c>
      <c r="F5510" s="268">
        <f>IF(C5510="MAT.",VLOOKUP(A5510,INSUMOS_AUX!A:F,6,FALSE),0)</f>
        <v>1.7</v>
      </c>
      <c r="G5510" s="375">
        <f>IF(C5510="M.O.",VLOOKUP(A5510,INSUMOS_AUX!A:F,6,FALSE),0)</f>
        <v>0</v>
      </c>
    </row>
    <row r="5511" spans="1:7">
      <c r="A5511" s="414">
        <v>37371</v>
      </c>
      <c r="B5511" s="372" t="s">
        <v>105</v>
      </c>
      <c r="C5511" s="374" t="s">
        <v>43</v>
      </c>
      <c r="D5511" s="374" t="s">
        <v>97</v>
      </c>
      <c r="E5511" s="375">
        <v>0.5</v>
      </c>
      <c r="F5511" s="268">
        <f>IF(C5511="MAT.",VLOOKUP(A5511,INSUMOS_AUX!A:F,6,FALSE),0)</f>
        <v>0.64</v>
      </c>
      <c r="G5511" s="375">
        <f>IF(C5511="M.O.",VLOOKUP(A5511,INSUMOS_AUX!A:F,6,FALSE),0)</f>
        <v>0</v>
      </c>
    </row>
    <row r="5512" spans="1:7">
      <c r="A5512" s="414">
        <v>37372</v>
      </c>
      <c r="B5512" s="372" t="s">
        <v>106</v>
      </c>
      <c r="C5512" s="374" t="s">
        <v>43</v>
      </c>
      <c r="D5512" s="374" t="s">
        <v>97</v>
      </c>
      <c r="E5512" s="375">
        <v>0.5</v>
      </c>
      <c r="F5512" s="268">
        <f>IF(C5512="MAT.",VLOOKUP(A5512,INSUMOS_AUX!A:F,6,FALSE),0)</f>
        <v>0.37</v>
      </c>
      <c r="G5512" s="375">
        <f>IF(C5512="M.O.",VLOOKUP(A5512,INSUMOS_AUX!A:F,6,FALSE),0)</f>
        <v>0</v>
      </c>
    </row>
    <row r="5513" spans="1:7">
      <c r="A5513" s="414">
        <v>37373</v>
      </c>
      <c r="B5513" s="372" t="s">
        <v>107</v>
      </c>
      <c r="C5513" s="374" t="s">
        <v>43</v>
      </c>
      <c r="D5513" s="374" t="s">
        <v>97</v>
      </c>
      <c r="E5513" s="375">
        <v>0.5</v>
      </c>
      <c r="F5513" s="268">
        <f>IF(C5513="MAT.",VLOOKUP(A5513,INSUMOS_AUX!A:F,6,FALSE),0)</f>
        <v>0.02</v>
      </c>
      <c r="G5513" s="375">
        <f>IF(C5513="M.O.",VLOOKUP(A5513,INSUMOS_AUX!A:F,6,FALSE),0)</f>
        <v>0</v>
      </c>
    </row>
    <row r="5514" spans="1:7">
      <c r="A5514" s="414">
        <v>38382</v>
      </c>
      <c r="B5514" s="372" t="s">
        <v>2915</v>
      </c>
      <c r="C5514" s="374" t="s">
        <v>43</v>
      </c>
      <c r="D5514" s="374" t="s">
        <v>2</v>
      </c>
      <c r="E5514" s="375">
        <v>1.3649999999999999E-3</v>
      </c>
      <c r="F5514" s="268">
        <f>IF(C5514="MAT.",VLOOKUP(A5514,INSUMOS_AUX!A:F,6,FALSE),0)</f>
        <v>7.37</v>
      </c>
      <c r="G5514" s="375">
        <f>IF(C5514="M.O.",VLOOKUP(A5514,INSUMOS_AUX!A:F,6,FALSE),0)</f>
        <v>0</v>
      </c>
    </row>
    <row r="5515" spans="1:7">
      <c r="A5515" s="414">
        <v>38390</v>
      </c>
      <c r="B5515" s="372" t="s">
        <v>4067</v>
      </c>
      <c r="C5515" s="374" t="s">
        <v>43</v>
      </c>
      <c r="D5515" s="374" t="s">
        <v>2</v>
      </c>
      <c r="E5515" s="375">
        <v>7.5575000000000002E-4</v>
      </c>
      <c r="F5515" s="268">
        <f>IF(C5515="MAT.",VLOOKUP(A5515,INSUMOS_AUX!A:F,6,FALSE),0)</f>
        <v>22.22</v>
      </c>
      <c r="G5515" s="375">
        <f>IF(C5515="M.O.",VLOOKUP(A5515,INSUMOS_AUX!A:F,6,FALSE),0)</f>
        <v>0</v>
      </c>
    </row>
    <row r="5516" spans="1:7">
      <c r="A5516" s="414">
        <v>38393</v>
      </c>
      <c r="B5516" s="372" t="s">
        <v>4066</v>
      </c>
      <c r="C5516" s="374" t="s">
        <v>43</v>
      </c>
      <c r="D5516" s="374" t="s">
        <v>2</v>
      </c>
      <c r="E5516" s="375">
        <v>7.5575000000000002E-4</v>
      </c>
      <c r="F5516" s="268">
        <f>IF(C5516="MAT.",VLOOKUP(A5516,INSUMOS_AUX!A:F,6,FALSE),0)</f>
        <v>10.02</v>
      </c>
      <c r="G5516" s="375">
        <f>IF(C5516="M.O.",VLOOKUP(A5516,INSUMOS_AUX!A:F,6,FALSE),0)</f>
        <v>0</v>
      </c>
    </row>
    <row r="5517" spans="1:7">
      <c r="A5517" s="414">
        <v>38396</v>
      </c>
      <c r="B5517" s="372" t="s">
        <v>4090</v>
      </c>
      <c r="C5517" s="374" t="s">
        <v>43</v>
      </c>
      <c r="D5517" s="374" t="s">
        <v>2</v>
      </c>
      <c r="E5517" s="375">
        <v>2.7100000000000001E-5</v>
      </c>
      <c r="F5517" s="268">
        <f>IF(C5517="MAT.",VLOOKUP(A5517,INSUMOS_AUX!A:F,6,FALSE),0)</f>
        <v>308.81</v>
      </c>
      <c r="G5517" s="375">
        <f>IF(C5517="M.O.",VLOOKUP(A5517,INSUMOS_AUX!A:F,6,FALSE),0)</f>
        <v>0</v>
      </c>
    </row>
    <row r="5518" spans="1:7">
      <c r="A5518" s="414">
        <v>38399</v>
      </c>
      <c r="B5518" s="372" t="s">
        <v>914</v>
      </c>
      <c r="C5518" s="374" t="s">
        <v>43</v>
      </c>
      <c r="D5518" s="374" t="s">
        <v>2</v>
      </c>
      <c r="E5518" s="375">
        <v>1.3540000000000001E-4</v>
      </c>
      <c r="F5518" s="268">
        <f>IF(C5518="MAT.",VLOOKUP(A5518,INSUMOS_AUX!A:F,6,FALSE),0)</f>
        <v>123.87</v>
      </c>
      <c r="G5518" s="375">
        <f>IF(C5518="M.O.",VLOOKUP(A5518,INSUMOS_AUX!A:F,6,FALSE),0)</f>
        <v>0</v>
      </c>
    </row>
    <row r="5519" spans="1:7" ht="21">
      <c r="A5519" s="414">
        <v>38413</v>
      </c>
      <c r="B5519" s="372" t="s">
        <v>2921</v>
      </c>
      <c r="C5519" s="374" t="s">
        <v>43</v>
      </c>
      <c r="D5519" s="374" t="s">
        <v>2</v>
      </c>
      <c r="E5519" s="375">
        <v>2.2050000000000001E-5</v>
      </c>
      <c r="F5519" s="268">
        <f>IF(C5519="MAT.",VLOOKUP(A5519,INSUMOS_AUX!A:F,6,FALSE),0)</f>
        <v>623.17999999999995</v>
      </c>
      <c r="G5519" s="375">
        <f>IF(C5519="M.O.",VLOOKUP(A5519,INSUMOS_AUX!A:F,6,FALSE),0)</f>
        <v>0</v>
      </c>
    </row>
    <row r="5520" spans="1:7">
      <c r="A5520" s="414">
        <v>38476</v>
      </c>
      <c r="B5520" s="372" t="s">
        <v>2266</v>
      </c>
      <c r="C5520" s="374" t="s">
        <v>43</v>
      </c>
      <c r="D5520" s="374" t="s">
        <v>2</v>
      </c>
      <c r="E5520" s="375">
        <v>1.0285000000000001E-4</v>
      </c>
      <c r="F5520" s="268">
        <f>IF(C5520="MAT.",VLOOKUP(A5520,INSUMOS_AUX!A:F,6,FALSE),0)</f>
        <v>186.63</v>
      </c>
      <c r="G5520" s="375">
        <f>IF(C5520="M.O.",VLOOKUP(A5520,INSUMOS_AUX!A:F,6,FALSE),0)</f>
        <v>0</v>
      </c>
    </row>
    <row r="5521" spans="1:7">
      <c r="A5521" s="414">
        <v>38477</v>
      </c>
      <c r="B5521" s="372" t="s">
        <v>2267</v>
      </c>
      <c r="C5521" s="374" t="s">
        <v>43</v>
      </c>
      <c r="D5521" s="374" t="s">
        <v>2</v>
      </c>
      <c r="E5521" s="375">
        <v>2.2050000000000001E-5</v>
      </c>
      <c r="F5521" s="268">
        <f>IF(C5521="MAT.",VLOOKUP(A5521,INSUMOS_AUX!A:F,6,FALSE),0)</f>
        <v>528.54</v>
      </c>
      <c r="G5521" s="375">
        <f>IF(C5521="M.O.",VLOOKUP(A5521,INSUMOS_AUX!A:F,6,FALSE),0)</f>
        <v>0</v>
      </c>
    </row>
    <row r="5522" spans="1:7">
      <c r="A5522" s="414" t="s">
        <v>6660</v>
      </c>
      <c r="B5522" s="372" t="s">
        <v>5909</v>
      </c>
      <c r="C5522" s="374" t="s">
        <v>43</v>
      </c>
      <c r="D5522" s="374" t="s">
        <v>2</v>
      </c>
      <c r="E5522" s="375">
        <v>1</v>
      </c>
      <c r="F5522" s="268">
        <f>IF(C5522="MAT.",VLOOKUP(A5522,INSUMOS_AUX!A:F,6,FALSE),0)</f>
        <v>26.843333333333334</v>
      </c>
      <c r="G5522" s="375">
        <f>IF(C5522="M.O.",VLOOKUP(A5522,INSUMOS_AUX!A:F,6,FALSE),0)</f>
        <v>0</v>
      </c>
    </row>
    <row r="5523" spans="1:7">
      <c r="A5523" s="414"/>
      <c r="B5523" s="110"/>
      <c r="C5523" s="97"/>
      <c r="D5523" s="97"/>
      <c r="E5523" s="97"/>
      <c r="F5523" s="97"/>
      <c r="G5523" s="97"/>
    </row>
    <row r="5524" spans="1:7">
      <c r="A5524" s="414" t="s">
        <v>5958</v>
      </c>
      <c r="B5524" s="358" t="s">
        <v>5959</v>
      </c>
      <c r="C5524" s="360" t="s">
        <v>75</v>
      </c>
      <c r="D5524" s="360" t="s">
        <v>78</v>
      </c>
      <c r="E5524" s="361">
        <v>120</v>
      </c>
      <c r="F5524" s="361">
        <f t="shared" ref="F5524:G5524" si="183">SUMPRODUCT($E5525:$E5551,F5525:F5551)</f>
        <v>4.7927982611999997</v>
      </c>
      <c r="G5524" s="361">
        <f t="shared" si="183"/>
        <v>3.3688390400000001</v>
      </c>
    </row>
    <row r="5525" spans="1:7">
      <c r="A5525" s="414">
        <v>10</v>
      </c>
      <c r="B5525" s="372" t="s">
        <v>332</v>
      </c>
      <c r="C5525" s="374" t="s">
        <v>43</v>
      </c>
      <c r="D5525" s="374" t="s">
        <v>2</v>
      </c>
      <c r="E5525" s="375">
        <v>2.2448160000000002E-3</v>
      </c>
      <c r="F5525" s="268">
        <f>IF(C5525="MAT.",VLOOKUP(A5525,INSUMOS_AUX!A:F,6,FALSE),0)</f>
        <v>6.13</v>
      </c>
      <c r="G5525" s="375">
        <f>IF(C5525="M.O.",VLOOKUP(A5525,INSUMOS_AUX!A:F,6,FALSE),0)</f>
        <v>0</v>
      </c>
    </row>
    <row r="5526" spans="1:7" ht="21">
      <c r="A5526" s="414">
        <v>11359</v>
      </c>
      <c r="B5526" s="372" t="s">
        <v>5603</v>
      </c>
      <c r="C5526" s="374" t="s">
        <v>43</v>
      </c>
      <c r="D5526" s="374" t="s">
        <v>2</v>
      </c>
      <c r="E5526" s="375">
        <v>1.8955999999999999E-5</v>
      </c>
      <c r="F5526" s="268">
        <f>IF(C5526="MAT.",VLOOKUP(A5526,INSUMOS_AUX!A:F,6,FALSE),0)</f>
        <v>604.45000000000005</v>
      </c>
      <c r="G5526" s="375">
        <f>IF(C5526="M.O.",VLOOKUP(A5526,INSUMOS_AUX!A:F,6,FALSE),0)</f>
        <v>0</v>
      </c>
    </row>
    <row r="5527" spans="1:7">
      <c r="A5527" s="414">
        <v>12815</v>
      </c>
      <c r="B5527" s="372" t="s">
        <v>2406</v>
      </c>
      <c r="C5527" s="374" t="s">
        <v>43</v>
      </c>
      <c r="D5527" s="374" t="s">
        <v>2</v>
      </c>
      <c r="E5527" s="375">
        <v>2.5393479999999999E-3</v>
      </c>
      <c r="F5527" s="268">
        <f>IF(C5527="MAT.",VLOOKUP(A5527,INSUMOS_AUX!A:F,6,FALSE),0)</f>
        <v>5.65</v>
      </c>
      <c r="G5527" s="375">
        <f>IF(C5527="M.O.",VLOOKUP(A5527,INSUMOS_AUX!A:F,6,FALSE),0)</f>
        <v>0</v>
      </c>
    </row>
    <row r="5528" spans="1:7">
      <c r="A5528" s="414">
        <v>12892</v>
      </c>
      <c r="B5528" s="372" t="s">
        <v>328</v>
      </c>
      <c r="C5528" s="374" t="s">
        <v>43</v>
      </c>
      <c r="D5528" s="374" t="s">
        <v>98</v>
      </c>
      <c r="E5528" s="375">
        <v>3.8456879999999999E-3</v>
      </c>
      <c r="F5528" s="268">
        <f>IF(C5528="MAT.",VLOOKUP(A5528,INSUMOS_AUX!A:F,6,FALSE),0)</f>
        <v>9</v>
      </c>
      <c r="G5528" s="375">
        <f>IF(C5528="M.O.",VLOOKUP(A5528,INSUMOS_AUX!A:F,6,FALSE),0)</f>
        <v>0</v>
      </c>
    </row>
    <row r="5529" spans="1:7">
      <c r="A5529" s="414">
        <v>12893</v>
      </c>
      <c r="B5529" s="372" t="s">
        <v>329</v>
      </c>
      <c r="C5529" s="374" t="s">
        <v>43</v>
      </c>
      <c r="D5529" s="374" t="s">
        <v>98</v>
      </c>
      <c r="E5529" s="375">
        <v>4.4828000000000001E-4</v>
      </c>
      <c r="F5529" s="268">
        <f>IF(C5529="MAT.",VLOOKUP(A5529,INSUMOS_AUX!A:F,6,FALSE),0)</f>
        <v>48</v>
      </c>
      <c r="G5529" s="375">
        <f>IF(C5529="M.O.",VLOOKUP(A5529,INSUMOS_AUX!A:F,6,FALSE),0)</f>
        <v>0</v>
      </c>
    </row>
    <row r="5530" spans="1:7">
      <c r="A5530" s="414">
        <v>2436</v>
      </c>
      <c r="B5530" s="372" t="s">
        <v>333</v>
      </c>
      <c r="C5530" s="374" t="s">
        <v>92</v>
      </c>
      <c r="D5530" s="374" t="s">
        <v>97</v>
      </c>
      <c r="E5530" s="375">
        <v>0.14421400000000001</v>
      </c>
      <c r="F5530" s="268">
        <f>IF(C5530="MAT.",VLOOKUP(A5530,INSUMOS_AUX!A:F,6,FALSE),0)</f>
        <v>0</v>
      </c>
      <c r="G5530" s="375">
        <f>IF(C5530="M.O.",VLOOKUP(A5530,INSUMOS_AUX!A:F,6,FALSE),0)</f>
        <v>13.35</v>
      </c>
    </row>
    <row r="5531" spans="1:7">
      <c r="A5531" s="414">
        <v>247</v>
      </c>
      <c r="B5531" s="372" t="s">
        <v>348</v>
      </c>
      <c r="C5531" s="374" t="s">
        <v>92</v>
      </c>
      <c r="D5531" s="374" t="s">
        <v>97</v>
      </c>
      <c r="E5531" s="375">
        <v>0.14421400000000001</v>
      </c>
      <c r="F5531" s="268">
        <f>IF(C5531="MAT.",VLOOKUP(A5531,INSUMOS_AUX!A:F,6,FALSE),0)</f>
        <v>0</v>
      </c>
      <c r="G5531" s="375">
        <f>IF(C5531="M.O.",VLOOKUP(A5531,INSUMOS_AUX!A:F,6,FALSE),0)</f>
        <v>10.01</v>
      </c>
    </row>
    <row r="5532" spans="1:7">
      <c r="A5532" s="414">
        <v>25966</v>
      </c>
      <c r="B5532" s="372" t="s">
        <v>3980</v>
      </c>
      <c r="C5532" s="374" t="s">
        <v>43</v>
      </c>
      <c r="D5532" s="374" t="s">
        <v>113</v>
      </c>
      <c r="E5532" s="375">
        <v>4.2321999999999998E-4</v>
      </c>
      <c r="F5532" s="268">
        <f>IF(C5532="MAT.",VLOOKUP(A5532,INSUMOS_AUX!A:F,6,FALSE),0)</f>
        <v>13.63</v>
      </c>
      <c r="G5532" s="375">
        <f>IF(C5532="M.O.",VLOOKUP(A5532,INSUMOS_AUX!A:F,6,FALSE),0)</f>
        <v>0</v>
      </c>
    </row>
    <row r="5533" spans="1:7">
      <c r="A5533" s="414">
        <v>2711</v>
      </c>
      <c r="B5533" s="372" t="s">
        <v>334</v>
      </c>
      <c r="C5533" s="374" t="s">
        <v>43</v>
      </c>
      <c r="D5533" s="374" t="s">
        <v>2</v>
      </c>
      <c r="E5533" s="375">
        <v>1.86088E-4</v>
      </c>
      <c r="F5533" s="268">
        <f>IF(C5533="MAT.",VLOOKUP(A5533,INSUMOS_AUX!A:F,6,FALSE),0)</f>
        <v>100.24</v>
      </c>
      <c r="G5533" s="375">
        <f>IF(C5533="M.O.",VLOOKUP(A5533,INSUMOS_AUX!A:F,6,FALSE),0)</f>
        <v>0</v>
      </c>
    </row>
    <row r="5534" spans="1:7">
      <c r="A5534" s="414">
        <v>36144</v>
      </c>
      <c r="B5534" s="372" t="s">
        <v>4026</v>
      </c>
      <c r="C5534" s="374" t="s">
        <v>43</v>
      </c>
      <c r="D5534" s="374" t="s">
        <v>2</v>
      </c>
      <c r="E5534" s="375">
        <v>3.1216416E-2</v>
      </c>
      <c r="F5534" s="268">
        <f>IF(C5534="MAT.",VLOOKUP(A5534,INSUMOS_AUX!A:F,6,FALSE),0)</f>
        <v>1.1200000000000001</v>
      </c>
      <c r="G5534" s="375">
        <f>IF(C5534="M.O.",VLOOKUP(A5534,INSUMOS_AUX!A:F,6,FALSE),0)</f>
        <v>0</v>
      </c>
    </row>
    <row r="5535" spans="1:7">
      <c r="A5535" s="414">
        <v>36146</v>
      </c>
      <c r="B5535" s="372" t="s">
        <v>3883</v>
      </c>
      <c r="C5535" s="374" t="s">
        <v>43</v>
      </c>
      <c r="D5535" s="374" t="s">
        <v>2</v>
      </c>
      <c r="E5535" s="375">
        <v>3.47284E-4</v>
      </c>
      <c r="F5535" s="268">
        <f>IF(C5535="MAT.",VLOOKUP(A5535,INSUMOS_AUX!A:F,6,FALSE),0)</f>
        <v>170</v>
      </c>
      <c r="G5535" s="375">
        <f>IF(C5535="M.O.",VLOOKUP(A5535,INSUMOS_AUX!A:F,6,FALSE),0)</f>
        <v>0</v>
      </c>
    </row>
    <row r="5536" spans="1:7" ht="21">
      <c r="A5536" s="414">
        <v>36149</v>
      </c>
      <c r="B5536" s="372" t="s">
        <v>4647</v>
      </c>
      <c r="C5536" s="374" t="s">
        <v>43</v>
      </c>
      <c r="D5536" s="374" t="s">
        <v>2</v>
      </c>
      <c r="E5536" s="375">
        <v>2.0159999999999999E-4</v>
      </c>
      <c r="F5536" s="268">
        <f>IF(C5536="MAT.",VLOOKUP(A5536,INSUMOS_AUX!A:F,6,FALSE),0)</f>
        <v>117.5</v>
      </c>
      <c r="G5536" s="375">
        <f>IF(C5536="M.O.",VLOOKUP(A5536,INSUMOS_AUX!A:F,6,FALSE),0)</f>
        <v>0</v>
      </c>
    </row>
    <row r="5537" spans="1:7">
      <c r="A5537" s="414">
        <v>36150</v>
      </c>
      <c r="B5537" s="372" t="s">
        <v>780</v>
      </c>
      <c r="C5537" s="374" t="s">
        <v>43</v>
      </c>
      <c r="D5537" s="374" t="s">
        <v>2</v>
      </c>
      <c r="E5537" s="375">
        <v>7.4096399999999999E-4</v>
      </c>
      <c r="F5537" s="268">
        <f>IF(C5537="MAT.",VLOOKUP(A5537,INSUMOS_AUX!A:F,6,FALSE),0)</f>
        <v>29.7</v>
      </c>
      <c r="G5537" s="375">
        <f>IF(C5537="M.O.",VLOOKUP(A5537,INSUMOS_AUX!A:F,6,FALSE),0)</f>
        <v>0</v>
      </c>
    </row>
    <row r="5538" spans="1:7" ht="21">
      <c r="A5538" s="414">
        <v>36153</v>
      </c>
      <c r="B5538" s="372" t="s">
        <v>4184</v>
      </c>
      <c r="C5538" s="374" t="s">
        <v>43</v>
      </c>
      <c r="D5538" s="374" t="s">
        <v>2</v>
      </c>
      <c r="E5538" s="375">
        <v>3.01E-4</v>
      </c>
      <c r="F5538" s="268">
        <f>IF(C5538="MAT.",VLOOKUP(A5538,INSUMOS_AUX!A:F,6,FALSE),0)</f>
        <v>133.75</v>
      </c>
      <c r="G5538" s="375">
        <f>IF(C5538="M.O.",VLOOKUP(A5538,INSUMOS_AUX!A:F,6,FALSE),0)</f>
        <v>0</v>
      </c>
    </row>
    <row r="5539" spans="1:7">
      <c r="A5539" s="414">
        <v>37370</v>
      </c>
      <c r="B5539" s="372" t="s">
        <v>104</v>
      </c>
      <c r="C5539" s="374" t="s">
        <v>43</v>
      </c>
      <c r="D5539" s="374" t="s">
        <v>97</v>
      </c>
      <c r="E5539" s="375">
        <v>0.28000000000000003</v>
      </c>
      <c r="F5539" s="268">
        <f>IF(C5539="MAT.",VLOOKUP(A5539,INSUMOS_AUX!A:F,6,FALSE),0)</f>
        <v>1.7</v>
      </c>
      <c r="G5539" s="375">
        <f>IF(C5539="M.O.",VLOOKUP(A5539,INSUMOS_AUX!A:F,6,FALSE),0)</f>
        <v>0</v>
      </c>
    </row>
    <row r="5540" spans="1:7">
      <c r="A5540" s="414">
        <v>37371</v>
      </c>
      <c r="B5540" s="372" t="s">
        <v>105</v>
      </c>
      <c r="C5540" s="374" t="s">
        <v>43</v>
      </c>
      <c r="D5540" s="374" t="s">
        <v>97</v>
      </c>
      <c r="E5540" s="375">
        <v>0.28000000000000003</v>
      </c>
      <c r="F5540" s="268">
        <f>IF(C5540="MAT.",VLOOKUP(A5540,INSUMOS_AUX!A:F,6,FALSE),0)</f>
        <v>0.64</v>
      </c>
      <c r="G5540" s="375">
        <f>IF(C5540="M.O.",VLOOKUP(A5540,INSUMOS_AUX!A:F,6,FALSE),0)</f>
        <v>0</v>
      </c>
    </row>
    <row r="5541" spans="1:7">
      <c r="A5541" s="414">
        <v>37372</v>
      </c>
      <c r="B5541" s="372" t="s">
        <v>106</v>
      </c>
      <c r="C5541" s="374" t="s">
        <v>43</v>
      </c>
      <c r="D5541" s="374" t="s">
        <v>97</v>
      </c>
      <c r="E5541" s="375">
        <v>0.28000000000000003</v>
      </c>
      <c r="F5541" s="268">
        <f>IF(C5541="MAT.",VLOOKUP(A5541,INSUMOS_AUX!A:F,6,FALSE),0)</f>
        <v>0.37</v>
      </c>
      <c r="G5541" s="375">
        <f>IF(C5541="M.O.",VLOOKUP(A5541,INSUMOS_AUX!A:F,6,FALSE),0)</f>
        <v>0</v>
      </c>
    </row>
    <row r="5542" spans="1:7">
      <c r="A5542" s="414">
        <v>37373</v>
      </c>
      <c r="B5542" s="372" t="s">
        <v>107</v>
      </c>
      <c r="C5542" s="374" t="s">
        <v>43</v>
      </c>
      <c r="D5542" s="374" t="s">
        <v>97</v>
      </c>
      <c r="E5542" s="375">
        <v>0.28000000000000003</v>
      </c>
      <c r="F5542" s="268">
        <f>IF(C5542="MAT.",VLOOKUP(A5542,INSUMOS_AUX!A:F,6,FALSE),0)</f>
        <v>0.02</v>
      </c>
      <c r="G5542" s="375">
        <f>IF(C5542="M.O.",VLOOKUP(A5542,INSUMOS_AUX!A:F,6,FALSE),0)</f>
        <v>0</v>
      </c>
    </row>
    <row r="5543" spans="1:7">
      <c r="A5543" s="414">
        <v>38382</v>
      </c>
      <c r="B5543" s="372" t="s">
        <v>2915</v>
      </c>
      <c r="C5543" s="374" t="s">
        <v>43</v>
      </c>
      <c r="D5543" s="374" t="s">
        <v>2</v>
      </c>
      <c r="E5543" s="375">
        <v>7.6440000000000004E-4</v>
      </c>
      <c r="F5543" s="268">
        <f>IF(C5543="MAT.",VLOOKUP(A5543,INSUMOS_AUX!A:F,6,FALSE),0)</f>
        <v>7.37</v>
      </c>
      <c r="G5543" s="375">
        <f>IF(C5543="M.O.",VLOOKUP(A5543,INSUMOS_AUX!A:F,6,FALSE),0)</f>
        <v>0</v>
      </c>
    </row>
    <row r="5544" spans="1:7">
      <c r="A5544" s="414">
        <v>38390</v>
      </c>
      <c r="B5544" s="372" t="s">
        <v>4067</v>
      </c>
      <c r="C5544" s="374" t="s">
        <v>43</v>
      </c>
      <c r="D5544" s="374" t="s">
        <v>2</v>
      </c>
      <c r="E5544" s="375">
        <v>4.2321999999999998E-4</v>
      </c>
      <c r="F5544" s="268">
        <f>IF(C5544="MAT.",VLOOKUP(A5544,INSUMOS_AUX!A:F,6,FALSE),0)</f>
        <v>22.22</v>
      </c>
      <c r="G5544" s="375">
        <f>IF(C5544="M.O.",VLOOKUP(A5544,INSUMOS_AUX!A:F,6,FALSE),0)</f>
        <v>0</v>
      </c>
    </row>
    <row r="5545" spans="1:7">
      <c r="A5545" s="414">
        <v>38393</v>
      </c>
      <c r="B5545" s="372" t="s">
        <v>4066</v>
      </c>
      <c r="C5545" s="374" t="s">
        <v>43</v>
      </c>
      <c r="D5545" s="374" t="s">
        <v>2</v>
      </c>
      <c r="E5545" s="375">
        <v>4.2321999999999998E-4</v>
      </c>
      <c r="F5545" s="268">
        <f>IF(C5545="MAT.",VLOOKUP(A5545,INSUMOS_AUX!A:F,6,FALSE),0)</f>
        <v>10.02</v>
      </c>
      <c r="G5545" s="375">
        <f>IF(C5545="M.O.",VLOOKUP(A5545,INSUMOS_AUX!A:F,6,FALSE),0)</f>
        <v>0</v>
      </c>
    </row>
    <row r="5546" spans="1:7">
      <c r="A5546" s="414">
        <v>38396</v>
      </c>
      <c r="B5546" s="372" t="s">
        <v>4090</v>
      </c>
      <c r="C5546" s="374" t="s">
        <v>43</v>
      </c>
      <c r="D5546" s="374" t="s">
        <v>2</v>
      </c>
      <c r="E5546" s="375">
        <v>1.5176E-5</v>
      </c>
      <c r="F5546" s="268">
        <f>IF(C5546="MAT.",VLOOKUP(A5546,INSUMOS_AUX!A:F,6,FALSE),0)</f>
        <v>308.81</v>
      </c>
      <c r="G5546" s="375">
        <f>IF(C5546="M.O.",VLOOKUP(A5546,INSUMOS_AUX!A:F,6,FALSE),0)</f>
        <v>0</v>
      </c>
    </row>
    <row r="5547" spans="1:7">
      <c r="A5547" s="414">
        <v>38399</v>
      </c>
      <c r="B5547" s="372" t="s">
        <v>914</v>
      </c>
      <c r="C5547" s="374" t="s">
        <v>43</v>
      </c>
      <c r="D5547" s="374" t="s">
        <v>2</v>
      </c>
      <c r="E5547" s="375">
        <v>7.5823999999999998E-5</v>
      </c>
      <c r="F5547" s="268">
        <f>IF(C5547="MAT.",VLOOKUP(A5547,INSUMOS_AUX!A:F,6,FALSE),0)</f>
        <v>123.87</v>
      </c>
      <c r="G5547" s="375">
        <f>IF(C5547="M.O.",VLOOKUP(A5547,INSUMOS_AUX!A:F,6,FALSE),0)</f>
        <v>0</v>
      </c>
    </row>
    <row r="5548" spans="1:7" ht="21">
      <c r="A5548" s="414">
        <v>38413</v>
      </c>
      <c r="B5548" s="372" t="s">
        <v>2921</v>
      </c>
      <c r="C5548" s="374" t="s">
        <v>43</v>
      </c>
      <c r="D5548" s="374" t="s">
        <v>2</v>
      </c>
      <c r="E5548" s="375">
        <v>1.2347999999999999E-5</v>
      </c>
      <c r="F5548" s="268">
        <f>IF(C5548="MAT.",VLOOKUP(A5548,INSUMOS_AUX!A:F,6,FALSE),0)</f>
        <v>623.17999999999995</v>
      </c>
      <c r="G5548" s="375">
        <f>IF(C5548="M.O.",VLOOKUP(A5548,INSUMOS_AUX!A:F,6,FALSE),0)</f>
        <v>0</v>
      </c>
    </row>
    <row r="5549" spans="1:7">
      <c r="A5549" s="414">
        <v>38476</v>
      </c>
      <c r="B5549" s="372" t="s">
        <v>2266</v>
      </c>
      <c r="C5549" s="374" t="s">
        <v>43</v>
      </c>
      <c r="D5549" s="374" t="s">
        <v>2</v>
      </c>
      <c r="E5549" s="375">
        <v>5.7596000000000002E-5</v>
      </c>
      <c r="F5549" s="268">
        <f>IF(C5549="MAT.",VLOOKUP(A5549,INSUMOS_AUX!A:F,6,FALSE),0)</f>
        <v>186.63</v>
      </c>
      <c r="G5549" s="375">
        <f>IF(C5549="M.O.",VLOOKUP(A5549,INSUMOS_AUX!A:F,6,FALSE),0)</f>
        <v>0</v>
      </c>
    </row>
    <row r="5550" spans="1:7">
      <c r="A5550" s="414">
        <v>38477</v>
      </c>
      <c r="B5550" s="372" t="s">
        <v>2267</v>
      </c>
      <c r="C5550" s="374" t="s">
        <v>43</v>
      </c>
      <c r="D5550" s="374" t="s">
        <v>2</v>
      </c>
      <c r="E5550" s="375">
        <v>1.2347999999999999E-5</v>
      </c>
      <c r="F5550" s="268">
        <f>IF(C5550="MAT.",VLOOKUP(A5550,INSUMOS_AUX!A:F,6,FALSE),0)</f>
        <v>528.54</v>
      </c>
      <c r="G5550" s="375">
        <f>IF(C5550="M.O.",VLOOKUP(A5550,INSUMOS_AUX!A:F,6,FALSE),0)</f>
        <v>0</v>
      </c>
    </row>
    <row r="5551" spans="1:7">
      <c r="A5551" s="414" t="s">
        <v>6450</v>
      </c>
      <c r="B5551" s="372" t="s">
        <v>5959</v>
      </c>
      <c r="C5551" s="374" t="s">
        <v>43</v>
      </c>
      <c r="D5551" s="374" t="s">
        <v>78</v>
      </c>
      <c r="E5551" s="375">
        <v>1</v>
      </c>
      <c r="F5551" s="268">
        <f>IF(C5551="MAT.",VLOOKUP(A5551,INSUMOS_AUX!A:F,6,FALSE),0)</f>
        <v>3.67</v>
      </c>
      <c r="G5551" s="375">
        <f>IF(C5551="M.O.",VLOOKUP(A5551,INSUMOS_AUX!A:F,6,FALSE),0)</f>
        <v>0</v>
      </c>
    </row>
    <row r="5552" spans="1:7">
      <c r="A5552" s="414"/>
      <c r="B5552" s="110"/>
      <c r="C5552" s="97"/>
      <c r="D5552" s="97"/>
      <c r="E5552" s="97"/>
      <c r="F5552" s="97"/>
      <c r="G5552" s="97"/>
    </row>
    <row r="5553" spans="1:7">
      <c r="A5553" s="414" t="s">
        <v>5910</v>
      </c>
      <c r="B5553" s="358" t="s">
        <v>5911</v>
      </c>
      <c r="C5553" s="360" t="s">
        <v>75</v>
      </c>
      <c r="D5553" s="360" t="s">
        <v>78</v>
      </c>
      <c r="E5553" s="361">
        <v>3</v>
      </c>
      <c r="F5553" s="361">
        <f t="shared" ref="F5553:G5553" si="184">SUMPRODUCT($E5554:$E5580,F5554:F5580)</f>
        <v>61.588065797266665</v>
      </c>
      <c r="G5553" s="361">
        <f t="shared" si="184"/>
        <v>1.6844195200000001</v>
      </c>
    </row>
    <row r="5554" spans="1:7">
      <c r="A5554" s="414">
        <v>10</v>
      </c>
      <c r="B5554" s="372" t="s">
        <v>332</v>
      </c>
      <c r="C5554" s="374" t="s">
        <v>43</v>
      </c>
      <c r="D5554" s="374" t="s">
        <v>2</v>
      </c>
      <c r="E5554" s="375">
        <v>1.1224080000000001E-3</v>
      </c>
      <c r="F5554" s="268">
        <f>IF(C5554="MAT.",VLOOKUP(A5554,INSUMOS_AUX!A:F,6,FALSE),0)</f>
        <v>6.13</v>
      </c>
      <c r="G5554" s="375">
        <f>IF(C5554="M.O.",VLOOKUP(A5554,INSUMOS_AUX!A:F,6,FALSE),0)</f>
        <v>0</v>
      </c>
    </row>
    <row r="5555" spans="1:7" ht="21">
      <c r="A5555" s="414">
        <v>11359</v>
      </c>
      <c r="B5555" s="372" t="s">
        <v>5603</v>
      </c>
      <c r="C5555" s="374" t="s">
        <v>43</v>
      </c>
      <c r="D5555" s="374" t="s">
        <v>2</v>
      </c>
      <c r="E5555" s="375">
        <v>9.4779999999999997E-6</v>
      </c>
      <c r="F5555" s="268">
        <f>IF(C5555="MAT.",VLOOKUP(A5555,INSUMOS_AUX!A:F,6,FALSE),0)</f>
        <v>604.45000000000005</v>
      </c>
      <c r="G5555" s="375">
        <f>IF(C5555="M.O.",VLOOKUP(A5555,INSUMOS_AUX!A:F,6,FALSE),0)</f>
        <v>0</v>
      </c>
    </row>
    <row r="5556" spans="1:7">
      <c r="A5556" s="414">
        <v>12815</v>
      </c>
      <c r="B5556" s="372" t="s">
        <v>2406</v>
      </c>
      <c r="C5556" s="374" t="s">
        <v>43</v>
      </c>
      <c r="D5556" s="374" t="s">
        <v>2</v>
      </c>
      <c r="E5556" s="375">
        <v>1.2696739999999999E-3</v>
      </c>
      <c r="F5556" s="268">
        <f>IF(C5556="MAT.",VLOOKUP(A5556,INSUMOS_AUX!A:F,6,FALSE),0)</f>
        <v>5.65</v>
      </c>
      <c r="G5556" s="375">
        <f>IF(C5556="M.O.",VLOOKUP(A5556,INSUMOS_AUX!A:F,6,FALSE),0)</f>
        <v>0</v>
      </c>
    </row>
    <row r="5557" spans="1:7">
      <c r="A5557" s="414">
        <v>12892</v>
      </c>
      <c r="B5557" s="372" t="s">
        <v>328</v>
      </c>
      <c r="C5557" s="374" t="s">
        <v>43</v>
      </c>
      <c r="D5557" s="374" t="s">
        <v>98</v>
      </c>
      <c r="E5557" s="375">
        <v>1.9228439999999999E-3</v>
      </c>
      <c r="F5557" s="268">
        <f>IF(C5557="MAT.",VLOOKUP(A5557,INSUMOS_AUX!A:F,6,FALSE),0)</f>
        <v>9</v>
      </c>
      <c r="G5557" s="375">
        <f>IF(C5557="M.O.",VLOOKUP(A5557,INSUMOS_AUX!A:F,6,FALSE),0)</f>
        <v>0</v>
      </c>
    </row>
    <row r="5558" spans="1:7">
      <c r="A5558" s="414">
        <v>12893</v>
      </c>
      <c r="B5558" s="372" t="s">
        <v>329</v>
      </c>
      <c r="C5558" s="374" t="s">
        <v>43</v>
      </c>
      <c r="D5558" s="374" t="s">
        <v>98</v>
      </c>
      <c r="E5558" s="375">
        <v>2.2414000000000001E-4</v>
      </c>
      <c r="F5558" s="268">
        <f>IF(C5558="MAT.",VLOOKUP(A5558,INSUMOS_AUX!A:F,6,FALSE),0)</f>
        <v>48</v>
      </c>
      <c r="G5558" s="375">
        <f>IF(C5558="M.O.",VLOOKUP(A5558,INSUMOS_AUX!A:F,6,FALSE),0)</f>
        <v>0</v>
      </c>
    </row>
    <row r="5559" spans="1:7">
      <c r="A5559" s="414">
        <v>2436</v>
      </c>
      <c r="B5559" s="372" t="s">
        <v>333</v>
      </c>
      <c r="C5559" s="374" t="s">
        <v>92</v>
      </c>
      <c r="D5559" s="374" t="s">
        <v>97</v>
      </c>
      <c r="E5559" s="375">
        <v>7.2107000000000004E-2</v>
      </c>
      <c r="F5559" s="268">
        <f>IF(C5559="MAT.",VLOOKUP(A5559,INSUMOS_AUX!A:F,6,FALSE),0)</f>
        <v>0</v>
      </c>
      <c r="G5559" s="375">
        <f>IF(C5559="M.O.",VLOOKUP(A5559,INSUMOS_AUX!A:F,6,FALSE),0)</f>
        <v>13.35</v>
      </c>
    </row>
    <row r="5560" spans="1:7">
      <c r="A5560" s="414">
        <v>247</v>
      </c>
      <c r="B5560" s="372" t="s">
        <v>348</v>
      </c>
      <c r="C5560" s="374" t="s">
        <v>92</v>
      </c>
      <c r="D5560" s="374" t="s">
        <v>97</v>
      </c>
      <c r="E5560" s="375">
        <v>7.2107000000000004E-2</v>
      </c>
      <c r="F5560" s="268">
        <f>IF(C5560="MAT.",VLOOKUP(A5560,INSUMOS_AUX!A:F,6,FALSE),0)</f>
        <v>0</v>
      </c>
      <c r="G5560" s="375">
        <f>IF(C5560="M.O.",VLOOKUP(A5560,INSUMOS_AUX!A:F,6,FALSE),0)</f>
        <v>10.01</v>
      </c>
    </row>
    <row r="5561" spans="1:7">
      <c r="A5561" s="414">
        <v>25966</v>
      </c>
      <c r="B5561" s="372" t="s">
        <v>3980</v>
      </c>
      <c r="C5561" s="374" t="s">
        <v>43</v>
      </c>
      <c r="D5561" s="374" t="s">
        <v>113</v>
      </c>
      <c r="E5561" s="375">
        <v>2.1160999999999999E-4</v>
      </c>
      <c r="F5561" s="268">
        <f>IF(C5561="MAT.",VLOOKUP(A5561,INSUMOS_AUX!A:F,6,FALSE),0)</f>
        <v>13.63</v>
      </c>
      <c r="G5561" s="375">
        <f>IF(C5561="M.O.",VLOOKUP(A5561,INSUMOS_AUX!A:F,6,FALSE),0)</f>
        <v>0</v>
      </c>
    </row>
    <row r="5562" spans="1:7">
      <c r="A5562" s="414">
        <v>2711</v>
      </c>
      <c r="B5562" s="372" t="s">
        <v>334</v>
      </c>
      <c r="C5562" s="374" t="s">
        <v>43</v>
      </c>
      <c r="D5562" s="374" t="s">
        <v>2</v>
      </c>
      <c r="E5562" s="375">
        <v>9.3043999999999999E-5</v>
      </c>
      <c r="F5562" s="268">
        <f>IF(C5562="MAT.",VLOOKUP(A5562,INSUMOS_AUX!A:F,6,FALSE),0)</f>
        <v>100.24</v>
      </c>
      <c r="G5562" s="375">
        <f>IF(C5562="M.O.",VLOOKUP(A5562,INSUMOS_AUX!A:F,6,FALSE),0)</f>
        <v>0</v>
      </c>
    </row>
    <row r="5563" spans="1:7">
      <c r="A5563" s="414">
        <v>36144</v>
      </c>
      <c r="B5563" s="372" t="s">
        <v>4026</v>
      </c>
      <c r="C5563" s="374" t="s">
        <v>43</v>
      </c>
      <c r="D5563" s="374" t="s">
        <v>2</v>
      </c>
      <c r="E5563" s="375">
        <v>1.5608208E-2</v>
      </c>
      <c r="F5563" s="268">
        <f>IF(C5563="MAT.",VLOOKUP(A5563,INSUMOS_AUX!A:F,6,FALSE),0)</f>
        <v>1.1200000000000001</v>
      </c>
      <c r="G5563" s="375">
        <f>IF(C5563="M.O.",VLOOKUP(A5563,INSUMOS_AUX!A:F,6,FALSE),0)</f>
        <v>0</v>
      </c>
    </row>
    <row r="5564" spans="1:7">
      <c r="A5564" s="414">
        <v>36146</v>
      </c>
      <c r="B5564" s="372" t="s">
        <v>3883</v>
      </c>
      <c r="C5564" s="374" t="s">
        <v>43</v>
      </c>
      <c r="D5564" s="374" t="s">
        <v>2</v>
      </c>
      <c r="E5564" s="375">
        <v>1.73642E-4</v>
      </c>
      <c r="F5564" s="268">
        <f>IF(C5564="MAT.",VLOOKUP(A5564,INSUMOS_AUX!A:F,6,FALSE),0)</f>
        <v>170</v>
      </c>
      <c r="G5564" s="375">
        <f>IF(C5564="M.O.",VLOOKUP(A5564,INSUMOS_AUX!A:F,6,FALSE),0)</f>
        <v>0</v>
      </c>
    </row>
    <row r="5565" spans="1:7" ht="21">
      <c r="A5565" s="414">
        <v>36149</v>
      </c>
      <c r="B5565" s="372" t="s">
        <v>4647</v>
      </c>
      <c r="C5565" s="374" t="s">
        <v>43</v>
      </c>
      <c r="D5565" s="374" t="s">
        <v>2</v>
      </c>
      <c r="E5565" s="375">
        <v>1.008E-4</v>
      </c>
      <c r="F5565" s="268">
        <f>IF(C5565="MAT.",VLOOKUP(A5565,INSUMOS_AUX!A:F,6,FALSE),0)</f>
        <v>117.5</v>
      </c>
      <c r="G5565" s="375">
        <f>IF(C5565="M.O.",VLOOKUP(A5565,INSUMOS_AUX!A:F,6,FALSE),0)</f>
        <v>0</v>
      </c>
    </row>
    <row r="5566" spans="1:7">
      <c r="A5566" s="414">
        <v>36150</v>
      </c>
      <c r="B5566" s="372" t="s">
        <v>780</v>
      </c>
      <c r="C5566" s="374" t="s">
        <v>43</v>
      </c>
      <c r="D5566" s="374" t="s">
        <v>2</v>
      </c>
      <c r="E5566" s="375">
        <v>3.7048199999999999E-4</v>
      </c>
      <c r="F5566" s="268">
        <f>IF(C5566="MAT.",VLOOKUP(A5566,INSUMOS_AUX!A:F,6,FALSE),0)</f>
        <v>29.7</v>
      </c>
      <c r="G5566" s="375">
        <f>IF(C5566="M.O.",VLOOKUP(A5566,INSUMOS_AUX!A:F,6,FALSE),0)</f>
        <v>0</v>
      </c>
    </row>
    <row r="5567" spans="1:7" ht="21">
      <c r="A5567" s="414">
        <v>36153</v>
      </c>
      <c r="B5567" s="372" t="s">
        <v>4184</v>
      </c>
      <c r="C5567" s="374" t="s">
        <v>43</v>
      </c>
      <c r="D5567" s="374" t="s">
        <v>2</v>
      </c>
      <c r="E5567" s="375">
        <v>1.505E-4</v>
      </c>
      <c r="F5567" s="268">
        <f>IF(C5567="MAT.",VLOOKUP(A5567,INSUMOS_AUX!A:F,6,FALSE),0)</f>
        <v>133.75</v>
      </c>
      <c r="G5567" s="375">
        <f>IF(C5567="M.O.",VLOOKUP(A5567,INSUMOS_AUX!A:F,6,FALSE),0)</f>
        <v>0</v>
      </c>
    </row>
    <row r="5568" spans="1:7">
      <c r="A5568" s="414">
        <v>37370</v>
      </c>
      <c r="B5568" s="372" t="s">
        <v>104</v>
      </c>
      <c r="C5568" s="374" t="s">
        <v>43</v>
      </c>
      <c r="D5568" s="374" t="s">
        <v>97</v>
      </c>
      <c r="E5568" s="375">
        <v>0.14000000000000001</v>
      </c>
      <c r="F5568" s="268">
        <f>IF(C5568="MAT.",VLOOKUP(A5568,INSUMOS_AUX!A:F,6,FALSE),0)</f>
        <v>1.7</v>
      </c>
      <c r="G5568" s="375">
        <f>IF(C5568="M.O.",VLOOKUP(A5568,INSUMOS_AUX!A:F,6,FALSE),0)</f>
        <v>0</v>
      </c>
    </row>
    <row r="5569" spans="1:7">
      <c r="A5569" s="414">
        <v>37371</v>
      </c>
      <c r="B5569" s="372" t="s">
        <v>105</v>
      </c>
      <c r="C5569" s="374" t="s">
        <v>43</v>
      </c>
      <c r="D5569" s="374" t="s">
        <v>97</v>
      </c>
      <c r="E5569" s="375">
        <v>0.14000000000000001</v>
      </c>
      <c r="F5569" s="268">
        <f>IF(C5569="MAT.",VLOOKUP(A5569,INSUMOS_AUX!A:F,6,FALSE),0)</f>
        <v>0.64</v>
      </c>
      <c r="G5569" s="375">
        <f>IF(C5569="M.O.",VLOOKUP(A5569,INSUMOS_AUX!A:F,6,FALSE),0)</f>
        <v>0</v>
      </c>
    </row>
    <row r="5570" spans="1:7">
      <c r="A5570" s="414">
        <v>37372</v>
      </c>
      <c r="B5570" s="372" t="s">
        <v>106</v>
      </c>
      <c r="C5570" s="374" t="s">
        <v>43</v>
      </c>
      <c r="D5570" s="374" t="s">
        <v>97</v>
      </c>
      <c r="E5570" s="375">
        <v>0.14000000000000001</v>
      </c>
      <c r="F5570" s="268">
        <f>IF(C5570="MAT.",VLOOKUP(A5570,INSUMOS_AUX!A:F,6,FALSE),0)</f>
        <v>0.37</v>
      </c>
      <c r="G5570" s="375">
        <f>IF(C5570="M.O.",VLOOKUP(A5570,INSUMOS_AUX!A:F,6,FALSE),0)</f>
        <v>0</v>
      </c>
    </row>
    <row r="5571" spans="1:7">
      <c r="A5571" s="414">
        <v>37373</v>
      </c>
      <c r="B5571" s="372" t="s">
        <v>107</v>
      </c>
      <c r="C5571" s="374" t="s">
        <v>43</v>
      </c>
      <c r="D5571" s="374" t="s">
        <v>97</v>
      </c>
      <c r="E5571" s="375">
        <v>0.14000000000000001</v>
      </c>
      <c r="F5571" s="268">
        <f>IF(C5571="MAT.",VLOOKUP(A5571,INSUMOS_AUX!A:F,6,FALSE),0)</f>
        <v>0.02</v>
      </c>
      <c r="G5571" s="375">
        <f>IF(C5571="M.O.",VLOOKUP(A5571,INSUMOS_AUX!A:F,6,FALSE),0)</f>
        <v>0</v>
      </c>
    </row>
    <row r="5572" spans="1:7">
      <c r="A5572" s="414">
        <v>38382</v>
      </c>
      <c r="B5572" s="372" t="s">
        <v>2915</v>
      </c>
      <c r="C5572" s="374" t="s">
        <v>43</v>
      </c>
      <c r="D5572" s="374" t="s">
        <v>2</v>
      </c>
      <c r="E5572" s="375">
        <v>3.8220000000000002E-4</v>
      </c>
      <c r="F5572" s="268">
        <f>IF(C5572="MAT.",VLOOKUP(A5572,INSUMOS_AUX!A:F,6,FALSE),0)</f>
        <v>7.37</v>
      </c>
      <c r="G5572" s="375">
        <f>IF(C5572="M.O.",VLOOKUP(A5572,INSUMOS_AUX!A:F,6,FALSE),0)</f>
        <v>0</v>
      </c>
    </row>
    <row r="5573" spans="1:7">
      <c r="A5573" s="414">
        <v>38390</v>
      </c>
      <c r="B5573" s="372" t="s">
        <v>4067</v>
      </c>
      <c r="C5573" s="374" t="s">
        <v>43</v>
      </c>
      <c r="D5573" s="374" t="s">
        <v>2</v>
      </c>
      <c r="E5573" s="375">
        <v>2.1160999999999999E-4</v>
      </c>
      <c r="F5573" s="268">
        <f>IF(C5573="MAT.",VLOOKUP(A5573,INSUMOS_AUX!A:F,6,FALSE),0)</f>
        <v>22.22</v>
      </c>
      <c r="G5573" s="375">
        <f>IF(C5573="M.O.",VLOOKUP(A5573,INSUMOS_AUX!A:F,6,FALSE),0)</f>
        <v>0</v>
      </c>
    </row>
    <row r="5574" spans="1:7">
      <c r="A5574" s="414">
        <v>38393</v>
      </c>
      <c r="B5574" s="372" t="s">
        <v>4066</v>
      </c>
      <c r="C5574" s="374" t="s">
        <v>43</v>
      </c>
      <c r="D5574" s="374" t="s">
        <v>2</v>
      </c>
      <c r="E5574" s="375">
        <v>2.1160999999999999E-4</v>
      </c>
      <c r="F5574" s="268">
        <f>IF(C5574="MAT.",VLOOKUP(A5574,INSUMOS_AUX!A:F,6,FALSE),0)</f>
        <v>10.02</v>
      </c>
      <c r="G5574" s="375">
        <f>IF(C5574="M.O.",VLOOKUP(A5574,INSUMOS_AUX!A:F,6,FALSE),0)</f>
        <v>0</v>
      </c>
    </row>
    <row r="5575" spans="1:7">
      <c r="A5575" s="414">
        <v>38396</v>
      </c>
      <c r="B5575" s="372" t="s">
        <v>4090</v>
      </c>
      <c r="C5575" s="374" t="s">
        <v>43</v>
      </c>
      <c r="D5575" s="374" t="s">
        <v>2</v>
      </c>
      <c r="E5575" s="375">
        <v>7.588E-6</v>
      </c>
      <c r="F5575" s="268">
        <f>IF(C5575="MAT.",VLOOKUP(A5575,INSUMOS_AUX!A:F,6,FALSE),0)</f>
        <v>308.81</v>
      </c>
      <c r="G5575" s="375">
        <f>IF(C5575="M.O.",VLOOKUP(A5575,INSUMOS_AUX!A:F,6,FALSE),0)</f>
        <v>0</v>
      </c>
    </row>
    <row r="5576" spans="1:7">
      <c r="A5576" s="414">
        <v>38399</v>
      </c>
      <c r="B5576" s="372" t="s">
        <v>914</v>
      </c>
      <c r="C5576" s="374" t="s">
        <v>43</v>
      </c>
      <c r="D5576" s="374" t="s">
        <v>2</v>
      </c>
      <c r="E5576" s="375">
        <v>3.7911999999999999E-5</v>
      </c>
      <c r="F5576" s="268">
        <f>IF(C5576="MAT.",VLOOKUP(A5576,INSUMOS_AUX!A:F,6,FALSE),0)</f>
        <v>123.87</v>
      </c>
      <c r="G5576" s="375">
        <f>IF(C5576="M.O.",VLOOKUP(A5576,INSUMOS_AUX!A:F,6,FALSE),0)</f>
        <v>0</v>
      </c>
    </row>
    <row r="5577" spans="1:7" ht="21">
      <c r="A5577" s="414">
        <v>38413</v>
      </c>
      <c r="B5577" s="372" t="s">
        <v>2921</v>
      </c>
      <c r="C5577" s="374" t="s">
        <v>43</v>
      </c>
      <c r="D5577" s="374" t="s">
        <v>2</v>
      </c>
      <c r="E5577" s="375">
        <v>6.1739999999999997E-6</v>
      </c>
      <c r="F5577" s="268">
        <f>IF(C5577="MAT.",VLOOKUP(A5577,INSUMOS_AUX!A:F,6,FALSE),0)</f>
        <v>623.17999999999995</v>
      </c>
      <c r="G5577" s="375">
        <f>IF(C5577="M.O.",VLOOKUP(A5577,INSUMOS_AUX!A:F,6,FALSE),0)</f>
        <v>0</v>
      </c>
    </row>
    <row r="5578" spans="1:7">
      <c r="A5578" s="414">
        <v>38476</v>
      </c>
      <c r="B5578" s="372" t="s">
        <v>2266</v>
      </c>
      <c r="C5578" s="374" t="s">
        <v>43</v>
      </c>
      <c r="D5578" s="374" t="s">
        <v>2</v>
      </c>
      <c r="E5578" s="375">
        <v>2.8798000000000001E-5</v>
      </c>
      <c r="F5578" s="268">
        <f>IF(C5578="MAT.",VLOOKUP(A5578,INSUMOS_AUX!A:F,6,FALSE),0)</f>
        <v>186.63</v>
      </c>
      <c r="G5578" s="375">
        <f>IF(C5578="M.O.",VLOOKUP(A5578,INSUMOS_AUX!A:F,6,FALSE),0)</f>
        <v>0</v>
      </c>
    </row>
    <row r="5579" spans="1:7">
      <c r="A5579" s="414">
        <v>38477</v>
      </c>
      <c r="B5579" s="372" t="s">
        <v>2267</v>
      </c>
      <c r="C5579" s="374" t="s">
        <v>43</v>
      </c>
      <c r="D5579" s="374" t="s">
        <v>2</v>
      </c>
      <c r="E5579" s="375">
        <v>6.1739999999999997E-6</v>
      </c>
      <c r="F5579" s="268">
        <f>IF(C5579="MAT.",VLOOKUP(A5579,INSUMOS_AUX!A:F,6,FALSE),0)</f>
        <v>528.54</v>
      </c>
      <c r="G5579" s="375">
        <f>IF(C5579="M.O.",VLOOKUP(A5579,INSUMOS_AUX!A:F,6,FALSE),0)</f>
        <v>0</v>
      </c>
    </row>
    <row r="5580" spans="1:7">
      <c r="A5580" s="414" t="s">
        <v>6669</v>
      </c>
      <c r="B5580" s="372" t="s">
        <v>5911</v>
      </c>
      <c r="C5580" s="374" t="s">
        <v>43</v>
      </c>
      <c r="D5580" s="374" t="s">
        <v>78</v>
      </c>
      <c r="E5580" s="375">
        <v>1</v>
      </c>
      <c r="F5580" s="268">
        <f>IF(C5580="MAT.",VLOOKUP(A5580,INSUMOS_AUX!A:F,6,FALSE),0)</f>
        <v>61.026666666666664</v>
      </c>
      <c r="G5580" s="375">
        <f>IF(C5580="M.O.",VLOOKUP(A5580,INSUMOS_AUX!A:F,6,FALSE),0)</f>
        <v>0</v>
      </c>
    </row>
    <row r="5581" spans="1:7">
      <c r="A5581" s="414"/>
      <c r="B5581" s="110"/>
      <c r="C5581" s="97"/>
      <c r="D5581" s="97"/>
      <c r="E5581" s="97"/>
      <c r="F5581" s="97"/>
      <c r="G5581" s="97"/>
    </row>
    <row r="5582" spans="1:7">
      <c r="A5582" s="414" t="s">
        <v>5960</v>
      </c>
      <c r="B5582" s="358" t="s">
        <v>5961</v>
      </c>
      <c r="C5582" s="360" t="s">
        <v>75</v>
      </c>
      <c r="D5582" s="360" t="s">
        <v>2</v>
      </c>
      <c r="E5582" s="361">
        <v>4</v>
      </c>
      <c r="F5582" s="361">
        <f t="shared" ref="F5582:G5582" si="185">SUMPRODUCT($E5583:$E5609,F5583:F5609)</f>
        <v>84.441992548000002</v>
      </c>
      <c r="G5582" s="361">
        <f t="shared" si="185"/>
        <v>14.437881600000001</v>
      </c>
    </row>
    <row r="5583" spans="1:7">
      <c r="A5583" s="414">
        <v>10</v>
      </c>
      <c r="B5583" s="372" t="s">
        <v>332</v>
      </c>
      <c r="C5583" s="374" t="s">
        <v>43</v>
      </c>
      <c r="D5583" s="374" t="s">
        <v>2</v>
      </c>
      <c r="E5583" s="375">
        <v>9.6206399999999997E-3</v>
      </c>
      <c r="F5583" s="268">
        <f>IF(C5583="MAT.",VLOOKUP(A5583,INSUMOS_AUX!A:F,6,FALSE),0)</f>
        <v>6.13</v>
      </c>
      <c r="G5583" s="375">
        <f>IF(C5583="M.O.",VLOOKUP(A5583,INSUMOS_AUX!A:F,6,FALSE),0)</f>
        <v>0</v>
      </c>
    </row>
    <row r="5584" spans="1:7" ht="21">
      <c r="A5584" s="414">
        <v>11359</v>
      </c>
      <c r="B5584" s="372" t="s">
        <v>5603</v>
      </c>
      <c r="C5584" s="374" t="s">
        <v>43</v>
      </c>
      <c r="D5584" s="374" t="s">
        <v>2</v>
      </c>
      <c r="E5584" s="375">
        <v>8.1240000000000001E-5</v>
      </c>
      <c r="F5584" s="268">
        <f>IF(C5584="MAT.",VLOOKUP(A5584,INSUMOS_AUX!A:F,6,FALSE),0)</f>
        <v>604.45000000000005</v>
      </c>
      <c r="G5584" s="375">
        <f>IF(C5584="M.O.",VLOOKUP(A5584,INSUMOS_AUX!A:F,6,FALSE),0)</f>
        <v>0</v>
      </c>
    </row>
    <row r="5585" spans="1:7">
      <c r="A5585" s="414">
        <v>12815</v>
      </c>
      <c r="B5585" s="372" t="s">
        <v>2406</v>
      </c>
      <c r="C5585" s="374" t="s">
        <v>43</v>
      </c>
      <c r="D5585" s="374" t="s">
        <v>2</v>
      </c>
      <c r="E5585" s="375">
        <v>1.0882920000000001E-2</v>
      </c>
      <c r="F5585" s="268">
        <f>IF(C5585="MAT.",VLOOKUP(A5585,INSUMOS_AUX!A:F,6,FALSE),0)</f>
        <v>5.65</v>
      </c>
      <c r="G5585" s="375">
        <f>IF(C5585="M.O.",VLOOKUP(A5585,INSUMOS_AUX!A:F,6,FALSE),0)</f>
        <v>0</v>
      </c>
    </row>
    <row r="5586" spans="1:7">
      <c r="A5586" s="414">
        <v>12892</v>
      </c>
      <c r="B5586" s="372" t="s">
        <v>328</v>
      </c>
      <c r="C5586" s="374" t="s">
        <v>43</v>
      </c>
      <c r="D5586" s="374" t="s">
        <v>98</v>
      </c>
      <c r="E5586" s="375">
        <v>1.648152E-2</v>
      </c>
      <c r="F5586" s="268">
        <f>IF(C5586="MAT.",VLOOKUP(A5586,INSUMOS_AUX!A:F,6,FALSE),0)</f>
        <v>9</v>
      </c>
      <c r="G5586" s="375">
        <f>IF(C5586="M.O.",VLOOKUP(A5586,INSUMOS_AUX!A:F,6,FALSE),0)</f>
        <v>0</v>
      </c>
    </row>
    <row r="5587" spans="1:7">
      <c r="A5587" s="414">
        <v>12893</v>
      </c>
      <c r="B5587" s="372" t="s">
        <v>329</v>
      </c>
      <c r="C5587" s="374" t="s">
        <v>43</v>
      </c>
      <c r="D5587" s="374" t="s">
        <v>98</v>
      </c>
      <c r="E5587" s="375">
        <v>1.9212000000000001E-3</v>
      </c>
      <c r="F5587" s="268">
        <f>IF(C5587="MAT.",VLOOKUP(A5587,INSUMOS_AUX!A:F,6,FALSE),0)</f>
        <v>48</v>
      </c>
      <c r="G5587" s="375">
        <f>IF(C5587="M.O.",VLOOKUP(A5587,INSUMOS_AUX!A:F,6,FALSE),0)</f>
        <v>0</v>
      </c>
    </row>
    <row r="5588" spans="1:7">
      <c r="A5588" s="414">
        <v>2436</v>
      </c>
      <c r="B5588" s="372" t="s">
        <v>333</v>
      </c>
      <c r="C5588" s="374" t="s">
        <v>92</v>
      </c>
      <c r="D5588" s="374" t="s">
        <v>97</v>
      </c>
      <c r="E5588" s="375">
        <v>0.61806000000000005</v>
      </c>
      <c r="F5588" s="268">
        <f>IF(C5588="MAT.",VLOOKUP(A5588,INSUMOS_AUX!A:F,6,FALSE),0)</f>
        <v>0</v>
      </c>
      <c r="G5588" s="375">
        <f>IF(C5588="M.O.",VLOOKUP(A5588,INSUMOS_AUX!A:F,6,FALSE),0)</f>
        <v>13.35</v>
      </c>
    </row>
    <row r="5589" spans="1:7">
      <c r="A5589" s="414">
        <v>247</v>
      </c>
      <c r="B5589" s="372" t="s">
        <v>348</v>
      </c>
      <c r="C5589" s="374" t="s">
        <v>92</v>
      </c>
      <c r="D5589" s="374" t="s">
        <v>97</v>
      </c>
      <c r="E5589" s="375">
        <v>0.61806000000000005</v>
      </c>
      <c r="F5589" s="268">
        <f>IF(C5589="MAT.",VLOOKUP(A5589,INSUMOS_AUX!A:F,6,FALSE),0)</f>
        <v>0</v>
      </c>
      <c r="G5589" s="375">
        <f>IF(C5589="M.O.",VLOOKUP(A5589,INSUMOS_AUX!A:F,6,FALSE),0)</f>
        <v>10.01</v>
      </c>
    </row>
    <row r="5590" spans="1:7">
      <c r="A5590" s="414">
        <v>25966</v>
      </c>
      <c r="B5590" s="372" t="s">
        <v>3980</v>
      </c>
      <c r="C5590" s="374" t="s">
        <v>43</v>
      </c>
      <c r="D5590" s="374" t="s">
        <v>113</v>
      </c>
      <c r="E5590" s="375">
        <v>1.8138E-3</v>
      </c>
      <c r="F5590" s="268">
        <f>IF(C5590="MAT.",VLOOKUP(A5590,INSUMOS_AUX!A:F,6,FALSE),0)</f>
        <v>13.63</v>
      </c>
      <c r="G5590" s="375">
        <f>IF(C5590="M.O.",VLOOKUP(A5590,INSUMOS_AUX!A:F,6,FALSE),0)</f>
        <v>0</v>
      </c>
    </row>
    <row r="5591" spans="1:7">
      <c r="A5591" s="414">
        <v>2711</v>
      </c>
      <c r="B5591" s="372" t="s">
        <v>334</v>
      </c>
      <c r="C5591" s="374" t="s">
        <v>43</v>
      </c>
      <c r="D5591" s="374" t="s">
        <v>2</v>
      </c>
      <c r="E5591" s="375">
        <v>7.9752000000000002E-4</v>
      </c>
      <c r="F5591" s="268">
        <f>IF(C5591="MAT.",VLOOKUP(A5591,INSUMOS_AUX!A:F,6,FALSE),0)</f>
        <v>100.24</v>
      </c>
      <c r="G5591" s="375">
        <f>IF(C5591="M.O.",VLOOKUP(A5591,INSUMOS_AUX!A:F,6,FALSE),0)</f>
        <v>0</v>
      </c>
    </row>
    <row r="5592" spans="1:7">
      <c r="A5592" s="414">
        <v>36144</v>
      </c>
      <c r="B5592" s="372" t="s">
        <v>4026</v>
      </c>
      <c r="C5592" s="374" t="s">
        <v>43</v>
      </c>
      <c r="D5592" s="374" t="s">
        <v>2</v>
      </c>
      <c r="E5592" s="375">
        <v>0.13378464000000001</v>
      </c>
      <c r="F5592" s="268">
        <f>IF(C5592="MAT.",VLOOKUP(A5592,INSUMOS_AUX!A:F,6,FALSE),0)</f>
        <v>1.1200000000000001</v>
      </c>
      <c r="G5592" s="375">
        <f>IF(C5592="M.O.",VLOOKUP(A5592,INSUMOS_AUX!A:F,6,FALSE),0)</f>
        <v>0</v>
      </c>
    </row>
    <row r="5593" spans="1:7">
      <c r="A5593" s="414">
        <v>36146</v>
      </c>
      <c r="B5593" s="372" t="s">
        <v>3883</v>
      </c>
      <c r="C5593" s="374" t="s">
        <v>43</v>
      </c>
      <c r="D5593" s="374" t="s">
        <v>2</v>
      </c>
      <c r="E5593" s="375">
        <v>1.48836E-3</v>
      </c>
      <c r="F5593" s="268">
        <f>IF(C5593="MAT.",VLOOKUP(A5593,INSUMOS_AUX!A:F,6,FALSE),0)</f>
        <v>170</v>
      </c>
      <c r="G5593" s="375">
        <f>IF(C5593="M.O.",VLOOKUP(A5593,INSUMOS_AUX!A:F,6,FALSE),0)</f>
        <v>0</v>
      </c>
    </row>
    <row r="5594" spans="1:7" ht="21">
      <c r="A5594" s="414">
        <v>36149</v>
      </c>
      <c r="B5594" s="372" t="s">
        <v>4647</v>
      </c>
      <c r="C5594" s="374" t="s">
        <v>43</v>
      </c>
      <c r="D5594" s="374" t="s">
        <v>2</v>
      </c>
      <c r="E5594" s="375">
        <v>8.6399999999999997E-4</v>
      </c>
      <c r="F5594" s="268">
        <f>IF(C5594="MAT.",VLOOKUP(A5594,INSUMOS_AUX!A:F,6,FALSE),0)</f>
        <v>117.5</v>
      </c>
      <c r="G5594" s="375">
        <f>IF(C5594="M.O.",VLOOKUP(A5594,INSUMOS_AUX!A:F,6,FALSE),0)</f>
        <v>0</v>
      </c>
    </row>
    <row r="5595" spans="1:7">
      <c r="A5595" s="414">
        <v>36150</v>
      </c>
      <c r="B5595" s="372" t="s">
        <v>780</v>
      </c>
      <c r="C5595" s="374" t="s">
        <v>43</v>
      </c>
      <c r="D5595" s="374" t="s">
        <v>2</v>
      </c>
      <c r="E5595" s="375">
        <v>3.17556E-3</v>
      </c>
      <c r="F5595" s="268">
        <f>IF(C5595="MAT.",VLOOKUP(A5595,INSUMOS_AUX!A:F,6,FALSE),0)</f>
        <v>29.7</v>
      </c>
      <c r="G5595" s="375">
        <f>IF(C5595="M.O.",VLOOKUP(A5595,INSUMOS_AUX!A:F,6,FALSE),0)</f>
        <v>0</v>
      </c>
    </row>
    <row r="5596" spans="1:7" ht="21">
      <c r="A5596" s="414">
        <v>36153</v>
      </c>
      <c r="B5596" s="372" t="s">
        <v>4184</v>
      </c>
      <c r="C5596" s="374" t="s">
        <v>43</v>
      </c>
      <c r="D5596" s="374" t="s">
        <v>2</v>
      </c>
      <c r="E5596" s="375">
        <v>1.2899999999999999E-3</v>
      </c>
      <c r="F5596" s="268">
        <f>IF(C5596="MAT.",VLOOKUP(A5596,INSUMOS_AUX!A:F,6,FALSE),0)</f>
        <v>133.75</v>
      </c>
      <c r="G5596" s="375">
        <f>IF(C5596="M.O.",VLOOKUP(A5596,INSUMOS_AUX!A:F,6,FALSE),0)</f>
        <v>0</v>
      </c>
    </row>
    <row r="5597" spans="1:7">
      <c r="A5597" s="414">
        <v>37370</v>
      </c>
      <c r="B5597" s="372" t="s">
        <v>104</v>
      </c>
      <c r="C5597" s="374" t="s">
        <v>43</v>
      </c>
      <c r="D5597" s="374" t="s">
        <v>97</v>
      </c>
      <c r="E5597" s="375">
        <v>1.2</v>
      </c>
      <c r="F5597" s="268">
        <f>IF(C5597="MAT.",VLOOKUP(A5597,INSUMOS_AUX!A:F,6,FALSE),0)</f>
        <v>1.7</v>
      </c>
      <c r="G5597" s="375">
        <f>IF(C5597="M.O.",VLOOKUP(A5597,INSUMOS_AUX!A:F,6,FALSE),0)</f>
        <v>0</v>
      </c>
    </row>
    <row r="5598" spans="1:7">
      <c r="A5598" s="414">
        <v>37371</v>
      </c>
      <c r="B5598" s="372" t="s">
        <v>105</v>
      </c>
      <c r="C5598" s="374" t="s">
        <v>43</v>
      </c>
      <c r="D5598" s="374" t="s">
        <v>97</v>
      </c>
      <c r="E5598" s="375">
        <v>1.2</v>
      </c>
      <c r="F5598" s="268">
        <f>IF(C5598="MAT.",VLOOKUP(A5598,INSUMOS_AUX!A:F,6,FALSE),0)</f>
        <v>0.64</v>
      </c>
      <c r="G5598" s="375">
        <f>IF(C5598="M.O.",VLOOKUP(A5598,INSUMOS_AUX!A:F,6,FALSE),0)</f>
        <v>0</v>
      </c>
    </row>
    <row r="5599" spans="1:7">
      <c r="A5599" s="414">
        <v>37372</v>
      </c>
      <c r="B5599" s="372" t="s">
        <v>106</v>
      </c>
      <c r="C5599" s="374" t="s">
        <v>43</v>
      </c>
      <c r="D5599" s="374" t="s">
        <v>97</v>
      </c>
      <c r="E5599" s="375">
        <v>1.2</v>
      </c>
      <c r="F5599" s="268">
        <f>IF(C5599="MAT.",VLOOKUP(A5599,INSUMOS_AUX!A:F,6,FALSE),0)</f>
        <v>0.37</v>
      </c>
      <c r="G5599" s="375">
        <f>IF(C5599="M.O.",VLOOKUP(A5599,INSUMOS_AUX!A:F,6,FALSE),0)</f>
        <v>0</v>
      </c>
    </row>
    <row r="5600" spans="1:7">
      <c r="A5600" s="414">
        <v>37373</v>
      </c>
      <c r="B5600" s="372" t="s">
        <v>107</v>
      </c>
      <c r="C5600" s="374" t="s">
        <v>43</v>
      </c>
      <c r="D5600" s="374" t="s">
        <v>97</v>
      </c>
      <c r="E5600" s="375">
        <v>1.2</v>
      </c>
      <c r="F5600" s="268">
        <f>IF(C5600="MAT.",VLOOKUP(A5600,INSUMOS_AUX!A:F,6,FALSE),0)</f>
        <v>0.02</v>
      </c>
      <c r="G5600" s="375">
        <f>IF(C5600="M.O.",VLOOKUP(A5600,INSUMOS_AUX!A:F,6,FALSE),0)</f>
        <v>0</v>
      </c>
    </row>
    <row r="5601" spans="1:7">
      <c r="A5601" s="414">
        <v>38382</v>
      </c>
      <c r="B5601" s="372" t="s">
        <v>2915</v>
      </c>
      <c r="C5601" s="374" t="s">
        <v>43</v>
      </c>
      <c r="D5601" s="374" t="s">
        <v>2</v>
      </c>
      <c r="E5601" s="375">
        <v>3.2759999999999998E-3</v>
      </c>
      <c r="F5601" s="268">
        <f>IF(C5601="MAT.",VLOOKUP(A5601,INSUMOS_AUX!A:F,6,FALSE),0)</f>
        <v>7.37</v>
      </c>
      <c r="G5601" s="375">
        <f>IF(C5601="M.O.",VLOOKUP(A5601,INSUMOS_AUX!A:F,6,FALSE),0)</f>
        <v>0</v>
      </c>
    </row>
    <row r="5602" spans="1:7">
      <c r="A5602" s="414">
        <v>38390</v>
      </c>
      <c r="B5602" s="372" t="s">
        <v>4067</v>
      </c>
      <c r="C5602" s="374" t="s">
        <v>43</v>
      </c>
      <c r="D5602" s="374" t="s">
        <v>2</v>
      </c>
      <c r="E5602" s="375">
        <v>1.8138E-3</v>
      </c>
      <c r="F5602" s="268">
        <f>IF(C5602="MAT.",VLOOKUP(A5602,INSUMOS_AUX!A:F,6,FALSE),0)</f>
        <v>22.22</v>
      </c>
      <c r="G5602" s="375">
        <f>IF(C5602="M.O.",VLOOKUP(A5602,INSUMOS_AUX!A:F,6,FALSE),0)</f>
        <v>0</v>
      </c>
    </row>
    <row r="5603" spans="1:7">
      <c r="A5603" s="414">
        <v>38393</v>
      </c>
      <c r="B5603" s="372" t="s">
        <v>4066</v>
      </c>
      <c r="C5603" s="374" t="s">
        <v>43</v>
      </c>
      <c r="D5603" s="374" t="s">
        <v>2</v>
      </c>
      <c r="E5603" s="375">
        <v>1.8138E-3</v>
      </c>
      <c r="F5603" s="268">
        <f>IF(C5603="MAT.",VLOOKUP(A5603,INSUMOS_AUX!A:F,6,FALSE),0)</f>
        <v>10.02</v>
      </c>
      <c r="G5603" s="375">
        <f>IF(C5603="M.O.",VLOOKUP(A5603,INSUMOS_AUX!A:F,6,FALSE),0)</f>
        <v>0</v>
      </c>
    </row>
    <row r="5604" spans="1:7">
      <c r="A5604" s="414">
        <v>38396</v>
      </c>
      <c r="B5604" s="372" t="s">
        <v>4090</v>
      </c>
      <c r="C5604" s="374" t="s">
        <v>43</v>
      </c>
      <c r="D5604" s="374" t="s">
        <v>2</v>
      </c>
      <c r="E5604" s="375">
        <v>6.5040000000000001E-5</v>
      </c>
      <c r="F5604" s="268">
        <f>IF(C5604="MAT.",VLOOKUP(A5604,INSUMOS_AUX!A:F,6,FALSE),0)</f>
        <v>308.81</v>
      </c>
      <c r="G5604" s="375">
        <f>IF(C5604="M.O.",VLOOKUP(A5604,INSUMOS_AUX!A:F,6,FALSE),0)</f>
        <v>0</v>
      </c>
    </row>
    <row r="5605" spans="1:7">
      <c r="A5605" s="414">
        <v>38399</v>
      </c>
      <c r="B5605" s="372" t="s">
        <v>914</v>
      </c>
      <c r="C5605" s="374" t="s">
        <v>43</v>
      </c>
      <c r="D5605" s="374" t="s">
        <v>2</v>
      </c>
      <c r="E5605" s="375">
        <v>3.2496000000000001E-4</v>
      </c>
      <c r="F5605" s="268">
        <f>IF(C5605="MAT.",VLOOKUP(A5605,INSUMOS_AUX!A:F,6,FALSE),0)</f>
        <v>123.87</v>
      </c>
      <c r="G5605" s="375">
        <f>IF(C5605="M.O.",VLOOKUP(A5605,INSUMOS_AUX!A:F,6,FALSE),0)</f>
        <v>0</v>
      </c>
    </row>
    <row r="5606" spans="1:7" ht="21">
      <c r="A5606" s="414">
        <v>38413</v>
      </c>
      <c r="B5606" s="372" t="s">
        <v>2921</v>
      </c>
      <c r="C5606" s="374" t="s">
        <v>43</v>
      </c>
      <c r="D5606" s="374" t="s">
        <v>2</v>
      </c>
      <c r="E5606" s="375">
        <v>5.2920000000000002E-5</v>
      </c>
      <c r="F5606" s="268">
        <f>IF(C5606="MAT.",VLOOKUP(A5606,INSUMOS_AUX!A:F,6,FALSE),0)</f>
        <v>623.17999999999995</v>
      </c>
      <c r="G5606" s="375">
        <f>IF(C5606="M.O.",VLOOKUP(A5606,INSUMOS_AUX!A:F,6,FALSE),0)</f>
        <v>0</v>
      </c>
    </row>
    <row r="5607" spans="1:7">
      <c r="A5607" s="414">
        <v>38476</v>
      </c>
      <c r="B5607" s="372" t="s">
        <v>2266</v>
      </c>
      <c r="C5607" s="374" t="s">
        <v>43</v>
      </c>
      <c r="D5607" s="374" t="s">
        <v>2</v>
      </c>
      <c r="E5607" s="375">
        <v>2.4684000000000002E-4</v>
      </c>
      <c r="F5607" s="268">
        <f>IF(C5607="MAT.",VLOOKUP(A5607,INSUMOS_AUX!A:F,6,FALSE),0)</f>
        <v>186.63</v>
      </c>
      <c r="G5607" s="375">
        <f>IF(C5607="M.O.",VLOOKUP(A5607,INSUMOS_AUX!A:F,6,FALSE),0)</f>
        <v>0</v>
      </c>
    </row>
    <row r="5608" spans="1:7">
      <c r="A5608" s="414">
        <v>38477</v>
      </c>
      <c r="B5608" s="372" t="s">
        <v>2267</v>
      </c>
      <c r="C5608" s="374" t="s">
        <v>43</v>
      </c>
      <c r="D5608" s="374" t="s">
        <v>2</v>
      </c>
      <c r="E5608" s="375">
        <v>5.2920000000000002E-5</v>
      </c>
      <c r="F5608" s="268">
        <f>IF(C5608="MAT.",VLOOKUP(A5608,INSUMOS_AUX!A:F,6,FALSE),0)</f>
        <v>528.54</v>
      </c>
      <c r="G5608" s="375">
        <f>IF(C5608="M.O.",VLOOKUP(A5608,INSUMOS_AUX!A:F,6,FALSE),0)</f>
        <v>0</v>
      </c>
    </row>
    <row r="5609" spans="1:7">
      <c r="A5609" s="414" t="s">
        <v>6451</v>
      </c>
      <c r="B5609" s="372" t="s">
        <v>6452</v>
      </c>
      <c r="C5609" s="374" t="s">
        <v>43</v>
      </c>
      <c r="D5609" s="374" t="s">
        <v>2</v>
      </c>
      <c r="E5609" s="375">
        <v>1</v>
      </c>
      <c r="F5609" s="268">
        <f>IF(C5609="MAT.",VLOOKUP(A5609,INSUMOS_AUX!A:F,6,FALSE),0)</f>
        <v>79.63</v>
      </c>
      <c r="G5609" s="375">
        <f>IF(C5609="M.O.",VLOOKUP(A5609,INSUMOS_AUX!A:F,6,FALSE),0)</f>
        <v>0</v>
      </c>
    </row>
    <row r="5610" spans="1:7">
      <c r="A5610" s="414"/>
      <c r="B5610" s="110"/>
      <c r="C5610" s="97"/>
      <c r="D5610" s="97"/>
      <c r="E5610" s="97"/>
      <c r="F5610" s="97"/>
      <c r="G5610" s="97"/>
    </row>
    <row r="5611" spans="1:7">
      <c r="A5611" s="414" t="s">
        <v>5912</v>
      </c>
      <c r="B5611" s="358" t="s">
        <v>5913</v>
      </c>
      <c r="C5611" s="360" t="s">
        <v>75</v>
      </c>
      <c r="D5611" s="360" t="s">
        <v>2</v>
      </c>
      <c r="E5611" s="361">
        <v>8</v>
      </c>
      <c r="F5611" s="361">
        <f t="shared" ref="F5611:G5611" si="186">SUMPRODUCT($E5612:$E5638,F5612:F5638)</f>
        <v>11.045996274</v>
      </c>
      <c r="G5611" s="361">
        <f t="shared" si="186"/>
        <v>7.2189408000000004</v>
      </c>
    </row>
    <row r="5612" spans="1:7">
      <c r="A5612" s="414">
        <v>10</v>
      </c>
      <c r="B5612" s="372" t="s">
        <v>332</v>
      </c>
      <c r="C5612" s="374" t="s">
        <v>43</v>
      </c>
      <c r="D5612" s="374" t="s">
        <v>2</v>
      </c>
      <c r="E5612" s="375">
        <v>4.8103199999999999E-3</v>
      </c>
      <c r="F5612" s="268">
        <f>IF(C5612="MAT.",VLOOKUP(A5612,INSUMOS_AUX!A:F,6,FALSE),0)</f>
        <v>6.13</v>
      </c>
      <c r="G5612" s="375">
        <f>IF(C5612="M.O.",VLOOKUP(A5612,INSUMOS_AUX!A:F,6,FALSE),0)</f>
        <v>0</v>
      </c>
    </row>
    <row r="5613" spans="1:7" ht="21">
      <c r="A5613" s="414">
        <v>11359</v>
      </c>
      <c r="B5613" s="372" t="s">
        <v>5603</v>
      </c>
      <c r="C5613" s="374" t="s">
        <v>43</v>
      </c>
      <c r="D5613" s="374" t="s">
        <v>2</v>
      </c>
      <c r="E5613" s="375">
        <v>4.0620000000000001E-5</v>
      </c>
      <c r="F5613" s="268">
        <f>IF(C5613="MAT.",VLOOKUP(A5613,INSUMOS_AUX!A:F,6,FALSE),0)</f>
        <v>604.45000000000005</v>
      </c>
      <c r="G5613" s="375">
        <f>IF(C5613="M.O.",VLOOKUP(A5613,INSUMOS_AUX!A:F,6,FALSE),0)</f>
        <v>0</v>
      </c>
    </row>
    <row r="5614" spans="1:7">
      <c r="A5614" s="414">
        <v>12815</v>
      </c>
      <c r="B5614" s="372" t="s">
        <v>2406</v>
      </c>
      <c r="C5614" s="374" t="s">
        <v>43</v>
      </c>
      <c r="D5614" s="374" t="s">
        <v>2</v>
      </c>
      <c r="E5614" s="375">
        <v>5.4414600000000004E-3</v>
      </c>
      <c r="F5614" s="268">
        <f>IF(C5614="MAT.",VLOOKUP(A5614,INSUMOS_AUX!A:F,6,FALSE),0)</f>
        <v>5.65</v>
      </c>
      <c r="G5614" s="375">
        <f>IF(C5614="M.O.",VLOOKUP(A5614,INSUMOS_AUX!A:F,6,FALSE),0)</f>
        <v>0</v>
      </c>
    </row>
    <row r="5615" spans="1:7">
      <c r="A5615" s="414">
        <v>12892</v>
      </c>
      <c r="B5615" s="372" t="s">
        <v>328</v>
      </c>
      <c r="C5615" s="374" t="s">
        <v>43</v>
      </c>
      <c r="D5615" s="374" t="s">
        <v>98</v>
      </c>
      <c r="E5615" s="375">
        <v>8.2407599999999998E-3</v>
      </c>
      <c r="F5615" s="268">
        <f>IF(C5615="MAT.",VLOOKUP(A5615,INSUMOS_AUX!A:F,6,FALSE),0)</f>
        <v>9</v>
      </c>
      <c r="G5615" s="375">
        <f>IF(C5615="M.O.",VLOOKUP(A5615,INSUMOS_AUX!A:F,6,FALSE),0)</f>
        <v>0</v>
      </c>
    </row>
    <row r="5616" spans="1:7">
      <c r="A5616" s="414">
        <v>12893</v>
      </c>
      <c r="B5616" s="372" t="s">
        <v>329</v>
      </c>
      <c r="C5616" s="374" t="s">
        <v>43</v>
      </c>
      <c r="D5616" s="374" t="s">
        <v>98</v>
      </c>
      <c r="E5616" s="375">
        <v>9.6060000000000004E-4</v>
      </c>
      <c r="F5616" s="268">
        <f>IF(C5616="MAT.",VLOOKUP(A5616,INSUMOS_AUX!A:F,6,FALSE),0)</f>
        <v>48</v>
      </c>
      <c r="G5616" s="375">
        <f>IF(C5616="M.O.",VLOOKUP(A5616,INSUMOS_AUX!A:F,6,FALSE),0)</f>
        <v>0</v>
      </c>
    </row>
    <row r="5617" spans="1:7">
      <c r="A5617" s="414">
        <v>2436</v>
      </c>
      <c r="B5617" s="372" t="s">
        <v>333</v>
      </c>
      <c r="C5617" s="374" t="s">
        <v>92</v>
      </c>
      <c r="D5617" s="374" t="s">
        <v>97</v>
      </c>
      <c r="E5617" s="375">
        <v>0.30903000000000003</v>
      </c>
      <c r="F5617" s="268">
        <f>IF(C5617="MAT.",VLOOKUP(A5617,INSUMOS_AUX!A:F,6,FALSE),0)</f>
        <v>0</v>
      </c>
      <c r="G5617" s="375">
        <f>IF(C5617="M.O.",VLOOKUP(A5617,INSUMOS_AUX!A:F,6,FALSE),0)</f>
        <v>13.35</v>
      </c>
    </row>
    <row r="5618" spans="1:7">
      <c r="A5618" s="414">
        <v>247</v>
      </c>
      <c r="B5618" s="372" t="s">
        <v>348</v>
      </c>
      <c r="C5618" s="374" t="s">
        <v>92</v>
      </c>
      <c r="D5618" s="374" t="s">
        <v>97</v>
      </c>
      <c r="E5618" s="375">
        <v>0.30903000000000003</v>
      </c>
      <c r="F5618" s="268">
        <f>IF(C5618="MAT.",VLOOKUP(A5618,INSUMOS_AUX!A:F,6,FALSE),0)</f>
        <v>0</v>
      </c>
      <c r="G5618" s="375">
        <f>IF(C5618="M.O.",VLOOKUP(A5618,INSUMOS_AUX!A:F,6,FALSE),0)</f>
        <v>10.01</v>
      </c>
    </row>
    <row r="5619" spans="1:7">
      <c r="A5619" s="414">
        <v>25966</v>
      </c>
      <c r="B5619" s="372" t="s">
        <v>3980</v>
      </c>
      <c r="C5619" s="374" t="s">
        <v>43</v>
      </c>
      <c r="D5619" s="374" t="s">
        <v>113</v>
      </c>
      <c r="E5619" s="375">
        <v>9.0689999999999998E-4</v>
      </c>
      <c r="F5619" s="268">
        <f>IF(C5619="MAT.",VLOOKUP(A5619,INSUMOS_AUX!A:F,6,FALSE),0)</f>
        <v>13.63</v>
      </c>
      <c r="G5619" s="375">
        <f>IF(C5619="M.O.",VLOOKUP(A5619,INSUMOS_AUX!A:F,6,FALSE),0)</f>
        <v>0</v>
      </c>
    </row>
    <row r="5620" spans="1:7">
      <c r="A5620" s="414">
        <v>2711</v>
      </c>
      <c r="B5620" s="372" t="s">
        <v>334</v>
      </c>
      <c r="C5620" s="374" t="s">
        <v>43</v>
      </c>
      <c r="D5620" s="374" t="s">
        <v>2</v>
      </c>
      <c r="E5620" s="375">
        <v>3.9876000000000001E-4</v>
      </c>
      <c r="F5620" s="268">
        <f>IF(C5620="MAT.",VLOOKUP(A5620,INSUMOS_AUX!A:F,6,FALSE),0)</f>
        <v>100.24</v>
      </c>
      <c r="G5620" s="375">
        <f>IF(C5620="M.O.",VLOOKUP(A5620,INSUMOS_AUX!A:F,6,FALSE),0)</f>
        <v>0</v>
      </c>
    </row>
    <row r="5621" spans="1:7">
      <c r="A5621" s="414">
        <v>36144</v>
      </c>
      <c r="B5621" s="372" t="s">
        <v>4026</v>
      </c>
      <c r="C5621" s="374" t="s">
        <v>43</v>
      </c>
      <c r="D5621" s="374" t="s">
        <v>2</v>
      </c>
      <c r="E5621" s="375">
        <v>6.6892320000000005E-2</v>
      </c>
      <c r="F5621" s="268">
        <f>IF(C5621="MAT.",VLOOKUP(A5621,INSUMOS_AUX!A:F,6,FALSE),0)</f>
        <v>1.1200000000000001</v>
      </c>
      <c r="G5621" s="375">
        <f>IF(C5621="M.O.",VLOOKUP(A5621,INSUMOS_AUX!A:F,6,FALSE),0)</f>
        <v>0</v>
      </c>
    </row>
    <row r="5622" spans="1:7">
      <c r="A5622" s="414">
        <v>36146</v>
      </c>
      <c r="B5622" s="372" t="s">
        <v>3883</v>
      </c>
      <c r="C5622" s="374" t="s">
        <v>43</v>
      </c>
      <c r="D5622" s="374" t="s">
        <v>2</v>
      </c>
      <c r="E5622" s="375">
        <v>7.4417999999999999E-4</v>
      </c>
      <c r="F5622" s="268">
        <f>IF(C5622="MAT.",VLOOKUP(A5622,INSUMOS_AUX!A:F,6,FALSE),0)</f>
        <v>170</v>
      </c>
      <c r="G5622" s="375">
        <f>IF(C5622="M.O.",VLOOKUP(A5622,INSUMOS_AUX!A:F,6,FALSE),0)</f>
        <v>0</v>
      </c>
    </row>
    <row r="5623" spans="1:7" ht="21">
      <c r="A5623" s="414">
        <v>36149</v>
      </c>
      <c r="B5623" s="372" t="s">
        <v>4647</v>
      </c>
      <c r="C5623" s="374" t="s">
        <v>43</v>
      </c>
      <c r="D5623" s="374" t="s">
        <v>2</v>
      </c>
      <c r="E5623" s="375">
        <v>4.3199999999999998E-4</v>
      </c>
      <c r="F5623" s="268">
        <f>IF(C5623="MAT.",VLOOKUP(A5623,INSUMOS_AUX!A:F,6,FALSE),0)</f>
        <v>117.5</v>
      </c>
      <c r="G5623" s="375">
        <f>IF(C5623="M.O.",VLOOKUP(A5623,INSUMOS_AUX!A:F,6,FALSE),0)</f>
        <v>0</v>
      </c>
    </row>
    <row r="5624" spans="1:7">
      <c r="A5624" s="414">
        <v>36150</v>
      </c>
      <c r="B5624" s="372" t="s">
        <v>780</v>
      </c>
      <c r="C5624" s="374" t="s">
        <v>43</v>
      </c>
      <c r="D5624" s="374" t="s">
        <v>2</v>
      </c>
      <c r="E5624" s="375">
        <v>1.58778E-3</v>
      </c>
      <c r="F5624" s="268">
        <f>IF(C5624="MAT.",VLOOKUP(A5624,INSUMOS_AUX!A:F,6,FALSE),0)</f>
        <v>29.7</v>
      </c>
      <c r="G5624" s="375">
        <f>IF(C5624="M.O.",VLOOKUP(A5624,INSUMOS_AUX!A:F,6,FALSE),0)</f>
        <v>0</v>
      </c>
    </row>
    <row r="5625" spans="1:7" ht="21">
      <c r="A5625" s="414">
        <v>36153</v>
      </c>
      <c r="B5625" s="372" t="s">
        <v>4184</v>
      </c>
      <c r="C5625" s="374" t="s">
        <v>43</v>
      </c>
      <c r="D5625" s="374" t="s">
        <v>2</v>
      </c>
      <c r="E5625" s="375">
        <v>6.4499999999999996E-4</v>
      </c>
      <c r="F5625" s="268">
        <f>IF(C5625="MAT.",VLOOKUP(A5625,INSUMOS_AUX!A:F,6,FALSE),0)</f>
        <v>133.75</v>
      </c>
      <c r="G5625" s="375">
        <f>IF(C5625="M.O.",VLOOKUP(A5625,INSUMOS_AUX!A:F,6,FALSE),0)</f>
        <v>0</v>
      </c>
    </row>
    <row r="5626" spans="1:7">
      <c r="A5626" s="414">
        <v>37370</v>
      </c>
      <c r="B5626" s="372" t="s">
        <v>104</v>
      </c>
      <c r="C5626" s="374" t="s">
        <v>43</v>
      </c>
      <c r="D5626" s="374" t="s">
        <v>97</v>
      </c>
      <c r="E5626" s="375">
        <v>0.6</v>
      </c>
      <c r="F5626" s="268">
        <f>IF(C5626="MAT.",VLOOKUP(A5626,INSUMOS_AUX!A:F,6,FALSE),0)</f>
        <v>1.7</v>
      </c>
      <c r="G5626" s="375">
        <f>IF(C5626="M.O.",VLOOKUP(A5626,INSUMOS_AUX!A:F,6,FALSE),0)</f>
        <v>0</v>
      </c>
    </row>
    <row r="5627" spans="1:7">
      <c r="A5627" s="414">
        <v>37371</v>
      </c>
      <c r="B5627" s="372" t="s">
        <v>105</v>
      </c>
      <c r="C5627" s="374" t="s">
        <v>43</v>
      </c>
      <c r="D5627" s="374" t="s">
        <v>97</v>
      </c>
      <c r="E5627" s="375">
        <v>0.6</v>
      </c>
      <c r="F5627" s="268">
        <f>IF(C5627="MAT.",VLOOKUP(A5627,INSUMOS_AUX!A:F,6,FALSE),0)</f>
        <v>0.64</v>
      </c>
      <c r="G5627" s="375">
        <f>IF(C5627="M.O.",VLOOKUP(A5627,INSUMOS_AUX!A:F,6,FALSE),0)</f>
        <v>0</v>
      </c>
    </row>
    <row r="5628" spans="1:7">
      <c r="A5628" s="414">
        <v>37372</v>
      </c>
      <c r="B5628" s="372" t="s">
        <v>106</v>
      </c>
      <c r="C5628" s="374" t="s">
        <v>43</v>
      </c>
      <c r="D5628" s="374" t="s">
        <v>97</v>
      </c>
      <c r="E5628" s="375">
        <v>0.6</v>
      </c>
      <c r="F5628" s="268">
        <f>IF(C5628="MAT.",VLOOKUP(A5628,INSUMOS_AUX!A:F,6,FALSE),0)</f>
        <v>0.37</v>
      </c>
      <c r="G5628" s="375">
        <f>IF(C5628="M.O.",VLOOKUP(A5628,INSUMOS_AUX!A:F,6,FALSE),0)</f>
        <v>0</v>
      </c>
    </row>
    <row r="5629" spans="1:7">
      <c r="A5629" s="414">
        <v>37373</v>
      </c>
      <c r="B5629" s="372" t="s">
        <v>107</v>
      </c>
      <c r="C5629" s="374" t="s">
        <v>43</v>
      </c>
      <c r="D5629" s="374" t="s">
        <v>97</v>
      </c>
      <c r="E5629" s="375">
        <v>0.6</v>
      </c>
      <c r="F5629" s="268">
        <f>IF(C5629="MAT.",VLOOKUP(A5629,INSUMOS_AUX!A:F,6,FALSE),0)</f>
        <v>0.02</v>
      </c>
      <c r="G5629" s="375">
        <f>IF(C5629="M.O.",VLOOKUP(A5629,INSUMOS_AUX!A:F,6,FALSE),0)</f>
        <v>0</v>
      </c>
    </row>
    <row r="5630" spans="1:7">
      <c r="A5630" s="414">
        <v>38382</v>
      </c>
      <c r="B5630" s="372" t="s">
        <v>2915</v>
      </c>
      <c r="C5630" s="374" t="s">
        <v>43</v>
      </c>
      <c r="D5630" s="374" t="s">
        <v>2</v>
      </c>
      <c r="E5630" s="375">
        <v>1.6379999999999999E-3</v>
      </c>
      <c r="F5630" s="268">
        <f>IF(C5630="MAT.",VLOOKUP(A5630,INSUMOS_AUX!A:F,6,FALSE),0)</f>
        <v>7.37</v>
      </c>
      <c r="G5630" s="375">
        <f>IF(C5630="M.O.",VLOOKUP(A5630,INSUMOS_AUX!A:F,6,FALSE),0)</f>
        <v>0</v>
      </c>
    </row>
    <row r="5631" spans="1:7">
      <c r="A5631" s="414">
        <v>38390</v>
      </c>
      <c r="B5631" s="372" t="s">
        <v>4067</v>
      </c>
      <c r="C5631" s="374" t="s">
        <v>43</v>
      </c>
      <c r="D5631" s="374" t="s">
        <v>2</v>
      </c>
      <c r="E5631" s="375">
        <v>9.0689999999999998E-4</v>
      </c>
      <c r="F5631" s="268">
        <f>IF(C5631="MAT.",VLOOKUP(A5631,INSUMOS_AUX!A:F,6,FALSE),0)</f>
        <v>22.22</v>
      </c>
      <c r="G5631" s="375">
        <f>IF(C5631="M.O.",VLOOKUP(A5631,INSUMOS_AUX!A:F,6,FALSE),0)</f>
        <v>0</v>
      </c>
    </row>
    <row r="5632" spans="1:7">
      <c r="A5632" s="414">
        <v>38393</v>
      </c>
      <c r="B5632" s="372" t="s">
        <v>4066</v>
      </c>
      <c r="C5632" s="374" t="s">
        <v>43</v>
      </c>
      <c r="D5632" s="374" t="s">
        <v>2</v>
      </c>
      <c r="E5632" s="375">
        <v>9.0689999999999998E-4</v>
      </c>
      <c r="F5632" s="268">
        <f>IF(C5632="MAT.",VLOOKUP(A5632,INSUMOS_AUX!A:F,6,FALSE),0)</f>
        <v>10.02</v>
      </c>
      <c r="G5632" s="375">
        <f>IF(C5632="M.O.",VLOOKUP(A5632,INSUMOS_AUX!A:F,6,FALSE),0)</f>
        <v>0</v>
      </c>
    </row>
    <row r="5633" spans="1:7">
      <c r="A5633" s="414">
        <v>38396</v>
      </c>
      <c r="B5633" s="372" t="s">
        <v>4090</v>
      </c>
      <c r="C5633" s="374" t="s">
        <v>43</v>
      </c>
      <c r="D5633" s="374" t="s">
        <v>2</v>
      </c>
      <c r="E5633" s="375">
        <v>3.252E-5</v>
      </c>
      <c r="F5633" s="268">
        <f>IF(C5633="MAT.",VLOOKUP(A5633,INSUMOS_AUX!A:F,6,FALSE),0)</f>
        <v>308.81</v>
      </c>
      <c r="G5633" s="375">
        <f>IF(C5633="M.O.",VLOOKUP(A5633,INSUMOS_AUX!A:F,6,FALSE),0)</f>
        <v>0</v>
      </c>
    </row>
    <row r="5634" spans="1:7">
      <c r="A5634" s="414">
        <v>38399</v>
      </c>
      <c r="B5634" s="372" t="s">
        <v>914</v>
      </c>
      <c r="C5634" s="374" t="s">
        <v>43</v>
      </c>
      <c r="D5634" s="374" t="s">
        <v>2</v>
      </c>
      <c r="E5634" s="375">
        <v>1.6248E-4</v>
      </c>
      <c r="F5634" s="268">
        <f>IF(C5634="MAT.",VLOOKUP(A5634,INSUMOS_AUX!A:F,6,FALSE),0)</f>
        <v>123.87</v>
      </c>
      <c r="G5634" s="375">
        <f>IF(C5634="M.O.",VLOOKUP(A5634,INSUMOS_AUX!A:F,6,FALSE),0)</f>
        <v>0</v>
      </c>
    </row>
    <row r="5635" spans="1:7" ht="21">
      <c r="A5635" s="414">
        <v>38413</v>
      </c>
      <c r="B5635" s="372" t="s">
        <v>2921</v>
      </c>
      <c r="C5635" s="374" t="s">
        <v>43</v>
      </c>
      <c r="D5635" s="374" t="s">
        <v>2</v>
      </c>
      <c r="E5635" s="375">
        <v>2.6460000000000001E-5</v>
      </c>
      <c r="F5635" s="268">
        <f>IF(C5635="MAT.",VLOOKUP(A5635,INSUMOS_AUX!A:F,6,FALSE),0)</f>
        <v>623.17999999999995</v>
      </c>
      <c r="G5635" s="375">
        <f>IF(C5635="M.O.",VLOOKUP(A5635,INSUMOS_AUX!A:F,6,FALSE),0)</f>
        <v>0</v>
      </c>
    </row>
    <row r="5636" spans="1:7">
      <c r="A5636" s="414">
        <v>38476</v>
      </c>
      <c r="B5636" s="372" t="s">
        <v>2266</v>
      </c>
      <c r="C5636" s="374" t="s">
        <v>43</v>
      </c>
      <c r="D5636" s="374" t="s">
        <v>2</v>
      </c>
      <c r="E5636" s="375">
        <v>1.2342000000000001E-4</v>
      </c>
      <c r="F5636" s="268">
        <f>IF(C5636="MAT.",VLOOKUP(A5636,INSUMOS_AUX!A:F,6,FALSE),0)</f>
        <v>186.63</v>
      </c>
      <c r="G5636" s="375">
        <f>IF(C5636="M.O.",VLOOKUP(A5636,INSUMOS_AUX!A:F,6,FALSE),0)</f>
        <v>0</v>
      </c>
    </row>
    <row r="5637" spans="1:7">
      <c r="A5637" s="414">
        <v>38477</v>
      </c>
      <c r="B5637" s="372" t="s">
        <v>2267</v>
      </c>
      <c r="C5637" s="374" t="s">
        <v>43</v>
      </c>
      <c r="D5637" s="374" t="s">
        <v>2</v>
      </c>
      <c r="E5637" s="375">
        <v>2.6460000000000001E-5</v>
      </c>
      <c r="F5637" s="268">
        <f>IF(C5637="MAT.",VLOOKUP(A5637,INSUMOS_AUX!A:F,6,FALSE),0)</f>
        <v>528.54</v>
      </c>
      <c r="G5637" s="375">
        <f>IF(C5637="M.O.",VLOOKUP(A5637,INSUMOS_AUX!A:F,6,FALSE),0)</f>
        <v>0</v>
      </c>
    </row>
    <row r="5638" spans="1:7">
      <c r="A5638" s="414" t="s">
        <v>6444</v>
      </c>
      <c r="B5638" s="372" t="s">
        <v>6445</v>
      </c>
      <c r="C5638" s="374" t="s">
        <v>43</v>
      </c>
      <c r="D5638" s="374" t="s">
        <v>2</v>
      </c>
      <c r="E5638" s="375">
        <v>1</v>
      </c>
      <c r="F5638" s="268">
        <f>IF(C5638="MAT.",VLOOKUP(A5638,INSUMOS_AUX!A:F,6,FALSE),0)</f>
        <v>8.64</v>
      </c>
      <c r="G5638" s="375">
        <f>IF(C5638="M.O.",VLOOKUP(A5638,INSUMOS_AUX!A:F,6,FALSE),0)</f>
        <v>0</v>
      </c>
    </row>
    <row r="5639" spans="1:7">
      <c r="A5639" s="414"/>
      <c r="B5639" s="110"/>
      <c r="C5639" s="97"/>
      <c r="D5639" s="97"/>
      <c r="E5639" s="97"/>
      <c r="F5639" s="97"/>
      <c r="G5639" s="97"/>
    </row>
    <row r="5640" spans="1:7">
      <c r="A5640" s="414" t="s">
        <v>5962</v>
      </c>
      <c r="B5640" s="358" t="s">
        <v>5963</v>
      </c>
      <c r="C5640" s="360" t="s">
        <v>75</v>
      </c>
      <c r="D5640" s="360" t="s">
        <v>2</v>
      </c>
      <c r="E5640" s="361">
        <v>80</v>
      </c>
      <c r="F5640" s="361">
        <f t="shared" ref="F5640:G5640" si="187">SUMPRODUCT($E5641:$E5667,F5641:F5667)</f>
        <v>45.400328986333335</v>
      </c>
      <c r="G5640" s="361">
        <f t="shared" si="187"/>
        <v>8.422097599999999</v>
      </c>
    </row>
    <row r="5641" spans="1:7">
      <c r="A5641" s="414">
        <v>10</v>
      </c>
      <c r="B5641" s="372" t="s">
        <v>332</v>
      </c>
      <c r="C5641" s="374" t="s">
        <v>43</v>
      </c>
      <c r="D5641" s="374" t="s">
        <v>2</v>
      </c>
      <c r="E5641" s="375">
        <v>5.6120400000000004E-3</v>
      </c>
      <c r="F5641" s="268">
        <f>IF(C5641="MAT.",VLOOKUP(A5641,INSUMOS_AUX!A:F,6,FALSE),0)</f>
        <v>6.13</v>
      </c>
      <c r="G5641" s="375">
        <f>IF(C5641="M.O.",VLOOKUP(A5641,INSUMOS_AUX!A:F,6,FALSE),0)</f>
        <v>0</v>
      </c>
    </row>
    <row r="5642" spans="1:7" ht="21">
      <c r="A5642" s="414">
        <v>11359</v>
      </c>
      <c r="B5642" s="372" t="s">
        <v>5603</v>
      </c>
      <c r="C5642" s="374" t="s">
        <v>43</v>
      </c>
      <c r="D5642" s="374" t="s">
        <v>2</v>
      </c>
      <c r="E5642" s="375">
        <v>4.7389999999999999E-5</v>
      </c>
      <c r="F5642" s="268">
        <f>IF(C5642="MAT.",VLOOKUP(A5642,INSUMOS_AUX!A:F,6,FALSE),0)</f>
        <v>604.45000000000005</v>
      </c>
      <c r="G5642" s="375">
        <f>IF(C5642="M.O.",VLOOKUP(A5642,INSUMOS_AUX!A:F,6,FALSE),0)</f>
        <v>0</v>
      </c>
    </row>
    <row r="5643" spans="1:7">
      <c r="A5643" s="414">
        <v>12815</v>
      </c>
      <c r="B5643" s="372" t="s">
        <v>2406</v>
      </c>
      <c r="C5643" s="374" t="s">
        <v>43</v>
      </c>
      <c r="D5643" s="374" t="s">
        <v>2</v>
      </c>
      <c r="E5643" s="375">
        <v>6.3483699999999999E-3</v>
      </c>
      <c r="F5643" s="268">
        <f>IF(C5643="MAT.",VLOOKUP(A5643,INSUMOS_AUX!A:F,6,FALSE),0)</f>
        <v>5.65</v>
      </c>
      <c r="G5643" s="375">
        <f>IF(C5643="M.O.",VLOOKUP(A5643,INSUMOS_AUX!A:F,6,FALSE),0)</f>
        <v>0</v>
      </c>
    </row>
    <row r="5644" spans="1:7">
      <c r="A5644" s="414">
        <v>12892</v>
      </c>
      <c r="B5644" s="372" t="s">
        <v>328</v>
      </c>
      <c r="C5644" s="374" t="s">
        <v>43</v>
      </c>
      <c r="D5644" s="374" t="s">
        <v>98</v>
      </c>
      <c r="E5644" s="375">
        <v>9.6142199999999997E-3</v>
      </c>
      <c r="F5644" s="268">
        <f>IF(C5644="MAT.",VLOOKUP(A5644,INSUMOS_AUX!A:F,6,FALSE),0)</f>
        <v>9</v>
      </c>
      <c r="G5644" s="375">
        <f>IF(C5644="M.O.",VLOOKUP(A5644,INSUMOS_AUX!A:F,6,FALSE),0)</f>
        <v>0</v>
      </c>
    </row>
    <row r="5645" spans="1:7">
      <c r="A5645" s="414">
        <v>12893</v>
      </c>
      <c r="B5645" s="372" t="s">
        <v>329</v>
      </c>
      <c r="C5645" s="374" t="s">
        <v>43</v>
      </c>
      <c r="D5645" s="374" t="s">
        <v>98</v>
      </c>
      <c r="E5645" s="375">
        <v>1.1207000000000001E-3</v>
      </c>
      <c r="F5645" s="268">
        <f>IF(C5645="MAT.",VLOOKUP(A5645,INSUMOS_AUX!A:F,6,FALSE),0)</f>
        <v>48</v>
      </c>
      <c r="G5645" s="375">
        <f>IF(C5645="M.O.",VLOOKUP(A5645,INSUMOS_AUX!A:F,6,FALSE),0)</f>
        <v>0</v>
      </c>
    </row>
    <row r="5646" spans="1:7">
      <c r="A5646" s="414">
        <v>2436</v>
      </c>
      <c r="B5646" s="372" t="s">
        <v>333</v>
      </c>
      <c r="C5646" s="374" t="s">
        <v>92</v>
      </c>
      <c r="D5646" s="374" t="s">
        <v>97</v>
      </c>
      <c r="E5646" s="375">
        <v>0.36053499999999999</v>
      </c>
      <c r="F5646" s="268">
        <f>IF(C5646="MAT.",VLOOKUP(A5646,INSUMOS_AUX!A:F,6,FALSE),0)</f>
        <v>0</v>
      </c>
      <c r="G5646" s="375">
        <f>IF(C5646="M.O.",VLOOKUP(A5646,INSUMOS_AUX!A:F,6,FALSE),0)</f>
        <v>13.35</v>
      </c>
    </row>
    <row r="5647" spans="1:7">
      <c r="A5647" s="414">
        <v>247</v>
      </c>
      <c r="B5647" s="372" t="s">
        <v>348</v>
      </c>
      <c r="C5647" s="374" t="s">
        <v>92</v>
      </c>
      <c r="D5647" s="374" t="s">
        <v>97</v>
      </c>
      <c r="E5647" s="375">
        <v>0.36053499999999999</v>
      </c>
      <c r="F5647" s="268">
        <f>IF(C5647="MAT.",VLOOKUP(A5647,INSUMOS_AUX!A:F,6,FALSE),0)</f>
        <v>0</v>
      </c>
      <c r="G5647" s="375">
        <f>IF(C5647="M.O.",VLOOKUP(A5647,INSUMOS_AUX!A:F,6,FALSE),0)</f>
        <v>10.01</v>
      </c>
    </row>
    <row r="5648" spans="1:7">
      <c r="A5648" s="414">
        <v>25966</v>
      </c>
      <c r="B5648" s="372" t="s">
        <v>3980</v>
      </c>
      <c r="C5648" s="374" t="s">
        <v>43</v>
      </c>
      <c r="D5648" s="374" t="s">
        <v>113</v>
      </c>
      <c r="E5648" s="375">
        <v>1.05805E-3</v>
      </c>
      <c r="F5648" s="268">
        <f>IF(C5648="MAT.",VLOOKUP(A5648,INSUMOS_AUX!A:F,6,FALSE),0)</f>
        <v>13.63</v>
      </c>
      <c r="G5648" s="375">
        <f>IF(C5648="M.O.",VLOOKUP(A5648,INSUMOS_AUX!A:F,6,FALSE),0)</f>
        <v>0</v>
      </c>
    </row>
    <row r="5649" spans="1:7">
      <c r="A5649" s="414">
        <v>2711</v>
      </c>
      <c r="B5649" s="372" t="s">
        <v>334</v>
      </c>
      <c r="C5649" s="374" t="s">
        <v>43</v>
      </c>
      <c r="D5649" s="374" t="s">
        <v>2</v>
      </c>
      <c r="E5649" s="375">
        <v>4.6522000000000002E-4</v>
      </c>
      <c r="F5649" s="268">
        <f>IF(C5649="MAT.",VLOOKUP(A5649,INSUMOS_AUX!A:F,6,FALSE),0)</f>
        <v>100.24</v>
      </c>
      <c r="G5649" s="375">
        <f>IF(C5649="M.O.",VLOOKUP(A5649,INSUMOS_AUX!A:F,6,FALSE),0)</f>
        <v>0</v>
      </c>
    </row>
    <row r="5650" spans="1:7">
      <c r="A5650" s="414">
        <v>36144</v>
      </c>
      <c r="B5650" s="372" t="s">
        <v>4026</v>
      </c>
      <c r="C5650" s="374" t="s">
        <v>43</v>
      </c>
      <c r="D5650" s="374" t="s">
        <v>2</v>
      </c>
      <c r="E5650" s="375">
        <v>7.8041040000000006E-2</v>
      </c>
      <c r="F5650" s="268">
        <f>IF(C5650="MAT.",VLOOKUP(A5650,INSUMOS_AUX!A:F,6,FALSE),0)</f>
        <v>1.1200000000000001</v>
      </c>
      <c r="G5650" s="375">
        <f>IF(C5650="M.O.",VLOOKUP(A5650,INSUMOS_AUX!A:F,6,FALSE),0)</f>
        <v>0</v>
      </c>
    </row>
    <row r="5651" spans="1:7">
      <c r="A5651" s="414">
        <v>36146</v>
      </c>
      <c r="B5651" s="372" t="s">
        <v>3883</v>
      </c>
      <c r="C5651" s="374" t="s">
        <v>43</v>
      </c>
      <c r="D5651" s="374" t="s">
        <v>2</v>
      </c>
      <c r="E5651" s="375">
        <v>8.6821000000000001E-4</v>
      </c>
      <c r="F5651" s="268">
        <f>IF(C5651="MAT.",VLOOKUP(A5651,INSUMOS_AUX!A:F,6,FALSE),0)</f>
        <v>170</v>
      </c>
      <c r="G5651" s="375">
        <f>IF(C5651="M.O.",VLOOKUP(A5651,INSUMOS_AUX!A:F,6,FALSE),0)</f>
        <v>0</v>
      </c>
    </row>
    <row r="5652" spans="1:7" ht="21">
      <c r="A5652" s="414">
        <v>36149</v>
      </c>
      <c r="B5652" s="372" t="s">
        <v>4647</v>
      </c>
      <c r="C5652" s="374" t="s">
        <v>43</v>
      </c>
      <c r="D5652" s="374" t="s">
        <v>2</v>
      </c>
      <c r="E5652" s="375">
        <v>5.04E-4</v>
      </c>
      <c r="F5652" s="268">
        <f>IF(C5652="MAT.",VLOOKUP(A5652,INSUMOS_AUX!A:F,6,FALSE),0)</f>
        <v>117.5</v>
      </c>
      <c r="G5652" s="375">
        <f>IF(C5652="M.O.",VLOOKUP(A5652,INSUMOS_AUX!A:F,6,FALSE),0)</f>
        <v>0</v>
      </c>
    </row>
    <row r="5653" spans="1:7">
      <c r="A5653" s="414">
        <v>36150</v>
      </c>
      <c r="B5653" s="372" t="s">
        <v>780</v>
      </c>
      <c r="C5653" s="374" t="s">
        <v>43</v>
      </c>
      <c r="D5653" s="374" t="s">
        <v>2</v>
      </c>
      <c r="E5653" s="375">
        <v>1.8524100000000001E-3</v>
      </c>
      <c r="F5653" s="268">
        <f>IF(C5653="MAT.",VLOOKUP(A5653,INSUMOS_AUX!A:F,6,FALSE),0)</f>
        <v>29.7</v>
      </c>
      <c r="G5653" s="375">
        <f>IF(C5653="M.O.",VLOOKUP(A5653,INSUMOS_AUX!A:F,6,FALSE),0)</f>
        <v>0</v>
      </c>
    </row>
    <row r="5654" spans="1:7" ht="21">
      <c r="A5654" s="414">
        <v>36153</v>
      </c>
      <c r="B5654" s="372" t="s">
        <v>4184</v>
      </c>
      <c r="C5654" s="374" t="s">
        <v>43</v>
      </c>
      <c r="D5654" s="374" t="s">
        <v>2</v>
      </c>
      <c r="E5654" s="375">
        <v>7.5250000000000002E-4</v>
      </c>
      <c r="F5654" s="268">
        <f>IF(C5654="MAT.",VLOOKUP(A5654,INSUMOS_AUX!A:F,6,FALSE),0)</f>
        <v>133.75</v>
      </c>
      <c r="G5654" s="375">
        <f>IF(C5654="M.O.",VLOOKUP(A5654,INSUMOS_AUX!A:F,6,FALSE),0)</f>
        <v>0</v>
      </c>
    </row>
    <row r="5655" spans="1:7">
      <c r="A5655" s="414">
        <v>37370</v>
      </c>
      <c r="B5655" s="372" t="s">
        <v>104</v>
      </c>
      <c r="C5655" s="374" t="s">
        <v>43</v>
      </c>
      <c r="D5655" s="374" t="s">
        <v>97</v>
      </c>
      <c r="E5655" s="375">
        <v>0.7</v>
      </c>
      <c r="F5655" s="268">
        <f>IF(C5655="MAT.",VLOOKUP(A5655,INSUMOS_AUX!A:F,6,FALSE),0)</f>
        <v>1.7</v>
      </c>
      <c r="G5655" s="375">
        <f>IF(C5655="M.O.",VLOOKUP(A5655,INSUMOS_AUX!A:F,6,FALSE),0)</f>
        <v>0</v>
      </c>
    </row>
    <row r="5656" spans="1:7">
      <c r="A5656" s="414">
        <v>37371</v>
      </c>
      <c r="B5656" s="372" t="s">
        <v>105</v>
      </c>
      <c r="C5656" s="374" t="s">
        <v>43</v>
      </c>
      <c r="D5656" s="374" t="s">
        <v>97</v>
      </c>
      <c r="E5656" s="375">
        <v>0.7</v>
      </c>
      <c r="F5656" s="268">
        <f>IF(C5656="MAT.",VLOOKUP(A5656,INSUMOS_AUX!A:F,6,FALSE),0)</f>
        <v>0.64</v>
      </c>
      <c r="G5656" s="375">
        <f>IF(C5656="M.O.",VLOOKUP(A5656,INSUMOS_AUX!A:F,6,FALSE),0)</f>
        <v>0</v>
      </c>
    </row>
    <row r="5657" spans="1:7">
      <c r="A5657" s="414">
        <v>37372</v>
      </c>
      <c r="B5657" s="372" t="s">
        <v>106</v>
      </c>
      <c r="C5657" s="374" t="s">
        <v>43</v>
      </c>
      <c r="D5657" s="374" t="s">
        <v>97</v>
      </c>
      <c r="E5657" s="375">
        <v>0.7</v>
      </c>
      <c r="F5657" s="268">
        <f>IF(C5657="MAT.",VLOOKUP(A5657,INSUMOS_AUX!A:F,6,FALSE),0)</f>
        <v>0.37</v>
      </c>
      <c r="G5657" s="375">
        <f>IF(C5657="M.O.",VLOOKUP(A5657,INSUMOS_AUX!A:F,6,FALSE),0)</f>
        <v>0</v>
      </c>
    </row>
    <row r="5658" spans="1:7">
      <c r="A5658" s="414">
        <v>37373</v>
      </c>
      <c r="B5658" s="372" t="s">
        <v>107</v>
      </c>
      <c r="C5658" s="374" t="s">
        <v>43</v>
      </c>
      <c r="D5658" s="374" t="s">
        <v>97</v>
      </c>
      <c r="E5658" s="375">
        <v>0.7</v>
      </c>
      <c r="F5658" s="268">
        <f>IF(C5658="MAT.",VLOOKUP(A5658,INSUMOS_AUX!A:F,6,FALSE),0)</f>
        <v>0.02</v>
      </c>
      <c r="G5658" s="375">
        <f>IF(C5658="M.O.",VLOOKUP(A5658,INSUMOS_AUX!A:F,6,FALSE),0)</f>
        <v>0</v>
      </c>
    </row>
    <row r="5659" spans="1:7">
      <c r="A5659" s="414">
        <v>38382</v>
      </c>
      <c r="B5659" s="372" t="s">
        <v>2915</v>
      </c>
      <c r="C5659" s="374" t="s">
        <v>43</v>
      </c>
      <c r="D5659" s="374" t="s">
        <v>2</v>
      </c>
      <c r="E5659" s="375">
        <v>1.9109999999999999E-3</v>
      </c>
      <c r="F5659" s="268">
        <f>IF(C5659="MAT.",VLOOKUP(A5659,INSUMOS_AUX!A:F,6,FALSE),0)</f>
        <v>7.37</v>
      </c>
      <c r="G5659" s="375">
        <f>IF(C5659="M.O.",VLOOKUP(A5659,INSUMOS_AUX!A:F,6,FALSE),0)</f>
        <v>0</v>
      </c>
    </row>
    <row r="5660" spans="1:7">
      <c r="A5660" s="414">
        <v>38390</v>
      </c>
      <c r="B5660" s="372" t="s">
        <v>4067</v>
      </c>
      <c r="C5660" s="374" t="s">
        <v>43</v>
      </c>
      <c r="D5660" s="374" t="s">
        <v>2</v>
      </c>
      <c r="E5660" s="375">
        <v>1.05805E-3</v>
      </c>
      <c r="F5660" s="268">
        <f>IF(C5660="MAT.",VLOOKUP(A5660,INSUMOS_AUX!A:F,6,FALSE),0)</f>
        <v>22.22</v>
      </c>
      <c r="G5660" s="375">
        <f>IF(C5660="M.O.",VLOOKUP(A5660,INSUMOS_AUX!A:F,6,FALSE),0)</f>
        <v>0</v>
      </c>
    </row>
    <row r="5661" spans="1:7">
      <c r="A5661" s="414">
        <v>38393</v>
      </c>
      <c r="B5661" s="372" t="s">
        <v>4066</v>
      </c>
      <c r="C5661" s="374" t="s">
        <v>43</v>
      </c>
      <c r="D5661" s="374" t="s">
        <v>2</v>
      </c>
      <c r="E5661" s="375">
        <v>1.05805E-3</v>
      </c>
      <c r="F5661" s="268">
        <f>IF(C5661="MAT.",VLOOKUP(A5661,INSUMOS_AUX!A:F,6,FALSE),0)</f>
        <v>10.02</v>
      </c>
      <c r="G5661" s="375">
        <f>IF(C5661="M.O.",VLOOKUP(A5661,INSUMOS_AUX!A:F,6,FALSE),0)</f>
        <v>0</v>
      </c>
    </row>
    <row r="5662" spans="1:7">
      <c r="A5662" s="414">
        <v>38396</v>
      </c>
      <c r="B5662" s="372" t="s">
        <v>4090</v>
      </c>
      <c r="C5662" s="374" t="s">
        <v>43</v>
      </c>
      <c r="D5662" s="374" t="s">
        <v>2</v>
      </c>
      <c r="E5662" s="375">
        <v>3.7939999999999999E-5</v>
      </c>
      <c r="F5662" s="268">
        <f>IF(C5662="MAT.",VLOOKUP(A5662,INSUMOS_AUX!A:F,6,FALSE),0)</f>
        <v>308.81</v>
      </c>
      <c r="G5662" s="375">
        <f>IF(C5662="M.O.",VLOOKUP(A5662,INSUMOS_AUX!A:F,6,FALSE),0)</f>
        <v>0</v>
      </c>
    </row>
    <row r="5663" spans="1:7">
      <c r="A5663" s="414">
        <v>38399</v>
      </c>
      <c r="B5663" s="372" t="s">
        <v>914</v>
      </c>
      <c r="C5663" s="374" t="s">
        <v>43</v>
      </c>
      <c r="D5663" s="374" t="s">
        <v>2</v>
      </c>
      <c r="E5663" s="375">
        <v>1.8955999999999999E-4</v>
      </c>
      <c r="F5663" s="268">
        <f>IF(C5663="MAT.",VLOOKUP(A5663,INSUMOS_AUX!A:F,6,FALSE),0)</f>
        <v>123.87</v>
      </c>
      <c r="G5663" s="375">
        <f>IF(C5663="M.O.",VLOOKUP(A5663,INSUMOS_AUX!A:F,6,FALSE),0)</f>
        <v>0</v>
      </c>
    </row>
    <row r="5664" spans="1:7" ht="21">
      <c r="A5664" s="414">
        <v>38413</v>
      </c>
      <c r="B5664" s="372" t="s">
        <v>2921</v>
      </c>
      <c r="C5664" s="374" t="s">
        <v>43</v>
      </c>
      <c r="D5664" s="374" t="s">
        <v>2</v>
      </c>
      <c r="E5664" s="375">
        <v>3.0870000000000001E-5</v>
      </c>
      <c r="F5664" s="268">
        <f>IF(C5664="MAT.",VLOOKUP(A5664,INSUMOS_AUX!A:F,6,FALSE),0)</f>
        <v>623.17999999999995</v>
      </c>
      <c r="G5664" s="375">
        <f>IF(C5664="M.O.",VLOOKUP(A5664,INSUMOS_AUX!A:F,6,FALSE),0)</f>
        <v>0</v>
      </c>
    </row>
    <row r="5665" spans="1:7">
      <c r="A5665" s="414">
        <v>38476</v>
      </c>
      <c r="B5665" s="372" t="s">
        <v>2266</v>
      </c>
      <c r="C5665" s="374" t="s">
        <v>43</v>
      </c>
      <c r="D5665" s="374" t="s">
        <v>2</v>
      </c>
      <c r="E5665" s="375">
        <v>1.4399000000000001E-4</v>
      </c>
      <c r="F5665" s="268">
        <f>IF(C5665="MAT.",VLOOKUP(A5665,INSUMOS_AUX!A:F,6,FALSE),0)</f>
        <v>186.63</v>
      </c>
      <c r="G5665" s="375">
        <f>IF(C5665="M.O.",VLOOKUP(A5665,INSUMOS_AUX!A:F,6,FALSE),0)</f>
        <v>0</v>
      </c>
    </row>
    <row r="5666" spans="1:7">
      <c r="A5666" s="414">
        <v>38477</v>
      </c>
      <c r="B5666" s="372" t="s">
        <v>2267</v>
      </c>
      <c r="C5666" s="374" t="s">
        <v>43</v>
      </c>
      <c r="D5666" s="374" t="s">
        <v>2</v>
      </c>
      <c r="E5666" s="375">
        <v>3.0870000000000001E-5</v>
      </c>
      <c r="F5666" s="268">
        <f>IF(C5666="MAT.",VLOOKUP(A5666,INSUMOS_AUX!A:F,6,FALSE),0)</f>
        <v>528.54</v>
      </c>
      <c r="G5666" s="375">
        <f>IF(C5666="M.O.",VLOOKUP(A5666,INSUMOS_AUX!A:F,6,FALSE),0)</f>
        <v>0</v>
      </c>
    </row>
    <row r="5667" spans="1:7">
      <c r="A5667" s="414" t="s">
        <v>6678</v>
      </c>
      <c r="B5667" s="372" t="s">
        <v>5963</v>
      </c>
      <c r="C5667" s="374" t="s">
        <v>43</v>
      </c>
      <c r="D5667" s="374" t="s">
        <v>2</v>
      </c>
      <c r="E5667" s="375">
        <v>1</v>
      </c>
      <c r="F5667" s="268">
        <f>IF(C5667="MAT.",VLOOKUP(A5667,INSUMOS_AUX!A:F,6,FALSE),0)</f>
        <v>42.593333333333334</v>
      </c>
      <c r="G5667" s="375">
        <f>IF(C5667="M.O.",VLOOKUP(A5667,INSUMOS_AUX!A:F,6,FALSE),0)</f>
        <v>0</v>
      </c>
    </row>
    <row r="5668" spans="1:7">
      <c r="A5668" s="414"/>
      <c r="B5668" s="110"/>
      <c r="C5668" s="97"/>
      <c r="D5668" s="97"/>
      <c r="E5668" s="97"/>
      <c r="F5668" s="97"/>
      <c r="G5668" s="97"/>
    </row>
    <row r="5669" spans="1:7">
      <c r="A5669" s="414" t="s">
        <v>5914</v>
      </c>
      <c r="B5669" s="358" t="s">
        <v>5915</v>
      </c>
      <c r="C5669" s="360" t="s">
        <v>75</v>
      </c>
      <c r="D5669" s="360" t="s">
        <v>2</v>
      </c>
      <c r="E5669" s="361">
        <v>160</v>
      </c>
      <c r="F5669" s="361">
        <f t="shared" ref="F5669:G5669" si="188">SUMPRODUCT($E5670:$E5696,F5670:F5696)</f>
        <v>0.65909962739999994</v>
      </c>
      <c r="G5669" s="361">
        <f t="shared" si="188"/>
        <v>0.72189407999999999</v>
      </c>
    </row>
    <row r="5670" spans="1:7">
      <c r="A5670" s="414">
        <v>10</v>
      </c>
      <c r="B5670" s="372" t="s">
        <v>332</v>
      </c>
      <c r="C5670" s="374" t="s">
        <v>43</v>
      </c>
      <c r="D5670" s="374" t="s">
        <v>2</v>
      </c>
      <c r="E5670" s="375">
        <v>4.81032E-4</v>
      </c>
      <c r="F5670" s="268">
        <f>IF(C5670="MAT.",VLOOKUP(A5670,INSUMOS_AUX!A:F,6,FALSE),0)</f>
        <v>6.13</v>
      </c>
      <c r="G5670" s="375">
        <f>IF(C5670="M.O.",VLOOKUP(A5670,INSUMOS_AUX!A:F,6,FALSE),0)</f>
        <v>0</v>
      </c>
    </row>
    <row r="5671" spans="1:7" ht="21">
      <c r="A5671" s="414">
        <v>11359</v>
      </c>
      <c r="B5671" s="372" t="s">
        <v>5603</v>
      </c>
      <c r="C5671" s="374" t="s">
        <v>43</v>
      </c>
      <c r="D5671" s="374" t="s">
        <v>2</v>
      </c>
      <c r="E5671" s="375">
        <v>4.0620000000000002E-6</v>
      </c>
      <c r="F5671" s="268">
        <f>IF(C5671="MAT.",VLOOKUP(A5671,INSUMOS_AUX!A:F,6,FALSE),0)</f>
        <v>604.45000000000005</v>
      </c>
      <c r="G5671" s="375">
        <f>IF(C5671="M.O.",VLOOKUP(A5671,INSUMOS_AUX!A:F,6,FALSE),0)</f>
        <v>0</v>
      </c>
    </row>
    <row r="5672" spans="1:7">
      <c r="A5672" s="414">
        <v>12815</v>
      </c>
      <c r="B5672" s="372" t="s">
        <v>2406</v>
      </c>
      <c r="C5672" s="374" t="s">
        <v>43</v>
      </c>
      <c r="D5672" s="374" t="s">
        <v>2</v>
      </c>
      <c r="E5672" s="375">
        <v>5.4414600000000002E-4</v>
      </c>
      <c r="F5672" s="268">
        <f>IF(C5672="MAT.",VLOOKUP(A5672,INSUMOS_AUX!A:F,6,FALSE),0)</f>
        <v>5.65</v>
      </c>
      <c r="G5672" s="375">
        <f>IF(C5672="M.O.",VLOOKUP(A5672,INSUMOS_AUX!A:F,6,FALSE),0)</f>
        <v>0</v>
      </c>
    </row>
    <row r="5673" spans="1:7">
      <c r="A5673" s="414">
        <v>12892</v>
      </c>
      <c r="B5673" s="372" t="s">
        <v>328</v>
      </c>
      <c r="C5673" s="374" t="s">
        <v>43</v>
      </c>
      <c r="D5673" s="374" t="s">
        <v>98</v>
      </c>
      <c r="E5673" s="375">
        <v>8.2407599999999998E-4</v>
      </c>
      <c r="F5673" s="268">
        <f>IF(C5673="MAT.",VLOOKUP(A5673,INSUMOS_AUX!A:F,6,FALSE),0)</f>
        <v>9</v>
      </c>
      <c r="G5673" s="375">
        <f>IF(C5673="M.O.",VLOOKUP(A5673,INSUMOS_AUX!A:F,6,FALSE),0)</f>
        <v>0</v>
      </c>
    </row>
    <row r="5674" spans="1:7">
      <c r="A5674" s="414">
        <v>12893</v>
      </c>
      <c r="B5674" s="372" t="s">
        <v>329</v>
      </c>
      <c r="C5674" s="374" t="s">
        <v>43</v>
      </c>
      <c r="D5674" s="374" t="s">
        <v>98</v>
      </c>
      <c r="E5674" s="375">
        <v>9.6059999999999998E-5</v>
      </c>
      <c r="F5674" s="268">
        <f>IF(C5674="MAT.",VLOOKUP(A5674,INSUMOS_AUX!A:F,6,FALSE),0)</f>
        <v>48</v>
      </c>
      <c r="G5674" s="375">
        <f>IF(C5674="M.O.",VLOOKUP(A5674,INSUMOS_AUX!A:F,6,FALSE),0)</f>
        <v>0</v>
      </c>
    </row>
    <row r="5675" spans="1:7">
      <c r="A5675" s="414">
        <v>2436</v>
      </c>
      <c r="B5675" s="372" t="s">
        <v>333</v>
      </c>
      <c r="C5675" s="374" t="s">
        <v>92</v>
      </c>
      <c r="D5675" s="374" t="s">
        <v>97</v>
      </c>
      <c r="E5675" s="375">
        <v>3.0903E-2</v>
      </c>
      <c r="F5675" s="268">
        <f>IF(C5675="MAT.",VLOOKUP(A5675,INSUMOS_AUX!A:F,6,FALSE),0)</f>
        <v>0</v>
      </c>
      <c r="G5675" s="375">
        <f>IF(C5675="M.O.",VLOOKUP(A5675,INSUMOS_AUX!A:F,6,FALSE),0)</f>
        <v>13.35</v>
      </c>
    </row>
    <row r="5676" spans="1:7">
      <c r="A5676" s="414">
        <v>247</v>
      </c>
      <c r="B5676" s="372" t="s">
        <v>348</v>
      </c>
      <c r="C5676" s="374" t="s">
        <v>92</v>
      </c>
      <c r="D5676" s="374" t="s">
        <v>97</v>
      </c>
      <c r="E5676" s="375">
        <v>3.0903E-2</v>
      </c>
      <c r="F5676" s="268">
        <f>IF(C5676="MAT.",VLOOKUP(A5676,INSUMOS_AUX!A:F,6,FALSE),0)</f>
        <v>0</v>
      </c>
      <c r="G5676" s="375">
        <f>IF(C5676="M.O.",VLOOKUP(A5676,INSUMOS_AUX!A:F,6,FALSE),0)</f>
        <v>10.01</v>
      </c>
    </row>
    <row r="5677" spans="1:7">
      <c r="A5677" s="414">
        <v>25966</v>
      </c>
      <c r="B5677" s="372" t="s">
        <v>3980</v>
      </c>
      <c r="C5677" s="374" t="s">
        <v>43</v>
      </c>
      <c r="D5677" s="374" t="s">
        <v>113</v>
      </c>
      <c r="E5677" s="375">
        <v>9.0690000000000001E-5</v>
      </c>
      <c r="F5677" s="268">
        <f>IF(C5677="MAT.",VLOOKUP(A5677,INSUMOS_AUX!A:F,6,FALSE),0)</f>
        <v>13.63</v>
      </c>
      <c r="G5677" s="375">
        <f>IF(C5677="M.O.",VLOOKUP(A5677,INSUMOS_AUX!A:F,6,FALSE),0)</f>
        <v>0</v>
      </c>
    </row>
    <row r="5678" spans="1:7">
      <c r="A5678" s="414">
        <v>2711</v>
      </c>
      <c r="B5678" s="372" t="s">
        <v>334</v>
      </c>
      <c r="C5678" s="374" t="s">
        <v>43</v>
      </c>
      <c r="D5678" s="374" t="s">
        <v>2</v>
      </c>
      <c r="E5678" s="375">
        <v>3.9876000000000002E-5</v>
      </c>
      <c r="F5678" s="268">
        <f>IF(C5678="MAT.",VLOOKUP(A5678,INSUMOS_AUX!A:F,6,FALSE),0)</f>
        <v>100.24</v>
      </c>
      <c r="G5678" s="375">
        <f>IF(C5678="M.O.",VLOOKUP(A5678,INSUMOS_AUX!A:F,6,FALSE),0)</f>
        <v>0</v>
      </c>
    </row>
    <row r="5679" spans="1:7">
      <c r="A5679" s="414">
        <v>36144</v>
      </c>
      <c r="B5679" s="372" t="s">
        <v>4026</v>
      </c>
      <c r="C5679" s="374" t="s">
        <v>43</v>
      </c>
      <c r="D5679" s="374" t="s">
        <v>2</v>
      </c>
      <c r="E5679" s="375">
        <v>6.6892319999999998E-3</v>
      </c>
      <c r="F5679" s="268">
        <f>IF(C5679="MAT.",VLOOKUP(A5679,INSUMOS_AUX!A:F,6,FALSE),0)</f>
        <v>1.1200000000000001</v>
      </c>
      <c r="G5679" s="375">
        <f>IF(C5679="M.O.",VLOOKUP(A5679,INSUMOS_AUX!A:F,6,FALSE),0)</f>
        <v>0</v>
      </c>
    </row>
    <row r="5680" spans="1:7">
      <c r="A5680" s="414">
        <v>36146</v>
      </c>
      <c r="B5680" s="372" t="s">
        <v>3883</v>
      </c>
      <c r="C5680" s="374" t="s">
        <v>43</v>
      </c>
      <c r="D5680" s="374" t="s">
        <v>2</v>
      </c>
      <c r="E5680" s="375">
        <v>7.4418000000000005E-5</v>
      </c>
      <c r="F5680" s="268">
        <f>IF(C5680="MAT.",VLOOKUP(A5680,INSUMOS_AUX!A:F,6,FALSE),0)</f>
        <v>170</v>
      </c>
      <c r="G5680" s="375">
        <f>IF(C5680="M.O.",VLOOKUP(A5680,INSUMOS_AUX!A:F,6,FALSE),0)</f>
        <v>0</v>
      </c>
    </row>
    <row r="5681" spans="1:7" ht="21">
      <c r="A5681" s="414">
        <v>36149</v>
      </c>
      <c r="B5681" s="372" t="s">
        <v>4647</v>
      </c>
      <c r="C5681" s="374" t="s">
        <v>43</v>
      </c>
      <c r="D5681" s="374" t="s">
        <v>2</v>
      </c>
      <c r="E5681" s="375">
        <v>4.32E-5</v>
      </c>
      <c r="F5681" s="268">
        <f>IF(C5681="MAT.",VLOOKUP(A5681,INSUMOS_AUX!A:F,6,FALSE),0)</f>
        <v>117.5</v>
      </c>
      <c r="G5681" s="375">
        <f>IF(C5681="M.O.",VLOOKUP(A5681,INSUMOS_AUX!A:F,6,FALSE),0)</f>
        <v>0</v>
      </c>
    </row>
    <row r="5682" spans="1:7">
      <c r="A5682" s="414">
        <v>36150</v>
      </c>
      <c r="B5682" s="372" t="s">
        <v>780</v>
      </c>
      <c r="C5682" s="374" t="s">
        <v>43</v>
      </c>
      <c r="D5682" s="374" t="s">
        <v>2</v>
      </c>
      <c r="E5682" s="375">
        <v>1.5877799999999999E-4</v>
      </c>
      <c r="F5682" s="268">
        <f>IF(C5682="MAT.",VLOOKUP(A5682,INSUMOS_AUX!A:F,6,FALSE),0)</f>
        <v>29.7</v>
      </c>
      <c r="G5682" s="375">
        <f>IF(C5682="M.O.",VLOOKUP(A5682,INSUMOS_AUX!A:F,6,FALSE),0)</f>
        <v>0</v>
      </c>
    </row>
    <row r="5683" spans="1:7" ht="21">
      <c r="A5683" s="414">
        <v>36153</v>
      </c>
      <c r="B5683" s="372" t="s">
        <v>4184</v>
      </c>
      <c r="C5683" s="374" t="s">
        <v>43</v>
      </c>
      <c r="D5683" s="374" t="s">
        <v>2</v>
      </c>
      <c r="E5683" s="375">
        <v>6.4499999999999996E-5</v>
      </c>
      <c r="F5683" s="268">
        <f>IF(C5683="MAT.",VLOOKUP(A5683,INSUMOS_AUX!A:F,6,FALSE),0)</f>
        <v>133.75</v>
      </c>
      <c r="G5683" s="375">
        <f>IF(C5683="M.O.",VLOOKUP(A5683,INSUMOS_AUX!A:F,6,FALSE),0)</f>
        <v>0</v>
      </c>
    </row>
    <row r="5684" spans="1:7">
      <c r="A5684" s="414">
        <v>37370</v>
      </c>
      <c r="B5684" s="372" t="s">
        <v>104</v>
      </c>
      <c r="C5684" s="374" t="s">
        <v>43</v>
      </c>
      <c r="D5684" s="374" t="s">
        <v>97</v>
      </c>
      <c r="E5684" s="375">
        <v>0.06</v>
      </c>
      <c r="F5684" s="268">
        <f>IF(C5684="MAT.",VLOOKUP(A5684,INSUMOS_AUX!A:F,6,FALSE),0)</f>
        <v>1.7</v>
      </c>
      <c r="G5684" s="375">
        <f>IF(C5684="M.O.",VLOOKUP(A5684,INSUMOS_AUX!A:F,6,FALSE),0)</f>
        <v>0</v>
      </c>
    </row>
    <row r="5685" spans="1:7">
      <c r="A5685" s="414">
        <v>37371</v>
      </c>
      <c r="B5685" s="372" t="s">
        <v>105</v>
      </c>
      <c r="C5685" s="374" t="s">
        <v>43</v>
      </c>
      <c r="D5685" s="374" t="s">
        <v>97</v>
      </c>
      <c r="E5685" s="375">
        <v>0.06</v>
      </c>
      <c r="F5685" s="268">
        <f>IF(C5685="MAT.",VLOOKUP(A5685,INSUMOS_AUX!A:F,6,FALSE),0)</f>
        <v>0.64</v>
      </c>
      <c r="G5685" s="375">
        <f>IF(C5685="M.O.",VLOOKUP(A5685,INSUMOS_AUX!A:F,6,FALSE),0)</f>
        <v>0</v>
      </c>
    </row>
    <row r="5686" spans="1:7">
      <c r="A5686" s="414">
        <v>37372</v>
      </c>
      <c r="B5686" s="372" t="s">
        <v>106</v>
      </c>
      <c r="C5686" s="374" t="s">
        <v>43</v>
      </c>
      <c r="D5686" s="374" t="s">
        <v>97</v>
      </c>
      <c r="E5686" s="375">
        <v>0.06</v>
      </c>
      <c r="F5686" s="268">
        <f>IF(C5686="MAT.",VLOOKUP(A5686,INSUMOS_AUX!A:F,6,FALSE),0)</f>
        <v>0.37</v>
      </c>
      <c r="G5686" s="375">
        <f>IF(C5686="M.O.",VLOOKUP(A5686,INSUMOS_AUX!A:F,6,FALSE),0)</f>
        <v>0</v>
      </c>
    </row>
    <row r="5687" spans="1:7">
      <c r="A5687" s="414">
        <v>37373</v>
      </c>
      <c r="B5687" s="372" t="s">
        <v>107</v>
      </c>
      <c r="C5687" s="374" t="s">
        <v>43</v>
      </c>
      <c r="D5687" s="374" t="s">
        <v>97</v>
      </c>
      <c r="E5687" s="375">
        <v>0.06</v>
      </c>
      <c r="F5687" s="268">
        <f>IF(C5687="MAT.",VLOOKUP(A5687,INSUMOS_AUX!A:F,6,FALSE),0)</f>
        <v>0.02</v>
      </c>
      <c r="G5687" s="375">
        <f>IF(C5687="M.O.",VLOOKUP(A5687,INSUMOS_AUX!A:F,6,FALSE),0)</f>
        <v>0</v>
      </c>
    </row>
    <row r="5688" spans="1:7">
      <c r="A5688" s="414">
        <v>38382</v>
      </c>
      <c r="B5688" s="372" t="s">
        <v>2915</v>
      </c>
      <c r="C5688" s="374" t="s">
        <v>43</v>
      </c>
      <c r="D5688" s="374" t="s">
        <v>2</v>
      </c>
      <c r="E5688" s="375">
        <v>1.638E-4</v>
      </c>
      <c r="F5688" s="268">
        <f>IF(C5688="MAT.",VLOOKUP(A5688,INSUMOS_AUX!A:F,6,FALSE),0)</f>
        <v>7.37</v>
      </c>
      <c r="G5688" s="375">
        <f>IF(C5688="M.O.",VLOOKUP(A5688,INSUMOS_AUX!A:F,6,FALSE),0)</f>
        <v>0</v>
      </c>
    </row>
    <row r="5689" spans="1:7">
      <c r="A5689" s="414">
        <v>38390</v>
      </c>
      <c r="B5689" s="372" t="s">
        <v>4067</v>
      </c>
      <c r="C5689" s="374" t="s">
        <v>43</v>
      </c>
      <c r="D5689" s="374" t="s">
        <v>2</v>
      </c>
      <c r="E5689" s="375">
        <v>9.0690000000000001E-5</v>
      </c>
      <c r="F5689" s="268">
        <f>IF(C5689="MAT.",VLOOKUP(A5689,INSUMOS_AUX!A:F,6,FALSE),0)</f>
        <v>22.22</v>
      </c>
      <c r="G5689" s="375">
        <f>IF(C5689="M.O.",VLOOKUP(A5689,INSUMOS_AUX!A:F,6,FALSE),0)</f>
        <v>0</v>
      </c>
    </row>
    <row r="5690" spans="1:7">
      <c r="A5690" s="414">
        <v>38393</v>
      </c>
      <c r="B5690" s="372" t="s">
        <v>4066</v>
      </c>
      <c r="C5690" s="374" t="s">
        <v>43</v>
      </c>
      <c r="D5690" s="374" t="s">
        <v>2</v>
      </c>
      <c r="E5690" s="375">
        <v>9.0690000000000001E-5</v>
      </c>
      <c r="F5690" s="268">
        <f>IF(C5690="MAT.",VLOOKUP(A5690,INSUMOS_AUX!A:F,6,FALSE),0)</f>
        <v>10.02</v>
      </c>
      <c r="G5690" s="375">
        <f>IF(C5690="M.O.",VLOOKUP(A5690,INSUMOS_AUX!A:F,6,FALSE),0)</f>
        <v>0</v>
      </c>
    </row>
    <row r="5691" spans="1:7">
      <c r="A5691" s="414">
        <v>38396</v>
      </c>
      <c r="B5691" s="372" t="s">
        <v>4090</v>
      </c>
      <c r="C5691" s="374" t="s">
        <v>43</v>
      </c>
      <c r="D5691" s="374" t="s">
        <v>2</v>
      </c>
      <c r="E5691" s="375">
        <v>3.252E-6</v>
      </c>
      <c r="F5691" s="268">
        <f>IF(C5691="MAT.",VLOOKUP(A5691,INSUMOS_AUX!A:F,6,FALSE),0)</f>
        <v>308.81</v>
      </c>
      <c r="G5691" s="375">
        <f>IF(C5691="M.O.",VLOOKUP(A5691,INSUMOS_AUX!A:F,6,FALSE),0)</f>
        <v>0</v>
      </c>
    </row>
    <row r="5692" spans="1:7">
      <c r="A5692" s="414">
        <v>38399</v>
      </c>
      <c r="B5692" s="372" t="s">
        <v>914</v>
      </c>
      <c r="C5692" s="374" t="s">
        <v>43</v>
      </c>
      <c r="D5692" s="374" t="s">
        <v>2</v>
      </c>
      <c r="E5692" s="375">
        <v>1.6248000000000001E-5</v>
      </c>
      <c r="F5692" s="268">
        <f>IF(C5692="MAT.",VLOOKUP(A5692,INSUMOS_AUX!A:F,6,FALSE),0)</f>
        <v>123.87</v>
      </c>
      <c r="G5692" s="375">
        <f>IF(C5692="M.O.",VLOOKUP(A5692,INSUMOS_AUX!A:F,6,FALSE),0)</f>
        <v>0</v>
      </c>
    </row>
    <row r="5693" spans="1:7" ht="21">
      <c r="A5693" s="414">
        <v>38413</v>
      </c>
      <c r="B5693" s="372" t="s">
        <v>2921</v>
      </c>
      <c r="C5693" s="374" t="s">
        <v>43</v>
      </c>
      <c r="D5693" s="374" t="s">
        <v>2</v>
      </c>
      <c r="E5693" s="375">
        <v>2.6460000000000002E-6</v>
      </c>
      <c r="F5693" s="268">
        <f>IF(C5693="MAT.",VLOOKUP(A5693,INSUMOS_AUX!A:F,6,FALSE),0)</f>
        <v>623.17999999999995</v>
      </c>
      <c r="G5693" s="375">
        <f>IF(C5693="M.O.",VLOOKUP(A5693,INSUMOS_AUX!A:F,6,FALSE),0)</f>
        <v>0</v>
      </c>
    </row>
    <row r="5694" spans="1:7">
      <c r="A5694" s="414">
        <v>38476</v>
      </c>
      <c r="B5694" s="372" t="s">
        <v>2266</v>
      </c>
      <c r="C5694" s="374" t="s">
        <v>43</v>
      </c>
      <c r="D5694" s="374" t="s">
        <v>2</v>
      </c>
      <c r="E5694" s="375">
        <v>1.2342E-5</v>
      </c>
      <c r="F5694" s="268">
        <f>IF(C5694="MAT.",VLOOKUP(A5694,INSUMOS_AUX!A:F,6,FALSE),0)</f>
        <v>186.63</v>
      </c>
      <c r="G5694" s="375">
        <f>IF(C5694="M.O.",VLOOKUP(A5694,INSUMOS_AUX!A:F,6,FALSE),0)</f>
        <v>0</v>
      </c>
    </row>
    <row r="5695" spans="1:7">
      <c r="A5695" s="414">
        <v>38477</v>
      </c>
      <c r="B5695" s="372" t="s">
        <v>2267</v>
      </c>
      <c r="C5695" s="374" t="s">
        <v>43</v>
      </c>
      <c r="D5695" s="374" t="s">
        <v>2</v>
      </c>
      <c r="E5695" s="375">
        <v>2.6460000000000002E-6</v>
      </c>
      <c r="F5695" s="268">
        <f>IF(C5695="MAT.",VLOOKUP(A5695,INSUMOS_AUX!A:F,6,FALSE),0)</f>
        <v>528.54</v>
      </c>
      <c r="G5695" s="375">
        <f>IF(C5695="M.O.",VLOOKUP(A5695,INSUMOS_AUX!A:F,6,FALSE),0)</f>
        <v>0</v>
      </c>
    </row>
    <row r="5696" spans="1:7">
      <c r="A5696" s="414" t="s">
        <v>6682</v>
      </c>
      <c r="B5696" s="372" t="s">
        <v>5915</v>
      </c>
      <c r="C5696" s="374" t="s">
        <v>43</v>
      </c>
      <c r="D5696" s="374" t="s">
        <v>2</v>
      </c>
      <c r="E5696" s="375">
        <v>1</v>
      </c>
      <c r="F5696" s="268">
        <f>IF(C5696="MAT.",VLOOKUP(A5696,INSUMOS_AUX!A:F,6,FALSE),0)</f>
        <v>0.41850000000000004</v>
      </c>
      <c r="G5696" s="375">
        <f>IF(C5696="M.O.",VLOOKUP(A5696,INSUMOS_AUX!A:F,6,FALSE),0)</f>
        <v>0</v>
      </c>
    </row>
    <row r="5697" spans="1:7">
      <c r="A5697" s="414"/>
      <c r="B5697" s="110"/>
      <c r="C5697" s="97"/>
      <c r="D5697" s="97"/>
      <c r="E5697" s="97"/>
      <c r="F5697" s="97"/>
      <c r="G5697" s="97"/>
    </row>
    <row r="5698" spans="1:7">
      <c r="A5698" s="414" t="s">
        <v>5964</v>
      </c>
      <c r="B5698" s="358" t="s">
        <v>5965</v>
      </c>
      <c r="C5698" s="360" t="s">
        <v>75</v>
      </c>
      <c r="D5698" s="360" t="s">
        <v>2</v>
      </c>
      <c r="E5698" s="361">
        <v>10</v>
      </c>
      <c r="F5698" s="361">
        <f t="shared" ref="F5698:G5698" si="189">SUMPRODUCT($E5699:$E5725,F5699:F5725)</f>
        <v>5.4173308493333341</v>
      </c>
      <c r="G5698" s="361">
        <f t="shared" si="189"/>
        <v>4.8126271999999997</v>
      </c>
    </row>
    <row r="5699" spans="1:7">
      <c r="A5699" s="414">
        <v>10</v>
      </c>
      <c r="B5699" s="372" t="s">
        <v>332</v>
      </c>
      <c r="C5699" s="374" t="s">
        <v>43</v>
      </c>
      <c r="D5699" s="374" t="s">
        <v>2</v>
      </c>
      <c r="E5699" s="375">
        <v>3.2068800000000001E-3</v>
      </c>
      <c r="F5699" s="268">
        <f>IF(C5699="MAT.",VLOOKUP(A5699,INSUMOS_AUX!A:F,6,FALSE),0)</f>
        <v>6.13</v>
      </c>
      <c r="G5699" s="375">
        <f>IF(C5699="M.O.",VLOOKUP(A5699,INSUMOS_AUX!A:F,6,FALSE),0)</f>
        <v>0</v>
      </c>
    </row>
    <row r="5700" spans="1:7" ht="21">
      <c r="A5700" s="414">
        <v>11359</v>
      </c>
      <c r="B5700" s="372" t="s">
        <v>5603</v>
      </c>
      <c r="C5700" s="374" t="s">
        <v>43</v>
      </c>
      <c r="D5700" s="374" t="s">
        <v>2</v>
      </c>
      <c r="E5700" s="375">
        <v>2.7080000000000002E-5</v>
      </c>
      <c r="F5700" s="268">
        <f>IF(C5700="MAT.",VLOOKUP(A5700,INSUMOS_AUX!A:F,6,FALSE),0)</f>
        <v>604.45000000000005</v>
      </c>
      <c r="G5700" s="375">
        <f>IF(C5700="M.O.",VLOOKUP(A5700,INSUMOS_AUX!A:F,6,FALSE),0)</f>
        <v>0</v>
      </c>
    </row>
    <row r="5701" spans="1:7">
      <c r="A5701" s="414">
        <v>12815</v>
      </c>
      <c r="B5701" s="372" t="s">
        <v>2406</v>
      </c>
      <c r="C5701" s="374" t="s">
        <v>43</v>
      </c>
      <c r="D5701" s="374" t="s">
        <v>2</v>
      </c>
      <c r="E5701" s="375">
        <v>3.6276400000000001E-3</v>
      </c>
      <c r="F5701" s="268">
        <f>IF(C5701="MAT.",VLOOKUP(A5701,INSUMOS_AUX!A:F,6,FALSE),0)</f>
        <v>5.65</v>
      </c>
      <c r="G5701" s="375">
        <f>IF(C5701="M.O.",VLOOKUP(A5701,INSUMOS_AUX!A:F,6,FALSE),0)</f>
        <v>0</v>
      </c>
    </row>
    <row r="5702" spans="1:7">
      <c r="A5702" s="414">
        <v>12892</v>
      </c>
      <c r="B5702" s="372" t="s">
        <v>328</v>
      </c>
      <c r="C5702" s="374" t="s">
        <v>43</v>
      </c>
      <c r="D5702" s="374" t="s">
        <v>98</v>
      </c>
      <c r="E5702" s="375">
        <v>5.4938399999999998E-3</v>
      </c>
      <c r="F5702" s="268">
        <f>IF(C5702="MAT.",VLOOKUP(A5702,INSUMOS_AUX!A:F,6,FALSE),0)</f>
        <v>9</v>
      </c>
      <c r="G5702" s="375">
        <f>IF(C5702="M.O.",VLOOKUP(A5702,INSUMOS_AUX!A:F,6,FALSE),0)</f>
        <v>0</v>
      </c>
    </row>
    <row r="5703" spans="1:7">
      <c r="A5703" s="414">
        <v>12893</v>
      </c>
      <c r="B5703" s="372" t="s">
        <v>329</v>
      </c>
      <c r="C5703" s="374" t="s">
        <v>43</v>
      </c>
      <c r="D5703" s="374" t="s">
        <v>98</v>
      </c>
      <c r="E5703" s="375">
        <v>6.4039999999999995E-4</v>
      </c>
      <c r="F5703" s="268">
        <f>IF(C5703="MAT.",VLOOKUP(A5703,INSUMOS_AUX!A:F,6,FALSE),0)</f>
        <v>48</v>
      </c>
      <c r="G5703" s="375">
        <f>IF(C5703="M.O.",VLOOKUP(A5703,INSUMOS_AUX!A:F,6,FALSE),0)</f>
        <v>0</v>
      </c>
    </row>
    <row r="5704" spans="1:7">
      <c r="A5704" s="414">
        <v>2436</v>
      </c>
      <c r="B5704" s="372" t="s">
        <v>333</v>
      </c>
      <c r="C5704" s="374" t="s">
        <v>92</v>
      </c>
      <c r="D5704" s="374" t="s">
        <v>97</v>
      </c>
      <c r="E5704" s="375">
        <v>0.20602000000000001</v>
      </c>
      <c r="F5704" s="268">
        <f>IF(C5704="MAT.",VLOOKUP(A5704,INSUMOS_AUX!A:F,6,FALSE),0)</f>
        <v>0</v>
      </c>
      <c r="G5704" s="375">
        <f>IF(C5704="M.O.",VLOOKUP(A5704,INSUMOS_AUX!A:F,6,FALSE),0)</f>
        <v>13.35</v>
      </c>
    </row>
    <row r="5705" spans="1:7">
      <c r="A5705" s="414">
        <v>247</v>
      </c>
      <c r="B5705" s="372" t="s">
        <v>348</v>
      </c>
      <c r="C5705" s="374" t="s">
        <v>92</v>
      </c>
      <c r="D5705" s="374" t="s">
        <v>97</v>
      </c>
      <c r="E5705" s="375">
        <v>0.20602000000000001</v>
      </c>
      <c r="F5705" s="268">
        <f>IF(C5705="MAT.",VLOOKUP(A5705,INSUMOS_AUX!A:F,6,FALSE),0)</f>
        <v>0</v>
      </c>
      <c r="G5705" s="375">
        <f>IF(C5705="M.O.",VLOOKUP(A5705,INSUMOS_AUX!A:F,6,FALSE),0)</f>
        <v>10.01</v>
      </c>
    </row>
    <row r="5706" spans="1:7">
      <c r="A5706" s="414">
        <v>25966</v>
      </c>
      <c r="B5706" s="372" t="s">
        <v>3980</v>
      </c>
      <c r="C5706" s="374" t="s">
        <v>43</v>
      </c>
      <c r="D5706" s="374" t="s">
        <v>113</v>
      </c>
      <c r="E5706" s="375">
        <v>6.0459999999999995E-4</v>
      </c>
      <c r="F5706" s="268">
        <f>IF(C5706="MAT.",VLOOKUP(A5706,INSUMOS_AUX!A:F,6,FALSE),0)</f>
        <v>13.63</v>
      </c>
      <c r="G5706" s="375">
        <f>IF(C5706="M.O.",VLOOKUP(A5706,INSUMOS_AUX!A:F,6,FALSE),0)</f>
        <v>0</v>
      </c>
    </row>
    <row r="5707" spans="1:7">
      <c r="A5707" s="414">
        <v>2711</v>
      </c>
      <c r="B5707" s="372" t="s">
        <v>334</v>
      </c>
      <c r="C5707" s="374" t="s">
        <v>43</v>
      </c>
      <c r="D5707" s="374" t="s">
        <v>2</v>
      </c>
      <c r="E5707" s="375">
        <v>2.6583999999999999E-4</v>
      </c>
      <c r="F5707" s="268">
        <f>IF(C5707="MAT.",VLOOKUP(A5707,INSUMOS_AUX!A:F,6,FALSE),0)</f>
        <v>100.24</v>
      </c>
      <c r="G5707" s="375">
        <f>IF(C5707="M.O.",VLOOKUP(A5707,INSUMOS_AUX!A:F,6,FALSE),0)</f>
        <v>0</v>
      </c>
    </row>
    <row r="5708" spans="1:7">
      <c r="A5708" s="414">
        <v>36144</v>
      </c>
      <c r="B5708" s="372" t="s">
        <v>4026</v>
      </c>
      <c r="C5708" s="374" t="s">
        <v>43</v>
      </c>
      <c r="D5708" s="374" t="s">
        <v>2</v>
      </c>
      <c r="E5708" s="375">
        <v>4.4594880000000003E-2</v>
      </c>
      <c r="F5708" s="268">
        <f>IF(C5708="MAT.",VLOOKUP(A5708,INSUMOS_AUX!A:F,6,FALSE),0)</f>
        <v>1.1200000000000001</v>
      </c>
      <c r="G5708" s="375">
        <f>IF(C5708="M.O.",VLOOKUP(A5708,INSUMOS_AUX!A:F,6,FALSE),0)</f>
        <v>0</v>
      </c>
    </row>
    <row r="5709" spans="1:7">
      <c r="A5709" s="414">
        <v>36146</v>
      </c>
      <c r="B5709" s="372" t="s">
        <v>3883</v>
      </c>
      <c r="C5709" s="374" t="s">
        <v>43</v>
      </c>
      <c r="D5709" s="374" t="s">
        <v>2</v>
      </c>
      <c r="E5709" s="375">
        <v>4.9611999999999996E-4</v>
      </c>
      <c r="F5709" s="268">
        <f>IF(C5709="MAT.",VLOOKUP(A5709,INSUMOS_AUX!A:F,6,FALSE),0)</f>
        <v>170</v>
      </c>
      <c r="G5709" s="375">
        <f>IF(C5709="M.O.",VLOOKUP(A5709,INSUMOS_AUX!A:F,6,FALSE),0)</f>
        <v>0</v>
      </c>
    </row>
    <row r="5710" spans="1:7" ht="21">
      <c r="A5710" s="414">
        <v>36149</v>
      </c>
      <c r="B5710" s="372" t="s">
        <v>4647</v>
      </c>
      <c r="C5710" s="374" t="s">
        <v>43</v>
      </c>
      <c r="D5710" s="374" t="s">
        <v>2</v>
      </c>
      <c r="E5710" s="375">
        <v>2.8800000000000001E-4</v>
      </c>
      <c r="F5710" s="268">
        <f>IF(C5710="MAT.",VLOOKUP(A5710,INSUMOS_AUX!A:F,6,FALSE),0)</f>
        <v>117.5</v>
      </c>
      <c r="G5710" s="375">
        <f>IF(C5710="M.O.",VLOOKUP(A5710,INSUMOS_AUX!A:F,6,FALSE),0)</f>
        <v>0</v>
      </c>
    </row>
    <row r="5711" spans="1:7">
      <c r="A5711" s="414">
        <v>36150</v>
      </c>
      <c r="B5711" s="372" t="s">
        <v>780</v>
      </c>
      <c r="C5711" s="374" t="s">
        <v>43</v>
      </c>
      <c r="D5711" s="374" t="s">
        <v>2</v>
      </c>
      <c r="E5711" s="375">
        <v>1.0585200000000001E-3</v>
      </c>
      <c r="F5711" s="268">
        <f>IF(C5711="MAT.",VLOOKUP(A5711,INSUMOS_AUX!A:F,6,FALSE),0)</f>
        <v>29.7</v>
      </c>
      <c r="G5711" s="375">
        <f>IF(C5711="M.O.",VLOOKUP(A5711,INSUMOS_AUX!A:F,6,FALSE),0)</f>
        <v>0</v>
      </c>
    </row>
    <row r="5712" spans="1:7" ht="21">
      <c r="A5712" s="414">
        <v>36153</v>
      </c>
      <c r="B5712" s="372" t="s">
        <v>4184</v>
      </c>
      <c r="C5712" s="374" t="s">
        <v>43</v>
      </c>
      <c r="D5712" s="374" t="s">
        <v>2</v>
      </c>
      <c r="E5712" s="375">
        <v>4.2999999999999999E-4</v>
      </c>
      <c r="F5712" s="268">
        <f>IF(C5712="MAT.",VLOOKUP(A5712,INSUMOS_AUX!A:F,6,FALSE),0)</f>
        <v>133.75</v>
      </c>
      <c r="G5712" s="375">
        <f>IF(C5712="M.O.",VLOOKUP(A5712,INSUMOS_AUX!A:F,6,FALSE),0)</f>
        <v>0</v>
      </c>
    </row>
    <row r="5713" spans="1:7">
      <c r="A5713" s="414">
        <v>37370</v>
      </c>
      <c r="B5713" s="372" t="s">
        <v>104</v>
      </c>
      <c r="C5713" s="374" t="s">
        <v>43</v>
      </c>
      <c r="D5713" s="374" t="s">
        <v>97</v>
      </c>
      <c r="E5713" s="375">
        <v>0.4</v>
      </c>
      <c r="F5713" s="268">
        <f>IF(C5713="MAT.",VLOOKUP(A5713,INSUMOS_AUX!A:F,6,FALSE),0)</f>
        <v>1.7</v>
      </c>
      <c r="G5713" s="375">
        <f>IF(C5713="M.O.",VLOOKUP(A5713,INSUMOS_AUX!A:F,6,FALSE),0)</f>
        <v>0</v>
      </c>
    </row>
    <row r="5714" spans="1:7">
      <c r="A5714" s="414">
        <v>37371</v>
      </c>
      <c r="B5714" s="372" t="s">
        <v>105</v>
      </c>
      <c r="C5714" s="374" t="s">
        <v>43</v>
      </c>
      <c r="D5714" s="374" t="s">
        <v>97</v>
      </c>
      <c r="E5714" s="375">
        <v>0.4</v>
      </c>
      <c r="F5714" s="268">
        <f>IF(C5714="MAT.",VLOOKUP(A5714,INSUMOS_AUX!A:F,6,FALSE),0)</f>
        <v>0.64</v>
      </c>
      <c r="G5714" s="375">
        <f>IF(C5714="M.O.",VLOOKUP(A5714,INSUMOS_AUX!A:F,6,FALSE),0)</f>
        <v>0</v>
      </c>
    </row>
    <row r="5715" spans="1:7">
      <c r="A5715" s="414">
        <v>37372</v>
      </c>
      <c r="B5715" s="372" t="s">
        <v>106</v>
      </c>
      <c r="C5715" s="374" t="s">
        <v>43</v>
      </c>
      <c r="D5715" s="374" t="s">
        <v>97</v>
      </c>
      <c r="E5715" s="375">
        <v>0.4</v>
      </c>
      <c r="F5715" s="268">
        <f>IF(C5715="MAT.",VLOOKUP(A5715,INSUMOS_AUX!A:F,6,FALSE),0)</f>
        <v>0.37</v>
      </c>
      <c r="G5715" s="375">
        <f>IF(C5715="M.O.",VLOOKUP(A5715,INSUMOS_AUX!A:F,6,FALSE),0)</f>
        <v>0</v>
      </c>
    </row>
    <row r="5716" spans="1:7">
      <c r="A5716" s="414">
        <v>37373</v>
      </c>
      <c r="B5716" s="372" t="s">
        <v>107</v>
      </c>
      <c r="C5716" s="374" t="s">
        <v>43</v>
      </c>
      <c r="D5716" s="374" t="s">
        <v>97</v>
      </c>
      <c r="E5716" s="375">
        <v>0.4</v>
      </c>
      <c r="F5716" s="268">
        <f>IF(C5716="MAT.",VLOOKUP(A5716,INSUMOS_AUX!A:F,6,FALSE),0)</f>
        <v>0.02</v>
      </c>
      <c r="G5716" s="375">
        <f>IF(C5716="M.O.",VLOOKUP(A5716,INSUMOS_AUX!A:F,6,FALSE),0)</f>
        <v>0</v>
      </c>
    </row>
    <row r="5717" spans="1:7">
      <c r="A5717" s="414">
        <v>38382</v>
      </c>
      <c r="B5717" s="372" t="s">
        <v>2915</v>
      </c>
      <c r="C5717" s="374" t="s">
        <v>43</v>
      </c>
      <c r="D5717" s="374" t="s">
        <v>2</v>
      </c>
      <c r="E5717" s="375">
        <v>1.0920000000000001E-3</v>
      </c>
      <c r="F5717" s="268">
        <f>IF(C5717="MAT.",VLOOKUP(A5717,INSUMOS_AUX!A:F,6,FALSE),0)</f>
        <v>7.37</v>
      </c>
      <c r="G5717" s="375">
        <f>IF(C5717="M.O.",VLOOKUP(A5717,INSUMOS_AUX!A:F,6,FALSE),0)</f>
        <v>0</v>
      </c>
    </row>
    <row r="5718" spans="1:7">
      <c r="A5718" s="414">
        <v>38390</v>
      </c>
      <c r="B5718" s="372" t="s">
        <v>4067</v>
      </c>
      <c r="C5718" s="374" t="s">
        <v>43</v>
      </c>
      <c r="D5718" s="374" t="s">
        <v>2</v>
      </c>
      <c r="E5718" s="375">
        <v>6.0459999999999995E-4</v>
      </c>
      <c r="F5718" s="268">
        <f>IF(C5718="MAT.",VLOOKUP(A5718,INSUMOS_AUX!A:F,6,FALSE),0)</f>
        <v>22.22</v>
      </c>
      <c r="G5718" s="375">
        <f>IF(C5718="M.O.",VLOOKUP(A5718,INSUMOS_AUX!A:F,6,FALSE),0)</f>
        <v>0</v>
      </c>
    </row>
    <row r="5719" spans="1:7">
      <c r="A5719" s="414">
        <v>38393</v>
      </c>
      <c r="B5719" s="372" t="s">
        <v>4066</v>
      </c>
      <c r="C5719" s="374" t="s">
        <v>43</v>
      </c>
      <c r="D5719" s="374" t="s">
        <v>2</v>
      </c>
      <c r="E5719" s="375">
        <v>6.0459999999999995E-4</v>
      </c>
      <c r="F5719" s="268">
        <f>IF(C5719="MAT.",VLOOKUP(A5719,INSUMOS_AUX!A:F,6,FALSE),0)</f>
        <v>10.02</v>
      </c>
      <c r="G5719" s="375">
        <f>IF(C5719="M.O.",VLOOKUP(A5719,INSUMOS_AUX!A:F,6,FALSE),0)</f>
        <v>0</v>
      </c>
    </row>
    <row r="5720" spans="1:7">
      <c r="A5720" s="414">
        <v>38396</v>
      </c>
      <c r="B5720" s="372" t="s">
        <v>4090</v>
      </c>
      <c r="C5720" s="374" t="s">
        <v>43</v>
      </c>
      <c r="D5720" s="374" t="s">
        <v>2</v>
      </c>
      <c r="E5720" s="375">
        <v>2.1679999999999999E-5</v>
      </c>
      <c r="F5720" s="268">
        <f>IF(C5720="MAT.",VLOOKUP(A5720,INSUMOS_AUX!A:F,6,FALSE),0)</f>
        <v>308.81</v>
      </c>
      <c r="G5720" s="375">
        <f>IF(C5720="M.O.",VLOOKUP(A5720,INSUMOS_AUX!A:F,6,FALSE),0)</f>
        <v>0</v>
      </c>
    </row>
    <row r="5721" spans="1:7">
      <c r="A5721" s="414">
        <v>38399</v>
      </c>
      <c r="B5721" s="372" t="s">
        <v>914</v>
      </c>
      <c r="C5721" s="374" t="s">
        <v>43</v>
      </c>
      <c r="D5721" s="374" t="s">
        <v>2</v>
      </c>
      <c r="E5721" s="375">
        <v>1.0832000000000001E-4</v>
      </c>
      <c r="F5721" s="268">
        <f>IF(C5721="MAT.",VLOOKUP(A5721,INSUMOS_AUX!A:F,6,FALSE),0)</f>
        <v>123.87</v>
      </c>
      <c r="G5721" s="375">
        <f>IF(C5721="M.O.",VLOOKUP(A5721,INSUMOS_AUX!A:F,6,FALSE),0)</f>
        <v>0</v>
      </c>
    </row>
    <row r="5722" spans="1:7" ht="21">
      <c r="A5722" s="414">
        <v>38413</v>
      </c>
      <c r="B5722" s="372" t="s">
        <v>2921</v>
      </c>
      <c r="C5722" s="374" t="s">
        <v>43</v>
      </c>
      <c r="D5722" s="374" t="s">
        <v>2</v>
      </c>
      <c r="E5722" s="375">
        <v>1.7640000000000001E-5</v>
      </c>
      <c r="F5722" s="268">
        <f>IF(C5722="MAT.",VLOOKUP(A5722,INSUMOS_AUX!A:F,6,FALSE),0)</f>
        <v>623.17999999999995</v>
      </c>
      <c r="G5722" s="375">
        <f>IF(C5722="M.O.",VLOOKUP(A5722,INSUMOS_AUX!A:F,6,FALSE),0)</f>
        <v>0</v>
      </c>
    </row>
    <row r="5723" spans="1:7">
      <c r="A5723" s="414">
        <v>38476</v>
      </c>
      <c r="B5723" s="372" t="s">
        <v>2266</v>
      </c>
      <c r="C5723" s="374" t="s">
        <v>43</v>
      </c>
      <c r="D5723" s="374" t="s">
        <v>2</v>
      </c>
      <c r="E5723" s="375">
        <v>8.2280000000000005E-5</v>
      </c>
      <c r="F5723" s="268">
        <f>IF(C5723="MAT.",VLOOKUP(A5723,INSUMOS_AUX!A:F,6,FALSE),0)</f>
        <v>186.63</v>
      </c>
      <c r="G5723" s="375">
        <f>IF(C5723="M.O.",VLOOKUP(A5723,INSUMOS_AUX!A:F,6,FALSE),0)</f>
        <v>0</v>
      </c>
    </row>
    <row r="5724" spans="1:7">
      <c r="A5724" s="414">
        <v>38477</v>
      </c>
      <c r="B5724" s="372" t="s">
        <v>2267</v>
      </c>
      <c r="C5724" s="374" t="s">
        <v>43</v>
      </c>
      <c r="D5724" s="374" t="s">
        <v>2</v>
      </c>
      <c r="E5724" s="375">
        <v>1.7640000000000001E-5</v>
      </c>
      <c r="F5724" s="268">
        <f>IF(C5724="MAT.",VLOOKUP(A5724,INSUMOS_AUX!A:F,6,FALSE),0)</f>
        <v>528.54</v>
      </c>
      <c r="G5724" s="375">
        <f>IF(C5724="M.O.",VLOOKUP(A5724,INSUMOS_AUX!A:F,6,FALSE),0)</f>
        <v>0</v>
      </c>
    </row>
    <row r="5725" spans="1:7">
      <c r="A5725" s="414" t="s">
        <v>6688</v>
      </c>
      <c r="B5725" s="372" t="s">
        <v>5965</v>
      </c>
      <c r="C5725" s="374" t="s">
        <v>43</v>
      </c>
      <c r="D5725" s="374" t="s">
        <v>2</v>
      </c>
      <c r="E5725" s="375">
        <v>1</v>
      </c>
      <c r="F5725" s="268">
        <f>IF(C5725="MAT.",VLOOKUP(A5725,INSUMOS_AUX!A:F,6,FALSE),0)</f>
        <v>3.8133333333333339</v>
      </c>
      <c r="G5725" s="375">
        <f>IF(C5725="M.O.",VLOOKUP(A5725,INSUMOS_AUX!A:F,6,FALSE),0)</f>
        <v>0</v>
      </c>
    </row>
    <row r="5726" spans="1:7">
      <c r="A5726" s="414"/>
      <c r="B5726" s="110"/>
      <c r="C5726" s="97"/>
      <c r="D5726" s="97"/>
      <c r="E5726" s="97"/>
      <c r="F5726" s="97"/>
      <c r="G5726" s="97"/>
    </row>
    <row r="5727" spans="1:7">
      <c r="A5727" s="414" t="s">
        <v>5966</v>
      </c>
      <c r="B5727" s="358" t="s">
        <v>5967</v>
      </c>
      <c r="C5727" s="360" t="s">
        <v>75</v>
      </c>
      <c r="D5727" s="360" t="s">
        <v>2</v>
      </c>
      <c r="E5727" s="361">
        <v>3</v>
      </c>
      <c r="F5727" s="361">
        <f t="shared" ref="F5727:G5727" si="190">SUMPRODUCT($E5728:$E5754,F5728:F5754)</f>
        <v>57.281528241133337</v>
      </c>
      <c r="G5727" s="361">
        <f t="shared" si="190"/>
        <v>9.8658857600000012</v>
      </c>
    </row>
    <row r="5728" spans="1:7">
      <c r="A5728" s="414">
        <v>10</v>
      </c>
      <c r="B5728" s="372" t="s">
        <v>332</v>
      </c>
      <c r="C5728" s="374" t="s">
        <v>43</v>
      </c>
      <c r="D5728" s="374" t="s">
        <v>2</v>
      </c>
      <c r="E5728" s="375">
        <v>6.5741039999999999E-3</v>
      </c>
      <c r="F5728" s="268">
        <f>IF(C5728="MAT.",VLOOKUP(A5728,INSUMOS_AUX!A:F,6,FALSE),0)</f>
        <v>6.13</v>
      </c>
      <c r="G5728" s="375">
        <f>IF(C5728="M.O.",VLOOKUP(A5728,INSUMOS_AUX!A:F,6,FALSE),0)</f>
        <v>0</v>
      </c>
    </row>
    <row r="5729" spans="1:7" ht="21">
      <c r="A5729" s="414">
        <v>11359</v>
      </c>
      <c r="B5729" s="372" t="s">
        <v>5603</v>
      </c>
      <c r="C5729" s="374" t="s">
        <v>43</v>
      </c>
      <c r="D5729" s="374" t="s">
        <v>2</v>
      </c>
      <c r="E5729" s="375">
        <v>5.5513999999999997E-5</v>
      </c>
      <c r="F5729" s="268">
        <f>IF(C5729="MAT.",VLOOKUP(A5729,INSUMOS_AUX!A:F,6,FALSE),0)</f>
        <v>604.45000000000005</v>
      </c>
      <c r="G5729" s="375">
        <f>IF(C5729="M.O.",VLOOKUP(A5729,INSUMOS_AUX!A:F,6,FALSE),0)</f>
        <v>0</v>
      </c>
    </row>
    <row r="5730" spans="1:7">
      <c r="A5730" s="414">
        <v>12815</v>
      </c>
      <c r="B5730" s="372" t="s">
        <v>2406</v>
      </c>
      <c r="C5730" s="374" t="s">
        <v>43</v>
      </c>
      <c r="D5730" s="374" t="s">
        <v>2</v>
      </c>
      <c r="E5730" s="375">
        <v>7.4366620000000001E-3</v>
      </c>
      <c r="F5730" s="268">
        <f>IF(C5730="MAT.",VLOOKUP(A5730,INSUMOS_AUX!A:F,6,FALSE),0)</f>
        <v>5.65</v>
      </c>
      <c r="G5730" s="375">
        <f>IF(C5730="M.O.",VLOOKUP(A5730,INSUMOS_AUX!A:F,6,FALSE),0)</f>
        <v>0</v>
      </c>
    </row>
    <row r="5731" spans="1:7">
      <c r="A5731" s="414">
        <v>12892</v>
      </c>
      <c r="B5731" s="372" t="s">
        <v>328</v>
      </c>
      <c r="C5731" s="374" t="s">
        <v>43</v>
      </c>
      <c r="D5731" s="374" t="s">
        <v>98</v>
      </c>
      <c r="E5731" s="375">
        <v>1.1262372E-2</v>
      </c>
      <c r="F5731" s="268">
        <f>IF(C5731="MAT.",VLOOKUP(A5731,INSUMOS_AUX!A:F,6,FALSE),0)</f>
        <v>9</v>
      </c>
      <c r="G5731" s="375">
        <f>IF(C5731="M.O.",VLOOKUP(A5731,INSUMOS_AUX!A:F,6,FALSE),0)</f>
        <v>0</v>
      </c>
    </row>
    <row r="5732" spans="1:7">
      <c r="A5732" s="414">
        <v>12893</v>
      </c>
      <c r="B5732" s="372" t="s">
        <v>329</v>
      </c>
      <c r="C5732" s="374" t="s">
        <v>43</v>
      </c>
      <c r="D5732" s="374" t="s">
        <v>98</v>
      </c>
      <c r="E5732" s="375">
        <v>1.3128199999999999E-3</v>
      </c>
      <c r="F5732" s="268">
        <f>IF(C5732="MAT.",VLOOKUP(A5732,INSUMOS_AUX!A:F,6,FALSE),0)</f>
        <v>48</v>
      </c>
      <c r="G5732" s="375">
        <f>IF(C5732="M.O.",VLOOKUP(A5732,INSUMOS_AUX!A:F,6,FALSE),0)</f>
        <v>0</v>
      </c>
    </row>
    <row r="5733" spans="1:7">
      <c r="A5733" s="414">
        <v>2436</v>
      </c>
      <c r="B5733" s="372" t="s">
        <v>333</v>
      </c>
      <c r="C5733" s="374" t="s">
        <v>92</v>
      </c>
      <c r="D5733" s="374" t="s">
        <v>97</v>
      </c>
      <c r="E5733" s="375">
        <v>0.42234100000000002</v>
      </c>
      <c r="F5733" s="268">
        <f>IF(C5733="MAT.",VLOOKUP(A5733,INSUMOS_AUX!A:F,6,FALSE),0)</f>
        <v>0</v>
      </c>
      <c r="G5733" s="375">
        <f>IF(C5733="M.O.",VLOOKUP(A5733,INSUMOS_AUX!A:F,6,FALSE),0)</f>
        <v>13.35</v>
      </c>
    </row>
    <row r="5734" spans="1:7">
      <c r="A5734" s="414">
        <v>247</v>
      </c>
      <c r="B5734" s="372" t="s">
        <v>348</v>
      </c>
      <c r="C5734" s="374" t="s">
        <v>92</v>
      </c>
      <c r="D5734" s="374" t="s">
        <v>97</v>
      </c>
      <c r="E5734" s="375">
        <v>0.42234100000000002</v>
      </c>
      <c r="F5734" s="268">
        <f>IF(C5734="MAT.",VLOOKUP(A5734,INSUMOS_AUX!A:F,6,FALSE),0)</f>
        <v>0</v>
      </c>
      <c r="G5734" s="375">
        <f>IF(C5734="M.O.",VLOOKUP(A5734,INSUMOS_AUX!A:F,6,FALSE),0)</f>
        <v>10.01</v>
      </c>
    </row>
    <row r="5735" spans="1:7">
      <c r="A5735" s="414">
        <v>25966</v>
      </c>
      <c r="B5735" s="372" t="s">
        <v>3980</v>
      </c>
      <c r="C5735" s="374" t="s">
        <v>43</v>
      </c>
      <c r="D5735" s="374" t="s">
        <v>113</v>
      </c>
      <c r="E5735" s="375">
        <v>1.2394299999999999E-3</v>
      </c>
      <c r="F5735" s="268">
        <f>IF(C5735="MAT.",VLOOKUP(A5735,INSUMOS_AUX!A:F,6,FALSE),0)</f>
        <v>13.63</v>
      </c>
      <c r="G5735" s="375">
        <f>IF(C5735="M.O.",VLOOKUP(A5735,INSUMOS_AUX!A:F,6,FALSE),0)</f>
        <v>0</v>
      </c>
    </row>
    <row r="5736" spans="1:7">
      <c r="A5736" s="414">
        <v>2711</v>
      </c>
      <c r="B5736" s="372" t="s">
        <v>334</v>
      </c>
      <c r="C5736" s="374" t="s">
        <v>43</v>
      </c>
      <c r="D5736" s="374" t="s">
        <v>2</v>
      </c>
      <c r="E5736" s="375">
        <v>5.4497200000000001E-4</v>
      </c>
      <c r="F5736" s="268">
        <f>IF(C5736="MAT.",VLOOKUP(A5736,INSUMOS_AUX!A:F,6,FALSE),0)</f>
        <v>100.24</v>
      </c>
      <c r="G5736" s="375">
        <f>IF(C5736="M.O.",VLOOKUP(A5736,INSUMOS_AUX!A:F,6,FALSE),0)</f>
        <v>0</v>
      </c>
    </row>
    <row r="5737" spans="1:7">
      <c r="A5737" s="414">
        <v>36144</v>
      </c>
      <c r="B5737" s="372" t="s">
        <v>4026</v>
      </c>
      <c r="C5737" s="374" t="s">
        <v>43</v>
      </c>
      <c r="D5737" s="374" t="s">
        <v>2</v>
      </c>
      <c r="E5737" s="375">
        <v>9.1419503999999999E-2</v>
      </c>
      <c r="F5737" s="268">
        <f>IF(C5737="MAT.",VLOOKUP(A5737,INSUMOS_AUX!A:F,6,FALSE),0)</f>
        <v>1.1200000000000001</v>
      </c>
      <c r="G5737" s="375">
        <f>IF(C5737="M.O.",VLOOKUP(A5737,INSUMOS_AUX!A:F,6,FALSE),0)</f>
        <v>0</v>
      </c>
    </row>
    <row r="5738" spans="1:7">
      <c r="A5738" s="414">
        <v>36146</v>
      </c>
      <c r="B5738" s="372" t="s">
        <v>3883</v>
      </c>
      <c r="C5738" s="374" t="s">
        <v>43</v>
      </c>
      <c r="D5738" s="374" t="s">
        <v>2</v>
      </c>
      <c r="E5738" s="375">
        <v>1.017046E-3</v>
      </c>
      <c r="F5738" s="268">
        <f>IF(C5738="MAT.",VLOOKUP(A5738,INSUMOS_AUX!A:F,6,FALSE),0)</f>
        <v>170</v>
      </c>
      <c r="G5738" s="375">
        <f>IF(C5738="M.O.",VLOOKUP(A5738,INSUMOS_AUX!A:F,6,FALSE),0)</f>
        <v>0</v>
      </c>
    </row>
    <row r="5739" spans="1:7" ht="21">
      <c r="A5739" s="414">
        <v>36149</v>
      </c>
      <c r="B5739" s="372" t="s">
        <v>4647</v>
      </c>
      <c r="C5739" s="374" t="s">
        <v>43</v>
      </c>
      <c r="D5739" s="374" t="s">
        <v>2</v>
      </c>
      <c r="E5739" s="375">
        <v>5.9040000000000004E-4</v>
      </c>
      <c r="F5739" s="268">
        <f>IF(C5739="MAT.",VLOOKUP(A5739,INSUMOS_AUX!A:F,6,FALSE),0)</f>
        <v>117.5</v>
      </c>
      <c r="G5739" s="375">
        <f>IF(C5739="M.O.",VLOOKUP(A5739,INSUMOS_AUX!A:F,6,FALSE),0)</f>
        <v>0</v>
      </c>
    </row>
    <row r="5740" spans="1:7">
      <c r="A5740" s="414">
        <v>36150</v>
      </c>
      <c r="B5740" s="372" t="s">
        <v>780</v>
      </c>
      <c r="C5740" s="374" t="s">
        <v>43</v>
      </c>
      <c r="D5740" s="374" t="s">
        <v>2</v>
      </c>
      <c r="E5740" s="375">
        <v>2.1699660000000002E-3</v>
      </c>
      <c r="F5740" s="268">
        <f>IF(C5740="MAT.",VLOOKUP(A5740,INSUMOS_AUX!A:F,6,FALSE),0)</f>
        <v>29.7</v>
      </c>
      <c r="G5740" s="375">
        <f>IF(C5740="M.O.",VLOOKUP(A5740,INSUMOS_AUX!A:F,6,FALSE),0)</f>
        <v>0</v>
      </c>
    </row>
    <row r="5741" spans="1:7" ht="21">
      <c r="A5741" s="414">
        <v>36153</v>
      </c>
      <c r="B5741" s="372" t="s">
        <v>4184</v>
      </c>
      <c r="C5741" s="374" t="s">
        <v>43</v>
      </c>
      <c r="D5741" s="374" t="s">
        <v>2</v>
      </c>
      <c r="E5741" s="375">
        <v>8.8150000000000001E-4</v>
      </c>
      <c r="F5741" s="268">
        <f>IF(C5741="MAT.",VLOOKUP(A5741,INSUMOS_AUX!A:F,6,FALSE),0)</f>
        <v>133.75</v>
      </c>
      <c r="G5741" s="375">
        <f>IF(C5741="M.O.",VLOOKUP(A5741,INSUMOS_AUX!A:F,6,FALSE),0)</f>
        <v>0</v>
      </c>
    </row>
    <row r="5742" spans="1:7">
      <c r="A5742" s="414">
        <v>37370</v>
      </c>
      <c r="B5742" s="372" t="s">
        <v>104</v>
      </c>
      <c r="C5742" s="374" t="s">
        <v>43</v>
      </c>
      <c r="D5742" s="374" t="s">
        <v>97</v>
      </c>
      <c r="E5742" s="375">
        <v>0.82</v>
      </c>
      <c r="F5742" s="268">
        <f>IF(C5742="MAT.",VLOOKUP(A5742,INSUMOS_AUX!A:F,6,FALSE),0)</f>
        <v>1.7</v>
      </c>
      <c r="G5742" s="375">
        <f>IF(C5742="M.O.",VLOOKUP(A5742,INSUMOS_AUX!A:F,6,FALSE),0)</f>
        <v>0</v>
      </c>
    </row>
    <row r="5743" spans="1:7">
      <c r="A5743" s="414">
        <v>37371</v>
      </c>
      <c r="B5743" s="372" t="s">
        <v>105</v>
      </c>
      <c r="C5743" s="374" t="s">
        <v>43</v>
      </c>
      <c r="D5743" s="374" t="s">
        <v>97</v>
      </c>
      <c r="E5743" s="375">
        <v>0.82</v>
      </c>
      <c r="F5743" s="268">
        <f>IF(C5743="MAT.",VLOOKUP(A5743,INSUMOS_AUX!A:F,6,FALSE),0)</f>
        <v>0.64</v>
      </c>
      <c r="G5743" s="375">
        <f>IF(C5743="M.O.",VLOOKUP(A5743,INSUMOS_AUX!A:F,6,FALSE),0)</f>
        <v>0</v>
      </c>
    </row>
    <row r="5744" spans="1:7">
      <c r="A5744" s="414">
        <v>37372</v>
      </c>
      <c r="B5744" s="372" t="s">
        <v>106</v>
      </c>
      <c r="C5744" s="374" t="s">
        <v>43</v>
      </c>
      <c r="D5744" s="374" t="s">
        <v>97</v>
      </c>
      <c r="E5744" s="375">
        <v>0.82</v>
      </c>
      <c r="F5744" s="268">
        <f>IF(C5744="MAT.",VLOOKUP(A5744,INSUMOS_AUX!A:F,6,FALSE),0)</f>
        <v>0.37</v>
      </c>
      <c r="G5744" s="375">
        <f>IF(C5744="M.O.",VLOOKUP(A5744,INSUMOS_AUX!A:F,6,FALSE),0)</f>
        <v>0</v>
      </c>
    </row>
    <row r="5745" spans="1:7">
      <c r="A5745" s="414">
        <v>37373</v>
      </c>
      <c r="B5745" s="372" t="s">
        <v>107</v>
      </c>
      <c r="C5745" s="374" t="s">
        <v>43</v>
      </c>
      <c r="D5745" s="374" t="s">
        <v>97</v>
      </c>
      <c r="E5745" s="375">
        <v>0.82</v>
      </c>
      <c r="F5745" s="268">
        <f>IF(C5745="MAT.",VLOOKUP(A5745,INSUMOS_AUX!A:F,6,FALSE),0)</f>
        <v>0.02</v>
      </c>
      <c r="G5745" s="375">
        <f>IF(C5745="M.O.",VLOOKUP(A5745,INSUMOS_AUX!A:F,6,FALSE),0)</f>
        <v>0</v>
      </c>
    </row>
    <row r="5746" spans="1:7">
      <c r="A5746" s="414">
        <v>38382</v>
      </c>
      <c r="B5746" s="372" t="s">
        <v>2915</v>
      </c>
      <c r="C5746" s="374" t="s">
        <v>43</v>
      </c>
      <c r="D5746" s="374" t="s">
        <v>2</v>
      </c>
      <c r="E5746" s="375">
        <v>2.2385999999999999E-3</v>
      </c>
      <c r="F5746" s="268">
        <f>IF(C5746="MAT.",VLOOKUP(A5746,INSUMOS_AUX!A:F,6,FALSE),0)</f>
        <v>7.37</v>
      </c>
      <c r="G5746" s="375">
        <f>IF(C5746="M.O.",VLOOKUP(A5746,INSUMOS_AUX!A:F,6,FALSE),0)</f>
        <v>0</v>
      </c>
    </row>
    <row r="5747" spans="1:7">
      <c r="A5747" s="414">
        <v>38390</v>
      </c>
      <c r="B5747" s="372" t="s">
        <v>4067</v>
      </c>
      <c r="C5747" s="374" t="s">
        <v>43</v>
      </c>
      <c r="D5747" s="374" t="s">
        <v>2</v>
      </c>
      <c r="E5747" s="375">
        <v>1.2394299999999999E-3</v>
      </c>
      <c r="F5747" s="268">
        <f>IF(C5747="MAT.",VLOOKUP(A5747,INSUMOS_AUX!A:F,6,FALSE),0)</f>
        <v>22.22</v>
      </c>
      <c r="G5747" s="375">
        <f>IF(C5747="M.O.",VLOOKUP(A5747,INSUMOS_AUX!A:F,6,FALSE),0)</f>
        <v>0</v>
      </c>
    </row>
    <row r="5748" spans="1:7">
      <c r="A5748" s="414">
        <v>38393</v>
      </c>
      <c r="B5748" s="372" t="s">
        <v>4066</v>
      </c>
      <c r="C5748" s="374" t="s">
        <v>43</v>
      </c>
      <c r="D5748" s="374" t="s">
        <v>2</v>
      </c>
      <c r="E5748" s="375">
        <v>1.2394299999999999E-3</v>
      </c>
      <c r="F5748" s="268">
        <f>IF(C5748="MAT.",VLOOKUP(A5748,INSUMOS_AUX!A:F,6,FALSE),0)</f>
        <v>10.02</v>
      </c>
      <c r="G5748" s="375">
        <f>IF(C5748="M.O.",VLOOKUP(A5748,INSUMOS_AUX!A:F,6,FALSE),0)</f>
        <v>0</v>
      </c>
    </row>
    <row r="5749" spans="1:7">
      <c r="A5749" s="414">
        <v>38396</v>
      </c>
      <c r="B5749" s="372" t="s">
        <v>4090</v>
      </c>
      <c r="C5749" s="374" t="s">
        <v>43</v>
      </c>
      <c r="D5749" s="374" t="s">
        <v>2</v>
      </c>
      <c r="E5749" s="375">
        <v>4.4443999999999997E-5</v>
      </c>
      <c r="F5749" s="268">
        <f>IF(C5749="MAT.",VLOOKUP(A5749,INSUMOS_AUX!A:F,6,FALSE),0)</f>
        <v>308.81</v>
      </c>
      <c r="G5749" s="375">
        <f>IF(C5749="M.O.",VLOOKUP(A5749,INSUMOS_AUX!A:F,6,FALSE),0)</f>
        <v>0</v>
      </c>
    </row>
    <row r="5750" spans="1:7">
      <c r="A5750" s="414">
        <v>38399</v>
      </c>
      <c r="B5750" s="372" t="s">
        <v>914</v>
      </c>
      <c r="C5750" s="374" t="s">
        <v>43</v>
      </c>
      <c r="D5750" s="374" t="s">
        <v>2</v>
      </c>
      <c r="E5750" s="375">
        <v>2.2205599999999999E-4</v>
      </c>
      <c r="F5750" s="268">
        <f>IF(C5750="MAT.",VLOOKUP(A5750,INSUMOS_AUX!A:F,6,FALSE),0)</f>
        <v>123.87</v>
      </c>
      <c r="G5750" s="375">
        <f>IF(C5750="M.O.",VLOOKUP(A5750,INSUMOS_AUX!A:F,6,FALSE),0)</f>
        <v>0</v>
      </c>
    </row>
    <row r="5751" spans="1:7" ht="21">
      <c r="A5751" s="414">
        <v>38413</v>
      </c>
      <c r="B5751" s="372" t="s">
        <v>2921</v>
      </c>
      <c r="C5751" s="374" t="s">
        <v>43</v>
      </c>
      <c r="D5751" s="374" t="s">
        <v>2</v>
      </c>
      <c r="E5751" s="375">
        <v>3.6161999999999997E-5</v>
      </c>
      <c r="F5751" s="268">
        <f>IF(C5751="MAT.",VLOOKUP(A5751,INSUMOS_AUX!A:F,6,FALSE),0)</f>
        <v>623.17999999999995</v>
      </c>
      <c r="G5751" s="375">
        <f>IF(C5751="M.O.",VLOOKUP(A5751,INSUMOS_AUX!A:F,6,FALSE),0)</f>
        <v>0</v>
      </c>
    </row>
    <row r="5752" spans="1:7">
      <c r="A5752" s="414">
        <v>38476</v>
      </c>
      <c r="B5752" s="372" t="s">
        <v>2266</v>
      </c>
      <c r="C5752" s="374" t="s">
        <v>43</v>
      </c>
      <c r="D5752" s="374" t="s">
        <v>2</v>
      </c>
      <c r="E5752" s="375">
        <v>1.68674E-4</v>
      </c>
      <c r="F5752" s="268">
        <f>IF(C5752="MAT.",VLOOKUP(A5752,INSUMOS_AUX!A:F,6,FALSE),0)</f>
        <v>186.63</v>
      </c>
      <c r="G5752" s="375">
        <f>IF(C5752="M.O.",VLOOKUP(A5752,INSUMOS_AUX!A:F,6,FALSE),0)</f>
        <v>0</v>
      </c>
    </row>
    <row r="5753" spans="1:7">
      <c r="A5753" s="414">
        <v>38477</v>
      </c>
      <c r="B5753" s="372" t="s">
        <v>2267</v>
      </c>
      <c r="C5753" s="374" t="s">
        <v>43</v>
      </c>
      <c r="D5753" s="374" t="s">
        <v>2</v>
      </c>
      <c r="E5753" s="375">
        <v>3.6161999999999997E-5</v>
      </c>
      <c r="F5753" s="268">
        <f>IF(C5753="MAT.",VLOOKUP(A5753,INSUMOS_AUX!A:F,6,FALSE),0)</f>
        <v>528.54</v>
      </c>
      <c r="G5753" s="375">
        <f>IF(C5753="M.O.",VLOOKUP(A5753,INSUMOS_AUX!A:F,6,FALSE),0)</f>
        <v>0</v>
      </c>
    </row>
    <row r="5754" spans="1:7">
      <c r="A5754" s="414" t="s">
        <v>6695</v>
      </c>
      <c r="B5754" s="372" t="s">
        <v>5967</v>
      </c>
      <c r="C5754" s="374" t="s">
        <v>43</v>
      </c>
      <c r="D5754" s="374" t="s">
        <v>2</v>
      </c>
      <c r="E5754" s="375">
        <v>1</v>
      </c>
      <c r="F5754" s="268">
        <f>IF(C5754="MAT.",VLOOKUP(A5754,INSUMOS_AUX!A:F,6,FALSE),0)</f>
        <v>53.993333333333339</v>
      </c>
      <c r="G5754" s="375">
        <f>IF(C5754="M.O.",VLOOKUP(A5754,INSUMOS_AUX!A:F,6,FALSE),0)</f>
        <v>0</v>
      </c>
    </row>
    <row r="5755" spans="1:7">
      <c r="A5755" s="414"/>
      <c r="B5755" s="110"/>
      <c r="C5755" s="97"/>
      <c r="D5755" s="97"/>
      <c r="E5755" s="97"/>
      <c r="F5755" s="97"/>
      <c r="G5755" s="97"/>
    </row>
    <row r="5756" spans="1:7">
      <c r="A5756" s="414" t="s">
        <v>5968</v>
      </c>
      <c r="B5756" s="358" t="s">
        <v>5969</v>
      </c>
      <c r="C5756" s="360" t="s">
        <v>75</v>
      </c>
      <c r="D5756" s="360" t="s">
        <v>2</v>
      </c>
      <c r="E5756" s="361">
        <v>3</v>
      </c>
      <c r="F5756" s="361">
        <f t="shared" ref="F5756:G5756" si="191">SUMPRODUCT($E5757:$E5783,F5757:F5783)</f>
        <v>99.238194907800008</v>
      </c>
      <c r="G5756" s="361">
        <f t="shared" si="191"/>
        <v>9.8658857600000012</v>
      </c>
    </row>
    <row r="5757" spans="1:7">
      <c r="A5757" s="414">
        <v>10</v>
      </c>
      <c r="B5757" s="372" t="s">
        <v>332</v>
      </c>
      <c r="C5757" s="374" t="s">
        <v>43</v>
      </c>
      <c r="D5757" s="374" t="s">
        <v>2</v>
      </c>
      <c r="E5757" s="375">
        <v>6.5741039999999999E-3</v>
      </c>
      <c r="F5757" s="268">
        <f>IF(C5757="MAT.",VLOOKUP(A5757,INSUMOS_AUX!A:F,6,FALSE),0)</f>
        <v>6.13</v>
      </c>
      <c r="G5757" s="375">
        <f>IF(C5757="M.O.",VLOOKUP(A5757,INSUMOS_AUX!A:F,6,FALSE),0)</f>
        <v>0</v>
      </c>
    </row>
    <row r="5758" spans="1:7" ht="21">
      <c r="A5758" s="414">
        <v>11359</v>
      </c>
      <c r="B5758" s="372" t="s">
        <v>5603</v>
      </c>
      <c r="C5758" s="374" t="s">
        <v>43</v>
      </c>
      <c r="D5758" s="374" t="s">
        <v>2</v>
      </c>
      <c r="E5758" s="375">
        <v>5.5513999999999997E-5</v>
      </c>
      <c r="F5758" s="268">
        <f>IF(C5758="MAT.",VLOOKUP(A5758,INSUMOS_AUX!A:F,6,FALSE),0)</f>
        <v>604.45000000000005</v>
      </c>
      <c r="G5758" s="375">
        <f>IF(C5758="M.O.",VLOOKUP(A5758,INSUMOS_AUX!A:F,6,FALSE),0)</f>
        <v>0</v>
      </c>
    </row>
    <row r="5759" spans="1:7">
      <c r="A5759" s="414">
        <v>12815</v>
      </c>
      <c r="B5759" s="372" t="s">
        <v>2406</v>
      </c>
      <c r="C5759" s="374" t="s">
        <v>43</v>
      </c>
      <c r="D5759" s="374" t="s">
        <v>2</v>
      </c>
      <c r="E5759" s="375">
        <v>7.4366620000000001E-3</v>
      </c>
      <c r="F5759" s="268">
        <f>IF(C5759="MAT.",VLOOKUP(A5759,INSUMOS_AUX!A:F,6,FALSE),0)</f>
        <v>5.65</v>
      </c>
      <c r="G5759" s="375">
        <f>IF(C5759="M.O.",VLOOKUP(A5759,INSUMOS_AUX!A:F,6,FALSE),0)</f>
        <v>0</v>
      </c>
    </row>
    <row r="5760" spans="1:7">
      <c r="A5760" s="414">
        <v>12892</v>
      </c>
      <c r="B5760" s="372" t="s">
        <v>328</v>
      </c>
      <c r="C5760" s="374" t="s">
        <v>43</v>
      </c>
      <c r="D5760" s="374" t="s">
        <v>98</v>
      </c>
      <c r="E5760" s="375">
        <v>1.1262372E-2</v>
      </c>
      <c r="F5760" s="268">
        <f>IF(C5760="MAT.",VLOOKUP(A5760,INSUMOS_AUX!A:F,6,FALSE),0)</f>
        <v>9</v>
      </c>
      <c r="G5760" s="375">
        <f>IF(C5760="M.O.",VLOOKUP(A5760,INSUMOS_AUX!A:F,6,FALSE),0)</f>
        <v>0</v>
      </c>
    </row>
    <row r="5761" spans="1:7">
      <c r="A5761" s="414">
        <v>12893</v>
      </c>
      <c r="B5761" s="372" t="s">
        <v>329</v>
      </c>
      <c r="C5761" s="374" t="s">
        <v>43</v>
      </c>
      <c r="D5761" s="374" t="s">
        <v>98</v>
      </c>
      <c r="E5761" s="375">
        <v>1.3128199999999999E-3</v>
      </c>
      <c r="F5761" s="268">
        <f>IF(C5761="MAT.",VLOOKUP(A5761,INSUMOS_AUX!A:F,6,FALSE),0)</f>
        <v>48</v>
      </c>
      <c r="G5761" s="375">
        <f>IF(C5761="M.O.",VLOOKUP(A5761,INSUMOS_AUX!A:F,6,FALSE),0)</f>
        <v>0</v>
      </c>
    </row>
    <row r="5762" spans="1:7">
      <c r="A5762" s="414">
        <v>2436</v>
      </c>
      <c r="B5762" s="372" t="s">
        <v>333</v>
      </c>
      <c r="C5762" s="374" t="s">
        <v>92</v>
      </c>
      <c r="D5762" s="374" t="s">
        <v>97</v>
      </c>
      <c r="E5762" s="375">
        <v>0.42234100000000002</v>
      </c>
      <c r="F5762" s="268">
        <f>IF(C5762="MAT.",VLOOKUP(A5762,INSUMOS_AUX!A:F,6,FALSE),0)</f>
        <v>0</v>
      </c>
      <c r="G5762" s="375">
        <f>IF(C5762="M.O.",VLOOKUP(A5762,INSUMOS_AUX!A:F,6,FALSE),0)</f>
        <v>13.35</v>
      </c>
    </row>
    <row r="5763" spans="1:7">
      <c r="A5763" s="414">
        <v>247</v>
      </c>
      <c r="B5763" s="372" t="s">
        <v>348</v>
      </c>
      <c r="C5763" s="374" t="s">
        <v>92</v>
      </c>
      <c r="D5763" s="374" t="s">
        <v>97</v>
      </c>
      <c r="E5763" s="375">
        <v>0.42234100000000002</v>
      </c>
      <c r="F5763" s="268">
        <f>IF(C5763="MAT.",VLOOKUP(A5763,INSUMOS_AUX!A:F,6,FALSE),0)</f>
        <v>0</v>
      </c>
      <c r="G5763" s="375">
        <f>IF(C5763="M.O.",VLOOKUP(A5763,INSUMOS_AUX!A:F,6,FALSE),0)</f>
        <v>10.01</v>
      </c>
    </row>
    <row r="5764" spans="1:7">
      <c r="A5764" s="414">
        <v>25966</v>
      </c>
      <c r="B5764" s="372" t="s">
        <v>3980</v>
      </c>
      <c r="C5764" s="374" t="s">
        <v>43</v>
      </c>
      <c r="D5764" s="374" t="s">
        <v>113</v>
      </c>
      <c r="E5764" s="375">
        <v>1.2394299999999999E-3</v>
      </c>
      <c r="F5764" s="268">
        <f>IF(C5764="MAT.",VLOOKUP(A5764,INSUMOS_AUX!A:F,6,FALSE),0)</f>
        <v>13.63</v>
      </c>
      <c r="G5764" s="375">
        <f>IF(C5764="M.O.",VLOOKUP(A5764,INSUMOS_AUX!A:F,6,FALSE),0)</f>
        <v>0</v>
      </c>
    </row>
    <row r="5765" spans="1:7">
      <c r="A5765" s="414">
        <v>2711</v>
      </c>
      <c r="B5765" s="372" t="s">
        <v>334</v>
      </c>
      <c r="C5765" s="374" t="s">
        <v>43</v>
      </c>
      <c r="D5765" s="374" t="s">
        <v>2</v>
      </c>
      <c r="E5765" s="375">
        <v>5.4497200000000001E-4</v>
      </c>
      <c r="F5765" s="268">
        <f>IF(C5765="MAT.",VLOOKUP(A5765,INSUMOS_AUX!A:F,6,FALSE),0)</f>
        <v>100.24</v>
      </c>
      <c r="G5765" s="375">
        <f>IF(C5765="M.O.",VLOOKUP(A5765,INSUMOS_AUX!A:F,6,FALSE),0)</f>
        <v>0</v>
      </c>
    </row>
    <row r="5766" spans="1:7">
      <c r="A5766" s="414">
        <v>36144</v>
      </c>
      <c r="B5766" s="372" t="s">
        <v>4026</v>
      </c>
      <c r="C5766" s="374" t="s">
        <v>43</v>
      </c>
      <c r="D5766" s="374" t="s">
        <v>2</v>
      </c>
      <c r="E5766" s="375">
        <v>9.1419503999999999E-2</v>
      </c>
      <c r="F5766" s="268">
        <f>IF(C5766="MAT.",VLOOKUP(A5766,INSUMOS_AUX!A:F,6,FALSE),0)</f>
        <v>1.1200000000000001</v>
      </c>
      <c r="G5766" s="375">
        <f>IF(C5766="M.O.",VLOOKUP(A5766,INSUMOS_AUX!A:F,6,FALSE),0)</f>
        <v>0</v>
      </c>
    </row>
    <row r="5767" spans="1:7">
      <c r="A5767" s="414">
        <v>36146</v>
      </c>
      <c r="B5767" s="372" t="s">
        <v>3883</v>
      </c>
      <c r="C5767" s="374" t="s">
        <v>43</v>
      </c>
      <c r="D5767" s="374" t="s">
        <v>2</v>
      </c>
      <c r="E5767" s="375">
        <v>1.017046E-3</v>
      </c>
      <c r="F5767" s="268">
        <f>IF(C5767="MAT.",VLOOKUP(A5767,INSUMOS_AUX!A:F,6,FALSE),0)</f>
        <v>170</v>
      </c>
      <c r="G5767" s="375">
        <f>IF(C5767="M.O.",VLOOKUP(A5767,INSUMOS_AUX!A:F,6,FALSE),0)</f>
        <v>0</v>
      </c>
    </row>
    <row r="5768" spans="1:7" ht="21">
      <c r="A5768" s="414">
        <v>36149</v>
      </c>
      <c r="B5768" s="372" t="s">
        <v>4647</v>
      </c>
      <c r="C5768" s="374" t="s">
        <v>43</v>
      </c>
      <c r="D5768" s="374" t="s">
        <v>2</v>
      </c>
      <c r="E5768" s="375">
        <v>5.9040000000000004E-4</v>
      </c>
      <c r="F5768" s="268">
        <f>IF(C5768="MAT.",VLOOKUP(A5768,INSUMOS_AUX!A:F,6,FALSE),0)</f>
        <v>117.5</v>
      </c>
      <c r="G5768" s="375">
        <f>IF(C5768="M.O.",VLOOKUP(A5768,INSUMOS_AUX!A:F,6,FALSE),0)</f>
        <v>0</v>
      </c>
    </row>
    <row r="5769" spans="1:7">
      <c r="A5769" s="414">
        <v>36150</v>
      </c>
      <c r="B5769" s="372" t="s">
        <v>780</v>
      </c>
      <c r="C5769" s="374" t="s">
        <v>43</v>
      </c>
      <c r="D5769" s="374" t="s">
        <v>2</v>
      </c>
      <c r="E5769" s="375">
        <v>2.1699660000000002E-3</v>
      </c>
      <c r="F5769" s="268">
        <f>IF(C5769="MAT.",VLOOKUP(A5769,INSUMOS_AUX!A:F,6,FALSE),0)</f>
        <v>29.7</v>
      </c>
      <c r="G5769" s="375">
        <f>IF(C5769="M.O.",VLOOKUP(A5769,INSUMOS_AUX!A:F,6,FALSE),0)</f>
        <v>0</v>
      </c>
    </row>
    <row r="5770" spans="1:7" ht="21">
      <c r="A5770" s="414">
        <v>36153</v>
      </c>
      <c r="B5770" s="372" t="s">
        <v>4184</v>
      </c>
      <c r="C5770" s="374" t="s">
        <v>43</v>
      </c>
      <c r="D5770" s="374" t="s">
        <v>2</v>
      </c>
      <c r="E5770" s="375">
        <v>8.8150000000000001E-4</v>
      </c>
      <c r="F5770" s="268">
        <f>IF(C5770="MAT.",VLOOKUP(A5770,INSUMOS_AUX!A:F,6,FALSE),0)</f>
        <v>133.75</v>
      </c>
      <c r="G5770" s="375">
        <f>IF(C5770="M.O.",VLOOKUP(A5770,INSUMOS_AUX!A:F,6,FALSE),0)</f>
        <v>0</v>
      </c>
    </row>
    <row r="5771" spans="1:7">
      <c r="A5771" s="414">
        <v>37370</v>
      </c>
      <c r="B5771" s="372" t="s">
        <v>104</v>
      </c>
      <c r="C5771" s="374" t="s">
        <v>43</v>
      </c>
      <c r="D5771" s="374" t="s">
        <v>97</v>
      </c>
      <c r="E5771" s="375">
        <v>0.82</v>
      </c>
      <c r="F5771" s="268">
        <f>IF(C5771="MAT.",VLOOKUP(A5771,INSUMOS_AUX!A:F,6,FALSE),0)</f>
        <v>1.7</v>
      </c>
      <c r="G5771" s="375">
        <f>IF(C5771="M.O.",VLOOKUP(A5771,INSUMOS_AUX!A:F,6,FALSE),0)</f>
        <v>0</v>
      </c>
    </row>
    <row r="5772" spans="1:7">
      <c r="A5772" s="414">
        <v>37371</v>
      </c>
      <c r="B5772" s="372" t="s">
        <v>105</v>
      </c>
      <c r="C5772" s="374" t="s">
        <v>43</v>
      </c>
      <c r="D5772" s="374" t="s">
        <v>97</v>
      </c>
      <c r="E5772" s="375">
        <v>0.82</v>
      </c>
      <c r="F5772" s="268">
        <f>IF(C5772="MAT.",VLOOKUP(A5772,INSUMOS_AUX!A:F,6,FALSE),0)</f>
        <v>0.64</v>
      </c>
      <c r="G5772" s="375">
        <f>IF(C5772="M.O.",VLOOKUP(A5772,INSUMOS_AUX!A:F,6,FALSE),0)</f>
        <v>0</v>
      </c>
    </row>
    <row r="5773" spans="1:7">
      <c r="A5773" s="414">
        <v>37372</v>
      </c>
      <c r="B5773" s="372" t="s">
        <v>106</v>
      </c>
      <c r="C5773" s="374" t="s">
        <v>43</v>
      </c>
      <c r="D5773" s="374" t="s">
        <v>97</v>
      </c>
      <c r="E5773" s="375">
        <v>0.82</v>
      </c>
      <c r="F5773" s="268">
        <f>IF(C5773="MAT.",VLOOKUP(A5773,INSUMOS_AUX!A:F,6,FALSE),0)</f>
        <v>0.37</v>
      </c>
      <c r="G5773" s="375">
        <f>IF(C5773="M.O.",VLOOKUP(A5773,INSUMOS_AUX!A:F,6,FALSE),0)</f>
        <v>0</v>
      </c>
    </row>
    <row r="5774" spans="1:7">
      <c r="A5774" s="414">
        <v>37373</v>
      </c>
      <c r="B5774" s="372" t="s">
        <v>107</v>
      </c>
      <c r="C5774" s="374" t="s">
        <v>43</v>
      </c>
      <c r="D5774" s="374" t="s">
        <v>97</v>
      </c>
      <c r="E5774" s="375">
        <v>0.82</v>
      </c>
      <c r="F5774" s="268">
        <f>IF(C5774="MAT.",VLOOKUP(A5774,INSUMOS_AUX!A:F,6,FALSE),0)</f>
        <v>0.02</v>
      </c>
      <c r="G5774" s="375">
        <f>IF(C5774="M.O.",VLOOKUP(A5774,INSUMOS_AUX!A:F,6,FALSE),0)</f>
        <v>0</v>
      </c>
    </row>
    <row r="5775" spans="1:7">
      <c r="A5775" s="414">
        <v>38382</v>
      </c>
      <c r="B5775" s="372" t="s">
        <v>2915</v>
      </c>
      <c r="C5775" s="374" t="s">
        <v>43</v>
      </c>
      <c r="D5775" s="374" t="s">
        <v>2</v>
      </c>
      <c r="E5775" s="375">
        <v>2.2385999999999999E-3</v>
      </c>
      <c r="F5775" s="268">
        <f>IF(C5775="MAT.",VLOOKUP(A5775,INSUMOS_AUX!A:F,6,FALSE),0)</f>
        <v>7.37</v>
      </c>
      <c r="G5775" s="375">
        <f>IF(C5775="M.O.",VLOOKUP(A5775,INSUMOS_AUX!A:F,6,FALSE),0)</f>
        <v>0</v>
      </c>
    </row>
    <row r="5776" spans="1:7">
      <c r="A5776" s="414">
        <v>38390</v>
      </c>
      <c r="B5776" s="372" t="s">
        <v>4067</v>
      </c>
      <c r="C5776" s="374" t="s">
        <v>43</v>
      </c>
      <c r="D5776" s="374" t="s">
        <v>2</v>
      </c>
      <c r="E5776" s="375">
        <v>1.2394299999999999E-3</v>
      </c>
      <c r="F5776" s="268">
        <f>IF(C5776="MAT.",VLOOKUP(A5776,INSUMOS_AUX!A:F,6,FALSE),0)</f>
        <v>22.22</v>
      </c>
      <c r="G5776" s="375">
        <f>IF(C5776="M.O.",VLOOKUP(A5776,INSUMOS_AUX!A:F,6,FALSE),0)</f>
        <v>0</v>
      </c>
    </row>
    <row r="5777" spans="1:7">
      <c r="A5777" s="414">
        <v>38393</v>
      </c>
      <c r="B5777" s="372" t="s">
        <v>4066</v>
      </c>
      <c r="C5777" s="374" t="s">
        <v>43</v>
      </c>
      <c r="D5777" s="374" t="s">
        <v>2</v>
      </c>
      <c r="E5777" s="375">
        <v>1.2394299999999999E-3</v>
      </c>
      <c r="F5777" s="268">
        <f>IF(C5777="MAT.",VLOOKUP(A5777,INSUMOS_AUX!A:F,6,FALSE),0)</f>
        <v>10.02</v>
      </c>
      <c r="G5777" s="375">
        <f>IF(C5777="M.O.",VLOOKUP(A5777,INSUMOS_AUX!A:F,6,FALSE),0)</f>
        <v>0</v>
      </c>
    </row>
    <row r="5778" spans="1:7">
      <c r="A5778" s="414">
        <v>38396</v>
      </c>
      <c r="B5778" s="372" t="s">
        <v>4090</v>
      </c>
      <c r="C5778" s="374" t="s">
        <v>43</v>
      </c>
      <c r="D5778" s="374" t="s">
        <v>2</v>
      </c>
      <c r="E5778" s="375">
        <v>4.4443999999999997E-5</v>
      </c>
      <c r="F5778" s="268">
        <f>IF(C5778="MAT.",VLOOKUP(A5778,INSUMOS_AUX!A:F,6,FALSE),0)</f>
        <v>308.81</v>
      </c>
      <c r="G5778" s="375">
        <f>IF(C5778="M.O.",VLOOKUP(A5778,INSUMOS_AUX!A:F,6,FALSE),0)</f>
        <v>0</v>
      </c>
    </row>
    <row r="5779" spans="1:7">
      <c r="A5779" s="414">
        <v>38399</v>
      </c>
      <c r="B5779" s="372" t="s">
        <v>914</v>
      </c>
      <c r="C5779" s="374" t="s">
        <v>43</v>
      </c>
      <c r="D5779" s="374" t="s">
        <v>2</v>
      </c>
      <c r="E5779" s="375">
        <v>2.2205599999999999E-4</v>
      </c>
      <c r="F5779" s="268">
        <f>IF(C5779="MAT.",VLOOKUP(A5779,INSUMOS_AUX!A:F,6,FALSE),0)</f>
        <v>123.87</v>
      </c>
      <c r="G5779" s="375">
        <f>IF(C5779="M.O.",VLOOKUP(A5779,INSUMOS_AUX!A:F,6,FALSE),0)</f>
        <v>0</v>
      </c>
    </row>
    <row r="5780" spans="1:7" ht="21">
      <c r="A5780" s="414">
        <v>38413</v>
      </c>
      <c r="B5780" s="372" t="s">
        <v>2921</v>
      </c>
      <c r="C5780" s="374" t="s">
        <v>43</v>
      </c>
      <c r="D5780" s="374" t="s">
        <v>2</v>
      </c>
      <c r="E5780" s="375">
        <v>3.6161999999999997E-5</v>
      </c>
      <c r="F5780" s="268">
        <f>IF(C5780="MAT.",VLOOKUP(A5780,INSUMOS_AUX!A:F,6,FALSE),0)</f>
        <v>623.17999999999995</v>
      </c>
      <c r="G5780" s="375">
        <f>IF(C5780="M.O.",VLOOKUP(A5780,INSUMOS_AUX!A:F,6,FALSE),0)</f>
        <v>0</v>
      </c>
    </row>
    <row r="5781" spans="1:7">
      <c r="A5781" s="414">
        <v>38476</v>
      </c>
      <c r="B5781" s="372" t="s">
        <v>2266</v>
      </c>
      <c r="C5781" s="374" t="s">
        <v>43</v>
      </c>
      <c r="D5781" s="374" t="s">
        <v>2</v>
      </c>
      <c r="E5781" s="375">
        <v>1.68674E-4</v>
      </c>
      <c r="F5781" s="268">
        <f>IF(C5781="MAT.",VLOOKUP(A5781,INSUMOS_AUX!A:F,6,FALSE),0)</f>
        <v>186.63</v>
      </c>
      <c r="G5781" s="375">
        <f>IF(C5781="M.O.",VLOOKUP(A5781,INSUMOS_AUX!A:F,6,FALSE),0)</f>
        <v>0</v>
      </c>
    </row>
    <row r="5782" spans="1:7">
      <c r="A5782" s="414">
        <v>38477</v>
      </c>
      <c r="B5782" s="372" t="s">
        <v>2267</v>
      </c>
      <c r="C5782" s="374" t="s">
        <v>43</v>
      </c>
      <c r="D5782" s="374" t="s">
        <v>2</v>
      </c>
      <c r="E5782" s="375">
        <v>3.6161999999999997E-5</v>
      </c>
      <c r="F5782" s="268">
        <f>IF(C5782="MAT.",VLOOKUP(A5782,INSUMOS_AUX!A:F,6,FALSE),0)</f>
        <v>528.54</v>
      </c>
      <c r="G5782" s="375">
        <f>IF(C5782="M.O.",VLOOKUP(A5782,INSUMOS_AUX!A:F,6,FALSE),0)</f>
        <v>0</v>
      </c>
    </row>
    <row r="5783" spans="1:7">
      <c r="A5783" s="414" t="s">
        <v>6697</v>
      </c>
      <c r="B5783" s="372" t="s">
        <v>5969</v>
      </c>
      <c r="C5783" s="374" t="s">
        <v>43</v>
      </c>
      <c r="D5783" s="374" t="s">
        <v>2</v>
      </c>
      <c r="E5783" s="375">
        <v>1</v>
      </c>
      <c r="F5783" s="268">
        <f>IF(C5783="MAT.",VLOOKUP(A5783,INSUMOS_AUX!A:F,6,FALSE),0)</f>
        <v>95.95</v>
      </c>
      <c r="G5783" s="375">
        <f>IF(C5783="M.O.",VLOOKUP(A5783,INSUMOS_AUX!A:F,6,FALSE),0)</f>
        <v>0</v>
      </c>
    </row>
    <row r="5784" spans="1:7">
      <c r="A5784" s="414"/>
      <c r="B5784" s="110"/>
      <c r="C5784" s="97"/>
      <c r="D5784" s="97"/>
      <c r="E5784" s="97"/>
      <c r="F5784" s="97"/>
      <c r="G5784" s="97"/>
    </row>
    <row r="5785" spans="1:7">
      <c r="A5785" s="414" t="s">
        <v>5970</v>
      </c>
      <c r="B5785" s="358" t="s">
        <v>5971</v>
      </c>
      <c r="C5785" s="360" t="s">
        <v>75</v>
      </c>
      <c r="D5785" s="360" t="s">
        <v>2</v>
      </c>
      <c r="E5785" s="361">
        <v>3</v>
      </c>
      <c r="F5785" s="361">
        <f t="shared" ref="F5785:G5785" si="192">SUMPRODUCT($E5786:$E5812,F5786:F5812)</f>
        <v>48.877730600933326</v>
      </c>
      <c r="G5785" s="361">
        <f t="shared" si="192"/>
        <v>5.2938899199999998</v>
      </c>
    </row>
    <row r="5786" spans="1:7">
      <c r="A5786" s="414">
        <v>10</v>
      </c>
      <c r="B5786" s="372" t="s">
        <v>332</v>
      </c>
      <c r="C5786" s="374" t="s">
        <v>43</v>
      </c>
      <c r="D5786" s="374" t="s">
        <v>2</v>
      </c>
      <c r="E5786" s="375">
        <v>3.527568E-3</v>
      </c>
      <c r="F5786" s="268">
        <f>IF(C5786="MAT.",VLOOKUP(A5786,INSUMOS_AUX!A:F,6,FALSE),0)</f>
        <v>6.13</v>
      </c>
      <c r="G5786" s="375">
        <f>IF(C5786="M.O.",VLOOKUP(A5786,INSUMOS_AUX!A:F,6,FALSE),0)</f>
        <v>0</v>
      </c>
    </row>
    <row r="5787" spans="1:7" ht="21">
      <c r="A5787" s="414">
        <v>11359</v>
      </c>
      <c r="B5787" s="372" t="s">
        <v>5603</v>
      </c>
      <c r="C5787" s="374" t="s">
        <v>43</v>
      </c>
      <c r="D5787" s="374" t="s">
        <v>2</v>
      </c>
      <c r="E5787" s="375">
        <v>2.9788E-5</v>
      </c>
      <c r="F5787" s="268">
        <f>IF(C5787="MAT.",VLOOKUP(A5787,INSUMOS_AUX!A:F,6,FALSE),0)</f>
        <v>604.45000000000005</v>
      </c>
      <c r="G5787" s="375">
        <f>IF(C5787="M.O.",VLOOKUP(A5787,INSUMOS_AUX!A:F,6,FALSE),0)</f>
        <v>0</v>
      </c>
    </row>
    <row r="5788" spans="1:7">
      <c r="A5788" s="414">
        <v>12815</v>
      </c>
      <c r="B5788" s="372" t="s">
        <v>2406</v>
      </c>
      <c r="C5788" s="374" t="s">
        <v>43</v>
      </c>
      <c r="D5788" s="374" t="s">
        <v>2</v>
      </c>
      <c r="E5788" s="375">
        <v>3.9904040000000003E-3</v>
      </c>
      <c r="F5788" s="268">
        <f>IF(C5788="MAT.",VLOOKUP(A5788,INSUMOS_AUX!A:F,6,FALSE),0)</f>
        <v>5.65</v>
      </c>
      <c r="G5788" s="375">
        <f>IF(C5788="M.O.",VLOOKUP(A5788,INSUMOS_AUX!A:F,6,FALSE),0)</f>
        <v>0</v>
      </c>
    </row>
    <row r="5789" spans="1:7">
      <c r="A5789" s="414">
        <v>12892</v>
      </c>
      <c r="B5789" s="372" t="s">
        <v>328</v>
      </c>
      <c r="C5789" s="374" t="s">
        <v>43</v>
      </c>
      <c r="D5789" s="374" t="s">
        <v>98</v>
      </c>
      <c r="E5789" s="375">
        <v>6.0432239999999998E-3</v>
      </c>
      <c r="F5789" s="268">
        <f>IF(C5789="MAT.",VLOOKUP(A5789,INSUMOS_AUX!A:F,6,FALSE),0)</f>
        <v>9</v>
      </c>
      <c r="G5789" s="375">
        <f>IF(C5789="M.O.",VLOOKUP(A5789,INSUMOS_AUX!A:F,6,FALSE),0)</f>
        <v>0</v>
      </c>
    </row>
    <row r="5790" spans="1:7">
      <c r="A5790" s="414">
        <v>12893</v>
      </c>
      <c r="B5790" s="372" t="s">
        <v>329</v>
      </c>
      <c r="C5790" s="374" t="s">
        <v>43</v>
      </c>
      <c r="D5790" s="374" t="s">
        <v>98</v>
      </c>
      <c r="E5790" s="375">
        <v>7.0443999999999997E-4</v>
      </c>
      <c r="F5790" s="268">
        <f>IF(C5790="MAT.",VLOOKUP(A5790,INSUMOS_AUX!A:F,6,FALSE),0)</f>
        <v>48</v>
      </c>
      <c r="G5790" s="375">
        <f>IF(C5790="M.O.",VLOOKUP(A5790,INSUMOS_AUX!A:F,6,FALSE),0)</f>
        <v>0</v>
      </c>
    </row>
    <row r="5791" spans="1:7">
      <c r="A5791" s="414">
        <v>2436</v>
      </c>
      <c r="B5791" s="372" t="s">
        <v>333</v>
      </c>
      <c r="C5791" s="374" t="s">
        <v>92</v>
      </c>
      <c r="D5791" s="374" t="s">
        <v>97</v>
      </c>
      <c r="E5791" s="375">
        <v>0.22662199999999999</v>
      </c>
      <c r="F5791" s="268">
        <f>IF(C5791="MAT.",VLOOKUP(A5791,INSUMOS_AUX!A:F,6,FALSE),0)</f>
        <v>0</v>
      </c>
      <c r="G5791" s="375">
        <f>IF(C5791="M.O.",VLOOKUP(A5791,INSUMOS_AUX!A:F,6,FALSE),0)</f>
        <v>13.35</v>
      </c>
    </row>
    <row r="5792" spans="1:7">
      <c r="A5792" s="414">
        <v>247</v>
      </c>
      <c r="B5792" s="372" t="s">
        <v>348</v>
      </c>
      <c r="C5792" s="374" t="s">
        <v>92</v>
      </c>
      <c r="D5792" s="374" t="s">
        <v>97</v>
      </c>
      <c r="E5792" s="375">
        <v>0.22662199999999999</v>
      </c>
      <c r="F5792" s="268">
        <f>IF(C5792="MAT.",VLOOKUP(A5792,INSUMOS_AUX!A:F,6,FALSE),0)</f>
        <v>0</v>
      </c>
      <c r="G5792" s="375">
        <f>IF(C5792="M.O.",VLOOKUP(A5792,INSUMOS_AUX!A:F,6,FALSE),0)</f>
        <v>10.01</v>
      </c>
    </row>
    <row r="5793" spans="1:7">
      <c r="A5793" s="414">
        <v>25966</v>
      </c>
      <c r="B5793" s="372" t="s">
        <v>3980</v>
      </c>
      <c r="C5793" s="374" t="s">
        <v>43</v>
      </c>
      <c r="D5793" s="374" t="s">
        <v>113</v>
      </c>
      <c r="E5793" s="375">
        <v>6.6505999999999998E-4</v>
      </c>
      <c r="F5793" s="268">
        <f>IF(C5793="MAT.",VLOOKUP(A5793,INSUMOS_AUX!A:F,6,FALSE),0)</f>
        <v>13.63</v>
      </c>
      <c r="G5793" s="375">
        <f>IF(C5793="M.O.",VLOOKUP(A5793,INSUMOS_AUX!A:F,6,FALSE),0)</f>
        <v>0</v>
      </c>
    </row>
    <row r="5794" spans="1:7">
      <c r="A5794" s="414">
        <v>2711</v>
      </c>
      <c r="B5794" s="372" t="s">
        <v>334</v>
      </c>
      <c r="C5794" s="374" t="s">
        <v>43</v>
      </c>
      <c r="D5794" s="374" t="s">
        <v>2</v>
      </c>
      <c r="E5794" s="375">
        <v>2.92424E-4</v>
      </c>
      <c r="F5794" s="268">
        <f>IF(C5794="MAT.",VLOOKUP(A5794,INSUMOS_AUX!A:F,6,FALSE),0)</f>
        <v>100.24</v>
      </c>
      <c r="G5794" s="375">
        <f>IF(C5794="M.O.",VLOOKUP(A5794,INSUMOS_AUX!A:F,6,FALSE),0)</f>
        <v>0</v>
      </c>
    </row>
    <row r="5795" spans="1:7">
      <c r="A5795" s="414">
        <v>36144</v>
      </c>
      <c r="B5795" s="372" t="s">
        <v>4026</v>
      </c>
      <c r="C5795" s="374" t="s">
        <v>43</v>
      </c>
      <c r="D5795" s="374" t="s">
        <v>2</v>
      </c>
      <c r="E5795" s="375">
        <v>4.9054368000000001E-2</v>
      </c>
      <c r="F5795" s="268">
        <f>IF(C5795="MAT.",VLOOKUP(A5795,INSUMOS_AUX!A:F,6,FALSE),0)</f>
        <v>1.1200000000000001</v>
      </c>
      <c r="G5795" s="375">
        <f>IF(C5795="M.O.",VLOOKUP(A5795,INSUMOS_AUX!A:F,6,FALSE),0)</f>
        <v>0</v>
      </c>
    </row>
    <row r="5796" spans="1:7">
      <c r="A5796" s="414">
        <v>36146</v>
      </c>
      <c r="B5796" s="372" t="s">
        <v>3883</v>
      </c>
      <c r="C5796" s="374" t="s">
        <v>43</v>
      </c>
      <c r="D5796" s="374" t="s">
        <v>2</v>
      </c>
      <c r="E5796" s="375">
        <v>5.4573200000000005E-4</v>
      </c>
      <c r="F5796" s="268">
        <f>IF(C5796="MAT.",VLOOKUP(A5796,INSUMOS_AUX!A:F,6,FALSE),0)</f>
        <v>170</v>
      </c>
      <c r="G5796" s="375">
        <f>IF(C5796="M.O.",VLOOKUP(A5796,INSUMOS_AUX!A:F,6,FALSE),0)</f>
        <v>0</v>
      </c>
    </row>
    <row r="5797" spans="1:7" ht="21">
      <c r="A5797" s="414">
        <v>36149</v>
      </c>
      <c r="B5797" s="372" t="s">
        <v>4647</v>
      </c>
      <c r="C5797" s="374" t="s">
        <v>43</v>
      </c>
      <c r="D5797" s="374" t="s">
        <v>2</v>
      </c>
      <c r="E5797" s="375">
        <v>3.168E-4</v>
      </c>
      <c r="F5797" s="268">
        <f>IF(C5797="MAT.",VLOOKUP(A5797,INSUMOS_AUX!A:F,6,FALSE),0)</f>
        <v>117.5</v>
      </c>
      <c r="G5797" s="375">
        <f>IF(C5797="M.O.",VLOOKUP(A5797,INSUMOS_AUX!A:F,6,FALSE),0)</f>
        <v>0</v>
      </c>
    </row>
    <row r="5798" spans="1:7">
      <c r="A5798" s="414">
        <v>36150</v>
      </c>
      <c r="B5798" s="372" t="s">
        <v>780</v>
      </c>
      <c r="C5798" s="374" t="s">
        <v>43</v>
      </c>
      <c r="D5798" s="374" t="s">
        <v>2</v>
      </c>
      <c r="E5798" s="375">
        <v>1.1643720000000001E-3</v>
      </c>
      <c r="F5798" s="268">
        <f>IF(C5798="MAT.",VLOOKUP(A5798,INSUMOS_AUX!A:F,6,FALSE),0)</f>
        <v>29.7</v>
      </c>
      <c r="G5798" s="375">
        <f>IF(C5798="M.O.",VLOOKUP(A5798,INSUMOS_AUX!A:F,6,FALSE),0)</f>
        <v>0</v>
      </c>
    </row>
    <row r="5799" spans="1:7" ht="21">
      <c r="A5799" s="414">
        <v>36153</v>
      </c>
      <c r="B5799" s="372" t="s">
        <v>4184</v>
      </c>
      <c r="C5799" s="374" t="s">
        <v>43</v>
      </c>
      <c r="D5799" s="374" t="s">
        <v>2</v>
      </c>
      <c r="E5799" s="375">
        <v>4.73E-4</v>
      </c>
      <c r="F5799" s="268">
        <f>IF(C5799="MAT.",VLOOKUP(A5799,INSUMOS_AUX!A:F,6,FALSE),0)</f>
        <v>133.75</v>
      </c>
      <c r="G5799" s="375">
        <f>IF(C5799="M.O.",VLOOKUP(A5799,INSUMOS_AUX!A:F,6,FALSE),0)</f>
        <v>0</v>
      </c>
    </row>
    <row r="5800" spans="1:7">
      <c r="A5800" s="414">
        <v>37370</v>
      </c>
      <c r="B5800" s="372" t="s">
        <v>104</v>
      </c>
      <c r="C5800" s="374" t="s">
        <v>43</v>
      </c>
      <c r="D5800" s="374" t="s">
        <v>97</v>
      </c>
      <c r="E5800" s="375">
        <v>0.44</v>
      </c>
      <c r="F5800" s="268">
        <f>IF(C5800="MAT.",VLOOKUP(A5800,INSUMOS_AUX!A:F,6,FALSE),0)</f>
        <v>1.7</v>
      </c>
      <c r="G5800" s="375">
        <f>IF(C5800="M.O.",VLOOKUP(A5800,INSUMOS_AUX!A:F,6,FALSE),0)</f>
        <v>0</v>
      </c>
    </row>
    <row r="5801" spans="1:7">
      <c r="A5801" s="414">
        <v>37371</v>
      </c>
      <c r="B5801" s="372" t="s">
        <v>105</v>
      </c>
      <c r="C5801" s="374" t="s">
        <v>43</v>
      </c>
      <c r="D5801" s="374" t="s">
        <v>97</v>
      </c>
      <c r="E5801" s="375">
        <v>0.44</v>
      </c>
      <c r="F5801" s="268">
        <f>IF(C5801="MAT.",VLOOKUP(A5801,INSUMOS_AUX!A:F,6,FALSE),0)</f>
        <v>0.64</v>
      </c>
      <c r="G5801" s="375">
        <f>IF(C5801="M.O.",VLOOKUP(A5801,INSUMOS_AUX!A:F,6,FALSE),0)</f>
        <v>0</v>
      </c>
    </row>
    <row r="5802" spans="1:7">
      <c r="A5802" s="414">
        <v>37372</v>
      </c>
      <c r="B5802" s="372" t="s">
        <v>106</v>
      </c>
      <c r="C5802" s="374" t="s">
        <v>43</v>
      </c>
      <c r="D5802" s="374" t="s">
        <v>97</v>
      </c>
      <c r="E5802" s="375">
        <v>0.44</v>
      </c>
      <c r="F5802" s="268">
        <f>IF(C5802="MAT.",VLOOKUP(A5802,INSUMOS_AUX!A:F,6,FALSE),0)</f>
        <v>0.37</v>
      </c>
      <c r="G5802" s="375">
        <f>IF(C5802="M.O.",VLOOKUP(A5802,INSUMOS_AUX!A:F,6,FALSE),0)</f>
        <v>0</v>
      </c>
    </row>
    <row r="5803" spans="1:7">
      <c r="A5803" s="414">
        <v>37373</v>
      </c>
      <c r="B5803" s="372" t="s">
        <v>107</v>
      </c>
      <c r="C5803" s="374" t="s">
        <v>43</v>
      </c>
      <c r="D5803" s="374" t="s">
        <v>97</v>
      </c>
      <c r="E5803" s="375">
        <v>0.44</v>
      </c>
      <c r="F5803" s="268">
        <f>IF(C5803="MAT.",VLOOKUP(A5803,INSUMOS_AUX!A:F,6,FALSE),0)</f>
        <v>0.02</v>
      </c>
      <c r="G5803" s="375">
        <f>IF(C5803="M.O.",VLOOKUP(A5803,INSUMOS_AUX!A:F,6,FALSE),0)</f>
        <v>0</v>
      </c>
    </row>
    <row r="5804" spans="1:7">
      <c r="A5804" s="414">
        <v>38382</v>
      </c>
      <c r="B5804" s="372" t="s">
        <v>2915</v>
      </c>
      <c r="C5804" s="374" t="s">
        <v>43</v>
      </c>
      <c r="D5804" s="374" t="s">
        <v>2</v>
      </c>
      <c r="E5804" s="375">
        <v>1.2011999999999999E-3</v>
      </c>
      <c r="F5804" s="268">
        <f>IF(C5804="MAT.",VLOOKUP(A5804,INSUMOS_AUX!A:F,6,FALSE),0)</f>
        <v>7.37</v>
      </c>
      <c r="G5804" s="375">
        <f>IF(C5804="M.O.",VLOOKUP(A5804,INSUMOS_AUX!A:F,6,FALSE),0)</f>
        <v>0</v>
      </c>
    </row>
    <row r="5805" spans="1:7">
      <c r="A5805" s="414">
        <v>38390</v>
      </c>
      <c r="B5805" s="372" t="s">
        <v>4067</v>
      </c>
      <c r="C5805" s="374" t="s">
        <v>43</v>
      </c>
      <c r="D5805" s="374" t="s">
        <v>2</v>
      </c>
      <c r="E5805" s="375">
        <v>6.6505999999999998E-4</v>
      </c>
      <c r="F5805" s="268">
        <f>IF(C5805="MAT.",VLOOKUP(A5805,INSUMOS_AUX!A:F,6,FALSE),0)</f>
        <v>22.22</v>
      </c>
      <c r="G5805" s="375">
        <f>IF(C5805="M.O.",VLOOKUP(A5805,INSUMOS_AUX!A:F,6,FALSE),0)</f>
        <v>0</v>
      </c>
    </row>
    <row r="5806" spans="1:7">
      <c r="A5806" s="414">
        <v>38393</v>
      </c>
      <c r="B5806" s="372" t="s">
        <v>4066</v>
      </c>
      <c r="C5806" s="374" t="s">
        <v>43</v>
      </c>
      <c r="D5806" s="374" t="s">
        <v>2</v>
      </c>
      <c r="E5806" s="375">
        <v>6.6505999999999998E-4</v>
      </c>
      <c r="F5806" s="268">
        <f>IF(C5806="MAT.",VLOOKUP(A5806,INSUMOS_AUX!A:F,6,FALSE),0)</f>
        <v>10.02</v>
      </c>
      <c r="G5806" s="375">
        <f>IF(C5806="M.O.",VLOOKUP(A5806,INSUMOS_AUX!A:F,6,FALSE),0)</f>
        <v>0</v>
      </c>
    </row>
    <row r="5807" spans="1:7">
      <c r="A5807" s="414">
        <v>38396</v>
      </c>
      <c r="B5807" s="372" t="s">
        <v>4090</v>
      </c>
      <c r="C5807" s="374" t="s">
        <v>43</v>
      </c>
      <c r="D5807" s="374" t="s">
        <v>2</v>
      </c>
      <c r="E5807" s="375">
        <v>2.3847999999999999E-5</v>
      </c>
      <c r="F5807" s="268">
        <f>IF(C5807="MAT.",VLOOKUP(A5807,INSUMOS_AUX!A:F,6,FALSE),0)</f>
        <v>308.81</v>
      </c>
      <c r="G5807" s="375">
        <f>IF(C5807="M.O.",VLOOKUP(A5807,INSUMOS_AUX!A:F,6,FALSE),0)</f>
        <v>0</v>
      </c>
    </row>
    <row r="5808" spans="1:7">
      <c r="A5808" s="414">
        <v>38399</v>
      </c>
      <c r="B5808" s="372" t="s">
        <v>914</v>
      </c>
      <c r="C5808" s="374" t="s">
        <v>43</v>
      </c>
      <c r="D5808" s="374" t="s">
        <v>2</v>
      </c>
      <c r="E5808" s="375">
        <v>1.19152E-4</v>
      </c>
      <c r="F5808" s="268">
        <f>IF(C5808="MAT.",VLOOKUP(A5808,INSUMOS_AUX!A:F,6,FALSE),0)</f>
        <v>123.87</v>
      </c>
      <c r="G5808" s="375">
        <f>IF(C5808="M.O.",VLOOKUP(A5808,INSUMOS_AUX!A:F,6,FALSE),0)</f>
        <v>0</v>
      </c>
    </row>
    <row r="5809" spans="1:7" ht="21">
      <c r="A5809" s="414">
        <v>38413</v>
      </c>
      <c r="B5809" s="372" t="s">
        <v>2921</v>
      </c>
      <c r="C5809" s="374" t="s">
        <v>43</v>
      </c>
      <c r="D5809" s="374" t="s">
        <v>2</v>
      </c>
      <c r="E5809" s="375">
        <v>1.9403999999999999E-5</v>
      </c>
      <c r="F5809" s="268">
        <f>IF(C5809="MAT.",VLOOKUP(A5809,INSUMOS_AUX!A:F,6,FALSE),0)</f>
        <v>623.17999999999995</v>
      </c>
      <c r="G5809" s="375">
        <f>IF(C5809="M.O.",VLOOKUP(A5809,INSUMOS_AUX!A:F,6,FALSE),0)</f>
        <v>0</v>
      </c>
    </row>
    <row r="5810" spans="1:7">
      <c r="A5810" s="414">
        <v>38476</v>
      </c>
      <c r="B5810" s="372" t="s">
        <v>2266</v>
      </c>
      <c r="C5810" s="374" t="s">
        <v>43</v>
      </c>
      <c r="D5810" s="374" t="s">
        <v>2</v>
      </c>
      <c r="E5810" s="375">
        <v>9.0507999999999995E-5</v>
      </c>
      <c r="F5810" s="268">
        <f>IF(C5810="MAT.",VLOOKUP(A5810,INSUMOS_AUX!A:F,6,FALSE),0)</f>
        <v>186.63</v>
      </c>
      <c r="G5810" s="375">
        <f>IF(C5810="M.O.",VLOOKUP(A5810,INSUMOS_AUX!A:F,6,FALSE),0)</f>
        <v>0</v>
      </c>
    </row>
    <row r="5811" spans="1:7">
      <c r="A5811" s="414">
        <v>38477</v>
      </c>
      <c r="B5811" s="372" t="s">
        <v>2267</v>
      </c>
      <c r="C5811" s="374" t="s">
        <v>43</v>
      </c>
      <c r="D5811" s="374" t="s">
        <v>2</v>
      </c>
      <c r="E5811" s="375">
        <v>1.9403999999999999E-5</v>
      </c>
      <c r="F5811" s="268">
        <f>IF(C5811="MAT.",VLOOKUP(A5811,INSUMOS_AUX!A:F,6,FALSE),0)</f>
        <v>528.54</v>
      </c>
      <c r="G5811" s="375">
        <f>IF(C5811="M.O.",VLOOKUP(A5811,INSUMOS_AUX!A:F,6,FALSE),0)</f>
        <v>0</v>
      </c>
    </row>
    <row r="5812" spans="1:7">
      <c r="A5812" s="414" t="s">
        <v>6701</v>
      </c>
      <c r="B5812" s="372" t="s">
        <v>6453</v>
      </c>
      <c r="C5812" s="374" t="s">
        <v>43</v>
      </c>
      <c r="D5812" s="374" t="s">
        <v>2</v>
      </c>
      <c r="E5812" s="375">
        <v>1</v>
      </c>
      <c r="F5812" s="268">
        <f>IF(C5812="MAT.",VLOOKUP(A5812,INSUMOS_AUX!A:F,6,FALSE),0)</f>
        <v>47.113333333333323</v>
      </c>
      <c r="G5812" s="375">
        <f>IF(C5812="M.O.",VLOOKUP(A5812,INSUMOS_AUX!A:F,6,FALSE),0)</f>
        <v>0</v>
      </c>
    </row>
    <row r="5813" spans="1:7">
      <c r="A5813" s="414"/>
      <c r="B5813" s="110"/>
      <c r="C5813" s="97"/>
      <c r="D5813" s="97"/>
      <c r="E5813" s="97"/>
      <c r="F5813" s="97"/>
      <c r="G5813" s="97"/>
    </row>
    <row r="5814" spans="1:7">
      <c r="A5814" s="414" t="s">
        <v>5916</v>
      </c>
      <c r="B5814" s="358" t="s">
        <v>5917</v>
      </c>
      <c r="C5814" s="360" t="s">
        <v>75</v>
      </c>
      <c r="D5814" s="360" t="s">
        <v>2</v>
      </c>
      <c r="E5814" s="361">
        <v>12</v>
      </c>
      <c r="F5814" s="361">
        <f t="shared" ref="F5814:G5814" si="193">SUMPRODUCT($E5815:$E5841,F5815:F5841)</f>
        <v>6.8876660456666672</v>
      </c>
      <c r="G5814" s="361">
        <f t="shared" si="193"/>
        <v>1.2031567999999999</v>
      </c>
    </row>
    <row r="5815" spans="1:7">
      <c r="A5815" s="414">
        <v>10</v>
      </c>
      <c r="B5815" s="372" t="s">
        <v>332</v>
      </c>
      <c r="C5815" s="374" t="s">
        <v>43</v>
      </c>
      <c r="D5815" s="374" t="s">
        <v>2</v>
      </c>
      <c r="E5815" s="375">
        <v>8.0172000000000002E-4</v>
      </c>
      <c r="F5815" s="268">
        <f>IF(C5815="MAT.",VLOOKUP(A5815,INSUMOS_AUX!A:F,6,FALSE),0)</f>
        <v>6.13</v>
      </c>
      <c r="G5815" s="375">
        <f>IF(C5815="M.O.",VLOOKUP(A5815,INSUMOS_AUX!A:F,6,FALSE),0)</f>
        <v>0</v>
      </c>
    </row>
    <row r="5816" spans="1:7" ht="21">
      <c r="A5816" s="414">
        <v>11359</v>
      </c>
      <c r="B5816" s="372" t="s">
        <v>5603</v>
      </c>
      <c r="C5816" s="374" t="s">
        <v>43</v>
      </c>
      <c r="D5816" s="374" t="s">
        <v>2</v>
      </c>
      <c r="E5816" s="375">
        <v>6.7700000000000004E-6</v>
      </c>
      <c r="F5816" s="268">
        <f>IF(C5816="MAT.",VLOOKUP(A5816,INSUMOS_AUX!A:F,6,FALSE),0)</f>
        <v>604.45000000000005</v>
      </c>
      <c r="G5816" s="375">
        <f>IF(C5816="M.O.",VLOOKUP(A5816,INSUMOS_AUX!A:F,6,FALSE),0)</f>
        <v>0</v>
      </c>
    </row>
    <row r="5817" spans="1:7">
      <c r="A5817" s="414">
        <v>12815</v>
      </c>
      <c r="B5817" s="372" t="s">
        <v>2406</v>
      </c>
      <c r="C5817" s="374" t="s">
        <v>43</v>
      </c>
      <c r="D5817" s="374" t="s">
        <v>2</v>
      </c>
      <c r="E5817" s="375">
        <v>9.0691000000000003E-4</v>
      </c>
      <c r="F5817" s="268">
        <f>IF(C5817="MAT.",VLOOKUP(A5817,INSUMOS_AUX!A:F,6,FALSE),0)</f>
        <v>5.65</v>
      </c>
      <c r="G5817" s="375">
        <f>IF(C5817="M.O.",VLOOKUP(A5817,INSUMOS_AUX!A:F,6,FALSE),0)</f>
        <v>0</v>
      </c>
    </row>
    <row r="5818" spans="1:7">
      <c r="A5818" s="414">
        <v>12892</v>
      </c>
      <c r="B5818" s="372" t="s">
        <v>328</v>
      </c>
      <c r="C5818" s="374" t="s">
        <v>43</v>
      </c>
      <c r="D5818" s="374" t="s">
        <v>98</v>
      </c>
      <c r="E5818" s="375">
        <v>1.37346E-3</v>
      </c>
      <c r="F5818" s="268">
        <f>IF(C5818="MAT.",VLOOKUP(A5818,INSUMOS_AUX!A:F,6,FALSE),0)</f>
        <v>9</v>
      </c>
      <c r="G5818" s="375">
        <f>IF(C5818="M.O.",VLOOKUP(A5818,INSUMOS_AUX!A:F,6,FALSE),0)</f>
        <v>0</v>
      </c>
    </row>
    <row r="5819" spans="1:7">
      <c r="A5819" s="414">
        <v>12893</v>
      </c>
      <c r="B5819" s="372" t="s">
        <v>329</v>
      </c>
      <c r="C5819" s="374" t="s">
        <v>43</v>
      </c>
      <c r="D5819" s="374" t="s">
        <v>98</v>
      </c>
      <c r="E5819" s="375">
        <v>1.6009999999999999E-4</v>
      </c>
      <c r="F5819" s="268">
        <f>IF(C5819="MAT.",VLOOKUP(A5819,INSUMOS_AUX!A:F,6,FALSE),0)</f>
        <v>48</v>
      </c>
      <c r="G5819" s="375">
        <f>IF(C5819="M.O.",VLOOKUP(A5819,INSUMOS_AUX!A:F,6,FALSE),0)</f>
        <v>0</v>
      </c>
    </row>
    <row r="5820" spans="1:7">
      <c r="A5820" s="414">
        <v>2436</v>
      </c>
      <c r="B5820" s="372" t="s">
        <v>333</v>
      </c>
      <c r="C5820" s="374" t="s">
        <v>92</v>
      </c>
      <c r="D5820" s="374" t="s">
        <v>97</v>
      </c>
      <c r="E5820" s="375">
        <v>5.1505000000000002E-2</v>
      </c>
      <c r="F5820" s="268">
        <f>IF(C5820="MAT.",VLOOKUP(A5820,INSUMOS_AUX!A:F,6,FALSE),0)</f>
        <v>0</v>
      </c>
      <c r="G5820" s="375">
        <f>IF(C5820="M.O.",VLOOKUP(A5820,INSUMOS_AUX!A:F,6,FALSE),0)</f>
        <v>13.35</v>
      </c>
    </row>
    <row r="5821" spans="1:7">
      <c r="A5821" s="414">
        <v>247</v>
      </c>
      <c r="B5821" s="372" t="s">
        <v>348</v>
      </c>
      <c r="C5821" s="374" t="s">
        <v>92</v>
      </c>
      <c r="D5821" s="374" t="s">
        <v>97</v>
      </c>
      <c r="E5821" s="375">
        <v>5.1505000000000002E-2</v>
      </c>
      <c r="F5821" s="268">
        <f>IF(C5821="MAT.",VLOOKUP(A5821,INSUMOS_AUX!A:F,6,FALSE),0)</f>
        <v>0</v>
      </c>
      <c r="G5821" s="375">
        <f>IF(C5821="M.O.",VLOOKUP(A5821,INSUMOS_AUX!A:F,6,FALSE),0)</f>
        <v>10.01</v>
      </c>
    </row>
    <row r="5822" spans="1:7">
      <c r="A5822" s="414">
        <v>25966</v>
      </c>
      <c r="B5822" s="372" t="s">
        <v>3980</v>
      </c>
      <c r="C5822" s="374" t="s">
        <v>43</v>
      </c>
      <c r="D5822" s="374" t="s">
        <v>113</v>
      </c>
      <c r="E5822" s="375">
        <v>1.5114999999999999E-4</v>
      </c>
      <c r="F5822" s="268">
        <f>IF(C5822="MAT.",VLOOKUP(A5822,INSUMOS_AUX!A:F,6,FALSE),0)</f>
        <v>13.63</v>
      </c>
      <c r="G5822" s="375">
        <f>IF(C5822="M.O.",VLOOKUP(A5822,INSUMOS_AUX!A:F,6,FALSE),0)</f>
        <v>0</v>
      </c>
    </row>
    <row r="5823" spans="1:7">
      <c r="A5823" s="414">
        <v>2711</v>
      </c>
      <c r="B5823" s="372" t="s">
        <v>334</v>
      </c>
      <c r="C5823" s="374" t="s">
        <v>43</v>
      </c>
      <c r="D5823" s="374" t="s">
        <v>2</v>
      </c>
      <c r="E5823" s="375">
        <v>6.6459999999999997E-5</v>
      </c>
      <c r="F5823" s="268">
        <f>IF(C5823="MAT.",VLOOKUP(A5823,INSUMOS_AUX!A:F,6,FALSE),0)</f>
        <v>100.24</v>
      </c>
      <c r="G5823" s="375">
        <f>IF(C5823="M.O.",VLOOKUP(A5823,INSUMOS_AUX!A:F,6,FALSE),0)</f>
        <v>0</v>
      </c>
    </row>
    <row r="5824" spans="1:7">
      <c r="A5824" s="414">
        <v>36144</v>
      </c>
      <c r="B5824" s="372" t="s">
        <v>4026</v>
      </c>
      <c r="C5824" s="374" t="s">
        <v>43</v>
      </c>
      <c r="D5824" s="374" t="s">
        <v>2</v>
      </c>
      <c r="E5824" s="375">
        <v>1.1148720000000001E-2</v>
      </c>
      <c r="F5824" s="268">
        <f>IF(C5824="MAT.",VLOOKUP(A5824,INSUMOS_AUX!A:F,6,FALSE),0)</f>
        <v>1.1200000000000001</v>
      </c>
      <c r="G5824" s="375">
        <f>IF(C5824="M.O.",VLOOKUP(A5824,INSUMOS_AUX!A:F,6,FALSE),0)</f>
        <v>0</v>
      </c>
    </row>
    <row r="5825" spans="1:7">
      <c r="A5825" s="414">
        <v>36146</v>
      </c>
      <c r="B5825" s="372" t="s">
        <v>3883</v>
      </c>
      <c r="C5825" s="374" t="s">
        <v>43</v>
      </c>
      <c r="D5825" s="374" t="s">
        <v>2</v>
      </c>
      <c r="E5825" s="375">
        <v>1.2402999999999999E-4</v>
      </c>
      <c r="F5825" s="268">
        <f>IF(C5825="MAT.",VLOOKUP(A5825,INSUMOS_AUX!A:F,6,FALSE),0)</f>
        <v>170</v>
      </c>
      <c r="G5825" s="375">
        <f>IF(C5825="M.O.",VLOOKUP(A5825,INSUMOS_AUX!A:F,6,FALSE),0)</f>
        <v>0</v>
      </c>
    </row>
    <row r="5826" spans="1:7" ht="21">
      <c r="A5826" s="414">
        <v>36149</v>
      </c>
      <c r="B5826" s="372" t="s">
        <v>4647</v>
      </c>
      <c r="C5826" s="374" t="s">
        <v>43</v>
      </c>
      <c r="D5826" s="374" t="s">
        <v>2</v>
      </c>
      <c r="E5826" s="375">
        <v>7.2000000000000002E-5</v>
      </c>
      <c r="F5826" s="268">
        <f>IF(C5826="MAT.",VLOOKUP(A5826,INSUMOS_AUX!A:F,6,FALSE),0)</f>
        <v>117.5</v>
      </c>
      <c r="G5826" s="375">
        <f>IF(C5826="M.O.",VLOOKUP(A5826,INSUMOS_AUX!A:F,6,FALSE),0)</f>
        <v>0</v>
      </c>
    </row>
    <row r="5827" spans="1:7">
      <c r="A5827" s="414">
        <v>36150</v>
      </c>
      <c r="B5827" s="372" t="s">
        <v>780</v>
      </c>
      <c r="C5827" s="374" t="s">
        <v>43</v>
      </c>
      <c r="D5827" s="374" t="s">
        <v>2</v>
      </c>
      <c r="E5827" s="375">
        <v>2.6463000000000002E-4</v>
      </c>
      <c r="F5827" s="268">
        <f>IF(C5827="MAT.",VLOOKUP(A5827,INSUMOS_AUX!A:F,6,FALSE),0)</f>
        <v>29.7</v>
      </c>
      <c r="G5827" s="375">
        <f>IF(C5827="M.O.",VLOOKUP(A5827,INSUMOS_AUX!A:F,6,FALSE),0)</f>
        <v>0</v>
      </c>
    </row>
    <row r="5828" spans="1:7" ht="21">
      <c r="A5828" s="414">
        <v>36153</v>
      </c>
      <c r="B5828" s="372" t="s">
        <v>4184</v>
      </c>
      <c r="C5828" s="374" t="s">
        <v>43</v>
      </c>
      <c r="D5828" s="374" t="s">
        <v>2</v>
      </c>
      <c r="E5828" s="375">
        <v>1.075E-4</v>
      </c>
      <c r="F5828" s="268">
        <f>IF(C5828="MAT.",VLOOKUP(A5828,INSUMOS_AUX!A:F,6,FALSE),0)</f>
        <v>133.75</v>
      </c>
      <c r="G5828" s="375">
        <f>IF(C5828="M.O.",VLOOKUP(A5828,INSUMOS_AUX!A:F,6,FALSE),0)</f>
        <v>0</v>
      </c>
    </row>
    <row r="5829" spans="1:7">
      <c r="A5829" s="414">
        <v>37370</v>
      </c>
      <c r="B5829" s="372" t="s">
        <v>104</v>
      </c>
      <c r="C5829" s="374" t="s">
        <v>43</v>
      </c>
      <c r="D5829" s="374" t="s">
        <v>97</v>
      </c>
      <c r="E5829" s="375">
        <v>0.1</v>
      </c>
      <c r="F5829" s="268">
        <f>IF(C5829="MAT.",VLOOKUP(A5829,INSUMOS_AUX!A:F,6,FALSE),0)</f>
        <v>1.7</v>
      </c>
      <c r="G5829" s="375">
        <f>IF(C5829="M.O.",VLOOKUP(A5829,INSUMOS_AUX!A:F,6,FALSE),0)</f>
        <v>0</v>
      </c>
    </row>
    <row r="5830" spans="1:7">
      <c r="A5830" s="414">
        <v>37371</v>
      </c>
      <c r="B5830" s="372" t="s">
        <v>105</v>
      </c>
      <c r="C5830" s="374" t="s">
        <v>43</v>
      </c>
      <c r="D5830" s="374" t="s">
        <v>97</v>
      </c>
      <c r="E5830" s="375">
        <v>0.1</v>
      </c>
      <c r="F5830" s="268">
        <f>IF(C5830="MAT.",VLOOKUP(A5830,INSUMOS_AUX!A:F,6,FALSE),0)</f>
        <v>0.64</v>
      </c>
      <c r="G5830" s="375">
        <f>IF(C5830="M.O.",VLOOKUP(A5830,INSUMOS_AUX!A:F,6,FALSE),0)</f>
        <v>0</v>
      </c>
    </row>
    <row r="5831" spans="1:7">
      <c r="A5831" s="414">
        <v>37372</v>
      </c>
      <c r="B5831" s="372" t="s">
        <v>106</v>
      </c>
      <c r="C5831" s="374" t="s">
        <v>43</v>
      </c>
      <c r="D5831" s="374" t="s">
        <v>97</v>
      </c>
      <c r="E5831" s="375">
        <v>0.1</v>
      </c>
      <c r="F5831" s="268">
        <f>IF(C5831="MAT.",VLOOKUP(A5831,INSUMOS_AUX!A:F,6,FALSE),0)</f>
        <v>0.37</v>
      </c>
      <c r="G5831" s="375">
        <f>IF(C5831="M.O.",VLOOKUP(A5831,INSUMOS_AUX!A:F,6,FALSE),0)</f>
        <v>0</v>
      </c>
    </row>
    <row r="5832" spans="1:7">
      <c r="A5832" s="414">
        <v>37373</v>
      </c>
      <c r="B5832" s="372" t="s">
        <v>107</v>
      </c>
      <c r="C5832" s="374" t="s">
        <v>43</v>
      </c>
      <c r="D5832" s="374" t="s">
        <v>97</v>
      </c>
      <c r="E5832" s="375">
        <v>0.1</v>
      </c>
      <c r="F5832" s="268">
        <f>IF(C5832="MAT.",VLOOKUP(A5832,INSUMOS_AUX!A:F,6,FALSE),0)</f>
        <v>0.02</v>
      </c>
      <c r="G5832" s="375">
        <f>IF(C5832="M.O.",VLOOKUP(A5832,INSUMOS_AUX!A:F,6,FALSE),0)</f>
        <v>0</v>
      </c>
    </row>
    <row r="5833" spans="1:7">
      <c r="A5833" s="414">
        <v>38382</v>
      </c>
      <c r="B5833" s="372" t="s">
        <v>2915</v>
      </c>
      <c r="C5833" s="374" t="s">
        <v>43</v>
      </c>
      <c r="D5833" s="374" t="s">
        <v>2</v>
      </c>
      <c r="E5833" s="375">
        <v>2.7300000000000002E-4</v>
      </c>
      <c r="F5833" s="268">
        <f>IF(C5833="MAT.",VLOOKUP(A5833,INSUMOS_AUX!A:F,6,FALSE),0)</f>
        <v>7.37</v>
      </c>
      <c r="G5833" s="375">
        <f>IF(C5833="M.O.",VLOOKUP(A5833,INSUMOS_AUX!A:F,6,FALSE),0)</f>
        <v>0</v>
      </c>
    </row>
    <row r="5834" spans="1:7">
      <c r="A5834" s="414">
        <v>38390</v>
      </c>
      <c r="B5834" s="372" t="s">
        <v>4067</v>
      </c>
      <c r="C5834" s="374" t="s">
        <v>43</v>
      </c>
      <c r="D5834" s="374" t="s">
        <v>2</v>
      </c>
      <c r="E5834" s="375">
        <v>1.5114999999999999E-4</v>
      </c>
      <c r="F5834" s="268">
        <f>IF(C5834="MAT.",VLOOKUP(A5834,INSUMOS_AUX!A:F,6,FALSE),0)</f>
        <v>22.22</v>
      </c>
      <c r="G5834" s="375">
        <f>IF(C5834="M.O.",VLOOKUP(A5834,INSUMOS_AUX!A:F,6,FALSE),0)</f>
        <v>0</v>
      </c>
    </row>
    <row r="5835" spans="1:7">
      <c r="A5835" s="414">
        <v>38393</v>
      </c>
      <c r="B5835" s="372" t="s">
        <v>4066</v>
      </c>
      <c r="C5835" s="374" t="s">
        <v>43</v>
      </c>
      <c r="D5835" s="374" t="s">
        <v>2</v>
      </c>
      <c r="E5835" s="375">
        <v>1.5114999999999999E-4</v>
      </c>
      <c r="F5835" s="268">
        <f>IF(C5835="MAT.",VLOOKUP(A5835,INSUMOS_AUX!A:F,6,FALSE),0)</f>
        <v>10.02</v>
      </c>
      <c r="G5835" s="375">
        <f>IF(C5835="M.O.",VLOOKUP(A5835,INSUMOS_AUX!A:F,6,FALSE),0)</f>
        <v>0</v>
      </c>
    </row>
    <row r="5836" spans="1:7">
      <c r="A5836" s="414">
        <v>38396</v>
      </c>
      <c r="B5836" s="372" t="s">
        <v>4090</v>
      </c>
      <c r="C5836" s="374" t="s">
        <v>43</v>
      </c>
      <c r="D5836" s="374" t="s">
        <v>2</v>
      </c>
      <c r="E5836" s="375">
        <v>5.4199999999999998E-6</v>
      </c>
      <c r="F5836" s="268">
        <f>IF(C5836="MAT.",VLOOKUP(A5836,INSUMOS_AUX!A:F,6,FALSE),0)</f>
        <v>308.81</v>
      </c>
      <c r="G5836" s="375">
        <f>IF(C5836="M.O.",VLOOKUP(A5836,INSUMOS_AUX!A:F,6,FALSE),0)</f>
        <v>0</v>
      </c>
    </row>
    <row r="5837" spans="1:7">
      <c r="A5837" s="414">
        <v>38399</v>
      </c>
      <c r="B5837" s="372" t="s">
        <v>914</v>
      </c>
      <c r="C5837" s="374" t="s">
        <v>43</v>
      </c>
      <c r="D5837" s="374" t="s">
        <v>2</v>
      </c>
      <c r="E5837" s="375">
        <v>2.7080000000000002E-5</v>
      </c>
      <c r="F5837" s="268">
        <f>IF(C5837="MAT.",VLOOKUP(A5837,INSUMOS_AUX!A:F,6,FALSE),0)</f>
        <v>123.87</v>
      </c>
      <c r="G5837" s="375">
        <f>IF(C5837="M.O.",VLOOKUP(A5837,INSUMOS_AUX!A:F,6,FALSE),0)</f>
        <v>0</v>
      </c>
    </row>
    <row r="5838" spans="1:7" ht="21">
      <c r="A5838" s="414">
        <v>38413</v>
      </c>
      <c r="B5838" s="372" t="s">
        <v>2921</v>
      </c>
      <c r="C5838" s="374" t="s">
        <v>43</v>
      </c>
      <c r="D5838" s="374" t="s">
        <v>2</v>
      </c>
      <c r="E5838" s="375">
        <v>4.4100000000000001E-6</v>
      </c>
      <c r="F5838" s="268">
        <f>IF(C5838="MAT.",VLOOKUP(A5838,INSUMOS_AUX!A:F,6,FALSE),0)</f>
        <v>623.17999999999995</v>
      </c>
      <c r="G5838" s="375">
        <f>IF(C5838="M.O.",VLOOKUP(A5838,INSUMOS_AUX!A:F,6,FALSE),0)</f>
        <v>0</v>
      </c>
    </row>
    <row r="5839" spans="1:7">
      <c r="A5839" s="414">
        <v>38476</v>
      </c>
      <c r="B5839" s="372" t="s">
        <v>2266</v>
      </c>
      <c r="C5839" s="374" t="s">
        <v>43</v>
      </c>
      <c r="D5839" s="374" t="s">
        <v>2</v>
      </c>
      <c r="E5839" s="375">
        <v>2.0570000000000001E-5</v>
      </c>
      <c r="F5839" s="268">
        <f>IF(C5839="MAT.",VLOOKUP(A5839,INSUMOS_AUX!A:F,6,FALSE),0)</f>
        <v>186.63</v>
      </c>
      <c r="G5839" s="375">
        <f>IF(C5839="M.O.",VLOOKUP(A5839,INSUMOS_AUX!A:F,6,FALSE),0)</f>
        <v>0</v>
      </c>
    </row>
    <row r="5840" spans="1:7">
      <c r="A5840" s="414">
        <v>38477</v>
      </c>
      <c r="B5840" s="372" t="s">
        <v>2267</v>
      </c>
      <c r="C5840" s="374" t="s">
        <v>43</v>
      </c>
      <c r="D5840" s="374" t="s">
        <v>2</v>
      </c>
      <c r="E5840" s="375">
        <v>4.4100000000000001E-6</v>
      </c>
      <c r="F5840" s="268">
        <f>IF(C5840="MAT.",VLOOKUP(A5840,INSUMOS_AUX!A:F,6,FALSE),0)</f>
        <v>528.54</v>
      </c>
      <c r="G5840" s="375">
        <f>IF(C5840="M.O.",VLOOKUP(A5840,INSUMOS_AUX!A:F,6,FALSE),0)</f>
        <v>0</v>
      </c>
    </row>
    <row r="5841" spans="1:7">
      <c r="A5841" s="414" t="s">
        <v>6708</v>
      </c>
      <c r="B5841" s="372" t="s">
        <v>5917</v>
      </c>
      <c r="C5841" s="374" t="s">
        <v>43</v>
      </c>
      <c r="D5841" s="374" t="s">
        <v>2</v>
      </c>
      <c r="E5841" s="375">
        <v>1</v>
      </c>
      <c r="F5841" s="268">
        <f>IF(C5841="MAT.",VLOOKUP(A5841,INSUMOS_AUX!A:F,6,FALSE),0)</f>
        <v>6.4866666666666672</v>
      </c>
      <c r="G5841" s="375">
        <f>IF(C5841="M.O.",VLOOKUP(A5841,INSUMOS_AUX!A:F,6,FALSE),0)</f>
        <v>0</v>
      </c>
    </row>
    <row r="5842" spans="1:7">
      <c r="A5842" s="414"/>
      <c r="B5842" s="110"/>
      <c r="C5842" s="97"/>
      <c r="D5842" s="97"/>
      <c r="E5842" s="97"/>
      <c r="F5842" s="97"/>
      <c r="G5842" s="97"/>
    </row>
    <row r="5843" spans="1:7">
      <c r="A5843" s="414" t="s">
        <v>5918</v>
      </c>
      <c r="B5843" s="358" t="s">
        <v>5919</v>
      </c>
      <c r="C5843" s="360" t="s">
        <v>75</v>
      </c>
      <c r="D5843" s="360" t="s">
        <v>2</v>
      </c>
      <c r="E5843" s="361">
        <v>100</v>
      </c>
      <c r="F5843" s="361">
        <f t="shared" ref="F5843:G5843" si="194">SUMPRODUCT($E5844:$E5870,F5844:F5870)</f>
        <v>2.6459962739999998</v>
      </c>
      <c r="G5843" s="361">
        <f t="shared" si="194"/>
        <v>7.2189408000000004</v>
      </c>
    </row>
    <row r="5844" spans="1:7">
      <c r="A5844" s="414">
        <v>10</v>
      </c>
      <c r="B5844" s="372" t="s">
        <v>332</v>
      </c>
      <c r="C5844" s="374" t="s">
        <v>43</v>
      </c>
      <c r="D5844" s="374" t="s">
        <v>2</v>
      </c>
      <c r="E5844" s="375">
        <v>4.8103199999999999E-3</v>
      </c>
      <c r="F5844" s="268">
        <f>IF(C5844="MAT.",VLOOKUP(A5844,INSUMOS_AUX!A:F,6,FALSE),0)</f>
        <v>6.13</v>
      </c>
      <c r="G5844" s="375">
        <f>IF(C5844="M.O.",VLOOKUP(A5844,INSUMOS_AUX!A:F,6,FALSE),0)</f>
        <v>0</v>
      </c>
    </row>
    <row r="5845" spans="1:7" ht="21">
      <c r="A5845" s="414">
        <v>11359</v>
      </c>
      <c r="B5845" s="372" t="s">
        <v>5603</v>
      </c>
      <c r="C5845" s="374" t="s">
        <v>43</v>
      </c>
      <c r="D5845" s="374" t="s">
        <v>2</v>
      </c>
      <c r="E5845" s="375">
        <v>4.0620000000000001E-5</v>
      </c>
      <c r="F5845" s="268">
        <f>IF(C5845="MAT.",VLOOKUP(A5845,INSUMOS_AUX!A:F,6,FALSE),0)</f>
        <v>604.45000000000005</v>
      </c>
      <c r="G5845" s="375">
        <f>IF(C5845="M.O.",VLOOKUP(A5845,INSUMOS_AUX!A:F,6,FALSE),0)</f>
        <v>0</v>
      </c>
    </row>
    <row r="5846" spans="1:7">
      <c r="A5846" s="414">
        <v>12815</v>
      </c>
      <c r="B5846" s="372" t="s">
        <v>2406</v>
      </c>
      <c r="C5846" s="374" t="s">
        <v>43</v>
      </c>
      <c r="D5846" s="374" t="s">
        <v>2</v>
      </c>
      <c r="E5846" s="375">
        <v>5.4414600000000004E-3</v>
      </c>
      <c r="F5846" s="268">
        <f>IF(C5846="MAT.",VLOOKUP(A5846,INSUMOS_AUX!A:F,6,FALSE),0)</f>
        <v>5.65</v>
      </c>
      <c r="G5846" s="375">
        <f>IF(C5846="M.O.",VLOOKUP(A5846,INSUMOS_AUX!A:F,6,FALSE),0)</f>
        <v>0</v>
      </c>
    </row>
    <row r="5847" spans="1:7">
      <c r="A5847" s="414">
        <v>12892</v>
      </c>
      <c r="B5847" s="372" t="s">
        <v>328</v>
      </c>
      <c r="C5847" s="374" t="s">
        <v>43</v>
      </c>
      <c r="D5847" s="374" t="s">
        <v>98</v>
      </c>
      <c r="E5847" s="375">
        <v>8.2407599999999998E-3</v>
      </c>
      <c r="F5847" s="268">
        <f>IF(C5847="MAT.",VLOOKUP(A5847,INSUMOS_AUX!A:F,6,FALSE),0)</f>
        <v>9</v>
      </c>
      <c r="G5847" s="375">
        <f>IF(C5847="M.O.",VLOOKUP(A5847,INSUMOS_AUX!A:F,6,FALSE),0)</f>
        <v>0</v>
      </c>
    </row>
    <row r="5848" spans="1:7">
      <c r="A5848" s="414">
        <v>12893</v>
      </c>
      <c r="B5848" s="372" t="s">
        <v>329</v>
      </c>
      <c r="C5848" s="374" t="s">
        <v>43</v>
      </c>
      <c r="D5848" s="374" t="s">
        <v>98</v>
      </c>
      <c r="E5848" s="375">
        <v>9.6060000000000004E-4</v>
      </c>
      <c r="F5848" s="268">
        <f>IF(C5848="MAT.",VLOOKUP(A5848,INSUMOS_AUX!A:F,6,FALSE),0)</f>
        <v>48</v>
      </c>
      <c r="G5848" s="375">
        <f>IF(C5848="M.O.",VLOOKUP(A5848,INSUMOS_AUX!A:F,6,FALSE),0)</f>
        <v>0</v>
      </c>
    </row>
    <row r="5849" spans="1:7">
      <c r="A5849" s="414">
        <v>2436</v>
      </c>
      <c r="B5849" s="372" t="s">
        <v>333</v>
      </c>
      <c r="C5849" s="374" t="s">
        <v>92</v>
      </c>
      <c r="D5849" s="374" t="s">
        <v>97</v>
      </c>
      <c r="E5849" s="375">
        <v>0.30903000000000003</v>
      </c>
      <c r="F5849" s="268">
        <f>IF(C5849="MAT.",VLOOKUP(A5849,INSUMOS_AUX!A:F,6,FALSE),0)</f>
        <v>0</v>
      </c>
      <c r="G5849" s="375">
        <f>IF(C5849="M.O.",VLOOKUP(A5849,INSUMOS_AUX!A:F,6,FALSE),0)</f>
        <v>13.35</v>
      </c>
    </row>
    <row r="5850" spans="1:7">
      <c r="A5850" s="414">
        <v>247</v>
      </c>
      <c r="B5850" s="372" t="s">
        <v>348</v>
      </c>
      <c r="C5850" s="374" t="s">
        <v>92</v>
      </c>
      <c r="D5850" s="374" t="s">
        <v>97</v>
      </c>
      <c r="E5850" s="375">
        <v>0.30903000000000003</v>
      </c>
      <c r="F5850" s="268">
        <f>IF(C5850="MAT.",VLOOKUP(A5850,INSUMOS_AUX!A:F,6,FALSE),0)</f>
        <v>0</v>
      </c>
      <c r="G5850" s="375">
        <f>IF(C5850="M.O.",VLOOKUP(A5850,INSUMOS_AUX!A:F,6,FALSE),0)</f>
        <v>10.01</v>
      </c>
    </row>
    <row r="5851" spans="1:7">
      <c r="A5851" s="414">
        <v>25966</v>
      </c>
      <c r="B5851" s="372" t="s">
        <v>3980</v>
      </c>
      <c r="C5851" s="374" t="s">
        <v>43</v>
      </c>
      <c r="D5851" s="374" t="s">
        <v>113</v>
      </c>
      <c r="E5851" s="375">
        <v>9.0689999999999998E-4</v>
      </c>
      <c r="F5851" s="268">
        <f>IF(C5851="MAT.",VLOOKUP(A5851,INSUMOS_AUX!A:F,6,FALSE),0)</f>
        <v>13.63</v>
      </c>
      <c r="G5851" s="375">
        <f>IF(C5851="M.O.",VLOOKUP(A5851,INSUMOS_AUX!A:F,6,FALSE),0)</f>
        <v>0</v>
      </c>
    </row>
    <row r="5852" spans="1:7">
      <c r="A5852" s="414">
        <v>2711</v>
      </c>
      <c r="B5852" s="372" t="s">
        <v>334</v>
      </c>
      <c r="C5852" s="374" t="s">
        <v>43</v>
      </c>
      <c r="D5852" s="374" t="s">
        <v>2</v>
      </c>
      <c r="E5852" s="375">
        <v>3.9876000000000001E-4</v>
      </c>
      <c r="F5852" s="268">
        <f>IF(C5852="MAT.",VLOOKUP(A5852,INSUMOS_AUX!A:F,6,FALSE),0)</f>
        <v>100.24</v>
      </c>
      <c r="G5852" s="375">
        <f>IF(C5852="M.O.",VLOOKUP(A5852,INSUMOS_AUX!A:F,6,FALSE),0)</f>
        <v>0</v>
      </c>
    </row>
    <row r="5853" spans="1:7">
      <c r="A5853" s="414">
        <v>36144</v>
      </c>
      <c r="B5853" s="372" t="s">
        <v>4026</v>
      </c>
      <c r="C5853" s="374" t="s">
        <v>43</v>
      </c>
      <c r="D5853" s="374" t="s">
        <v>2</v>
      </c>
      <c r="E5853" s="375">
        <v>6.6892320000000005E-2</v>
      </c>
      <c r="F5853" s="268">
        <f>IF(C5853="MAT.",VLOOKUP(A5853,INSUMOS_AUX!A:F,6,FALSE),0)</f>
        <v>1.1200000000000001</v>
      </c>
      <c r="G5853" s="375">
        <f>IF(C5853="M.O.",VLOOKUP(A5853,INSUMOS_AUX!A:F,6,FALSE),0)</f>
        <v>0</v>
      </c>
    </row>
    <row r="5854" spans="1:7">
      <c r="A5854" s="414">
        <v>36146</v>
      </c>
      <c r="B5854" s="372" t="s">
        <v>3883</v>
      </c>
      <c r="C5854" s="374" t="s">
        <v>43</v>
      </c>
      <c r="D5854" s="374" t="s">
        <v>2</v>
      </c>
      <c r="E5854" s="375">
        <v>7.4417999999999999E-4</v>
      </c>
      <c r="F5854" s="268">
        <f>IF(C5854="MAT.",VLOOKUP(A5854,INSUMOS_AUX!A:F,6,FALSE),0)</f>
        <v>170</v>
      </c>
      <c r="G5854" s="375">
        <f>IF(C5854="M.O.",VLOOKUP(A5854,INSUMOS_AUX!A:F,6,FALSE),0)</f>
        <v>0</v>
      </c>
    </row>
    <row r="5855" spans="1:7" ht="21">
      <c r="A5855" s="414">
        <v>36149</v>
      </c>
      <c r="B5855" s="372" t="s">
        <v>4647</v>
      </c>
      <c r="C5855" s="374" t="s">
        <v>43</v>
      </c>
      <c r="D5855" s="374" t="s">
        <v>2</v>
      </c>
      <c r="E5855" s="375">
        <v>4.3199999999999998E-4</v>
      </c>
      <c r="F5855" s="268">
        <f>IF(C5855="MAT.",VLOOKUP(A5855,INSUMOS_AUX!A:F,6,FALSE),0)</f>
        <v>117.5</v>
      </c>
      <c r="G5855" s="375">
        <f>IF(C5855="M.O.",VLOOKUP(A5855,INSUMOS_AUX!A:F,6,FALSE),0)</f>
        <v>0</v>
      </c>
    </row>
    <row r="5856" spans="1:7">
      <c r="A5856" s="414">
        <v>36150</v>
      </c>
      <c r="B5856" s="372" t="s">
        <v>780</v>
      </c>
      <c r="C5856" s="374" t="s">
        <v>43</v>
      </c>
      <c r="D5856" s="374" t="s">
        <v>2</v>
      </c>
      <c r="E5856" s="375">
        <v>1.58778E-3</v>
      </c>
      <c r="F5856" s="268">
        <f>IF(C5856="MAT.",VLOOKUP(A5856,INSUMOS_AUX!A:F,6,FALSE),0)</f>
        <v>29.7</v>
      </c>
      <c r="G5856" s="375">
        <f>IF(C5856="M.O.",VLOOKUP(A5856,INSUMOS_AUX!A:F,6,FALSE),0)</f>
        <v>0</v>
      </c>
    </row>
    <row r="5857" spans="1:7" ht="21">
      <c r="A5857" s="414">
        <v>36153</v>
      </c>
      <c r="B5857" s="372" t="s">
        <v>4184</v>
      </c>
      <c r="C5857" s="374" t="s">
        <v>43</v>
      </c>
      <c r="D5857" s="374" t="s">
        <v>2</v>
      </c>
      <c r="E5857" s="375">
        <v>6.4499999999999996E-4</v>
      </c>
      <c r="F5857" s="268">
        <f>IF(C5857="MAT.",VLOOKUP(A5857,INSUMOS_AUX!A:F,6,FALSE),0)</f>
        <v>133.75</v>
      </c>
      <c r="G5857" s="375">
        <f>IF(C5857="M.O.",VLOOKUP(A5857,INSUMOS_AUX!A:F,6,FALSE),0)</f>
        <v>0</v>
      </c>
    </row>
    <row r="5858" spans="1:7">
      <c r="A5858" s="414">
        <v>37370</v>
      </c>
      <c r="B5858" s="372" t="s">
        <v>104</v>
      </c>
      <c r="C5858" s="374" t="s">
        <v>43</v>
      </c>
      <c r="D5858" s="374" t="s">
        <v>97</v>
      </c>
      <c r="E5858" s="375">
        <v>0.6</v>
      </c>
      <c r="F5858" s="268">
        <f>IF(C5858="MAT.",VLOOKUP(A5858,INSUMOS_AUX!A:F,6,FALSE),0)</f>
        <v>1.7</v>
      </c>
      <c r="G5858" s="375">
        <f>IF(C5858="M.O.",VLOOKUP(A5858,INSUMOS_AUX!A:F,6,FALSE),0)</f>
        <v>0</v>
      </c>
    </row>
    <row r="5859" spans="1:7">
      <c r="A5859" s="414">
        <v>37371</v>
      </c>
      <c r="B5859" s="372" t="s">
        <v>105</v>
      </c>
      <c r="C5859" s="374" t="s">
        <v>43</v>
      </c>
      <c r="D5859" s="374" t="s">
        <v>97</v>
      </c>
      <c r="E5859" s="375">
        <v>0.6</v>
      </c>
      <c r="F5859" s="268">
        <f>IF(C5859="MAT.",VLOOKUP(A5859,INSUMOS_AUX!A:F,6,FALSE),0)</f>
        <v>0.64</v>
      </c>
      <c r="G5859" s="375">
        <f>IF(C5859="M.O.",VLOOKUP(A5859,INSUMOS_AUX!A:F,6,FALSE),0)</f>
        <v>0</v>
      </c>
    </row>
    <row r="5860" spans="1:7">
      <c r="A5860" s="414">
        <v>37372</v>
      </c>
      <c r="B5860" s="372" t="s">
        <v>106</v>
      </c>
      <c r="C5860" s="374" t="s">
        <v>43</v>
      </c>
      <c r="D5860" s="374" t="s">
        <v>97</v>
      </c>
      <c r="E5860" s="375">
        <v>0.6</v>
      </c>
      <c r="F5860" s="268">
        <f>IF(C5860="MAT.",VLOOKUP(A5860,INSUMOS_AUX!A:F,6,FALSE),0)</f>
        <v>0.37</v>
      </c>
      <c r="G5860" s="375">
        <f>IF(C5860="M.O.",VLOOKUP(A5860,INSUMOS_AUX!A:F,6,FALSE),0)</f>
        <v>0</v>
      </c>
    </row>
    <row r="5861" spans="1:7">
      <c r="A5861" s="414">
        <v>37373</v>
      </c>
      <c r="B5861" s="372" t="s">
        <v>107</v>
      </c>
      <c r="C5861" s="374" t="s">
        <v>43</v>
      </c>
      <c r="D5861" s="374" t="s">
        <v>97</v>
      </c>
      <c r="E5861" s="375">
        <v>0.6</v>
      </c>
      <c r="F5861" s="268">
        <f>IF(C5861="MAT.",VLOOKUP(A5861,INSUMOS_AUX!A:F,6,FALSE),0)</f>
        <v>0.02</v>
      </c>
      <c r="G5861" s="375">
        <f>IF(C5861="M.O.",VLOOKUP(A5861,INSUMOS_AUX!A:F,6,FALSE),0)</f>
        <v>0</v>
      </c>
    </row>
    <row r="5862" spans="1:7">
      <c r="A5862" s="414">
        <v>38382</v>
      </c>
      <c r="B5862" s="372" t="s">
        <v>2915</v>
      </c>
      <c r="C5862" s="374" t="s">
        <v>43</v>
      </c>
      <c r="D5862" s="374" t="s">
        <v>2</v>
      </c>
      <c r="E5862" s="375">
        <v>1.6379999999999999E-3</v>
      </c>
      <c r="F5862" s="268">
        <f>IF(C5862="MAT.",VLOOKUP(A5862,INSUMOS_AUX!A:F,6,FALSE),0)</f>
        <v>7.37</v>
      </c>
      <c r="G5862" s="375">
        <f>IF(C5862="M.O.",VLOOKUP(A5862,INSUMOS_AUX!A:F,6,FALSE),0)</f>
        <v>0</v>
      </c>
    </row>
    <row r="5863" spans="1:7">
      <c r="A5863" s="414">
        <v>38390</v>
      </c>
      <c r="B5863" s="372" t="s">
        <v>4067</v>
      </c>
      <c r="C5863" s="374" t="s">
        <v>43</v>
      </c>
      <c r="D5863" s="374" t="s">
        <v>2</v>
      </c>
      <c r="E5863" s="375">
        <v>9.0689999999999998E-4</v>
      </c>
      <c r="F5863" s="268">
        <f>IF(C5863="MAT.",VLOOKUP(A5863,INSUMOS_AUX!A:F,6,FALSE),0)</f>
        <v>22.22</v>
      </c>
      <c r="G5863" s="375">
        <f>IF(C5863="M.O.",VLOOKUP(A5863,INSUMOS_AUX!A:F,6,FALSE),0)</f>
        <v>0</v>
      </c>
    </row>
    <row r="5864" spans="1:7">
      <c r="A5864" s="414">
        <v>38393</v>
      </c>
      <c r="B5864" s="372" t="s">
        <v>4066</v>
      </c>
      <c r="C5864" s="374" t="s">
        <v>43</v>
      </c>
      <c r="D5864" s="374" t="s">
        <v>2</v>
      </c>
      <c r="E5864" s="375">
        <v>9.0689999999999998E-4</v>
      </c>
      <c r="F5864" s="268">
        <f>IF(C5864="MAT.",VLOOKUP(A5864,INSUMOS_AUX!A:F,6,FALSE),0)</f>
        <v>10.02</v>
      </c>
      <c r="G5864" s="375">
        <f>IF(C5864="M.O.",VLOOKUP(A5864,INSUMOS_AUX!A:F,6,FALSE),0)</f>
        <v>0</v>
      </c>
    </row>
    <row r="5865" spans="1:7">
      <c r="A5865" s="414">
        <v>38396</v>
      </c>
      <c r="B5865" s="372" t="s">
        <v>4090</v>
      </c>
      <c r="C5865" s="374" t="s">
        <v>43</v>
      </c>
      <c r="D5865" s="374" t="s">
        <v>2</v>
      </c>
      <c r="E5865" s="375">
        <v>3.252E-5</v>
      </c>
      <c r="F5865" s="268">
        <f>IF(C5865="MAT.",VLOOKUP(A5865,INSUMOS_AUX!A:F,6,FALSE),0)</f>
        <v>308.81</v>
      </c>
      <c r="G5865" s="375">
        <f>IF(C5865="M.O.",VLOOKUP(A5865,INSUMOS_AUX!A:F,6,FALSE),0)</f>
        <v>0</v>
      </c>
    </row>
    <row r="5866" spans="1:7">
      <c r="A5866" s="414">
        <v>38399</v>
      </c>
      <c r="B5866" s="372" t="s">
        <v>914</v>
      </c>
      <c r="C5866" s="374" t="s">
        <v>43</v>
      </c>
      <c r="D5866" s="374" t="s">
        <v>2</v>
      </c>
      <c r="E5866" s="375">
        <v>1.6248E-4</v>
      </c>
      <c r="F5866" s="268">
        <f>IF(C5866="MAT.",VLOOKUP(A5866,INSUMOS_AUX!A:F,6,FALSE),0)</f>
        <v>123.87</v>
      </c>
      <c r="G5866" s="375">
        <f>IF(C5866="M.O.",VLOOKUP(A5866,INSUMOS_AUX!A:F,6,FALSE),0)</f>
        <v>0</v>
      </c>
    </row>
    <row r="5867" spans="1:7" ht="21">
      <c r="A5867" s="414">
        <v>38413</v>
      </c>
      <c r="B5867" s="372" t="s">
        <v>2921</v>
      </c>
      <c r="C5867" s="374" t="s">
        <v>43</v>
      </c>
      <c r="D5867" s="374" t="s">
        <v>2</v>
      </c>
      <c r="E5867" s="375">
        <v>2.6460000000000001E-5</v>
      </c>
      <c r="F5867" s="268">
        <f>IF(C5867="MAT.",VLOOKUP(A5867,INSUMOS_AUX!A:F,6,FALSE),0)</f>
        <v>623.17999999999995</v>
      </c>
      <c r="G5867" s="375">
        <f>IF(C5867="M.O.",VLOOKUP(A5867,INSUMOS_AUX!A:F,6,FALSE),0)</f>
        <v>0</v>
      </c>
    </row>
    <row r="5868" spans="1:7">
      <c r="A5868" s="414">
        <v>38476</v>
      </c>
      <c r="B5868" s="372" t="s">
        <v>2266</v>
      </c>
      <c r="C5868" s="374" t="s">
        <v>43</v>
      </c>
      <c r="D5868" s="374" t="s">
        <v>2</v>
      </c>
      <c r="E5868" s="375">
        <v>1.2342000000000001E-4</v>
      </c>
      <c r="F5868" s="268">
        <f>IF(C5868="MAT.",VLOOKUP(A5868,INSUMOS_AUX!A:F,6,FALSE),0)</f>
        <v>186.63</v>
      </c>
      <c r="G5868" s="375">
        <f>IF(C5868="M.O.",VLOOKUP(A5868,INSUMOS_AUX!A:F,6,FALSE),0)</f>
        <v>0</v>
      </c>
    </row>
    <row r="5869" spans="1:7">
      <c r="A5869" s="414">
        <v>38477</v>
      </c>
      <c r="B5869" s="372" t="s">
        <v>2267</v>
      </c>
      <c r="C5869" s="374" t="s">
        <v>43</v>
      </c>
      <c r="D5869" s="374" t="s">
        <v>2</v>
      </c>
      <c r="E5869" s="375">
        <v>2.6460000000000001E-5</v>
      </c>
      <c r="F5869" s="268">
        <f>IF(C5869="MAT.",VLOOKUP(A5869,INSUMOS_AUX!A:F,6,FALSE),0)</f>
        <v>528.54</v>
      </c>
      <c r="G5869" s="375">
        <f>IF(C5869="M.O.",VLOOKUP(A5869,INSUMOS_AUX!A:F,6,FALSE),0)</f>
        <v>0</v>
      </c>
    </row>
    <row r="5870" spans="1:7">
      <c r="A5870" s="414" t="s">
        <v>6446</v>
      </c>
      <c r="B5870" s="372" t="s">
        <v>5919</v>
      </c>
      <c r="C5870" s="374" t="s">
        <v>43</v>
      </c>
      <c r="D5870" s="374" t="s">
        <v>2</v>
      </c>
      <c r="E5870" s="375">
        <v>1</v>
      </c>
      <c r="F5870" s="268">
        <f>IF(C5870="MAT.",VLOOKUP(A5870,INSUMOS_AUX!A:F,6,FALSE),0)</f>
        <v>0.24</v>
      </c>
      <c r="G5870" s="375">
        <f>IF(C5870="M.O.",VLOOKUP(A5870,INSUMOS_AUX!A:F,6,FALSE),0)</f>
        <v>0</v>
      </c>
    </row>
    <row r="5871" spans="1:7">
      <c r="A5871" s="414"/>
      <c r="B5871" s="110"/>
      <c r="C5871" s="97"/>
      <c r="D5871" s="97"/>
      <c r="E5871" s="97"/>
      <c r="F5871" s="97"/>
      <c r="G5871" s="97"/>
    </row>
    <row r="5872" spans="1:7">
      <c r="A5872" s="414" t="s">
        <v>5972</v>
      </c>
      <c r="B5872" s="358" t="s">
        <v>5973</v>
      </c>
      <c r="C5872" s="360" t="s">
        <v>75</v>
      </c>
      <c r="D5872" s="360" t="s">
        <v>2</v>
      </c>
      <c r="E5872" s="361">
        <v>60</v>
      </c>
      <c r="F5872" s="361">
        <f t="shared" ref="F5872:G5872" si="195">SUMPRODUCT($E5873:$E5899,F5873:F5899)</f>
        <v>2.6759962739999996</v>
      </c>
      <c r="G5872" s="361">
        <f t="shared" si="195"/>
        <v>7.2189408000000004</v>
      </c>
    </row>
    <row r="5873" spans="1:7">
      <c r="A5873" s="414">
        <v>10</v>
      </c>
      <c r="B5873" s="372" t="s">
        <v>332</v>
      </c>
      <c r="C5873" s="374" t="s">
        <v>43</v>
      </c>
      <c r="D5873" s="374" t="s">
        <v>2</v>
      </c>
      <c r="E5873" s="375">
        <v>4.8103199999999999E-3</v>
      </c>
      <c r="F5873" s="268">
        <f>IF(C5873="MAT.",VLOOKUP(A5873,INSUMOS_AUX!A:F,6,FALSE),0)</f>
        <v>6.13</v>
      </c>
      <c r="G5873" s="375">
        <f>IF(C5873="M.O.",VLOOKUP(A5873,INSUMOS_AUX!A:F,6,FALSE),0)</f>
        <v>0</v>
      </c>
    </row>
    <row r="5874" spans="1:7" ht="21">
      <c r="A5874" s="414">
        <v>11359</v>
      </c>
      <c r="B5874" s="372" t="s">
        <v>5603</v>
      </c>
      <c r="C5874" s="374" t="s">
        <v>43</v>
      </c>
      <c r="D5874" s="374" t="s">
        <v>2</v>
      </c>
      <c r="E5874" s="375">
        <v>4.0620000000000001E-5</v>
      </c>
      <c r="F5874" s="268">
        <f>IF(C5874="MAT.",VLOOKUP(A5874,INSUMOS_AUX!A:F,6,FALSE),0)</f>
        <v>604.45000000000005</v>
      </c>
      <c r="G5874" s="375">
        <f>IF(C5874="M.O.",VLOOKUP(A5874,INSUMOS_AUX!A:F,6,FALSE),0)</f>
        <v>0</v>
      </c>
    </row>
    <row r="5875" spans="1:7">
      <c r="A5875" s="414">
        <v>12815</v>
      </c>
      <c r="B5875" s="372" t="s">
        <v>2406</v>
      </c>
      <c r="C5875" s="374" t="s">
        <v>43</v>
      </c>
      <c r="D5875" s="374" t="s">
        <v>2</v>
      </c>
      <c r="E5875" s="375">
        <v>5.4414600000000004E-3</v>
      </c>
      <c r="F5875" s="268">
        <f>IF(C5875="MAT.",VLOOKUP(A5875,INSUMOS_AUX!A:F,6,FALSE),0)</f>
        <v>5.65</v>
      </c>
      <c r="G5875" s="375">
        <f>IF(C5875="M.O.",VLOOKUP(A5875,INSUMOS_AUX!A:F,6,FALSE),0)</f>
        <v>0</v>
      </c>
    </row>
    <row r="5876" spans="1:7">
      <c r="A5876" s="414">
        <v>12892</v>
      </c>
      <c r="B5876" s="372" t="s">
        <v>328</v>
      </c>
      <c r="C5876" s="374" t="s">
        <v>43</v>
      </c>
      <c r="D5876" s="374" t="s">
        <v>98</v>
      </c>
      <c r="E5876" s="375">
        <v>8.2407599999999998E-3</v>
      </c>
      <c r="F5876" s="268">
        <f>IF(C5876="MAT.",VLOOKUP(A5876,INSUMOS_AUX!A:F,6,FALSE),0)</f>
        <v>9</v>
      </c>
      <c r="G5876" s="375">
        <f>IF(C5876="M.O.",VLOOKUP(A5876,INSUMOS_AUX!A:F,6,FALSE),0)</f>
        <v>0</v>
      </c>
    </row>
    <row r="5877" spans="1:7">
      <c r="A5877" s="414">
        <v>12893</v>
      </c>
      <c r="B5877" s="372" t="s">
        <v>329</v>
      </c>
      <c r="C5877" s="374" t="s">
        <v>43</v>
      </c>
      <c r="D5877" s="374" t="s">
        <v>98</v>
      </c>
      <c r="E5877" s="375">
        <v>9.6060000000000004E-4</v>
      </c>
      <c r="F5877" s="268">
        <f>IF(C5877="MAT.",VLOOKUP(A5877,INSUMOS_AUX!A:F,6,FALSE),0)</f>
        <v>48</v>
      </c>
      <c r="G5877" s="375">
        <f>IF(C5877="M.O.",VLOOKUP(A5877,INSUMOS_AUX!A:F,6,FALSE),0)</f>
        <v>0</v>
      </c>
    </row>
    <row r="5878" spans="1:7">
      <c r="A5878" s="414">
        <v>2436</v>
      </c>
      <c r="B5878" s="372" t="s">
        <v>333</v>
      </c>
      <c r="C5878" s="374" t="s">
        <v>92</v>
      </c>
      <c r="D5878" s="374" t="s">
        <v>97</v>
      </c>
      <c r="E5878" s="375">
        <v>0.30903000000000003</v>
      </c>
      <c r="F5878" s="268">
        <f>IF(C5878="MAT.",VLOOKUP(A5878,INSUMOS_AUX!A:F,6,FALSE),0)</f>
        <v>0</v>
      </c>
      <c r="G5878" s="375">
        <f>IF(C5878="M.O.",VLOOKUP(A5878,INSUMOS_AUX!A:F,6,FALSE),0)</f>
        <v>13.35</v>
      </c>
    </row>
    <row r="5879" spans="1:7">
      <c r="A5879" s="414">
        <v>247</v>
      </c>
      <c r="B5879" s="372" t="s">
        <v>348</v>
      </c>
      <c r="C5879" s="374" t="s">
        <v>92</v>
      </c>
      <c r="D5879" s="374" t="s">
        <v>97</v>
      </c>
      <c r="E5879" s="375">
        <v>0.30903000000000003</v>
      </c>
      <c r="F5879" s="268">
        <f>IF(C5879="MAT.",VLOOKUP(A5879,INSUMOS_AUX!A:F,6,FALSE),0)</f>
        <v>0</v>
      </c>
      <c r="G5879" s="375">
        <f>IF(C5879="M.O.",VLOOKUP(A5879,INSUMOS_AUX!A:F,6,FALSE),0)</f>
        <v>10.01</v>
      </c>
    </row>
    <row r="5880" spans="1:7">
      <c r="A5880" s="414">
        <v>25966</v>
      </c>
      <c r="B5880" s="372" t="s">
        <v>3980</v>
      </c>
      <c r="C5880" s="374" t="s">
        <v>43</v>
      </c>
      <c r="D5880" s="374" t="s">
        <v>113</v>
      </c>
      <c r="E5880" s="375">
        <v>9.0689999999999998E-4</v>
      </c>
      <c r="F5880" s="268">
        <f>IF(C5880="MAT.",VLOOKUP(A5880,INSUMOS_AUX!A:F,6,FALSE),0)</f>
        <v>13.63</v>
      </c>
      <c r="G5880" s="375">
        <f>IF(C5880="M.O.",VLOOKUP(A5880,INSUMOS_AUX!A:F,6,FALSE),0)</f>
        <v>0</v>
      </c>
    </row>
    <row r="5881" spans="1:7">
      <c r="A5881" s="414">
        <v>2711</v>
      </c>
      <c r="B5881" s="372" t="s">
        <v>334</v>
      </c>
      <c r="C5881" s="374" t="s">
        <v>43</v>
      </c>
      <c r="D5881" s="374" t="s">
        <v>2</v>
      </c>
      <c r="E5881" s="375">
        <v>3.9876000000000001E-4</v>
      </c>
      <c r="F5881" s="268">
        <f>IF(C5881="MAT.",VLOOKUP(A5881,INSUMOS_AUX!A:F,6,FALSE),0)</f>
        <v>100.24</v>
      </c>
      <c r="G5881" s="375">
        <f>IF(C5881="M.O.",VLOOKUP(A5881,INSUMOS_AUX!A:F,6,FALSE),0)</f>
        <v>0</v>
      </c>
    </row>
    <row r="5882" spans="1:7">
      <c r="A5882" s="414">
        <v>36144</v>
      </c>
      <c r="B5882" s="372" t="s">
        <v>4026</v>
      </c>
      <c r="C5882" s="374" t="s">
        <v>43</v>
      </c>
      <c r="D5882" s="374" t="s">
        <v>2</v>
      </c>
      <c r="E5882" s="375">
        <v>6.6892320000000005E-2</v>
      </c>
      <c r="F5882" s="268">
        <f>IF(C5882="MAT.",VLOOKUP(A5882,INSUMOS_AUX!A:F,6,FALSE),0)</f>
        <v>1.1200000000000001</v>
      </c>
      <c r="G5882" s="375">
        <f>IF(C5882="M.O.",VLOOKUP(A5882,INSUMOS_AUX!A:F,6,FALSE),0)</f>
        <v>0</v>
      </c>
    </row>
    <row r="5883" spans="1:7">
      <c r="A5883" s="414">
        <v>36146</v>
      </c>
      <c r="B5883" s="372" t="s">
        <v>3883</v>
      </c>
      <c r="C5883" s="374" t="s">
        <v>43</v>
      </c>
      <c r="D5883" s="374" t="s">
        <v>2</v>
      </c>
      <c r="E5883" s="375">
        <v>7.4417999999999999E-4</v>
      </c>
      <c r="F5883" s="268">
        <f>IF(C5883="MAT.",VLOOKUP(A5883,INSUMOS_AUX!A:F,6,FALSE),0)</f>
        <v>170</v>
      </c>
      <c r="G5883" s="375">
        <f>IF(C5883="M.O.",VLOOKUP(A5883,INSUMOS_AUX!A:F,6,FALSE),0)</f>
        <v>0</v>
      </c>
    </row>
    <row r="5884" spans="1:7" ht="21">
      <c r="A5884" s="414">
        <v>36149</v>
      </c>
      <c r="B5884" s="372" t="s">
        <v>4647</v>
      </c>
      <c r="C5884" s="374" t="s">
        <v>43</v>
      </c>
      <c r="D5884" s="374" t="s">
        <v>2</v>
      </c>
      <c r="E5884" s="375">
        <v>4.3199999999999998E-4</v>
      </c>
      <c r="F5884" s="268">
        <f>IF(C5884="MAT.",VLOOKUP(A5884,INSUMOS_AUX!A:F,6,FALSE),0)</f>
        <v>117.5</v>
      </c>
      <c r="G5884" s="375">
        <f>IF(C5884="M.O.",VLOOKUP(A5884,INSUMOS_AUX!A:F,6,FALSE),0)</f>
        <v>0</v>
      </c>
    </row>
    <row r="5885" spans="1:7">
      <c r="A5885" s="414">
        <v>36150</v>
      </c>
      <c r="B5885" s="372" t="s">
        <v>780</v>
      </c>
      <c r="C5885" s="374" t="s">
        <v>43</v>
      </c>
      <c r="D5885" s="374" t="s">
        <v>2</v>
      </c>
      <c r="E5885" s="375">
        <v>1.58778E-3</v>
      </c>
      <c r="F5885" s="268">
        <f>IF(C5885="MAT.",VLOOKUP(A5885,INSUMOS_AUX!A:F,6,FALSE),0)</f>
        <v>29.7</v>
      </c>
      <c r="G5885" s="375">
        <f>IF(C5885="M.O.",VLOOKUP(A5885,INSUMOS_AUX!A:F,6,FALSE),0)</f>
        <v>0</v>
      </c>
    </row>
    <row r="5886" spans="1:7" ht="21">
      <c r="A5886" s="414">
        <v>36153</v>
      </c>
      <c r="B5886" s="372" t="s">
        <v>4184</v>
      </c>
      <c r="C5886" s="374" t="s">
        <v>43</v>
      </c>
      <c r="D5886" s="374" t="s">
        <v>2</v>
      </c>
      <c r="E5886" s="375">
        <v>6.4499999999999996E-4</v>
      </c>
      <c r="F5886" s="268">
        <f>IF(C5886="MAT.",VLOOKUP(A5886,INSUMOS_AUX!A:F,6,FALSE),0)</f>
        <v>133.75</v>
      </c>
      <c r="G5886" s="375">
        <f>IF(C5886="M.O.",VLOOKUP(A5886,INSUMOS_AUX!A:F,6,FALSE),0)</f>
        <v>0</v>
      </c>
    </row>
    <row r="5887" spans="1:7">
      <c r="A5887" s="414">
        <v>37370</v>
      </c>
      <c r="B5887" s="372" t="s">
        <v>104</v>
      </c>
      <c r="C5887" s="374" t="s">
        <v>43</v>
      </c>
      <c r="D5887" s="374" t="s">
        <v>97</v>
      </c>
      <c r="E5887" s="375">
        <v>0.6</v>
      </c>
      <c r="F5887" s="268">
        <f>IF(C5887="MAT.",VLOOKUP(A5887,INSUMOS_AUX!A:F,6,FALSE),0)</f>
        <v>1.7</v>
      </c>
      <c r="G5887" s="375">
        <f>IF(C5887="M.O.",VLOOKUP(A5887,INSUMOS_AUX!A:F,6,FALSE),0)</f>
        <v>0</v>
      </c>
    </row>
    <row r="5888" spans="1:7">
      <c r="A5888" s="414">
        <v>37371</v>
      </c>
      <c r="B5888" s="372" t="s">
        <v>105</v>
      </c>
      <c r="C5888" s="374" t="s">
        <v>43</v>
      </c>
      <c r="D5888" s="374" t="s">
        <v>97</v>
      </c>
      <c r="E5888" s="375">
        <v>0.6</v>
      </c>
      <c r="F5888" s="268">
        <f>IF(C5888="MAT.",VLOOKUP(A5888,INSUMOS_AUX!A:F,6,FALSE),0)</f>
        <v>0.64</v>
      </c>
      <c r="G5888" s="375">
        <f>IF(C5888="M.O.",VLOOKUP(A5888,INSUMOS_AUX!A:F,6,FALSE),0)</f>
        <v>0</v>
      </c>
    </row>
    <row r="5889" spans="1:7">
      <c r="A5889" s="414">
        <v>37372</v>
      </c>
      <c r="B5889" s="372" t="s">
        <v>106</v>
      </c>
      <c r="C5889" s="374" t="s">
        <v>43</v>
      </c>
      <c r="D5889" s="374" t="s">
        <v>97</v>
      </c>
      <c r="E5889" s="375">
        <v>0.6</v>
      </c>
      <c r="F5889" s="268">
        <f>IF(C5889="MAT.",VLOOKUP(A5889,INSUMOS_AUX!A:F,6,FALSE),0)</f>
        <v>0.37</v>
      </c>
      <c r="G5889" s="375">
        <f>IF(C5889="M.O.",VLOOKUP(A5889,INSUMOS_AUX!A:F,6,FALSE),0)</f>
        <v>0</v>
      </c>
    </row>
    <row r="5890" spans="1:7">
      <c r="A5890" s="414">
        <v>37373</v>
      </c>
      <c r="B5890" s="372" t="s">
        <v>107</v>
      </c>
      <c r="C5890" s="374" t="s">
        <v>43</v>
      </c>
      <c r="D5890" s="374" t="s">
        <v>97</v>
      </c>
      <c r="E5890" s="375">
        <v>0.6</v>
      </c>
      <c r="F5890" s="268">
        <f>IF(C5890="MAT.",VLOOKUP(A5890,INSUMOS_AUX!A:F,6,FALSE),0)</f>
        <v>0.02</v>
      </c>
      <c r="G5890" s="375">
        <f>IF(C5890="M.O.",VLOOKUP(A5890,INSUMOS_AUX!A:F,6,FALSE),0)</f>
        <v>0</v>
      </c>
    </row>
    <row r="5891" spans="1:7">
      <c r="A5891" s="414">
        <v>38382</v>
      </c>
      <c r="B5891" s="372" t="s">
        <v>2915</v>
      </c>
      <c r="C5891" s="374" t="s">
        <v>43</v>
      </c>
      <c r="D5891" s="374" t="s">
        <v>2</v>
      </c>
      <c r="E5891" s="375">
        <v>1.6379999999999999E-3</v>
      </c>
      <c r="F5891" s="268">
        <f>IF(C5891="MAT.",VLOOKUP(A5891,INSUMOS_AUX!A:F,6,FALSE),0)</f>
        <v>7.37</v>
      </c>
      <c r="G5891" s="375">
        <f>IF(C5891="M.O.",VLOOKUP(A5891,INSUMOS_AUX!A:F,6,FALSE),0)</f>
        <v>0</v>
      </c>
    </row>
    <row r="5892" spans="1:7">
      <c r="A5892" s="414">
        <v>38390</v>
      </c>
      <c r="B5892" s="372" t="s">
        <v>4067</v>
      </c>
      <c r="C5892" s="374" t="s">
        <v>43</v>
      </c>
      <c r="D5892" s="374" t="s">
        <v>2</v>
      </c>
      <c r="E5892" s="375">
        <v>9.0689999999999998E-4</v>
      </c>
      <c r="F5892" s="268">
        <f>IF(C5892="MAT.",VLOOKUP(A5892,INSUMOS_AUX!A:F,6,FALSE),0)</f>
        <v>22.22</v>
      </c>
      <c r="G5892" s="375">
        <f>IF(C5892="M.O.",VLOOKUP(A5892,INSUMOS_AUX!A:F,6,FALSE),0)</f>
        <v>0</v>
      </c>
    </row>
    <row r="5893" spans="1:7">
      <c r="A5893" s="414">
        <v>38393</v>
      </c>
      <c r="B5893" s="372" t="s">
        <v>4066</v>
      </c>
      <c r="C5893" s="374" t="s">
        <v>43</v>
      </c>
      <c r="D5893" s="374" t="s">
        <v>2</v>
      </c>
      <c r="E5893" s="375">
        <v>9.0689999999999998E-4</v>
      </c>
      <c r="F5893" s="268">
        <f>IF(C5893="MAT.",VLOOKUP(A5893,INSUMOS_AUX!A:F,6,FALSE),0)</f>
        <v>10.02</v>
      </c>
      <c r="G5893" s="375">
        <f>IF(C5893="M.O.",VLOOKUP(A5893,INSUMOS_AUX!A:F,6,FALSE),0)</f>
        <v>0</v>
      </c>
    </row>
    <row r="5894" spans="1:7">
      <c r="A5894" s="414">
        <v>38396</v>
      </c>
      <c r="B5894" s="372" t="s">
        <v>4090</v>
      </c>
      <c r="C5894" s="374" t="s">
        <v>43</v>
      </c>
      <c r="D5894" s="374" t="s">
        <v>2</v>
      </c>
      <c r="E5894" s="375">
        <v>3.252E-5</v>
      </c>
      <c r="F5894" s="268">
        <f>IF(C5894="MAT.",VLOOKUP(A5894,INSUMOS_AUX!A:F,6,FALSE),0)</f>
        <v>308.81</v>
      </c>
      <c r="G5894" s="375">
        <f>IF(C5894="M.O.",VLOOKUP(A5894,INSUMOS_AUX!A:F,6,FALSE),0)</f>
        <v>0</v>
      </c>
    </row>
    <row r="5895" spans="1:7">
      <c r="A5895" s="414">
        <v>38399</v>
      </c>
      <c r="B5895" s="372" t="s">
        <v>914</v>
      </c>
      <c r="C5895" s="374" t="s">
        <v>43</v>
      </c>
      <c r="D5895" s="374" t="s">
        <v>2</v>
      </c>
      <c r="E5895" s="375">
        <v>1.6248E-4</v>
      </c>
      <c r="F5895" s="268">
        <f>IF(C5895="MAT.",VLOOKUP(A5895,INSUMOS_AUX!A:F,6,FALSE),0)</f>
        <v>123.87</v>
      </c>
      <c r="G5895" s="375">
        <f>IF(C5895="M.O.",VLOOKUP(A5895,INSUMOS_AUX!A:F,6,FALSE),0)</f>
        <v>0</v>
      </c>
    </row>
    <row r="5896" spans="1:7" ht="21">
      <c r="A5896" s="414">
        <v>38413</v>
      </c>
      <c r="B5896" s="372" t="s">
        <v>2921</v>
      </c>
      <c r="C5896" s="374" t="s">
        <v>43</v>
      </c>
      <c r="D5896" s="374" t="s">
        <v>2</v>
      </c>
      <c r="E5896" s="375">
        <v>2.6460000000000001E-5</v>
      </c>
      <c r="F5896" s="268">
        <f>IF(C5896="MAT.",VLOOKUP(A5896,INSUMOS_AUX!A:F,6,FALSE),0)</f>
        <v>623.17999999999995</v>
      </c>
      <c r="G5896" s="375">
        <f>IF(C5896="M.O.",VLOOKUP(A5896,INSUMOS_AUX!A:F,6,FALSE),0)</f>
        <v>0</v>
      </c>
    </row>
    <row r="5897" spans="1:7">
      <c r="A5897" s="414">
        <v>38476</v>
      </c>
      <c r="B5897" s="372" t="s">
        <v>2266</v>
      </c>
      <c r="C5897" s="374" t="s">
        <v>43</v>
      </c>
      <c r="D5897" s="374" t="s">
        <v>2</v>
      </c>
      <c r="E5897" s="375">
        <v>1.2342000000000001E-4</v>
      </c>
      <c r="F5897" s="268">
        <f>IF(C5897="MAT.",VLOOKUP(A5897,INSUMOS_AUX!A:F,6,FALSE),0)</f>
        <v>186.63</v>
      </c>
      <c r="G5897" s="375">
        <f>IF(C5897="M.O.",VLOOKUP(A5897,INSUMOS_AUX!A:F,6,FALSE),0)</f>
        <v>0</v>
      </c>
    </row>
    <row r="5898" spans="1:7">
      <c r="A5898" s="414">
        <v>38477</v>
      </c>
      <c r="B5898" s="372" t="s">
        <v>2267</v>
      </c>
      <c r="C5898" s="374" t="s">
        <v>43</v>
      </c>
      <c r="D5898" s="374" t="s">
        <v>2</v>
      </c>
      <c r="E5898" s="375">
        <v>2.6460000000000001E-5</v>
      </c>
      <c r="F5898" s="268">
        <f>IF(C5898="MAT.",VLOOKUP(A5898,INSUMOS_AUX!A:F,6,FALSE),0)</f>
        <v>528.54</v>
      </c>
      <c r="G5898" s="375">
        <f>IF(C5898="M.O.",VLOOKUP(A5898,INSUMOS_AUX!A:F,6,FALSE),0)</f>
        <v>0</v>
      </c>
    </row>
    <row r="5899" spans="1:7">
      <c r="A5899" s="414" t="s">
        <v>6454</v>
      </c>
      <c r="B5899" s="372" t="s">
        <v>5973</v>
      </c>
      <c r="C5899" s="374" t="s">
        <v>43</v>
      </c>
      <c r="D5899" s="374" t="s">
        <v>2</v>
      </c>
      <c r="E5899" s="375">
        <v>1</v>
      </c>
      <c r="F5899" s="268">
        <f>IF(C5899="MAT.",VLOOKUP(A5899,INSUMOS_AUX!A:F,6,FALSE),0)</f>
        <v>0.27</v>
      </c>
      <c r="G5899" s="375">
        <f>IF(C5899="M.O.",VLOOKUP(A5899,INSUMOS_AUX!A:F,6,FALSE),0)</f>
        <v>0</v>
      </c>
    </row>
    <row r="5900" spans="1:7">
      <c r="A5900" s="414"/>
      <c r="B5900" s="110"/>
      <c r="C5900" s="97"/>
      <c r="D5900" s="97"/>
      <c r="E5900" s="97"/>
      <c r="F5900" s="97"/>
      <c r="G5900" s="97"/>
    </row>
    <row r="5901" spans="1:7">
      <c r="A5901" s="414" t="s">
        <v>5920</v>
      </c>
      <c r="B5901" s="358" t="s">
        <v>5921</v>
      </c>
      <c r="C5901" s="360" t="s">
        <v>75</v>
      </c>
      <c r="D5901" s="360" t="s">
        <v>78</v>
      </c>
      <c r="E5901" s="361">
        <v>2</v>
      </c>
      <c r="F5901" s="361">
        <f t="shared" ref="F5901:G5901" si="196">SUMPRODUCT($E5902:$E5928,F5902:F5928)</f>
        <v>11.905996274</v>
      </c>
      <c r="G5901" s="361">
        <f t="shared" si="196"/>
        <v>7.2189408000000004</v>
      </c>
    </row>
    <row r="5902" spans="1:7">
      <c r="A5902" s="414">
        <v>10</v>
      </c>
      <c r="B5902" s="372" t="s">
        <v>332</v>
      </c>
      <c r="C5902" s="374" t="s">
        <v>43</v>
      </c>
      <c r="D5902" s="374" t="s">
        <v>2</v>
      </c>
      <c r="E5902" s="375">
        <v>4.8103199999999999E-3</v>
      </c>
      <c r="F5902" s="268">
        <f>IF(C5902="MAT.",VLOOKUP(A5902,INSUMOS_AUX!A:F,6,FALSE),0)</f>
        <v>6.13</v>
      </c>
      <c r="G5902" s="375">
        <f>IF(C5902="M.O.",VLOOKUP(A5902,INSUMOS_AUX!A:F,6,FALSE),0)</f>
        <v>0</v>
      </c>
    </row>
    <row r="5903" spans="1:7" ht="21">
      <c r="A5903" s="414">
        <v>11359</v>
      </c>
      <c r="B5903" s="372" t="s">
        <v>5603</v>
      </c>
      <c r="C5903" s="374" t="s">
        <v>43</v>
      </c>
      <c r="D5903" s="374" t="s">
        <v>2</v>
      </c>
      <c r="E5903" s="375">
        <v>4.0620000000000001E-5</v>
      </c>
      <c r="F5903" s="268">
        <f>IF(C5903="MAT.",VLOOKUP(A5903,INSUMOS_AUX!A:F,6,FALSE),0)</f>
        <v>604.45000000000005</v>
      </c>
      <c r="G5903" s="375">
        <f>IF(C5903="M.O.",VLOOKUP(A5903,INSUMOS_AUX!A:F,6,FALSE),0)</f>
        <v>0</v>
      </c>
    </row>
    <row r="5904" spans="1:7">
      <c r="A5904" s="414">
        <v>12815</v>
      </c>
      <c r="B5904" s="372" t="s">
        <v>2406</v>
      </c>
      <c r="C5904" s="374" t="s">
        <v>43</v>
      </c>
      <c r="D5904" s="374" t="s">
        <v>2</v>
      </c>
      <c r="E5904" s="375">
        <v>5.4414600000000004E-3</v>
      </c>
      <c r="F5904" s="268">
        <f>IF(C5904="MAT.",VLOOKUP(A5904,INSUMOS_AUX!A:F,6,FALSE),0)</f>
        <v>5.65</v>
      </c>
      <c r="G5904" s="375">
        <f>IF(C5904="M.O.",VLOOKUP(A5904,INSUMOS_AUX!A:F,6,FALSE),0)</f>
        <v>0</v>
      </c>
    </row>
    <row r="5905" spans="1:7">
      <c r="A5905" s="414">
        <v>12892</v>
      </c>
      <c r="B5905" s="372" t="s">
        <v>328</v>
      </c>
      <c r="C5905" s="374" t="s">
        <v>43</v>
      </c>
      <c r="D5905" s="374" t="s">
        <v>98</v>
      </c>
      <c r="E5905" s="375">
        <v>8.2407599999999998E-3</v>
      </c>
      <c r="F5905" s="268">
        <f>IF(C5905="MAT.",VLOOKUP(A5905,INSUMOS_AUX!A:F,6,FALSE),0)</f>
        <v>9</v>
      </c>
      <c r="G5905" s="375">
        <f>IF(C5905="M.O.",VLOOKUP(A5905,INSUMOS_AUX!A:F,6,FALSE),0)</f>
        <v>0</v>
      </c>
    </row>
    <row r="5906" spans="1:7">
      <c r="A5906" s="414">
        <v>12893</v>
      </c>
      <c r="B5906" s="372" t="s">
        <v>329</v>
      </c>
      <c r="C5906" s="374" t="s">
        <v>43</v>
      </c>
      <c r="D5906" s="374" t="s">
        <v>98</v>
      </c>
      <c r="E5906" s="375">
        <v>9.6060000000000004E-4</v>
      </c>
      <c r="F5906" s="268">
        <f>IF(C5906="MAT.",VLOOKUP(A5906,INSUMOS_AUX!A:F,6,FALSE),0)</f>
        <v>48</v>
      </c>
      <c r="G5906" s="375">
        <f>IF(C5906="M.O.",VLOOKUP(A5906,INSUMOS_AUX!A:F,6,FALSE),0)</f>
        <v>0</v>
      </c>
    </row>
    <row r="5907" spans="1:7">
      <c r="A5907" s="414">
        <v>2436</v>
      </c>
      <c r="B5907" s="372" t="s">
        <v>333</v>
      </c>
      <c r="C5907" s="374" t="s">
        <v>92</v>
      </c>
      <c r="D5907" s="374" t="s">
        <v>97</v>
      </c>
      <c r="E5907" s="375">
        <v>0.30903000000000003</v>
      </c>
      <c r="F5907" s="268">
        <f>IF(C5907="MAT.",VLOOKUP(A5907,INSUMOS_AUX!A:F,6,FALSE),0)</f>
        <v>0</v>
      </c>
      <c r="G5907" s="375">
        <f>IF(C5907="M.O.",VLOOKUP(A5907,INSUMOS_AUX!A:F,6,FALSE),0)</f>
        <v>13.35</v>
      </c>
    </row>
    <row r="5908" spans="1:7">
      <c r="A5908" s="414">
        <v>247</v>
      </c>
      <c r="B5908" s="372" t="s">
        <v>348</v>
      </c>
      <c r="C5908" s="374" t="s">
        <v>92</v>
      </c>
      <c r="D5908" s="374" t="s">
        <v>97</v>
      </c>
      <c r="E5908" s="375">
        <v>0.30903000000000003</v>
      </c>
      <c r="F5908" s="268">
        <f>IF(C5908="MAT.",VLOOKUP(A5908,INSUMOS_AUX!A:F,6,FALSE),0)</f>
        <v>0</v>
      </c>
      <c r="G5908" s="375">
        <f>IF(C5908="M.O.",VLOOKUP(A5908,INSUMOS_AUX!A:F,6,FALSE),0)</f>
        <v>10.01</v>
      </c>
    </row>
    <row r="5909" spans="1:7">
      <c r="A5909" s="414">
        <v>25966</v>
      </c>
      <c r="B5909" s="372" t="s">
        <v>3980</v>
      </c>
      <c r="C5909" s="374" t="s">
        <v>43</v>
      </c>
      <c r="D5909" s="374" t="s">
        <v>113</v>
      </c>
      <c r="E5909" s="375">
        <v>9.0689999999999998E-4</v>
      </c>
      <c r="F5909" s="268">
        <f>IF(C5909="MAT.",VLOOKUP(A5909,INSUMOS_AUX!A:F,6,FALSE),0)</f>
        <v>13.63</v>
      </c>
      <c r="G5909" s="375">
        <f>IF(C5909="M.O.",VLOOKUP(A5909,INSUMOS_AUX!A:F,6,FALSE),0)</f>
        <v>0</v>
      </c>
    </row>
    <row r="5910" spans="1:7">
      <c r="A5910" s="414">
        <v>2711</v>
      </c>
      <c r="B5910" s="372" t="s">
        <v>334</v>
      </c>
      <c r="C5910" s="374" t="s">
        <v>43</v>
      </c>
      <c r="D5910" s="374" t="s">
        <v>2</v>
      </c>
      <c r="E5910" s="375">
        <v>3.9876000000000001E-4</v>
      </c>
      <c r="F5910" s="268">
        <f>IF(C5910="MAT.",VLOOKUP(A5910,INSUMOS_AUX!A:F,6,FALSE),0)</f>
        <v>100.24</v>
      </c>
      <c r="G5910" s="375">
        <f>IF(C5910="M.O.",VLOOKUP(A5910,INSUMOS_AUX!A:F,6,FALSE),0)</f>
        <v>0</v>
      </c>
    </row>
    <row r="5911" spans="1:7">
      <c r="A5911" s="414">
        <v>36144</v>
      </c>
      <c r="B5911" s="372" t="s">
        <v>4026</v>
      </c>
      <c r="C5911" s="374" t="s">
        <v>43</v>
      </c>
      <c r="D5911" s="374" t="s">
        <v>2</v>
      </c>
      <c r="E5911" s="375">
        <v>6.6892320000000005E-2</v>
      </c>
      <c r="F5911" s="268">
        <f>IF(C5911="MAT.",VLOOKUP(A5911,INSUMOS_AUX!A:F,6,FALSE),0)</f>
        <v>1.1200000000000001</v>
      </c>
      <c r="G5911" s="375">
        <f>IF(C5911="M.O.",VLOOKUP(A5911,INSUMOS_AUX!A:F,6,FALSE),0)</f>
        <v>0</v>
      </c>
    </row>
    <row r="5912" spans="1:7">
      <c r="A5912" s="414">
        <v>36146</v>
      </c>
      <c r="B5912" s="372" t="s">
        <v>3883</v>
      </c>
      <c r="C5912" s="374" t="s">
        <v>43</v>
      </c>
      <c r="D5912" s="374" t="s">
        <v>2</v>
      </c>
      <c r="E5912" s="375">
        <v>7.4417999999999999E-4</v>
      </c>
      <c r="F5912" s="268">
        <f>IF(C5912="MAT.",VLOOKUP(A5912,INSUMOS_AUX!A:F,6,FALSE),0)</f>
        <v>170</v>
      </c>
      <c r="G5912" s="375">
        <f>IF(C5912="M.O.",VLOOKUP(A5912,INSUMOS_AUX!A:F,6,FALSE),0)</f>
        <v>0</v>
      </c>
    </row>
    <row r="5913" spans="1:7" ht="21">
      <c r="A5913" s="414">
        <v>36149</v>
      </c>
      <c r="B5913" s="372" t="s">
        <v>4647</v>
      </c>
      <c r="C5913" s="374" t="s">
        <v>43</v>
      </c>
      <c r="D5913" s="374" t="s">
        <v>2</v>
      </c>
      <c r="E5913" s="375">
        <v>4.3199999999999998E-4</v>
      </c>
      <c r="F5913" s="268">
        <f>IF(C5913="MAT.",VLOOKUP(A5913,INSUMOS_AUX!A:F,6,FALSE),0)</f>
        <v>117.5</v>
      </c>
      <c r="G5913" s="375">
        <f>IF(C5913="M.O.",VLOOKUP(A5913,INSUMOS_AUX!A:F,6,FALSE),0)</f>
        <v>0</v>
      </c>
    </row>
    <row r="5914" spans="1:7">
      <c r="A5914" s="414">
        <v>36150</v>
      </c>
      <c r="B5914" s="372" t="s">
        <v>780</v>
      </c>
      <c r="C5914" s="374" t="s">
        <v>43</v>
      </c>
      <c r="D5914" s="374" t="s">
        <v>2</v>
      </c>
      <c r="E5914" s="375">
        <v>1.58778E-3</v>
      </c>
      <c r="F5914" s="268">
        <f>IF(C5914="MAT.",VLOOKUP(A5914,INSUMOS_AUX!A:F,6,FALSE),0)</f>
        <v>29.7</v>
      </c>
      <c r="G5914" s="375">
        <f>IF(C5914="M.O.",VLOOKUP(A5914,INSUMOS_AUX!A:F,6,FALSE),0)</f>
        <v>0</v>
      </c>
    </row>
    <row r="5915" spans="1:7" ht="21">
      <c r="A5915" s="414">
        <v>36153</v>
      </c>
      <c r="B5915" s="372" t="s">
        <v>4184</v>
      </c>
      <c r="C5915" s="374" t="s">
        <v>43</v>
      </c>
      <c r="D5915" s="374" t="s">
        <v>2</v>
      </c>
      <c r="E5915" s="375">
        <v>6.4499999999999996E-4</v>
      </c>
      <c r="F5915" s="268">
        <f>IF(C5915="MAT.",VLOOKUP(A5915,INSUMOS_AUX!A:F,6,FALSE),0)</f>
        <v>133.75</v>
      </c>
      <c r="G5915" s="375">
        <f>IF(C5915="M.O.",VLOOKUP(A5915,INSUMOS_AUX!A:F,6,FALSE),0)</f>
        <v>0</v>
      </c>
    </row>
    <row r="5916" spans="1:7">
      <c r="A5916" s="414">
        <v>37370</v>
      </c>
      <c r="B5916" s="372" t="s">
        <v>104</v>
      </c>
      <c r="C5916" s="374" t="s">
        <v>43</v>
      </c>
      <c r="D5916" s="374" t="s">
        <v>97</v>
      </c>
      <c r="E5916" s="375">
        <v>0.6</v>
      </c>
      <c r="F5916" s="268">
        <f>IF(C5916="MAT.",VLOOKUP(A5916,INSUMOS_AUX!A:F,6,FALSE),0)</f>
        <v>1.7</v>
      </c>
      <c r="G5916" s="375">
        <f>IF(C5916="M.O.",VLOOKUP(A5916,INSUMOS_AUX!A:F,6,FALSE),0)</f>
        <v>0</v>
      </c>
    </row>
    <row r="5917" spans="1:7">
      <c r="A5917" s="414">
        <v>37371</v>
      </c>
      <c r="B5917" s="372" t="s">
        <v>105</v>
      </c>
      <c r="C5917" s="374" t="s">
        <v>43</v>
      </c>
      <c r="D5917" s="374" t="s">
        <v>97</v>
      </c>
      <c r="E5917" s="375">
        <v>0.6</v>
      </c>
      <c r="F5917" s="268">
        <f>IF(C5917="MAT.",VLOOKUP(A5917,INSUMOS_AUX!A:F,6,FALSE),0)</f>
        <v>0.64</v>
      </c>
      <c r="G5917" s="375">
        <f>IF(C5917="M.O.",VLOOKUP(A5917,INSUMOS_AUX!A:F,6,FALSE),0)</f>
        <v>0</v>
      </c>
    </row>
    <row r="5918" spans="1:7">
      <c r="A5918" s="414">
        <v>37372</v>
      </c>
      <c r="B5918" s="372" t="s">
        <v>106</v>
      </c>
      <c r="C5918" s="374" t="s">
        <v>43</v>
      </c>
      <c r="D5918" s="374" t="s">
        <v>97</v>
      </c>
      <c r="E5918" s="375">
        <v>0.6</v>
      </c>
      <c r="F5918" s="268">
        <f>IF(C5918="MAT.",VLOOKUP(A5918,INSUMOS_AUX!A:F,6,FALSE),0)</f>
        <v>0.37</v>
      </c>
      <c r="G5918" s="375">
        <f>IF(C5918="M.O.",VLOOKUP(A5918,INSUMOS_AUX!A:F,6,FALSE),0)</f>
        <v>0</v>
      </c>
    </row>
    <row r="5919" spans="1:7">
      <c r="A5919" s="414">
        <v>37373</v>
      </c>
      <c r="B5919" s="372" t="s">
        <v>107</v>
      </c>
      <c r="C5919" s="374" t="s">
        <v>43</v>
      </c>
      <c r="D5919" s="374" t="s">
        <v>97</v>
      </c>
      <c r="E5919" s="375">
        <v>0.6</v>
      </c>
      <c r="F5919" s="268">
        <f>IF(C5919="MAT.",VLOOKUP(A5919,INSUMOS_AUX!A:F,6,FALSE),0)</f>
        <v>0.02</v>
      </c>
      <c r="G5919" s="375">
        <f>IF(C5919="M.O.",VLOOKUP(A5919,INSUMOS_AUX!A:F,6,FALSE),0)</f>
        <v>0</v>
      </c>
    </row>
    <row r="5920" spans="1:7">
      <c r="A5920" s="414">
        <v>38382</v>
      </c>
      <c r="B5920" s="372" t="s">
        <v>2915</v>
      </c>
      <c r="C5920" s="374" t="s">
        <v>43</v>
      </c>
      <c r="D5920" s="374" t="s">
        <v>2</v>
      </c>
      <c r="E5920" s="375">
        <v>1.6379999999999999E-3</v>
      </c>
      <c r="F5920" s="268">
        <f>IF(C5920="MAT.",VLOOKUP(A5920,INSUMOS_AUX!A:F,6,FALSE),0)</f>
        <v>7.37</v>
      </c>
      <c r="G5920" s="375">
        <f>IF(C5920="M.O.",VLOOKUP(A5920,INSUMOS_AUX!A:F,6,FALSE),0)</f>
        <v>0</v>
      </c>
    </row>
    <row r="5921" spans="1:7">
      <c r="A5921" s="414">
        <v>38390</v>
      </c>
      <c r="B5921" s="372" t="s">
        <v>4067</v>
      </c>
      <c r="C5921" s="374" t="s">
        <v>43</v>
      </c>
      <c r="D5921" s="374" t="s">
        <v>2</v>
      </c>
      <c r="E5921" s="375">
        <v>9.0689999999999998E-4</v>
      </c>
      <c r="F5921" s="268">
        <f>IF(C5921="MAT.",VLOOKUP(A5921,INSUMOS_AUX!A:F,6,FALSE),0)</f>
        <v>22.22</v>
      </c>
      <c r="G5921" s="375">
        <f>IF(C5921="M.O.",VLOOKUP(A5921,INSUMOS_AUX!A:F,6,FALSE),0)</f>
        <v>0</v>
      </c>
    </row>
    <row r="5922" spans="1:7">
      <c r="A5922" s="414">
        <v>38393</v>
      </c>
      <c r="B5922" s="372" t="s">
        <v>4066</v>
      </c>
      <c r="C5922" s="374" t="s">
        <v>43</v>
      </c>
      <c r="D5922" s="374" t="s">
        <v>2</v>
      </c>
      <c r="E5922" s="375">
        <v>9.0689999999999998E-4</v>
      </c>
      <c r="F5922" s="268">
        <f>IF(C5922="MAT.",VLOOKUP(A5922,INSUMOS_AUX!A:F,6,FALSE),0)</f>
        <v>10.02</v>
      </c>
      <c r="G5922" s="375">
        <f>IF(C5922="M.O.",VLOOKUP(A5922,INSUMOS_AUX!A:F,6,FALSE),0)</f>
        <v>0</v>
      </c>
    </row>
    <row r="5923" spans="1:7">
      <c r="A5923" s="414">
        <v>38396</v>
      </c>
      <c r="B5923" s="372" t="s">
        <v>4090</v>
      </c>
      <c r="C5923" s="374" t="s">
        <v>43</v>
      </c>
      <c r="D5923" s="374" t="s">
        <v>2</v>
      </c>
      <c r="E5923" s="375">
        <v>3.252E-5</v>
      </c>
      <c r="F5923" s="268">
        <f>IF(C5923="MAT.",VLOOKUP(A5923,INSUMOS_AUX!A:F,6,FALSE),0)</f>
        <v>308.81</v>
      </c>
      <c r="G5923" s="375">
        <f>IF(C5923="M.O.",VLOOKUP(A5923,INSUMOS_AUX!A:F,6,FALSE),0)</f>
        <v>0</v>
      </c>
    </row>
    <row r="5924" spans="1:7">
      <c r="A5924" s="414">
        <v>38399</v>
      </c>
      <c r="B5924" s="372" t="s">
        <v>914</v>
      </c>
      <c r="C5924" s="374" t="s">
        <v>43</v>
      </c>
      <c r="D5924" s="374" t="s">
        <v>2</v>
      </c>
      <c r="E5924" s="375">
        <v>1.6248E-4</v>
      </c>
      <c r="F5924" s="268">
        <f>IF(C5924="MAT.",VLOOKUP(A5924,INSUMOS_AUX!A:F,6,FALSE),0)</f>
        <v>123.87</v>
      </c>
      <c r="G5924" s="375">
        <f>IF(C5924="M.O.",VLOOKUP(A5924,INSUMOS_AUX!A:F,6,FALSE),0)</f>
        <v>0</v>
      </c>
    </row>
    <row r="5925" spans="1:7" ht="21">
      <c r="A5925" s="414">
        <v>38413</v>
      </c>
      <c r="B5925" s="372" t="s">
        <v>2921</v>
      </c>
      <c r="C5925" s="374" t="s">
        <v>43</v>
      </c>
      <c r="D5925" s="374" t="s">
        <v>2</v>
      </c>
      <c r="E5925" s="375">
        <v>2.6460000000000001E-5</v>
      </c>
      <c r="F5925" s="268">
        <f>IF(C5925="MAT.",VLOOKUP(A5925,INSUMOS_AUX!A:F,6,FALSE),0)</f>
        <v>623.17999999999995</v>
      </c>
      <c r="G5925" s="375">
        <f>IF(C5925="M.O.",VLOOKUP(A5925,INSUMOS_AUX!A:F,6,FALSE),0)</f>
        <v>0</v>
      </c>
    </row>
    <row r="5926" spans="1:7">
      <c r="A5926" s="414">
        <v>38476</v>
      </c>
      <c r="B5926" s="372" t="s">
        <v>2266</v>
      </c>
      <c r="C5926" s="374" t="s">
        <v>43</v>
      </c>
      <c r="D5926" s="374" t="s">
        <v>2</v>
      </c>
      <c r="E5926" s="375">
        <v>1.2342000000000001E-4</v>
      </c>
      <c r="F5926" s="268">
        <f>IF(C5926="MAT.",VLOOKUP(A5926,INSUMOS_AUX!A:F,6,FALSE),0)</f>
        <v>186.63</v>
      </c>
      <c r="G5926" s="375">
        <f>IF(C5926="M.O.",VLOOKUP(A5926,INSUMOS_AUX!A:F,6,FALSE),0)</f>
        <v>0</v>
      </c>
    </row>
    <row r="5927" spans="1:7">
      <c r="A5927" s="414">
        <v>38477</v>
      </c>
      <c r="B5927" s="372" t="s">
        <v>2267</v>
      </c>
      <c r="C5927" s="374" t="s">
        <v>43</v>
      </c>
      <c r="D5927" s="374" t="s">
        <v>2</v>
      </c>
      <c r="E5927" s="375">
        <v>2.6460000000000001E-5</v>
      </c>
      <c r="F5927" s="268">
        <f>IF(C5927="MAT.",VLOOKUP(A5927,INSUMOS_AUX!A:F,6,FALSE),0)</f>
        <v>528.54</v>
      </c>
      <c r="G5927" s="375">
        <f>IF(C5927="M.O.",VLOOKUP(A5927,INSUMOS_AUX!A:F,6,FALSE),0)</f>
        <v>0</v>
      </c>
    </row>
    <row r="5928" spans="1:7">
      <c r="A5928" s="414" t="s">
        <v>6447</v>
      </c>
      <c r="B5928" s="372" t="s">
        <v>6448</v>
      </c>
      <c r="C5928" s="374" t="s">
        <v>43</v>
      </c>
      <c r="D5928" s="374" t="s">
        <v>78</v>
      </c>
      <c r="E5928" s="375">
        <v>1</v>
      </c>
      <c r="F5928" s="268">
        <f>IF(C5928="MAT.",VLOOKUP(A5928,INSUMOS_AUX!A:F,6,FALSE),0)</f>
        <v>9.5</v>
      </c>
      <c r="G5928" s="375">
        <f>IF(C5928="M.O.",VLOOKUP(A5928,INSUMOS_AUX!A:F,6,FALSE),0)</f>
        <v>0</v>
      </c>
    </row>
    <row r="5929" spans="1:7">
      <c r="A5929" s="414"/>
      <c r="B5929" s="110"/>
      <c r="C5929" s="97"/>
      <c r="D5929" s="97"/>
      <c r="E5929" s="97"/>
      <c r="F5929" s="97"/>
      <c r="G5929" s="97"/>
    </row>
    <row r="5930" spans="1:7">
      <c r="A5930" s="414" t="s">
        <v>5974</v>
      </c>
      <c r="B5930" s="377" t="s">
        <v>5975</v>
      </c>
      <c r="C5930" s="69"/>
      <c r="D5930" s="69"/>
      <c r="E5930" s="69"/>
      <c r="F5930" s="69"/>
      <c r="G5930" s="69"/>
    </row>
    <row r="5931" spans="1:7">
      <c r="A5931" s="414"/>
      <c r="B5931" s="110"/>
      <c r="C5931" s="97"/>
      <c r="D5931" s="97"/>
      <c r="E5931" s="97"/>
      <c r="F5931" s="97"/>
      <c r="G5931" s="97"/>
    </row>
    <row r="5932" spans="1:7" ht="21">
      <c r="A5932" s="414" t="s">
        <v>5896</v>
      </c>
      <c r="B5932" s="358" t="s">
        <v>5897</v>
      </c>
      <c r="C5932" s="360" t="s">
        <v>75</v>
      </c>
      <c r="D5932" s="360" t="s">
        <v>2</v>
      </c>
      <c r="E5932" s="361">
        <v>10</v>
      </c>
      <c r="F5932" s="361">
        <f t="shared" ref="F5932:G5932" si="197">SUMPRODUCT($E5933:$E5962,F5933:F5962)</f>
        <v>5.7400818034499999</v>
      </c>
      <c r="G5932" s="361">
        <f t="shared" si="197"/>
        <v>12.552187266189998</v>
      </c>
    </row>
    <row r="5933" spans="1:7">
      <c r="A5933" s="414">
        <v>10</v>
      </c>
      <c r="B5933" s="372" t="s">
        <v>332</v>
      </c>
      <c r="C5933" s="374" t="s">
        <v>43</v>
      </c>
      <c r="D5933" s="374" t="s">
        <v>2</v>
      </c>
      <c r="E5933" s="375">
        <v>8.3830410000000008E-3</v>
      </c>
      <c r="F5933" s="268">
        <f>IF(C5933="MAT.",VLOOKUP(A5933,INSUMOS_AUX!A:F,6,FALSE),0)</f>
        <v>6.13</v>
      </c>
      <c r="G5933" s="375">
        <f>IF(C5933="M.O.",VLOOKUP(A5933,INSUMOS_AUX!A:F,6,FALSE),0)</f>
        <v>0</v>
      </c>
    </row>
    <row r="5934" spans="1:7" ht="21">
      <c r="A5934" s="414">
        <v>11359</v>
      </c>
      <c r="B5934" s="372" t="s">
        <v>5603</v>
      </c>
      <c r="C5934" s="374" t="s">
        <v>43</v>
      </c>
      <c r="D5934" s="374" t="s">
        <v>2</v>
      </c>
      <c r="E5934" s="375">
        <v>7.0789000000000003E-5</v>
      </c>
      <c r="F5934" s="268">
        <f>IF(C5934="MAT.",VLOOKUP(A5934,INSUMOS_AUX!A:F,6,FALSE),0)</f>
        <v>604.45000000000005</v>
      </c>
      <c r="G5934" s="375">
        <f>IF(C5934="M.O.",VLOOKUP(A5934,INSUMOS_AUX!A:F,6,FALSE),0)</f>
        <v>0</v>
      </c>
    </row>
    <row r="5935" spans="1:7">
      <c r="A5935" s="414">
        <v>12815</v>
      </c>
      <c r="B5935" s="372" t="s">
        <v>2406</v>
      </c>
      <c r="C5935" s="374" t="s">
        <v>43</v>
      </c>
      <c r="D5935" s="374" t="s">
        <v>2</v>
      </c>
      <c r="E5935" s="375">
        <v>9.4829409999999999E-3</v>
      </c>
      <c r="F5935" s="268">
        <f>IF(C5935="MAT.",VLOOKUP(A5935,INSUMOS_AUX!A:F,6,FALSE),0)</f>
        <v>5.65</v>
      </c>
      <c r="G5935" s="375">
        <f>IF(C5935="M.O.",VLOOKUP(A5935,INSUMOS_AUX!A:F,6,FALSE),0)</f>
        <v>0</v>
      </c>
    </row>
    <row r="5936" spans="1:7">
      <c r="A5936" s="414">
        <v>12892</v>
      </c>
      <c r="B5936" s="372" t="s">
        <v>328</v>
      </c>
      <c r="C5936" s="374" t="s">
        <v>43</v>
      </c>
      <c r="D5936" s="374" t="s">
        <v>98</v>
      </c>
      <c r="E5936" s="375">
        <v>1.4361336000000001E-2</v>
      </c>
      <c r="F5936" s="268">
        <f>IF(C5936="MAT.",VLOOKUP(A5936,INSUMOS_AUX!A:F,6,FALSE),0)</f>
        <v>9</v>
      </c>
      <c r="G5936" s="375">
        <f>IF(C5936="M.O.",VLOOKUP(A5936,INSUMOS_AUX!A:F,6,FALSE),0)</f>
        <v>0</v>
      </c>
    </row>
    <row r="5937" spans="1:7">
      <c r="A5937" s="414">
        <v>12893</v>
      </c>
      <c r="B5937" s="372" t="s">
        <v>329</v>
      </c>
      <c r="C5937" s="374" t="s">
        <v>43</v>
      </c>
      <c r="D5937" s="374" t="s">
        <v>98</v>
      </c>
      <c r="E5937" s="375">
        <v>1.6740570000000001E-3</v>
      </c>
      <c r="F5937" s="268">
        <f>IF(C5937="MAT.",VLOOKUP(A5937,INSUMOS_AUX!A:F,6,FALSE),0)</f>
        <v>48</v>
      </c>
      <c r="G5937" s="375">
        <f>IF(C5937="M.O.",VLOOKUP(A5937,INSUMOS_AUX!A:F,6,FALSE),0)</f>
        <v>0</v>
      </c>
    </row>
    <row r="5938" spans="1:7">
      <c r="A5938" s="414">
        <v>1379</v>
      </c>
      <c r="B5938" s="372" t="s">
        <v>335</v>
      </c>
      <c r="C5938" s="374" t="s">
        <v>43</v>
      </c>
      <c r="D5938" s="374" t="s">
        <v>94</v>
      </c>
      <c r="E5938" s="375">
        <v>0.39735900000000002</v>
      </c>
      <c r="F5938" s="268">
        <f>IF(C5938="MAT.",VLOOKUP(A5938,INSUMOS_AUX!A:F,6,FALSE),0)</f>
        <v>0.42</v>
      </c>
      <c r="G5938" s="375">
        <f>IF(C5938="M.O.",VLOOKUP(A5938,INSUMOS_AUX!A:F,6,FALSE),0)</f>
        <v>0</v>
      </c>
    </row>
    <row r="5939" spans="1:7">
      <c r="A5939" s="414">
        <v>1872</v>
      </c>
      <c r="B5939" s="372" t="s">
        <v>366</v>
      </c>
      <c r="C5939" s="374" t="s">
        <v>43</v>
      </c>
      <c r="D5939" s="374" t="s">
        <v>2</v>
      </c>
      <c r="E5939" s="375">
        <v>1</v>
      </c>
      <c r="F5939" s="268">
        <f>IF(C5939="MAT.",VLOOKUP(A5939,INSUMOS_AUX!A:F,6,FALSE),0)</f>
        <v>1.3</v>
      </c>
      <c r="G5939" s="375">
        <f>IF(C5939="M.O.",VLOOKUP(A5939,INSUMOS_AUX!A:F,6,FALSE),0)</f>
        <v>0</v>
      </c>
    </row>
    <row r="5940" spans="1:7">
      <c r="A5940" s="414">
        <v>2436</v>
      </c>
      <c r="B5940" s="372" t="s">
        <v>333</v>
      </c>
      <c r="C5940" s="374" t="s">
        <v>92</v>
      </c>
      <c r="D5940" s="374" t="s">
        <v>97</v>
      </c>
      <c r="E5940" s="375">
        <v>0.53462189999999998</v>
      </c>
      <c r="F5940" s="268">
        <f>IF(C5940="MAT.",VLOOKUP(A5940,INSUMOS_AUX!A:F,6,FALSE),0)</f>
        <v>0</v>
      </c>
      <c r="G5940" s="375">
        <f>IF(C5940="M.O.",VLOOKUP(A5940,INSUMOS_AUX!A:F,6,FALSE),0)</f>
        <v>13.35</v>
      </c>
    </row>
    <row r="5941" spans="1:7">
      <c r="A5941" s="414">
        <v>247</v>
      </c>
      <c r="B5941" s="372" t="s">
        <v>348</v>
      </c>
      <c r="C5941" s="374" t="s">
        <v>92</v>
      </c>
      <c r="D5941" s="374" t="s">
        <v>97</v>
      </c>
      <c r="E5941" s="375">
        <v>0.53462189999999998</v>
      </c>
      <c r="F5941" s="268">
        <f>IF(C5941="MAT.",VLOOKUP(A5941,INSUMOS_AUX!A:F,6,FALSE),0)</f>
        <v>0</v>
      </c>
      <c r="G5941" s="375">
        <f>IF(C5941="M.O.",VLOOKUP(A5941,INSUMOS_AUX!A:F,6,FALSE),0)</f>
        <v>10.01</v>
      </c>
    </row>
    <row r="5942" spans="1:7">
      <c r="A5942" s="414">
        <v>25966</v>
      </c>
      <c r="B5942" s="372" t="s">
        <v>3980</v>
      </c>
      <c r="C5942" s="374" t="s">
        <v>43</v>
      </c>
      <c r="D5942" s="374" t="s">
        <v>113</v>
      </c>
      <c r="E5942" s="375">
        <v>1.5804739999999999E-3</v>
      </c>
      <c r="F5942" s="268">
        <f>IF(C5942="MAT.",VLOOKUP(A5942,INSUMOS_AUX!A:F,6,FALSE),0)</f>
        <v>13.63</v>
      </c>
      <c r="G5942" s="375">
        <f>IF(C5942="M.O.",VLOOKUP(A5942,INSUMOS_AUX!A:F,6,FALSE),0)</f>
        <v>0</v>
      </c>
    </row>
    <row r="5943" spans="1:7">
      <c r="A5943" s="414">
        <v>2711</v>
      </c>
      <c r="B5943" s="372" t="s">
        <v>334</v>
      </c>
      <c r="C5943" s="374" t="s">
        <v>43</v>
      </c>
      <c r="D5943" s="374" t="s">
        <v>2</v>
      </c>
      <c r="E5943" s="375">
        <v>6.9492600000000001E-4</v>
      </c>
      <c r="F5943" s="268">
        <f>IF(C5943="MAT.",VLOOKUP(A5943,INSUMOS_AUX!A:F,6,FALSE),0)</f>
        <v>100.24</v>
      </c>
      <c r="G5943" s="375">
        <f>IF(C5943="M.O.",VLOOKUP(A5943,INSUMOS_AUX!A:F,6,FALSE),0)</f>
        <v>0</v>
      </c>
    </row>
    <row r="5944" spans="1:7">
      <c r="A5944" s="414">
        <v>36144</v>
      </c>
      <c r="B5944" s="372" t="s">
        <v>4026</v>
      </c>
      <c r="C5944" s="374" t="s">
        <v>43</v>
      </c>
      <c r="D5944" s="374" t="s">
        <v>2</v>
      </c>
      <c r="E5944" s="375">
        <v>0.11657458399999999</v>
      </c>
      <c r="F5944" s="268">
        <f>IF(C5944="MAT.",VLOOKUP(A5944,INSUMOS_AUX!A:F,6,FALSE),0)</f>
        <v>1.1200000000000001</v>
      </c>
      <c r="G5944" s="375">
        <f>IF(C5944="M.O.",VLOOKUP(A5944,INSUMOS_AUX!A:F,6,FALSE),0)</f>
        <v>0</v>
      </c>
    </row>
    <row r="5945" spans="1:7">
      <c r="A5945" s="414">
        <v>36146</v>
      </c>
      <c r="B5945" s="372" t="s">
        <v>3883</v>
      </c>
      <c r="C5945" s="374" t="s">
        <v>43</v>
      </c>
      <c r="D5945" s="374" t="s">
        <v>2</v>
      </c>
      <c r="E5945" s="375">
        <v>1.2968980000000001E-3</v>
      </c>
      <c r="F5945" s="268">
        <f>IF(C5945="MAT.",VLOOKUP(A5945,INSUMOS_AUX!A:F,6,FALSE),0)</f>
        <v>170</v>
      </c>
      <c r="G5945" s="375">
        <f>IF(C5945="M.O.",VLOOKUP(A5945,INSUMOS_AUX!A:F,6,FALSE),0)</f>
        <v>0</v>
      </c>
    </row>
    <row r="5946" spans="1:7" ht="21">
      <c r="A5946" s="414">
        <v>36149</v>
      </c>
      <c r="B5946" s="372" t="s">
        <v>4647</v>
      </c>
      <c r="C5946" s="374" t="s">
        <v>43</v>
      </c>
      <c r="D5946" s="374" t="s">
        <v>2</v>
      </c>
      <c r="E5946" s="375">
        <v>7.5285499999999997E-4</v>
      </c>
      <c r="F5946" s="268">
        <f>IF(C5946="MAT.",VLOOKUP(A5946,INSUMOS_AUX!A:F,6,FALSE),0)</f>
        <v>117.5</v>
      </c>
      <c r="G5946" s="375">
        <f>IF(C5946="M.O.",VLOOKUP(A5946,INSUMOS_AUX!A:F,6,FALSE),0)</f>
        <v>0</v>
      </c>
    </row>
    <row r="5947" spans="1:7">
      <c r="A5947" s="414">
        <v>36150</v>
      </c>
      <c r="B5947" s="372" t="s">
        <v>780</v>
      </c>
      <c r="C5947" s="374" t="s">
        <v>43</v>
      </c>
      <c r="D5947" s="374" t="s">
        <v>2</v>
      </c>
      <c r="E5947" s="375">
        <v>2.7670569999999999E-3</v>
      </c>
      <c r="F5947" s="268">
        <f>IF(C5947="MAT.",VLOOKUP(A5947,INSUMOS_AUX!A:F,6,FALSE),0)</f>
        <v>29.7</v>
      </c>
      <c r="G5947" s="375">
        <f>IF(C5947="M.O.",VLOOKUP(A5947,INSUMOS_AUX!A:F,6,FALSE),0)</f>
        <v>0</v>
      </c>
    </row>
    <row r="5948" spans="1:7" ht="21">
      <c r="A5948" s="414">
        <v>36153</v>
      </c>
      <c r="B5948" s="372" t="s">
        <v>4184</v>
      </c>
      <c r="C5948" s="374" t="s">
        <v>43</v>
      </c>
      <c r="D5948" s="374" t="s">
        <v>2</v>
      </c>
      <c r="E5948" s="375">
        <v>1.124054E-3</v>
      </c>
      <c r="F5948" s="268">
        <f>IF(C5948="MAT.",VLOOKUP(A5948,INSUMOS_AUX!A:F,6,FALSE),0)</f>
        <v>133.75</v>
      </c>
      <c r="G5948" s="375">
        <f>IF(C5948="M.O.",VLOOKUP(A5948,INSUMOS_AUX!A:F,6,FALSE),0)</f>
        <v>0</v>
      </c>
    </row>
    <row r="5949" spans="1:7">
      <c r="A5949" s="414">
        <v>370</v>
      </c>
      <c r="B5949" s="372" t="s">
        <v>6367</v>
      </c>
      <c r="C5949" s="374" t="s">
        <v>43</v>
      </c>
      <c r="D5949" s="374" t="s">
        <v>93</v>
      </c>
      <c r="E5949" s="375">
        <v>1.0349999999999999E-3</v>
      </c>
      <c r="F5949" s="268">
        <f>IF(C5949="MAT.",VLOOKUP(A5949,INSUMOS_AUX!A:F,6,FALSE),0)</f>
        <v>77.5</v>
      </c>
      <c r="G5949" s="375">
        <f>IF(C5949="M.O.",VLOOKUP(A5949,INSUMOS_AUX!A:F,6,FALSE),0)</f>
        <v>0</v>
      </c>
    </row>
    <row r="5950" spans="1:7">
      <c r="A5950" s="414">
        <v>37370</v>
      </c>
      <c r="B5950" s="372" t="s">
        <v>104</v>
      </c>
      <c r="C5950" s="374" t="s">
        <v>43</v>
      </c>
      <c r="D5950" s="374" t="s">
        <v>97</v>
      </c>
      <c r="E5950" s="375">
        <v>1.0456319999999999</v>
      </c>
      <c r="F5950" s="268">
        <f>IF(C5950="MAT.",VLOOKUP(A5950,INSUMOS_AUX!A:F,6,FALSE),0)</f>
        <v>1.7</v>
      </c>
      <c r="G5950" s="375">
        <f>IF(C5950="M.O.",VLOOKUP(A5950,INSUMOS_AUX!A:F,6,FALSE),0)</f>
        <v>0</v>
      </c>
    </row>
    <row r="5951" spans="1:7">
      <c r="A5951" s="414">
        <v>37371</v>
      </c>
      <c r="B5951" s="372" t="s">
        <v>105</v>
      </c>
      <c r="C5951" s="374" t="s">
        <v>43</v>
      </c>
      <c r="D5951" s="374" t="s">
        <v>97</v>
      </c>
      <c r="E5951" s="375">
        <v>1.0456319999999999</v>
      </c>
      <c r="F5951" s="268">
        <f>IF(C5951="MAT.",VLOOKUP(A5951,INSUMOS_AUX!A:F,6,FALSE),0)</f>
        <v>0.64</v>
      </c>
      <c r="G5951" s="375">
        <f>IF(C5951="M.O.",VLOOKUP(A5951,INSUMOS_AUX!A:F,6,FALSE),0)</f>
        <v>0</v>
      </c>
    </row>
    <row r="5952" spans="1:7">
      <c r="A5952" s="414">
        <v>37372</v>
      </c>
      <c r="B5952" s="372" t="s">
        <v>106</v>
      </c>
      <c r="C5952" s="374" t="s">
        <v>43</v>
      </c>
      <c r="D5952" s="374" t="s">
        <v>97</v>
      </c>
      <c r="E5952" s="375">
        <v>1.0456319999999999</v>
      </c>
      <c r="F5952" s="268">
        <f>IF(C5952="MAT.",VLOOKUP(A5952,INSUMOS_AUX!A:F,6,FALSE),0)</f>
        <v>0.37</v>
      </c>
      <c r="G5952" s="375">
        <f>IF(C5952="M.O.",VLOOKUP(A5952,INSUMOS_AUX!A:F,6,FALSE),0)</f>
        <v>0</v>
      </c>
    </row>
    <row r="5953" spans="1:7">
      <c r="A5953" s="414">
        <v>37373</v>
      </c>
      <c r="B5953" s="372" t="s">
        <v>107</v>
      </c>
      <c r="C5953" s="374" t="s">
        <v>43</v>
      </c>
      <c r="D5953" s="374" t="s">
        <v>97</v>
      </c>
      <c r="E5953" s="375">
        <v>1.0456319999999999</v>
      </c>
      <c r="F5953" s="268">
        <f>IF(C5953="MAT.",VLOOKUP(A5953,INSUMOS_AUX!A:F,6,FALSE),0)</f>
        <v>0.02</v>
      </c>
      <c r="G5953" s="375">
        <f>IF(C5953="M.O.",VLOOKUP(A5953,INSUMOS_AUX!A:F,6,FALSE),0)</f>
        <v>0</v>
      </c>
    </row>
    <row r="5954" spans="1:7">
      <c r="A5954" s="414">
        <v>38382</v>
      </c>
      <c r="B5954" s="372" t="s">
        <v>2915</v>
      </c>
      <c r="C5954" s="374" t="s">
        <v>43</v>
      </c>
      <c r="D5954" s="374" t="s">
        <v>2</v>
      </c>
      <c r="E5954" s="375">
        <v>2.8545749999999998E-3</v>
      </c>
      <c r="F5954" s="268">
        <f>IF(C5954="MAT.",VLOOKUP(A5954,INSUMOS_AUX!A:F,6,FALSE),0)</f>
        <v>7.37</v>
      </c>
      <c r="G5954" s="375">
        <f>IF(C5954="M.O.",VLOOKUP(A5954,INSUMOS_AUX!A:F,6,FALSE),0)</f>
        <v>0</v>
      </c>
    </row>
    <row r="5955" spans="1:7">
      <c r="A5955" s="414">
        <v>38390</v>
      </c>
      <c r="B5955" s="372" t="s">
        <v>4067</v>
      </c>
      <c r="C5955" s="374" t="s">
        <v>43</v>
      </c>
      <c r="D5955" s="374" t="s">
        <v>2</v>
      </c>
      <c r="E5955" s="375">
        <v>1.5804739999999999E-3</v>
      </c>
      <c r="F5955" s="268">
        <f>IF(C5955="MAT.",VLOOKUP(A5955,INSUMOS_AUX!A:F,6,FALSE),0)</f>
        <v>22.22</v>
      </c>
      <c r="G5955" s="375">
        <f>IF(C5955="M.O.",VLOOKUP(A5955,INSUMOS_AUX!A:F,6,FALSE),0)</f>
        <v>0</v>
      </c>
    </row>
    <row r="5956" spans="1:7">
      <c r="A5956" s="414">
        <v>38393</v>
      </c>
      <c r="B5956" s="372" t="s">
        <v>4066</v>
      </c>
      <c r="C5956" s="374" t="s">
        <v>43</v>
      </c>
      <c r="D5956" s="374" t="s">
        <v>2</v>
      </c>
      <c r="E5956" s="375">
        <v>1.5804739999999999E-3</v>
      </c>
      <c r="F5956" s="268">
        <f>IF(C5956="MAT.",VLOOKUP(A5956,INSUMOS_AUX!A:F,6,FALSE),0)</f>
        <v>10.02</v>
      </c>
      <c r="G5956" s="375">
        <f>IF(C5956="M.O.",VLOOKUP(A5956,INSUMOS_AUX!A:F,6,FALSE),0)</f>
        <v>0</v>
      </c>
    </row>
    <row r="5957" spans="1:7">
      <c r="A5957" s="414">
        <v>38396</v>
      </c>
      <c r="B5957" s="372" t="s">
        <v>4090</v>
      </c>
      <c r="C5957" s="374" t="s">
        <v>43</v>
      </c>
      <c r="D5957" s="374" t="s">
        <v>2</v>
      </c>
      <c r="E5957" s="375">
        <v>5.6674E-5</v>
      </c>
      <c r="F5957" s="268">
        <f>IF(C5957="MAT.",VLOOKUP(A5957,INSUMOS_AUX!A:F,6,FALSE),0)</f>
        <v>308.81</v>
      </c>
      <c r="G5957" s="375">
        <f>IF(C5957="M.O.",VLOOKUP(A5957,INSUMOS_AUX!A:F,6,FALSE),0)</f>
        <v>0</v>
      </c>
    </row>
    <row r="5958" spans="1:7">
      <c r="A5958" s="414">
        <v>38399</v>
      </c>
      <c r="B5958" s="372" t="s">
        <v>914</v>
      </c>
      <c r="C5958" s="374" t="s">
        <v>43</v>
      </c>
      <c r="D5958" s="374" t="s">
        <v>2</v>
      </c>
      <c r="E5958" s="375">
        <v>2.8315700000000003E-4</v>
      </c>
      <c r="F5958" s="268">
        <f>IF(C5958="MAT.",VLOOKUP(A5958,INSUMOS_AUX!A:F,6,FALSE),0)</f>
        <v>123.87</v>
      </c>
      <c r="G5958" s="375">
        <f>IF(C5958="M.O.",VLOOKUP(A5958,INSUMOS_AUX!A:F,6,FALSE),0)</f>
        <v>0</v>
      </c>
    </row>
    <row r="5959" spans="1:7" ht="21">
      <c r="A5959" s="414">
        <v>38413</v>
      </c>
      <c r="B5959" s="372" t="s">
        <v>2921</v>
      </c>
      <c r="C5959" s="374" t="s">
        <v>43</v>
      </c>
      <c r="D5959" s="374" t="s">
        <v>2</v>
      </c>
      <c r="E5959" s="375">
        <v>4.6112999999999997E-5</v>
      </c>
      <c r="F5959" s="268">
        <f>IF(C5959="MAT.",VLOOKUP(A5959,INSUMOS_AUX!A:F,6,FALSE),0)</f>
        <v>623.17999999999995</v>
      </c>
      <c r="G5959" s="375">
        <f>IF(C5959="M.O.",VLOOKUP(A5959,INSUMOS_AUX!A:F,6,FALSE),0)</f>
        <v>0</v>
      </c>
    </row>
    <row r="5960" spans="1:7">
      <c r="A5960" s="414">
        <v>38476</v>
      </c>
      <c r="B5960" s="372" t="s">
        <v>2266</v>
      </c>
      <c r="C5960" s="374" t="s">
        <v>43</v>
      </c>
      <c r="D5960" s="374" t="s">
        <v>2</v>
      </c>
      <c r="E5960" s="375">
        <v>2.1508599999999999E-4</v>
      </c>
      <c r="F5960" s="268">
        <f>IF(C5960="MAT.",VLOOKUP(A5960,INSUMOS_AUX!A:F,6,FALSE),0)</f>
        <v>186.63</v>
      </c>
      <c r="G5960" s="375">
        <f>IF(C5960="M.O.",VLOOKUP(A5960,INSUMOS_AUX!A:F,6,FALSE),0)</f>
        <v>0</v>
      </c>
    </row>
    <row r="5961" spans="1:7">
      <c r="A5961" s="414">
        <v>38477</v>
      </c>
      <c r="B5961" s="372" t="s">
        <v>2267</v>
      </c>
      <c r="C5961" s="374" t="s">
        <v>43</v>
      </c>
      <c r="D5961" s="374" t="s">
        <v>2</v>
      </c>
      <c r="E5961" s="375">
        <v>4.6112999999999997E-5</v>
      </c>
      <c r="F5961" s="268">
        <f>IF(C5961="MAT.",VLOOKUP(A5961,INSUMOS_AUX!A:F,6,FALSE),0)</f>
        <v>528.54</v>
      </c>
      <c r="G5961" s="375">
        <f>IF(C5961="M.O.",VLOOKUP(A5961,INSUMOS_AUX!A:F,6,FALSE),0)</f>
        <v>0</v>
      </c>
    </row>
    <row r="5962" spans="1:7">
      <c r="A5962" s="414">
        <v>6111</v>
      </c>
      <c r="B5962" s="372" t="s">
        <v>109</v>
      </c>
      <c r="C5962" s="374" t="s">
        <v>92</v>
      </c>
      <c r="D5962" s="374" t="s">
        <v>97</v>
      </c>
      <c r="E5962" s="375">
        <v>7.7625070000000001E-3</v>
      </c>
      <c r="F5962" s="268">
        <f>IF(C5962="MAT.",VLOOKUP(A5962,INSUMOS_AUX!A:F,6,FALSE),0)</f>
        <v>0</v>
      </c>
      <c r="G5962" s="375">
        <f>IF(C5962="M.O.",VLOOKUP(A5962,INSUMOS_AUX!A:F,6,FALSE),0)</f>
        <v>8.17</v>
      </c>
    </row>
    <row r="5963" spans="1:7">
      <c r="A5963" s="414"/>
      <c r="B5963" s="110"/>
      <c r="C5963" s="97"/>
      <c r="D5963" s="97"/>
      <c r="E5963" s="97"/>
      <c r="F5963" s="97"/>
      <c r="G5963" s="97"/>
    </row>
    <row r="5964" spans="1:7" ht="21">
      <c r="A5964" s="414" t="s">
        <v>5898</v>
      </c>
      <c r="B5964" s="358" t="s">
        <v>5899</v>
      </c>
      <c r="C5964" s="360" t="s">
        <v>75</v>
      </c>
      <c r="D5964" s="360" t="s">
        <v>2</v>
      </c>
      <c r="E5964" s="361">
        <v>13</v>
      </c>
      <c r="F5964" s="361">
        <f t="shared" ref="F5964:G5964" si="198">SUMPRODUCT($E5965:$E5994,F5965:F5994)</f>
        <v>2.7406075194300001</v>
      </c>
      <c r="G5964" s="361">
        <f t="shared" si="198"/>
        <v>3.5525744021900003</v>
      </c>
    </row>
    <row r="5965" spans="1:7">
      <c r="A5965" s="414">
        <v>10</v>
      </c>
      <c r="B5965" s="372" t="s">
        <v>332</v>
      </c>
      <c r="C5965" s="374" t="s">
        <v>43</v>
      </c>
      <c r="D5965" s="374" t="s">
        <v>2</v>
      </c>
      <c r="E5965" s="375">
        <v>2.3861749999999999E-3</v>
      </c>
      <c r="F5965" s="268">
        <f>IF(C5965="MAT.",VLOOKUP(A5965,INSUMOS_AUX!A:F,6,FALSE),0)</f>
        <v>6.13</v>
      </c>
      <c r="G5965" s="375">
        <f>IF(C5965="M.O.",VLOOKUP(A5965,INSUMOS_AUX!A:F,6,FALSE),0)</f>
        <v>0</v>
      </c>
    </row>
    <row r="5966" spans="1:7" ht="21">
      <c r="A5966" s="414">
        <v>11359</v>
      </c>
      <c r="B5966" s="372" t="s">
        <v>5603</v>
      </c>
      <c r="C5966" s="374" t="s">
        <v>43</v>
      </c>
      <c r="D5966" s="374" t="s">
        <v>2</v>
      </c>
      <c r="E5966" s="375">
        <v>2.0151000000000001E-5</v>
      </c>
      <c r="F5966" s="268">
        <f>IF(C5966="MAT.",VLOOKUP(A5966,INSUMOS_AUX!A:F,6,FALSE),0)</f>
        <v>604.45000000000005</v>
      </c>
      <c r="G5966" s="375">
        <f>IF(C5966="M.O.",VLOOKUP(A5966,INSUMOS_AUX!A:F,6,FALSE),0)</f>
        <v>0</v>
      </c>
    </row>
    <row r="5967" spans="1:7">
      <c r="A5967" s="414">
        <v>12815</v>
      </c>
      <c r="B5967" s="372" t="s">
        <v>2406</v>
      </c>
      <c r="C5967" s="374" t="s">
        <v>43</v>
      </c>
      <c r="D5967" s="374" t="s">
        <v>2</v>
      </c>
      <c r="E5967" s="375">
        <v>2.6992549999999998E-3</v>
      </c>
      <c r="F5967" s="268">
        <f>IF(C5967="MAT.",VLOOKUP(A5967,INSUMOS_AUX!A:F,6,FALSE),0)</f>
        <v>5.65</v>
      </c>
      <c r="G5967" s="375">
        <f>IF(C5967="M.O.",VLOOKUP(A5967,INSUMOS_AUX!A:F,6,FALSE),0)</f>
        <v>0</v>
      </c>
    </row>
    <row r="5968" spans="1:7">
      <c r="A5968" s="414">
        <v>12892</v>
      </c>
      <c r="B5968" s="372" t="s">
        <v>328</v>
      </c>
      <c r="C5968" s="374" t="s">
        <v>43</v>
      </c>
      <c r="D5968" s="374" t="s">
        <v>98</v>
      </c>
      <c r="E5968" s="375">
        <v>4.087856E-3</v>
      </c>
      <c r="F5968" s="268">
        <f>IF(C5968="MAT.",VLOOKUP(A5968,INSUMOS_AUX!A:F,6,FALSE),0)</f>
        <v>9</v>
      </c>
      <c r="G5968" s="375">
        <f>IF(C5968="M.O.",VLOOKUP(A5968,INSUMOS_AUX!A:F,6,FALSE),0)</f>
        <v>0</v>
      </c>
    </row>
    <row r="5969" spans="1:7">
      <c r="A5969" s="414">
        <v>12893</v>
      </c>
      <c r="B5969" s="372" t="s">
        <v>329</v>
      </c>
      <c r="C5969" s="374" t="s">
        <v>43</v>
      </c>
      <c r="D5969" s="374" t="s">
        <v>98</v>
      </c>
      <c r="E5969" s="375">
        <v>4.7650900000000001E-4</v>
      </c>
      <c r="F5969" s="268">
        <f>IF(C5969="MAT.",VLOOKUP(A5969,INSUMOS_AUX!A:F,6,FALSE),0)</f>
        <v>48</v>
      </c>
      <c r="G5969" s="375">
        <f>IF(C5969="M.O.",VLOOKUP(A5969,INSUMOS_AUX!A:F,6,FALSE),0)</f>
        <v>0</v>
      </c>
    </row>
    <row r="5970" spans="1:7">
      <c r="A5970" s="414">
        <v>1379</v>
      </c>
      <c r="B5970" s="372" t="s">
        <v>335</v>
      </c>
      <c r="C5970" s="374" t="s">
        <v>43</v>
      </c>
      <c r="D5970" s="374" t="s">
        <v>94</v>
      </c>
      <c r="E5970" s="375">
        <v>0.39735900000000002</v>
      </c>
      <c r="F5970" s="268">
        <f>IF(C5970="MAT.",VLOOKUP(A5970,INSUMOS_AUX!A:F,6,FALSE),0)</f>
        <v>0.42</v>
      </c>
      <c r="G5970" s="375">
        <f>IF(C5970="M.O.",VLOOKUP(A5970,INSUMOS_AUX!A:F,6,FALSE),0)</f>
        <v>0</v>
      </c>
    </row>
    <row r="5971" spans="1:7">
      <c r="A5971" s="414">
        <v>1872</v>
      </c>
      <c r="B5971" s="372" t="s">
        <v>366</v>
      </c>
      <c r="C5971" s="374" t="s">
        <v>43</v>
      </c>
      <c r="D5971" s="374" t="s">
        <v>2</v>
      </c>
      <c r="E5971" s="375">
        <v>1</v>
      </c>
      <c r="F5971" s="268">
        <f>IF(C5971="MAT.",VLOOKUP(A5971,INSUMOS_AUX!A:F,6,FALSE),0)</f>
        <v>1.3</v>
      </c>
      <c r="G5971" s="375">
        <f>IF(C5971="M.O.",VLOOKUP(A5971,INSUMOS_AUX!A:F,6,FALSE),0)</f>
        <v>0</v>
      </c>
    </row>
    <row r="5972" spans="1:7">
      <c r="A5972" s="414">
        <v>2436</v>
      </c>
      <c r="B5972" s="372" t="s">
        <v>333</v>
      </c>
      <c r="C5972" s="374" t="s">
        <v>92</v>
      </c>
      <c r="D5972" s="374" t="s">
        <v>97</v>
      </c>
      <c r="E5972" s="375">
        <v>0.14936450000000001</v>
      </c>
      <c r="F5972" s="268">
        <f>IF(C5972="MAT.",VLOOKUP(A5972,INSUMOS_AUX!A:F,6,FALSE),0)</f>
        <v>0</v>
      </c>
      <c r="G5972" s="375">
        <f>IF(C5972="M.O.",VLOOKUP(A5972,INSUMOS_AUX!A:F,6,FALSE),0)</f>
        <v>13.35</v>
      </c>
    </row>
    <row r="5973" spans="1:7">
      <c r="A5973" s="414">
        <v>247</v>
      </c>
      <c r="B5973" s="372" t="s">
        <v>348</v>
      </c>
      <c r="C5973" s="374" t="s">
        <v>92</v>
      </c>
      <c r="D5973" s="374" t="s">
        <v>97</v>
      </c>
      <c r="E5973" s="375">
        <v>0.14936450000000001</v>
      </c>
      <c r="F5973" s="268">
        <f>IF(C5973="MAT.",VLOOKUP(A5973,INSUMOS_AUX!A:F,6,FALSE),0)</f>
        <v>0</v>
      </c>
      <c r="G5973" s="375">
        <f>IF(C5973="M.O.",VLOOKUP(A5973,INSUMOS_AUX!A:F,6,FALSE),0)</f>
        <v>10.01</v>
      </c>
    </row>
    <row r="5974" spans="1:7">
      <c r="A5974" s="414">
        <v>25966</v>
      </c>
      <c r="B5974" s="372" t="s">
        <v>3980</v>
      </c>
      <c r="C5974" s="374" t="s">
        <v>43</v>
      </c>
      <c r="D5974" s="374" t="s">
        <v>113</v>
      </c>
      <c r="E5974" s="375">
        <v>4.4987199999999998E-4</v>
      </c>
      <c r="F5974" s="268">
        <f>IF(C5974="MAT.",VLOOKUP(A5974,INSUMOS_AUX!A:F,6,FALSE),0)</f>
        <v>13.63</v>
      </c>
      <c r="G5974" s="375">
        <f>IF(C5974="M.O.",VLOOKUP(A5974,INSUMOS_AUX!A:F,6,FALSE),0)</f>
        <v>0</v>
      </c>
    </row>
    <row r="5975" spans="1:7">
      <c r="A5975" s="414">
        <v>2711</v>
      </c>
      <c r="B5975" s="372" t="s">
        <v>334</v>
      </c>
      <c r="C5975" s="374" t="s">
        <v>43</v>
      </c>
      <c r="D5975" s="374" t="s">
        <v>2</v>
      </c>
      <c r="E5975" s="375">
        <v>1.97806E-4</v>
      </c>
      <c r="F5975" s="268">
        <f>IF(C5975="MAT.",VLOOKUP(A5975,INSUMOS_AUX!A:F,6,FALSE),0)</f>
        <v>100.24</v>
      </c>
      <c r="G5975" s="375">
        <f>IF(C5975="M.O.",VLOOKUP(A5975,INSUMOS_AUX!A:F,6,FALSE),0)</f>
        <v>0</v>
      </c>
    </row>
    <row r="5976" spans="1:7">
      <c r="A5976" s="414">
        <v>36144</v>
      </c>
      <c r="B5976" s="372" t="s">
        <v>4026</v>
      </c>
      <c r="C5976" s="374" t="s">
        <v>43</v>
      </c>
      <c r="D5976" s="374" t="s">
        <v>2</v>
      </c>
      <c r="E5976" s="375">
        <v>3.3182158000000003E-2</v>
      </c>
      <c r="F5976" s="268">
        <f>IF(C5976="MAT.",VLOOKUP(A5976,INSUMOS_AUX!A:F,6,FALSE),0)</f>
        <v>1.1200000000000001</v>
      </c>
      <c r="G5976" s="375">
        <f>IF(C5976="M.O.",VLOOKUP(A5976,INSUMOS_AUX!A:F,6,FALSE),0)</f>
        <v>0</v>
      </c>
    </row>
    <row r="5977" spans="1:7">
      <c r="A5977" s="414">
        <v>36146</v>
      </c>
      <c r="B5977" s="372" t="s">
        <v>3883</v>
      </c>
      <c r="C5977" s="374" t="s">
        <v>43</v>
      </c>
      <c r="D5977" s="374" t="s">
        <v>2</v>
      </c>
      <c r="E5977" s="375">
        <v>3.6915400000000001E-4</v>
      </c>
      <c r="F5977" s="268">
        <f>IF(C5977="MAT.",VLOOKUP(A5977,INSUMOS_AUX!A:F,6,FALSE),0)</f>
        <v>170</v>
      </c>
      <c r="G5977" s="375">
        <f>IF(C5977="M.O.",VLOOKUP(A5977,INSUMOS_AUX!A:F,6,FALSE),0)</f>
        <v>0</v>
      </c>
    </row>
    <row r="5978" spans="1:7" ht="21">
      <c r="A5978" s="414">
        <v>36149</v>
      </c>
      <c r="B5978" s="372" t="s">
        <v>4647</v>
      </c>
      <c r="C5978" s="374" t="s">
        <v>43</v>
      </c>
      <c r="D5978" s="374" t="s">
        <v>2</v>
      </c>
      <c r="E5978" s="375">
        <v>2.1429500000000001E-4</v>
      </c>
      <c r="F5978" s="268">
        <f>IF(C5978="MAT.",VLOOKUP(A5978,INSUMOS_AUX!A:F,6,FALSE),0)</f>
        <v>117.5</v>
      </c>
      <c r="G5978" s="375">
        <f>IF(C5978="M.O.",VLOOKUP(A5978,INSUMOS_AUX!A:F,6,FALSE),0)</f>
        <v>0</v>
      </c>
    </row>
    <row r="5979" spans="1:7">
      <c r="A5979" s="414">
        <v>36150</v>
      </c>
      <c r="B5979" s="372" t="s">
        <v>780</v>
      </c>
      <c r="C5979" s="374" t="s">
        <v>43</v>
      </c>
      <c r="D5979" s="374" t="s">
        <v>2</v>
      </c>
      <c r="E5979" s="375">
        <v>7.8762299999999999E-4</v>
      </c>
      <c r="F5979" s="268">
        <f>IF(C5979="MAT.",VLOOKUP(A5979,INSUMOS_AUX!A:F,6,FALSE),0)</f>
        <v>29.7</v>
      </c>
      <c r="G5979" s="375">
        <f>IF(C5979="M.O.",VLOOKUP(A5979,INSUMOS_AUX!A:F,6,FALSE),0)</f>
        <v>0</v>
      </c>
    </row>
    <row r="5980" spans="1:7" ht="21">
      <c r="A5980" s="414">
        <v>36153</v>
      </c>
      <c r="B5980" s="372" t="s">
        <v>4184</v>
      </c>
      <c r="C5980" s="374" t="s">
        <v>43</v>
      </c>
      <c r="D5980" s="374" t="s">
        <v>2</v>
      </c>
      <c r="E5980" s="375">
        <v>3.1995400000000001E-4</v>
      </c>
      <c r="F5980" s="268">
        <f>IF(C5980="MAT.",VLOOKUP(A5980,INSUMOS_AUX!A:F,6,FALSE),0)</f>
        <v>133.75</v>
      </c>
      <c r="G5980" s="375">
        <f>IF(C5980="M.O.",VLOOKUP(A5980,INSUMOS_AUX!A:F,6,FALSE),0)</f>
        <v>0</v>
      </c>
    </row>
    <row r="5981" spans="1:7">
      <c r="A5981" s="414">
        <v>370</v>
      </c>
      <c r="B5981" s="372" t="s">
        <v>6367</v>
      </c>
      <c r="C5981" s="374" t="s">
        <v>43</v>
      </c>
      <c r="D5981" s="374" t="s">
        <v>93</v>
      </c>
      <c r="E5981" s="375">
        <v>1.0349999999999999E-3</v>
      </c>
      <c r="F5981" s="268">
        <f>IF(C5981="MAT.",VLOOKUP(A5981,INSUMOS_AUX!A:F,6,FALSE),0)</f>
        <v>77.5</v>
      </c>
      <c r="G5981" s="375">
        <f>IF(C5981="M.O.",VLOOKUP(A5981,INSUMOS_AUX!A:F,6,FALSE),0)</f>
        <v>0</v>
      </c>
    </row>
    <row r="5982" spans="1:7">
      <c r="A5982" s="414">
        <v>37370</v>
      </c>
      <c r="B5982" s="372" t="s">
        <v>104</v>
      </c>
      <c r="C5982" s="374" t="s">
        <v>43</v>
      </c>
      <c r="D5982" s="374" t="s">
        <v>97</v>
      </c>
      <c r="E5982" s="375">
        <v>0.29763200000000001</v>
      </c>
      <c r="F5982" s="268">
        <f>IF(C5982="MAT.",VLOOKUP(A5982,INSUMOS_AUX!A:F,6,FALSE),0)</f>
        <v>1.7</v>
      </c>
      <c r="G5982" s="375">
        <f>IF(C5982="M.O.",VLOOKUP(A5982,INSUMOS_AUX!A:F,6,FALSE),0)</f>
        <v>0</v>
      </c>
    </row>
    <row r="5983" spans="1:7">
      <c r="A5983" s="414">
        <v>37371</v>
      </c>
      <c r="B5983" s="372" t="s">
        <v>105</v>
      </c>
      <c r="C5983" s="374" t="s">
        <v>43</v>
      </c>
      <c r="D5983" s="374" t="s">
        <v>97</v>
      </c>
      <c r="E5983" s="375">
        <v>0.29763200000000001</v>
      </c>
      <c r="F5983" s="268">
        <f>IF(C5983="MAT.",VLOOKUP(A5983,INSUMOS_AUX!A:F,6,FALSE),0)</f>
        <v>0.64</v>
      </c>
      <c r="G5983" s="375">
        <f>IF(C5983="M.O.",VLOOKUP(A5983,INSUMOS_AUX!A:F,6,FALSE),0)</f>
        <v>0</v>
      </c>
    </row>
    <row r="5984" spans="1:7">
      <c r="A5984" s="414">
        <v>37372</v>
      </c>
      <c r="B5984" s="372" t="s">
        <v>106</v>
      </c>
      <c r="C5984" s="374" t="s">
        <v>43</v>
      </c>
      <c r="D5984" s="374" t="s">
        <v>97</v>
      </c>
      <c r="E5984" s="375">
        <v>0.29763200000000001</v>
      </c>
      <c r="F5984" s="268">
        <f>IF(C5984="MAT.",VLOOKUP(A5984,INSUMOS_AUX!A:F,6,FALSE),0)</f>
        <v>0.37</v>
      </c>
      <c r="G5984" s="375">
        <f>IF(C5984="M.O.",VLOOKUP(A5984,INSUMOS_AUX!A:F,6,FALSE),0)</f>
        <v>0</v>
      </c>
    </row>
    <row r="5985" spans="1:7">
      <c r="A5985" s="414">
        <v>37373</v>
      </c>
      <c r="B5985" s="372" t="s">
        <v>107</v>
      </c>
      <c r="C5985" s="374" t="s">
        <v>43</v>
      </c>
      <c r="D5985" s="374" t="s">
        <v>97</v>
      </c>
      <c r="E5985" s="375">
        <v>0.29763200000000001</v>
      </c>
      <c r="F5985" s="268">
        <f>IF(C5985="MAT.",VLOOKUP(A5985,INSUMOS_AUX!A:F,6,FALSE),0)</f>
        <v>0.02</v>
      </c>
      <c r="G5985" s="375">
        <f>IF(C5985="M.O.",VLOOKUP(A5985,INSUMOS_AUX!A:F,6,FALSE),0)</f>
        <v>0</v>
      </c>
    </row>
    <row r="5986" spans="1:7">
      <c r="A5986" s="414">
        <v>38382</v>
      </c>
      <c r="B5986" s="372" t="s">
        <v>2915</v>
      </c>
      <c r="C5986" s="374" t="s">
        <v>43</v>
      </c>
      <c r="D5986" s="374" t="s">
        <v>2</v>
      </c>
      <c r="E5986" s="375">
        <v>8.1253499999999997E-4</v>
      </c>
      <c r="F5986" s="268">
        <f>IF(C5986="MAT.",VLOOKUP(A5986,INSUMOS_AUX!A:F,6,FALSE),0)</f>
        <v>7.37</v>
      </c>
      <c r="G5986" s="375">
        <f>IF(C5986="M.O.",VLOOKUP(A5986,INSUMOS_AUX!A:F,6,FALSE),0)</f>
        <v>0</v>
      </c>
    </row>
    <row r="5987" spans="1:7">
      <c r="A5987" s="414">
        <v>38390</v>
      </c>
      <c r="B5987" s="372" t="s">
        <v>4067</v>
      </c>
      <c r="C5987" s="374" t="s">
        <v>43</v>
      </c>
      <c r="D5987" s="374" t="s">
        <v>2</v>
      </c>
      <c r="E5987" s="375">
        <v>4.4987199999999998E-4</v>
      </c>
      <c r="F5987" s="268">
        <f>IF(C5987="MAT.",VLOOKUP(A5987,INSUMOS_AUX!A:F,6,FALSE),0)</f>
        <v>22.22</v>
      </c>
      <c r="G5987" s="375">
        <f>IF(C5987="M.O.",VLOOKUP(A5987,INSUMOS_AUX!A:F,6,FALSE),0)</f>
        <v>0</v>
      </c>
    </row>
    <row r="5988" spans="1:7">
      <c r="A5988" s="414">
        <v>38393</v>
      </c>
      <c r="B5988" s="372" t="s">
        <v>4066</v>
      </c>
      <c r="C5988" s="374" t="s">
        <v>43</v>
      </c>
      <c r="D5988" s="374" t="s">
        <v>2</v>
      </c>
      <c r="E5988" s="375">
        <v>4.4987199999999998E-4</v>
      </c>
      <c r="F5988" s="268">
        <f>IF(C5988="MAT.",VLOOKUP(A5988,INSUMOS_AUX!A:F,6,FALSE),0)</f>
        <v>10.02</v>
      </c>
      <c r="G5988" s="375">
        <f>IF(C5988="M.O.",VLOOKUP(A5988,INSUMOS_AUX!A:F,6,FALSE),0)</f>
        <v>0</v>
      </c>
    </row>
    <row r="5989" spans="1:7">
      <c r="A5989" s="414">
        <v>38396</v>
      </c>
      <c r="B5989" s="372" t="s">
        <v>4090</v>
      </c>
      <c r="C5989" s="374" t="s">
        <v>43</v>
      </c>
      <c r="D5989" s="374" t="s">
        <v>2</v>
      </c>
      <c r="E5989" s="375">
        <v>1.6132000000000001E-5</v>
      </c>
      <c r="F5989" s="268">
        <f>IF(C5989="MAT.",VLOOKUP(A5989,INSUMOS_AUX!A:F,6,FALSE),0)</f>
        <v>308.81</v>
      </c>
      <c r="G5989" s="375">
        <f>IF(C5989="M.O.",VLOOKUP(A5989,INSUMOS_AUX!A:F,6,FALSE),0)</f>
        <v>0</v>
      </c>
    </row>
    <row r="5990" spans="1:7">
      <c r="A5990" s="414">
        <v>38399</v>
      </c>
      <c r="B5990" s="372" t="s">
        <v>914</v>
      </c>
      <c r="C5990" s="374" t="s">
        <v>43</v>
      </c>
      <c r="D5990" s="374" t="s">
        <v>2</v>
      </c>
      <c r="E5990" s="375">
        <v>8.0599000000000005E-5</v>
      </c>
      <c r="F5990" s="268">
        <f>IF(C5990="MAT.",VLOOKUP(A5990,INSUMOS_AUX!A:F,6,FALSE),0)</f>
        <v>123.87</v>
      </c>
      <c r="G5990" s="375">
        <f>IF(C5990="M.O.",VLOOKUP(A5990,INSUMOS_AUX!A:F,6,FALSE),0)</f>
        <v>0</v>
      </c>
    </row>
    <row r="5991" spans="1:7" ht="21">
      <c r="A5991" s="414">
        <v>38413</v>
      </c>
      <c r="B5991" s="372" t="s">
        <v>2921</v>
      </c>
      <c r="C5991" s="374" t="s">
        <v>43</v>
      </c>
      <c r="D5991" s="374" t="s">
        <v>2</v>
      </c>
      <c r="E5991" s="375">
        <v>1.3125999999999999E-5</v>
      </c>
      <c r="F5991" s="268">
        <f>IF(C5991="MAT.",VLOOKUP(A5991,INSUMOS_AUX!A:F,6,FALSE),0)</f>
        <v>623.17999999999995</v>
      </c>
      <c r="G5991" s="375">
        <f>IF(C5991="M.O.",VLOOKUP(A5991,INSUMOS_AUX!A:F,6,FALSE),0)</f>
        <v>0</v>
      </c>
    </row>
    <row r="5992" spans="1:7">
      <c r="A5992" s="414">
        <v>38476</v>
      </c>
      <c r="B5992" s="372" t="s">
        <v>2266</v>
      </c>
      <c r="C5992" s="374" t="s">
        <v>43</v>
      </c>
      <c r="D5992" s="374" t="s">
        <v>2</v>
      </c>
      <c r="E5992" s="375">
        <v>6.1223999999999995E-5</v>
      </c>
      <c r="F5992" s="268">
        <f>IF(C5992="MAT.",VLOOKUP(A5992,INSUMOS_AUX!A:F,6,FALSE),0)</f>
        <v>186.63</v>
      </c>
      <c r="G5992" s="375">
        <f>IF(C5992="M.O.",VLOOKUP(A5992,INSUMOS_AUX!A:F,6,FALSE),0)</f>
        <v>0</v>
      </c>
    </row>
    <row r="5993" spans="1:7">
      <c r="A5993" s="414">
        <v>38477</v>
      </c>
      <c r="B5993" s="372" t="s">
        <v>2267</v>
      </c>
      <c r="C5993" s="374" t="s">
        <v>43</v>
      </c>
      <c r="D5993" s="374" t="s">
        <v>2</v>
      </c>
      <c r="E5993" s="375">
        <v>1.3125999999999999E-5</v>
      </c>
      <c r="F5993" s="268">
        <f>IF(C5993="MAT.",VLOOKUP(A5993,INSUMOS_AUX!A:F,6,FALSE),0)</f>
        <v>528.54</v>
      </c>
      <c r="G5993" s="375">
        <f>IF(C5993="M.O.",VLOOKUP(A5993,INSUMOS_AUX!A:F,6,FALSE),0)</f>
        <v>0</v>
      </c>
    </row>
    <row r="5994" spans="1:7">
      <c r="A5994" s="414">
        <v>6111</v>
      </c>
      <c r="B5994" s="372" t="s">
        <v>109</v>
      </c>
      <c r="C5994" s="374" t="s">
        <v>92</v>
      </c>
      <c r="D5994" s="374" t="s">
        <v>97</v>
      </c>
      <c r="E5994" s="375">
        <v>7.7625070000000001E-3</v>
      </c>
      <c r="F5994" s="268">
        <f>IF(C5994="MAT.",VLOOKUP(A5994,INSUMOS_AUX!A:F,6,FALSE),0)</f>
        <v>0</v>
      </c>
      <c r="G5994" s="375">
        <f>IF(C5994="M.O.",VLOOKUP(A5994,INSUMOS_AUX!A:F,6,FALSE),0)</f>
        <v>8.17</v>
      </c>
    </row>
    <row r="5995" spans="1:7">
      <c r="A5995" s="414"/>
      <c r="B5995" s="110"/>
      <c r="C5995" s="97"/>
      <c r="D5995" s="97"/>
      <c r="E5995" s="97"/>
      <c r="F5995" s="97"/>
      <c r="G5995" s="97"/>
    </row>
    <row r="5996" spans="1:7">
      <c r="A5996" s="414" t="s">
        <v>5976</v>
      </c>
      <c r="B5996" s="358" t="s">
        <v>5977</v>
      </c>
      <c r="C5996" s="360" t="s">
        <v>75</v>
      </c>
      <c r="D5996" s="360" t="s">
        <v>2</v>
      </c>
      <c r="E5996" s="361">
        <v>2</v>
      </c>
      <c r="F5996" s="361">
        <f t="shared" ref="F5996:G5996" si="199">SUMPRODUCT($E5997:$E6023,F5997:F6023)</f>
        <v>325.24992548</v>
      </c>
      <c r="G5996" s="361">
        <f t="shared" si="199"/>
        <v>147.81934999999999</v>
      </c>
    </row>
    <row r="5997" spans="1:7">
      <c r="A5997" s="414">
        <v>10</v>
      </c>
      <c r="B5997" s="372" t="s">
        <v>332</v>
      </c>
      <c r="C5997" s="374" t="s">
        <v>43</v>
      </c>
      <c r="D5997" s="374" t="s">
        <v>2</v>
      </c>
      <c r="E5997" s="375">
        <v>9.6206399999999997E-2</v>
      </c>
      <c r="F5997" s="268">
        <f>IF(C5997="MAT.",VLOOKUP(A5997,INSUMOS_AUX!A:F,6,FALSE),0)</f>
        <v>6.13</v>
      </c>
      <c r="G5997" s="375">
        <f>IF(C5997="M.O.",VLOOKUP(A5997,INSUMOS_AUX!A:F,6,FALSE),0)</f>
        <v>0</v>
      </c>
    </row>
    <row r="5998" spans="1:7" ht="21">
      <c r="A5998" s="414">
        <v>11359</v>
      </c>
      <c r="B5998" s="372" t="s">
        <v>5603</v>
      </c>
      <c r="C5998" s="374" t="s">
        <v>43</v>
      </c>
      <c r="D5998" s="374" t="s">
        <v>2</v>
      </c>
      <c r="E5998" s="375">
        <v>8.1240000000000001E-4</v>
      </c>
      <c r="F5998" s="268">
        <f>IF(C5998="MAT.",VLOOKUP(A5998,INSUMOS_AUX!A:F,6,FALSE),0)</f>
        <v>604.45000000000005</v>
      </c>
      <c r="G5998" s="375">
        <f>IF(C5998="M.O.",VLOOKUP(A5998,INSUMOS_AUX!A:F,6,FALSE),0)</f>
        <v>0</v>
      </c>
    </row>
    <row r="5999" spans="1:7">
      <c r="A5999" s="414">
        <v>12815</v>
      </c>
      <c r="B5999" s="372" t="s">
        <v>2406</v>
      </c>
      <c r="C5999" s="374" t="s">
        <v>43</v>
      </c>
      <c r="D5999" s="374" t="s">
        <v>2</v>
      </c>
      <c r="E5999" s="375">
        <v>0.1088292</v>
      </c>
      <c r="F5999" s="268">
        <f>IF(C5999="MAT.",VLOOKUP(A5999,INSUMOS_AUX!A:F,6,FALSE),0)</f>
        <v>5.65</v>
      </c>
      <c r="G5999" s="375">
        <f>IF(C5999="M.O.",VLOOKUP(A5999,INSUMOS_AUX!A:F,6,FALSE),0)</f>
        <v>0</v>
      </c>
    </row>
    <row r="6000" spans="1:7">
      <c r="A6000" s="414">
        <v>12892</v>
      </c>
      <c r="B6000" s="372" t="s">
        <v>328</v>
      </c>
      <c r="C6000" s="374" t="s">
        <v>43</v>
      </c>
      <c r="D6000" s="374" t="s">
        <v>98</v>
      </c>
      <c r="E6000" s="375">
        <v>0.1648152</v>
      </c>
      <c r="F6000" s="268">
        <f>IF(C6000="MAT.",VLOOKUP(A6000,INSUMOS_AUX!A:F,6,FALSE),0)</f>
        <v>9</v>
      </c>
      <c r="G6000" s="375">
        <f>IF(C6000="M.O.",VLOOKUP(A6000,INSUMOS_AUX!A:F,6,FALSE),0)</f>
        <v>0</v>
      </c>
    </row>
    <row r="6001" spans="1:7">
      <c r="A6001" s="414">
        <v>12893</v>
      </c>
      <c r="B6001" s="372" t="s">
        <v>329</v>
      </c>
      <c r="C6001" s="374" t="s">
        <v>43</v>
      </c>
      <c r="D6001" s="374" t="s">
        <v>98</v>
      </c>
      <c r="E6001" s="375">
        <v>1.9212E-2</v>
      </c>
      <c r="F6001" s="268">
        <f>IF(C6001="MAT.",VLOOKUP(A6001,INSUMOS_AUX!A:F,6,FALSE),0)</f>
        <v>48</v>
      </c>
      <c r="G6001" s="375">
        <f>IF(C6001="M.O.",VLOOKUP(A6001,INSUMOS_AUX!A:F,6,FALSE),0)</f>
        <v>0</v>
      </c>
    </row>
    <row r="6002" spans="1:7">
      <c r="A6002" s="414">
        <v>2436</v>
      </c>
      <c r="B6002" s="372" t="s">
        <v>333</v>
      </c>
      <c r="C6002" s="374" t="s">
        <v>92</v>
      </c>
      <c r="D6002" s="374" t="s">
        <v>97</v>
      </c>
      <c r="E6002" s="375">
        <v>7.2107000000000001</v>
      </c>
      <c r="F6002" s="268">
        <f>IF(C6002="MAT.",VLOOKUP(A6002,INSUMOS_AUX!A:F,6,FALSE),0)</f>
        <v>0</v>
      </c>
      <c r="G6002" s="375">
        <f>IF(C6002="M.O.",VLOOKUP(A6002,INSUMOS_AUX!A:F,6,FALSE),0)</f>
        <v>13.35</v>
      </c>
    </row>
    <row r="6003" spans="1:7">
      <c r="A6003" s="414">
        <v>247</v>
      </c>
      <c r="B6003" s="372" t="s">
        <v>348</v>
      </c>
      <c r="C6003" s="374" t="s">
        <v>92</v>
      </c>
      <c r="D6003" s="374" t="s">
        <v>97</v>
      </c>
      <c r="E6003" s="375">
        <v>5.1505000000000001</v>
      </c>
      <c r="F6003" s="268">
        <f>IF(C6003="MAT.",VLOOKUP(A6003,INSUMOS_AUX!A:F,6,FALSE),0)</f>
        <v>0</v>
      </c>
      <c r="G6003" s="375">
        <f>IF(C6003="M.O.",VLOOKUP(A6003,INSUMOS_AUX!A:F,6,FALSE),0)</f>
        <v>10.01</v>
      </c>
    </row>
    <row r="6004" spans="1:7">
      <c r="A6004" s="414">
        <v>25966</v>
      </c>
      <c r="B6004" s="372" t="s">
        <v>3980</v>
      </c>
      <c r="C6004" s="374" t="s">
        <v>43</v>
      </c>
      <c r="D6004" s="374" t="s">
        <v>113</v>
      </c>
      <c r="E6004" s="375">
        <v>1.8138000000000001E-2</v>
      </c>
      <c r="F6004" s="268">
        <f>IF(C6004="MAT.",VLOOKUP(A6004,INSUMOS_AUX!A:F,6,FALSE),0)</f>
        <v>13.63</v>
      </c>
      <c r="G6004" s="375">
        <f>IF(C6004="M.O.",VLOOKUP(A6004,INSUMOS_AUX!A:F,6,FALSE),0)</f>
        <v>0</v>
      </c>
    </row>
    <row r="6005" spans="1:7">
      <c r="A6005" s="414">
        <v>2711</v>
      </c>
      <c r="B6005" s="372" t="s">
        <v>334</v>
      </c>
      <c r="C6005" s="374" t="s">
        <v>43</v>
      </c>
      <c r="D6005" s="374" t="s">
        <v>2</v>
      </c>
      <c r="E6005" s="375">
        <v>7.9752E-3</v>
      </c>
      <c r="F6005" s="268">
        <f>IF(C6005="MAT.",VLOOKUP(A6005,INSUMOS_AUX!A:F,6,FALSE),0)</f>
        <v>100.24</v>
      </c>
      <c r="G6005" s="375">
        <f>IF(C6005="M.O.",VLOOKUP(A6005,INSUMOS_AUX!A:F,6,FALSE),0)</f>
        <v>0</v>
      </c>
    </row>
    <row r="6006" spans="1:7">
      <c r="A6006" s="414">
        <v>36144</v>
      </c>
      <c r="B6006" s="372" t="s">
        <v>4026</v>
      </c>
      <c r="C6006" s="374" t="s">
        <v>43</v>
      </c>
      <c r="D6006" s="374" t="s">
        <v>2</v>
      </c>
      <c r="E6006" s="375">
        <v>1.3378464000000001</v>
      </c>
      <c r="F6006" s="268">
        <f>IF(C6006="MAT.",VLOOKUP(A6006,INSUMOS_AUX!A:F,6,FALSE),0)</f>
        <v>1.1200000000000001</v>
      </c>
      <c r="G6006" s="375">
        <f>IF(C6006="M.O.",VLOOKUP(A6006,INSUMOS_AUX!A:F,6,FALSE),0)</f>
        <v>0</v>
      </c>
    </row>
    <row r="6007" spans="1:7">
      <c r="A6007" s="414">
        <v>36146</v>
      </c>
      <c r="B6007" s="372" t="s">
        <v>3883</v>
      </c>
      <c r="C6007" s="374" t="s">
        <v>43</v>
      </c>
      <c r="D6007" s="374" t="s">
        <v>2</v>
      </c>
      <c r="E6007" s="375">
        <v>1.48836E-2</v>
      </c>
      <c r="F6007" s="268">
        <f>IF(C6007="MAT.",VLOOKUP(A6007,INSUMOS_AUX!A:F,6,FALSE),0)</f>
        <v>170</v>
      </c>
      <c r="G6007" s="375">
        <f>IF(C6007="M.O.",VLOOKUP(A6007,INSUMOS_AUX!A:F,6,FALSE),0)</f>
        <v>0</v>
      </c>
    </row>
    <row r="6008" spans="1:7" ht="21">
      <c r="A6008" s="414">
        <v>36149</v>
      </c>
      <c r="B6008" s="372" t="s">
        <v>4647</v>
      </c>
      <c r="C6008" s="374" t="s">
        <v>43</v>
      </c>
      <c r="D6008" s="374" t="s">
        <v>2</v>
      </c>
      <c r="E6008" s="375">
        <v>8.6400000000000001E-3</v>
      </c>
      <c r="F6008" s="268">
        <f>IF(C6008="MAT.",VLOOKUP(A6008,INSUMOS_AUX!A:F,6,FALSE),0)</f>
        <v>117.5</v>
      </c>
      <c r="G6008" s="375">
        <f>IF(C6008="M.O.",VLOOKUP(A6008,INSUMOS_AUX!A:F,6,FALSE),0)</f>
        <v>0</v>
      </c>
    </row>
    <row r="6009" spans="1:7">
      <c r="A6009" s="414">
        <v>36150</v>
      </c>
      <c r="B6009" s="372" t="s">
        <v>780</v>
      </c>
      <c r="C6009" s="374" t="s">
        <v>43</v>
      </c>
      <c r="D6009" s="374" t="s">
        <v>2</v>
      </c>
      <c r="E6009" s="375">
        <v>3.1755600000000002E-2</v>
      </c>
      <c r="F6009" s="268">
        <f>IF(C6009="MAT.",VLOOKUP(A6009,INSUMOS_AUX!A:F,6,FALSE),0)</f>
        <v>29.7</v>
      </c>
      <c r="G6009" s="375">
        <f>IF(C6009="M.O.",VLOOKUP(A6009,INSUMOS_AUX!A:F,6,FALSE),0)</f>
        <v>0</v>
      </c>
    </row>
    <row r="6010" spans="1:7" ht="21">
      <c r="A6010" s="414">
        <v>36153</v>
      </c>
      <c r="B6010" s="372" t="s">
        <v>4184</v>
      </c>
      <c r="C6010" s="374" t="s">
        <v>43</v>
      </c>
      <c r="D6010" s="374" t="s">
        <v>2</v>
      </c>
      <c r="E6010" s="375">
        <v>1.29E-2</v>
      </c>
      <c r="F6010" s="268">
        <f>IF(C6010="MAT.",VLOOKUP(A6010,INSUMOS_AUX!A:F,6,FALSE),0)</f>
        <v>133.75</v>
      </c>
      <c r="G6010" s="375">
        <f>IF(C6010="M.O.",VLOOKUP(A6010,INSUMOS_AUX!A:F,6,FALSE),0)</f>
        <v>0</v>
      </c>
    </row>
    <row r="6011" spans="1:7">
      <c r="A6011" s="414">
        <v>37370</v>
      </c>
      <c r="B6011" s="372" t="s">
        <v>104</v>
      </c>
      <c r="C6011" s="374" t="s">
        <v>43</v>
      </c>
      <c r="D6011" s="374" t="s">
        <v>97</v>
      </c>
      <c r="E6011" s="375">
        <v>12</v>
      </c>
      <c r="F6011" s="268">
        <f>IF(C6011="MAT.",VLOOKUP(A6011,INSUMOS_AUX!A:F,6,FALSE),0)</f>
        <v>1.7</v>
      </c>
      <c r="G6011" s="375">
        <f>IF(C6011="M.O.",VLOOKUP(A6011,INSUMOS_AUX!A:F,6,FALSE),0)</f>
        <v>0</v>
      </c>
    </row>
    <row r="6012" spans="1:7">
      <c r="A6012" s="414">
        <v>37371</v>
      </c>
      <c r="B6012" s="372" t="s">
        <v>105</v>
      </c>
      <c r="C6012" s="374" t="s">
        <v>43</v>
      </c>
      <c r="D6012" s="374" t="s">
        <v>97</v>
      </c>
      <c r="E6012" s="375">
        <v>12</v>
      </c>
      <c r="F6012" s="268">
        <f>IF(C6012="MAT.",VLOOKUP(A6012,INSUMOS_AUX!A:F,6,FALSE),0)</f>
        <v>0.64</v>
      </c>
      <c r="G6012" s="375">
        <f>IF(C6012="M.O.",VLOOKUP(A6012,INSUMOS_AUX!A:F,6,FALSE),0)</f>
        <v>0</v>
      </c>
    </row>
    <row r="6013" spans="1:7">
      <c r="A6013" s="414">
        <v>37372</v>
      </c>
      <c r="B6013" s="372" t="s">
        <v>106</v>
      </c>
      <c r="C6013" s="374" t="s">
        <v>43</v>
      </c>
      <c r="D6013" s="374" t="s">
        <v>97</v>
      </c>
      <c r="E6013" s="375">
        <v>12</v>
      </c>
      <c r="F6013" s="268">
        <f>IF(C6013="MAT.",VLOOKUP(A6013,INSUMOS_AUX!A:F,6,FALSE),0)</f>
        <v>0.37</v>
      </c>
      <c r="G6013" s="375">
        <f>IF(C6013="M.O.",VLOOKUP(A6013,INSUMOS_AUX!A:F,6,FALSE),0)</f>
        <v>0</v>
      </c>
    </row>
    <row r="6014" spans="1:7">
      <c r="A6014" s="414">
        <v>37373</v>
      </c>
      <c r="B6014" s="372" t="s">
        <v>107</v>
      </c>
      <c r="C6014" s="374" t="s">
        <v>43</v>
      </c>
      <c r="D6014" s="374" t="s">
        <v>97</v>
      </c>
      <c r="E6014" s="375">
        <v>12</v>
      </c>
      <c r="F6014" s="268">
        <f>IF(C6014="MAT.",VLOOKUP(A6014,INSUMOS_AUX!A:F,6,FALSE),0)</f>
        <v>0.02</v>
      </c>
      <c r="G6014" s="375">
        <f>IF(C6014="M.O.",VLOOKUP(A6014,INSUMOS_AUX!A:F,6,FALSE),0)</f>
        <v>0</v>
      </c>
    </row>
    <row r="6015" spans="1:7">
      <c r="A6015" s="414">
        <v>38382</v>
      </c>
      <c r="B6015" s="372" t="s">
        <v>2915</v>
      </c>
      <c r="C6015" s="374" t="s">
        <v>43</v>
      </c>
      <c r="D6015" s="374" t="s">
        <v>2</v>
      </c>
      <c r="E6015" s="375">
        <v>3.2759999999999997E-2</v>
      </c>
      <c r="F6015" s="268">
        <f>IF(C6015="MAT.",VLOOKUP(A6015,INSUMOS_AUX!A:F,6,FALSE),0)</f>
        <v>7.37</v>
      </c>
      <c r="G6015" s="375">
        <f>IF(C6015="M.O.",VLOOKUP(A6015,INSUMOS_AUX!A:F,6,FALSE),0)</f>
        <v>0</v>
      </c>
    </row>
    <row r="6016" spans="1:7">
      <c r="A6016" s="414">
        <v>38390</v>
      </c>
      <c r="B6016" s="372" t="s">
        <v>4067</v>
      </c>
      <c r="C6016" s="374" t="s">
        <v>43</v>
      </c>
      <c r="D6016" s="374" t="s">
        <v>2</v>
      </c>
      <c r="E6016" s="375">
        <v>1.8138000000000001E-2</v>
      </c>
      <c r="F6016" s="268">
        <f>IF(C6016="MAT.",VLOOKUP(A6016,INSUMOS_AUX!A:F,6,FALSE),0)</f>
        <v>22.22</v>
      </c>
      <c r="G6016" s="375">
        <f>IF(C6016="M.O.",VLOOKUP(A6016,INSUMOS_AUX!A:F,6,FALSE),0)</f>
        <v>0</v>
      </c>
    </row>
    <row r="6017" spans="1:7">
      <c r="A6017" s="414">
        <v>38393</v>
      </c>
      <c r="B6017" s="372" t="s">
        <v>4066</v>
      </c>
      <c r="C6017" s="374" t="s">
        <v>43</v>
      </c>
      <c r="D6017" s="374" t="s">
        <v>2</v>
      </c>
      <c r="E6017" s="375">
        <v>1.8138000000000001E-2</v>
      </c>
      <c r="F6017" s="268">
        <f>IF(C6017="MAT.",VLOOKUP(A6017,INSUMOS_AUX!A:F,6,FALSE),0)</f>
        <v>10.02</v>
      </c>
      <c r="G6017" s="375">
        <f>IF(C6017="M.O.",VLOOKUP(A6017,INSUMOS_AUX!A:F,6,FALSE),0)</f>
        <v>0</v>
      </c>
    </row>
    <row r="6018" spans="1:7">
      <c r="A6018" s="414">
        <v>38396</v>
      </c>
      <c r="B6018" s="372" t="s">
        <v>4090</v>
      </c>
      <c r="C6018" s="374" t="s">
        <v>43</v>
      </c>
      <c r="D6018" s="374" t="s">
        <v>2</v>
      </c>
      <c r="E6018" s="375">
        <v>6.5039999999999998E-4</v>
      </c>
      <c r="F6018" s="268">
        <f>IF(C6018="MAT.",VLOOKUP(A6018,INSUMOS_AUX!A:F,6,FALSE),0)</f>
        <v>308.81</v>
      </c>
      <c r="G6018" s="375">
        <f>IF(C6018="M.O.",VLOOKUP(A6018,INSUMOS_AUX!A:F,6,FALSE),0)</f>
        <v>0</v>
      </c>
    </row>
    <row r="6019" spans="1:7">
      <c r="A6019" s="414">
        <v>38399</v>
      </c>
      <c r="B6019" s="372" t="s">
        <v>914</v>
      </c>
      <c r="C6019" s="374" t="s">
        <v>43</v>
      </c>
      <c r="D6019" s="374" t="s">
        <v>2</v>
      </c>
      <c r="E6019" s="375">
        <v>3.2496000000000001E-3</v>
      </c>
      <c r="F6019" s="268">
        <f>IF(C6019="MAT.",VLOOKUP(A6019,INSUMOS_AUX!A:F,6,FALSE),0)</f>
        <v>123.87</v>
      </c>
      <c r="G6019" s="375">
        <f>IF(C6019="M.O.",VLOOKUP(A6019,INSUMOS_AUX!A:F,6,FALSE),0)</f>
        <v>0</v>
      </c>
    </row>
    <row r="6020" spans="1:7" ht="21">
      <c r="A6020" s="414">
        <v>38413</v>
      </c>
      <c r="B6020" s="372" t="s">
        <v>2921</v>
      </c>
      <c r="C6020" s="374" t="s">
        <v>43</v>
      </c>
      <c r="D6020" s="374" t="s">
        <v>2</v>
      </c>
      <c r="E6020" s="375">
        <v>5.2919999999999996E-4</v>
      </c>
      <c r="F6020" s="268">
        <f>IF(C6020="MAT.",VLOOKUP(A6020,INSUMOS_AUX!A:F,6,FALSE),0)</f>
        <v>623.17999999999995</v>
      </c>
      <c r="G6020" s="375">
        <f>IF(C6020="M.O.",VLOOKUP(A6020,INSUMOS_AUX!A:F,6,FALSE),0)</f>
        <v>0</v>
      </c>
    </row>
    <row r="6021" spans="1:7">
      <c r="A6021" s="414">
        <v>38476</v>
      </c>
      <c r="B6021" s="372" t="s">
        <v>2266</v>
      </c>
      <c r="C6021" s="374" t="s">
        <v>43</v>
      </c>
      <c r="D6021" s="374" t="s">
        <v>2</v>
      </c>
      <c r="E6021" s="375">
        <v>2.4683999999999999E-3</v>
      </c>
      <c r="F6021" s="268">
        <f>IF(C6021="MAT.",VLOOKUP(A6021,INSUMOS_AUX!A:F,6,FALSE),0)</f>
        <v>186.63</v>
      </c>
      <c r="G6021" s="375">
        <f>IF(C6021="M.O.",VLOOKUP(A6021,INSUMOS_AUX!A:F,6,FALSE),0)</f>
        <v>0</v>
      </c>
    </row>
    <row r="6022" spans="1:7">
      <c r="A6022" s="414">
        <v>38477</v>
      </c>
      <c r="B6022" s="372" t="s">
        <v>2267</v>
      </c>
      <c r="C6022" s="374" t="s">
        <v>43</v>
      </c>
      <c r="D6022" s="374" t="s">
        <v>2</v>
      </c>
      <c r="E6022" s="375">
        <v>5.2919999999999996E-4</v>
      </c>
      <c r="F6022" s="268">
        <f>IF(C6022="MAT.",VLOOKUP(A6022,INSUMOS_AUX!A:F,6,FALSE),0)</f>
        <v>528.54</v>
      </c>
      <c r="G6022" s="375">
        <f>IF(C6022="M.O.",VLOOKUP(A6022,INSUMOS_AUX!A:F,6,FALSE),0)</f>
        <v>0</v>
      </c>
    </row>
    <row r="6023" spans="1:7">
      <c r="A6023" s="414">
        <v>39596</v>
      </c>
      <c r="B6023" s="372" t="s">
        <v>5504</v>
      </c>
      <c r="C6023" s="374" t="s">
        <v>43</v>
      </c>
      <c r="D6023" s="374" t="s">
        <v>2</v>
      </c>
      <c r="E6023" s="375">
        <v>1</v>
      </c>
      <c r="F6023" s="268">
        <f>IF(C6023="MAT.",VLOOKUP(A6023,INSUMOS_AUX!A:F,6,FALSE),0)</f>
        <v>277.13</v>
      </c>
      <c r="G6023" s="375">
        <f>IF(C6023="M.O.",VLOOKUP(A6023,INSUMOS_AUX!A:F,6,FALSE),0)</f>
        <v>0</v>
      </c>
    </row>
    <row r="6024" spans="1:7">
      <c r="A6024" s="414"/>
      <c r="B6024" s="110"/>
      <c r="C6024" s="97"/>
      <c r="D6024" s="97"/>
      <c r="E6024" s="97"/>
      <c r="F6024" s="97"/>
      <c r="G6024" s="97"/>
    </row>
    <row r="6025" spans="1:7">
      <c r="A6025" s="414" t="s">
        <v>5978</v>
      </c>
      <c r="B6025" s="358" t="s">
        <v>5979</v>
      </c>
      <c r="C6025" s="360" t="s">
        <v>75</v>
      </c>
      <c r="D6025" s="360" t="s">
        <v>5980</v>
      </c>
      <c r="E6025" s="361">
        <v>1</v>
      </c>
      <c r="F6025" s="361">
        <f t="shared" ref="F6025:G6025" si="200">SUMPRODUCT($E6026:$E6052,F6026:F6052)</f>
        <v>59.55999379</v>
      </c>
      <c r="G6025" s="361">
        <f t="shared" si="200"/>
        <v>11.6875146</v>
      </c>
    </row>
    <row r="6026" spans="1:7">
      <c r="A6026" s="414">
        <v>10</v>
      </c>
      <c r="B6026" s="372" t="s">
        <v>332</v>
      </c>
      <c r="C6026" s="374" t="s">
        <v>43</v>
      </c>
      <c r="D6026" s="374" t="s">
        <v>2</v>
      </c>
      <c r="E6026" s="375">
        <v>8.0172000000000004E-3</v>
      </c>
      <c r="F6026" s="268">
        <f>IF(C6026="MAT.",VLOOKUP(A6026,INSUMOS_AUX!A:F,6,FALSE),0)</f>
        <v>6.13</v>
      </c>
      <c r="G6026" s="375">
        <f>IF(C6026="M.O.",VLOOKUP(A6026,INSUMOS_AUX!A:F,6,FALSE),0)</f>
        <v>0</v>
      </c>
    </row>
    <row r="6027" spans="1:7" ht="21">
      <c r="A6027" s="414">
        <v>11359</v>
      </c>
      <c r="B6027" s="372" t="s">
        <v>5603</v>
      </c>
      <c r="C6027" s="374" t="s">
        <v>43</v>
      </c>
      <c r="D6027" s="374" t="s">
        <v>2</v>
      </c>
      <c r="E6027" s="375">
        <v>6.7700000000000006E-5</v>
      </c>
      <c r="F6027" s="268">
        <f>IF(C6027="MAT.",VLOOKUP(A6027,INSUMOS_AUX!A:F,6,FALSE),0)</f>
        <v>604.45000000000005</v>
      </c>
      <c r="G6027" s="375">
        <f>IF(C6027="M.O.",VLOOKUP(A6027,INSUMOS_AUX!A:F,6,FALSE),0)</f>
        <v>0</v>
      </c>
    </row>
    <row r="6028" spans="1:7">
      <c r="A6028" s="414">
        <v>12815</v>
      </c>
      <c r="B6028" s="372" t="s">
        <v>2406</v>
      </c>
      <c r="C6028" s="374" t="s">
        <v>43</v>
      </c>
      <c r="D6028" s="374" t="s">
        <v>2</v>
      </c>
      <c r="E6028" s="375">
        <v>9.0691000000000001E-3</v>
      </c>
      <c r="F6028" s="268">
        <f>IF(C6028="MAT.",VLOOKUP(A6028,INSUMOS_AUX!A:F,6,FALSE),0)</f>
        <v>5.65</v>
      </c>
      <c r="G6028" s="375">
        <f>IF(C6028="M.O.",VLOOKUP(A6028,INSUMOS_AUX!A:F,6,FALSE),0)</f>
        <v>0</v>
      </c>
    </row>
    <row r="6029" spans="1:7">
      <c r="A6029" s="414">
        <v>12892</v>
      </c>
      <c r="B6029" s="372" t="s">
        <v>328</v>
      </c>
      <c r="C6029" s="374" t="s">
        <v>43</v>
      </c>
      <c r="D6029" s="374" t="s">
        <v>98</v>
      </c>
      <c r="E6029" s="375">
        <v>1.37346E-2</v>
      </c>
      <c r="F6029" s="268">
        <f>IF(C6029="MAT.",VLOOKUP(A6029,INSUMOS_AUX!A:F,6,FALSE),0)</f>
        <v>9</v>
      </c>
      <c r="G6029" s="375">
        <f>IF(C6029="M.O.",VLOOKUP(A6029,INSUMOS_AUX!A:F,6,FALSE),0)</f>
        <v>0</v>
      </c>
    </row>
    <row r="6030" spans="1:7">
      <c r="A6030" s="414">
        <v>12893</v>
      </c>
      <c r="B6030" s="372" t="s">
        <v>329</v>
      </c>
      <c r="C6030" s="374" t="s">
        <v>43</v>
      </c>
      <c r="D6030" s="374" t="s">
        <v>98</v>
      </c>
      <c r="E6030" s="375">
        <v>1.601E-3</v>
      </c>
      <c r="F6030" s="268">
        <f>IF(C6030="MAT.",VLOOKUP(A6030,INSUMOS_AUX!A:F,6,FALSE),0)</f>
        <v>48</v>
      </c>
      <c r="G6030" s="375">
        <f>IF(C6030="M.O.",VLOOKUP(A6030,INSUMOS_AUX!A:F,6,FALSE),0)</f>
        <v>0</v>
      </c>
    </row>
    <row r="6031" spans="1:7">
      <c r="A6031" s="414">
        <v>2436</v>
      </c>
      <c r="B6031" s="372" t="s">
        <v>333</v>
      </c>
      <c r="C6031" s="374" t="s">
        <v>92</v>
      </c>
      <c r="D6031" s="374" t="s">
        <v>97</v>
      </c>
      <c r="E6031" s="375">
        <v>0.41204000000000002</v>
      </c>
      <c r="F6031" s="268">
        <f>IF(C6031="MAT.",VLOOKUP(A6031,INSUMOS_AUX!A:F,6,FALSE),0)</f>
        <v>0</v>
      </c>
      <c r="G6031" s="375">
        <f>IF(C6031="M.O.",VLOOKUP(A6031,INSUMOS_AUX!A:F,6,FALSE),0)</f>
        <v>13.35</v>
      </c>
    </row>
    <row r="6032" spans="1:7">
      <c r="A6032" s="414">
        <v>247</v>
      </c>
      <c r="B6032" s="372" t="s">
        <v>348</v>
      </c>
      <c r="C6032" s="374" t="s">
        <v>92</v>
      </c>
      <c r="D6032" s="374" t="s">
        <v>97</v>
      </c>
      <c r="E6032" s="375">
        <v>0.61806000000000005</v>
      </c>
      <c r="F6032" s="268">
        <f>IF(C6032="MAT.",VLOOKUP(A6032,INSUMOS_AUX!A:F,6,FALSE),0)</f>
        <v>0</v>
      </c>
      <c r="G6032" s="375">
        <f>IF(C6032="M.O.",VLOOKUP(A6032,INSUMOS_AUX!A:F,6,FALSE),0)</f>
        <v>10.01</v>
      </c>
    </row>
    <row r="6033" spans="1:7">
      <c r="A6033" s="414">
        <v>25966</v>
      </c>
      <c r="B6033" s="372" t="s">
        <v>3980</v>
      </c>
      <c r="C6033" s="374" t="s">
        <v>43</v>
      </c>
      <c r="D6033" s="374" t="s">
        <v>113</v>
      </c>
      <c r="E6033" s="375">
        <v>1.5115E-3</v>
      </c>
      <c r="F6033" s="268">
        <f>IF(C6033="MAT.",VLOOKUP(A6033,INSUMOS_AUX!A:F,6,FALSE),0)</f>
        <v>13.63</v>
      </c>
      <c r="G6033" s="375">
        <f>IF(C6033="M.O.",VLOOKUP(A6033,INSUMOS_AUX!A:F,6,FALSE),0)</f>
        <v>0</v>
      </c>
    </row>
    <row r="6034" spans="1:7">
      <c r="A6034" s="414">
        <v>2711</v>
      </c>
      <c r="B6034" s="372" t="s">
        <v>334</v>
      </c>
      <c r="C6034" s="374" t="s">
        <v>43</v>
      </c>
      <c r="D6034" s="374" t="s">
        <v>2</v>
      </c>
      <c r="E6034" s="375">
        <v>6.646E-4</v>
      </c>
      <c r="F6034" s="268">
        <f>IF(C6034="MAT.",VLOOKUP(A6034,INSUMOS_AUX!A:F,6,FALSE),0)</f>
        <v>100.24</v>
      </c>
      <c r="G6034" s="375">
        <f>IF(C6034="M.O.",VLOOKUP(A6034,INSUMOS_AUX!A:F,6,FALSE),0)</f>
        <v>0</v>
      </c>
    </row>
    <row r="6035" spans="1:7">
      <c r="A6035" s="414">
        <v>36144</v>
      </c>
      <c r="B6035" s="372" t="s">
        <v>4026</v>
      </c>
      <c r="C6035" s="374" t="s">
        <v>43</v>
      </c>
      <c r="D6035" s="374" t="s">
        <v>2</v>
      </c>
      <c r="E6035" s="375">
        <v>0.11148719999999999</v>
      </c>
      <c r="F6035" s="268">
        <f>IF(C6035="MAT.",VLOOKUP(A6035,INSUMOS_AUX!A:F,6,FALSE),0)</f>
        <v>1.1200000000000001</v>
      </c>
      <c r="G6035" s="375">
        <f>IF(C6035="M.O.",VLOOKUP(A6035,INSUMOS_AUX!A:F,6,FALSE),0)</f>
        <v>0</v>
      </c>
    </row>
    <row r="6036" spans="1:7">
      <c r="A6036" s="414">
        <v>36146</v>
      </c>
      <c r="B6036" s="372" t="s">
        <v>3883</v>
      </c>
      <c r="C6036" s="374" t="s">
        <v>43</v>
      </c>
      <c r="D6036" s="374" t="s">
        <v>2</v>
      </c>
      <c r="E6036" s="375">
        <v>1.2403E-3</v>
      </c>
      <c r="F6036" s="268">
        <f>IF(C6036="MAT.",VLOOKUP(A6036,INSUMOS_AUX!A:F,6,FALSE),0)</f>
        <v>170</v>
      </c>
      <c r="G6036" s="375">
        <f>IF(C6036="M.O.",VLOOKUP(A6036,INSUMOS_AUX!A:F,6,FALSE),0)</f>
        <v>0</v>
      </c>
    </row>
    <row r="6037" spans="1:7" ht="21">
      <c r="A6037" s="414">
        <v>36149</v>
      </c>
      <c r="B6037" s="372" t="s">
        <v>4647</v>
      </c>
      <c r="C6037" s="374" t="s">
        <v>43</v>
      </c>
      <c r="D6037" s="374" t="s">
        <v>2</v>
      </c>
      <c r="E6037" s="375">
        <v>7.2000000000000005E-4</v>
      </c>
      <c r="F6037" s="268">
        <f>IF(C6037="MAT.",VLOOKUP(A6037,INSUMOS_AUX!A:F,6,FALSE),0)</f>
        <v>117.5</v>
      </c>
      <c r="G6037" s="375">
        <f>IF(C6037="M.O.",VLOOKUP(A6037,INSUMOS_AUX!A:F,6,FALSE),0)</f>
        <v>0</v>
      </c>
    </row>
    <row r="6038" spans="1:7">
      <c r="A6038" s="414">
        <v>36150</v>
      </c>
      <c r="B6038" s="372" t="s">
        <v>780</v>
      </c>
      <c r="C6038" s="374" t="s">
        <v>43</v>
      </c>
      <c r="D6038" s="374" t="s">
        <v>2</v>
      </c>
      <c r="E6038" s="375">
        <v>2.6462999999999999E-3</v>
      </c>
      <c r="F6038" s="268">
        <f>IF(C6038="MAT.",VLOOKUP(A6038,INSUMOS_AUX!A:F,6,FALSE),0)</f>
        <v>29.7</v>
      </c>
      <c r="G6038" s="375">
        <f>IF(C6038="M.O.",VLOOKUP(A6038,INSUMOS_AUX!A:F,6,FALSE),0)</f>
        <v>0</v>
      </c>
    </row>
    <row r="6039" spans="1:7" ht="21">
      <c r="A6039" s="414">
        <v>36153</v>
      </c>
      <c r="B6039" s="372" t="s">
        <v>4184</v>
      </c>
      <c r="C6039" s="374" t="s">
        <v>43</v>
      </c>
      <c r="D6039" s="374" t="s">
        <v>2</v>
      </c>
      <c r="E6039" s="375">
        <v>1.075E-3</v>
      </c>
      <c r="F6039" s="268">
        <f>IF(C6039="MAT.",VLOOKUP(A6039,INSUMOS_AUX!A:F,6,FALSE),0)</f>
        <v>133.75</v>
      </c>
      <c r="G6039" s="375">
        <f>IF(C6039="M.O.",VLOOKUP(A6039,INSUMOS_AUX!A:F,6,FALSE),0)</f>
        <v>0</v>
      </c>
    </row>
    <row r="6040" spans="1:7">
      <c r="A6040" s="414">
        <v>37370</v>
      </c>
      <c r="B6040" s="372" t="s">
        <v>104</v>
      </c>
      <c r="C6040" s="374" t="s">
        <v>43</v>
      </c>
      <c r="D6040" s="374" t="s">
        <v>97</v>
      </c>
      <c r="E6040" s="375">
        <v>1</v>
      </c>
      <c r="F6040" s="268">
        <f>IF(C6040="MAT.",VLOOKUP(A6040,INSUMOS_AUX!A:F,6,FALSE),0)</f>
        <v>1.7</v>
      </c>
      <c r="G6040" s="375">
        <f>IF(C6040="M.O.",VLOOKUP(A6040,INSUMOS_AUX!A:F,6,FALSE),0)</f>
        <v>0</v>
      </c>
    </row>
    <row r="6041" spans="1:7">
      <c r="A6041" s="414">
        <v>37371</v>
      </c>
      <c r="B6041" s="372" t="s">
        <v>105</v>
      </c>
      <c r="C6041" s="374" t="s">
        <v>43</v>
      </c>
      <c r="D6041" s="374" t="s">
        <v>97</v>
      </c>
      <c r="E6041" s="375">
        <v>1</v>
      </c>
      <c r="F6041" s="268">
        <f>IF(C6041="MAT.",VLOOKUP(A6041,INSUMOS_AUX!A:F,6,FALSE),0)</f>
        <v>0.64</v>
      </c>
      <c r="G6041" s="375">
        <f>IF(C6041="M.O.",VLOOKUP(A6041,INSUMOS_AUX!A:F,6,FALSE),0)</f>
        <v>0</v>
      </c>
    </row>
    <row r="6042" spans="1:7">
      <c r="A6042" s="414">
        <v>37372</v>
      </c>
      <c r="B6042" s="372" t="s">
        <v>106</v>
      </c>
      <c r="C6042" s="374" t="s">
        <v>43</v>
      </c>
      <c r="D6042" s="374" t="s">
        <v>97</v>
      </c>
      <c r="E6042" s="375">
        <v>1</v>
      </c>
      <c r="F6042" s="268">
        <f>IF(C6042="MAT.",VLOOKUP(A6042,INSUMOS_AUX!A:F,6,FALSE),0)</f>
        <v>0.37</v>
      </c>
      <c r="G6042" s="375">
        <f>IF(C6042="M.O.",VLOOKUP(A6042,INSUMOS_AUX!A:F,6,FALSE),0)</f>
        <v>0</v>
      </c>
    </row>
    <row r="6043" spans="1:7">
      <c r="A6043" s="414">
        <v>37373</v>
      </c>
      <c r="B6043" s="372" t="s">
        <v>107</v>
      </c>
      <c r="C6043" s="374" t="s">
        <v>43</v>
      </c>
      <c r="D6043" s="374" t="s">
        <v>97</v>
      </c>
      <c r="E6043" s="375">
        <v>1</v>
      </c>
      <c r="F6043" s="268">
        <f>IF(C6043="MAT.",VLOOKUP(A6043,INSUMOS_AUX!A:F,6,FALSE),0)</f>
        <v>0.02</v>
      </c>
      <c r="G6043" s="375">
        <f>IF(C6043="M.O.",VLOOKUP(A6043,INSUMOS_AUX!A:F,6,FALSE),0)</f>
        <v>0</v>
      </c>
    </row>
    <row r="6044" spans="1:7">
      <c r="A6044" s="414">
        <v>38382</v>
      </c>
      <c r="B6044" s="372" t="s">
        <v>2915</v>
      </c>
      <c r="C6044" s="374" t="s">
        <v>43</v>
      </c>
      <c r="D6044" s="374" t="s">
        <v>2</v>
      </c>
      <c r="E6044" s="375">
        <v>2.7299999999999998E-3</v>
      </c>
      <c r="F6044" s="268">
        <f>IF(C6044="MAT.",VLOOKUP(A6044,INSUMOS_AUX!A:F,6,FALSE),0)</f>
        <v>7.37</v>
      </c>
      <c r="G6044" s="375">
        <f>IF(C6044="M.O.",VLOOKUP(A6044,INSUMOS_AUX!A:F,6,FALSE),0)</f>
        <v>0</v>
      </c>
    </row>
    <row r="6045" spans="1:7">
      <c r="A6045" s="414">
        <v>38390</v>
      </c>
      <c r="B6045" s="372" t="s">
        <v>4067</v>
      </c>
      <c r="C6045" s="374" t="s">
        <v>43</v>
      </c>
      <c r="D6045" s="374" t="s">
        <v>2</v>
      </c>
      <c r="E6045" s="375">
        <v>1.5115E-3</v>
      </c>
      <c r="F6045" s="268">
        <f>IF(C6045="MAT.",VLOOKUP(A6045,INSUMOS_AUX!A:F,6,FALSE),0)</f>
        <v>22.22</v>
      </c>
      <c r="G6045" s="375">
        <f>IF(C6045="M.O.",VLOOKUP(A6045,INSUMOS_AUX!A:F,6,FALSE),0)</f>
        <v>0</v>
      </c>
    </row>
    <row r="6046" spans="1:7">
      <c r="A6046" s="414">
        <v>38393</v>
      </c>
      <c r="B6046" s="372" t="s">
        <v>4066</v>
      </c>
      <c r="C6046" s="374" t="s">
        <v>43</v>
      </c>
      <c r="D6046" s="374" t="s">
        <v>2</v>
      </c>
      <c r="E6046" s="375">
        <v>1.5115E-3</v>
      </c>
      <c r="F6046" s="268">
        <f>IF(C6046="MAT.",VLOOKUP(A6046,INSUMOS_AUX!A:F,6,FALSE),0)</f>
        <v>10.02</v>
      </c>
      <c r="G6046" s="375">
        <f>IF(C6046="M.O.",VLOOKUP(A6046,INSUMOS_AUX!A:F,6,FALSE),0)</f>
        <v>0</v>
      </c>
    </row>
    <row r="6047" spans="1:7">
      <c r="A6047" s="414">
        <v>38396</v>
      </c>
      <c r="B6047" s="372" t="s">
        <v>4090</v>
      </c>
      <c r="C6047" s="374" t="s">
        <v>43</v>
      </c>
      <c r="D6047" s="374" t="s">
        <v>2</v>
      </c>
      <c r="E6047" s="375">
        <v>5.4200000000000003E-5</v>
      </c>
      <c r="F6047" s="268">
        <f>IF(C6047="MAT.",VLOOKUP(A6047,INSUMOS_AUX!A:F,6,FALSE),0)</f>
        <v>308.81</v>
      </c>
      <c r="G6047" s="375">
        <f>IF(C6047="M.O.",VLOOKUP(A6047,INSUMOS_AUX!A:F,6,FALSE),0)</f>
        <v>0</v>
      </c>
    </row>
    <row r="6048" spans="1:7">
      <c r="A6048" s="414">
        <v>38399</v>
      </c>
      <c r="B6048" s="372" t="s">
        <v>914</v>
      </c>
      <c r="C6048" s="374" t="s">
        <v>43</v>
      </c>
      <c r="D6048" s="374" t="s">
        <v>2</v>
      </c>
      <c r="E6048" s="375">
        <v>2.7080000000000002E-4</v>
      </c>
      <c r="F6048" s="268">
        <f>IF(C6048="MAT.",VLOOKUP(A6048,INSUMOS_AUX!A:F,6,FALSE),0)</f>
        <v>123.87</v>
      </c>
      <c r="G6048" s="375">
        <f>IF(C6048="M.O.",VLOOKUP(A6048,INSUMOS_AUX!A:F,6,FALSE),0)</f>
        <v>0</v>
      </c>
    </row>
    <row r="6049" spans="1:7" ht="21">
      <c r="A6049" s="414">
        <v>38413</v>
      </c>
      <c r="B6049" s="372" t="s">
        <v>2921</v>
      </c>
      <c r="C6049" s="374" t="s">
        <v>43</v>
      </c>
      <c r="D6049" s="374" t="s">
        <v>2</v>
      </c>
      <c r="E6049" s="375">
        <v>4.4100000000000001E-5</v>
      </c>
      <c r="F6049" s="268">
        <f>IF(C6049="MAT.",VLOOKUP(A6049,INSUMOS_AUX!A:F,6,FALSE),0)</f>
        <v>623.17999999999995</v>
      </c>
      <c r="G6049" s="375">
        <f>IF(C6049="M.O.",VLOOKUP(A6049,INSUMOS_AUX!A:F,6,FALSE),0)</f>
        <v>0</v>
      </c>
    </row>
    <row r="6050" spans="1:7">
      <c r="A6050" s="414">
        <v>38476</v>
      </c>
      <c r="B6050" s="372" t="s">
        <v>2266</v>
      </c>
      <c r="C6050" s="374" t="s">
        <v>43</v>
      </c>
      <c r="D6050" s="374" t="s">
        <v>2</v>
      </c>
      <c r="E6050" s="375">
        <v>2.0570000000000001E-4</v>
      </c>
      <c r="F6050" s="268">
        <f>IF(C6050="MAT.",VLOOKUP(A6050,INSUMOS_AUX!A:F,6,FALSE),0)</f>
        <v>186.63</v>
      </c>
      <c r="G6050" s="375">
        <f>IF(C6050="M.O.",VLOOKUP(A6050,INSUMOS_AUX!A:F,6,FALSE),0)</f>
        <v>0</v>
      </c>
    </row>
    <row r="6051" spans="1:7">
      <c r="A6051" s="414">
        <v>38477</v>
      </c>
      <c r="B6051" s="372" t="s">
        <v>2267</v>
      </c>
      <c r="C6051" s="374" t="s">
        <v>43</v>
      </c>
      <c r="D6051" s="374" t="s">
        <v>2</v>
      </c>
      <c r="E6051" s="375">
        <v>4.4100000000000001E-5</v>
      </c>
      <c r="F6051" s="268">
        <f>IF(C6051="MAT.",VLOOKUP(A6051,INSUMOS_AUX!A:F,6,FALSE),0)</f>
        <v>528.54</v>
      </c>
      <c r="G6051" s="375">
        <f>IF(C6051="M.O.",VLOOKUP(A6051,INSUMOS_AUX!A:F,6,FALSE),0)</f>
        <v>0</v>
      </c>
    </row>
    <row r="6052" spans="1:7">
      <c r="A6052" s="414" t="s">
        <v>6656</v>
      </c>
      <c r="B6052" s="372" t="s">
        <v>6455</v>
      </c>
      <c r="C6052" s="374" t="s">
        <v>43</v>
      </c>
      <c r="D6052" s="374" t="s">
        <v>2</v>
      </c>
      <c r="E6052" s="375">
        <v>1</v>
      </c>
      <c r="F6052" s="268">
        <f>IF(C6052="MAT.",VLOOKUP(A6052,INSUMOS_AUX!A:F,6,FALSE),0)</f>
        <v>55.55</v>
      </c>
      <c r="G6052" s="375">
        <f>IF(C6052="M.O.",VLOOKUP(A6052,INSUMOS_AUX!A:F,6,FALSE),0)</f>
        <v>0</v>
      </c>
    </row>
    <row r="6053" spans="1:7">
      <c r="A6053" s="414"/>
      <c r="B6053" s="110"/>
      <c r="C6053" s="97"/>
      <c r="D6053" s="97"/>
      <c r="E6053" s="97"/>
      <c r="F6053" s="97"/>
      <c r="G6053" s="97"/>
    </row>
    <row r="6054" spans="1:7">
      <c r="A6054" s="414" t="s">
        <v>5981</v>
      </c>
      <c r="B6054" s="358" t="s">
        <v>5982</v>
      </c>
      <c r="C6054" s="360" t="s">
        <v>75</v>
      </c>
      <c r="D6054" s="360" t="s">
        <v>78</v>
      </c>
      <c r="E6054" s="175">
        <v>1186.48</v>
      </c>
      <c r="F6054" s="361">
        <f t="shared" ref="F6054:G6054" si="201">SUMPRODUCT($E6055:$E6081,F6055:F6081)</f>
        <v>2.0013013867199998</v>
      </c>
      <c r="G6054" s="361">
        <f t="shared" si="201"/>
        <v>1.56410384</v>
      </c>
    </row>
    <row r="6055" spans="1:7">
      <c r="A6055" s="414">
        <v>10</v>
      </c>
      <c r="B6055" s="372" t="s">
        <v>332</v>
      </c>
      <c r="C6055" s="374" t="s">
        <v>43</v>
      </c>
      <c r="D6055" s="374" t="s">
        <v>2</v>
      </c>
      <c r="E6055" s="375">
        <v>1.042236E-3</v>
      </c>
      <c r="F6055" s="268">
        <f>IF(C6055="MAT.",VLOOKUP(A6055,INSUMOS_AUX!A:F,6,FALSE),0)</f>
        <v>6.13</v>
      </c>
      <c r="G6055" s="375">
        <f>IF(C6055="M.O.",VLOOKUP(A6055,INSUMOS_AUX!A:F,6,FALSE),0)</f>
        <v>0</v>
      </c>
    </row>
    <row r="6056" spans="1:7" ht="21">
      <c r="A6056" s="414">
        <v>11359</v>
      </c>
      <c r="B6056" s="372" t="s">
        <v>5603</v>
      </c>
      <c r="C6056" s="374" t="s">
        <v>43</v>
      </c>
      <c r="D6056" s="374" t="s">
        <v>2</v>
      </c>
      <c r="E6056" s="375">
        <v>8.8019999999999998E-6</v>
      </c>
      <c r="F6056" s="268">
        <f>IF(C6056="MAT.",VLOOKUP(A6056,INSUMOS_AUX!A:F,6,FALSE),0)</f>
        <v>604.45000000000005</v>
      </c>
      <c r="G6056" s="375">
        <f>IF(C6056="M.O.",VLOOKUP(A6056,INSUMOS_AUX!A:F,6,FALSE),0)</f>
        <v>0</v>
      </c>
    </row>
    <row r="6057" spans="1:7">
      <c r="A6057" s="414">
        <v>12815</v>
      </c>
      <c r="B6057" s="372" t="s">
        <v>2406</v>
      </c>
      <c r="C6057" s="374" t="s">
        <v>43</v>
      </c>
      <c r="D6057" s="374" t="s">
        <v>2</v>
      </c>
      <c r="E6057" s="375">
        <v>1.1789840000000001E-3</v>
      </c>
      <c r="F6057" s="268">
        <f>IF(C6057="MAT.",VLOOKUP(A6057,INSUMOS_AUX!A:F,6,FALSE),0)</f>
        <v>5.65</v>
      </c>
      <c r="G6057" s="375">
        <f>IF(C6057="M.O.",VLOOKUP(A6057,INSUMOS_AUX!A:F,6,FALSE),0)</f>
        <v>0</v>
      </c>
    </row>
    <row r="6058" spans="1:7">
      <c r="A6058" s="414">
        <v>12892</v>
      </c>
      <c r="B6058" s="372" t="s">
        <v>328</v>
      </c>
      <c r="C6058" s="374" t="s">
        <v>43</v>
      </c>
      <c r="D6058" s="374" t="s">
        <v>98</v>
      </c>
      <c r="E6058" s="375">
        <v>1.7854979999999999E-3</v>
      </c>
      <c r="F6058" s="268">
        <f>IF(C6058="MAT.",VLOOKUP(A6058,INSUMOS_AUX!A:F,6,FALSE),0)</f>
        <v>9</v>
      </c>
      <c r="G6058" s="375">
        <f>IF(C6058="M.O.",VLOOKUP(A6058,INSUMOS_AUX!A:F,6,FALSE),0)</f>
        <v>0</v>
      </c>
    </row>
    <row r="6059" spans="1:7">
      <c r="A6059" s="414">
        <v>12893</v>
      </c>
      <c r="B6059" s="372" t="s">
        <v>329</v>
      </c>
      <c r="C6059" s="374" t="s">
        <v>43</v>
      </c>
      <c r="D6059" s="374" t="s">
        <v>98</v>
      </c>
      <c r="E6059" s="375">
        <v>2.0813E-4</v>
      </c>
      <c r="F6059" s="268">
        <f>IF(C6059="MAT.",VLOOKUP(A6059,INSUMOS_AUX!A:F,6,FALSE),0)</f>
        <v>48</v>
      </c>
      <c r="G6059" s="375">
        <f>IF(C6059="M.O.",VLOOKUP(A6059,INSUMOS_AUX!A:F,6,FALSE),0)</f>
        <v>0</v>
      </c>
    </row>
    <row r="6060" spans="1:7">
      <c r="A6060" s="414">
        <v>2436</v>
      </c>
      <c r="B6060" s="372" t="s">
        <v>333</v>
      </c>
      <c r="C6060" s="374" t="s">
        <v>92</v>
      </c>
      <c r="D6060" s="374" t="s">
        <v>97</v>
      </c>
      <c r="E6060" s="375">
        <v>6.6956500000000002E-2</v>
      </c>
      <c r="F6060" s="268">
        <f>IF(C6060="MAT.",VLOOKUP(A6060,INSUMOS_AUX!A:F,6,FALSE),0)</f>
        <v>0</v>
      </c>
      <c r="G6060" s="375">
        <f>IF(C6060="M.O.",VLOOKUP(A6060,INSUMOS_AUX!A:F,6,FALSE),0)</f>
        <v>13.35</v>
      </c>
    </row>
    <row r="6061" spans="1:7">
      <c r="A6061" s="414">
        <v>247</v>
      </c>
      <c r="B6061" s="372" t="s">
        <v>348</v>
      </c>
      <c r="C6061" s="374" t="s">
        <v>92</v>
      </c>
      <c r="D6061" s="374" t="s">
        <v>97</v>
      </c>
      <c r="E6061" s="375">
        <v>6.6956500000000002E-2</v>
      </c>
      <c r="F6061" s="268">
        <f>IF(C6061="MAT.",VLOOKUP(A6061,INSUMOS_AUX!A:F,6,FALSE),0)</f>
        <v>0</v>
      </c>
      <c r="G6061" s="375">
        <f>IF(C6061="M.O.",VLOOKUP(A6061,INSUMOS_AUX!A:F,6,FALSE),0)</f>
        <v>10.01</v>
      </c>
    </row>
    <row r="6062" spans="1:7">
      <c r="A6062" s="414">
        <v>25966</v>
      </c>
      <c r="B6062" s="372" t="s">
        <v>3980</v>
      </c>
      <c r="C6062" s="374" t="s">
        <v>43</v>
      </c>
      <c r="D6062" s="374" t="s">
        <v>113</v>
      </c>
      <c r="E6062" s="375">
        <v>1.96496E-4</v>
      </c>
      <c r="F6062" s="268">
        <f>IF(C6062="MAT.",VLOOKUP(A6062,INSUMOS_AUX!A:F,6,FALSE),0)</f>
        <v>13.63</v>
      </c>
      <c r="G6062" s="375">
        <f>IF(C6062="M.O.",VLOOKUP(A6062,INSUMOS_AUX!A:F,6,FALSE),0)</f>
        <v>0</v>
      </c>
    </row>
    <row r="6063" spans="1:7">
      <c r="A6063" s="414">
        <v>2711</v>
      </c>
      <c r="B6063" s="372" t="s">
        <v>334</v>
      </c>
      <c r="C6063" s="374" t="s">
        <v>43</v>
      </c>
      <c r="D6063" s="374" t="s">
        <v>2</v>
      </c>
      <c r="E6063" s="375">
        <v>8.6397999999999995E-5</v>
      </c>
      <c r="F6063" s="268">
        <f>IF(C6063="MAT.",VLOOKUP(A6063,INSUMOS_AUX!A:F,6,FALSE),0)</f>
        <v>100.24</v>
      </c>
      <c r="G6063" s="375">
        <f>IF(C6063="M.O.",VLOOKUP(A6063,INSUMOS_AUX!A:F,6,FALSE),0)</f>
        <v>0</v>
      </c>
    </row>
    <row r="6064" spans="1:7">
      <c r="A6064" s="414">
        <v>36144</v>
      </c>
      <c r="B6064" s="372" t="s">
        <v>4026</v>
      </c>
      <c r="C6064" s="374" t="s">
        <v>43</v>
      </c>
      <c r="D6064" s="374" t="s">
        <v>2</v>
      </c>
      <c r="E6064" s="375">
        <v>1.4493336000000001E-2</v>
      </c>
      <c r="F6064" s="268">
        <f>IF(C6064="MAT.",VLOOKUP(A6064,INSUMOS_AUX!A:F,6,FALSE),0)</f>
        <v>1.1200000000000001</v>
      </c>
      <c r="G6064" s="375">
        <f>IF(C6064="M.O.",VLOOKUP(A6064,INSUMOS_AUX!A:F,6,FALSE),0)</f>
        <v>0</v>
      </c>
    </row>
    <row r="6065" spans="1:7">
      <c r="A6065" s="414">
        <v>36146</v>
      </c>
      <c r="B6065" s="372" t="s">
        <v>3883</v>
      </c>
      <c r="C6065" s="374" t="s">
        <v>43</v>
      </c>
      <c r="D6065" s="374" t="s">
        <v>2</v>
      </c>
      <c r="E6065" s="375">
        <v>1.6123999999999999E-4</v>
      </c>
      <c r="F6065" s="268">
        <f>IF(C6065="MAT.",VLOOKUP(A6065,INSUMOS_AUX!A:F,6,FALSE),0)</f>
        <v>170</v>
      </c>
      <c r="G6065" s="375">
        <f>IF(C6065="M.O.",VLOOKUP(A6065,INSUMOS_AUX!A:F,6,FALSE),0)</f>
        <v>0</v>
      </c>
    </row>
    <row r="6066" spans="1:7" ht="21">
      <c r="A6066" s="414">
        <v>36149</v>
      </c>
      <c r="B6066" s="372" t="s">
        <v>4647</v>
      </c>
      <c r="C6066" s="374" t="s">
        <v>43</v>
      </c>
      <c r="D6066" s="374" t="s">
        <v>2</v>
      </c>
      <c r="E6066" s="375">
        <v>9.3599999999999998E-5</v>
      </c>
      <c r="F6066" s="268">
        <f>IF(C6066="MAT.",VLOOKUP(A6066,INSUMOS_AUX!A:F,6,FALSE),0)</f>
        <v>117.5</v>
      </c>
      <c r="G6066" s="375">
        <f>IF(C6066="M.O.",VLOOKUP(A6066,INSUMOS_AUX!A:F,6,FALSE),0)</f>
        <v>0</v>
      </c>
    </row>
    <row r="6067" spans="1:7">
      <c r="A6067" s="414">
        <v>36150</v>
      </c>
      <c r="B6067" s="372" t="s">
        <v>780</v>
      </c>
      <c r="C6067" s="374" t="s">
        <v>43</v>
      </c>
      <c r="D6067" s="374" t="s">
        <v>2</v>
      </c>
      <c r="E6067" s="375">
        <v>3.4402E-4</v>
      </c>
      <c r="F6067" s="268">
        <f>IF(C6067="MAT.",VLOOKUP(A6067,INSUMOS_AUX!A:F,6,FALSE),0)</f>
        <v>29.7</v>
      </c>
      <c r="G6067" s="375">
        <f>IF(C6067="M.O.",VLOOKUP(A6067,INSUMOS_AUX!A:F,6,FALSE),0)</f>
        <v>0</v>
      </c>
    </row>
    <row r="6068" spans="1:7" ht="21">
      <c r="A6068" s="414">
        <v>36153</v>
      </c>
      <c r="B6068" s="372" t="s">
        <v>4184</v>
      </c>
      <c r="C6068" s="374" t="s">
        <v>43</v>
      </c>
      <c r="D6068" s="374" t="s">
        <v>2</v>
      </c>
      <c r="E6068" s="375">
        <v>1.3975000000000001E-4</v>
      </c>
      <c r="F6068" s="268">
        <f>IF(C6068="MAT.",VLOOKUP(A6068,INSUMOS_AUX!A:F,6,FALSE),0)</f>
        <v>133.75</v>
      </c>
      <c r="G6068" s="375">
        <f>IF(C6068="M.O.",VLOOKUP(A6068,INSUMOS_AUX!A:F,6,FALSE),0)</f>
        <v>0</v>
      </c>
    </row>
    <row r="6069" spans="1:7">
      <c r="A6069" s="414">
        <v>37370</v>
      </c>
      <c r="B6069" s="372" t="s">
        <v>104</v>
      </c>
      <c r="C6069" s="374" t="s">
        <v>43</v>
      </c>
      <c r="D6069" s="374" t="s">
        <v>97</v>
      </c>
      <c r="E6069" s="375">
        <v>0.13</v>
      </c>
      <c r="F6069" s="268">
        <f>IF(C6069="MAT.",VLOOKUP(A6069,INSUMOS_AUX!A:F,6,FALSE),0)</f>
        <v>1.7</v>
      </c>
      <c r="G6069" s="375">
        <f>IF(C6069="M.O.",VLOOKUP(A6069,INSUMOS_AUX!A:F,6,FALSE),0)</f>
        <v>0</v>
      </c>
    </row>
    <row r="6070" spans="1:7">
      <c r="A6070" s="414">
        <v>37371</v>
      </c>
      <c r="B6070" s="372" t="s">
        <v>105</v>
      </c>
      <c r="C6070" s="374" t="s">
        <v>43</v>
      </c>
      <c r="D6070" s="374" t="s">
        <v>97</v>
      </c>
      <c r="E6070" s="375">
        <v>0.13</v>
      </c>
      <c r="F6070" s="268">
        <f>IF(C6070="MAT.",VLOOKUP(A6070,INSUMOS_AUX!A:F,6,FALSE),0)</f>
        <v>0.64</v>
      </c>
      <c r="G6070" s="375">
        <f>IF(C6070="M.O.",VLOOKUP(A6070,INSUMOS_AUX!A:F,6,FALSE),0)</f>
        <v>0</v>
      </c>
    </row>
    <row r="6071" spans="1:7">
      <c r="A6071" s="414">
        <v>37372</v>
      </c>
      <c r="B6071" s="372" t="s">
        <v>106</v>
      </c>
      <c r="C6071" s="374" t="s">
        <v>43</v>
      </c>
      <c r="D6071" s="374" t="s">
        <v>97</v>
      </c>
      <c r="E6071" s="375">
        <v>0.13</v>
      </c>
      <c r="F6071" s="268">
        <f>IF(C6071="MAT.",VLOOKUP(A6071,INSUMOS_AUX!A:F,6,FALSE),0)</f>
        <v>0.37</v>
      </c>
      <c r="G6071" s="375">
        <f>IF(C6071="M.O.",VLOOKUP(A6071,INSUMOS_AUX!A:F,6,FALSE),0)</f>
        <v>0</v>
      </c>
    </row>
    <row r="6072" spans="1:7">
      <c r="A6072" s="414">
        <v>37373</v>
      </c>
      <c r="B6072" s="372" t="s">
        <v>107</v>
      </c>
      <c r="C6072" s="374" t="s">
        <v>43</v>
      </c>
      <c r="D6072" s="374" t="s">
        <v>97</v>
      </c>
      <c r="E6072" s="375">
        <v>0.13</v>
      </c>
      <c r="F6072" s="268">
        <f>IF(C6072="MAT.",VLOOKUP(A6072,INSUMOS_AUX!A:F,6,FALSE),0)</f>
        <v>0.02</v>
      </c>
      <c r="G6072" s="375">
        <f>IF(C6072="M.O.",VLOOKUP(A6072,INSUMOS_AUX!A:F,6,FALSE),0)</f>
        <v>0</v>
      </c>
    </row>
    <row r="6073" spans="1:7">
      <c r="A6073" s="414">
        <v>38382</v>
      </c>
      <c r="B6073" s="372" t="s">
        <v>2915</v>
      </c>
      <c r="C6073" s="374" t="s">
        <v>43</v>
      </c>
      <c r="D6073" s="374" t="s">
        <v>2</v>
      </c>
      <c r="E6073" s="375">
        <v>3.5490000000000001E-4</v>
      </c>
      <c r="F6073" s="268">
        <f>IF(C6073="MAT.",VLOOKUP(A6073,INSUMOS_AUX!A:F,6,FALSE),0)</f>
        <v>7.37</v>
      </c>
      <c r="G6073" s="375">
        <f>IF(C6073="M.O.",VLOOKUP(A6073,INSUMOS_AUX!A:F,6,FALSE),0)</f>
        <v>0</v>
      </c>
    </row>
    <row r="6074" spans="1:7">
      <c r="A6074" s="414">
        <v>38390</v>
      </c>
      <c r="B6074" s="372" t="s">
        <v>4067</v>
      </c>
      <c r="C6074" s="374" t="s">
        <v>43</v>
      </c>
      <c r="D6074" s="374" t="s">
        <v>2</v>
      </c>
      <c r="E6074" s="375">
        <v>1.96496E-4</v>
      </c>
      <c r="F6074" s="268">
        <f>IF(C6074="MAT.",VLOOKUP(A6074,INSUMOS_AUX!A:F,6,FALSE),0)</f>
        <v>22.22</v>
      </c>
      <c r="G6074" s="375">
        <f>IF(C6074="M.O.",VLOOKUP(A6074,INSUMOS_AUX!A:F,6,FALSE),0)</f>
        <v>0</v>
      </c>
    </row>
    <row r="6075" spans="1:7">
      <c r="A6075" s="414">
        <v>38393</v>
      </c>
      <c r="B6075" s="372" t="s">
        <v>4066</v>
      </c>
      <c r="C6075" s="374" t="s">
        <v>43</v>
      </c>
      <c r="D6075" s="374" t="s">
        <v>2</v>
      </c>
      <c r="E6075" s="375">
        <v>1.96496E-4</v>
      </c>
      <c r="F6075" s="268">
        <f>IF(C6075="MAT.",VLOOKUP(A6075,INSUMOS_AUX!A:F,6,FALSE),0)</f>
        <v>10.02</v>
      </c>
      <c r="G6075" s="375">
        <f>IF(C6075="M.O.",VLOOKUP(A6075,INSUMOS_AUX!A:F,6,FALSE),0)</f>
        <v>0</v>
      </c>
    </row>
    <row r="6076" spans="1:7">
      <c r="A6076" s="414">
        <v>38396</v>
      </c>
      <c r="B6076" s="372" t="s">
        <v>4090</v>
      </c>
      <c r="C6076" s="374" t="s">
        <v>43</v>
      </c>
      <c r="D6076" s="374" t="s">
        <v>2</v>
      </c>
      <c r="E6076" s="375">
        <v>7.046E-6</v>
      </c>
      <c r="F6076" s="268">
        <f>IF(C6076="MAT.",VLOOKUP(A6076,INSUMOS_AUX!A:F,6,FALSE),0)</f>
        <v>308.81</v>
      </c>
      <c r="G6076" s="375">
        <f>IF(C6076="M.O.",VLOOKUP(A6076,INSUMOS_AUX!A:F,6,FALSE),0)</f>
        <v>0</v>
      </c>
    </row>
    <row r="6077" spans="1:7">
      <c r="A6077" s="414">
        <v>38399</v>
      </c>
      <c r="B6077" s="372" t="s">
        <v>914</v>
      </c>
      <c r="C6077" s="374" t="s">
        <v>43</v>
      </c>
      <c r="D6077" s="374" t="s">
        <v>2</v>
      </c>
      <c r="E6077" s="375">
        <v>3.5203999999999997E-5</v>
      </c>
      <c r="F6077" s="268">
        <f>IF(C6077="MAT.",VLOOKUP(A6077,INSUMOS_AUX!A:F,6,FALSE),0)</f>
        <v>123.87</v>
      </c>
      <c r="G6077" s="375">
        <f>IF(C6077="M.O.",VLOOKUP(A6077,INSUMOS_AUX!A:F,6,FALSE),0)</f>
        <v>0</v>
      </c>
    </row>
    <row r="6078" spans="1:7" ht="21">
      <c r="A6078" s="414">
        <v>38413</v>
      </c>
      <c r="B6078" s="372" t="s">
        <v>2921</v>
      </c>
      <c r="C6078" s="374" t="s">
        <v>43</v>
      </c>
      <c r="D6078" s="374" t="s">
        <v>2</v>
      </c>
      <c r="E6078" s="375">
        <v>5.7339999999999996E-6</v>
      </c>
      <c r="F6078" s="268">
        <f>IF(C6078="MAT.",VLOOKUP(A6078,INSUMOS_AUX!A:F,6,FALSE),0)</f>
        <v>623.17999999999995</v>
      </c>
      <c r="G6078" s="375">
        <f>IF(C6078="M.O.",VLOOKUP(A6078,INSUMOS_AUX!A:F,6,FALSE),0)</f>
        <v>0</v>
      </c>
    </row>
    <row r="6079" spans="1:7">
      <c r="A6079" s="414">
        <v>38476</v>
      </c>
      <c r="B6079" s="372" t="s">
        <v>2266</v>
      </c>
      <c r="C6079" s="374" t="s">
        <v>43</v>
      </c>
      <c r="D6079" s="374" t="s">
        <v>2</v>
      </c>
      <c r="E6079" s="375">
        <v>2.6741999999999999E-5</v>
      </c>
      <c r="F6079" s="268">
        <f>IF(C6079="MAT.",VLOOKUP(A6079,INSUMOS_AUX!A:F,6,FALSE),0)</f>
        <v>186.63</v>
      </c>
      <c r="G6079" s="375">
        <f>IF(C6079="M.O.",VLOOKUP(A6079,INSUMOS_AUX!A:F,6,FALSE),0)</f>
        <v>0</v>
      </c>
    </row>
    <row r="6080" spans="1:7">
      <c r="A6080" s="414">
        <v>38477</v>
      </c>
      <c r="B6080" s="372" t="s">
        <v>2267</v>
      </c>
      <c r="C6080" s="374" t="s">
        <v>43</v>
      </c>
      <c r="D6080" s="374" t="s">
        <v>2</v>
      </c>
      <c r="E6080" s="375">
        <v>5.7339999999999996E-6</v>
      </c>
      <c r="F6080" s="268">
        <f>IF(C6080="MAT.",VLOOKUP(A6080,INSUMOS_AUX!A:F,6,FALSE),0)</f>
        <v>528.54</v>
      </c>
      <c r="G6080" s="375">
        <f>IF(C6080="M.O.",VLOOKUP(A6080,INSUMOS_AUX!A:F,6,FALSE),0)</f>
        <v>0</v>
      </c>
    </row>
    <row r="6081" spans="1:7">
      <c r="A6081" s="414">
        <v>39599</v>
      </c>
      <c r="B6081" s="372" t="s">
        <v>5319</v>
      </c>
      <c r="C6081" s="374" t="s">
        <v>43</v>
      </c>
      <c r="D6081" s="374" t="s">
        <v>78</v>
      </c>
      <c r="E6081" s="375">
        <v>1</v>
      </c>
      <c r="F6081" s="268">
        <f>IF(C6081="MAT.",VLOOKUP(A6081,INSUMOS_AUX!A:F,6,FALSE),0)</f>
        <v>1.48</v>
      </c>
      <c r="G6081" s="375">
        <f>IF(C6081="M.O.",VLOOKUP(A6081,INSUMOS_AUX!A:F,6,FALSE),0)</f>
        <v>0</v>
      </c>
    </row>
    <row r="6082" spans="1:7">
      <c r="A6082" s="414"/>
      <c r="B6082" s="110"/>
      <c r="C6082" s="97"/>
      <c r="D6082" s="97"/>
      <c r="E6082" s="97"/>
      <c r="F6082" s="97"/>
      <c r="G6082" s="97"/>
    </row>
    <row r="6083" spans="1:7">
      <c r="A6083" s="414" t="s">
        <v>5983</v>
      </c>
      <c r="B6083" s="358" t="s">
        <v>5984</v>
      </c>
      <c r="C6083" s="360" t="s">
        <v>75</v>
      </c>
      <c r="D6083" s="360" t="s">
        <v>2</v>
      </c>
      <c r="E6083" s="361">
        <v>13</v>
      </c>
      <c r="F6083" s="361">
        <f t="shared" ref="F6083:G6083" si="202">SUMPRODUCT($E6084:$E6110,F6084:F6110)</f>
        <v>2.7705996273999998</v>
      </c>
      <c r="G6083" s="361">
        <f t="shared" si="202"/>
        <v>0.72189407999999999</v>
      </c>
    </row>
    <row r="6084" spans="1:7">
      <c r="A6084" s="414">
        <v>10</v>
      </c>
      <c r="B6084" s="372" t="s">
        <v>332</v>
      </c>
      <c r="C6084" s="374" t="s">
        <v>43</v>
      </c>
      <c r="D6084" s="374" t="s">
        <v>2</v>
      </c>
      <c r="E6084" s="375">
        <v>4.81032E-4</v>
      </c>
      <c r="F6084" s="268">
        <f>IF(C6084="MAT.",VLOOKUP(A6084,INSUMOS_AUX!A:F,6,FALSE),0)</f>
        <v>6.13</v>
      </c>
      <c r="G6084" s="375">
        <f>IF(C6084="M.O.",VLOOKUP(A6084,INSUMOS_AUX!A:F,6,FALSE),0)</f>
        <v>0</v>
      </c>
    </row>
    <row r="6085" spans="1:7" ht="21">
      <c r="A6085" s="414">
        <v>11359</v>
      </c>
      <c r="B6085" s="372" t="s">
        <v>5603</v>
      </c>
      <c r="C6085" s="374" t="s">
        <v>43</v>
      </c>
      <c r="D6085" s="374" t="s">
        <v>2</v>
      </c>
      <c r="E6085" s="375">
        <v>4.0620000000000002E-6</v>
      </c>
      <c r="F6085" s="268">
        <f>IF(C6085="MAT.",VLOOKUP(A6085,INSUMOS_AUX!A:F,6,FALSE),0)</f>
        <v>604.45000000000005</v>
      </c>
      <c r="G6085" s="375">
        <f>IF(C6085="M.O.",VLOOKUP(A6085,INSUMOS_AUX!A:F,6,FALSE),0)</f>
        <v>0</v>
      </c>
    </row>
    <row r="6086" spans="1:7">
      <c r="A6086" s="414">
        <v>12815</v>
      </c>
      <c r="B6086" s="372" t="s">
        <v>2406</v>
      </c>
      <c r="C6086" s="374" t="s">
        <v>43</v>
      </c>
      <c r="D6086" s="374" t="s">
        <v>2</v>
      </c>
      <c r="E6086" s="375">
        <v>5.4414600000000002E-4</v>
      </c>
      <c r="F6086" s="268">
        <f>IF(C6086="MAT.",VLOOKUP(A6086,INSUMOS_AUX!A:F,6,FALSE),0)</f>
        <v>5.65</v>
      </c>
      <c r="G6086" s="375">
        <f>IF(C6086="M.O.",VLOOKUP(A6086,INSUMOS_AUX!A:F,6,FALSE),0)</f>
        <v>0</v>
      </c>
    </row>
    <row r="6087" spans="1:7">
      <c r="A6087" s="414">
        <v>12892</v>
      </c>
      <c r="B6087" s="372" t="s">
        <v>328</v>
      </c>
      <c r="C6087" s="374" t="s">
        <v>43</v>
      </c>
      <c r="D6087" s="374" t="s">
        <v>98</v>
      </c>
      <c r="E6087" s="375">
        <v>8.2407599999999998E-4</v>
      </c>
      <c r="F6087" s="268">
        <f>IF(C6087="MAT.",VLOOKUP(A6087,INSUMOS_AUX!A:F,6,FALSE),0)</f>
        <v>9</v>
      </c>
      <c r="G6087" s="375">
        <f>IF(C6087="M.O.",VLOOKUP(A6087,INSUMOS_AUX!A:F,6,FALSE),0)</f>
        <v>0</v>
      </c>
    </row>
    <row r="6088" spans="1:7">
      <c r="A6088" s="414">
        <v>12893</v>
      </c>
      <c r="B6088" s="372" t="s">
        <v>329</v>
      </c>
      <c r="C6088" s="374" t="s">
        <v>43</v>
      </c>
      <c r="D6088" s="374" t="s">
        <v>98</v>
      </c>
      <c r="E6088" s="375">
        <v>9.6059999999999998E-5</v>
      </c>
      <c r="F6088" s="268">
        <f>IF(C6088="MAT.",VLOOKUP(A6088,INSUMOS_AUX!A:F,6,FALSE),0)</f>
        <v>48</v>
      </c>
      <c r="G6088" s="375">
        <f>IF(C6088="M.O.",VLOOKUP(A6088,INSUMOS_AUX!A:F,6,FALSE),0)</f>
        <v>0</v>
      </c>
    </row>
    <row r="6089" spans="1:7">
      <c r="A6089" s="414">
        <v>2436</v>
      </c>
      <c r="B6089" s="372" t="s">
        <v>333</v>
      </c>
      <c r="C6089" s="374" t="s">
        <v>92</v>
      </c>
      <c r="D6089" s="374" t="s">
        <v>97</v>
      </c>
      <c r="E6089" s="375">
        <v>3.0903E-2</v>
      </c>
      <c r="F6089" s="268">
        <f>IF(C6089="MAT.",VLOOKUP(A6089,INSUMOS_AUX!A:F,6,FALSE),0)</f>
        <v>0</v>
      </c>
      <c r="G6089" s="375">
        <f>IF(C6089="M.O.",VLOOKUP(A6089,INSUMOS_AUX!A:F,6,FALSE),0)</f>
        <v>13.35</v>
      </c>
    </row>
    <row r="6090" spans="1:7">
      <c r="A6090" s="414">
        <v>247</v>
      </c>
      <c r="B6090" s="372" t="s">
        <v>348</v>
      </c>
      <c r="C6090" s="374" t="s">
        <v>92</v>
      </c>
      <c r="D6090" s="374" t="s">
        <v>97</v>
      </c>
      <c r="E6090" s="375">
        <v>3.0903E-2</v>
      </c>
      <c r="F6090" s="268">
        <f>IF(C6090="MAT.",VLOOKUP(A6090,INSUMOS_AUX!A:F,6,FALSE),0)</f>
        <v>0</v>
      </c>
      <c r="G6090" s="375">
        <f>IF(C6090="M.O.",VLOOKUP(A6090,INSUMOS_AUX!A:F,6,FALSE),0)</f>
        <v>10.01</v>
      </c>
    </row>
    <row r="6091" spans="1:7">
      <c r="A6091" s="414">
        <v>25966</v>
      </c>
      <c r="B6091" s="372" t="s">
        <v>3980</v>
      </c>
      <c r="C6091" s="374" t="s">
        <v>43</v>
      </c>
      <c r="D6091" s="374" t="s">
        <v>113</v>
      </c>
      <c r="E6091" s="375">
        <v>9.0690000000000001E-5</v>
      </c>
      <c r="F6091" s="268">
        <f>IF(C6091="MAT.",VLOOKUP(A6091,INSUMOS_AUX!A:F,6,FALSE),0)</f>
        <v>13.63</v>
      </c>
      <c r="G6091" s="375">
        <f>IF(C6091="M.O.",VLOOKUP(A6091,INSUMOS_AUX!A:F,6,FALSE),0)</f>
        <v>0</v>
      </c>
    </row>
    <row r="6092" spans="1:7">
      <c r="A6092" s="414">
        <v>2711</v>
      </c>
      <c r="B6092" s="372" t="s">
        <v>334</v>
      </c>
      <c r="C6092" s="374" t="s">
        <v>43</v>
      </c>
      <c r="D6092" s="374" t="s">
        <v>2</v>
      </c>
      <c r="E6092" s="375">
        <v>3.9876000000000002E-5</v>
      </c>
      <c r="F6092" s="268">
        <f>IF(C6092="MAT.",VLOOKUP(A6092,INSUMOS_AUX!A:F,6,FALSE),0)</f>
        <v>100.24</v>
      </c>
      <c r="G6092" s="375">
        <f>IF(C6092="M.O.",VLOOKUP(A6092,INSUMOS_AUX!A:F,6,FALSE),0)</f>
        <v>0</v>
      </c>
    </row>
    <row r="6093" spans="1:7">
      <c r="A6093" s="414">
        <v>36144</v>
      </c>
      <c r="B6093" s="372" t="s">
        <v>4026</v>
      </c>
      <c r="C6093" s="374" t="s">
        <v>43</v>
      </c>
      <c r="D6093" s="374" t="s">
        <v>2</v>
      </c>
      <c r="E6093" s="375">
        <v>6.6892319999999998E-3</v>
      </c>
      <c r="F6093" s="268">
        <f>IF(C6093="MAT.",VLOOKUP(A6093,INSUMOS_AUX!A:F,6,FALSE),0)</f>
        <v>1.1200000000000001</v>
      </c>
      <c r="G6093" s="375">
        <f>IF(C6093="M.O.",VLOOKUP(A6093,INSUMOS_AUX!A:F,6,FALSE),0)</f>
        <v>0</v>
      </c>
    </row>
    <row r="6094" spans="1:7">
      <c r="A6094" s="414">
        <v>36146</v>
      </c>
      <c r="B6094" s="372" t="s">
        <v>3883</v>
      </c>
      <c r="C6094" s="374" t="s">
        <v>43</v>
      </c>
      <c r="D6094" s="374" t="s">
        <v>2</v>
      </c>
      <c r="E6094" s="375">
        <v>7.4418000000000005E-5</v>
      </c>
      <c r="F6094" s="268">
        <f>IF(C6094="MAT.",VLOOKUP(A6094,INSUMOS_AUX!A:F,6,FALSE),0)</f>
        <v>170</v>
      </c>
      <c r="G6094" s="375">
        <f>IF(C6094="M.O.",VLOOKUP(A6094,INSUMOS_AUX!A:F,6,FALSE),0)</f>
        <v>0</v>
      </c>
    </row>
    <row r="6095" spans="1:7" ht="21">
      <c r="A6095" s="414">
        <v>36149</v>
      </c>
      <c r="B6095" s="372" t="s">
        <v>4647</v>
      </c>
      <c r="C6095" s="374" t="s">
        <v>43</v>
      </c>
      <c r="D6095" s="374" t="s">
        <v>2</v>
      </c>
      <c r="E6095" s="375">
        <v>4.32E-5</v>
      </c>
      <c r="F6095" s="268">
        <f>IF(C6095="MAT.",VLOOKUP(A6095,INSUMOS_AUX!A:F,6,FALSE),0)</f>
        <v>117.5</v>
      </c>
      <c r="G6095" s="375">
        <f>IF(C6095="M.O.",VLOOKUP(A6095,INSUMOS_AUX!A:F,6,FALSE),0)</f>
        <v>0</v>
      </c>
    </row>
    <row r="6096" spans="1:7">
      <c r="A6096" s="414">
        <v>36150</v>
      </c>
      <c r="B6096" s="372" t="s">
        <v>780</v>
      </c>
      <c r="C6096" s="374" t="s">
        <v>43</v>
      </c>
      <c r="D6096" s="374" t="s">
        <v>2</v>
      </c>
      <c r="E6096" s="375">
        <v>1.5877799999999999E-4</v>
      </c>
      <c r="F6096" s="268">
        <f>IF(C6096="MAT.",VLOOKUP(A6096,INSUMOS_AUX!A:F,6,FALSE),0)</f>
        <v>29.7</v>
      </c>
      <c r="G6096" s="375">
        <f>IF(C6096="M.O.",VLOOKUP(A6096,INSUMOS_AUX!A:F,6,FALSE),0)</f>
        <v>0</v>
      </c>
    </row>
    <row r="6097" spans="1:7" ht="21">
      <c r="A6097" s="414">
        <v>36153</v>
      </c>
      <c r="B6097" s="372" t="s">
        <v>4184</v>
      </c>
      <c r="C6097" s="374" t="s">
        <v>43</v>
      </c>
      <c r="D6097" s="374" t="s">
        <v>2</v>
      </c>
      <c r="E6097" s="375">
        <v>6.4499999999999996E-5</v>
      </c>
      <c r="F6097" s="268">
        <f>IF(C6097="MAT.",VLOOKUP(A6097,INSUMOS_AUX!A:F,6,FALSE),0)</f>
        <v>133.75</v>
      </c>
      <c r="G6097" s="375">
        <f>IF(C6097="M.O.",VLOOKUP(A6097,INSUMOS_AUX!A:F,6,FALSE),0)</f>
        <v>0</v>
      </c>
    </row>
    <row r="6098" spans="1:7">
      <c r="A6098" s="414">
        <v>37370</v>
      </c>
      <c r="B6098" s="372" t="s">
        <v>104</v>
      </c>
      <c r="C6098" s="374" t="s">
        <v>43</v>
      </c>
      <c r="D6098" s="374" t="s">
        <v>97</v>
      </c>
      <c r="E6098" s="375">
        <v>0.06</v>
      </c>
      <c r="F6098" s="268">
        <f>IF(C6098="MAT.",VLOOKUP(A6098,INSUMOS_AUX!A:F,6,FALSE),0)</f>
        <v>1.7</v>
      </c>
      <c r="G6098" s="375">
        <f>IF(C6098="M.O.",VLOOKUP(A6098,INSUMOS_AUX!A:F,6,FALSE),0)</f>
        <v>0</v>
      </c>
    </row>
    <row r="6099" spans="1:7">
      <c r="A6099" s="414">
        <v>37371</v>
      </c>
      <c r="B6099" s="372" t="s">
        <v>105</v>
      </c>
      <c r="C6099" s="374" t="s">
        <v>43</v>
      </c>
      <c r="D6099" s="374" t="s">
        <v>97</v>
      </c>
      <c r="E6099" s="375">
        <v>0.06</v>
      </c>
      <c r="F6099" s="268">
        <f>IF(C6099="MAT.",VLOOKUP(A6099,INSUMOS_AUX!A:F,6,FALSE),0)</f>
        <v>0.64</v>
      </c>
      <c r="G6099" s="375">
        <f>IF(C6099="M.O.",VLOOKUP(A6099,INSUMOS_AUX!A:F,6,FALSE),0)</f>
        <v>0</v>
      </c>
    </row>
    <row r="6100" spans="1:7">
      <c r="A6100" s="414">
        <v>37372</v>
      </c>
      <c r="B6100" s="372" t="s">
        <v>106</v>
      </c>
      <c r="C6100" s="374" t="s">
        <v>43</v>
      </c>
      <c r="D6100" s="374" t="s">
        <v>97</v>
      </c>
      <c r="E6100" s="375">
        <v>0.06</v>
      </c>
      <c r="F6100" s="268">
        <f>IF(C6100="MAT.",VLOOKUP(A6100,INSUMOS_AUX!A:F,6,FALSE),0)</f>
        <v>0.37</v>
      </c>
      <c r="G6100" s="375">
        <f>IF(C6100="M.O.",VLOOKUP(A6100,INSUMOS_AUX!A:F,6,FALSE),0)</f>
        <v>0</v>
      </c>
    </row>
    <row r="6101" spans="1:7">
      <c r="A6101" s="414">
        <v>37373</v>
      </c>
      <c r="B6101" s="372" t="s">
        <v>107</v>
      </c>
      <c r="C6101" s="374" t="s">
        <v>43</v>
      </c>
      <c r="D6101" s="374" t="s">
        <v>97</v>
      </c>
      <c r="E6101" s="375">
        <v>0.06</v>
      </c>
      <c r="F6101" s="268">
        <f>IF(C6101="MAT.",VLOOKUP(A6101,INSUMOS_AUX!A:F,6,FALSE),0)</f>
        <v>0.02</v>
      </c>
      <c r="G6101" s="375">
        <f>IF(C6101="M.O.",VLOOKUP(A6101,INSUMOS_AUX!A:F,6,FALSE),0)</f>
        <v>0</v>
      </c>
    </row>
    <row r="6102" spans="1:7">
      <c r="A6102" s="414">
        <v>38382</v>
      </c>
      <c r="B6102" s="372" t="s">
        <v>2915</v>
      </c>
      <c r="C6102" s="374" t="s">
        <v>43</v>
      </c>
      <c r="D6102" s="374" t="s">
        <v>2</v>
      </c>
      <c r="E6102" s="375">
        <v>1.638E-4</v>
      </c>
      <c r="F6102" s="268">
        <f>IF(C6102="MAT.",VLOOKUP(A6102,INSUMOS_AUX!A:F,6,FALSE),0)</f>
        <v>7.37</v>
      </c>
      <c r="G6102" s="375">
        <f>IF(C6102="M.O.",VLOOKUP(A6102,INSUMOS_AUX!A:F,6,FALSE),0)</f>
        <v>0</v>
      </c>
    </row>
    <row r="6103" spans="1:7">
      <c r="A6103" s="414">
        <v>38390</v>
      </c>
      <c r="B6103" s="372" t="s">
        <v>4067</v>
      </c>
      <c r="C6103" s="374" t="s">
        <v>43</v>
      </c>
      <c r="D6103" s="374" t="s">
        <v>2</v>
      </c>
      <c r="E6103" s="375">
        <v>9.0690000000000001E-5</v>
      </c>
      <c r="F6103" s="268">
        <f>IF(C6103="MAT.",VLOOKUP(A6103,INSUMOS_AUX!A:F,6,FALSE),0)</f>
        <v>22.22</v>
      </c>
      <c r="G6103" s="375">
        <f>IF(C6103="M.O.",VLOOKUP(A6103,INSUMOS_AUX!A:F,6,FALSE),0)</f>
        <v>0</v>
      </c>
    </row>
    <row r="6104" spans="1:7">
      <c r="A6104" s="414">
        <v>38393</v>
      </c>
      <c r="B6104" s="372" t="s">
        <v>4066</v>
      </c>
      <c r="C6104" s="374" t="s">
        <v>43</v>
      </c>
      <c r="D6104" s="374" t="s">
        <v>2</v>
      </c>
      <c r="E6104" s="375">
        <v>9.0690000000000001E-5</v>
      </c>
      <c r="F6104" s="268">
        <f>IF(C6104="MAT.",VLOOKUP(A6104,INSUMOS_AUX!A:F,6,FALSE),0)</f>
        <v>10.02</v>
      </c>
      <c r="G6104" s="375">
        <f>IF(C6104="M.O.",VLOOKUP(A6104,INSUMOS_AUX!A:F,6,FALSE),0)</f>
        <v>0</v>
      </c>
    </row>
    <row r="6105" spans="1:7">
      <c r="A6105" s="414">
        <v>38396</v>
      </c>
      <c r="B6105" s="372" t="s">
        <v>4090</v>
      </c>
      <c r="C6105" s="374" t="s">
        <v>43</v>
      </c>
      <c r="D6105" s="374" t="s">
        <v>2</v>
      </c>
      <c r="E6105" s="375">
        <v>3.252E-6</v>
      </c>
      <c r="F6105" s="268">
        <f>IF(C6105="MAT.",VLOOKUP(A6105,INSUMOS_AUX!A:F,6,FALSE),0)</f>
        <v>308.81</v>
      </c>
      <c r="G6105" s="375">
        <f>IF(C6105="M.O.",VLOOKUP(A6105,INSUMOS_AUX!A:F,6,FALSE),0)</f>
        <v>0</v>
      </c>
    </row>
    <row r="6106" spans="1:7">
      <c r="A6106" s="414">
        <v>38399</v>
      </c>
      <c r="B6106" s="372" t="s">
        <v>914</v>
      </c>
      <c r="C6106" s="374" t="s">
        <v>43</v>
      </c>
      <c r="D6106" s="374" t="s">
        <v>2</v>
      </c>
      <c r="E6106" s="375">
        <v>1.6248000000000001E-5</v>
      </c>
      <c r="F6106" s="268">
        <f>IF(C6106="MAT.",VLOOKUP(A6106,INSUMOS_AUX!A:F,6,FALSE),0)</f>
        <v>123.87</v>
      </c>
      <c r="G6106" s="375">
        <f>IF(C6106="M.O.",VLOOKUP(A6106,INSUMOS_AUX!A:F,6,FALSE),0)</f>
        <v>0</v>
      </c>
    </row>
    <row r="6107" spans="1:7" ht="21">
      <c r="A6107" s="414">
        <v>38413</v>
      </c>
      <c r="B6107" s="372" t="s">
        <v>2921</v>
      </c>
      <c r="C6107" s="374" t="s">
        <v>43</v>
      </c>
      <c r="D6107" s="374" t="s">
        <v>2</v>
      </c>
      <c r="E6107" s="375">
        <v>2.6460000000000002E-6</v>
      </c>
      <c r="F6107" s="268">
        <f>IF(C6107="MAT.",VLOOKUP(A6107,INSUMOS_AUX!A:F,6,FALSE),0)</f>
        <v>623.17999999999995</v>
      </c>
      <c r="G6107" s="375">
        <f>IF(C6107="M.O.",VLOOKUP(A6107,INSUMOS_AUX!A:F,6,FALSE),0)</f>
        <v>0</v>
      </c>
    </row>
    <row r="6108" spans="1:7">
      <c r="A6108" s="414">
        <v>38476</v>
      </c>
      <c r="B6108" s="372" t="s">
        <v>2266</v>
      </c>
      <c r="C6108" s="374" t="s">
        <v>43</v>
      </c>
      <c r="D6108" s="374" t="s">
        <v>2</v>
      </c>
      <c r="E6108" s="375">
        <v>1.2342E-5</v>
      </c>
      <c r="F6108" s="268">
        <f>IF(C6108="MAT.",VLOOKUP(A6108,INSUMOS_AUX!A:F,6,FALSE),0)</f>
        <v>186.63</v>
      </c>
      <c r="G6108" s="375">
        <f>IF(C6108="M.O.",VLOOKUP(A6108,INSUMOS_AUX!A:F,6,FALSE),0)</f>
        <v>0</v>
      </c>
    </row>
    <row r="6109" spans="1:7">
      <c r="A6109" s="414">
        <v>38477</v>
      </c>
      <c r="B6109" s="372" t="s">
        <v>2267</v>
      </c>
      <c r="C6109" s="374" t="s">
        <v>43</v>
      </c>
      <c r="D6109" s="374" t="s">
        <v>2</v>
      </c>
      <c r="E6109" s="375">
        <v>2.6460000000000002E-6</v>
      </c>
      <c r="F6109" s="268">
        <f>IF(C6109="MAT.",VLOOKUP(A6109,INSUMOS_AUX!A:F,6,FALSE),0)</f>
        <v>528.54</v>
      </c>
      <c r="G6109" s="375">
        <f>IF(C6109="M.O.",VLOOKUP(A6109,INSUMOS_AUX!A:F,6,FALSE),0)</f>
        <v>0</v>
      </c>
    </row>
    <row r="6110" spans="1:7">
      <c r="A6110" s="414" t="s">
        <v>6456</v>
      </c>
      <c r="B6110" s="372" t="s">
        <v>5984</v>
      </c>
      <c r="C6110" s="374" t="s">
        <v>43</v>
      </c>
      <c r="D6110" s="374" t="s">
        <v>2</v>
      </c>
      <c r="E6110" s="375">
        <v>1</v>
      </c>
      <c r="F6110" s="268">
        <f>IF(C6110="MAT.",VLOOKUP(A6110,INSUMOS_AUX!A:F,6,FALSE),0)</f>
        <v>2.5299999999999998</v>
      </c>
      <c r="G6110" s="375">
        <f>IF(C6110="M.O.",VLOOKUP(A6110,INSUMOS_AUX!A:F,6,FALSE),0)</f>
        <v>0</v>
      </c>
    </row>
    <row r="6111" spans="1:7">
      <c r="A6111" s="414"/>
      <c r="B6111" s="110"/>
      <c r="C6111" s="97"/>
      <c r="D6111" s="97"/>
      <c r="E6111" s="97"/>
      <c r="F6111" s="97"/>
      <c r="G6111" s="97"/>
    </row>
    <row r="6112" spans="1:7">
      <c r="A6112" s="414" t="s">
        <v>5985</v>
      </c>
      <c r="B6112" s="358" t="s">
        <v>5986</v>
      </c>
      <c r="C6112" s="360" t="s">
        <v>75</v>
      </c>
      <c r="D6112" s="360" t="s">
        <v>2</v>
      </c>
      <c r="E6112" s="361">
        <v>11</v>
      </c>
      <c r="F6112" s="361">
        <f t="shared" ref="F6112:G6112" si="203">SUMPRODUCT($E6113:$E6139,F6113:F6139)</f>
        <v>2.7705996273999998</v>
      </c>
      <c r="G6112" s="361">
        <f t="shared" si="203"/>
        <v>0.72189407999999999</v>
      </c>
    </row>
    <row r="6113" spans="1:7">
      <c r="A6113" s="414">
        <v>10</v>
      </c>
      <c r="B6113" s="372" t="s">
        <v>332</v>
      </c>
      <c r="C6113" s="374" t="s">
        <v>43</v>
      </c>
      <c r="D6113" s="374" t="s">
        <v>2</v>
      </c>
      <c r="E6113" s="375">
        <v>4.81032E-4</v>
      </c>
      <c r="F6113" s="268">
        <f>IF(C6113="MAT.",VLOOKUP(A6113,INSUMOS_AUX!A:F,6,FALSE),0)</f>
        <v>6.13</v>
      </c>
      <c r="G6113" s="375">
        <f>IF(C6113="M.O.",VLOOKUP(A6113,INSUMOS_AUX!A:F,6,FALSE),0)</f>
        <v>0</v>
      </c>
    </row>
    <row r="6114" spans="1:7" ht="21">
      <c r="A6114" s="414">
        <v>11359</v>
      </c>
      <c r="B6114" s="372" t="s">
        <v>5603</v>
      </c>
      <c r="C6114" s="374" t="s">
        <v>43</v>
      </c>
      <c r="D6114" s="374" t="s">
        <v>2</v>
      </c>
      <c r="E6114" s="375">
        <v>4.0620000000000002E-6</v>
      </c>
      <c r="F6114" s="268">
        <f>IF(C6114="MAT.",VLOOKUP(A6114,INSUMOS_AUX!A:F,6,FALSE),0)</f>
        <v>604.45000000000005</v>
      </c>
      <c r="G6114" s="375">
        <f>IF(C6114="M.O.",VLOOKUP(A6114,INSUMOS_AUX!A:F,6,FALSE),0)</f>
        <v>0</v>
      </c>
    </row>
    <row r="6115" spans="1:7">
      <c r="A6115" s="414">
        <v>12815</v>
      </c>
      <c r="B6115" s="372" t="s">
        <v>2406</v>
      </c>
      <c r="C6115" s="374" t="s">
        <v>43</v>
      </c>
      <c r="D6115" s="374" t="s">
        <v>2</v>
      </c>
      <c r="E6115" s="375">
        <v>5.4414600000000002E-4</v>
      </c>
      <c r="F6115" s="268">
        <f>IF(C6115="MAT.",VLOOKUP(A6115,INSUMOS_AUX!A:F,6,FALSE),0)</f>
        <v>5.65</v>
      </c>
      <c r="G6115" s="375">
        <f>IF(C6115="M.O.",VLOOKUP(A6115,INSUMOS_AUX!A:F,6,FALSE),0)</f>
        <v>0</v>
      </c>
    </row>
    <row r="6116" spans="1:7">
      <c r="A6116" s="414">
        <v>12892</v>
      </c>
      <c r="B6116" s="372" t="s">
        <v>328</v>
      </c>
      <c r="C6116" s="374" t="s">
        <v>43</v>
      </c>
      <c r="D6116" s="374" t="s">
        <v>98</v>
      </c>
      <c r="E6116" s="375">
        <v>8.2407599999999998E-4</v>
      </c>
      <c r="F6116" s="268">
        <f>IF(C6116="MAT.",VLOOKUP(A6116,INSUMOS_AUX!A:F,6,FALSE),0)</f>
        <v>9</v>
      </c>
      <c r="G6116" s="375">
        <f>IF(C6116="M.O.",VLOOKUP(A6116,INSUMOS_AUX!A:F,6,FALSE),0)</f>
        <v>0</v>
      </c>
    </row>
    <row r="6117" spans="1:7">
      <c r="A6117" s="414">
        <v>12893</v>
      </c>
      <c r="B6117" s="372" t="s">
        <v>329</v>
      </c>
      <c r="C6117" s="374" t="s">
        <v>43</v>
      </c>
      <c r="D6117" s="374" t="s">
        <v>98</v>
      </c>
      <c r="E6117" s="375">
        <v>9.6059999999999998E-5</v>
      </c>
      <c r="F6117" s="268">
        <f>IF(C6117="MAT.",VLOOKUP(A6117,INSUMOS_AUX!A:F,6,FALSE),0)</f>
        <v>48</v>
      </c>
      <c r="G6117" s="375">
        <f>IF(C6117="M.O.",VLOOKUP(A6117,INSUMOS_AUX!A:F,6,FALSE),0)</f>
        <v>0</v>
      </c>
    </row>
    <row r="6118" spans="1:7">
      <c r="A6118" s="414">
        <v>2436</v>
      </c>
      <c r="B6118" s="372" t="s">
        <v>333</v>
      </c>
      <c r="C6118" s="374" t="s">
        <v>92</v>
      </c>
      <c r="D6118" s="374" t="s">
        <v>97</v>
      </c>
      <c r="E6118" s="375">
        <v>3.0903E-2</v>
      </c>
      <c r="F6118" s="268">
        <f>IF(C6118="MAT.",VLOOKUP(A6118,INSUMOS_AUX!A:F,6,FALSE),0)</f>
        <v>0</v>
      </c>
      <c r="G6118" s="375">
        <f>IF(C6118="M.O.",VLOOKUP(A6118,INSUMOS_AUX!A:F,6,FALSE),0)</f>
        <v>13.35</v>
      </c>
    </row>
    <row r="6119" spans="1:7">
      <c r="A6119" s="414">
        <v>247</v>
      </c>
      <c r="B6119" s="372" t="s">
        <v>348</v>
      </c>
      <c r="C6119" s="374" t="s">
        <v>92</v>
      </c>
      <c r="D6119" s="374" t="s">
        <v>97</v>
      </c>
      <c r="E6119" s="375">
        <v>3.0903E-2</v>
      </c>
      <c r="F6119" s="268">
        <f>IF(C6119="MAT.",VLOOKUP(A6119,INSUMOS_AUX!A:F,6,FALSE),0)</f>
        <v>0</v>
      </c>
      <c r="G6119" s="375">
        <f>IF(C6119="M.O.",VLOOKUP(A6119,INSUMOS_AUX!A:F,6,FALSE),0)</f>
        <v>10.01</v>
      </c>
    </row>
    <row r="6120" spans="1:7">
      <c r="A6120" s="414">
        <v>25966</v>
      </c>
      <c r="B6120" s="372" t="s">
        <v>3980</v>
      </c>
      <c r="C6120" s="374" t="s">
        <v>43</v>
      </c>
      <c r="D6120" s="374" t="s">
        <v>113</v>
      </c>
      <c r="E6120" s="375">
        <v>9.0690000000000001E-5</v>
      </c>
      <c r="F6120" s="268">
        <f>IF(C6120="MAT.",VLOOKUP(A6120,INSUMOS_AUX!A:F,6,FALSE),0)</f>
        <v>13.63</v>
      </c>
      <c r="G6120" s="375">
        <f>IF(C6120="M.O.",VLOOKUP(A6120,INSUMOS_AUX!A:F,6,FALSE),0)</f>
        <v>0</v>
      </c>
    </row>
    <row r="6121" spans="1:7">
      <c r="A6121" s="414">
        <v>2711</v>
      </c>
      <c r="B6121" s="372" t="s">
        <v>334</v>
      </c>
      <c r="C6121" s="374" t="s">
        <v>43</v>
      </c>
      <c r="D6121" s="374" t="s">
        <v>2</v>
      </c>
      <c r="E6121" s="375">
        <v>3.9876000000000002E-5</v>
      </c>
      <c r="F6121" s="268">
        <f>IF(C6121="MAT.",VLOOKUP(A6121,INSUMOS_AUX!A:F,6,FALSE),0)</f>
        <v>100.24</v>
      </c>
      <c r="G6121" s="375">
        <f>IF(C6121="M.O.",VLOOKUP(A6121,INSUMOS_AUX!A:F,6,FALSE),0)</f>
        <v>0</v>
      </c>
    </row>
    <row r="6122" spans="1:7">
      <c r="A6122" s="414">
        <v>36144</v>
      </c>
      <c r="B6122" s="372" t="s">
        <v>4026</v>
      </c>
      <c r="C6122" s="374" t="s">
        <v>43</v>
      </c>
      <c r="D6122" s="374" t="s">
        <v>2</v>
      </c>
      <c r="E6122" s="375">
        <v>6.6892319999999998E-3</v>
      </c>
      <c r="F6122" s="268">
        <f>IF(C6122="MAT.",VLOOKUP(A6122,INSUMOS_AUX!A:F,6,FALSE),0)</f>
        <v>1.1200000000000001</v>
      </c>
      <c r="G6122" s="375">
        <f>IF(C6122="M.O.",VLOOKUP(A6122,INSUMOS_AUX!A:F,6,FALSE),0)</f>
        <v>0</v>
      </c>
    </row>
    <row r="6123" spans="1:7">
      <c r="A6123" s="414">
        <v>36146</v>
      </c>
      <c r="B6123" s="372" t="s">
        <v>3883</v>
      </c>
      <c r="C6123" s="374" t="s">
        <v>43</v>
      </c>
      <c r="D6123" s="374" t="s">
        <v>2</v>
      </c>
      <c r="E6123" s="375">
        <v>7.4418000000000005E-5</v>
      </c>
      <c r="F6123" s="268">
        <f>IF(C6123="MAT.",VLOOKUP(A6123,INSUMOS_AUX!A:F,6,FALSE),0)</f>
        <v>170</v>
      </c>
      <c r="G6123" s="375">
        <f>IF(C6123="M.O.",VLOOKUP(A6123,INSUMOS_AUX!A:F,6,FALSE),0)</f>
        <v>0</v>
      </c>
    </row>
    <row r="6124" spans="1:7" ht="21">
      <c r="A6124" s="414">
        <v>36149</v>
      </c>
      <c r="B6124" s="372" t="s">
        <v>4647</v>
      </c>
      <c r="C6124" s="374" t="s">
        <v>43</v>
      </c>
      <c r="D6124" s="374" t="s">
        <v>2</v>
      </c>
      <c r="E6124" s="375">
        <v>4.32E-5</v>
      </c>
      <c r="F6124" s="268">
        <f>IF(C6124="MAT.",VLOOKUP(A6124,INSUMOS_AUX!A:F,6,FALSE),0)</f>
        <v>117.5</v>
      </c>
      <c r="G6124" s="375">
        <f>IF(C6124="M.O.",VLOOKUP(A6124,INSUMOS_AUX!A:F,6,FALSE),0)</f>
        <v>0</v>
      </c>
    </row>
    <row r="6125" spans="1:7">
      <c r="A6125" s="414">
        <v>36150</v>
      </c>
      <c r="B6125" s="372" t="s">
        <v>780</v>
      </c>
      <c r="C6125" s="374" t="s">
        <v>43</v>
      </c>
      <c r="D6125" s="374" t="s">
        <v>2</v>
      </c>
      <c r="E6125" s="375">
        <v>1.5877799999999999E-4</v>
      </c>
      <c r="F6125" s="268">
        <f>IF(C6125="MAT.",VLOOKUP(A6125,INSUMOS_AUX!A:F,6,FALSE),0)</f>
        <v>29.7</v>
      </c>
      <c r="G6125" s="375">
        <f>IF(C6125="M.O.",VLOOKUP(A6125,INSUMOS_AUX!A:F,6,FALSE),0)</f>
        <v>0</v>
      </c>
    </row>
    <row r="6126" spans="1:7" ht="21">
      <c r="A6126" s="414">
        <v>36153</v>
      </c>
      <c r="B6126" s="372" t="s">
        <v>4184</v>
      </c>
      <c r="C6126" s="374" t="s">
        <v>43</v>
      </c>
      <c r="D6126" s="374" t="s">
        <v>2</v>
      </c>
      <c r="E6126" s="375">
        <v>6.4499999999999996E-5</v>
      </c>
      <c r="F6126" s="268">
        <f>IF(C6126="MAT.",VLOOKUP(A6126,INSUMOS_AUX!A:F,6,FALSE),0)</f>
        <v>133.75</v>
      </c>
      <c r="G6126" s="375">
        <f>IF(C6126="M.O.",VLOOKUP(A6126,INSUMOS_AUX!A:F,6,FALSE),0)</f>
        <v>0</v>
      </c>
    </row>
    <row r="6127" spans="1:7">
      <c r="A6127" s="414">
        <v>37370</v>
      </c>
      <c r="B6127" s="372" t="s">
        <v>104</v>
      </c>
      <c r="C6127" s="374" t="s">
        <v>43</v>
      </c>
      <c r="D6127" s="374" t="s">
        <v>97</v>
      </c>
      <c r="E6127" s="375">
        <v>0.06</v>
      </c>
      <c r="F6127" s="268">
        <f>IF(C6127="MAT.",VLOOKUP(A6127,INSUMOS_AUX!A:F,6,FALSE),0)</f>
        <v>1.7</v>
      </c>
      <c r="G6127" s="375">
        <f>IF(C6127="M.O.",VLOOKUP(A6127,INSUMOS_AUX!A:F,6,FALSE),0)</f>
        <v>0</v>
      </c>
    </row>
    <row r="6128" spans="1:7">
      <c r="A6128" s="414">
        <v>37371</v>
      </c>
      <c r="B6128" s="372" t="s">
        <v>105</v>
      </c>
      <c r="C6128" s="374" t="s">
        <v>43</v>
      </c>
      <c r="D6128" s="374" t="s">
        <v>97</v>
      </c>
      <c r="E6128" s="375">
        <v>0.06</v>
      </c>
      <c r="F6128" s="268">
        <f>IF(C6128="MAT.",VLOOKUP(A6128,INSUMOS_AUX!A:F,6,FALSE),0)</f>
        <v>0.64</v>
      </c>
      <c r="G6128" s="375">
        <f>IF(C6128="M.O.",VLOOKUP(A6128,INSUMOS_AUX!A:F,6,FALSE),0)</f>
        <v>0</v>
      </c>
    </row>
    <row r="6129" spans="1:7">
      <c r="A6129" s="414">
        <v>37372</v>
      </c>
      <c r="B6129" s="372" t="s">
        <v>106</v>
      </c>
      <c r="C6129" s="374" t="s">
        <v>43</v>
      </c>
      <c r="D6129" s="374" t="s">
        <v>97</v>
      </c>
      <c r="E6129" s="375">
        <v>0.06</v>
      </c>
      <c r="F6129" s="268">
        <f>IF(C6129="MAT.",VLOOKUP(A6129,INSUMOS_AUX!A:F,6,FALSE),0)</f>
        <v>0.37</v>
      </c>
      <c r="G6129" s="375">
        <f>IF(C6129="M.O.",VLOOKUP(A6129,INSUMOS_AUX!A:F,6,FALSE),0)</f>
        <v>0</v>
      </c>
    </row>
    <row r="6130" spans="1:7">
      <c r="A6130" s="414">
        <v>37373</v>
      </c>
      <c r="B6130" s="372" t="s">
        <v>107</v>
      </c>
      <c r="C6130" s="374" t="s">
        <v>43</v>
      </c>
      <c r="D6130" s="374" t="s">
        <v>97</v>
      </c>
      <c r="E6130" s="375">
        <v>0.06</v>
      </c>
      <c r="F6130" s="268">
        <f>IF(C6130="MAT.",VLOOKUP(A6130,INSUMOS_AUX!A:F,6,FALSE),0)</f>
        <v>0.02</v>
      </c>
      <c r="G6130" s="375">
        <f>IF(C6130="M.O.",VLOOKUP(A6130,INSUMOS_AUX!A:F,6,FALSE),0)</f>
        <v>0</v>
      </c>
    </row>
    <row r="6131" spans="1:7">
      <c r="A6131" s="414">
        <v>38382</v>
      </c>
      <c r="B6131" s="372" t="s">
        <v>2915</v>
      </c>
      <c r="C6131" s="374" t="s">
        <v>43</v>
      </c>
      <c r="D6131" s="374" t="s">
        <v>2</v>
      </c>
      <c r="E6131" s="375">
        <v>1.638E-4</v>
      </c>
      <c r="F6131" s="268">
        <f>IF(C6131="MAT.",VLOOKUP(A6131,INSUMOS_AUX!A:F,6,FALSE),0)</f>
        <v>7.37</v>
      </c>
      <c r="G6131" s="375">
        <f>IF(C6131="M.O.",VLOOKUP(A6131,INSUMOS_AUX!A:F,6,FALSE),0)</f>
        <v>0</v>
      </c>
    </row>
    <row r="6132" spans="1:7">
      <c r="A6132" s="414">
        <v>38390</v>
      </c>
      <c r="B6132" s="372" t="s">
        <v>4067</v>
      </c>
      <c r="C6132" s="374" t="s">
        <v>43</v>
      </c>
      <c r="D6132" s="374" t="s">
        <v>2</v>
      </c>
      <c r="E6132" s="375">
        <v>9.0690000000000001E-5</v>
      </c>
      <c r="F6132" s="268">
        <f>IF(C6132="MAT.",VLOOKUP(A6132,INSUMOS_AUX!A:F,6,FALSE),0)</f>
        <v>22.22</v>
      </c>
      <c r="G6132" s="375">
        <f>IF(C6132="M.O.",VLOOKUP(A6132,INSUMOS_AUX!A:F,6,FALSE),0)</f>
        <v>0</v>
      </c>
    </row>
    <row r="6133" spans="1:7">
      <c r="A6133" s="414">
        <v>38393</v>
      </c>
      <c r="B6133" s="372" t="s">
        <v>4066</v>
      </c>
      <c r="C6133" s="374" t="s">
        <v>43</v>
      </c>
      <c r="D6133" s="374" t="s">
        <v>2</v>
      </c>
      <c r="E6133" s="375">
        <v>9.0690000000000001E-5</v>
      </c>
      <c r="F6133" s="268">
        <f>IF(C6133="MAT.",VLOOKUP(A6133,INSUMOS_AUX!A:F,6,FALSE),0)</f>
        <v>10.02</v>
      </c>
      <c r="G6133" s="375">
        <f>IF(C6133="M.O.",VLOOKUP(A6133,INSUMOS_AUX!A:F,6,FALSE),0)</f>
        <v>0</v>
      </c>
    </row>
    <row r="6134" spans="1:7">
      <c r="A6134" s="414">
        <v>38396</v>
      </c>
      <c r="B6134" s="372" t="s">
        <v>4090</v>
      </c>
      <c r="C6134" s="374" t="s">
        <v>43</v>
      </c>
      <c r="D6134" s="374" t="s">
        <v>2</v>
      </c>
      <c r="E6134" s="375">
        <v>3.252E-6</v>
      </c>
      <c r="F6134" s="268">
        <f>IF(C6134="MAT.",VLOOKUP(A6134,INSUMOS_AUX!A:F,6,FALSE),0)</f>
        <v>308.81</v>
      </c>
      <c r="G6134" s="375">
        <f>IF(C6134="M.O.",VLOOKUP(A6134,INSUMOS_AUX!A:F,6,FALSE),0)</f>
        <v>0</v>
      </c>
    </row>
    <row r="6135" spans="1:7">
      <c r="A6135" s="414">
        <v>38399</v>
      </c>
      <c r="B6135" s="372" t="s">
        <v>914</v>
      </c>
      <c r="C6135" s="374" t="s">
        <v>43</v>
      </c>
      <c r="D6135" s="374" t="s">
        <v>2</v>
      </c>
      <c r="E6135" s="375">
        <v>1.6248000000000001E-5</v>
      </c>
      <c r="F6135" s="268">
        <f>IF(C6135="MAT.",VLOOKUP(A6135,INSUMOS_AUX!A:F,6,FALSE),0)</f>
        <v>123.87</v>
      </c>
      <c r="G6135" s="375">
        <f>IF(C6135="M.O.",VLOOKUP(A6135,INSUMOS_AUX!A:F,6,FALSE),0)</f>
        <v>0</v>
      </c>
    </row>
    <row r="6136" spans="1:7" ht="21">
      <c r="A6136" s="414">
        <v>38413</v>
      </c>
      <c r="B6136" s="372" t="s">
        <v>2921</v>
      </c>
      <c r="C6136" s="374" t="s">
        <v>43</v>
      </c>
      <c r="D6136" s="374" t="s">
        <v>2</v>
      </c>
      <c r="E6136" s="375">
        <v>2.6460000000000002E-6</v>
      </c>
      <c r="F6136" s="268">
        <f>IF(C6136="MAT.",VLOOKUP(A6136,INSUMOS_AUX!A:F,6,FALSE),0)</f>
        <v>623.17999999999995</v>
      </c>
      <c r="G6136" s="375">
        <f>IF(C6136="M.O.",VLOOKUP(A6136,INSUMOS_AUX!A:F,6,FALSE),0)</f>
        <v>0</v>
      </c>
    </row>
    <row r="6137" spans="1:7">
      <c r="A6137" s="414">
        <v>38476</v>
      </c>
      <c r="B6137" s="372" t="s">
        <v>2266</v>
      </c>
      <c r="C6137" s="374" t="s">
        <v>43</v>
      </c>
      <c r="D6137" s="374" t="s">
        <v>2</v>
      </c>
      <c r="E6137" s="375">
        <v>1.2342E-5</v>
      </c>
      <c r="F6137" s="268">
        <f>IF(C6137="MAT.",VLOOKUP(A6137,INSUMOS_AUX!A:F,6,FALSE),0)</f>
        <v>186.63</v>
      </c>
      <c r="G6137" s="375">
        <f>IF(C6137="M.O.",VLOOKUP(A6137,INSUMOS_AUX!A:F,6,FALSE),0)</f>
        <v>0</v>
      </c>
    </row>
    <row r="6138" spans="1:7">
      <c r="A6138" s="414">
        <v>38477</v>
      </c>
      <c r="B6138" s="372" t="s">
        <v>2267</v>
      </c>
      <c r="C6138" s="374" t="s">
        <v>43</v>
      </c>
      <c r="D6138" s="374" t="s">
        <v>2</v>
      </c>
      <c r="E6138" s="375">
        <v>2.6460000000000002E-6</v>
      </c>
      <c r="F6138" s="268">
        <f>IF(C6138="MAT.",VLOOKUP(A6138,INSUMOS_AUX!A:F,6,FALSE),0)</f>
        <v>528.54</v>
      </c>
      <c r="G6138" s="375">
        <f>IF(C6138="M.O.",VLOOKUP(A6138,INSUMOS_AUX!A:F,6,FALSE),0)</f>
        <v>0</v>
      </c>
    </row>
    <row r="6139" spans="1:7">
      <c r="A6139" s="414" t="s">
        <v>6457</v>
      </c>
      <c r="B6139" s="372" t="s">
        <v>5986</v>
      </c>
      <c r="C6139" s="374" t="s">
        <v>43</v>
      </c>
      <c r="D6139" s="374" t="s">
        <v>2</v>
      </c>
      <c r="E6139" s="375">
        <v>1</v>
      </c>
      <c r="F6139" s="268">
        <f>IF(C6139="MAT.",VLOOKUP(A6139,INSUMOS_AUX!A:F,6,FALSE),0)</f>
        <v>2.5299999999999998</v>
      </c>
      <c r="G6139" s="375">
        <f>IF(C6139="M.O.",VLOOKUP(A6139,INSUMOS_AUX!A:F,6,FALSE),0)</f>
        <v>0</v>
      </c>
    </row>
    <row r="6140" spans="1:7">
      <c r="A6140" s="414"/>
      <c r="B6140" s="110"/>
      <c r="C6140" s="97"/>
      <c r="D6140" s="97"/>
      <c r="E6140" s="97"/>
      <c r="F6140" s="97"/>
      <c r="G6140" s="97"/>
    </row>
    <row r="6141" spans="1:7">
      <c r="A6141" s="414" t="s">
        <v>5987</v>
      </c>
      <c r="B6141" s="358" t="s">
        <v>5988</v>
      </c>
      <c r="C6141" s="360" t="s">
        <v>75</v>
      </c>
      <c r="D6141" s="360" t="s">
        <v>2</v>
      </c>
      <c r="E6141" s="361">
        <v>3</v>
      </c>
      <c r="F6141" s="361">
        <f t="shared" ref="F6141:G6141" si="204">SUMPRODUCT($E6142:$E6168,F6142:F6168)</f>
        <v>23.651992547999999</v>
      </c>
      <c r="G6141" s="361">
        <f t="shared" si="204"/>
        <v>14.093828200000001</v>
      </c>
    </row>
    <row r="6142" spans="1:7">
      <c r="A6142" s="414">
        <v>10</v>
      </c>
      <c r="B6142" s="372" t="s">
        <v>332</v>
      </c>
      <c r="C6142" s="374" t="s">
        <v>43</v>
      </c>
      <c r="D6142" s="374" t="s">
        <v>2</v>
      </c>
      <c r="E6142" s="375">
        <v>9.6206399999999997E-3</v>
      </c>
      <c r="F6142" s="268">
        <f>IF(C6142="MAT.",VLOOKUP(A6142,INSUMOS_AUX!A:F,6,FALSE),0)</f>
        <v>6.13</v>
      </c>
      <c r="G6142" s="375">
        <f>IF(C6142="M.O.",VLOOKUP(A6142,INSUMOS_AUX!A:F,6,FALSE),0)</f>
        <v>0</v>
      </c>
    </row>
    <row r="6143" spans="1:7" ht="21">
      <c r="A6143" s="414">
        <v>11359</v>
      </c>
      <c r="B6143" s="372" t="s">
        <v>5603</v>
      </c>
      <c r="C6143" s="374" t="s">
        <v>43</v>
      </c>
      <c r="D6143" s="374" t="s">
        <v>2</v>
      </c>
      <c r="E6143" s="375">
        <v>8.1240000000000001E-5</v>
      </c>
      <c r="F6143" s="268">
        <f>IF(C6143="MAT.",VLOOKUP(A6143,INSUMOS_AUX!A:F,6,FALSE),0)</f>
        <v>604.45000000000005</v>
      </c>
      <c r="G6143" s="375">
        <f>IF(C6143="M.O.",VLOOKUP(A6143,INSUMOS_AUX!A:F,6,FALSE),0)</f>
        <v>0</v>
      </c>
    </row>
    <row r="6144" spans="1:7">
      <c r="A6144" s="414">
        <v>12815</v>
      </c>
      <c r="B6144" s="372" t="s">
        <v>2406</v>
      </c>
      <c r="C6144" s="374" t="s">
        <v>43</v>
      </c>
      <c r="D6144" s="374" t="s">
        <v>2</v>
      </c>
      <c r="E6144" s="375">
        <v>1.0882920000000001E-2</v>
      </c>
      <c r="F6144" s="268">
        <f>IF(C6144="MAT.",VLOOKUP(A6144,INSUMOS_AUX!A:F,6,FALSE),0)</f>
        <v>5.65</v>
      </c>
      <c r="G6144" s="375">
        <f>IF(C6144="M.O.",VLOOKUP(A6144,INSUMOS_AUX!A:F,6,FALSE),0)</f>
        <v>0</v>
      </c>
    </row>
    <row r="6145" spans="1:7">
      <c r="A6145" s="414">
        <v>12892</v>
      </c>
      <c r="B6145" s="372" t="s">
        <v>328</v>
      </c>
      <c r="C6145" s="374" t="s">
        <v>43</v>
      </c>
      <c r="D6145" s="374" t="s">
        <v>98</v>
      </c>
      <c r="E6145" s="375">
        <v>1.648152E-2</v>
      </c>
      <c r="F6145" s="268">
        <f>IF(C6145="MAT.",VLOOKUP(A6145,INSUMOS_AUX!A:F,6,FALSE),0)</f>
        <v>9</v>
      </c>
      <c r="G6145" s="375">
        <f>IF(C6145="M.O.",VLOOKUP(A6145,INSUMOS_AUX!A:F,6,FALSE),0)</f>
        <v>0</v>
      </c>
    </row>
    <row r="6146" spans="1:7">
      <c r="A6146" s="414">
        <v>12893</v>
      </c>
      <c r="B6146" s="372" t="s">
        <v>329</v>
      </c>
      <c r="C6146" s="374" t="s">
        <v>43</v>
      </c>
      <c r="D6146" s="374" t="s">
        <v>98</v>
      </c>
      <c r="E6146" s="375">
        <v>1.9212000000000001E-3</v>
      </c>
      <c r="F6146" s="268">
        <f>IF(C6146="MAT.",VLOOKUP(A6146,INSUMOS_AUX!A:F,6,FALSE),0)</f>
        <v>48</v>
      </c>
      <c r="G6146" s="375">
        <f>IF(C6146="M.O.",VLOOKUP(A6146,INSUMOS_AUX!A:F,6,FALSE),0)</f>
        <v>0</v>
      </c>
    </row>
    <row r="6147" spans="1:7">
      <c r="A6147" s="414">
        <v>2436</v>
      </c>
      <c r="B6147" s="372" t="s">
        <v>333</v>
      </c>
      <c r="C6147" s="374" t="s">
        <v>92</v>
      </c>
      <c r="D6147" s="374" t="s">
        <v>97</v>
      </c>
      <c r="E6147" s="375">
        <v>0.51505000000000001</v>
      </c>
      <c r="F6147" s="268">
        <f>IF(C6147="MAT.",VLOOKUP(A6147,INSUMOS_AUX!A:F,6,FALSE),0)</f>
        <v>0</v>
      </c>
      <c r="G6147" s="375">
        <f>IF(C6147="M.O.",VLOOKUP(A6147,INSUMOS_AUX!A:F,6,FALSE),0)</f>
        <v>13.35</v>
      </c>
    </row>
    <row r="6148" spans="1:7">
      <c r="A6148" s="414">
        <v>247</v>
      </c>
      <c r="B6148" s="372" t="s">
        <v>348</v>
      </c>
      <c r="C6148" s="374" t="s">
        <v>92</v>
      </c>
      <c r="D6148" s="374" t="s">
        <v>97</v>
      </c>
      <c r="E6148" s="375">
        <v>0.72106999999999999</v>
      </c>
      <c r="F6148" s="268">
        <f>IF(C6148="MAT.",VLOOKUP(A6148,INSUMOS_AUX!A:F,6,FALSE),0)</f>
        <v>0</v>
      </c>
      <c r="G6148" s="375">
        <f>IF(C6148="M.O.",VLOOKUP(A6148,INSUMOS_AUX!A:F,6,FALSE),0)</f>
        <v>10.01</v>
      </c>
    </row>
    <row r="6149" spans="1:7">
      <c r="A6149" s="414">
        <v>25966</v>
      </c>
      <c r="B6149" s="372" t="s">
        <v>3980</v>
      </c>
      <c r="C6149" s="374" t="s">
        <v>43</v>
      </c>
      <c r="D6149" s="374" t="s">
        <v>113</v>
      </c>
      <c r="E6149" s="375">
        <v>1.8138E-3</v>
      </c>
      <c r="F6149" s="268">
        <f>IF(C6149="MAT.",VLOOKUP(A6149,INSUMOS_AUX!A:F,6,FALSE),0)</f>
        <v>13.63</v>
      </c>
      <c r="G6149" s="375">
        <f>IF(C6149="M.O.",VLOOKUP(A6149,INSUMOS_AUX!A:F,6,FALSE),0)</f>
        <v>0</v>
      </c>
    </row>
    <row r="6150" spans="1:7">
      <c r="A6150" s="414">
        <v>2711</v>
      </c>
      <c r="B6150" s="372" t="s">
        <v>334</v>
      </c>
      <c r="C6150" s="374" t="s">
        <v>43</v>
      </c>
      <c r="D6150" s="374" t="s">
        <v>2</v>
      </c>
      <c r="E6150" s="375">
        <v>7.9752000000000002E-4</v>
      </c>
      <c r="F6150" s="268">
        <f>IF(C6150="MAT.",VLOOKUP(A6150,INSUMOS_AUX!A:F,6,FALSE),0)</f>
        <v>100.24</v>
      </c>
      <c r="G6150" s="375">
        <f>IF(C6150="M.O.",VLOOKUP(A6150,INSUMOS_AUX!A:F,6,FALSE),0)</f>
        <v>0</v>
      </c>
    </row>
    <row r="6151" spans="1:7">
      <c r="A6151" s="414">
        <v>36144</v>
      </c>
      <c r="B6151" s="372" t="s">
        <v>4026</v>
      </c>
      <c r="C6151" s="374" t="s">
        <v>43</v>
      </c>
      <c r="D6151" s="374" t="s">
        <v>2</v>
      </c>
      <c r="E6151" s="375">
        <v>0.13378464000000001</v>
      </c>
      <c r="F6151" s="268">
        <f>IF(C6151="MAT.",VLOOKUP(A6151,INSUMOS_AUX!A:F,6,FALSE),0)</f>
        <v>1.1200000000000001</v>
      </c>
      <c r="G6151" s="375">
        <f>IF(C6151="M.O.",VLOOKUP(A6151,INSUMOS_AUX!A:F,6,FALSE),0)</f>
        <v>0</v>
      </c>
    </row>
    <row r="6152" spans="1:7">
      <c r="A6152" s="414">
        <v>36146</v>
      </c>
      <c r="B6152" s="372" t="s">
        <v>3883</v>
      </c>
      <c r="C6152" s="374" t="s">
        <v>43</v>
      </c>
      <c r="D6152" s="374" t="s">
        <v>2</v>
      </c>
      <c r="E6152" s="375">
        <v>1.48836E-3</v>
      </c>
      <c r="F6152" s="268">
        <f>IF(C6152="MAT.",VLOOKUP(A6152,INSUMOS_AUX!A:F,6,FALSE),0)</f>
        <v>170</v>
      </c>
      <c r="G6152" s="375">
        <f>IF(C6152="M.O.",VLOOKUP(A6152,INSUMOS_AUX!A:F,6,FALSE),0)</f>
        <v>0</v>
      </c>
    </row>
    <row r="6153" spans="1:7" ht="21">
      <c r="A6153" s="414">
        <v>36149</v>
      </c>
      <c r="B6153" s="372" t="s">
        <v>4647</v>
      </c>
      <c r="C6153" s="374" t="s">
        <v>43</v>
      </c>
      <c r="D6153" s="374" t="s">
        <v>2</v>
      </c>
      <c r="E6153" s="375">
        <v>8.6399999999999997E-4</v>
      </c>
      <c r="F6153" s="268">
        <f>IF(C6153="MAT.",VLOOKUP(A6153,INSUMOS_AUX!A:F,6,FALSE),0)</f>
        <v>117.5</v>
      </c>
      <c r="G6153" s="375">
        <f>IF(C6153="M.O.",VLOOKUP(A6153,INSUMOS_AUX!A:F,6,FALSE),0)</f>
        <v>0</v>
      </c>
    </row>
    <row r="6154" spans="1:7">
      <c r="A6154" s="414">
        <v>36150</v>
      </c>
      <c r="B6154" s="372" t="s">
        <v>780</v>
      </c>
      <c r="C6154" s="374" t="s">
        <v>43</v>
      </c>
      <c r="D6154" s="374" t="s">
        <v>2</v>
      </c>
      <c r="E6154" s="375">
        <v>3.17556E-3</v>
      </c>
      <c r="F6154" s="268">
        <f>IF(C6154="MAT.",VLOOKUP(A6154,INSUMOS_AUX!A:F,6,FALSE),0)</f>
        <v>29.7</v>
      </c>
      <c r="G6154" s="375">
        <f>IF(C6154="M.O.",VLOOKUP(A6154,INSUMOS_AUX!A:F,6,FALSE),0)</f>
        <v>0</v>
      </c>
    </row>
    <row r="6155" spans="1:7" ht="21">
      <c r="A6155" s="414">
        <v>36153</v>
      </c>
      <c r="B6155" s="372" t="s">
        <v>4184</v>
      </c>
      <c r="C6155" s="374" t="s">
        <v>43</v>
      </c>
      <c r="D6155" s="374" t="s">
        <v>2</v>
      </c>
      <c r="E6155" s="375">
        <v>1.2899999999999999E-3</v>
      </c>
      <c r="F6155" s="268">
        <f>IF(C6155="MAT.",VLOOKUP(A6155,INSUMOS_AUX!A:F,6,FALSE),0)</f>
        <v>133.75</v>
      </c>
      <c r="G6155" s="375">
        <f>IF(C6155="M.O.",VLOOKUP(A6155,INSUMOS_AUX!A:F,6,FALSE),0)</f>
        <v>0</v>
      </c>
    </row>
    <row r="6156" spans="1:7">
      <c r="A6156" s="414">
        <v>37370</v>
      </c>
      <c r="B6156" s="372" t="s">
        <v>104</v>
      </c>
      <c r="C6156" s="374" t="s">
        <v>43</v>
      </c>
      <c r="D6156" s="374" t="s">
        <v>97</v>
      </c>
      <c r="E6156" s="375">
        <v>1.2</v>
      </c>
      <c r="F6156" s="268">
        <f>IF(C6156="MAT.",VLOOKUP(A6156,INSUMOS_AUX!A:F,6,FALSE),0)</f>
        <v>1.7</v>
      </c>
      <c r="G6156" s="375">
        <f>IF(C6156="M.O.",VLOOKUP(A6156,INSUMOS_AUX!A:F,6,FALSE),0)</f>
        <v>0</v>
      </c>
    </row>
    <row r="6157" spans="1:7">
      <c r="A6157" s="414">
        <v>37371</v>
      </c>
      <c r="B6157" s="372" t="s">
        <v>105</v>
      </c>
      <c r="C6157" s="374" t="s">
        <v>43</v>
      </c>
      <c r="D6157" s="374" t="s">
        <v>97</v>
      </c>
      <c r="E6157" s="375">
        <v>1.2</v>
      </c>
      <c r="F6157" s="268">
        <f>IF(C6157="MAT.",VLOOKUP(A6157,INSUMOS_AUX!A:F,6,FALSE),0)</f>
        <v>0.64</v>
      </c>
      <c r="G6157" s="375">
        <f>IF(C6157="M.O.",VLOOKUP(A6157,INSUMOS_AUX!A:F,6,FALSE),0)</f>
        <v>0</v>
      </c>
    </row>
    <row r="6158" spans="1:7">
      <c r="A6158" s="414">
        <v>37372</v>
      </c>
      <c r="B6158" s="372" t="s">
        <v>106</v>
      </c>
      <c r="C6158" s="374" t="s">
        <v>43</v>
      </c>
      <c r="D6158" s="374" t="s">
        <v>97</v>
      </c>
      <c r="E6158" s="375">
        <v>1.2</v>
      </c>
      <c r="F6158" s="268">
        <f>IF(C6158="MAT.",VLOOKUP(A6158,INSUMOS_AUX!A:F,6,FALSE),0)</f>
        <v>0.37</v>
      </c>
      <c r="G6158" s="375">
        <f>IF(C6158="M.O.",VLOOKUP(A6158,INSUMOS_AUX!A:F,6,FALSE),0)</f>
        <v>0</v>
      </c>
    </row>
    <row r="6159" spans="1:7">
      <c r="A6159" s="414">
        <v>37373</v>
      </c>
      <c r="B6159" s="372" t="s">
        <v>107</v>
      </c>
      <c r="C6159" s="374" t="s">
        <v>43</v>
      </c>
      <c r="D6159" s="374" t="s">
        <v>97</v>
      </c>
      <c r="E6159" s="375">
        <v>1.2</v>
      </c>
      <c r="F6159" s="268">
        <f>IF(C6159="MAT.",VLOOKUP(A6159,INSUMOS_AUX!A:F,6,FALSE),0)</f>
        <v>0.02</v>
      </c>
      <c r="G6159" s="375">
        <f>IF(C6159="M.O.",VLOOKUP(A6159,INSUMOS_AUX!A:F,6,FALSE),0)</f>
        <v>0</v>
      </c>
    </row>
    <row r="6160" spans="1:7">
      <c r="A6160" s="414">
        <v>38382</v>
      </c>
      <c r="B6160" s="372" t="s">
        <v>2915</v>
      </c>
      <c r="C6160" s="374" t="s">
        <v>43</v>
      </c>
      <c r="D6160" s="374" t="s">
        <v>2</v>
      </c>
      <c r="E6160" s="375">
        <v>3.2759999999999998E-3</v>
      </c>
      <c r="F6160" s="268">
        <f>IF(C6160="MAT.",VLOOKUP(A6160,INSUMOS_AUX!A:F,6,FALSE),0)</f>
        <v>7.37</v>
      </c>
      <c r="G6160" s="375">
        <f>IF(C6160="M.O.",VLOOKUP(A6160,INSUMOS_AUX!A:F,6,FALSE),0)</f>
        <v>0</v>
      </c>
    </row>
    <row r="6161" spans="1:7">
      <c r="A6161" s="414">
        <v>38390</v>
      </c>
      <c r="B6161" s="372" t="s">
        <v>4067</v>
      </c>
      <c r="C6161" s="374" t="s">
        <v>43</v>
      </c>
      <c r="D6161" s="374" t="s">
        <v>2</v>
      </c>
      <c r="E6161" s="375">
        <v>1.8138E-3</v>
      </c>
      <c r="F6161" s="268">
        <f>IF(C6161="MAT.",VLOOKUP(A6161,INSUMOS_AUX!A:F,6,FALSE),0)</f>
        <v>22.22</v>
      </c>
      <c r="G6161" s="375">
        <f>IF(C6161="M.O.",VLOOKUP(A6161,INSUMOS_AUX!A:F,6,FALSE),0)</f>
        <v>0</v>
      </c>
    </row>
    <row r="6162" spans="1:7">
      <c r="A6162" s="414">
        <v>38393</v>
      </c>
      <c r="B6162" s="372" t="s">
        <v>4066</v>
      </c>
      <c r="C6162" s="374" t="s">
        <v>43</v>
      </c>
      <c r="D6162" s="374" t="s">
        <v>2</v>
      </c>
      <c r="E6162" s="375">
        <v>1.8138E-3</v>
      </c>
      <c r="F6162" s="268">
        <f>IF(C6162="MAT.",VLOOKUP(A6162,INSUMOS_AUX!A:F,6,FALSE),0)</f>
        <v>10.02</v>
      </c>
      <c r="G6162" s="375">
        <f>IF(C6162="M.O.",VLOOKUP(A6162,INSUMOS_AUX!A:F,6,FALSE),0)</f>
        <v>0</v>
      </c>
    </row>
    <row r="6163" spans="1:7">
      <c r="A6163" s="414">
        <v>38396</v>
      </c>
      <c r="B6163" s="372" t="s">
        <v>4090</v>
      </c>
      <c r="C6163" s="374" t="s">
        <v>43</v>
      </c>
      <c r="D6163" s="374" t="s">
        <v>2</v>
      </c>
      <c r="E6163" s="375">
        <v>6.5040000000000001E-5</v>
      </c>
      <c r="F6163" s="268">
        <f>IF(C6163="MAT.",VLOOKUP(A6163,INSUMOS_AUX!A:F,6,FALSE),0)</f>
        <v>308.81</v>
      </c>
      <c r="G6163" s="375">
        <f>IF(C6163="M.O.",VLOOKUP(A6163,INSUMOS_AUX!A:F,6,FALSE),0)</f>
        <v>0</v>
      </c>
    </row>
    <row r="6164" spans="1:7">
      <c r="A6164" s="414">
        <v>38399</v>
      </c>
      <c r="B6164" s="372" t="s">
        <v>914</v>
      </c>
      <c r="C6164" s="374" t="s">
        <v>43</v>
      </c>
      <c r="D6164" s="374" t="s">
        <v>2</v>
      </c>
      <c r="E6164" s="375">
        <v>3.2496000000000001E-4</v>
      </c>
      <c r="F6164" s="268">
        <f>IF(C6164="MAT.",VLOOKUP(A6164,INSUMOS_AUX!A:F,6,FALSE),0)</f>
        <v>123.87</v>
      </c>
      <c r="G6164" s="375">
        <f>IF(C6164="M.O.",VLOOKUP(A6164,INSUMOS_AUX!A:F,6,FALSE),0)</f>
        <v>0</v>
      </c>
    </row>
    <row r="6165" spans="1:7" ht="21">
      <c r="A6165" s="414">
        <v>38413</v>
      </c>
      <c r="B6165" s="372" t="s">
        <v>2921</v>
      </c>
      <c r="C6165" s="374" t="s">
        <v>43</v>
      </c>
      <c r="D6165" s="374" t="s">
        <v>2</v>
      </c>
      <c r="E6165" s="375">
        <v>5.2920000000000002E-5</v>
      </c>
      <c r="F6165" s="268">
        <f>IF(C6165="MAT.",VLOOKUP(A6165,INSUMOS_AUX!A:F,6,FALSE),0)</f>
        <v>623.17999999999995</v>
      </c>
      <c r="G6165" s="375">
        <f>IF(C6165="M.O.",VLOOKUP(A6165,INSUMOS_AUX!A:F,6,FALSE),0)</f>
        <v>0</v>
      </c>
    </row>
    <row r="6166" spans="1:7">
      <c r="A6166" s="414">
        <v>38476</v>
      </c>
      <c r="B6166" s="372" t="s">
        <v>2266</v>
      </c>
      <c r="C6166" s="374" t="s">
        <v>43</v>
      </c>
      <c r="D6166" s="374" t="s">
        <v>2</v>
      </c>
      <c r="E6166" s="375">
        <v>2.4684000000000002E-4</v>
      </c>
      <c r="F6166" s="268">
        <f>IF(C6166="MAT.",VLOOKUP(A6166,INSUMOS_AUX!A:F,6,FALSE),0)</f>
        <v>186.63</v>
      </c>
      <c r="G6166" s="375">
        <f>IF(C6166="M.O.",VLOOKUP(A6166,INSUMOS_AUX!A:F,6,FALSE),0)</f>
        <v>0</v>
      </c>
    </row>
    <row r="6167" spans="1:7">
      <c r="A6167" s="414">
        <v>38477</v>
      </c>
      <c r="B6167" s="372" t="s">
        <v>2267</v>
      </c>
      <c r="C6167" s="374" t="s">
        <v>43</v>
      </c>
      <c r="D6167" s="374" t="s">
        <v>2</v>
      </c>
      <c r="E6167" s="375">
        <v>5.2920000000000002E-5</v>
      </c>
      <c r="F6167" s="268">
        <f>IF(C6167="MAT.",VLOOKUP(A6167,INSUMOS_AUX!A:F,6,FALSE),0)</f>
        <v>528.54</v>
      </c>
      <c r="G6167" s="375">
        <f>IF(C6167="M.O.",VLOOKUP(A6167,INSUMOS_AUX!A:F,6,FALSE),0)</f>
        <v>0</v>
      </c>
    </row>
    <row r="6168" spans="1:7">
      <c r="A6168" s="414" t="s">
        <v>6674</v>
      </c>
      <c r="B6168" s="372" t="s">
        <v>5988</v>
      </c>
      <c r="C6168" s="374" t="s">
        <v>43</v>
      </c>
      <c r="D6168" s="374" t="s">
        <v>2</v>
      </c>
      <c r="E6168" s="375">
        <v>1</v>
      </c>
      <c r="F6168" s="268">
        <f>IF(C6168="MAT.",VLOOKUP(A6168,INSUMOS_AUX!A:F,6,FALSE),0)</f>
        <v>18.84</v>
      </c>
      <c r="G6168" s="375">
        <f>IF(C6168="M.O.",VLOOKUP(A6168,INSUMOS_AUX!A:F,6,FALSE),0)</f>
        <v>0</v>
      </c>
    </row>
    <row r="6169" spans="1:7">
      <c r="A6169" s="414"/>
      <c r="B6169" s="110"/>
      <c r="C6169" s="97"/>
      <c r="D6169" s="97"/>
      <c r="E6169" s="97"/>
      <c r="F6169" s="97"/>
      <c r="G6169" s="97"/>
    </row>
    <row r="6170" spans="1:7">
      <c r="A6170" s="414" t="s">
        <v>5989</v>
      </c>
      <c r="B6170" s="358" t="s">
        <v>5990</v>
      </c>
      <c r="C6170" s="360" t="s">
        <v>75</v>
      </c>
      <c r="D6170" s="360" t="s">
        <v>2</v>
      </c>
      <c r="E6170" s="361">
        <v>64</v>
      </c>
      <c r="F6170" s="361">
        <f t="shared" ref="F6170:G6170" si="205">SUMPRODUCT($E6171:$E6197,F6171:F6197)</f>
        <v>0.51293224978000007</v>
      </c>
      <c r="G6170" s="361">
        <f t="shared" si="205"/>
        <v>0.1588166976</v>
      </c>
    </row>
    <row r="6171" spans="1:7">
      <c r="A6171" s="414">
        <v>10</v>
      </c>
      <c r="B6171" s="372" t="s">
        <v>332</v>
      </c>
      <c r="C6171" s="374" t="s">
        <v>43</v>
      </c>
      <c r="D6171" s="374" t="s">
        <v>2</v>
      </c>
      <c r="E6171" s="375">
        <v>1.05828E-4</v>
      </c>
      <c r="F6171" s="268">
        <f>IF(C6171="MAT.",VLOOKUP(A6171,INSUMOS_AUX!A:F,6,FALSE),0)</f>
        <v>6.13</v>
      </c>
      <c r="G6171" s="375">
        <f>IF(C6171="M.O.",VLOOKUP(A6171,INSUMOS_AUX!A:F,6,FALSE),0)</f>
        <v>0</v>
      </c>
    </row>
    <row r="6172" spans="1:7" ht="21">
      <c r="A6172" s="414">
        <v>11359</v>
      </c>
      <c r="B6172" s="372" t="s">
        <v>5603</v>
      </c>
      <c r="C6172" s="374" t="s">
        <v>43</v>
      </c>
      <c r="D6172" s="374" t="s">
        <v>2</v>
      </c>
      <c r="E6172" s="375">
        <v>8.9400000000000004E-7</v>
      </c>
      <c r="F6172" s="268">
        <f>IF(C6172="MAT.",VLOOKUP(A6172,INSUMOS_AUX!A:F,6,FALSE),0)</f>
        <v>604.45000000000005</v>
      </c>
      <c r="G6172" s="375">
        <f>IF(C6172="M.O.",VLOOKUP(A6172,INSUMOS_AUX!A:F,6,FALSE),0)</f>
        <v>0</v>
      </c>
    </row>
    <row r="6173" spans="1:7">
      <c r="A6173" s="414">
        <v>12815</v>
      </c>
      <c r="B6173" s="372" t="s">
        <v>2406</v>
      </c>
      <c r="C6173" s="374" t="s">
        <v>43</v>
      </c>
      <c r="D6173" s="374" t="s">
        <v>2</v>
      </c>
      <c r="E6173" s="375">
        <v>1.1971199999999999E-4</v>
      </c>
      <c r="F6173" s="268">
        <f>IF(C6173="MAT.",VLOOKUP(A6173,INSUMOS_AUX!A:F,6,FALSE),0)</f>
        <v>5.65</v>
      </c>
      <c r="G6173" s="375">
        <f>IF(C6173="M.O.",VLOOKUP(A6173,INSUMOS_AUX!A:F,6,FALSE),0)</f>
        <v>0</v>
      </c>
    </row>
    <row r="6174" spans="1:7">
      <c r="A6174" s="414">
        <v>12892</v>
      </c>
      <c r="B6174" s="372" t="s">
        <v>328</v>
      </c>
      <c r="C6174" s="374" t="s">
        <v>43</v>
      </c>
      <c r="D6174" s="374" t="s">
        <v>98</v>
      </c>
      <c r="E6174" s="375">
        <v>1.8129600000000001E-4</v>
      </c>
      <c r="F6174" s="268">
        <f>IF(C6174="MAT.",VLOOKUP(A6174,INSUMOS_AUX!A:F,6,FALSE),0)</f>
        <v>9</v>
      </c>
      <c r="G6174" s="375">
        <f>IF(C6174="M.O.",VLOOKUP(A6174,INSUMOS_AUX!A:F,6,FALSE),0)</f>
        <v>0</v>
      </c>
    </row>
    <row r="6175" spans="1:7">
      <c r="A6175" s="414">
        <v>12893</v>
      </c>
      <c r="B6175" s="372" t="s">
        <v>329</v>
      </c>
      <c r="C6175" s="374" t="s">
        <v>43</v>
      </c>
      <c r="D6175" s="374" t="s">
        <v>98</v>
      </c>
      <c r="E6175" s="375">
        <v>2.1134000000000001E-5</v>
      </c>
      <c r="F6175" s="268">
        <f>IF(C6175="MAT.",VLOOKUP(A6175,INSUMOS_AUX!A:F,6,FALSE),0)</f>
        <v>48</v>
      </c>
      <c r="G6175" s="375">
        <f>IF(C6175="M.O.",VLOOKUP(A6175,INSUMOS_AUX!A:F,6,FALSE),0)</f>
        <v>0</v>
      </c>
    </row>
    <row r="6176" spans="1:7">
      <c r="A6176" s="414">
        <v>2436</v>
      </c>
      <c r="B6176" s="372" t="s">
        <v>333</v>
      </c>
      <c r="C6176" s="374" t="s">
        <v>92</v>
      </c>
      <c r="D6176" s="374" t="s">
        <v>97</v>
      </c>
      <c r="E6176" s="375">
        <v>6.7986599999999998E-3</v>
      </c>
      <c r="F6176" s="268">
        <f>IF(C6176="MAT.",VLOOKUP(A6176,INSUMOS_AUX!A:F,6,FALSE),0)</f>
        <v>0</v>
      </c>
      <c r="G6176" s="375">
        <f>IF(C6176="M.O.",VLOOKUP(A6176,INSUMOS_AUX!A:F,6,FALSE),0)</f>
        <v>13.35</v>
      </c>
    </row>
    <row r="6177" spans="1:7">
      <c r="A6177" s="414">
        <v>247</v>
      </c>
      <c r="B6177" s="372" t="s">
        <v>348</v>
      </c>
      <c r="C6177" s="374" t="s">
        <v>92</v>
      </c>
      <c r="D6177" s="374" t="s">
        <v>97</v>
      </c>
      <c r="E6177" s="375">
        <v>6.7986599999999998E-3</v>
      </c>
      <c r="F6177" s="268">
        <f>IF(C6177="MAT.",VLOOKUP(A6177,INSUMOS_AUX!A:F,6,FALSE),0)</f>
        <v>0</v>
      </c>
      <c r="G6177" s="375">
        <f>IF(C6177="M.O.",VLOOKUP(A6177,INSUMOS_AUX!A:F,6,FALSE),0)</f>
        <v>10.01</v>
      </c>
    </row>
    <row r="6178" spans="1:7">
      <c r="A6178" s="414">
        <v>25966</v>
      </c>
      <c r="B6178" s="372" t="s">
        <v>3980</v>
      </c>
      <c r="C6178" s="374" t="s">
        <v>43</v>
      </c>
      <c r="D6178" s="374" t="s">
        <v>113</v>
      </c>
      <c r="E6178" s="375">
        <v>1.9952000000000001E-5</v>
      </c>
      <c r="F6178" s="268">
        <f>IF(C6178="MAT.",VLOOKUP(A6178,INSUMOS_AUX!A:F,6,FALSE),0)</f>
        <v>13.63</v>
      </c>
      <c r="G6178" s="375">
        <f>IF(C6178="M.O.",VLOOKUP(A6178,INSUMOS_AUX!A:F,6,FALSE),0)</f>
        <v>0</v>
      </c>
    </row>
    <row r="6179" spans="1:7">
      <c r="A6179" s="414">
        <v>2711</v>
      </c>
      <c r="B6179" s="372" t="s">
        <v>334</v>
      </c>
      <c r="C6179" s="374" t="s">
        <v>43</v>
      </c>
      <c r="D6179" s="374" t="s">
        <v>2</v>
      </c>
      <c r="E6179" s="375">
        <v>8.772E-6</v>
      </c>
      <c r="F6179" s="268">
        <f>IF(C6179="MAT.",VLOOKUP(A6179,INSUMOS_AUX!A:F,6,FALSE),0)</f>
        <v>100.24</v>
      </c>
      <c r="G6179" s="375">
        <f>IF(C6179="M.O.",VLOOKUP(A6179,INSUMOS_AUX!A:F,6,FALSE),0)</f>
        <v>0</v>
      </c>
    </row>
    <row r="6180" spans="1:7">
      <c r="A6180" s="414">
        <v>36144</v>
      </c>
      <c r="B6180" s="372" t="s">
        <v>4026</v>
      </c>
      <c r="C6180" s="374" t="s">
        <v>43</v>
      </c>
      <c r="D6180" s="374" t="s">
        <v>2</v>
      </c>
      <c r="E6180" s="375">
        <v>1.4716320000000001E-3</v>
      </c>
      <c r="F6180" s="268">
        <f>IF(C6180="MAT.",VLOOKUP(A6180,INSUMOS_AUX!A:F,6,FALSE),0)</f>
        <v>1.1200000000000001</v>
      </c>
      <c r="G6180" s="375">
        <f>IF(C6180="M.O.",VLOOKUP(A6180,INSUMOS_AUX!A:F,6,FALSE),0)</f>
        <v>0</v>
      </c>
    </row>
    <row r="6181" spans="1:7">
      <c r="A6181" s="414">
        <v>36146</v>
      </c>
      <c r="B6181" s="372" t="s">
        <v>3883</v>
      </c>
      <c r="C6181" s="374" t="s">
        <v>43</v>
      </c>
      <c r="D6181" s="374" t="s">
        <v>2</v>
      </c>
      <c r="E6181" s="375">
        <v>1.6371999999999998E-5</v>
      </c>
      <c r="F6181" s="268">
        <f>IF(C6181="MAT.",VLOOKUP(A6181,INSUMOS_AUX!A:F,6,FALSE),0)</f>
        <v>170</v>
      </c>
      <c r="G6181" s="375">
        <f>IF(C6181="M.O.",VLOOKUP(A6181,INSUMOS_AUX!A:F,6,FALSE),0)</f>
        <v>0</v>
      </c>
    </row>
    <row r="6182" spans="1:7" ht="21">
      <c r="A6182" s="414">
        <v>36149</v>
      </c>
      <c r="B6182" s="372" t="s">
        <v>4647</v>
      </c>
      <c r="C6182" s="374" t="s">
        <v>43</v>
      </c>
      <c r="D6182" s="374" t="s">
        <v>2</v>
      </c>
      <c r="E6182" s="375">
        <v>9.5040000000000008E-6</v>
      </c>
      <c r="F6182" s="268">
        <f>IF(C6182="MAT.",VLOOKUP(A6182,INSUMOS_AUX!A:F,6,FALSE),0)</f>
        <v>117.5</v>
      </c>
      <c r="G6182" s="375">
        <f>IF(C6182="M.O.",VLOOKUP(A6182,INSUMOS_AUX!A:F,6,FALSE),0)</f>
        <v>0</v>
      </c>
    </row>
    <row r="6183" spans="1:7">
      <c r="A6183" s="414">
        <v>36150</v>
      </c>
      <c r="B6183" s="372" t="s">
        <v>780</v>
      </c>
      <c r="C6183" s="374" t="s">
        <v>43</v>
      </c>
      <c r="D6183" s="374" t="s">
        <v>2</v>
      </c>
      <c r="E6183" s="375">
        <v>3.4931999999999997E-5</v>
      </c>
      <c r="F6183" s="268">
        <f>IF(C6183="MAT.",VLOOKUP(A6183,INSUMOS_AUX!A:F,6,FALSE),0)</f>
        <v>29.7</v>
      </c>
      <c r="G6183" s="375">
        <f>IF(C6183="M.O.",VLOOKUP(A6183,INSUMOS_AUX!A:F,6,FALSE),0)</f>
        <v>0</v>
      </c>
    </row>
    <row r="6184" spans="1:7" ht="21">
      <c r="A6184" s="414">
        <v>36153</v>
      </c>
      <c r="B6184" s="372" t="s">
        <v>4184</v>
      </c>
      <c r="C6184" s="374" t="s">
        <v>43</v>
      </c>
      <c r="D6184" s="374" t="s">
        <v>2</v>
      </c>
      <c r="E6184" s="375">
        <v>1.419E-5</v>
      </c>
      <c r="F6184" s="268">
        <f>IF(C6184="MAT.",VLOOKUP(A6184,INSUMOS_AUX!A:F,6,FALSE),0)</f>
        <v>133.75</v>
      </c>
      <c r="G6184" s="375">
        <f>IF(C6184="M.O.",VLOOKUP(A6184,INSUMOS_AUX!A:F,6,FALSE),0)</f>
        <v>0</v>
      </c>
    </row>
    <row r="6185" spans="1:7">
      <c r="A6185" s="414">
        <v>37370</v>
      </c>
      <c r="B6185" s="372" t="s">
        <v>104</v>
      </c>
      <c r="C6185" s="374" t="s">
        <v>43</v>
      </c>
      <c r="D6185" s="374" t="s">
        <v>97</v>
      </c>
      <c r="E6185" s="375">
        <v>1.32E-2</v>
      </c>
      <c r="F6185" s="268">
        <f>IF(C6185="MAT.",VLOOKUP(A6185,INSUMOS_AUX!A:F,6,FALSE),0)</f>
        <v>1.7</v>
      </c>
      <c r="G6185" s="375">
        <f>IF(C6185="M.O.",VLOOKUP(A6185,INSUMOS_AUX!A:F,6,FALSE),0)</f>
        <v>0</v>
      </c>
    </row>
    <row r="6186" spans="1:7">
      <c r="A6186" s="414">
        <v>37371</v>
      </c>
      <c r="B6186" s="372" t="s">
        <v>105</v>
      </c>
      <c r="C6186" s="374" t="s">
        <v>43</v>
      </c>
      <c r="D6186" s="374" t="s">
        <v>97</v>
      </c>
      <c r="E6186" s="375">
        <v>1.32E-2</v>
      </c>
      <c r="F6186" s="268">
        <f>IF(C6186="MAT.",VLOOKUP(A6186,INSUMOS_AUX!A:F,6,FALSE),0)</f>
        <v>0.64</v>
      </c>
      <c r="G6186" s="375">
        <f>IF(C6186="M.O.",VLOOKUP(A6186,INSUMOS_AUX!A:F,6,FALSE),0)</f>
        <v>0</v>
      </c>
    </row>
    <row r="6187" spans="1:7">
      <c r="A6187" s="414">
        <v>37372</v>
      </c>
      <c r="B6187" s="372" t="s">
        <v>106</v>
      </c>
      <c r="C6187" s="374" t="s">
        <v>43</v>
      </c>
      <c r="D6187" s="374" t="s">
        <v>97</v>
      </c>
      <c r="E6187" s="375">
        <v>1.32E-2</v>
      </c>
      <c r="F6187" s="268">
        <f>IF(C6187="MAT.",VLOOKUP(A6187,INSUMOS_AUX!A:F,6,FALSE),0)</f>
        <v>0.37</v>
      </c>
      <c r="G6187" s="375">
        <f>IF(C6187="M.O.",VLOOKUP(A6187,INSUMOS_AUX!A:F,6,FALSE),0)</f>
        <v>0</v>
      </c>
    </row>
    <row r="6188" spans="1:7">
      <c r="A6188" s="414">
        <v>37373</v>
      </c>
      <c r="B6188" s="372" t="s">
        <v>107</v>
      </c>
      <c r="C6188" s="374" t="s">
        <v>43</v>
      </c>
      <c r="D6188" s="374" t="s">
        <v>97</v>
      </c>
      <c r="E6188" s="375">
        <v>1.32E-2</v>
      </c>
      <c r="F6188" s="268">
        <f>IF(C6188="MAT.",VLOOKUP(A6188,INSUMOS_AUX!A:F,6,FALSE),0)</f>
        <v>0.02</v>
      </c>
      <c r="G6188" s="375">
        <f>IF(C6188="M.O.",VLOOKUP(A6188,INSUMOS_AUX!A:F,6,FALSE),0)</f>
        <v>0</v>
      </c>
    </row>
    <row r="6189" spans="1:7">
      <c r="A6189" s="414">
        <v>38382</v>
      </c>
      <c r="B6189" s="372" t="s">
        <v>2915</v>
      </c>
      <c r="C6189" s="374" t="s">
        <v>43</v>
      </c>
      <c r="D6189" s="374" t="s">
        <v>2</v>
      </c>
      <c r="E6189" s="375">
        <v>3.6035999999999999E-5</v>
      </c>
      <c r="F6189" s="268">
        <f>IF(C6189="MAT.",VLOOKUP(A6189,INSUMOS_AUX!A:F,6,FALSE),0)</f>
        <v>7.37</v>
      </c>
      <c r="G6189" s="375">
        <f>IF(C6189="M.O.",VLOOKUP(A6189,INSUMOS_AUX!A:F,6,FALSE),0)</f>
        <v>0</v>
      </c>
    </row>
    <row r="6190" spans="1:7">
      <c r="A6190" s="414">
        <v>38390</v>
      </c>
      <c r="B6190" s="372" t="s">
        <v>4067</v>
      </c>
      <c r="C6190" s="374" t="s">
        <v>43</v>
      </c>
      <c r="D6190" s="374" t="s">
        <v>2</v>
      </c>
      <c r="E6190" s="375">
        <v>1.9952000000000001E-5</v>
      </c>
      <c r="F6190" s="268">
        <f>IF(C6190="MAT.",VLOOKUP(A6190,INSUMOS_AUX!A:F,6,FALSE),0)</f>
        <v>22.22</v>
      </c>
      <c r="G6190" s="375">
        <f>IF(C6190="M.O.",VLOOKUP(A6190,INSUMOS_AUX!A:F,6,FALSE),0)</f>
        <v>0</v>
      </c>
    </row>
    <row r="6191" spans="1:7">
      <c r="A6191" s="414">
        <v>38393</v>
      </c>
      <c r="B6191" s="372" t="s">
        <v>4066</v>
      </c>
      <c r="C6191" s="374" t="s">
        <v>43</v>
      </c>
      <c r="D6191" s="374" t="s">
        <v>2</v>
      </c>
      <c r="E6191" s="375">
        <v>1.9952000000000001E-5</v>
      </c>
      <c r="F6191" s="268">
        <f>IF(C6191="MAT.",VLOOKUP(A6191,INSUMOS_AUX!A:F,6,FALSE),0)</f>
        <v>10.02</v>
      </c>
      <c r="G6191" s="375">
        <f>IF(C6191="M.O.",VLOOKUP(A6191,INSUMOS_AUX!A:F,6,FALSE),0)</f>
        <v>0</v>
      </c>
    </row>
    <row r="6192" spans="1:7">
      <c r="A6192" s="414">
        <v>38396</v>
      </c>
      <c r="B6192" s="372" t="s">
        <v>4090</v>
      </c>
      <c r="C6192" s="374" t="s">
        <v>43</v>
      </c>
      <c r="D6192" s="374" t="s">
        <v>2</v>
      </c>
      <c r="E6192" s="375">
        <v>7.1600000000000001E-7</v>
      </c>
      <c r="F6192" s="268">
        <f>IF(C6192="MAT.",VLOOKUP(A6192,INSUMOS_AUX!A:F,6,FALSE),0)</f>
        <v>308.81</v>
      </c>
      <c r="G6192" s="375">
        <f>IF(C6192="M.O.",VLOOKUP(A6192,INSUMOS_AUX!A:F,6,FALSE),0)</f>
        <v>0</v>
      </c>
    </row>
    <row r="6193" spans="1:7">
      <c r="A6193" s="414">
        <v>38399</v>
      </c>
      <c r="B6193" s="372" t="s">
        <v>914</v>
      </c>
      <c r="C6193" s="374" t="s">
        <v>43</v>
      </c>
      <c r="D6193" s="374" t="s">
        <v>2</v>
      </c>
      <c r="E6193" s="375">
        <v>3.574E-6</v>
      </c>
      <c r="F6193" s="268">
        <f>IF(C6193="MAT.",VLOOKUP(A6193,INSUMOS_AUX!A:F,6,FALSE),0)</f>
        <v>123.87</v>
      </c>
      <c r="G6193" s="375">
        <f>IF(C6193="M.O.",VLOOKUP(A6193,INSUMOS_AUX!A:F,6,FALSE),0)</f>
        <v>0</v>
      </c>
    </row>
    <row r="6194" spans="1:7" ht="21">
      <c r="A6194" s="414">
        <v>38413</v>
      </c>
      <c r="B6194" s="372" t="s">
        <v>2921</v>
      </c>
      <c r="C6194" s="374" t="s">
        <v>43</v>
      </c>
      <c r="D6194" s="374" t="s">
        <v>2</v>
      </c>
      <c r="E6194" s="375">
        <v>5.82E-7</v>
      </c>
      <c r="F6194" s="268">
        <f>IF(C6194="MAT.",VLOOKUP(A6194,INSUMOS_AUX!A:F,6,FALSE),0)</f>
        <v>623.17999999999995</v>
      </c>
      <c r="G6194" s="375">
        <f>IF(C6194="M.O.",VLOOKUP(A6194,INSUMOS_AUX!A:F,6,FALSE),0)</f>
        <v>0</v>
      </c>
    </row>
    <row r="6195" spans="1:7">
      <c r="A6195" s="414">
        <v>38476</v>
      </c>
      <c r="B6195" s="372" t="s">
        <v>2266</v>
      </c>
      <c r="C6195" s="374" t="s">
        <v>43</v>
      </c>
      <c r="D6195" s="374" t="s">
        <v>2</v>
      </c>
      <c r="E6195" s="375">
        <v>2.7159999999999999E-6</v>
      </c>
      <c r="F6195" s="268">
        <f>IF(C6195="MAT.",VLOOKUP(A6195,INSUMOS_AUX!A:F,6,FALSE),0)</f>
        <v>186.63</v>
      </c>
      <c r="G6195" s="375">
        <f>IF(C6195="M.O.",VLOOKUP(A6195,INSUMOS_AUX!A:F,6,FALSE),0)</f>
        <v>0</v>
      </c>
    </row>
    <row r="6196" spans="1:7">
      <c r="A6196" s="414">
        <v>38477</v>
      </c>
      <c r="B6196" s="372" t="s">
        <v>2267</v>
      </c>
      <c r="C6196" s="374" t="s">
        <v>43</v>
      </c>
      <c r="D6196" s="374" t="s">
        <v>2</v>
      </c>
      <c r="E6196" s="375">
        <v>5.82E-7</v>
      </c>
      <c r="F6196" s="268">
        <f>IF(C6196="MAT.",VLOOKUP(A6196,INSUMOS_AUX!A:F,6,FALSE),0)</f>
        <v>528.54</v>
      </c>
      <c r="G6196" s="375">
        <f>IF(C6196="M.O.",VLOOKUP(A6196,INSUMOS_AUX!A:F,6,FALSE),0)</f>
        <v>0</v>
      </c>
    </row>
    <row r="6197" spans="1:7">
      <c r="A6197" s="414" t="s">
        <v>6458</v>
      </c>
      <c r="B6197" s="372" t="s">
        <v>6459</v>
      </c>
      <c r="C6197" s="374" t="s">
        <v>43</v>
      </c>
      <c r="D6197" s="374" t="s">
        <v>2</v>
      </c>
      <c r="E6197" s="375">
        <v>1</v>
      </c>
      <c r="F6197" s="268">
        <f>IF(C6197="MAT.",VLOOKUP(A6197,INSUMOS_AUX!A:F,6,FALSE),0)</f>
        <v>0.46</v>
      </c>
      <c r="G6197" s="375">
        <f>IF(C6197="M.O.",VLOOKUP(A6197,INSUMOS_AUX!A:F,6,FALSE),0)</f>
        <v>0</v>
      </c>
    </row>
    <row r="6198" spans="1:7">
      <c r="A6198" s="414"/>
      <c r="B6198" s="110"/>
      <c r="C6198" s="97"/>
      <c r="D6198" s="97"/>
      <c r="E6198" s="97"/>
      <c r="F6198" s="97"/>
      <c r="G6198" s="97"/>
    </row>
    <row r="6199" spans="1:7">
      <c r="A6199" s="414" t="s">
        <v>5991</v>
      </c>
      <c r="B6199" s="358" t="s">
        <v>5992</v>
      </c>
      <c r="C6199" s="360" t="s">
        <v>75</v>
      </c>
      <c r="D6199" s="360" t="s">
        <v>78</v>
      </c>
      <c r="E6199" s="361">
        <v>10</v>
      </c>
      <c r="F6199" s="361">
        <f t="shared" ref="F6199:G6199" si="206">SUMPRODUCT($E6200:$E6226,F6200:F6226)</f>
        <v>15.6825983854</v>
      </c>
      <c r="G6199" s="361">
        <f t="shared" si="206"/>
        <v>3.12820768</v>
      </c>
    </row>
    <row r="6200" spans="1:7">
      <c r="A6200" s="414">
        <v>10</v>
      </c>
      <c r="B6200" s="372" t="s">
        <v>332</v>
      </c>
      <c r="C6200" s="374" t="s">
        <v>43</v>
      </c>
      <c r="D6200" s="374" t="s">
        <v>2</v>
      </c>
      <c r="E6200" s="375">
        <v>2.084472E-3</v>
      </c>
      <c r="F6200" s="268">
        <f>IF(C6200="MAT.",VLOOKUP(A6200,INSUMOS_AUX!A:F,6,FALSE),0)</f>
        <v>6.13</v>
      </c>
      <c r="G6200" s="375">
        <f>IF(C6200="M.O.",VLOOKUP(A6200,INSUMOS_AUX!A:F,6,FALSE),0)</f>
        <v>0</v>
      </c>
    </row>
    <row r="6201" spans="1:7" ht="21">
      <c r="A6201" s="414">
        <v>11359</v>
      </c>
      <c r="B6201" s="372" t="s">
        <v>5603</v>
      </c>
      <c r="C6201" s="374" t="s">
        <v>43</v>
      </c>
      <c r="D6201" s="374" t="s">
        <v>2</v>
      </c>
      <c r="E6201" s="375">
        <v>1.7601999999999999E-5</v>
      </c>
      <c r="F6201" s="268">
        <f>IF(C6201="MAT.",VLOOKUP(A6201,INSUMOS_AUX!A:F,6,FALSE),0)</f>
        <v>604.45000000000005</v>
      </c>
      <c r="G6201" s="375">
        <f>IF(C6201="M.O.",VLOOKUP(A6201,INSUMOS_AUX!A:F,6,FALSE),0)</f>
        <v>0</v>
      </c>
    </row>
    <row r="6202" spans="1:7">
      <c r="A6202" s="414">
        <v>12815</v>
      </c>
      <c r="B6202" s="372" t="s">
        <v>2406</v>
      </c>
      <c r="C6202" s="374" t="s">
        <v>43</v>
      </c>
      <c r="D6202" s="374" t="s">
        <v>2</v>
      </c>
      <c r="E6202" s="375">
        <v>2.357966E-3</v>
      </c>
      <c r="F6202" s="268">
        <f>IF(C6202="MAT.",VLOOKUP(A6202,INSUMOS_AUX!A:F,6,FALSE),0)</f>
        <v>5.65</v>
      </c>
      <c r="G6202" s="375">
        <f>IF(C6202="M.O.",VLOOKUP(A6202,INSUMOS_AUX!A:F,6,FALSE),0)</f>
        <v>0</v>
      </c>
    </row>
    <row r="6203" spans="1:7">
      <c r="A6203" s="414">
        <v>12892</v>
      </c>
      <c r="B6203" s="372" t="s">
        <v>328</v>
      </c>
      <c r="C6203" s="374" t="s">
        <v>43</v>
      </c>
      <c r="D6203" s="374" t="s">
        <v>98</v>
      </c>
      <c r="E6203" s="375">
        <v>3.5709959999999999E-3</v>
      </c>
      <c r="F6203" s="268">
        <f>IF(C6203="MAT.",VLOOKUP(A6203,INSUMOS_AUX!A:F,6,FALSE),0)</f>
        <v>9</v>
      </c>
      <c r="G6203" s="375">
        <f>IF(C6203="M.O.",VLOOKUP(A6203,INSUMOS_AUX!A:F,6,FALSE),0)</f>
        <v>0</v>
      </c>
    </row>
    <row r="6204" spans="1:7">
      <c r="A6204" s="414">
        <v>12893</v>
      </c>
      <c r="B6204" s="372" t="s">
        <v>329</v>
      </c>
      <c r="C6204" s="374" t="s">
        <v>43</v>
      </c>
      <c r="D6204" s="374" t="s">
        <v>98</v>
      </c>
      <c r="E6204" s="375">
        <v>4.1626E-4</v>
      </c>
      <c r="F6204" s="268">
        <f>IF(C6204="MAT.",VLOOKUP(A6204,INSUMOS_AUX!A:F,6,FALSE),0)</f>
        <v>48</v>
      </c>
      <c r="G6204" s="375">
        <f>IF(C6204="M.O.",VLOOKUP(A6204,INSUMOS_AUX!A:F,6,FALSE),0)</f>
        <v>0</v>
      </c>
    </row>
    <row r="6205" spans="1:7">
      <c r="A6205" s="414">
        <v>2436</v>
      </c>
      <c r="B6205" s="372" t="s">
        <v>333</v>
      </c>
      <c r="C6205" s="374" t="s">
        <v>92</v>
      </c>
      <c r="D6205" s="374" t="s">
        <v>97</v>
      </c>
      <c r="E6205" s="375">
        <v>0.133913</v>
      </c>
      <c r="F6205" s="268">
        <f>IF(C6205="MAT.",VLOOKUP(A6205,INSUMOS_AUX!A:F,6,FALSE),0)</f>
        <v>0</v>
      </c>
      <c r="G6205" s="375">
        <f>IF(C6205="M.O.",VLOOKUP(A6205,INSUMOS_AUX!A:F,6,FALSE),0)</f>
        <v>13.35</v>
      </c>
    </row>
    <row r="6206" spans="1:7">
      <c r="A6206" s="414">
        <v>247</v>
      </c>
      <c r="B6206" s="372" t="s">
        <v>348</v>
      </c>
      <c r="C6206" s="374" t="s">
        <v>92</v>
      </c>
      <c r="D6206" s="374" t="s">
        <v>97</v>
      </c>
      <c r="E6206" s="375">
        <v>0.133913</v>
      </c>
      <c r="F6206" s="268">
        <f>IF(C6206="MAT.",VLOOKUP(A6206,INSUMOS_AUX!A:F,6,FALSE),0)</f>
        <v>0</v>
      </c>
      <c r="G6206" s="375">
        <f>IF(C6206="M.O.",VLOOKUP(A6206,INSUMOS_AUX!A:F,6,FALSE),0)</f>
        <v>10.01</v>
      </c>
    </row>
    <row r="6207" spans="1:7">
      <c r="A6207" s="414">
        <v>25966</v>
      </c>
      <c r="B6207" s="372" t="s">
        <v>3980</v>
      </c>
      <c r="C6207" s="374" t="s">
        <v>43</v>
      </c>
      <c r="D6207" s="374" t="s">
        <v>113</v>
      </c>
      <c r="E6207" s="375">
        <v>3.9299000000000002E-4</v>
      </c>
      <c r="F6207" s="268">
        <f>IF(C6207="MAT.",VLOOKUP(A6207,INSUMOS_AUX!A:F,6,FALSE),0)</f>
        <v>13.63</v>
      </c>
      <c r="G6207" s="375">
        <f>IF(C6207="M.O.",VLOOKUP(A6207,INSUMOS_AUX!A:F,6,FALSE),0)</f>
        <v>0</v>
      </c>
    </row>
    <row r="6208" spans="1:7">
      <c r="A6208" s="414">
        <v>2711</v>
      </c>
      <c r="B6208" s="372" t="s">
        <v>334</v>
      </c>
      <c r="C6208" s="374" t="s">
        <v>43</v>
      </c>
      <c r="D6208" s="374" t="s">
        <v>2</v>
      </c>
      <c r="E6208" s="375">
        <v>1.7279599999999999E-4</v>
      </c>
      <c r="F6208" s="268">
        <f>IF(C6208="MAT.",VLOOKUP(A6208,INSUMOS_AUX!A:F,6,FALSE),0)</f>
        <v>100.24</v>
      </c>
      <c r="G6208" s="375">
        <f>IF(C6208="M.O.",VLOOKUP(A6208,INSUMOS_AUX!A:F,6,FALSE),0)</f>
        <v>0</v>
      </c>
    </row>
    <row r="6209" spans="1:7">
      <c r="A6209" s="414">
        <v>36144</v>
      </c>
      <c r="B6209" s="372" t="s">
        <v>4026</v>
      </c>
      <c r="C6209" s="374" t="s">
        <v>43</v>
      </c>
      <c r="D6209" s="374" t="s">
        <v>2</v>
      </c>
      <c r="E6209" s="375">
        <v>2.8986672000000002E-2</v>
      </c>
      <c r="F6209" s="268">
        <f>IF(C6209="MAT.",VLOOKUP(A6209,INSUMOS_AUX!A:F,6,FALSE),0)</f>
        <v>1.1200000000000001</v>
      </c>
      <c r="G6209" s="375">
        <f>IF(C6209="M.O.",VLOOKUP(A6209,INSUMOS_AUX!A:F,6,FALSE),0)</f>
        <v>0</v>
      </c>
    </row>
    <row r="6210" spans="1:7">
      <c r="A6210" s="414">
        <v>36146</v>
      </c>
      <c r="B6210" s="372" t="s">
        <v>3883</v>
      </c>
      <c r="C6210" s="374" t="s">
        <v>43</v>
      </c>
      <c r="D6210" s="374" t="s">
        <v>2</v>
      </c>
      <c r="E6210" s="375">
        <v>3.2247800000000001E-4</v>
      </c>
      <c r="F6210" s="268">
        <f>IF(C6210="MAT.",VLOOKUP(A6210,INSUMOS_AUX!A:F,6,FALSE),0)</f>
        <v>170</v>
      </c>
      <c r="G6210" s="375">
        <f>IF(C6210="M.O.",VLOOKUP(A6210,INSUMOS_AUX!A:F,6,FALSE),0)</f>
        <v>0</v>
      </c>
    </row>
    <row r="6211" spans="1:7" ht="21">
      <c r="A6211" s="414">
        <v>36149</v>
      </c>
      <c r="B6211" s="372" t="s">
        <v>4647</v>
      </c>
      <c r="C6211" s="374" t="s">
        <v>43</v>
      </c>
      <c r="D6211" s="374" t="s">
        <v>2</v>
      </c>
      <c r="E6211" s="375">
        <v>1.872E-4</v>
      </c>
      <c r="F6211" s="268">
        <f>IF(C6211="MAT.",VLOOKUP(A6211,INSUMOS_AUX!A:F,6,FALSE),0)</f>
        <v>117.5</v>
      </c>
      <c r="G6211" s="375">
        <f>IF(C6211="M.O.",VLOOKUP(A6211,INSUMOS_AUX!A:F,6,FALSE),0)</f>
        <v>0</v>
      </c>
    </row>
    <row r="6212" spans="1:7">
      <c r="A6212" s="414">
        <v>36150</v>
      </c>
      <c r="B6212" s="372" t="s">
        <v>780</v>
      </c>
      <c r="C6212" s="374" t="s">
        <v>43</v>
      </c>
      <c r="D6212" s="374" t="s">
        <v>2</v>
      </c>
      <c r="E6212" s="375">
        <v>6.8803799999999997E-4</v>
      </c>
      <c r="F6212" s="268">
        <f>IF(C6212="MAT.",VLOOKUP(A6212,INSUMOS_AUX!A:F,6,FALSE),0)</f>
        <v>29.7</v>
      </c>
      <c r="G6212" s="375">
        <f>IF(C6212="M.O.",VLOOKUP(A6212,INSUMOS_AUX!A:F,6,FALSE),0)</f>
        <v>0</v>
      </c>
    </row>
    <row r="6213" spans="1:7" ht="21">
      <c r="A6213" s="414">
        <v>36153</v>
      </c>
      <c r="B6213" s="372" t="s">
        <v>4184</v>
      </c>
      <c r="C6213" s="374" t="s">
        <v>43</v>
      </c>
      <c r="D6213" s="374" t="s">
        <v>2</v>
      </c>
      <c r="E6213" s="375">
        <v>2.7950000000000002E-4</v>
      </c>
      <c r="F6213" s="268">
        <f>IF(C6213="MAT.",VLOOKUP(A6213,INSUMOS_AUX!A:F,6,FALSE),0)</f>
        <v>133.75</v>
      </c>
      <c r="G6213" s="375">
        <f>IF(C6213="M.O.",VLOOKUP(A6213,INSUMOS_AUX!A:F,6,FALSE),0)</f>
        <v>0</v>
      </c>
    </row>
    <row r="6214" spans="1:7">
      <c r="A6214" s="414">
        <v>37370</v>
      </c>
      <c r="B6214" s="372" t="s">
        <v>104</v>
      </c>
      <c r="C6214" s="374" t="s">
        <v>43</v>
      </c>
      <c r="D6214" s="374" t="s">
        <v>97</v>
      </c>
      <c r="E6214" s="375">
        <v>0.26</v>
      </c>
      <c r="F6214" s="268">
        <f>IF(C6214="MAT.",VLOOKUP(A6214,INSUMOS_AUX!A:F,6,FALSE),0)</f>
        <v>1.7</v>
      </c>
      <c r="G6214" s="375">
        <f>IF(C6214="M.O.",VLOOKUP(A6214,INSUMOS_AUX!A:F,6,FALSE),0)</f>
        <v>0</v>
      </c>
    </row>
    <row r="6215" spans="1:7">
      <c r="A6215" s="414">
        <v>37371</v>
      </c>
      <c r="B6215" s="372" t="s">
        <v>105</v>
      </c>
      <c r="C6215" s="374" t="s">
        <v>43</v>
      </c>
      <c r="D6215" s="374" t="s">
        <v>97</v>
      </c>
      <c r="E6215" s="375">
        <v>0.26</v>
      </c>
      <c r="F6215" s="268">
        <f>IF(C6215="MAT.",VLOOKUP(A6215,INSUMOS_AUX!A:F,6,FALSE),0)</f>
        <v>0.64</v>
      </c>
      <c r="G6215" s="375">
        <f>IF(C6215="M.O.",VLOOKUP(A6215,INSUMOS_AUX!A:F,6,FALSE),0)</f>
        <v>0</v>
      </c>
    </row>
    <row r="6216" spans="1:7">
      <c r="A6216" s="414">
        <v>37372</v>
      </c>
      <c r="B6216" s="372" t="s">
        <v>106</v>
      </c>
      <c r="C6216" s="374" t="s">
        <v>43</v>
      </c>
      <c r="D6216" s="374" t="s">
        <v>97</v>
      </c>
      <c r="E6216" s="375">
        <v>0.26</v>
      </c>
      <c r="F6216" s="268">
        <f>IF(C6216="MAT.",VLOOKUP(A6216,INSUMOS_AUX!A:F,6,FALSE),0)</f>
        <v>0.37</v>
      </c>
      <c r="G6216" s="375">
        <f>IF(C6216="M.O.",VLOOKUP(A6216,INSUMOS_AUX!A:F,6,FALSE),0)</f>
        <v>0</v>
      </c>
    </row>
    <row r="6217" spans="1:7">
      <c r="A6217" s="414">
        <v>37373</v>
      </c>
      <c r="B6217" s="372" t="s">
        <v>107</v>
      </c>
      <c r="C6217" s="374" t="s">
        <v>43</v>
      </c>
      <c r="D6217" s="374" t="s">
        <v>97</v>
      </c>
      <c r="E6217" s="375">
        <v>0.26</v>
      </c>
      <c r="F6217" s="268">
        <f>IF(C6217="MAT.",VLOOKUP(A6217,INSUMOS_AUX!A:F,6,FALSE),0)</f>
        <v>0.02</v>
      </c>
      <c r="G6217" s="375">
        <f>IF(C6217="M.O.",VLOOKUP(A6217,INSUMOS_AUX!A:F,6,FALSE),0)</f>
        <v>0</v>
      </c>
    </row>
    <row r="6218" spans="1:7">
      <c r="A6218" s="414">
        <v>38382</v>
      </c>
      <c r="B6218" s="372" t="s">
        <v>2915</v>
      </c>
      <c r="C6218" s="374" t="s">
        <v>43</v>
      </c>
      <c r="D6218" s="374" t="s">
        <v>2</v>
      </c>
      <c r="E6218" s="375">
        <v>7.0980000000000001E-4</v>
      </c>
      <c r="F6218" s="268">
        <f>IF(C6218="MAT.",VLOOKUP(A6218,INSUMOS_AUX!A:F,6,FALSE),0)</f>
        <v>7.37</v>
      </c>
      <c r="G6218" s="375">
        <f>IF(C6218="M.O.",VLOOKUP(A6218,INSUMOS_AUX!A:F,6,FALSE),0)</f>
        <v>0</v>
      </c>
    </row>
    <row r="6219" spans="1:7">
      <c r="A6219" s="414">
        <v>38390</v>
      </c>
      <c r="B6219" s="372" t="s">
        <v>4067</v>
      </c>
      <c r="C6219" s="374" t="s">
        <v>43</v>
      </c>
      <c r="D6219" s="374" t="s">
        <v>2</v>
      </c>
      <c r="E6219" s="375">
        <v>3.9299000000000002E-4</v>
      </c>
      <c r="F6219" s="268">
        <f>IF(C6219="MAT.",VLOOKUP(A6219,INSUMOS_AUX!A:F,6,FALSE),0)</f>
        <v>22.22</v>
      </c>
      <c r="G6219" s="375">
        <f>IF(C6219="M.O.",VLOOKUP(A6219,INSUMOS_AUX!A:F,6,FALSE),0)</f>
        <v>0</v>
      </c>
    </row>
    <row r="6220" spans="1:7">
      <c r="A6220" s="414">
        <v>38393</v>
      </c>
      <c r="B6220" s="372" t="s">
        <v>4066</v>
      </c>
      <c r="C6220" s="374" t="s">
        <v>43</v>
      </c>
      <c r="D6220" s="374" t="s">
        <v>2</v>
      </c>
      <c r="E6220" s="375">
        <v>3.9299000000000002E-4</v>
      </c>
      <c r="F6220" s="268">
        <f>IF(C6220="MAT.",VLOOKUP(A6220,INSUMOS_AUX!A:F,6,FALSE),0)</f>
        <v>10.02</v>
      </c>
      <c r="G6220" s="375">
        <f>IF(C6220="M.O.",VLOOKUP(A6220,INSUMOS_AUX!A:F,6,FALSE),0)</f>
        <v>0</v>
      </c>
    </row>
    <row r="6221" spans="1:7">
      <c r="A6221" s="414">
        <v>38396</v>
      </c>
      <c r="B6221" s="372" t="s">
        <v>4090</v>
      </c>
      <c r="C6221" s="374" t="s">
        <v>43</v>
      </c>
      <c r="D6221" s="374" t="s">
        <v>2</v>
      </c>
      <c r="E6221" s="375">
        <v>1.4092E-5</v>
      </c>
      <c r="F6221" s="268">
        <f>IF(C6221="MAT.",VLOOKUP(A6221,INSUMOS_AUX!A:F,6,FALSE),0)</f>
        <v>308.81</v>
      </c>
      <c r="G6221" s="375">
        <f>IF(C6221="M.O.",VLOOKUP(A6221,INSUMOS_AUX!A:F,6,FALSE),0)</f>
        <v>0</v>
      </c>
    </row>
    <row r="6222" spans="1:7">
      <c r="A6222" s="414">
        <v>38399</v>
      </c>
      <c r="B6222" s="372" t="s">
        <v>914</v>
      </c>
      <c r="C6222" s="374" t="s">
        <v>43</v>
      </c>
      <c r="D6222" s="374" t="s">
        <v>2</v>
      </c>
      <c r="E6222" s="375">
        <v>7.0407999999999994E-5</v>
      </c>
      <c r="F6222" s="268">
        <f>IF(C6222="MAT.",VLOOKUP(A6222,INSUMOS_AUX!A:F,6,FALSE),0)</f>
        <v>123.87</v>
      </c>
      <c r="G6222" s="375">
        <f>IF(C6222="M.O.",VLOOKUP(A6222,INSUMOS_AUX!A:F,6,FALSE),0)</f>
        <v>0</v>
      </c>
    </row>
    <row r="6223" spans="1:7" ht="21">
      <c r="A6223" s="414">
        <v>38413</v>
      </c>
      <c r="B6223" s="372" t="s">
        <v>2921</v>
      </c>
      <c r="C6223" s="374" t="s">
        <v>43</v>
      </c>
      <c r="D6223" s="374" t="s">
        <v>2</v>
      </c>
      <c r="E6223" s="375">
        <v>1.1466E-5</v>
      </c>
      <c r="F6223" s="268">
        <f>IF(C6223="MAT.",VLOOKUP(A6223,INSUMOS_AUX!A:F,6,FALSE),0)</f>
        <v>623.17999999999995</v>
      </c>
      <c r="G6223" s="375">
        <f>IF(C6223="M.O.",VLOOKUP(A6223,INSUMOS_AUX!A:F,6,FALSE),0)</f>
        <v>0</v>
      </c>
    </row>
    <row r="6224" spans="1:7">
      <c r="A6224" s="414">
        <v>38476</v>
      </c>
      <c r="B6224" s="372" t="s">
        <v>2266</v>
      </c>
      <c r="C6224" s="374" t="s">
        <v>43</v>
      </c>
      <c r="D6224" s="374" t="s">
        <v>2</v>
      </c>
      <c r="E6224" s="375">
        <v>5.3482000000000001E-5</v>
      </c>
      <c r="F6224" s="268">
        <f>IF(C6224="MAT.",VLOOKUP(A6224,INSUMOS_AUX!A:F,6,FALSE),0)</f>
        <v>186.63</v>
      </c>
      <c r="G6224" s="375">
        <f>IF(C6224="M.O.",VLOOKUP(A6224,INSUMOS_AUX!A:F,6,FALSE),0)</f>
        <v>0</v>
      </c>
    </row>
    <row r="6225" spans="1:7">
      <c r="A6225" s="414">
        <v>38477</v>
      </c>
      <c r="B6225" s="372" t="s">
        <v>2267</v>
      </c>
      <c r="C6225" s="374" t="s">
        <v>43</v>
      </c>
      <c r="D6225" s="374" t="s">
        <v>2</v>
      </c>
      <c r="E6225" s="375">
        <v>1.1466E-5</v>
      </c>
      <c r="F6225" s="268">
        <f>IF(C6225="MAT.",VLOOKUP(A6225,INSUMOS_AUX!A:F,6,FALSE),0)</f>
        <v>528.54</v>
      </c>
      <c r="G6225" s="375">
        <f>IF(C6225="M.O.",VLOOKUP(A6225,INSUMOS_AUX!A:F,6,FALSE),0)</f>
        <v>0</v>
      </c>
    </row>
    <row r="6226" spans="1:7">
      <c r="A6226" s="414">
        <v>39606</v>
      </c>
      <c r="B6226" s="372" t="s">
        <v>5501</v>
      </c>
      <c r="C6226" s="374" t="s">
        <v>43</v>
      </c>
      <c r="D6226" s="374" t="s">
        <v>2</v>
      </c>
      <c r="E6226" s="375">
        <v>1</v>
      </c>
      <c r="F6226" s="268">
        <f>IF(C6226="MAT.",VLOOKUP(A6226,INSUMOS_AUX!A:F,6,FALSE),0)</f>
        <v>14.64</v>
      </c>
      <c r="G6226" s="375">
        <f>IF(C6226="M.O.",VLOOKUP(A6226,INSUMOS_AUX!A:F,6,FALSE),0)</f>
        <v>0</v>
      </c>
    </row>
    <row r="6227" spans="1:7">
      <c r="A6227" s="414"/>
      <c r="B6227" s="110"/>
      <c r="C6227" s="97"/>
      <c r="D6227" s="97"/>
      <c r="E6227" s="97"/>
      <c r="F6227" s="97"/>
      <c r="G6227" s="97"/>
    </row>
    <row r="6228" spans="1:7">
      <c r="A6228" s="414" t="s">
        <v>5993</v>
      </c>
      <c r="B6228" s="358" t="s">
        <v>5994</v>
      </c>
      <c r="C6228" s="360" t="s">
        <v>75</v>
      </c>
      <c r="D6228" s="360" t="s">
        <v>78</v>
      </c>
      <c r="E6228" s="361">
        <v>15</v>
      </c>
      <c r="F6228" s="361">
        <f t="shared" ref="F6228:G6228" si="207">SUMPRODUCT($E6229:$E6255,F6229:F6255)</f>
        <v>17.832598385400001</v>
      </c>
      <c r="G6228" s="361">
        <f t="shared" si="207"/>
        <v>3.12820768</v>
      </c>
    </row>
    <row r="6229" spans="1:7">
      <c r="A6229" s="414">
        <v>10</v>
      </c>
      <c r="B6229" s="372" t="s">
        <v>332</v>
      </c>
      <c r="C6229" s="374" t="s">
        <v>43</v>
      </c>
      <c r="D6229" s="374" t="s">
        <v>2</v>
      </c>
      <c r="E6229" s="375">
        <v>2.084472E-3</v>
      </c>
      <c r="F6229" s="268">
        <f>IF(C6229="MAT.",VLOOKUP(A6229,INSUMOS_AUX!A:F,6,FALSE),0)</f>
        <v>6.13</v>
      </c>
      <c r="G6229" s="375">
        <f>IF(C6229="M.O.",VLOOKUP(A6229,INSUMOS_AUX!A:F,6,FALSE),0)</f>
        <v>0</v>
      </c>
    </row>
    <row r="6230" spans="1:7" ht="21">
      <c r="A6230" s="414">
        <v>11359</v>
      </c>
      <c r="B6230" s="372" t="s">
        <v>5603</v>
      </c>
      <c r="C6230" s="374" t="s">
        <v>43</v>
      </c>
      <c r="D6230" s="374" t="s">
        <v>2</v>
      </c>
      <c r="E6230" s="375">
        <v>1.7601999999999999E-5</v>
      </c>
      <c r="F6230" s="268">
        <f>IF(C6230="MAT.",VLOOKUP(A6230,INSUMOS_AUX!A:F,6,FALSE),0)</f>
        <v>604.45000000000005</v>
      </c>
      <c r="G6230" s="375">
        <f>IF(C6230="M.O.",VLOOKUP(A6230,INSUMOS_AUX!A:F,6,FALSE),0)</f>
        <v>0</v>
      </c>
    </row>
    <row r="6231" spans="1:7">
      <c r="A6231" s="414">
        <v>12815</v>
      </c>
      <c r="B6231" s="372" t="s">
        <v>2406</v>
      </c>
      <c r="C6231" s="374" t="s">
        <v>43</v>
      </c>
      <c r="D6231" s="374" t="s">
        <v>2</v>
      </c>
      <c r="E6231" s="375">
        <v>2.357966E-3</v>
      </c>
      <c r="F6231" s="268">
        <f>IF(C6231="MAT.",VLOOKUP(A6231,INSUMOS_AUX!A:F,6,FALSE),0)</f>
        <v>5.65</v>
      </c>
      <c r="G6231" s="375">
        <f>IF(C6231="M.O.",VLOOKUP(A6231,INSUMOS_AUX!A:F,6,FALSE),0)</f>
        <v>0</v>
      </c>
    </row>
    <row r="6232" spans="1:7">
      <c r="A6232" s="414">
        <v>12892</v>
      </c>
      <c r="B6232" s="372" t="s">
        <v>328</v>
      </c>
      <c r="C6232" s="374" t="s">
        <v>43</v>
      </c>
      <c r="D6232" s="374" t="s">
        <v>98</v>
      </c>
      <c r="E6232" s="375">
        <v>3.5709959999999999E-3</v>
      </c>
      <c r="F6232" s="268">
        <f>IF(C6232="MAT.",VLOOKUP(A6232,INSUMOS_AUX!A:F,6,FALSE),0)</f>
        <v>9</v>
      </c>
      <c r="G6232" s="375">
        <f>IF(C6232="M.O.",VLOOKUP(A6232,INSUMOS_AUX!A:F,6,FALSE),0)</f>
        <v>0</v>
      </c>
    </row>
    <row r="6233" spans="1:7">
      <c r="A6233" s="414">
        <v>12893</v>
      </c>
      <c r="B6233" s="372" t="s">
        <v>329</v>
      </c>
      <c r="C6233" s="374" t="s">
        <v>43</v>
      </c>
      <c r="D6233" s="374" t="s">
        <v>98</v>
      </c>
      <c r="E6233" s="375">
        <v>4.1626E-4</v>
      </c>
      <c r="F6233" s="268">
        <f>IF(C6233="MAT.",VLOOKUP(A6233,INSUMOS_AUX!A:F,6,FALSE),0)</f>
        <v>48</v>
      </c>
      <c r="G6233" s="375">
        <f>IF(C6233="M.O.",VLOOKUP(A6233,INSUMOS_AUX!A:F,6,FALSE),0)</f>
        <v>0</v>
      </c>
    </row>
    <row r="6234" spans="1:7">
      <c r="A6234" s="414">
        <v>2436</v>
      </c>
      <c r="B6234" s="372" t="s">
        <v>333</v>
      </c>
      <c r="C6234" s="374" t="s">
        <v>92</v>
      </c>
      <c r="D6234" s="374" t="s">
        <v>97</v>
      </c>
      <c r="E6234" s="375">
        <v>0.133913</v>
      </c>
      <c r="F6234" s="268">
        <f>IF(C6234="MAT.",VLOOKUP(A6234,INSUMOS_AUX!A:F,6,FALSE),0)</f>
        <v>0</v>
      </c>
      <c r="G6234" s="375">
        <f>IF(C6234="M.O.",VLOOKUP(A6234,INSUMOS_AUX!A:F,6,FALSE),0)</f>
        <v>13.35</v>
      </c>
    </row>
    <row r="6235" spans="1:7">
      <c r="A6235" s="414">
        <v>247</v>
      </c>
      <c r="B6235" s="372" t="s">
        <v>348</v>
      </c>
      <c r="C6235" s="374" t="s">
        <v>92</v>
      </c>
      <c r="D6235" s="374" t="s">
        <v>97</v>
      </c>
      <c r="E6235" s="375">
        <v>0.133913</v>
      </c>
      <c r="F6235" s="268">
        <f>IF(C6235="MAT.",VLOOKUP(A6235,INSUMOS_AUX!A:F,6,FALSE),0)</f>
        <v>0</v>
      </c>
      <c r="G6235" s="375">
        <f>IF(C6235="M.O.",VLOOKUP(A6235,INSUMOS_AUX!A:F,6,FALSE),0)</f>
        <v>10.01</v>
      </c>
    </row>
    <row r="6236" spans="1:7">
      <c r="A6236" s="414">
        <v>25966</v>
      </c>
      <c r="B6236" s="372" t="s">
        <v>3980</v>
      </c>
      <c r="C6236" s="374" t="s">
        <v>43</v>
      </c>
      <c r="D6236" s="374" t="s">
        <v>113</v>
      </c>
      <c r="E6236" s="375">
        <v>3.9299000000000002E-4</v>
      </c>
      <c r="F6236" s="268">
        <f>IF(C6236="MAT.",VLOOKUP(A6236,INSUMOS_AUX!A:F,6,FALSE),0)</f>
        <v>13.63</v>
      </c>
      <c r="G6236" s="375">
        <f>IF(C6236="M.O.",VLOOKUP(A6236,INSUMOS_AUX!A:F,6,FALSE),0)</f>
        <v>0</v>
      </c>
    </row>
    <row r="6237" spans="1:7">
      <c r="A6237" s="414">
        <v>2711</v>
      </c>
      <c r="B6237" s="372" t="s">
        <v>334</v>
      </c>
      <c r="C6237" s="374" t="s">
        <v>43</v>
      </c>
      <c r="D6237" s="374" t="s">
        <v>2</v>
      </c>
      <c r="E6237" s="375">
        <v>1.7279599999999999E-4</v>
      </c>
      <c r="F6237" s="268">
        <f>IF(C6237="MAT.",VLOOKUP(A6237,INSUMOS_AUX!A:F,6,FALSE),0)</f>
        <v>100.24</v>
      </c>
      <c r="G6237" s="375">
        <f>IF(C6237="M.O.",VLOOKUP(A6237,INSUMOS_AUX!A:F,6,FALSE),0)</f>
        <v>0</v>
      </c>
    </row>
    <row r="6238" spans="1:7">
      <c r="A6238" s="414">
        <v>36144</v>
      </c>
      <c r="B6238" s="372" t="s">
        <v>4026</v>
      </c>
      <c r="C6238" s="374" t="s">
        <v>43</v>
      </c>
      <c r="D6238" s="374" t="s">
        <v>2</v>
      </c>
      <c r="E6238" s="375">
        <v>2.8986672000000002E-2</v>
      </c>
      <c r="F6238" s="268">
        <f>IF(C6238="MAT.",VLOOKUP(A6238,INSUMOS_AUX!A:F,6,FALSE),0)</f>
        <v>1.1200000000000001</v>
      </c>
      <c r="G6238" s="375">
        <f>IF(C6238="M.O.",VLOOKUP(A6238,INSUMOS_AUX!A:F,6,FALSE),0)</f>
        <v>0</v>
      </c>
    </row>
    <row r="6239" spans="1:7">
      <c r="A6239" s="414">
        <v>36146</v>
      </c>
      <c r="B6239" s="372" t="s">
        <v>3883</v>
      </c>
      <c r="C6239" s="374" t="s">
        <v>43</v>
      </c>
      <c r="D6239" s="374" t="s">
        <v>2</v>
      </c>
      <c r="E6239" s="375">
        <v>3.2247800000000001E-4</v>
      </c>
      <c r="F6239" s="268">
        <f>IF(C6239="MAT.",VLOOKUP(A6239,INSUMOS_AUX!A:F,6,FALSE),0)</f>
        <v>170</v>
      </c>
      <c r="G6239" s="375">
        <f>IF(C6239="M.O.",VLOOKUP(A6239,INSUMOS_AUX!A:F,6,FALSE),0)</f>
        <v>0</v>
      </c>
    </row>
    <row r="6240" spans="1:7" ht="21">
      <c r="A6240" s="414">
        <v>36149</v>
      </c>
      <c r="B6240" s="372" t="s">
        <v>4647</v>
      </c>
      <c r="C6240" s="374" t="s">
        <v>43</v>
      </c>
      <c r="D6240" s="374" t="s">
        <v>2</v>
      </c>
      <c r="E6240" s="375">
        <v>1.872E-4</v>
      </c>
      <c r="F6240" s="268">
        <f>IF(C6240="MAT.",VLOOKUP(A6240,INSUMOS_AUX!A:F,6,FALSE),0)</f>
        <v>117.5</v>
      </c>
      <c r="G6240" s="375">
        <f>IF(C6240="M.O.",VLOOKUP(A6240,INSUMOS_AUX!A:F,6,FALSE),0)</f>
        <v>0</v>
      </c>
    </row>
    <row r="6241" spans="1:7">
      <c r="A6241" s="414">
        <v>36150</v>
      </c>
      <c r="B6241" s="372" t="s">
        <v>780</v>
      </c>
      <c r="C6241" s="374" t="s">
        <v>43</v>
      </c>
      <c r="D6241" s="374" t="s">
        <v>2</v>
      </c>
      <c r="E6241" s="375">
        <v>6.8803799999999997E-4</v>
      </c>
      <c r="F6241" s="268">
        <f>IF(C6241="MAT.",VLOOKUP(A6241,INSUMOS_AUX!A:F,6,FALSE),0)</f>
        <v>29.7</v>
      </c>
      <c r="G6241" s="375">
        <f>IF(C6241="M.O.",VLOOKUP(A6241,INSUMOS_AUX!A:F,6,FALSE),0)</f>
        <v>0</v>
      </c>
    </row>
    <row r="6242" spans="1:7" ht="21">
      <c r="A6242" s="414">
        <v>36153</v>
      </c>
      <c r="B6242" s="372" t="s">
        <v>4184</v>
      </c>
      <c r="C6242" s="374" t="s">
        <v>43</v>
      </c>
      <c r="D6242" s="374" t="s">
        <v>2</v>
      </c>
      <c r="E6242" s="375">
        <v>2.7950000000000002E-4</v>
      </c>
      <c r="F6242" s="268">
        <f>IF(C6242="MAT.",VLOOKUP(A6242,INSUMOS_AUX!A:F,6,FALSE),0)</f>
        <v>133.75</v>
      </c>
      <c r="G6242" s="375">
        <f>IF(C6242="M.O.",VLOOKUP(A6242,INSUMOS_AUX!A:F,6,FALSE),0)</f>
        <v>0</v>
      </c>
    </row>
    <row r="6243" spans="1:7">
      <c r="A6243" s="414">
        <v>37370</v>
      </c>
      <c r="B6243" s="372" t="s">
        <v>104</v>
      </c>
      <c r="C6243" s="374" t="s">
        <v>43</v>
      </c>
      <c r="D6243" s="374" t="s">
        <v>97</v>
      </c>
      <c r="E6243" s="375">
        <v>0.26</v>
      </c>
      <c r="F6243" s="268">
        <f>IF(C6243="MAT.",VLOOKUP(A6243,INSUMOS_AUX!A:F,6,FALSE),0)</f>
        <v>1.7</v>
      </c>
      <c r="G6243" s="375">
        <f>IF(C6243="M.O.",VLOOKUP(A6243,INSUMOS_AUX!A:F,6,FALSE),0)</f>
        <v>0</v>
      </c>
    </row>
    <row r="6244" spans="1:7">
      <c r="A6244" s="414">
        <v>37371</v>
      </c>
      <c r="B6244" s="372" t="s">
        <v>105</v>
      </c>
      <c r="C6244" s="374" t="s">
        <v>43</v>
      </c>
      <c r="D6244" s="374" t="s">
        <v>97</v>
      </c>
      <c r="E6244" s="375">
        <v>0.26</v>
      </c>
      <c r="F6244" s="268">
        <f>IF(C6244="MAT.",VLOOKUP(A6244,INSUMOS_AUX!A:F,6,FALSE),0)</f>
        <v>0.64</v>
      </c>
      <c r="G6244" s="375">
        <f>IF(C6244="M.O.",VLOOKUP(A6244,INSUMOS_AUX!A:F,6,FALSE),0)</f>
        <v>0</v>
      </c>
    </row>
    <row r="6245" spans="1:7">
      <c r="A6245" s="414">
        <v>37372</v>
      </c>
      <c r="B6245" s="372" t="s">
        <v>106</v>
      </c>
      <c r="C6245" s="374" t="s">
        <v>43</v>
      </c>
      <c r="D6245" s="374" t="s">
        <v>97</v>
      </c>
      <c r="E6245" s="375">
        <v>0.26</v>
      </c>
      <c r="F6245" s="268">
        <f>IF(C6245="MAT.",VLOOKUP(A6245,INSUMOS_AUX!A:F,6,FALSE),0)</f>
        <v>0.37</v>
      </c>
      <c r="G6245" s="375">
        <f>IF(C6245="M.O.",VLOOKUP(A6245,INSUMOS_AUX!A:F,6,FALSE),0)</f>
        <v>0</v>
      </c>
    </row>
    <row r="6246" spans="1:7">
      <c r="A6246" s="414">
        <v>37373</v>
      </c>
      <c r="B6246" s="372" t="s">
        <v>107</v>
      </c>
      <c r="C6246" s="374" t="s">
        <v>43</v>
      </c>
      <c r="D6246" s="374" t="s">
        <v>97</v>
      </c>
      <c r="E6246" s="375">
        <v>0.26</v>
      </c>
      <c r="F6246" s="268">
        <f>IF(C6246="MAT.",VLOOKUP(A6246,INSUMOS_AUX!A:F,6,FALSE),0)</f>
        <v>0.02</v>
      </c>
      <c r="G6246" s="375">
        <f>IF(C6246="M.O.",VLOOKUP(A6246,INSUMOS_AUX!A:F,6,FALSE),0)</f>
        <v>0</v>
      </c>
    </row>
    <row r="6247" spans="1:7">
      <c r="A6247" s="414">
        <v>38382</v>
      </c>
      <c r="B6247" s="372" t="s">
        <v>2915</v>
      </c>
      <c r="C6247" s="374" t="s">
        <v>43</v>
      </c>
      <c r="D6247" s="374" t="s">
        <v>2</v>
      </c>
      <c r="E6247" s="375">
        <v>7.0980000000000001E-4</v>
      </c>
      <c r="F6247" s="268">
        <f>IF(C6247="MAT.",VLOOKUP(A6247,INSUMOS_AUX!A:F,6,FALSE),0)</f>
        <v>7.37</v>
      </c>
      <c r="G6247" s="375">
        <f>IF(C6247="M.O.",VLOOKUP(A6247,INSUMOS_AUX!A:F,6,FALSE),0)</f>
        <v>0</v>
      </c>
    </row>
    <row r="6248" spans="1:7">
      <c r="A6248" s="414">
        <v>38390</v>
      </c>
      <c r="B6248" s="372" t="s">
        <v>4067</v>
      </c>
      <c r="C6248" s="374" t="s">
        <v>43</v>
      </c>
      <c r="D6248" s="374" t="s">
        <v>2</v>
      </c>
      <c r="E6248" s="375">
        <v>3.9299000000000002E-4</v>
      </c>
      <c r="F6248" s="268">
        <f>IF(C6248="MAT.",VLOOKUP(A6248,INSUMOS_AUX!A:F,6,FALSE),0)</f>
        <v>22.22</v>
      </c>
      <c r="G6248" s="375">
        <f>IF(C6248="M.O.",VLOOKUP(A6248,INSUMOS_AUX!A:F,6,FALSE),0)</f>
        <v>0</v>
      </c>
    </row>
    <row r="6249" spans="1:7">
      <c r="A6249" s="414">
        <v>38393</v>
      </c>
      <c r="B6249" s="372" t="s">
        <v>4066</v>
      </c>
      <c r="C6249" s="374" t="s">
        <v>43</v>
      </c>
      <c r="D6249" s="374" t="s">
        <v>2</v>
      </c>
      <c r="E6249" s="375">
        <v>3.9299000000000002E-4</v>
      </c>
      <c r="F6249" s="268">
        <f>IF(C6249="MAT.",VLOOKUP(A6249,INSUMOS_AUX!A:F,6,FALSE),0)</f>
        <v>10.02</v>
      </c>
      <c r="G6249" s="375">
        <f>IF(C6249="M.O.",VLOOKUP(A6249,INSUMOS_AUX!A:F,6,FALSE),0)</f>
        <v>0</v>
      </c>
    </row>
    <row r="6250" spans="1:7">
      <c r="A6250" s="414">
        <v>38396</v>
      </c>
      <c r="B6250" s="372" t="s">
        <v>4090</v>
      </c>
      <c r="C6250" s="374" t="s">
        <v>43</v>
      </c>
      <c r="D6250" s="374" t="s">
        <v>2</v>
      </c>
      <c r="E6250" s="375">
        <v>1.4092E-5</v>
      </c>
      <c r="F6250" s="268">
        <f>IF(C6250="MAT.",VLOOKUP(A6250,INSUMOS_AUX!A:F,6,FALSE),0)</f>
        <v>308.81</v>
      </c>
      <c r="G6250" s="375">
        <f>IF(C6250="M.O.",VLOOKUP(A6250,INSUMOS_AUX!A:F,6,FALSE),0)</f>
        <v>0</v>
      </c>
    </row>
    <row r="6251" spans="1:7">
      <c r="A6251" s="414">
        <v>38399</v>
      </c>
      <c r="B6251" s="372" t="s">
        <v>914</v>
      </c>
      <c r="C6251" s="374" t="s">
        <v>43</v>
      </c>
      <c r="D6251" s="374" t="s">
        <v>2</v>
      </c>
      <c r="E6251" s="375">
        <v>7.0407999999999994E-5</v>
      </c>
      <c r="F6251" s="268">
        <f>IF(C6251="MAT.",VLOOKUP(A6251,INSUMOS_AUX!A:F,6,FALSE),0)</f>
        <v>123.87</v>
      </c>
      <c r="G6251" s="375">
        <f>IF(C6251="M.O.",VLOOKUP(A6251,INSUMOS_AUX!A:F,6,FALSE),0)</f>
        <v>0</v>
      </c>
    </row>
    <row r="6252" spans="1:7" ht="21">
      <c r="A6252" s="414">
        <v>38413</v>
      </c>
      <c r="B6252" s="372" t="s">
        <v>2921</v>
      </c>
      <c r="C6252" s="374" t="s">
        <v>43</v>
      </c>
      <c r="D6252" s="374" t="s">
        <v>2</v>
      </c>
      <c r="E6252" s="375">
        <v>1.1466E-5</v>
      </c>
      <c r="F6252" s="268">
        <f>IF(C6252="MAT.",VLOOKUP(A6252,INSUMOS_AUX!A:F,6,FALSE),0)</f>
        <v>623.17999999999995</v>
      </c>
      <c r="G6252" s="375">
        <f>IF(C6252="M.O.",VLOOKUP(A6252,INSUMOS_AUX!A:F,6,FALSE),0)</f>
        <v>0</v>
      </c>
    </row>
    <row r="6253" spans="1:7">
      <c r="A6253" s="414">
        <v>38476</v>
      </c>
      <c r="B6253" s="372" t="s">
        <v>2266</v>
      </c>
      <c r="C6253" s="374" t="s">
        <v>43</v>
      </c>
      <c r="D6253" s="374" t="s">
        <v>2</v>
      </c>
      <c r="E6253" s="375">
        <v>5.3482000000000001E-5</v>
      </c>
      <c r="F6253" s="268">
        <f>IF(C6253="MAT.",VLOOKUP(A6253,INSUMOS_AUX!A:F,6,FALSE),0)</f>
        <v>186.63</v>
      </c>
      <c r="G6253" s="375">
        <f>IF(C6253="M.O.",VLOOKUP(A6253,INSUMOS_AUX!A:F,6,FALSE),0)</f>
        <v>0</v>
      </c>
    </row>
    <row r="6254" spans="1:7">
      <c r="A6254" s="414">
        <v>38477</v>
      </c>
      <c r="B6254" s="372" t="s">
        <v>2267</v>
      </c>
      <c r="C6254" s="374" t="s">
        <v>43</v>
      </c>
      <c r="D6254" s="374" t="s">
        <v>2</v>
      </c>
      <c r="E6254" s="375">
        <v>1.1466E-5</v>
      </c>
      <c r="F6254" s="268">
        <f>IF(C6254="MAT.",VLOOKUP(A6254,INSUMOS_AUX!A:F,6,FALSE),0)</f>
        <v>528.54</v>
      </c>
      <c r="G6254" s="375">
        <f>IF(C6254="M.O.",VLOOKUP(A6254,INSUMOS_AUX!A:F,6,FALSE),0)</f>
        <v>0</v>
      </c>
    </row>
    <row r="6255" spans="1:7">
      <c r="A6255" s="414">
        <v>39607</v>
      </c>
      <c r="B6255" s="372" t="s">
        <v>5502</v>
      </c>
      <c r="C6255" s="374" t="s">
        <v>43</v>
      </c>
      <c r="D6255" s="374" t="s">
        <v>2</v>
      </c>
      <c r="E6255" s="375">
        <v>1</v>
      </c>
      <c r="F6255" s="268">
        <f>IF(C6255="MAT.",VLOOKUP(A6255,INSUMOS_AUX!A:F,6,FALSE),0)</f>
        <v>16.79</v>
      </c>
      <c r="G6255" s="375">
        <f>IF(C6255="M.O.",VLOOKUP(A6255,INSUMOS_AUX!A:F,6,FALSE),0)</f>
        <v>0</v>
      </c>
    </row>
    <row r="6256" spans="1:7">
      <c r="A6256" s="414"/>
      <c r="B6256" s="110"/>
      <c r="C6256" s="97"/>
      <c r="D6256" s="97"/>
      <c r="E6256" s="97"/>
      <c r="F6256" s="97"/>
      <c r="G6256" s="97"/>
    </row>
    <row r="6257" spans="1:7">
      <c r="A6257" s="414" t="s">
        <v>5995</v>
      </c>
      <c r="B6257" s="358" t="s">
        <v>5996</v>
      </c>
      <c r="C6257" s="360" t="s">
        <v>75</v>
      </c>
      <c r="D6257" s="360" t="s">
        <v>2</v>
      </c>
      <c r="E6257" s="361">
        <v>33</v>
      </c>
      <c r="F6257" s="361">
        <f t="shared" ref="F6257:G6257" si="208">SUMPRODUCT($E6258:$E6284,F6258:F6284)</f>
        <v>20.252598385400002</v>
      </c>
      <c r="G6257" s="361">
        <f t="shared" si="208"/>
        <v>3.12820768</v>
      </c>
    </row>
    <row r="6258" spans="1:7">
      <c r="A6258" s="414">
        <v>10</v>
      </c>
      <c r="B6258" s="372" t="s">
        <v>332</v>
      </c>
      <c r="C6258" s="374" t="s">
        <v>43</v>
      </c>
      <c r="D6258" s="374" t="s">
        <v>2</v>
      </c>
      <c r="E6258" s="375">
        <v>2.084472E-3</v>
      </c>
      <c r="F6258" s="268">
        <f>IF(C6258="MAT.",VLOOKUP(A6258,INSUMOS_AUX!A:F,6,FALSE),0)</f>
        <v>6.13</v>
      </c>
      <c r="G6258" s="375">
        <f>IF(C6258="M.O.",VLOOKUP(A6258,INSUMOS_AUX!A:F,6,FALSE),0)</f>
        <v>0</v>
      </c>
    </row>
    <row r="6259" spans="1:7" ht="21">
      <c r="A6259" s="414">
        <v>11359</v>
      </c>
      <c r="B6259" s="372" t="s">
        <v>5603</v>
      </c>
      <c r="C6259" s="374" t="s">
        <v>43</v>
      </c>
      <c r="D6259" s="374" t="s">
        <v>2</v>
      </c>
      <c r="E6259" s="375">
        <v>1.7601999999999999E-5</v>
      </c>
      <c r="F6259" s="268">
        <f>IF(C6259="MAT.",VLOOKUP(A6259,INSUMOS_AUX!A:F,6,FALSE),0)</f>
        <v>604.45000000000005</v>
      </c>
      <c r="G6259" s="375">
        <f>IF(C6259="M.O.",VLOOKUP(A6259,INSUMOS_AUX!A:F,6,FALSE),0)</f>
        <v>0</v>
      </c>
    </row>
    <row r="6260" spans="1:7">
      <c r="A6260" s="414">
        <v>12815</v>
      </c>
      <c r="B6260" s="372" t="s">
        <v>2406</v>
      </c>
      <c r="C6260" s="374" t="s">
        <v>43</v>
      </c>
      <c r="D6260" s="374" t="s">
        <v>2</v>
      </c>
      <c r="E6260" s="375">
        <v>2.357966E-3</v>
      </c>
      <c r="F6260" s="268">
        <f>IF(C6260="MAT.",VLOOKUP(A6260,INSUMOS_AUX!A:F,6,FALSE),0)</f>
        <v>5.65</v>
      </c>
      <c r="G6260" s="375">
        <f>IF(C6260="M.O.",VLOOKUP(A6260,INSUMOS_AUX!A:F,6,FALSE),0)</f>
        <v>0</v>
      </c>
    </row>
    <row r="6261" spans="1:7">
      <c r="A6261" s="414">
        <v>12892</v>
      </c>
      <c r="B6261" s="372" t="s">
        <v>328</v>
      </c>
      <c r="C6261" s="374" t="s">
        <v>43</v>
      </c>
      <c r="D6261" s="374" t="s">
        <v>98</v>
      </c>
      <c r="E6261" s="375">
        <v>3.5709959999999999E-3</v>
      </c>
      <c r="F6261" s="268">
        <f>IF(C6261="MAT.",VLOOKUP(A6261,INSUMOS_AUX!A:F,6,FALSE),0)</f>
        <v>9</v>
      </c>
      <c r="G6261" s="375">
        <f>IF(C6261="M.O.",VLOOKUP(A6261,INSUMOS_AUX!A:F,6,FALSE),0)</f>
        <v>0</v>
      </c>
    </row>
    <row r="6262" spans="1:7">
      <c r="A6262" s="414">
        <v>12893</v>
      </c>
      <c r="B6262" s="372" t="s">
        <v>329</v>
      </c>
      <c r="C6262" s="374" t="s">
        <v>43</v>
      </c>
      <c r="D6262" s="374" t="s">
        <v>98</v>
      </c>
      <c r="E6262" s="375">
        <v>4.1626E-4</v>
      </c>
      <c r="F6262" s="268">
        <f>IF(C6262="MAT.",VLOOKUP(A6262,INSUMOS_AUX!A:F,6,FALSE),0)</f>
        <v>48</v>
      </c>
      <c r="G6262" s="375">
        <f>IF(C6262="M.O.",VLOOKUP(A6262,INSUMOS_AUX!A:F,6,FALSE),0)</f>
        <v>0</v>
      </c>
    </row>
    <row r="6263" spans="1:7">
      <c r="A6263" s="414">
        <v>2436</v>
      </c>
      <c r="B6263" s="372" t="s">
        <v>333</v>
      </c>
      <c r="C6263" s="374" t="s">
        <v>92</v>
      </c>
      <c r="D6263" s="374" t="s">
        <v>97</v>
      </c>
      <c r="E6263" s="375">
        <v>0.133913</v>
      </c>
      <c r="F6263" s="268">
        <f>IF(C6263="MAT.",VLOOKUP(A6263,INSUMOS_AUX!A:F,6,FALSE),0)</f>
        <v>0</v>
      </c>
      <c r="G6263" s="375">
        <f>IF(C6263="M.O.",VLOOKUP(A6263,INSUMOS_AUX!A:F,6,FALSE),0)</f>
        <v>13.35</v>
      </c>
    </row>
    <row r="6264" spans="1:7">
      <c r="A6264" s="414">
        <v>247</v>
      </c>
      <c r="B6264" s="372" t="s">
        <v>348</v>
      </c>
      <c r="C6264" s="374" t="s">
        <v>92</v>
      </c>
      <c r="D6264" s="374" t="s">
        <v>97</v>
      </c>
      <c r="E6264" s="375">
        <v>0.133913</v>
      </c>
      <c r="F6264" s="268">
        <f>IF(C6264="MAT.",VLOOKUP(A6264,INSUMOS_AUX!A:F,6,FALSE),0)</f>
        <v>0</v>
      </c>
      <c r="G6264" s="375">
        <f>IF(C6264="M.O.",VLOOKUP(A6264,INSUMOS_AUX!A:F,6,FALSE),0)</f>
        <v>10.01</v>
      </c>
    </row>
    <row r="6265" spans="1:7">
      <c r="A6265" s="414">
        <v>25966</v>
      </c>
      <c r="B6265" s="372" t="s">
        <v>3980</v>
      </c>
      <c r="C6265" s="374" t="s">
        <v>43</v>
      </c>
      <c r="D6265" s="374" t="s">
        <v>113</v>
      </c>
      <c r="E6265" s="375">
        <v>3.9299000000000002E-4</v>
      </c>
      <c r="F6265" s="268">
        <f>IF(C6265="MAT.",VLOOKUP(A6265,INSUMOS_AUX!A:F,6,FALSE),0)</f>
        <v>13.63</v>
      </c>
      <c r="G6265" s="375">
        <f>IF(C6265="M.O.",VLOOKUP(A6265,INSUMOS_AUX!A:F,6,FALSE),0)</f>
        <v>0</v>
      </c>
    </row>
    <row r="6266" spans="1:7">
      <c r="A6266" s="414">
        <v>2711</v>
      </c>
      <c r="B6266" s="372" t="s">
        <v>334</v>
      </c>
      <c r="C6266" s="374" t="s">
        <v>43</v>
      </c>
      <c r="D6266" s="374" t="s">
        <v>2</v>
      </c>
      <c r="E6266" s="375">
        <v>1.7279599999999999E-4</v>
      </c>
      <c r="F6266" s="268">
        <f>IF(C6266="MAT.",VLOOKUP(A6266,INSUMOS_AUX!A:F,6,FALSE),0)</f>
        <v>100.24</v>
      </c>
      <c r="G6266" s="375">
        <f>IF(C6266="M.O.",VLOOKUP(A6266,INSUMOS_AUX!A:F,6,FALSE),0)</f>
        <v>0</v>
      </c>
    </row>
    <row r="6267" spans="1:7">
      <c r="A6267" s="414">
        <v>36144</v>
      </c>
      <c r="B6267" s="372" t="s">
        <v>4026</v>
      </c>
      <c r="C6267" s="374" t="s">
        <v>43</v>
      </c>
      <c r="D6267" s="374" t="s">
        <v>2</v>
      </c>
      <c r="E6267" s="375">
        <v>2.8986672000000002E-2</v>
      </c>
      <c r="F6267" s="268">
        <f>IF(C6267="MAT.",VLOOKUP(A6267,INSUMOS_AUX!A:F,6,FALSE),0)</f>
        <v>1.1200000000000001</v>
      </c>
      <c r="G6267" s="375">
        <f>IF(C6267="M.O.",VLOOKUP(A6267,INSUMOS_AUX!A:F,6,FALSE),0)</f>
        <v>0</v>
      </c>
    </row>
    <row r="6268" spans="1:7">
      <c r="A6268" s="414">
        <v>36146</v>
      </c>
      <c r="B6268" s="372" t="s">
        <v>3883</v>
      </c>
      <c r="C6268" s="374" t="s">
        <v>43</v>
      </c>
      <c r="D6268" s="374" t="s">
        <v>2</v>
      </c>
      <c r="E6268" s="375">
        <v>3.2247800000000001E-4</v>
      </c>
      <c r="F6268" s="268">
        <f>IF(C6268="MAT.",VLOOKUP(A6268,INSUMOS_AUX!A:F,6,FALSE),0)</f>
        <v>170</v>
      </c>
      <c r="G6268" s="375">
        <f>IF(C6268="M.O.",VLOOKUP(A6268,INSUMOS_AUX!A:F,6,FALSE),0)</f>
        <v>0</v>
      </c>
    </row>
    <row r="6269" spans="1:7" ht="21">
      <c r="A6269" s="414">
        <v>36149</v>
      </c>
      <c r="B6269" s="372" t="s">
        <v>4647</v>
      </c>
      <c r="C6269" s="374" t="s">
        <v>43</v>
      </c>
      <c r="D6269" s="374" t="s">
        <v>2</v>
      </c>
      <c r="E6269" s="375">
        <v>1.872E-4</v>
      </c>
      <c r="F6269" s="268">
        <f>IF(C6269="MAT.",VLOOKUP(A6269,INSUMOS_AUX!A:F,6,FALSE),0)</f>
        <v>117.5</v>
      </c>
      <c r="G6269" s="375">
        <f>IF(C6269="M.O.",VLOOKUP(A6269,INSUMOS_AUX!A:F,6,FALSE),0)</f>
        <v>0</v>
      </c>
    </row>
    <row r="6270" spans="1:7">
      <c r="A6270" s="414">
        <v>36150</v>
      </c>
      <c r="B6270" s="372" t="s">
        <v>780</v>
      </c>
      <c r="C6270" s="374" t="s">
        <v>43</v>
      </c>
      <c r="D6270" s="374" t="s">
        <v>2</v>
      </c>
      <c r="E6270" s="375">
        <v>6.8803799999999997E-4</v>
      </c>
      <c r="F6270" s="268">
        <f>IF(C6270="MAT.",VLOOKUP(A6270,INSUMOS_AUX!A:F,6,FALSE),0)</f>
        <v>29.7</v>
      </c>
      <c r="G6270" s="375">
        <f>IF(C6270="M.O.",VLOOKUP(A6270,INSUMOS_AUX!A:F,6,FALSE),0)</f>
        <v>0</v>
      </c>
    </row>
    <row r="6271" spans="1:7" ht="21">
      <c r="A6271" s="414">
        <v>36153</v>
      </c>
      <c r="B6271" s="372" t="s">
        <v>4184</v>
      </c>
      <c r="C6271" s="374" t="s">
        <v>43</v>
      </c>
      <c r="D6271" s="374" t="s">
        <v>2</v>
      </c>
      <c r="E6271" s="375">
        <v>2.7950000000000002E-4</v>
      </c>
      <c r="F6271" s="268">
        <f>IF(C6271="MAT.",VLOOKUP(A6271,INSUMOS_AUX!A:F,6,FALSE),0)</f>
        <v>133.75</v>
      </c>
      <c r="G6271" s="375">
        <f>IF(C6271="M.O.",VLOOKUP(A6271,INSUMOS_AUX!A:F,6,FALSE),0)</f>
        <v>0</v>
      </c>
    </row>
    <row r="6272" spans="1:7">
      <c r="A6272" s="414">
        <v>37370</v>
      </c>
      <c r="B6272" s="372" t="s">
        <v>104</v>
      </c>
      <c r="C6272" s="374" t="s">
        <v>43</v>
      </c>
      <c r="D6272" s="374" t="s">
        <v>97</v>
      </c>
      <c r="E6272" s="375">
        <v>0.26</v>
      </c>
      <c r="F6272" s="268">
        <f>IF(C6272="MAT.",VLOOKUP(A6272,INSUMOS_AUX!A:F,6,FALSE),0)</f>
        <v>1.7</v>
      </c>
      <c r="G6272" s="375">
        <f>IF(C6272="M.O.",VLOOKUP(A6272,INSUMOS_AUX!A:F,6,FALSE),0)</f>
        <v>0</v>
      </c>
    </row>
    <row r="6273" spans="1:7">
      <c r="A6273" s="414">
        <v>37371</v>
      </c>
      <c r="B6273" s="372" t="s">
        <v>105</v>
      </c>
      <c r="C6273" s="374" t="s">
        <v>43</v>
      </c>
      <c r="D6273" s="374" t="s">
        <v>97</v>
      </c>
      <c r="E6273" s="375">
        <v>0.26</v>
      </c>
      <c r="F6273" s="268">
        <f>IF(C6273="MAT.",VLOOKUP(A6273,INSUMOS_AUX!A:F,6,FALSE),0)</f>
        <v>0.64</v>
      </c>
      <c r="G6273" s="375">
        <f>IF(C6273="M.O.",VLOOKUP(A6273,INSUMOS_AUX!A:F,6,FALSE),0)</f>
        <v>0</v>
      </c>
    </row>
    <row r="6274" spans="1:7">
      <c r="A6274" s="414">
        <v>37372</v>
      </c>
      <c r="B6274" s="372" t="s">
        <v>106</v>
      </c>
      <c r="C6274" s="374" t="s">
        <v>43</v>
      </c>
      <c r="D6274" s="374" t="s">
        <v>97</v>
      </c>
      <c r="E6274" s="375">
        <v>0.26</v>
      </c>
      <c r="F6274" s="268">
        <f>IF(C6274="MAT.",VLOOKUP(A6274,INSUMOS_AUX!A:F,6,FALSE),0)</f>
        <v>0.37</v>
      </c>
      <c r="G6274" s="375">
        <f>IF(C6274="M.O.",VLOOKUP(A6274,INSUMOS_AUX!A:F,6,FALSE),0)</f>
        <v>0</v>
      </c>
    </row>
    <row r="6275" spans="1:7">
      <c r="A6275" s="414">
        <v>37373</v>
      </c>
      <c r="B6275" s="372" t="s">
        <v>107</v>
      </c>
      <c r="C6275" s="374" t="s">
        <v>43</v>
      </c>
      <c r="D6275" s="374" t="s">
        <v>97</v>
      </c>
      <c r="E6275" s="375">
        <v>0.26</v>
      </c>
      <c r="F6275" s="268">
        <f>IF(C6275="MAT.",VLOOKUP(A6275,INSUMOS_AUX!A:F,6,FALSE),0)</f>
        <v>0.02</v>
      </c>
      <c r="G6275" s="375">
        <f>IF(C6275="M.O.",VLOOKUP(A6275,INSUMOS_AUX!A:F,6,FALSE),0)</f>
        <v>0</v>
      </c>
    </row>
    <row r="6276" spans="1:7">
      <c r="A6276" s="414">
        <v>38382</v>
      </c>
      <c r="B6276" s="372" t="s">
        <v>2915</v>
      </c>
      <c r="C6276" s="374" t="s">
        <v>43</v>
      </c>
      <c r="D6276" s="374" t="s">
        <v>2</v>
      </c>
      <c r="E6276" s="375">
        <v>7.0980000000000001E-4</v>
      </c>
      <c r="F6276" s="268">
        <f>IF(C6276="MAT.",VLOOKUP(A6276,INSUMOS_AUX!A:F,6,FALSE),0)</f>
        <v>7.37</v>
      </c>
      <c r="G6276" s="375">
        <f>IF(C6276="M.O.",VLOOKUP(A6276,INSUMOS_AUX!A:F,6,FALSE),0)</f>
        <v>0</v>
      </c>
    </row>
    <row r="6277" spans="1:7">
      <c r="A6277" s="414">
        <v>38390</v>
      </c>
      <c r="B6277" s="372" t="s">
        <v>4067</v>
      </c>
      <c r="C6277" s="374" t="s">
        <v>43</v>
      </c>
      <c r="D6277" s="374" t="s">
        <v>2</v>
      </c>
      <c r="E6277" s="375">
        <v>3.9299000000000002E-4</v>
      </c>
      <c r="F6277" s="268">
        <f>IF(C6277="MAT.",VLOOKUP(A6277,INSUMOS_AUX!A:F,6,FALSE),0)</f>
        <v>22.22</v>
      </c>
      <c r="G6277" s="375">
        <f>IF(C6277="M.O.",VLOOKUP(A6277,INSUMOS_AUX!A:F,6,FALSE),0)</f>
        <v>0</v>
      </c>
    </row>
    <row r="6278" spans="1:7">
      <c r="A6278" s="414">
        <v>38393</v>
      </c>
      <c r="B6278" s="372" t="s">
        <v>4066</v>
      </c>
      <c r="C6278" s="374" t="s">
        <v>43</v>
      </c>
      <c r="D6278" s="374" t="s">
        <v>2</v>
      </c>
      <c r="E6278" s="375">
        <v>3.9299000000000002E-4</v>
      </c>
      <c r="F6278" s="268">
        <f>IF(C6278="MAT.",VLOOKUP(A6278,INSUMOS_AUX!A:F,6,FALSE),0)</f>
        <v>10.02</v>
      </c>
      <c r="G6278" s="375">
        <f>IF(C6278="M.O.",VLOOKUP(A6278,INSUMOS_AUX!A:F,6,FALSE),0)</f>
        <v>0</v>
      </c>
    </row>
    <row r="6279" spans="1:7">
      <c r="A6279" s="414">
        <v>38396</v>
      </c>
      <c r="B6279" s="372" t="s">
        <v>4090</v>
      </c>
      <c r="C6279" s="374" t="s">
        <v>43</v>
      </c>
      <c r="D6279" s="374" t="s">
        <v>2</v>
      </c>
      <c r="E6279" s="375">
        <v>1.4092E-5</v>
      </c>
      <c r="F6279" s="268">
        <f>IF(C6279="MAT.",VLOOKUP(A6279,INSUMOS_AUX!A:F,6,FALSE),0)</f>
        <v>308.81</v>
      </c>
      <c r="G6279" s="375">
        <f>IF(C6279="M.O.",VLOOKUP(A6279,INSUMOS_AUX!A:F,6,FALSE),0)</f>
        <v>0</v>
      </c>
    </row>
    <row r="6280" spans="1:7">
      <c r="A6280" s="414">
        <v>38399</v>
      </c>
      <c r="B6280" s="372" t="s">
        <v>914</v>
      </c>
      <c r="C6280" s="374" t="s">
        <v>43</v>
      </c>
      <c r="D6280" s="374" t="s">
        <v>2</v>
      </c>
      <c r="E6280" s="375">
        <v>7.0407999999999994E-5</v>
      </c>
      <c r="F6280" s="268">
        <f>IF(C6280="MAT.",VLOOKUP(A6280,INSUMOS_AUX!A:F,6,FALSE),0)</f>
        <v>123.87</v>
      </c>
      <c r="G6280" s="375">
        <f>IF(C6280="M.O.",VLOOKUP(A6280,INSUMOS_AUX!A:F,6,FALSE),0)</f>
        <v>0</v>
      </c>
    </row>
    <row r="6281" spans="1:7" ht="21">
      <c r="A6281" s="414">
        <v>38413</v>
      </c>
      <c r="B6281" s="372" t="s">
        <v>2921</v>
      </c>
      <c r="C6281" s="374" t="s">
        <v>43</v>
      </c>
      <c r="D6281" s="374" t="s">
        <v>2</v>
      </c>
      <c r="E6281" s="375">
        <v>1.1466E-5</v>
      </c>
      <c r="F6281" s="268">
        <f>IF(C6281="MAT.",VLOOKUP(A6281,INSUMOS_AUX!A:F,6,FALSE),0)</f>
        <v>623.17999999999995</v>
      </c>
      <c r="G6281" s="375">
        <f>IF(C6281="M.O.",VLOOKUP(A6281,INSUMOS_AUX!A:F,6,FALSE),0)</f>
        <v>0</v>
      </c>
    </row>
    <row r="6282" spans="1:7">
      <c r="A6282" s="414">
        <v>38476</v>
      </c>
      <c r="B6282" s="372" t="s">
        <v>2266</v>
      </c>
      <c r="C6282" s="374" t="s">
        <v>43</v>
      </c>
      <c r="D6282" s="374" t="s">
        <v>2</v>
      </c>
      <c r="E6282" s="375">
        <v>5.3482000000000001E-5</v>
      </c>
      <c r="F6282" s="268">
        <f>IF(C6282="MAT.",VLOOKUP(A6282,INSUMOS_AUX!A:F,6,FALSE),0)</f>
        <v>186.63</v>
      </c>
      <c r="G6282" s="375">
        <f>IF(C6282="M.O.",VLOOKUP(A6282,INSUMOS_AUX!A:F,6,FALSE),0)</f>
        <v>0</v>
      </c>
    </row>
    <row r="6283" spans="1:7">
      <c r="A6283" s="414">
        <v>38477</v>
      </c>
      <c r="B6283" s="372" t="s">
        <v>2267</v>
      </c>
      <c r="C6283" s="374" t="s">
        <v>43</v>
      </c>
      <c r="D6283" s="374" t="s">
        <v>2</v>
      </c>
      <c r="E6283" s="375">
        <v>1.1466E-5</v>
      </c>
      <c r="F6283" s="268">
        <f>IF(C6283="MAT.",VLOOKUP(A6283,INSUMOS_AUX!A:F,6,FALSE),0)</f>
        <v>528.54</v>
      </c>
      <c r="G6283" s="375">
        <f>IF(C6283="M.O.",VLOOKUP(A6283,INSUMOS_AUX!A:F,6,FALSE),0)</f>
        <v>0</v>
      </c>
    </row>
    <row r="6284" spans="1:7">
      <c r="A6284" s="414" t="s">
        <v>6460</v>
      </c>
      <c r="B6284" s="372" t="s">
        <v>5996</v>
      </c>
      <c r="C6284" s="374" t="s">
        <v>43</v>
      </c>
      <c r="D6284" s="374" t="s">
        <v>2</v>
      </c>
      <c r="E6284" s="375">
        <v>1</v>
      </c>
      <c r="F6284" s="268">
        <f>IF(C6284="MAT.",VLOOKUP(A6284,INSUMOS_AUX!A:F,6,FALSE),0)</f>
        <v>19.21</v>
      </c>
      <c r="G6284" s="375">
        <f>IF(C6284="M.O.",VLOOKUP(A6284,INSUMOS_AUX!A:F,6,FALSE),0)</f>
        <v>0</v>
      </c>
    </row>
    <row r="6285" spans="1:7">
      <c r="A6285" s="414"/>
      <c r="B6285" s="110"/>
      <c r="C6285" s="97"/>
      <c r="D6285" s="97"/>
      <c r="E6285" s="97"/>
      <c r="F6285" s="97"/>
      <c r="G6285" s="97"/>
    </row>
    <row r="6286" spans="1:7">
      <c r="A6286" s="414" t="s">
        <v>5997</v>
      </c>
      <c r="B6286" s="358" t="s">
        <v>5998</v>
      </c>
      <c r="C6286" s="360" t="s">
        <v>75</v>
      </c>
      <c r="D6286" s="360" t="s">
        <v>2</v>
      </c>
      <c r="E6286" s="361">
        <v>1</v>
      </c>
      <c r="F6286" s="361">
        <f t="shared" ref="F6286:G6286" si="209">SUMPRODUCT($E6287:$E6287,F6287:F6287)</f>
        <v>749.32999999999993</v>
      </c>
      <c r="G6286" s="361">
        <f t="shared" si="209"/>
        <v>0</v>
      </c>
    </row>
    <row r="6287" spans="1:7">
      <c r="A6287" s="414" t="s">
        <v>6692</v>
      </c>
      <c r="B6287" s="372" t="s">
        <v>5998</v>
      </c>
      <c r="C6287" s="374" t="s">
        <v>43</v>
      </c>
      <c r="D6287" s="374" t="s">
        <v>2</v>
      </c>
      <c r="E6287" s="375">
        <v>1</v>
      </c>
      <c r="F6287" s="268">
        <f>IF(C6287="MAT.",VLOOKUP(A6287,INSUMOS_AUX!A:F,6,FALSE),0)</f>
        <v>749.32999999999993</v>
      </c>
      <c r="G6287" s="375">
        <f>IF(C6287="M.O.",VLOOKUP(A6287,INSUMOS_AUX!A:F,6,FALSE),0)</f>
        <v>0</v>
      </c>
    </row>
    <row r="6288" spans="1:7">
      <c r="A6288" s="414"/>
      <c r="B6288" s="110"/>
      <c r="C6288" s="97"/>
      <c r="D6288" s="97"/>
      <c r="E6288" s="97"/>
      <c r="F6288" s="97"/>
      <c r="G6288" s="97"/>
    </row>
    <row r="6289" spans="1:7">
      <c r="A6289" s="414" t="s">
        <v>5999</v>
      </c>
      <c r="B6289" s="358" t="s">
        <v>6000</v>
      </c>
      <c r="C6289" s="360" t="s">
        <v>75</v>
      </c>
      <c r="D6289" s="360" t="s">
        <v>2</v>
      </c>
      <c r="E6289" s="361">
        <v>1</v>
      </c>
      <c r="F6289" s="361">
        <f t="shared" ref="F6289:G6289" si="210">SUMPRODUCT($E6290:$E6316,F6290:F6316)</f>
        <v>44.611998757999999</v>
      </c>
      <c r="G6289" s="361">
        <f t="shared" si="210"/>
        <v>2.4063135999999998</v>
      </c>
    </row>
    <row r="6290" spans="1:7">
      <c r="A6290" s="414">
        <v>10</v>
      </c>
      <c r="B6290" s="372" t="s">
        <v>332</v>
      </c>
      <c r="C6290" s="374" t="s">
        <v>43</v>
      </c>
      <c r="D6290" s="374" t="s">
        <v>2</v>
      </c>
      <c r="E6290" s="375">
        <v>1.60344E-3</v>
      </c>
      <c r="F6290" s="268">
        <f>IF(C6290="MAT.",VLOOKUP(A6290,INSUMOS_AUX!A:F,6,FALSE),0)</f>
        <v>6.13</v>
      </c>
      <c r="G6290" s="375">
        <f>IF(C6290="M.O.",VLOOKUP(A6290,INSUMOS_AUX!A:F,6,FALSE),0)</f>
        <v>0</v>
      </c>
    </row>
    <row r="6291" spans="1:7" ht="21">
      <c r="A6291" s="414">
        <v>11359</v>
      </c>
      <c r="B6291" s="372" t="s">
        <v>5603</v>
      </c>
      <c r="C6291" s="374" t="s">
        <v>43</v>
      </c>
      <c r="D6291" s="374" t="s">
        <v>2</v>
      </c>
      <c r="E6291" s="375">
        <v>1.3540000000000001E-5</v>
      </c>
      <c r="F6291" s="268">
        <f>IF(C6291="MAT.",VLOOKUP(A6291,INSUMOS_AUX!A:F,6,FALSE),0)</f>
        <v>604.45000000000005</v>
      </c>
      <c r="G6291" s="375">
        <f>IF(C6291="M.O.",VLOOKUP(A6291,INSUMOS_AUX!A:F,6,FALSE),0)</f>
        <v>0</v>
      </c>
    </row>
    <row r="6292" spans="1:7">
      <c r="A6292" s="414">
        <v>12815</v>
      </c>
      <c r="B6292" s="372" t="s">
        <v>2406</v>
      </c>
      <c r="C6292" s="374" t="s">
        <v>43</v>
      </c>
      <c r="D6292" s="374" t="s">
        <v>2</v>
      </c>
      <c r="E6292" s="375">
        <v>1.8138200000000001E-3</v>
      </c>
      <c r="F6292" s="268">
        <f>IF(C6292="MAT.",VLOOKUP(A6292,INSUMOS_AUX!A:F,6,FALSE),0)</f>
        <v>5.65</v>
      </c>
      <c r="G6292" s="375">
        <f>IF(C6292="M.O.",VLOOKUP(A6292,INSUMOS_AUX!A:F,6,FALSE),0)</f>
        <v>0</v>
      </c>
    </row>
    <row r="6293" spans="1:7">
      <c r="A6293" s="414">
        <v>12892</v>
      </c>
      <c r="B6293" s="372" t="s">
        <v>328</v>
      </c>
      <c r="C6293" s="374" t="s">
        <v>43</v>
      </c>
      <c r="D6293" s="374" t="s">
        <v>98</v>
      </c>
      <c r="E6293" s="375">
        <v>2.7469199999999999E-3</v>
      </c>
      <c r="F6293" s="268">
        <f>IF(C6293="MAT.",VLOOKUP(A6293,INSUMOS_AUX!A:F,6,FALSE),0)</f>
        <v>9</v>
      </c>
      <c r="G6293" s="375">
        <f>IF(C6293="M.O.",VLOOKUP(A6293,INSUMOS_AUX!A:F,6,FALSE),0)</f>
        <v>0</v>
      </c>
    </row>
    <row r="6294" spans="1:7">
      <c r="A6294" s="414">
        <v>12893</v>
      </c>
      <c r="B6294" s="372" t="s">
        <v>329</v>
      </c>
      <c r="C6294" s="374" t="s">
        <v>43</v>
      </c>
      <c r="D6294" s="374" t="s">
        <v>98</v>
      </c>
      <c r="E6294" s="375">
        <v>3.2019999999999998E-4</v>
      </c>
      <c r="F6294" s="268">
        <f>IF(C6294="MAT.",VLOOKUP(A6294,INSUMOS_AUX!A:F,6,FALSE),0)</f>
        <v>48</v>
      </c>
      <c r="G6294" s="375">
        <f>IF(C6294="M.O.",VLOOKUP(A6294,INSUMOS_AUX!A:F,6,FALSE),0)</f>
        <v>0</v>
      </c>
    </row>
    <row r="6295" spans="1:7">
      <c r="A6295" s="414">
        <v>2436</v>
      </c>
      <c r="B6295" s="372" t="s">
        <v>333</v>
      </c>
      <c r="C6295" s="374" t="s">
        <v>92</v>
      </c>
      <c r="D6295" s="374" t="s">
        <v>97</v>
      </c>
      <c r="E6295" s="375">
        <v>0.10301</v>
      </c>
      <c r="F6295" s="268">
        <f>IF(C6295="MAT.",VLOOKUP(A6295,INSUMOS_AUX!A:F,6,FALSE),0)</f>
        <v>0</v>
      </c>
      <c r="G6295" s="375">
        <f>IF(C6295="M.O.",VLOOKUP(A6295,INSUMOS_AUX!A:F,6,FALSE),0)</f>
        <v>13.35</v>
      </c>
    </row>
    <row r="6296" spans="1:7">
      <c r="A6296" s="414">
        <v>247</v>
      </c>
      <c r="B6296" s="372" t="s">
        <v>348</v>
      </c>
      <c r="C6296" s="374" t="s">
        <v>92</v>
      </c>
      <c r="D6296" s="374" t="s">
        <v>97</v>
      </c>
      <c r="E6296" s="375">
        <v>0.10301</v>
      </c>
      <c r="F6296" s="268">
        <f>IF(C6296="MAT.",VLOOKUP(A6296,INSUMOS_AUX!A:F,6,FALSE),0)</f>
        <v>0</v>
      </c>
      <c r="G6296" s="375">
        <f>IF(C6296="M.O.",VLOOKUP(A6296,INSUMOS_AUX!A:F,6,FALSE),0)</f>
        <v>10.01</v>
      </c>
    </row>
    <row r="6297" spans="1:7">
      <c r="A6297" s="414">
        <v>25966</v>
      </c>
      <c r="B6297" s="372" t="s">
        <v>3980</v>
      </c>
      <c r="C6297" s="374" t="s">
        <v>43</v>
      </c>
      <c r="D6297" s="374" t="s">
        <v>113</v>
      </c>
      <c r="E6297" s="375">
        <v>3.0229999999999998E-4</v>
      </c>
      <c r="F6297" s="268">
        <f>IF(C6297="MAT.",VLOOKUP(A6297,INSUMOS_AUX!A:F,6,FALSE),0)</f>
        <v>13.63</v>
      </c>
      <c r="G6297" s="375">
        <f>IF(C6297="M.O.",VLOOKUP(A6297,INSUMOS_AUX!A:F,6,FALSE),0)</f>
        <v>0</v>
      </c>
    </row>
    <row r="6298" spans="1:7">
      <c r="A6298" s="414">
        <v>2711</v>
      </c>
      <c r="B6298" s="372" t="s">
        <v>334</v>
      </c>
      <c r="C6298" s="374" t="s">
        <v>43</v>
      </c>
      <c r="D6298" s="374" t="s">
        <v>2</v>
      </c>
      <c r="E6298" s="375">
        <v>1.3291999999999999E-4</v>
      </c>
      <c r="F6298" s="268">
        <f>IF(C6298="MAT.",VLOOKUP(A6298,INSUMOS_AUX!A:F,6,FALSE),0)</f>
        <v>100.24</v>
      </c>
      <c r="G6298" s="375">
        <f>IF(C6298="M.O.",VLOOKUP(A6298,INSUMOS_AUX!A:F,6,FALSE),0)</f>
        <v>0</v>
      </c>
    </row>
    <row r="6299" spans="1:7">
      <c r="A6299" s="414">
        <v>36144</v>
      </c>
      <c r="B6299" s="372" t="s">
        <v>4026</v>
      </c>
      <c r="C6299" s="374" t="s">
        <v>43</v>
      </c>
      <c r="D6299" s="374" t="s">
        <v>2</v>
      </c>
      <c r="E6299" s="375">
        <v>2.2297440000000002E-2</v>
      </c>
      <c r="F6299" s="268">
        <f>IF(C6299="MAT.",VLOOKUP(A6299,INSUMOS_AUX!A:F,6,FALSE),0)</f>
        <v>1.1200000000000001</v>
      </c>
      <c r="G6299" s="375">
        <f>IF(C6299="M.O.",VLOOKUP(A6299,INSUMOS_AUX!A:F,6,FALSE),0)</f>
        <v>0</v>
      </c>
    </row>
    <row r="6300" spans="1:7">
      <c r="A6300" s="414">
        <v>36146</v>
      </c>
      <c r="B6300" s="372" t="s">
        <v>3883</v>
      </c>
      <c r="C6300" s="374" t="s">
        <v>43</v>
      </c>
      <c r="D6300" s="374" t="s">
        <v>2</v>
      </c>
      <c r="E6300" s="375">
        <v>2.4805999999999998E-4</v>
      </c>
      <c r="F6300" s="268">
        <f>IF(C6300="MAT.",VLOOKUP(A6300,INSUMOS_AUX!A:F,6,FALSE),0)</f>
        <v>170</v>
      </c>
      <c r="G6300" s="375">
        <f>IF(C6300="M.O.",VLOOKUP(A6300,INSUMOS_AUX!A:F,6,FALSE),0)</f>
        <v>0</v>
      </c>
    </row>
    <row r="6301" spans="1:7" ht="21">
      <c r="A6301" s="414">
        <v>36149</v>
      </c>
      <c r="B6301" s="372" t="s">
        <v>4647</v>
      </c>
      <c r="C6301" s="374" t="s">
        <v>43</v>
      </c>
      <c r="D6301" s="374" t="s">
        <v>2</v>
      </c>
      <c r="E6301" s="375">
        <v>1.44E-4</v>
      </c>
      <c r="F6301" s="268">
        <f>IF(C6301="MAT.",VLOOKUP(A6301,INSUMOS_AUX!A:F,6,FALSE),0)</f>
        <v>117.5</v>
      </c>
      <c r="G6301" s="375">
        <f>IF(C6301="M.O.",VLOOKUP(A6301,INSUMOS_AUX!A:F,6,FALSE),0)</f>
        <v>0</v>
      </c>
    </row>
    <row r="6302" spans="1:7">
      <c r="A6302" s="414">
        <v>36150</v>
      </c>
      <c r="B6302" s="372" t="s">
        <v>780</v>
      </c>
      <c r="C6302" s="374" t="s">
        <v>43</v>
      </c>
      <c r="D6302" s="374" t="s">
        <v>2</v>
      </c>
      <c r="E6302" s="375">
        <v>5.2926000000000004E-4</v>
      </c>
      <c r="F6302" s="268">
        <f>IF(C6302="MAT.",VLOOKUP(A6302,INSUMOS_AUX!A:F,6,FALSE),0)</f>
        <v>29.7</v>
      </c>
      <c r="G6302" s="375">
        <f>IF(C6302="M.O.",VLOOKUP(A6302,INSUMOS_AUX!A:F,6,FALSE),0)</f>
        <v>0</v>
      </c>
    </row>
    <row r="6303" spans="1:7" ht="21">
      <c r="A6303" s="414">
        <v>36153</v>
      </c>
      <c r="B6303" s="372" t="s">
        <v>4184</v>
      </c>
      <c r="C6303" s="374" t="s">
        <v>43</v>
      </c>
      <c r="D6303" s="374" t="s">
        <v>2</v>
      </c>
      <c r="E6303" s="375">
        <v>2.1499999999999999E-4</v>
      </c>
      <c r="F6303" s="268">
        <f>IF(C6303="MAT.",VLOOKUP(A6303,INSUMOS_AUX!A:F,6,FALSE),0)</f>
        <v>133.75</v>
      </c>
      <c r="G6303" s="375">
        <f>IF(C6303="M.O.",VLOOKUP(A6303,INSUMOS_AUX!A:F,6,FALSE),0)</f>
        <v>0</v>
      </c>
    </row>
    <row r="6304" spans="1:7">
      <c r="A6304" s="414">
        <v>37370</v>
      </c>
      <c r="B6304" s="372" t="s">
        <v>104</v>
      </c>
      <c r="C6304" s="374" t="s">
        <v>43</v>
      </c>
      <c r="D6304" s="374" t="s">
        <v>97</v>
      </c>
      <c r="E6304" s="375">
        <v>0.2</v>
      </c>
      <c r="F6304" s="268">
        <f>IF(C6304="MAT.",VLOOKUP(A6304,INSUMOS_AUX!A:F,6,FALSE),0)</f>
        <v>1.7</v>
      </c>
      <c r="G6304" s="375">
        <f>IF(C6304="M.O.",VLOOKUP(A6304,INSUMOS_AUX!A:F,6,FALSE),0)</f>
        <v>0</v>
      </c>
    </row>
    <row r="6305" spans="1:7">
      <c r="A6305" s="414">
        <v>37371</v>
      </c>
      <c r="B6305" s="372" t="s">
        <v>105</v>
      </c>
      <c r="C6305" s="374" t="s">
        <v>43</v>
      </c>
      <c r="D6305" s="374" t="s">
        <v>97</v>
      </c>
      <c r="E6305" s="375">
        <v>0.2</v>
      </c>
      <c r="F6305" s="268">
        <f>IF(C6305="MAT.",VLOOKUP(A6305,INSUMOS_AUX!A:F,6,FALSE),0)</f>
        <v>0.64</v>
      </c>
      <c r="G6305" s="375">
        <f>IF(C6305="M.O.",VLOOKUP(A6305,INSUMOS_AUX!A:F,6,FALSE),0)</f>
        <v>0</v>
      </c>
    </row>
    <row r="6306" spans="1:7">
      <c r="A6306" s="414">
        <v>37372</v>
      </c>
      <c r="B6306" s="372" t="s">
        <v>106</v>
      </c>
      <c r="C6306" s="374" t="s">
        <v>43</v>
      </c>
      <c r="D6306" s="374" t="s">
        <v>97</v>
      </c>
      <c r="E6306" s="375">
        <v>0.2</v>
      </c>
      <c r="F6306" s="268">
        <f>IF(C6306="MAT.",VLOOKUP(A6306,INSUMOS_AUX!A:F,6,FALSE),0)</f>
        <v>0.37</v>
      </c>
      <c r="G6306" s="375">
        <f>IF(C6306="M.O.",VLOOKUP(A6306,INSUMOS_AUX!A:F,6,FALSE),0)</f>
        <v>0</v>
      </c>
    </row>
    <row r="6307" spans="1:7">
      <c r="A6307" s="414">
        <v>37373</v>
      </c>
      <c r="B6307" s="372" t="s">
        <v>107</v>
      </c>
      <c r="C6307" s="374" t="s">
        <v>43</v>
      </c>
      <c r="D6307" s="374" t="s">
        <v>97</v>
      </c>
      <c r="E6307" s="375">
        <v>0.2</v>
      </c>
      <c r="F6307" s="268">
        <f>IF(C6307="MAT.",VLOOKUP(A6307,INSUMOS_AUX!A:F,6,FALSE),0)</f>
        <v>0.02</v>
      </c>
      <c r="G6307" s="375">
        <f>IF(C6307="M.O.",VLOOKUP(A6307,INSUMOS_AUX!A:F,6,FALSE),0)</f>
        <v>0</v>
      </c>
    </row>
    <row r="6308" spans="1:7">
      <c r="A6308" s="414">
        <v>38382</v>
      </c>
      <c r="B6308" s="372" t="s">
        <v>2915</v>
      </c>
      <c r="C6308" s="374" t="s">
        <v>43</v>
      </c>
      <c r="D6308" s="374" t="s">
        <v>2</v>
      </c>
      <c r="E6308" s="375">
        <v>5.4600000000000004E-4</v>
      </c>
      <c r="F6308" s="268">
        <f>IF(C6308="MAT.",VLOOKUP(A6308,INSUMOS_AUX!A:F,6,FALSE),0)</f>
        <v>7.37</v>
      </c>
      <c r="G6308" s="375">
        <f>IF(C6308="M.O.",VLOOKUP(A6308,INSUMOS_AUX!A:F,6,FALSE),0)</f>
        <v>0</v>
      </c>
    </row>
    <row r="6309" spans="1:7">
      <c r="A6309" s="414">
        <v>38390</v>
      </c>
      <c r="B6309" s="372" t="s">
        <v>4067</v>
      </c>
      <c r="C6309" s="374" t="s">
        <v>43</v>
      </c>
      <c r="D6309" s="374" t="s">
        <v>2</v>
      </c>
      <c r="E6309" s="375">
        <v>3.0229999999999998E-4</v>
      </c>
      <c r="F6309" s="268">
        <f>IF(C6309="MAT.",VLOOKUP(A6309,INSUMOS_AUX!A:F,6,FALSE),0)</f>
        <v>22.22</v>
      </c>
      <c r="G6309" s="375">
        <f>IF(C6309="M.O.",VLOOKUP(A6309,INSUMOS_AUX!A:F,6,FALSE),0)</f>
        <v>0</v>
      </c>
    </row>
    <row r="6310" spans="1:7">
      <c r="A6310" s="414">
        <v>38393</v>
      </c>
      <c r="B6310" s="372" t="s">
        <v>4066</v>
      </c>
      <c r="C6310" s="374" t="s">
        <v>43</v>
      </c>
      <c r="D6310" s="374" t="s">
        <v>2</v>
      </c>
      <c r="E6310" s="375">
        <v>3.0229999999999998E-4</v>
      </c>
      <c r="F6310" s="268">
        <f>IF(C6310="MAT.",VLOOKUP(A6310,INSUMOS_AUX!A:F,6,FALSE),0)</f>
        <v>10.02</v>
      </c>
      <c r="G6310" s="375">
        <f>IF(C6310="M.O.",VLOOKUP(A6310,INSUMOS_AUX!A:F,6,FALSE),0)</f>
        <v>0</v>
      </c>
    </row>
    <row r="6311" spans="1:7">
      <c r="A6311" s="414">
        <v>38396</v>
      </c>
      <c r="B6311" s="372" t="s">
        <v>4090</v>
      </c>
      <c r="C6311" s="374" t="s">
        <v>43</v>
      </c>
      <c r="D6311" s="374" t="s">
        <v>2</v>
      </c>
      <c r="E6311" s="375">
        <v>1.084E-5</v>
      </c>
      <c r="F6311" s="268">
        <f>IF(C6311="MAT.",VLOOKUP(A6311,INSUMOS_AUX!A:F,6,FALSE),0)</f>
        <v>308.81</v>
      </c>
      <c r="G6311" s="375">
        <f>IF(C6311="M.O.",VLOOKUP(A6311,INSUMOS_AUX!A:F,6,FALSE),0)</f>
        <v>0</v>
      </c>
    </row>
    <row r="6312" spans="1:7">
      <c r="A6312" s="414">
        <v>38399</v>
      </c>
      <c r="B6312" s="372" t="s">
        <v>914</v>
      </c>
      <c r="C6312" s="374" t="s">
        <v>43</v>
      </c>
      <c r="D6312" s="374" t="s">
        <v>2</v>
      </c>
      <c r="E6312" s="375">
        <v>5.4160000000000003E-5</v>
      </c>
      <c r="F6312" s="268">
        <f>IF(C6312="MAT.",VLOOKUP(A6312,INSUMOS_AUX!A:F,6,FALSE),0)</f>
        <v>123.87</v>
      </c>
      <c r="G6312" s="375">
        <f>IF(C6312="M.O.",VLOOKUP(A6312,INSUMOS_AUX!A:F,6,FALSE),0)</f>
        <v>0</v>
      </c>
    </row>
    <row r="6313" spans="1:7" ht="21">
      <c r="A6313" s="414">
        <v>38413</v>
      </c>
      <c r="B6313" s="372" t="s">
        <v>2921</v>
      </c>
      <c r="C6313" s="374" t="s">
        <v>43</v>
      </c>
      <c r="D6313" s="374" t="s">
        <v>2</v>
      </c>
      <c r="E6313" s="375">
        <v>8.8200000000000003E-6</v>
      </c>
      <c r="F6313" s="268">
        <f>IF(C6313="MAT.",VLOOKUP(A6313,INSUMOS_AUX!A:F,6,FALSE),0)</f>
        <v>623.17999999999995</v>
      </c>
      <c r="G6313" s="375">
        <f>IF(C6313="M.O.",VLOOKUP(A6313,INSUMOS_AUX!A:F,6,FALSE),0)</f>
        <v>0</v>
      </c>
    </row>
    <row r="6314" spans="1:7">
      <c r="A6314" s="414">
        <v>38476</v>
      </c>
      <c r="B6314" s="372" t="s">
        <v>2266</v>
      </c>
      <c r="C6314" s="374" t="s">
        <v>43</v>
      </c>
      <c r="D6314" s="374" t="s">
        <v>2</v>
      </c>
      <c r="E6314" s="375">
        <v>4.1140000000000003E-5</v>
      </c>
      <c r="F6314" s="268">
        <f>IF(C6314="MAT.",VLOOKUP(A6314,INSUMOS_AUX!A:F,6,FALSE),0)</f>
        <v>186.63</v>
      </c>
      <c r="G6314" s="375">
        <f>IF(C6314="M.O.",VLOOKUP(A6314,INSUMOS_AUX!A:F,6,FALSE),0)</f>
        <v>0</v>
      </c>
    </row>
    <row r="6315" spans="1:7">
      <c r="A6315" s="414">
        <v>38477</v>
      </c>
      <c r="B6315" s="372" t="s">
        <v>2267</v>
      </c>
      <c r="C6315" s="374" t="s">
        <v>43</v>
      </c>
      <c r="D6315" s="374" t="s">
        <v>2</v>
      </c>
      <c r="E6315" s="375">
        <v>8.8200000000000003E-6</v>
      </c>
      <c r="F6315" s="268">
        <f>IF(C6315="MAT.",VLOOKUP(A6315,INSUMOS_AUX!A:F,6,FALSE),0)</f>
        <v>528.54</v>
      </c>
      <c r="G6315" s="375">
        <f>IF(C6315="M.O.",VLOOKUP(A6315,INSUMOS_AUX!A:F,6,FALSE),0)</f>
        <v>0</v>
      </c>
    </row>
    <row r="6316" spans="1:7">
      <c r="A6316" s="414" t="s">
        <v>6461</v>
      </c>
      <c r="B6316" s="372" t="s">
        <v>6000</v>
      </c>
      <c r="C6316" s="374" t="s">
        <v>43</v>
      </c>
      <c r="D6316" s="374" t="s">
        <v>2</v>
      </c>
      <c r="E6316" s="375">
        <v>1</v>
      </c>
      <c r="F6316" s="268">
        <f>IF(C6316="MAT.",VLOOKUP(A6316,INSUMOS_AUX!A:F,6,FALSE),0)</f>
        <v>43.81</v>
      </c>
      <c r="G6316" s="375">
        <f>IF(C6316="M.O.",VLOOKUP(A6316,INSUMOS_AUX!A:F,6,FALSE),0)</f>
        <v>0</v>
      </c>
    </row>
    <row r="6317" spans="1:7">
      <c r="A6317" s="414"/>
      <c r="B6317" s="110"/>
      <c r="C6317" s="97"/>
      <c r="D6317" s="97"/>
      <c r="E6317" s="97"/>
      <c r="F6317" s="97"/>
      <c r="G6317" s="97"/>
    </row>
    <row r="6318" spans="1:7">
      <c r="A6318" s="414" t="s">
        <v>6001</v>
      </c>
      <c r="B6318" s="358" t="s">
        <v>6002</v>
      </c>
      <c r="C6318" s="360" t="s">
        <v>75</v>
      </c>
      <c r="D6318" s="360" t="s">
        <v>2</v>
      </c>
      <c r="E6318" s="361">
        <v>34</v>
      </c>
      <c r="F6318" s="361">
        <f t="shared" ref="F6318:G6318" si="211">SUMPRODUCT($E6319:$E6345,F6319:F6345)</f>
        <v>19.3673954046</v>
      </c>
      <c r="G6318" s="361">
        <f t="shared" si="211"/>
        <v>8.9033603199999991</v>
      </c>
    </row>
    <row r="6319" spans="1:7">
      <c r="A6319" s="414">
        <v>10</v>
      </c>
      <c r="B6319" s="372" t="s">
        <v>332</v>
      </c>
      <c r="C6319" s="374" t="s">
        <v>43</v>
      </c>
      <c r="D6319" s="374" t="s">
        <v>2</v>
      </c>
      <c r="E6319" s="375">
        <v>5.932728E-3</v>
      </c>
      <c r="F6319" s="268">
        <f>IF(C6319="MAT.",VLOOKUP(A6319,INSUMOS_AUX!A:F,6,FALSE),0)</f>
        <v>6.13</v>
      </c>
      <c r="G6319" s="375">
        <f>IF(C6319="M.O.",VLOOKUP(A6319,INSUMOS_AUX!A:F,6,FALSE),0)</f>
        <v>0</v>
      </c>
    </row>
    <row r="6320" spans="1:7" ht="21">
      <c r="A6320" s="414">
        <v>11359</v>
      </c>
      <c r="B6320" s="372" t="s">
        <v>5603</v>
      </c>
      <c r="C6320" s="374" t="s">
        <v>43</v>
      </c>
      <c r="D6320" s="374" t="s">
        <v>2</v>
      </c>
      <c r="E6320" s="375">
        <v>5.0098E-5</v>
      </c>
      <c r="F6320" s="268">
        <f>IF(C6320="MAT.",VLOOKUP(A6320,INSUMOS_AUX!A:F,6,FALSE),0)</f>
        <v>604.45000000000005</v>
      </c>
      <c r="G6320" s="375">
        <f>IF(C6320="M.O.",VLOOKUP(A6320,INSUMOS_AUX!A:F,6,FALSE),0)</f>
        <v>0</v>
      </c>
    </row>
    <row r="6321" spans="1:7">
      <c r="A6321" s="414">
        <v>12815</v>
      </c>
      <c r="B6321" s="372" t="s">
        <v>2406</v>
      </c>
      <c r="C6321" s="374" t="s">
        <v>43</v>
      </c>
      <c r="D6321" s="374" t="s">
        <v>2</v>
      </c>
      <c r="E6321" s="375">
        <v>6.7111339999999997E-3</v>
      </c>
      <c r="F6321" s="268">
        <f>IF(C6321="MAT.",VLOOKUP(A6321,INSUMOS_AUX!A:F,6,FALSE),0)</f>
        <v>5.65</v>
      </c>
      <c r="G6321" s="375">
        <f>IF(C6321="M.O.",VLOOKUP(A6321,INSUMOS_AUX!A:F,6,FALSE),0)</f>
        <v>0</v>
      </c>
    </row>
    <row r="6322" spans="1:7">
      <c r="A6322" s="414">
        <v>12892</v>
      </c>
      <c r="B6322" s="372" t="s">
        <v>328</v>
      </c>
      <c r="C6322" s="374" t="s">
        <v>43</v>
      </c>
      <c r="D6322" s="374" t="s">
        <v>98</v>
      </c>
      <c r="E6322" s="375">
        <v>1.0163604E-2</v>
      </c>
      <c r="F6322" s="268">
        <f>IF(C6322="MAT.",VLOOKUP(A6322,INSUMOS_AUX!A:F,6,FALSE),0)</f>
        <v>9</v>
      </c>
      <c r="G6322" s="375">
        <f>IF(C6322="M.O.",VLOOKUP(A6322,INSUMOS_AUX!A:F,6,FALSE),0)</f>
        <v>0</v>
      </c>
    </row>
    <row r="6323" spans="1:7">
      <c r="A6323" s="414">
        <v>12893</v>
      </c>
      <c r="B6323" s="372" t="s">
        <v>329</v>
      </c>
      <c r="C6323" s="374" t="s">
        <v>43</v>
      </c>
      <c r="D6323" s="374" t="s">
        <v>98</v>
      </c>
      <c r="E6323" s="375">
        <v>1.1847400000000001E-3</v>
      </c>
      <c r="F6323" s="268">
        <f>IF(C6323="MAT.",VLOOKUP(A6323,INSUMOS_AUX!A:F,6,FALSE),0)</f>
        <v>48</v>
      </c>
      <c r="G6323" s="375">
        <f>IF(C6323="M.O.",VLOOKUP(A6323,INSUMOS_AUX!A:F,6,FALSE),0)</f>
        <v>0</v>
      </c>
    </row>
    <row r="6324" spans="1:7">
      <c r="A6324" s="414">
        <v>2436</v>
      </c>
      <c r="B6324" s="372" t="s">
        <v>333</v>
      </c>
      <c r="C6324" s="374" t="s">
        <v>92</v>
      </c>
      <c r="D6324" s="374" t="s">
        <v>97</v>
      </c>
      <c r="E6324" s="375">
        <v>0.381137</v>
      </c>
      <c r="F6324" s="268">
        <f>IF(C6324="MAT.",VLOOKUP(A6324,INSUMOS_AUX!A:F,6,FALSE),0)</f>
        <v>0</v>
      </c>
      <c r="G6324" s="375">
        <f>IF(C6324="M.O.",VLOOKUP(A6324,INSUMOS_AUX!A:F,6,FALSE),0)</f>
        <v>13.35</v>
      </c>
    </row>
    <row r="6325" spans="1:7">
      <c r="A6325" s="414">
        <v>247</v>
      </c>
      <c r="B6325" s="372" t="s">
        <v>348</v>
      </c>
      <c r="C6325" s="374" t="s">
        <v>92</v>
      </c>
      <c r="D6325" s="374" t="s">
        <v>97</v>
      </c>
      <c r="E6325" s="375">
        <v>0.381137</v>
      </c>
      <c r="F6325" s="268">
        <f>IF(C6325="MAT.",VLOOKUP(A6325,INSUMOS_AUX!A:F,6,FALSE),0)</f>
        <v>0</v>
      </c>
      <c r="G6325" s="375">
        <f>IF(C6325="M.O.",VLOOKUP(A6325,INSUMOS_AUX!A:F,6,FALSE),0)</f>
        <v>10.01</v>
      </c>
    </row>
    <row r="6326" spans="1:7">
      <c r="A6326" s="414">
        <v>25966</v>
      </c>
      <c r="B6326" s="372" t="s">
        <v>3980</v>
      </c>
      <c r="C6326" s="374" t="s">
        <v>43</v>
      </c>
      <c r="D6326" s="374" t="s">
        <v>113</v>
      </c>
      <c r="E6326" s="375">
        <v>1.1185100000000001E-3</v>
      </c>
      <c r="F6326" s="268">
        <f>IF(C6326="MAT.",VLOOKUP(A6326,INSUMOS_AUX!A:F,6,FALSE),0)</f>
        <v>13.63</v>
      </c>
      <c r="G6326" s="375">
        <f>IF(C6326="M.O.",VLOOKUP(A6326,INSUMOS_AUX!A:F,6,FALSE),0)</f>
        <v>0</v>
      </c>
    </row>
    <row r="6327" spans="1:7">
      <c r="A6327" s="414">
        <v>2711</v>
      </c>
      <c r="B6327" s="372" t="s">
        <v>334</v>
      </c>
      <c r="C6327" s="374" t="s">
        <v>43</v>
      </c>
      <c r="D6327" s="374" t="s">
        <v>2</v>
      </c>
      <c r="E6327" s="375">
        <v>4.9180399999999998E-4</v>
      </c>
      <c r="F6327" s="268">
        <f>IF(C6327="MAT.",VLOOKUP(A6327,INSUMOS_AUX!A:F,6,FALSE),0)</f>
        <v>100.24</v>
      </c>
      <c r="G6327" s="375">
        <f>IF(C6327="M.O.",VLOOKUP(A6327,INSUMOS_AUX!A:F,6,FALSE),0)</f>
        <v>0</v>
      </c>
    </row>
    <row r="6328" spans="1:7">
      <c r="A6328" s="414">
        <v>36144</v>
      </c>
      <c r="B6328" s="372" t="s">
        <v>4026</v>
      </c>
      <c r="C6328" s="374" t="s">
        <v>43</v>
      </c>
      <c r="D6328" s="374" t="s">
        <v>2</v>
      </c>
      <c r="E6328" s="375">
        <v>8.2500528000000004E-2</v>
      </c>
      <c r="F6328" s="268">
        <f>IF(C6328="MAT.",VLOOKUP(A6328,INSUMOS_AUX!A:F,6,FALSE),0)</f>
        <v>1.1200000000000001</v>
      </c>
      <c r="G6328" s="375">
        <f>IF(C6328="M.O.",VLOOKUP(A6328,INSUMOS_AUX!A:F,6,FALSE),0)</f>
        <v>0</v>
      </c>
    </row>
    <row r="6329" spans="1:7">
      <c r="A6329" s="414">
        <v>36146</v>
      </c>
      <c r="B6329" s="372" t="s">
        <v>3883</v>
      </c>
      <c r="C6329" s="374" t="s">
        <v>43</v>
      </c>
      <c r="D6329" s="374" t="s">
        <v>2</v>
      </c>
      <c r="E6329" s="375">
        <v>9.17822E-4</v>
      </c>
      <c r="F6329" s="268">
        <f>IF(C6329="MAT.",VLOOKUP(A6329,INSUMOS_AUX!A:F,6,FALSE),0)</f>
        <v>170</v>
      </c>
      <c r="G6329" s="375">
        <f>IF(C6329="M.O.",VLOOKUP(A6329,INSUMOS_AUX!A:F,6,FALSE),0)</f>
        <v>0</v>
      </c>
    </row>
    <row r="6330" spans="1:7" ht="21">
      <c r="A6330" s="414">
        <v>36149</v>
      </c>
      <c r="B6330" s="372" t="s">
        <v>4647</v>
      </c>
      <c r="C6330" s="374" t="s">
        <v>43</v>
      </c>
      <c r="D6330" s="374" t="s">
        <v>2</v>
      </c>
      <c r="E6330" s="375">
        <v>5.3280000000000005E-4</v>
      </c>
      <c r="F6330" s="268">
        <f>IF(C6330="MAT.",VLOOKUP(A6330,INSUMOS_AUX!A:F,6,FALSE),0)</f>
        <v>117.5</v>
      </c>
      <c r="G6330" s="375">
        <f>IF(C6330="M.O.",VLOOKUP(A6330,INSUMOS_AUX!A:F,6,FALSE),0)</f>
        <v>0</v>
      </c>
    </row>
    <row r="6331" spans="1:7">
      <c r="A6331" s="414">
        <v>36150</v>
      </c>
      <c r="B6331" s="372" t="s">
        <v>780</v>
      </c>
      <c r="C6331" s="374" t="s">
        <v>43</v>
      </c>
      <c r="D6331" s="374" t="s">
        <v>2</v>
      </c>
      <c r="E6331" s="375">
        <v>1.9582620000000001E-3</v>
      </c>
      <c r="F6331" s="268">
        <f>IF(C6331="MAT.",VLOOKUP(A6331,INSUMOS_AUX!A:F,6,FALSE),0)</f>
        <v>29.7</v>
      </c>
      <c r="G6331" s="375">
        <f>IF(C6331="M.O.",VLOOKUP(A6331,INSUMOS_AUX!A:F,6,FALSE),0)</f>
        <v>0</v>
      </c>
    </row>
    <row r="6332" spans="1:7" ht="21">
      <c r="A6332" s="414">
        <v>36153</v>
      </c>
      <c r="B6332" s="372" t="s">
        <v>4184</v>
      </c>
      <c r="C6332" s="374" t="s">
        <v>43</v>
      </c>
      <c r="D6332" s="374" t="s">
        <v>2</v>
      </c>
      <c r="E6332" s="375">
        <v>7.9549999999999998E-4</v>
      </c>
      <c r="F6332" s="268">
        <f>IF(C6332="MAT.",VLOOKUP(A6332,INSUMOS_AUX!A:F,6,FALSE),0)</f>
        <v>133.75</v>
      </c>
      <c r="G6332" s="375">
        <f>IF(C6332="M.O.",VLOOKUP(A6332,INSUMOS_AUX!A:F,6,FALSE),0)</f>
        <v>0</v>
      </c>
    </row>
    <row r="6333" spans="1:7">
      <c r="A6333" s="414">
        <v>37370</v>
      </c>
      <c r="B6333" s="372" t="s">
        <v>104</v>
      </c>
      <c r="C6333" s="374" t="s">
        <v>43</v>
      </c>
      <c r="D6333" s="374" t="s">
        <v>97</v>
      </c>
      <c r="E6333" s="375">
        <v>0.74</v>
      </c>
      <c r="F6333" s="268">
        <f>IF(C6333="MAT.",VLOOKUP(A6333,INSUMOS_AUX!A:F,6,FALSE),0)</f>
        <v>1.7</v>
      </c>
      <c r="G6333" s="375">
        <f>IF(C6333="M.O.",VLOOKUP(A6333,INSUMOS_AUX!A:F,6,FALSE),0)</f>
        <v>0</v>
      </c>
    </row>
    <row r="6334" spans="1:7">
      <c r="A6334" s="414">
        <v>37371</v>
      </c>
      <c r="B6334" s="372" t="s">
        <v>105</v>
      </c>
      <c r="C6334" s="374" t="s">
        <v>43</v>
      </c>
      <c r="D6334" s="374" t="s">
        <v>97</v>
      </c>
      <c r="E6334" s="375">
        <v>0.74</v>
      </c>
      <c r="F6334" s="268">
        <f>IF(C6334="MAT.",VLOOKUP(A6334,INSUMOS_AUX!A:F,6,FALSE),0)</f>
        <v>0.64</v>
      </c>
      <c r="G6334" s="375">
        <f>IF(C6334="M.O.",VLOOKUP(A6334,INSUMOS_AUX!A:F,6,FALSE),0)</f>
        <v>0</v>
      </c>
    </row>
    <row r="6335" spans="1:7">
      <c r="A6335" s="414">
        <v>37372</v>
      </c>
      <c r="B6335" s="372" t="s">
        <v>106</v>
      </c>
      <c r="C6335" s="374" t="s">
        <v>43</v>
      </c>
      <c r="D6335" s="374" t="s">
        <v>97</v>
      </c>
      <c r="E6335" s="375">
        <v>0.74</v>
      </c>
      <c r="F6335" s="268">
        <f>IF(C6335="MAT.",VLOOKUP(A6335,INSUMOS_AUX!A:F,6,FALSE),0)</f>
        <v>0.37</v>
      </c>
      <c r="G6335" s="375">
        <f>IF(C6335="M.O.",VLOOKUP(A6335,INSUMOS_AUX!A:F,6,FALSE),0)</f>
        <v>0</v>
      </c>
    </row>
    <row r="6336" spans="1:7">
      <c r="A6336" s="414">
        <v>37373</v>
      </c>
      <c r="B6336" s="372" t="s">
        <v>107</v>
      </c>
      <c r="C6336" s="374" t="s">
        <v>43</v>
      </c>
      <c r="D6336" s="374" t="s">
        <v>97</v>
      </c>
      <c r="E6336" s="375">
        <v>0.74</v>
      </c>
      <c r="F6336" s="268">
        <f>IF(C6336="MAT.",VLOOKUP(A6336,INSUMOS_AUX!A:F,6,FALSE),0)</f>
        <v>0.02</v>
      </c>
      <c r="G6336" s="375">
        <f>IF(C6336="M.O.",VLOOKUP(A6336,INSUMOS_AUX!A:F,6,FALSE),0)</f>
        <v>0</v>
      </c>
    </row>
    <row r="6337" spans="1:7">
      <c r="A6337" s="414">
        <v>38382</v>
      </c>
      <c r="B6337" s="372" t="s">
        <v>2915</v>
      </c>
      <c r="C6337" s="374" t="s">
        <v>43</v>
      </c>
      <c r="D6337" s="374" t="s">
        <v>2</v>
      </c>
      <c r="E6337" s="375">
        <v>2.0202000000000002E-3</v>
      </c>
      <c r="F6337" s="268">
        <f>IF(C6337="MAT.",VLOOKUP(A6337,INSUMOS_AUX!A:F,6,FALSE),0)</f>
        <v>7.37</v>
      </c>
      <c r="G6337" s="375">
        <f>IF(C6337="M.O.",VLOOKUP(A6337,INSUMOS_AUX!A:F,6,FALSE),0)</f>
        <v>0</v>
      </c>
    </row>
    <row r="6338" spans="1:7">
      <c r="A6338" s="414">
        <v>38390</v>
      </c>
      <c r="B6338" s="372" t="s">
        <v>4067</v>
      </c>
      <c r="C6338" s="374" t="s">
        <v>43</v>
      </c>
      <c r="D6338" s="374" t="s">
        <v>2</v>
      </c>
      <c r="E6338" s="375">
        <v>1.1185100000000001E-3</v>
      </c>
      <c r="F6338" s="268">
        <f>IF(C6338="MAT.",VLOOKUP(A6338,INSUMOS_AUX!A:F,6,FALSE),0)</f>
        <v>22.22</v>
      </c>
      <c r="G6338" s="375">
        <f>IF(C6338="M.O.",VLOOKUP(A6338,INSUMOS_AUX!A:F,6,FALSE),0)</f>
        <v>0</v>
      </c>
    </row>
    <row r="6339" spans="1:7">
      <c r="A6339" s="414">
        <v>38393</v>
      </c>
      <c r="B6339" s="372" t="s">
        <v>4066</v>
      </c>
      <c r="C6339" s="374" t="s">
        <v>43</v>
      </c>
      <c r="D6339" s="374" t="s">
        <v>2</v>
      </c>
      <c r="E6339" s="375">
        <v>1.1185100000000001E-3</v>
      </c>
      <c r="F6339" s="268">
        <f>IF(C6339="MAT.",VLOOKUP(A6339,INSUMOS_AUX!A:F,6,FALSE),0)</f>
        <v>10.02</v>
      </c>
      <c r="G6339" s="375">
        <f>IF(C6339="M.O.",VLOOKUP(A6339,INSUMOS_AUX!A:F,6,FALSE),0)</f>
        <v>0</v>
      </c>
    </row>
    <row r="6340" spans="1:7">
      <c r="A6340" s="414">
        <v>38396</v>
      </c>
      <c r="B6340" s="372" t="s">
        <v>4090</v>
      </c>
      <c r="C6340" s="374" t="s">
        <v>43</v>
      </c>
      <c r="D6340" s="374" t="s">
        <v>2</v>
      </c>
      <c r="E6340" s="375">
        <v>4.0108000000000003E-5</v>
      </c>
      <c r="F6340" s="268">
        <f>IF(C6340="MAT.",VLOOKUP(A6340,INSUMOS_AUX!A:F,6,FALSE),0)</f>
        <v>308.81</v>
      </c>
      <c r="G6340" s="375">
        <f>IF(C6340="M.O.",VLOOKUP(A6340,INSUMOS_AUX!A:F,6,FALSE),0)</f>
        <v>0</v>
      </c>
    </row>
    <row r="6341" spans="1:7">
      <c r="A6341" s="414">
        <v>38399</v>
      </c>
      <c r="B6341" s="372" t="s">
        <v>914</v>
      </c>
      <c r="C6341" s="374" t="s">
        <v>43</v>
      </c>
      <c r="D6341" s="374" t="s">
        <v>2</v>
      </c>
      <c r="E6341" s="375">
        <v>2.00392E-4</v>
      </c>
      <c r="F6341" s="268">
        <f>IF(C6341="MAT.",VLOOKUP(A6341,INSUMOS_AUX!A:F,6,FALSE),0)</f>
        <v>123.87</v>
      </c>
      <c r="G6341" s="375">
        <f>IF(C6341="M.O.",VLOOKUP(A6341,INSUMOS_AUX!A:F,6,FALSE),0)</f>
        <v>0</v>
      </c>
    </row>
    <row r="6342" spans="1:7" ht="21">
      <c r="A6342" s="414">
        <v>38413</v>
      </c>
      <c r="B6342" s="372" t="s">
        <v>2921</v>
      </c>
      <c r="C6342" s="374" t="s">
        <v>43</v>
      </c>
      <c r="D6342" s="374" t="s">
        <v>2</v>
      </c>
      <c r="E6342" s="375">
        <v>3.2634E-5</v>
      </c>
      <c r="F6342" s="268">
        <f>IF(C6342="MAT.",VLOOKUP(A6342,INSUMOS_AUX!A:F,6,FALSE),0)</f>
        <v>623.17999999999995</v>
      </c>
      <c r="G6342" s="375">
        <f>IF(C6342="M.O.",VLOOKUP(A6342,INSUMOS_AUX!A:F,6,FALSE),0)</f>
        <v>0</v>
      </c>
    </row>
    <row r="6343" spans="1:7">
      <c r="A6343" s="414">
        <v>38476</v>
      </c>
      <c r="B6343" s="372" t="s">
        <v>2266</v>
      </c>
      <c r="C6343" s="374" t="s">
        <v>43</v>
      </c>
      <c r="D6343" s="374" t="s">
        <v>2</v>
      </c>
      <c r="E6343" s="375">
        <v>1.52218E-4</v>
      </c>
      <c r="F6343" s="268">
        <f>IF(C6343="MAT.",VLOOKUP(A6343,INSUMOS_AUX!A:F,6,FALSE),0)</f>
        <v>186.63</v>
      </c>
      <c r="G6343" s="375">
        <f>IF(C6343="M.O.",VLOOKUP(A6343,INSUMOS_AUX!A:F,6,FALSE),0)</f>
        <v>0</v>
      </c>
    </row>
    <row r="6344" spans="1:7">
      <c r="A6344" s="414">
        <v>38477</v>
      </c>
      <c r="B6344" s="372" t="s">
        <v>2267</v>
      </c>
      <c r="C6344" s="374" t="s">
        <v>43</v>
      </c>
      <c r="D6344" s="374" t="s">
        <v>2</v>
      </c>
      <c r="E6344" s="375">
        <v>3.2634E-5</v>
      </c>
      <c r="F6344" s="268">
        <f>IF(C6344="MAT.",VLOOKUP(A6344,INSUMOS_AUX!A:F,6,FALSE),0)</f>
        <v>528.54</v>
      </c>
      <c r="G6344" s="375">
        <f>IF(C6344="M.O.",VLOOKUP(A6344,INSUMOS_AUX!A:F,6,FALSE),0)</f>
        <v>0</v>
      </c>
    </row>
    <row r="6345" spans="1:7">
      <c r="A6345" s="414" t="s">
        <v>6462</v>
      </c>
      <c r="B6345" s="372" t="s">
        <v>6002</v>
      </c>
      <c r="C6345" s="374" t="s">
        <v>43</v>
      </c>
      <c r="D6345" s="374" t="s">
        <v>2</v>
      </c>
      <c r="E6345" s="375">
        <v>1</v>
      </c>
      <c r="F6345" s="268">
        <f>IF(C6345="MAT.",VLOOKUP(A6345,INSUMOS_AUX!A:F,6,FALSE),0)</f>
        <v>16.399999999999999</v>
      </c>
      <c r="G6345" s="375">
        <f>IF(C6345="M.O.",VLOOKUP(A6345,INSUMOS_AUX!A:F,6,FALSE),0)</f>
        <v>0</v>
      </c>
    </row>
    <row r="6346" spans="1:7">
      <c r="A6346" s="414"/>
      <c r="B6346" s="110"/>
      <c r="C6346" s="97"/>
      <c r="D6346" s="97"/>
      <c r="E6346" s="97"/>
      <c r="F6346" s="97"/>
      <c r="G6346" s="97"/>
    </row>
    <row r="6347" spans="1:7">
      <c r="A6347" s="414" t="s">
        <v>6003</v>
      </c>
      <c r="B6347" s="377" t="s">
        <v>6004</v>
      </c>
      <c r="C6347" s="69"/>
      <c r="D6347" s="69"/>
      <c r="E6347" s="69"/>
      <c r="F6347" s="69"/>
      <c r="G6347" s="69"/>
    </row>
    <row r="6348" spans="1:7">
      <c r="A6348" s="414"/>
      <c r="B6348" s="110"/>
      <c r="C6348" s="97"/>
      <c r="D6348" s="97"/>
      <c r="E6348" s="97"/>
      <c r="F6348" s="97"/>
      <c r="G6348" s="97"/>
    </row>
    <row r="6349" spans="1:7">
      <c r="A6349" s="414" t="s">
        <v>6005</v>
      </c>
      <c r="B6349" s="358" t="s">
        <v>6006</v>
      </c>
      <c r="C6349" s="360" t="s">
        <v>75</v>
      </c>
      <c r="D6349" s="360" t="s">
        <v>78</v>
      </c>
      <c r="E6349" s="361">
        <v>60</v>
      </c>
      <c r="F6349" s="361">
        <f t="shared" ref="F6349:G6349" si="212">SUMPRODUCT($E6350:$E6375,F6350:F6375)</f>
        <v>2.7514990684999998</v>
      </c>
      <c r="G6349" s="361">
        <f t="shared" si="212"/>
        <v>2.0627752500000001</v>
      </c>
    </row>
    <row r="6350" spans="1:7">
      <c r="A6350" s="414">
        <v>10</v>
      </c>
      <c r="B6350" s="372" t="s">
        <v>332</v>
      </c>
      <c r="C6350" s="374" t="s">
        <v>43</v>
      </c>
      <c r="D6350" s="374" t="s">
        <v>2</v>
      </c>
      <c r="E6350" s="375">
        <v>1.20258E-3</v>
      </c>
      <c r="F6350" s="268">
        <f>IF(C6350="MAT.",VLOOKUP(A6350,INSUMOS_AUX!A:F,6,FALSE),0)</f>
        <v>6.13</v>
      </c>
      <c r="G6350" s="375">
        <f>IF(C6350="M.O.",VLOOKUP(A6350,INSUMOS_AUX!A:F,6,FALSE),0)</f>
        <v>0</v>
      </c>
    </row>
    <row r="6351" spans="1:7" ht="21">
      <c r="A6351" s="414">
        <v>11359</v>
      </c>
      <c r="B6351" s="372" t="s">
        <v>5603</v>
      </c>
      <c r="C6351" s="374" t="s">
        <v>43</v>
      </c>
      <c r="D6351" s="374" t="s">
        <v>2</v>
      </c>
      <c r="E6351" s="375">
        <v>1.0155E-5</v>
      </c>
      <c r="F6351" s="268">
        <f>IF(C6351="MAT.",VLOOKUP(A6351,INSUMOS_AUX!A:F,6,FALSE),0)</f>
        <v>604.45000000000005</v>
      </c>
      <c r="G6351" s="375">
        <f>IF(C6351="M.O.",VLOOKUP(A6351,INSUMOS_AUX!A:F,6,FALSE),0)</f>
        <v>0</v>
      </c>
    </row>
    <row r="6352" spans="1:7">
      <c r="A6352" s="414">
        <v>12815</v>
      </c>
      <c r="B6352" s="372" t="s">
        <v>2406</v>
      </c>
      <c r="C6352" s="374" t="s">
        <v>43</v>
      </c>
      <c r="D6352" s="374" t="s">
        <v>2</v>
      </c>
      <c r="E6352" s="375">
        <v>1.3603650000000001E-3</v>
      </c>
      <c r="F6352" s="268">
        <f>IF(C6352="MAT.",VLOOKUP(A6352,INSUMOS_AUX!A:F,6,FALSE),0)</f>
        <v>5.65</v>
      </c>
      <c r="G6352" s="375">
        <f>IF(C6352="M.O.",VLOOKUP(A6352,INSUMOS_AUX!A:F,6,FALSE),0)</f>
        <v>0</v>
      </c>
    </row>
    <row r="6353" spans="1:7">
      <c r="A6353" s="414">
        <v>12892</v>
      </c>
      <c r="B6353" s="372" t="s">
        <v>328</v>
      </c>
      <c r="C6353" s="374" t="s">
        <v>43</v>
      </c>
      <c r="D6353" s="374" t="s">
        <v>98</v>
      </c>
      <c r="E6353" s="375">
        <v>2.0601899999999999E-3</v>
      </c>
      <c r="F6353" s="268">
        <f>IF(C6353="MAT.",VLOOKUP(A6353,INSUMOS_AUX!A:F,6,FALSE),0)</f>
        <v>9</v>
      </c>
      <c r="G6353" s="375">
        <f>IF(C6353="M.O.",VLOOKUP(A6353,INSUMOS_AUX!A:F,6,FALSE),0)</f>
        <v>0</v>
      </c>
    </row>
    <row r="6354" spans="1:7">
      <c r="A6354" s="414">
        <v>12893</v>
      </c>
      <c r="B6354" s="372" t="s">
        <v>329</v>
      </c>
      <c r="C6354" s="374" t="s">
        <v>43</v>
      </c>
      <c r="D6354" s="374" t="s">
        <v>98</v>
      </c>
      <c r="E6354" s="375">
        <v>2.4015000000000001E-4</v>
      </c>
      <c r="F6354" s="268">
        <f>IF(C6354="MAT.",VLOOKUP(A6354,INSUMOS_AUX!A:F,6,FALSE),0)</f>
        <v>48</v>
      </c>
      <c r="G6354" s="375">
        <f>IF(C6354="M.O.",VLOOKUP(A6354,INSUMOS_AUX!A:F,6,FALSE),0)</f>
        <v>0</v>
      </c>
    </row>
    <row r="6355" spans="1:7">
      <c r="A6355" s="414">
        <v>2436</v>
      </c>
      <c r="B6355" s="372" t="s">
        <v>333</v>
      </c>
      <c r="C6355" s="374" t="s">
        <v>92</v>
      </c>
      <c r="D6355" s="374" t="s">
        <v>97</v>
      </c>
      <c r="E6355" s="375">
        <v>0.15451500000000001</v>
      </c>
      <c r="F6355" s="268">
        <f>IF(C6355="MAT.",VLOOKUP(A6355,INSUMOS_AUX!A:F,6,FALSE),0)</f>
        <v>0</v>
      </c>
      <c r="G6355" s="375">
        <f>IF(C6355="M.O.",VLOOKUP(A6355,INSUMOS_AUX!A:F,6,FALSE),0)</f>
        <v>13.35</v>
      </c>
    </row>
    <row r="6356" spans="1:7">
      <c r="A6356" s="414">
        <v>25966</v>
      </c>
      <c r="B6356" s="372" t="s">
        <v>3980</v>
      </c>
      <c r="C6356" s="374" t="s">
        <v>43</v>
      </c>
      <c r="D6356" s="374" t="s">
        <v>113</v>
      </c>
      <c r="E6356" s="375">
        <v>2.26725E-4</v>
      </c>
      <c r="F6356" s="268">
        <f>IF(C6356="MAT.",VLOOKUP(A6356,INSUMOS_AUX!A:F,6,FALSE),0)</f>
        <v>13.63</v>
      </c>
      <c r="G6356" s="375">
        <f>IF(C6356="M.O.",VLOOKUP(A6356,INSUMOS_AUX!A:F,6,FALSE),0)</f>
        <v>0</v>
      </c>
    </row>
    <row r="6357" spans="1:7">
      <c r="A6357" s="414">
        <v>2711</v>
      </c>
      <c r="B6357" s="372" t="s">
        <v>334</v>
      </c>
      <c r="C6357" s="374" t="s">
        <v>43</v>
      </c>
      <c r="D6357" s="374" t="s">
        <v>2</v>
      </c>
      <c r="E6357" s="375">
        <v>9.9690000000000003E-5</v>
      </c>
      <c r="F6357" s="268">
        <f>IF(C6357="MAT.",VLOOKUP(A6357,INSUMOS_AUX!A:F,6,FALSE),0)</f>
        <v>100.24</v>
      </c>
      <c r="G6357" s="375">
        <f>IF(C6357="M.O.",VLOOKUP(A6357,INSUMOS_AUX!A:F,6,FALSE),0)</f>
        <v>0</v>
      </c>
    </row>
    <row r="6358" spans="1:7">
      <c r="A6358" s="414">
        <v>36144</v>
      </c>
      <c r="B6358" s="372" t="s">
        <v>4026</v>
      </c>
      <c r="C6358" s="374" t="s">
        <v>43</v>
      </c>
      <c r="D6358" s="374" t="s">
        <v>2</v>
      </c>
      <c r="E6358" s="375">
        <v>1.6723080000000001E-2</v>
      </c>
      <c r="F6358" s="268">
        <f>IF(C6358="MAT.",VLOOKUP(A6358,INSUMOS_AUX!A:F,6,FALSE),0)</f>
        <v>1.1200000000000001</v>
      </c>
      <c r="G6358" s="375">
        <f>IF(C6358="M.O.",VLOOKUP(A6358,INSUMOS_AUX!A:F,6,FALSE),0)</f>
        <v>0</v>
      </c>
    </row>
    <row r="6359" spans="1:7">
      <c r="A6359" s="414">
        <v>36146</v>
      </c>
      <c r="B6359" s="372" t="s">
        <v>3883</v>
      </c>
      <c r="C6359" s="374" t="s">
        <v>43</v>
      </c>
      <c r="D6359" s="374" t="s">
        <v>2</v>
      </c>
      <c r="E6359" s="375">
        <v>1.86045E-4</v>
      </c>
      <c r="F6359" s="268">
        <f>IF(C6359="MAT.",VLOOKUP(A6359,INSUMOS_AUX!A:F,6,FALSE),0)</f>
        <v>170</v>
      </c>
      <c r="G6359" s="375">
        <f>IF(C6359="M.O.",VLOOKUP(A6359,INSUMOS_AUX!A:F,6,FALSE),0)</f>
        <v>0</v>
      </c>
    </row>
    <row r="6360" spans="1:7" ht="21">
      <c r="A6360" s="414">
        <v>36149</v>
      </c>
      <c r="B6360" s="372" t="s">
        <v>4647</v>
      </c>
      <c r="C6360" s="374" t="s">
        <v>43</v>
      </c>
      <c r="D6360" s="374" t="s">
        <v>2</v>
      </c>
      <c r="E6360" s="375">
        <v>1.08E-4</v>
      </c>
      <c r="F6360" s="268">
        <f>IF(C6360="MAT.",VLOOKUP(A6360,INSUMOS_AUX!A:F,6,FALSE),0)</f>
        <v>117.5</v>
      </c>
      <c r="G6360" s="375">
        <f>IF(C6360="M.O.",VLOOKUP(A6360,INSUMOS_AUX!A:F,6,FALSE),0)</f>
        <v>0</v>
      </c>
    </row>
    <row r="6361" spans="1:7">
      <c r="A6361" s="414">
        <v>36150</v>
      </c>
      <c r="B6361" s="372" t="s">
        <v>780</v>
      </c>
      <c r="C6361" s="374" t="s">
        <v>43</v>
      </c>
      <c r="D6361" s="374" t="s">
        <v>2</v>
      </c>
      <c r="E6361" s="375">
        <v>3.96945E-4</v>
      </c>
      <c r="F6361" s="268">
        <f>IF(C6361="MAT.",VLOOKUP(A6361,INSUMOS_AUX!A:F,6,FALSE),0)</f>
        <v>29.7</v>
      </c>
      <c r="G6361" s="375">
        <f>IF(C6361="M.O.",VLOOKUP(A6361,INSUMOS_AUX!A:F,6,FALSE),0)</f>
        <v>0</v>
      </c>
    </row>
    <row r="6362" spans="1:7" ht="21">
      <c r="A6362" s="414">
        <v>36153</v>
      </c>
      <c r="B6362" s="372" t="s">
        <v>4184</v>
      </c>
      <c r="C6362" s="374" t="s">
        <v>43</v>
      </c>
      <c r="D6362" s="374" t="s">
        <v>2</v>
      </c>
      <c r="E6362" s="375">
        <v>1.6124999999999999E-4</v>
      </c>
      <c r="F6362" s="268">
        <f>IF(C6362="MAT.",VLOOKUP(A6362,INSUMOS_AUX!A:F,6,FALSE),0)</f>
        <v>133.75</v>
      </c>
      <c r="G6362" s="375">
        <f>IF(C6362="M.O.",VLOOKUP(A6362,INSUMOS_AUX!A:F,6,FALSE),0)</f>
        <v>0</v>
      </c>
    </row>
    <row r="6363" spans="1:7">
      <c r="A6363" s="414">
        <v>37370</v>
      </c>
      <c r="B6363" s="372" t="s">
        <v>104</v>
      </c>
      <c r="C6363" s="374" t="s">
        <v>43</v>
      </c>
      <c r="D6363" s="374" t="s">
        <v>97</v>
      </c>
      <c r="E6363" s="375">
        <v>0.15</v>
      </c>
      <c r="F6363" s="268">
        <f>IF(C6363="MAT.",VLOOKUP(A6363,INSUMOS_AUX!A:F,6,FALSE),0)</f>
        <v>1.7</v>
      </c>
      <c r="G6363" s="375">
        <f>IF(C6363="M.O.",VLOOKUP(A6363,INSUMOS_AUX!A:F,6,FALSE),0)</f>
        <v>0</v>
      </c>
    </row>
    <row r="6364" spans="1:7">
      <c r="A6364" s="414">
        <v>37371</v>
      </c>
      <c r="B6364" s="372" t="s">
        <v>105</v>
      </c>
      <c r="C6364" s="374" t="s">
        <v>43</v>
      </c>
      <c r="D6364" s="374" t="s">
        <v>97</v>
      </c>
      <c r="E6364" s="375">
        <v>0.15</v>
      </c>
      <c r="F6364" s="268">
        <f>IF(C6364="MAT.",VLOOKUP(A6364,INSUMOS_AUX!A:F,6,FALSE),0)</f>
        <v>0.64</v>
      </c>
      <c r="G6364" s="375">
        <f>IF(C6364="M.O.",VLOOKUP(A6364,INSUMOS_AUX!A:F,6,FALSE),0)</f>
        <v>0</v>
      </c>
    </row>
    <row r="6365" spans="1:7">
      <c r="A6365" s="414">
        <v>37372</v>
      </c>
      <c r="B6365" s="372" t="s">
        <v>106</v>
      </c>
      <c r="C6365" s="374" t="s">
        <v>43</v>
      </c>
      <c r="D6365" s="374" t="s">
        <v>97</v>
      </c>
      <c r="E6365" s="375">
        <v>0.15</v>
      </c>
      <c r="F6365" s="268">
        <f>IF(C6365="MAT.",VLOOKUP(A6365,INSUMOS_AUX!A:F,6,FALSE),0)</f>
        <v>0.37</v>
      </c>
      <c r="G6365" s="375">
        <f>IF(C6365="M.O.",VLOOKUP(A6365,INSUMOS_AUX!A:F,6,FALSE),0)</f>
        <v>0</v>
      </c>
    </row>
    <row r="6366" spans="1:7">
      <c r="A6366" s="414">
        <v>37373</v>
      </c>
      <c r="B6366" s="372" t="s">
        <v>107</v>
      </c>
      <c r="C6366" s="374" t="s">
        <v>43</v>
      </c>
      <c r="D6366" s="374" t="s">
        <v>97</v>
      </c>
      <c r="E6366" s="375">
        <v>0.15</v>
      </c>
      <c r="F6366" s="268">
        <f>IF(C6366="MAT.",VLOOKUP(A6366,INSUMOS_AUX!A:F,6,FALSE),0)</f>
        <v>0.02</v>
      </c>
      <c r="G6366" s="375">
        <f>IF(C6366="M.O.",VLOOKUP(A6366,INSUMOS_AUX!A:F,6,FALSE),0)</f>
        <v>0</v>
      </c>
    </row>
    <row r="6367" spans="1:7">
      <c r="A6367" s="414">
        <v>38382</v>
      </c>
      <c r="B6367" s="372" t="s">
        <v>2915</v>
      </c>
      <c r="C6367" s="374" t="s">
        <v>43</v>
      </c>
      <c r="D6367" s="374" t="s">
        <v>2</v>
      </c>
      <c r="E6367" s="375">
        <v>4.0949999999999998E-4</v>
      </c>
      <c r="F6367" s="268">
        <f>IF(C6367="MAT.",VLOOKUP(A6367,INSUMOS_AUX!A:F,6,FALSE),0)</f>
        <v>7.37</v>
      </c>
      <c r="G6367" s="375">
        <f>IF(C6367="M.O.",VLOOKUP(A6367,INSUMOS_AUX!A:F,6,FALSE),0)</f>
        <v>0</v>
      </c>
    </row>
    <row r="6368" spans="1:7">
      <c r="A6368" s="414">
        <v>38390</v>
      </c>
      <c r="B6368" s="372" t="s">
        <v>4067</v>
      </c>
      <c r="C6368" s="374" t="s">
        <v>43</v>
      </c>
      <c r="D6368" s="374" t="s">
        <v>2</v>
      </c>
      <c r="E6368" s="375">
        <v>2.26725E-4</v>
      </c>
      <c r="F6368" s="268">
        <f>IF(C6368="MAT.",VLOOKUP(A6368,INSUMOS_AUX!A:F,6,FALSE),0)</f>
        <v>22.22</v>
      </c>
      <c r="G6368" s="375">
        <f>IF(C6368="M.O.",VLOOKUP(A6368,INSUMOS_AUX!A:F,6,FALSE),0)</f>
        <v>0</v>
      </c>
    </row>
    <row r="6369" spans="1:7">
      <c r="A6369" s="414">
        <v>38393</v>
      </c>
      <c r="B6369" s="372" t="s">
        <v>4066</v>
      </c>
      <c r="C6369" s="374" t="s">
        <v>43</v>
      </c>
      <c r="D6369" s="374" t="s">
        <v>2</v>
      </c>
      <c r="E6369" s="375">
        <v>2.26725E-4</v>
      </c>
      <c r="F6369" s="268">
        <f>IF(C6369="MAT.",VLOOKUP(A6369,INSUMOS_AUX!A:F,6,FALSE),0)</f>
        <v>10.02</v>
      </c>
      <c r="G6369" s="375">
        <f>IF(C6369="M.O.",VLOOKUP(A6369,INSUMOS_AUX!A:F,6,FALSE),0)</f>
        <v>0</v>
      </c>
    </row>
    <row r="6370" spans="1:7">
      <c r="A6370" s="414">
        <v>38396</v>
      </c>
      <c r="B6370" s="372" t="s">
        <v>4090</v>
      </c>
      <c r="C6370" s="374" t="s">
        <v>43</v>
      </c>
      <c r="D6370" s="374" t="s">
        <v>2</v>
      </c>
      <c r="E6370" s="375">
        <v>8.1300000000000001E-6</v>
      </c>
      <c r="F6370" s="268">
        <f>IF(C6370="MAT.",VLOOKUP(A6370,INSUMOS_AUX!A:F,6,FALSE),0)</f>
        <v>308.81</v>
      </c>
      <c r="G6370" s="375">
        <f>IF(C6370="M.O.",VLOOKUP(A6370,INSUMOS_AUX!A:F,6,FALSE),0)</f>
        <v>0</v>
      </c>
    </row>
    <row r="6371" spans="1:7">
      <c r="A6371" s="414">
        <v>38399</v>
      </c>
      <c r="B6371" s="372" t="s">
        <v>914</v>
      </c>
      <c r="C6371" s="374" t="s">
        <v>43</v>
      </c>
      <c r="D6371" s="374" t="s">
        <v>2</v>
      </c>
      <c r="E6371" s="375">
        <v>4.0620000000000001E-5</v>
      </c>
      <c r="F6371" s="268">
        <f>IF(C6371="MAT.",VLOOKUP(A6371,INSUMOS_AUX!A:F,6,FALSE),0)</f>
        <v>123.87</v>
      </c>
      <c r="G6371" s="375">
        <f>IF(C6371="M.O.",VLOOKUP(A6371,INSUMOS_AUX!A:F,6,FALSE),0)</f>
        <v>0</v>
      </c>
    </row>
    <row r="6372" spans="1:7" ht="21">
      <c r="A6372" s="414">
        <v>38413</v>
      </c>
      <c r="B6372" s="372" t="s">
        <v>2921</v>
      </c>
      <c r="C6372" s="374" t="s">
        <v>43</v>
      </c>
      <c r="D6372" s="374" t="s">
        <v>2</v>
      </c>
      <c r="E6372" s="375">
        <v>6.6150000000000002E-6</v>
      </c>
      <c r="F6372" s="268">
        <f>IF(C6372="MAT.",VLOOKUP(A6372,INSUMOS_AUX!A:F,6,FALSE),0)</f>
        <v>623.17999999999995</v>
      </c>
      <c r="G6372" s="375">
        <f>IF(C6372="M.O.",VLOOKUP(A6372,INSUMOS_AUX!A:F,6,FALSE),0)</f>
        <v>0</v>
      </c>
    </row>
    <row r="6373" spans="1:7">
      <c r="A6373" s="414">
        <v>38476</v>
      </c>
      <c r="B6373" s="372" t="s">
        <v>2266</v>
      </c>
      <c r="C6373" s="374" t="s">
        <v>43</v>
      </c>
      <c r="D6373" s="374" t="s">
        <v>2</v>
      </c>
      <c r="E6373" s="375">
        <v>3.0855000000000002E-5</v>
      </c>
      <c r="F6373" s="268">
        <f>IF(C6373="MAT.",VLOOKUP(A6373,INSUMOS_AUX!A:F,6,FALSE),0)</f>
        <v>186.63</v>
      </c>
      <c r="G6373" s="375">
        <f>IF(C6373="M.O.",VLOOKUP(A6373,INSUMOS_AUX!A:F,6,FALSE),0)</f>
        <v>0</v>
      </c>
    </row>
    <row r="6374" spans="1:7">
      <c r="A6374" s="414">
        <v>38477</v>
      </c>
      <c r="B6374" s="372" t="s">
        <v>2267</v>
      </c>
      <c r="C6374" s="374" t="s">
        <v>43</v>
      </c>
      <c r="D6374" s="374" t="s">
        <v>2</v>
      </c>
      <c r="E6374" s="375">
        <v>6.6150000000000002E-6</v>
      </c>
      <c r="F6374" s="268">
        <f>IF(C6374="MAT.",VLOOKUP(A6374,INSUMOS_AUX!A:F,6,FALSE),0)</f>
        <v>528.54</v>
      </c>
      <c r="G6374" s="375">
        <f>IF(C6374="M.O.",VLOOKUP(A6374,INSUMOS_AUX!A:F,6,FALSE),0)</f>
        <v>0</v>
      </c>
    </row>
    <row r="6375" spans="1:7">
      <c r="A6375" s="414" t="s">
        <v>6463</v>
      </c>
      <c r="B6375" s="372" t="s">
        <v>6464</v>
      </c>
      <c r="C6375" s="374" t="s">
        <v>43</v>
      </c>
      <c r="D6375" s="374" t="s">
        <v>78</v>
      </c>
      <c r="E6375" s="375">
        <v>1</v>
      </c>
      <c r="F6375" s="268">
        <f>IF(C6375="MAT.",VLOOKUP(A6375,INSUMOS_AUX!A:F,6,FALSE),0)</f>
        <v>2.15</v>
      </c>
      <c r="G6375" s="375">
        <f>IF(C6375="M.O.",VLOOKUP(A6375,INSUMOS_AUX!A:F,6,FALSE),0)</f>
        <v>0</v>
      </c>
    </row>
    <row r="6376" spans="1:7">
      <c r="A6376" s="414"/>
      <c r="B6376" s="110"/>
      <c r="C6376" s="97"/>
      <c r="D6376" s="97"/>
      <c r="E6376" s="97"/>
      <c r="F6376" s="97"/>
      <c r="G6376" s="97"/>
    </row>
    <row r="6377" spans="1:7">
      <c r="A6377" s="414" t="s">
        <v>6007</v>
      </c>
      <c r="B6377" s="358" t="s">
        <v>6008</v>
      </c>
      <c r="C6377" s="360" t="s">
        <v>75</v>
      </c>
      <c r="D6377" s="360" t="s">
        <v>78</v>
      </c>
      <c r="E6377" s="361">
        <v>25</v>
      </c>
      <c r="F6377" s="361">
        <f t="shared" ref="F6377:G6377" si="213">SUMPRODUCT($E6378:$E6403,F6378:F6403)</f>
        <v>6.421998758</v>
      </c>
      <c r="G6377" s="361">
        <f t="shared" si="213"/>
        <v>2.7503670000000002</v>
      </c>
    </row>
    <row r="6378" spans="1:7">
      <c r="A6378" s="414">
        <v>10</v>
      </c>
      <c r="B6378" s="372" t="s">
        <v>332</v>
      </c>
      <c r="C6378" s="374" t="s">
        <v>43</v>
      </c>
      <c r="D6378" s="374" t="s">
        <v>2</v>
      </c>
      <c r="E6378" s="375">
        <v>1.60344E-3</v>
      </c>
      <c r="F6378" s="268">
        <f>IF(C6378="MAT.",VLOOKUP(A6378,INSUMOS_AUX!A:F,6,FALSE),0)</f>
        <v>6.13</v>
      </c>
      <c r="G6378" s="375">
        <f>IF(C6378="M.O.",VLOOKUP(A6378,INSUMOS_AUX!A:F,6,FALSE),0)</f>
        <v>0</v>
      </c>
    </row>
    <row r="6379" spans="1:7" ht="21">
      <c r="A6379" s="414">
        <v>11359</v>
      </c>
      <c r="B6379" s="372" t="s">
        <v>5603</v>
      </c>
      <c r="C6379" s="374" t="s">
        <v>43</v>
      </c>
      <c r="D6379" s="374" t="s">
        <v>2</v>
      </c>
      <c r="E6379" s="375">
        <v>1.3540000000000001E-5</v>
      </c>
      <c r="F6379" s="268">
        <f>IF(C6379="MAT.",VLOOKUP(A6379,INSUMOS_AUX!A:F,6,FALSE),0)</f>
        <v>604.45000000000005</v>
      </c>
      <c r="G6379" s="375">
        <f>IF(C6379="M.O.",VLOOKUP(A6379,INSUMOS_AUX!A:F,6,FALSE),0)</f>
        <v>0</v>
      </c>
    </row>
    <row r="6380" spans="1:7">
      <c r="A6380" s="414">
        <v>12815</v>
      </c>
      <c r="B6380" s="372" t="s">
        <v>2406</v>
      </c>
      <c r="C6380" s="374" t="s">
        <v>43</v>
      </c>
      <c r="D6380" s="374" t="s">
        <v>2</v>
      </c>
      <c r="E6380" s="375">
        <v>1.8138200000000001E-3</v>
      </c>
      <c r="F6380" s="268">
        <f>IF(C6380="MAT.",VLOOKUP(A6380,INSUMOS_AUX!A:F,6,FALSE),0)</f>
        <v>5.65</v>
      </c>
      <c r="G6380" s="375">
        <f>IF(C6380="M.O.",VLOOKUP(A6380,INSUMOS_AUX!A:F,6,FALSE),0)</f>
        <v>0</v>
      </c>
    </row>
    <row r="6381" spans="1:7">
      <c r="A6381" s="414">
        <v>12892</v>
      </c>
      <c r="B6381" s="372" t="s">
        <v>328</v>
      </c>
      <c r="C6381" s="374" t="s">
        <v>43</v>
      </c>
      <c r="D6381" s="374" t="s">
        <v>98</v>
      </c>
      <c r="E6381" s="375">
        <v>2.7469199999999999E-3</v>
      </c>
      <c r="F6381" s="268">
        <f>IF(C6381="MAT.",VLOOKUP(A6381,INSUMOS_AUX!A:F,6,FALSE),0)</f>
        <v>9</v>
      </c>
      <c r="G6381" s="375">
        <f>IF(C6381="M.O.",VLOOKUP(A6381,INSUMOS_AUX!A:F,6,FALSE),0)</f>
        <v>0</v>
      </c>
    </row>
    <row r="6382" spans="1:7">
      <c r="A6382" s="414">
        <v>12893</v>
      </c>
      <c r="B6382" s="372" t="s">
        <v>329</v>
      </c>
      <c r="C6382" s="374" t="s">
        <v>43</v>
      </c>
      <c r="D6382" s="374" t="s">
        <v>98</v>
      </c>
      <c r="E6382" s="375">
        <v>3.2019999999999998E-4</v>
      </c>
      <c r="F6382" s="268">
        <f>IF(C6382="MAT.",VLOOKUP(A6382,INSUMOS_AUX!A:F,6,FALSE),0)</f>
        <v>48</v>
      </c>
      <c r="G6382" s="375">
        <f>IF(C6382="M.O.",VLOOKUP(A6382,INSUMOS_AUX!A:F,6,FALSE),0)</f>
        <v>0</v>
      </c>
    </row>
    <row r="6383" spans="1:7">
      <c r="A6383" s="414">
        <v>2436</v>
      </c>
      <c r="B6383" s="372" t="s">
        <v>333</v>
      </c>
      <c r="C6383" s="374" t="s">
        <v>92</v>
      </c>
      <c r="D6383" s="374" t="s">
        <v>97</v>
      </c>
      <c r="E6383" s="375">
        <v>0.20602000000000001</v>
      </c>
      <c r="F6383" s="268">
        <f>IF(C6383="MAT.",VLOOKUP(A6383,INSUMOS_AUX!A:F,6,FALSE),0)</f>
        <v>0</v>
      </c>
      <c r="G6383" s="375">
        <f>IF(C6383="M.O.",VLOOKUP(A6383,INSUMOS_AUX!A:F,6,FALSE),0)</f>
        <v>13.35</v>
      </c>
    </row>
    <row r="6384" spans="1:7">
      <c r="A6384" s="414">
        <v>25966</v>
      </c>
      <c r="B6384" s="372" t="s">
        <v>3980</v>
      </c>
      <c r="C6384" s="374" t="s">
        <v>43</v>
      </c>
      <c r="D6384" s="374" t="s">
        <v>113</v>
      </c>
      <c r="E6384" s="375">
        <v>3.0229999999999998E-4</v>
      </c>
      <c r="F6384" s="268">
        <f>IF(C6384="MAT.",VLOOKUP(A6384,INSUMOS_AUX!A:F,6,FALSE),0)</f>
        <v>13.63</v>
      </c>
      <c r="G6384" s="375">
        <f>IF(C6384="M.O.",VLOOKUP(A6384,INSUMOS_AUX!A:F,6,FALSE),0)</f>
        <v>0</v>
      </c>
    </row>
    <row r="6385" spans="1:7">
      <c r="A6385" s="414">
        <v>2711</v>
      </c>
      <c r="B6385" s="372" t="s">
        <v>334</v>
      </c>
      <c r="C6385" s="374" t="s">
        <v>43</v>
      </c>
      <c r="D6385" s="374" t="s">
        <v>2</v>
      </c>
      <c r="E6385" s="375">
        <v>1.3291999999999999E-4</v>
      </c>
      <c r="F6385" s="268">
        <f>IF(C6385="MAT.",VLOOKUP(A6385,INSUMOS_AUX!A:F,6,FALSE),0)</f>
        <v>100.24</v>
      </c>
      <c r="G6385" s="375">
        <f>IF(C6385="M.O.",VLOOKUP(A6385,INSUMOS_AUX!A:F,6,FALSE),0)</f>
        <v>0</v>
      </c>
    </row>
    <row r="6386" spans="1:7">
      <c r="A6386" s="414">
        <v>36144</v>
      </c>
      <c r="B6386" s="372" t="s">
        <v>4026</v>
      </c>
      <c r="C6386" s="374" t="s">
        <v>43</v>
      </c>
      <c r="D6386" s="374" t="s">
        <v>2</v>
      </c>
      <c r="E6386" s="375">
        <v>2.2297440000000002E-2</v>
      </c>
      <c r="F6386" s="268">
        <f>IF(C6386="MAT.",VLOOKUP(A6386,INSUMOS_AUX!A:F,6,FALSE),0)</f>
        <v>1.1200000000000001</v>
      </c>
      <c r="G6386" s="375">
        <f>IF(C6386="M.O.",VLOOKUP(A6386,INSUMOS_AUX!A:F,6,FALSE),0)</f>
        <v>0</v>
      </c>
    </row>
    <row r="6387" spans="1:7">
      <c r="A6387" s="414">
        <v>36146</v>
      </c>
      <c r="B6387" s="372" t="s">
        <v>3883</v>
      </c>
      <c r="C6387" s="374" t="s">
        <v>43</v>
      </c>
      <c r="D6387" s="374" t="s">
        <v>2</v>
      </c>
      <c r="E6387" s="375">
        <v>2.4805999999999998E-4</v>
      </c>
      <c r="F6387" s="268">
        <f>IF(C6387="MAT.",VLOOKUP(A6387,INSUMOS_AUX!A:F,6,FALSE),0)</f>
        <v>170</v>
      </c>
      <c r="G6387" s="375">
        <f>IF(C6387="M.O.",VLOOKUP(A6387,INSUMOS_AUX!A:F,6,FALSE),0)</f>
        <v>0</v>
      </c>
    </row>
    <row r="6388" spans="1:7" ht="21">
      <c r="A6388" s="414">
        <v>36149</v>
      </c>
      <c r="B6388" s="372" t="s">
        <v>4647</v>
      </c>
      <c r="C6388" s="374" t="s">
        <v>43</v>
      </c>
      <c r="D6388" s="374" t="s">
        <v>2</v>
      </c>
      <c r="E6388" s="375">
        <v>1.44E-4</v>
      </c>
      <c r="F6388" s="268">
        <f>IF(C6388="MAT.",VLOOKUP(A6388,INSUMOS_AUX!A:F,6,FALSE),0)</f>
        <v>117.5</v>
      </c>
      <c r="G6388" s="375">
        <f>IF(C6388="M.O.",VLOOKUP(A6388,INSUMOS_AUX!A:F,6,FALSE),0)</f>
        <v>0</v>
      </c>
    </row>
    <row r="6389" spans="1:7">
      <c r="A6389" s="414">
        <v>36150</v>
      </c>
      <c r="B6389" s="372" t="s">
        <v>780</v>
      </c>
      <c r="C6389" s="374" t="s">
        <v>43</v>
      </c>
      <c r="D6389" s="374" t="s">
        <v>2</v>
      </c>
      <c r="E6389" s="375">
        <v>5.2926000000000004E-4</v>
      </c>
      <c r="F6389" s="268">
        <f>IF(C6389="MAT.",VLOOKUP(A6389,INSUMOS_AUX!A:F,6,FALSE),0)</f>
        <v>29.7</v>
      </c>
      <c r="G6389" s="375">
        <f>IF(C6389="M.O.",VLOOKUP(A6389,INSUMOS_AUX!A:F,6,FALSE),0)</f>
        <v>0</v>
      </c>
    </row>
    <row r="6390" spans="1:7" ht="21">
      <c r="A6390" s="414">
        <v>36153</v>
      </c>
      <c r="B6390" s="372" t="s">
        <v>4184</v>
      </c>
      <c r="C6390" s="374" t="s">
        <v>43</v>
      </c>
      <c r="D6390" s="374" t="s">
        <v>2</v>
      </c>
      <c r="E6390" s="375">
        <v>2.1499999999999999E-4</v>
      </c>
      <c r="F6390" s="268">
        <f>IF(C6390="MAT.",VLOOKUP(A6390,INSUMOS_AUX!A:F,6,FALSE),0)</f>
        <v>133.75</v>
      </c>
      <c r="G6390" s="375">
        <f>IF(C6390="M.O.",VLOOKUP(A6390,INSUMOS_AUX!A:F,6,FALSE),0)</f>
        <v>0</v>
      </c>
    </row>
    <row r="6391" spans="1:7">
      <c r="A6391" s="414">
        <v>37370</v>
      </c>
      <c r="B6391" s="372" t="s">
        <v>104</v>
      </c>
      <c r="C6391" s="374" t="s">
        <v>43</v>
      </c>
      <c r="D6391" s="374" t="s">
        <v>97</v>
      </c>
      <c r="E6391" s="375">
        <v>0.2</v>
      </c>
      <c r="F6391" s="268">
        <f>IF(C6391="MAT.",VLOOKUP(A6391,INSUMOS_AUX!A:F,6,FALSE),0)</f>
        <v>1.7</v>
      </c>
      <c r="G6391" s="375">
        <f>IF(C6391="M.O.",VLOOKUP(A6391,INSUMOS_AUX!A:F,6,FALSE),0)</f>
        <v>0</v>
      </c>
    </row>
    <row r="6392" spans="1:7">
      <c r="A6392" s="414">
        <v>37371</v>
      </c>
      <c r="B6392" s="372" t="s">
        <v>105</v>
      </c>
      <c r="C6392" s="374" t="s">
        <v>43</v>
      </c>
      <c r="D6392" s="374" t="s">
        <v>97</v>
      </c>
      <c r="E6392" s="375">
        <v>0.2</v>
      </c>
      <c r="F6392" s="268">
        <f>IF(C6392="MAT.",VLOOKUP(A6392,INSUMOS_AUX!A:F,6,FALSE),0)</f>
        <v>0.64</v>
      </c>
      <c r="G6392" s="375">
        <f>IF(C6392="M.O.",VLOOKUP(A6392,INSUMOS_AUX!A:F,6,FALSE),0)</f>
        <v>0</v>
      </c>
    </row>
    <row r="6393" spans="1:7">
      <c r="A6393" s="414">
        <v>37372</v>
      </c>
      <c r="B6393" s="372" t="s">
        <v>106</v>
      </c>
      <c r="C6393" s="374" t="s">
        <v>43</v>
      </c>
      <c r="D6393" s="374" t="s">
        <v>97</v>
      </c>
      <c r="E6393" s="375">
        <v>0.2</v>
      </c>
      <c r="F6393" s="268">
        <f>IF(C6393="MAT.",VLOOKUP(A6393,INSUMOS_AUX!A:F,6,FALSE),0)</f>
        <v>0.37</v>
      </c>
      <c r="G6393" s="375">
        <f>IF(C6393="M.O.",VLOOKUP(A6393,INSUMOS_AUX!A:F,6,FALSE),0)</f>
        <v>0</v>
      </c>
    </row>
    <row r="6394" spans="1:7">
      <c r="A6394" s="414">
        <v>37373</v>
      </c>
      <c r="B6394" s="372" t="s">
        <v>107</v>
      </c>
      <c r="C6394" s="374" t="s">
        <v>43</v>
      </c>
      <c r="D6394" s="374" t="s">
        <v>97</v>
      </c>
      <c r="E6394" s="375">
        <v>0.2</v>
      </c>
      <c r="F6394" s="268">
        <f>IF(C6394="MAT.",VLOOKUP(A6394,INSUMOS_AUX!A:F,6,FALSE),0)</f>
        <v>0.02</v>
      </c>
      <c r="G6394" s="375">
        <f>IF(C6394="M.O.",VLOOKUP(A6394,INSUMOS_AUX!A:F,6,FALSE),0)</f>
        <v>0</v>
      </c>
    </row>
    <row r="6395" spans="1:7">
      <c r="A6395" s="414">
        <v>38382</v>
      </c>
      <c r="B6395" s="372" t="s">
        <v>2915</v>
      </c>
      <c r="C6395" s="374" t="s">
        <v>43</v>
      </c>
      <c r="D6395" s="374" t="s">
        <v>2</v>
      </c>
      <c r="E6395" s="375">
        <v>5.4600000000000004E-4</v>
      </c>
      <c r="F6395" s="268">
        <f>IF(C6395="MAT.",VLOOKUP(A6395,INSUMOS_AUX!A:F,6,FALSE),0)</f>
        <v>7.37</v>
      </c>
      <c r="G6395" s="375">
        <f>IF(C6395="M.O.",VLOOKUP(A6395,INSUMOS_AUX!A:F,6,FALSE),0)</f>
        <v>0</v>
      </c>
    </row>
    <row r="6396" spans="1:7">
      <c r="A6396" s="414">
        <v>38390</v>
      </c>
      <c r="B6396" s="372" t="s">
        <v>4067</v>
      </c>
      <c r="C6396" s="374" t="s">
        <v>43</v>
      </c>
      <c r="D6396" s="374" t="s">
        <v>2</v>
      </c>
      <c r="E6396" s="375">
        <v>3.0229999999999998E-4</v>
      </c>
      <c r="F6396" s="268">
        <f>IF(C6396="MAT.",VLOOKUP(A6396,INSUMOS_AUX!A:F,6,FALSE),0)</f>
        <v>22.22</v>
      </c>
      <c r="G6396" s="375">
        <f>IF(C6396="M.O.",VLOOKUP(A6396,INSUMOS_AUX!A:F,6,FALSE),0)</f>
        <v>0</v>
      </c>
    </row>
    <row r="6397" spans="1:7">
      <c r="A6397" s="414">
        <v>38393</v>
      </c>
      <c r="B6397" s="372" t="s">
        <v>4066</v>
      </c>
      <c r="C6397" s="374" t="s">
        <v>43</v>
      </c>
      <c r="D6397" s="374" t="s">
        <v>2</v>
      </c>
      <c r="E6397" s="375">
        <v>3.0229999999999998E-4</v>
      </c>
      <c r="F6397" s="268">
        <f>IF(C6397="MAT.",VLOOKUP(A6397,INSUMOS_AUX!A:F,6,FALSE),0)</f>
        <v>10.02</v>
      </c>
      <c r="G6397" s="375">
        <f>IF(C6397="M.O.",VLOOKUP(A6397,INSUMOS_AUX!A:F,6,FALSE),0)</f>
        <v>0</v>
      </c>
    </row>
    <row r="6398" spans="1:7">
      <c r="A6398" s="414">
        <v>38396</v>
      </c>
      <c r="B6398" s="372" t="s">
        <v>4090</v>
      </c>
      <c r="C6398" s="374" t="s">
        <v>43</v>
      </c>
      <c r="D6398" s="374" t="s">
        <v>2</v>
      </c>
      <c r="E6398" s="375">
        <v>1.084E-5</v>
      </c>
      <c r="F6398" s="268">
        <f>IF(C6398="MAT.",VLOOKUP(A6398,INSUMOS_AUX!A:F,6,FALSE),0)</f>
        <v>308.81</v>
      </c>
      <c r="G6398" s="375">
        <f>IF(C6398="M.O.",VLOOKUP(A6398,INSUMOS_AUX!A:F,6,FALSE),0)</f>
        <v>0</v>
      </c>
    </row>
    <row r="6399" spans="1:7">
      <c r="A6399" s="414">
        <v>38399</v>
      </c>
      <c r="B6399" s="372" t="s">
        <v>914</v>
      </c>
      <c r="C6399" s="374" t="s">
        <v>43</v>
      </c>
      <c r="D6399" s="374" t="s">
        <v>2</v>
      </c>
      <c r="E6399" s="375">
        <v>5.4160000000000003E-5</v>
      </c>
      <c r="F6399" s="268">
        <f>IF(C6399="MAT.",VLOOKUP(A6399,INSUMOS_AUX!A:F,6,FALSE),0)</f>
        <v>123.87</v>
      </c>
      <c r="G6399" s="375">
        <f>IF(C6399="M.O.",VLOOKUP(A6399,INSUMOS_AUX!A:F,6,FALSE),0)</f>
        <v>0</v>
      </c>
    </row>
    <row r="6400" spans="1:7" ht="21">
      <c r="A6400" s="414">
        <v>38413</v>
      </c>
      <c r="B6400" s="372" t="s">
        <v>2921</v>
      </c>
      <c r="C6400" s="374" t="s">
        <v>43</v>
      </c>
      <c r="D6400" s="374" t="s">
        <v>2</v>
      </c>
      <c r="E6400" s="375">
        <v>8.8200000000000003E-6</v>
      </c>
      <c r="F6400" s="268">
        <f>IF(C6400="MAT.",VLOOKUP(A6400,INSUMOS_AUX!A:F,6,FALSE),0)</f>
        <v>623.17999999999995</v>
      </c>
      <c r="G6400" s="375">
        <f>IF(C6400="M.O.",VLOOKUP(A6400,INSUMOS_AUX!A:F,6,FALSE),0)</f>
        <v>0</v>
      </c>
    </row>
    <row r="6401" spans="1:7">
      <c r="A6401" s="414">
        <v>38476</v>
      </c>
      <c r="B6401" s="372" t="s">
        <v>2266</v>
      </c>
      <c r="C6401" s="374" t="s">
        <v>43</v>
      </c>
      <c r="D6401" s="374" t="s">
        <v>2</v>
      </c>
      <c r="E6401" s="375">
        <v>4.1140000000000003E-5</v>
      </c>
      <c r="F6401" s="268">
        <f>IF(C6401="MAT.",VLOOKUP(A6401,INSUMOS_AUX!A:F,6,FALSE),0)</f>
        <v>186.63</v>
      </c>
      <c r="G6401" s="375">
        <f>IF(C6401="M.O.",VLOOKUP(A6401,INSUMOS_AUX!A:F,6,FALSE),0)</f>
        <v>0</v>
      </c>
    </row>
    <row r="6402" spans="1:7">
      <c r="A6402" s="414">
        <v>38477</v>
      </c>
      <c r="B6402" s="372" t="s">
        <v>2267</v>
      </c>
      <c r="C6402" s="374" t="s">
        <v>43</v>
      </c>
      <c r="D6402" s="374" t="s">
        <v>2</v>
      </c>
      <c r="E6402" s="375">
        <v>8.8200000000000003E-6</v>
      </c>
      <c r="F6402" s="268">
        <f>IF(C6402="MAT.",VLOOKUP(A6402,INSUMOS_AUX!A:F,6,FALSE),0)</f>
        <v>528.54</v>
      </c>
      <c r="G6402" s="375">
        <f>IF(C6402="M.O.",VLOOKUP(A6402,INSUMOS_AUX!A:F,6,FALSE),0)</f>
        <v>0</v>
      </c>
    </row>
    <row r="6403" spans="1:7">
      <c r="A6403" s="414" t="s">
        <v>6664</v>
      </c>
      <c r="B6403" s="372" t="s">
        <v>6466</v>
      </c>
      <c r="C6403" s="374" t="s">
        <v>43</v>
      </c>
      <c r="D6403" s="374" t="s">
        <v>78</v>
      </c>
      <c r="E6403" s="375">
        <v>1</v>
      </c>
      <c r="F6403" s="268">
        <f>IF(C6403="MAT.",VLOOKUP(A6403,INSUMOS_AUX!A:F,6,FALSE),0)</f>
        <v>5.62</v>
      </c>
      <c r="G6403" s="375">
        <f>IF(C6403="M.O.",VLOOKUP(A6403,INSUMOS_AUX!A:F,6,FALSE),0)</f>
        <v>0</v>
      </c>
    </row>
    <row r="6404" spans="1:7">
      <c r="A6404" s="96"/>
      <c r="B6404" s="110"/>
      <c r="C6404" s="97"/>
      <c r="D6404" s="97"/>
      <c r="E6404" s="97"/>
      <c r="F6404" s="97"/>
      <c r="G6404" s="97"/>
    </row>
    <row r="6405" spans="1:7">
      <c r="A6405" s="359" t="s">
        <v>6009</v>
      </c>
      <c r="B6405" s="358" t="s">
        <v>6010</v>
      </c>
      <c r="C6405" s="360" t="s">
        <v>75</v>
      </c>
      <c r="D6405" s="360" t="s">
        <v>2</v>
      </c>
      <c r="E6405" s="361">
        <v>4</v>
      </c>
      <c r="F6405" s="361">
        <f t="shared" ref="F6405:G6405" si="214">SUMPRODUCT($E6406:$E6431,F6406:F6431)</f>
        <v>8.2308269172366657</v>
      </c>
      <c r="G6405" s="361">
        <f t="shared" si="214"/>
        <v>0.22002935999999998</v>
      </c>
    </row>
    <row r="6406" spans="1:7">
      <c r="A6406" s="375">
        <v>10</v>
      </c>
      <c r="B6406" s="372" t="s">
        <v>332</v>
      </c>
      <c r="C6406" s="374" t="s">
        <v>43</v>
      </c>
      <c r="D6406" s="374" t="s">
        <v>2</v>
      </c>
      <c r="E6406" s="375">
        <v>1.2827499999999999E-4</v>
      </c>
      <c r="F6406" s="268">
        <f>IF(C6406="MAT.",VLOOKUP(A6406,INSUMOS_AUX!A:F,6,FALSE),0)</f>
        <v>6.13</v>
      </c>
      <c r="G6406" s="375">
        <f>IF(C6406="M.O.",VLOOKUP(A6406,INSUMOS_AUX!A:F,6,FALSE),0)</f>
        <v>0</v>
      </c>
    </row>
    <row r="6407" spans="1:7" ht="21">
      <c r="A6407" s="375">
        <v>11359</v>
      </c>
      <c r="B6407" s="372" t="s">
        <v>5603</v>
      </c>
      <c r="C6407" s="374" t="s">
        <v>43</v>
      </c>
      <c r="D6407" s="374" t="s">
        <v>2</v>
      </c>
      <c r="E6407" s="375">
        <v>1.083E-6</v>
      </c>
      <c r="F6407" s="268">
        <f>IF(C6407="MAT.",VLOOKUP(A6407,INSUMOS_AUX!A:F,6,FALSE),0)</f>
        <v>604.45000000000005</v>
      </c>
      <c r="G6407" s="375">
        <f>IF(C6407="M.O.",VLOOKUP(A6407,INSUMOS_AUX!A:F,6,FALSE),0)</f>
        <v>0</v>
      </c>
    </row>
    <row r="6408" spans="1:7">
      <c r="A6408" s="375">
        <v>12815</v>
      </c>
      <c r="B6408" s="372" t="s">
        <v>2406</v>
      </c>
      <c r="C6408" s="374" t="s">
        <v>43</v>
      </c>
      <c r="D6408" s="374" t="s">
        <v>2</v>
      </c>
      <c r="E6408" s="375">
        <v>1.4510599999999999E-4</v>
      </c>
      <c r="F6408" s="268">
        <f>IF(C6408="MAT.",VLOOKUP(A6408,INSUMOS_AUX!A:F,6,FALSE),0)</f>
        <v>5.65</v>
      </c>
      <c r="G6408" s="375">
        <f>IF(C6408="M.O.",VLOOKUP(A6408,INSUMOS_AUX!A:F,6,FALSE),0)</f>
        <v>0</v>
      </c>
    </row>
    <row r="6409" spans="1:7">
      <c r="A6409" s="375">
        <v>12892</v>
      </c>
      <c r="B6409" s="372" t="s">
        <v>328</v>
      </c>
      <c r="C6409" s="374" t="s">
        <v>43</v>
      </c>
      <c r="D6409" s="374" t="s">
        <v>98</v>
      </c>
      <c r="E6409" s="375">
        <v>2.1975400000000001E-4</v>
      </c>
      <c r="F6409" s="268">
        <f>IF(C6409="MAT.",VLOOKUP(A6409,INSUMOS_AUX!A:F,6,FALSE),0)</f>
        <v>9</v>
      </c>
      <c r="G6409" s="375">
        <f>IF(C6409="M.O.",VLOOKUP(A6409,INSUMOS_AUX!A:F,6,FALSE),0)</f>
        <v>0</v>
      </c>
    </row>
    <row r="6410" spans="1:7">
      <c r="A6410" s="375">
        <v>12893</v>
      </c>
      <c r="B6410" s="372" t="s">
        <v>329</v>
      </c>
      <c r="C6410" s="374" t="s">
        <v>43</v>
      </c>
      <c r="D6410" s="374" t="s">
        <v>98</v>
      </c>
      <c r="E6410" s="375">
        <v>2.5616E-5</v>
      </c>
      <c r="F6410" s="268">
        <f>IF(C6410="MAT.",VLOOKUP(A6410,INSUMOS_AUX!A:F,6,FALSE),0)</f>
        <v>48</v>
      </c>
      <c r="G6410" s="375">
        <f>IF(C6410="M.O.",VLOOKUP(A6410,INSUMOS_AUX!A:F,6,FALSE),0)</f>
        <v>0</v>
      </c>
    </row>
    <row r="6411" spans="1:7">
      <c r="A6411" s="375">
        <v>2436</v>
      </c>
      <c r="B6411" s="372" t="s">
        <v>333</v>
      </c>
      <c r="C6411" s="374" t="s">
        <v>92</v>
      </c>
      <c r="D6411" s="374" t="s">
        <v>97</v>
      </c>
      <c r="E6411" s="375">
        <v>1.6481599999999999E-2</v>
      </c>
      <c r="F6411" s="268">
        <f>IF(C6411="MAT.",VLOOKUP(A6411,INSUMOS_AUX!A:F,6,FALSE),0)</f>
        <v>0</v>
      </c>
      <c r="G6411" s="375">
        <f>IF(C6411="M.O.",VLOOKUP(A6411,INSUMOS_AUX!A:F,6,FALSE),0)</f>
        <v>13.35</v>
      </c>
    </row>
    <row r="6412" spans="1:7">
      <c r="A6412" s="375">
        <v>25966</v>
      </c>
      <c r="B6412" s="372" t="s">
        <v>3980</v>
      </c>
      <c r="C6412" s="374" t="s">
        <v>43</v>
      </c>
      <c r="D6412" s="374" t="s">
        <v>113</v>
      </c>
      <c r="E6412" s="375">
        <v>2.4184000000000001E-5</v>
      </c>
      <c r="F6412" s="268">
        <f>IF(C6412="MAT.",VLOOKUP(A6412,INSUMOS_AUX!A:F,6,FALSE),0)</f>
        <v>13.63</v>
      </c>
      <c r="G6412" s="375">
        <f>IF(C6412="M.O.",VLOOKUP(A6412,INSUMOS_AUX!A:F,6,FALSE),0)</f>
        <v>0</v>
      </c>
    </row>
    <row r="6413" spans="1:7">
      <c r="A6413" s="375">
        <v>2711</v>
      </c>
      <c r="B6413" s="372" t="s">
        <v>334</v>
      </c>
      <c r="C6413" s="374" t="s">
        <v>43</v>
      </c>
      <c r="D6413" s="374" t="s">
        <v>2</v>
      </c>
      <c r="E6413" s="375">
        <v>1.0634E-5</v>
      </c>
      <c r="F6413" s="268">
        <f>IF(C6413="MAT.",VLOOKUP(A6413,INSUMOS_AUX!A:F,6,FALSE),0)</f>
        <v>100.24</v>
      </c>
      <c r="G6413" s="375">
        <f>IF(C6413="M.O.",VLOOKUP(A6413,INSUMOS_AUX!A:F,6,FALSE),0)</f>
        <v>0</v>
      </c>
    </row>
    <row r="6414" spans="1:7">
      <c r="A6414" s="375">
        <v>36144</v>
      </c>
      <c r="B6414" s="372" t="s">
        <v>4026</v>
      </c>
      <c r="C6414" s="374" t="s">
        <v>43</v>
      </c>
      <c r="D6414" s="374" t="s">
        <v>2</v>
      </c>
      <c r="E6414" s="375">
        <v>1.7837949999999999E-3</v>
      </c>
      <c r="F6414" s="268">
        <f>IF(C6414="MAT.",VLOOKUP(A6414,INSUMOS_AUX!A:F,6,FALSE),0)</f>
        <v>1.1200000000000001</v>
      </c>
      <c r="G6414" s="375">
        <f>IF(C6414="M.O.",VLOOKUP(A6414,INSUMOS_AUX!A:F,6,FALSE),0)</f>
        <v>0</v>
      </c>
    </row>
    <row r="6415" spans="1:7">
      <c r="A6415" s="375">
        <v>36146</v>
      </c>
      <c r="B6415" s="372" t="s">
        <v>3883</v>
      </c>
      <c r="C6415" s="374" t="s">
        <v>43</v>
      </c>
      <c r="D6415" s="374" t="s">
        <v>2</v>
      </c>
      <c r="E6415" s="375">
        <v>1.9845000000000001E-5</v>
      </c>
      <c r="F6415" s="268">
        <f>IF(C6415="MAT.",VLOOKUP(A6415,INSUMOS_AUX!A:F,6,FALSE),0)</f>
        <v>170</v>
      </c>
      <c r="G6415" s="375">
        <f>IF(C6415="M.O.",VLOOKUP(A6415,INSUMOS_AUX!A:F,6,FALSE),0)</f>
        <v>0</v>
      </c>
    </row>
    <row r="6416" spans="1:7" ht="21">
      <c r="A6416" s="375">
        <v>36149</v>
      </c>
      <c r="B6416" s="372" t="s">
        <v>4647</v>
      </c>
      <c r="C6416" s="374" t="s">
        <v>43</v>
      </c>
      <c r="D6416" s="374" t="s">
        <v>2</v>
      </c>
      <c r="E6416" s="375">
        <v>1.152E-5</v>
      </c>
      <c r="F6416" s="268">
        <f>IF(C6416="MAT.",VLOOKUP(A6416,INSUMOS_AUX!A:F,6,FALSE),0)</f>
        <v>117.5</v>
      </c>
      <c r="G6416" s="375">
        <f>IF(C6416="M.O.",VLOOKUP(A6416,INSUMOS_AUX!A:F,6,FALSE),0)</f>
        <v>0</v>
      </c>
    </row>
    <row r="6417" spans="1:7">
      <c r="A6417" s="375">
        <v>36150</v>
      </c>
      <c r="B6417" s="372" t="s">
        <v>780</v>
      </c>
      <c r="C6417" s="374" t="s">
        <v>43</v>
      </c>
      <c r="D6417" s="374" t="s">
        <v>2</v>
      </c>
      <c r="E6417" s="375">
        <v>4.2341E-5</v>
      </c>
      <c r="F6417" s="268">
        <f>IF(C6417="MAT.",VLOOKUP(A6417,INSUMOS_AUX!A:F,6,FALSE),0)</f>
        <v>29.7</v>
      </c>
      <c r="G6417" s="375">
        <f>IF(C6417="M.O.",VLOOKUP(A6417,INSUMOS_AUX!A:F,6,FALSE),0)</f>
        <v>0</v>
      </c>
    </row>
    <row r="6418" spans="1:7" ht="21">
      <c r="A6418" s="375">
        <v>36153</v>
      </c>
      <c r="B6418" s="372" t="s">
        <v>4184</v>
      </c>
      <c r="C6418" s="374" t="s">
        <v>43</v>
      </c>
      <c r="D6418" s="374" t="s">
        <v>2</v>
      </c>
      <c r="E6418" s="375">
        <v>1.7200000000000001E-5</v>
      </c>
      <c r="F6418" s="268">
        <f>IF(C6418="MAT.",VLOOKUP(A6418,INSUMOS_AUX!A:F,6,FALSE),0)</f>
        <v>133.75</v>
      </c>
      <c r="G6418" s="375">
        <f>IF(C6418="M.O.",VLOOKUP(A6418,INSUMOS_AUX!A:F,6,FALSE),0)</f>
        <v>0</v>
      </c>
    </row>
    <row r="6419" spans="1:7">
      <c r="A6419" s="375">
        <v>37370</v>
      </c>
      <c r="B6419" s="372" t="s">
        <v>104</v>
      </c>
      <c r="C6419" s="374" t="s">
        <v>43</v>
      </c>
      <c r="D6419" s="374" t="s">
        <v>97</v>
      </c>
      <c r="E6419" s="375">
        <v>1.6E-2</v>
      </c>
      <c r="F6419" s="268">
        <f>IF(C6419="MAT.",VLOOKUP(A6419,INSUMOS_AUX!A:F,6,FALSE),0)</f>
        <v>1.7</v>
      </c>
      <c r="G6419" s="375">
        <f>IF(C6419="M.O.",VLOOKUP(A6419,INSUMOS_AUX!A:F,6,FALSE),0)</f>
        <v>0</v>
      </c>
    </row>
    <row r="6420" spans="1:7">
      <c r="A6420" s="375">
        <v>37371</v>
      </c>
      <c r="B6420" s="372" t="s">
        <v>105</v>
      </c>
      <c r="C6420" s="374" t="s">
        <v>43</v>
      </c>
      <c r="D6420" s="374" t="s">
        <v>97</v>
      </c>
      <c r="E6420" s="375">
        <v>1.6E-2</v>
      </c>
      <c r="F6420" s="268">
        <f>IF(C6420="MAT.",VLOOKUP(A6420,INSUMOS_AUX!A:F,6,FALSE),0)</f>
        <v>0.64</v>
      </c>
      <c r="G6420" s="375">
        <f>IF(C6420="M.O.",VLOOKUP(A6420,INSUMOS_AUX!A:F,6,FALSE),0)</f>
        <v>0</v>
      </c>
    </row>
    <row r="6421" spans="1:7">
      <c r="A6421" s="375">
        <v>37372</v>
      </c>
      <c r="B6421" s="372" t="s">
        <v>106</v>
      </c>
      <c r="C6421" s="374" t="s">
        <v>43</v>
      </c>
      <c r="D6421" s="374" t="s">
        <v>97</v>
      </c>
      <c r="E6421" s="375">
        <v>1.6E-2</v>
      </c>
      <c r="F6421" s="268">
        <f>IF(C6421="MAT.",VLOOKUP(A6421,INSUMOS_AUX!A:F,6,FALSE),0)</f>
        <v>0.37</v>
      </c>
      <c r="G6421" s="375">
        <f>IF(C6421="M.O.",VLOOKUP(A6421,INSUMOS_AUX!A:F,6,FALSE),0)</f>
        <v>0</v>
      </c>
    </row>
    <row r="6422" spans="1:7">
      <c r="A6422" s="375">
        <v>37373</v>
      </c>
      <c r="B6422" s="372" t="s">
        <v>107</v>
      </c>
      <c r="C6422" s="374" t="s">
        <v>43</v>
      </c>
      <c r="D6422" s="374" t="s">
        <v>97</v>
      </c>
      <c r="E6422" s="375">
        <v>1.6E-2</v>
      </c>
      <c r="F6422" s="268">
        <f>IF(C6422="MAT.",VLOOKUP(A6422,INSUMOS_AUX!A:F,6,FALSE),0)</f>
        <v>0.02</v>
      </c>
      <c r="G6422" s="375">
        <f>IF(C6422="M.O.",VLOOKUP(A6422,INSUMOS_AUX!A:F,6,FALSE),0)</f>
        <v>0</v>
      </c>
    </row>
    <row r="6423" spans="1:7">
      <c r="A6423" s="375">
        <v>38382</v>
      </c>
      <c r="B6423" s="372" t="s">
        <v>2915</v>
      </c>
      <c r="C6423" s="374" t="s">
        <v>43</v>
      </c>
      <c r="D6423" s="374" t="s">
        <v>2</v>
      </c>
      <c r="E6423" s="375">
        <v>4.3680000000000002E-5</v>
      </c>
      <c r="F6423" s="268">
        <f>IF(C6423="MAT.",VLOOKUP(A6423,INSUMOS_AUX!A:F,6,FALSE),0)</f>
        <v>7.37</v>
      </c>
      <c r="G6423" s="375">
        <f>IF(C6423="M.O.",VLOOKUP(A6423,INSUMOS_AUX!A:F,6,FALSE),0)</f>
        <v>0</v>
      </c>
    </row>
    <row r="6424" spans="1:7">
      <c r="A6424" s="375">
        <v>38390</v>
      </c>
      <c r="B6424" s="372" t="s">
        <v>4067</v>
      </c>
      <c r="C6424" s="374" t="s">
        <v>43</v>
      </c>
      <c r="D6424" s="374" t="s">
        <v>2</v>
      </c>
      <c r="E6424" s="375">
        <v>2.4184000000000001E-5</v>
      </c>
      <c r="F6424" s="268">
        <f>IF(C6424="MAT.",VLOOKUP(A6424,INSUMOS_AUX!A:F,6,FALSE),0)</f>
        <v>22.22</v>
      </c>
      <c r="G6424" s="375">
        <f>IF(C6424="M.O.",VLOOKUP(A6424,INSUMOS_AUX!A:F,6,FALSE),0)</f>
        <v>0</v>
      </c>
    </row>
    <row r="6425" spans="1:7">
      <c r="A6425" s="375">
        <v>38393</v>
      </c>
      <c r="B6425" s="372" t="s">
        <v>4066</v>
      </c>
      <c r="C6425" s="374" t="s">
        <v>43</v>
      </c>
      <c r="D6425" s="374" t="s">
        <v>2</v>
      </c>
      <c r="E6425" s="375">
        <v>2.4184000000000001E-5</v>
      </c>
      <c r="F6425" s="268">
        <f>IF(C6425="MAT.",VLOOKUP(A6425,INSUMOS_AUX!A:F,6,FALSE),0)</f>
        <v>10.02</v>
      </c>
      <c r="G6425" s="375">
        <f>IF(C6425="M.O.",VLOOKUP(A6425,INSUMOS_AUX!A:F,6,FALSE),0)</f>
        <v>0</v>
      </c>
    </row>
    <row r="6426" spans="1:7">
      <c r="A6426" s="375">
        <v>38396</v>
      </c>
      <c r="B6426" s="372" t="s">
        <v>4090</v>
      </c>
      <c r="C6426" s="374" t="s">
        <v>43</v>
      </c>
      <c r="D6426" s="374" t="s">
        <v>2</v>
      </c>
      <c r="E6426" s="375">
        <v>8.6700000000000002E-7</v>
      </c>
      <c r="F6426" s="268">
        <f>IF(C6426="MAT.",VLOOKUP(A6426,INSUMOS_AUX!A:F,6,FALSE),0)</f>
        <v>308.81</v>
      </c>
      <c r="G6426" s="375">
        <f>IF(C6426="M.O.",VLOOKUP(A6426,INSUMOS_AUX!A:F,6,FALSE),0)</f>
        <v>0</v>
      </c>
    </row>
    <row r="6427" spans="1:7">
      <c r="A6427" s="375">
        <v>38399</v>
      </c>
      <c r="B6427" s="372" t="s">
        <v>914</v>
      </c>
      <c r="C6427" s="374" t="s">
        <v>43</v>
      </c>
      <c r="D6427" s="374" t="s">
        <v>2</v>
      </c>
      <c r="E6427" s="375">
        <v>4.3329999999999998E-6</v>
      </c>
      <c r="F6427" s="268">
        <f>IF(C6427="MAT.",VLOOKUP(A6427,INSUMOS_AUX!A:F,6,FALSE),0)</f>
        <v>123.87</v>
      </c>
      <c r="G6427" s="375">
        <f>IF(C6427="M.O.",VLOOKUP(A6427,INSUMOS_AUX!A:F,6,FALSE),0)</f>
        <v>0</v>
      </c>
    </row>
    <row r="6428" spans="1:7" ht="21">
      <c r="A6428" s="375">
        <v>38413</v>
      </c>
      <c r="B6428" s="372" t="s">
        <v>2921</v>
      </c>
      <c r="C6428" s="374" t="s">
        <v>43</v>
      </c>
      <c r="D6428" s="374" t="s">
        <v>2</v>
      </c>
      <c r="E6428" s="375">
        <v>7.06E-7</v>
      </c>
      <c r="F6428" s="268">
        <f>IF(C6428="MAT.",VLOOKUP(A6428,INSUMOS_AUX!A:F,6,FALSE),0)</f>
        <v>623.17999999999995</v>
      </c>
      <c r="G6428" s="375">
        <f>IF(C6428="M.O.",VLOOKUP(A6428,INSUMOS_AUX!A:F,6,FALSE),0)</f>
        <v>0</v>
      </c>
    </row>
    <row r="6429" spans="1:7">
      <c r="A6429" s="375">
        <v>38476</v>
      </c>
      <c r="B6429" s="372" t="s">
        <v>2266</v>
      </c>
      <c r="C6429" s="374" t="s">
        <v>43</v>
      </c>
      <c r="D6429" s="374" t="s">
        <v>2</v>
      </c>
      <c r="E6429" s="375">
        <v>3.2909999999999999E-6</v>
      </c>
      <c r="F6429" s="268">
        <f>IF(C6429="MAT.",VLOOKUP(A6429,INSUMOS_AUX!A:F,6,FALSE),0)</f>
        <v>186.63</v>
      </c>
      <c r="G6429" s="375">
        <f>IF(C6429="M.O.",VLOOKUP(A6429,INSUMOS_AUX!A:F,6,FALSE),0)</f>
        <v>0</v>
      </c>
    </row>
    <row r="6430" spans="1:7">
      <c r="A6430" s="375">
        <v>38477</v>
      </c>
      <c r="B6430" s="372" t="s">
        <v>2267</v>
      </c>
      <c r="C6430" s="374" t="s">
        <v>43</v>
      </c>
      <c r="D6430" s="374" t="s">
        <v>2</v>
      </c>
      <c r="E6430" s="375">
        <v>7.06E-7</v>
      </c>
      <c r="F6430" s="268">
        <f>IF(C6430="MAT.",VLOOKUP(A6430,INSUMOS_AUX!A:F,6,FALSE),0)</f>
        <v>528.54</v>
      </c>
      <c r="G6430" s="375">
        <f>IF(C6430="M.O.",VLOOKUP(A6430,INSUMOS_AUX!A:F,6,FALSE),0)</f>
        <v>0</v>
      </c>
    </row>
    <row r="6431" spans="1:7">
      <c r="A6431" s="375" t="s">
        <v>6467</v>
      </c>
      <c r="B6431" s="372" t="s">
        <v>6468</v>
      </c>
      <c r="C6431" s="374" t="s">
        <v>43</v>
      </c>
      <c r="D6431" s="374" t="s">
        <v>2</v>
      </c>
      <c r="E6431" s="375">
        <v>1</v>
      </c>
      <c r="F6431" s="268">
        <f>IF(C6431="MAT.",VLOOKUP(A6431,INSUMOS_AUX!A:F,6,FALSE),0)</f>
        <v>8.1666666666666661</v>
      </c>
      <c r="G6431" s="375">
        <f>IF(C6431="M.O.",VLOOKUP(A6431,INSUMOS_AUX!A:F,6,FALSE),0)</f>
        <v>0</v>
      </c>
    </row>
    <row r="6432" spans="1:7">
      <c r="A6432" s="96"/>
      <c r="B6432" s="110"/>
      <c r="C6432" s="97"/>
      <c r="D6432" s="97"/>
      <c r="E6432" s="97"/>
      <c r="F6432" s="97"/>
      <c r="G6432" s="97"/>
    </row>
    <row r="6433" spans="1:7">
      <c r="A6433" s="359" t="s">
        <v>6011</v>
      </c>
      <c r="B6433" s="358" t="s">
        <v>6012</v>
      </c>
      <c r="C6433" s="360" t="s">
        <v>75</v>
      </c>
      <c r="D6433" s="360" t="s">
        <v>2</v>
      </c>
      <c r="E6433" s="361">
        <v>2</v>
      </c>
      <c r="F6433" s="361">
        <f t="shared" ref="F6433:G6433" si="215">SUMPRODUCT($E6434:$E6460,F6434:F6460)</f>
        <v>1.9705996273999999</v>
      </c>
      <c r="G6433" s="361">
        <f t="shared" si="215"/>
        <v>0.72189407999999999</v>
      </c>
    </row>
    <row r="6434" spans="1:7">
      <c r="A6434" s="375">
        <v>10</v>
      </c>
      <c r="B6434" s="372" t="s">
        <v>332</v>
      </c>
      <c r="C6434" s="374" t="s">
        <v>43</v>
      </c>
      <c r="D6434" s="374" t="s">
        <v>2</v>
      </c>
      <c r="E6434" s="375">
        <v>4.81032E-4</v>
      </c>
      <c r="F6434" s="268">
        <f>IF(C6434="MAT.",VLOOKUP(A6434,INSUMOS_AUX!A:F,6,FALSE),0)</f>
        <v>6.13</v>
      </c>
      <c r="G6434" s="375">
        <f>IF(C6434="M.O.",VLOOKUP(A6434,INSUMOS_AUX!A:F,6,FALSE),0)</f>
        <v>0</v>
      </c>
    </row>
    <row r="6435" spans="1:7" ht="21">
      <c r="A6435" s="375">
        <v>11359</v>
      </c>
      <c r="B6435" s="372" t="s">
        <v>5603</v>
      </c>
      <c r="C6435" s="374" t="s">
        <v>43</v>
      </c>
      <c r="D6435" s="374" t="s">
        <v>2</v>
      </c>
      <c r="E6435" s="375">
        <v>4.0620000000000002E-6</v>
      </c>
      <c r="F6435" s="268">
        <f>IF(C6435="MAT.",VLOOKUP(A6435,INSUMOS_AUX!A:F,6,FALSE),0)</f>
        <v>604.45000000000005</v>
      </c>
      <c r="G6435" s="375">
        <f>IF(C6435="M.O.",VLOOKUP(A6435,INSUMOS_AUX!A:F,6,FALSE),0)</f>
        <v>0</v>
      </c>
    </row>
    <row r="6436" spans="1:7">
      <c r="A6436" s="375">
        <v>12815</v>
      </c>
      <c r="B6436" s="372" t="s">
        <v>2406</v>
      </c>
      <c r="C6436" s="374" t="s">
        <v>43</v>
      </c>
      <c r="D6436" s="374" t="s">
        <v>2</v>
      </c>
      <c r="E6436" s="375">
        <v>5.4414600000000002E-4</v>
      </c>
      <c r="F6436" s="268">
        <f>IF(C6436="MAT.",VLOOKUP(A6436,INSUMOS_AUX!A:F,6,FALSE),0)</f>
        <v>5.65</v>
      </c>
      <c r="G6436" s="375">
        <f>IF(C6436="M.O.",VLOOKUP(A6436,INSUMOS_AUX!A:F,6,FALSE),0)</f>
        <v>0</v>
      </c>
    </row>
    <row r="6437" spans="1:7">
      <c r="A6437" s="375">
        <v>12892</v>
      </c>
      <c r="B6437" s="372" t="s">
        <v>328</v>
      </c>
      <c r="C6437" s="374" t="s">
        <v>43</v>
      </c>
      <c r="D6437" s="374" t="s">
        <v>98</v>
      </c>
      <c r="E6437" s="375">
        <v>8.2407599999999998E-4</v>
      </c>
      <c r="F6437" s="268">
        <f>IF(C6437="MAT.",VLOOKUP(A6437,INSUMOS_AUX!A:F,6,FALSE),0)</f>
        <v>9</v>
      </c>
      <c r="G6437" s="375">
        <f>IF(C6437="M.O.",VLOOKUP(A6437,INSUMOS_AUX!A:F,6,FALSE),0)</f>
        <v>0</v>
      </c>
    </row>
    <row r="6438" spans="1:7">
      <c r="A6438" s="375">
        <v>12893</v>
      </c>
      <c r="B6438" s="372" t="s">
        <v>329</v>
      </c>
      <c r="C6438" s="374" t="s">
        <v>43</v>
      </c>
      <c r="D6438" s="374" t="s">
        <v>98</v>
      </c>
      <c r="E6438" s="375">
        <v>9.6059999999999998E-5</v>
      </c>
      <c r="F6438" s="268">
        <f>IF(C6438="MAT.",VLOOKUP(A6438,INSUMOS_AUX!A:F,6,FALSE),0)</f>
        <v>48</v>
      </c>
      <c r="G6438" s="375">
        <f>IF(C6438="M.O.",VLOOKUP(A6438,INSUMOS_AUX!A:F,6,FALSE),0)</f>
        <v>0</v>
      </c>
    </row>
    <row r="6439" spans="1:7">
      <c r="A6439" s="375">
        <v>2436</v>
      </c>
      <c r="B6439" s="372" t="s">
        <v>333</v>
      </c>
      <c r="C6439" s="374" t="s">
        <v>92</v>
      </c>
      <c r="D6439" s="374" t="s">
        <v>97</v>
      </c>
      <c r="E6439" s="375">
        <v>3.0903E-2</v>
      </c>
      <c r="F6439" s="268">
        <f>IF(C6439="MAT.",VLOOKUP(A6439,INSUMOS_AUX!A:F,6,FALSE),0)</f>
        <v>0</v>
      </c>
      <c r="G6439" s="375">
        <f>IF(C6439="M.O.",VLOOKUP(A6439,INSUMOS_AUX!A:F,6,FALSE),0)</f>
        <v>13.35</v>
      </c>
    </row>
    <row r="6440" spans="1:7">
      <c r="A6440" s="375">
        <v>247</v>
      </c>
      <c r="B6440" s="372" t="s">
        <v>348</v>
      </c>
      <c r="C6440" s="374" t="s">
        <v>92</v>
      </c>
      <c r="D6440" s="374" t="s">
        <v>97</v>
      </c>
      <c r="E6440" s="375">
        <v>3.0903E-2</v>
      </c>
      <c r="F6440" s="268">
        <f>IF(C6440="MAT.",VLOOKUP(A6440,INSUMOS_AUX!A:F,6,FALSE),0)</f>
        <v>0</v>
      </c>
      <c r="G6440" s="375">
        <f>IF(C6440="M.O.",VLOOKUP(A6440,INSUMOS_AUX!A:F,6,FALSE),0)</f>
        <v>10.01</v>
      </c>
    </row>
    <row r="6441" spans="1:7">
      <c r="A6441" s="375">
        <v>25966</v>
      </c>
      <c r="B6441" s="372" t="s">
        <v>3980</v>
      </c>
      <c r="C6441" s="374" t="s">
        <v>43</v>
      </c>
      <c r="D6441" s="374" t="s">
        <v>113</v>
      </c>
      <c r="E6441" s="375">
        <v>9.0690000000000001E-5</v>
      </c>
      <c r="F6441" s="268">
        <f>IF(C6441="MAT.",VLOOKUP(A6441,INSUMOS_AUX!A:F,6,FALSE),0)</f>
        <v>13.63</v>
      </c>
      <c r="G6441" s="375">
        <f>IF(C6441="M.O.",VLOOKUP(A6441,INSUMOS_AUX!A:F,6,FALSE),0)</f>
        <v>0</v>
      </c>
    </row>
    <row r="6442" spans="1:7">
      <c r="A6442" s="375">
        <v>2711</v>
      </c>
      <c r="B6442" s="372" t="s">
        <v>334</v>
      </c>
      <c r="C6442" s="374" t="s">
        <v>43</v>
      </c>
      <c r="D6442" s="374" t="s">
        <v>2</v>
      </c>
      <c r="E6442" s="375">
        <v>3.9876000000000002E-5</v>
      </c>
      <c r="F6442" s="268">
        <f>IF(C6442="MAT.",VLOOKUP(A6442,INSUMOS_AUX!A:F,6,FALSE),0)</f>
        <v>100.24</v>
      </c>
      <c r="G6442" s="375">
        <f>IF(C6442="M.O.",VLOOKUP(A6442,INSUMOS_AUX!A:F,6,FALSE),0)</f>
        <v>0</v>
      </c>
    </row>
    <row r="6443" spans="1:7">
      <c r="A6443" s="375">
        <v>36144</v>
      </c>
      <c r="B6443" s="372" t="s">
        <v>4026</v>
      </c>
      <c r="C6443" s="374" t="s">
        <v>43</v>
      </c>
      <c r="D6443" s="374" t="s">
        <v>2</v>
      </c>
      <c r="E6443" s="375">
        <v>6.6892319999999998E-3</v>
      </c>
      <c r="F6443" s="268">
        <f>IF(C6443="MAT.",VLOOKUP(A6443,INSUMOS_AUX!A:F,6,FALSE),0)</f>
        <v>1.1200000000000001</v>
      </c>
      <c r="G6443" s="375">
        <f>IF(C6443="M.O.",VLOOKUP(A6443,INSUMOS_AUX!A:F,6,FALSE),0)</f>
        <v>0</v>
      </c>
    </row>
    <row r="6444" spans="1:7">
      <c r="A6444" s="375">
        <v>36146</v>
      </c>
      <c r="B6444" s="372" t="s">
        <v>3883</v>
      </c>
      <c r="C6444" s="374" t="s">
        <v>43</v>
      </c>
      <c r="D6444" s="374" t="s">
        <v>2</v>
      </c>
      <c r="E6444" s="375">
        <v>7.4418000000000005E-5</v>
      </c>
      <c r="F6444" s="268">
        <f>IF(C6444="MAT.",VLOOKUP(A6444,INSUMOS_AUX!A:F,6,FALSE),0)</f>
        <v>170</v>
      </c>
      <c r="G6444" s="375">
        <f>IF(C6444="M.O.",VLOOKUP(A6444,INSUMOS_AUX!A:F,6,FALSE),0)</f>
        <v>0</v>
      </c>
    </row>
    <row r="6445" spans="1:7" ht="21">
      <c r="A6445" s="375">
        <v>36149</v>
      </c>
      <c r="B6445" s="372" t="s">
        <v>4647</v>
      </c>
      <c r="C6445" s="374" t="s">
        <v>43</v>
      </c>
      <c r="D6445" s="374" t="s">
        <v>2</v>
      </c>
      <c r="E6445" s="375">
        <v>4.32E-5</v>
      </c>
      <c r="F6445" s="268">
        <f>IF(C6445="MAT.",VLOOKUP(A6445,INSUMOS_AUX!A:F,6,FALSE),0)</f>
        <v>117.5</v>
      </c>
      <c r="G6445" s="375">
        <f>IF(C6445="M.O.",VLOOKUP(A6445,INSUMOS_AUX!A:F,6,FALSE),0)</f>
        <v>0</v>
      </c>
    </row>
    <row r="6446" spans="1:7">
      <c r="A6446" s="375">
        <v>36150</v>
      </c>
      <c r="B6446" s="372" t="s">
        <v>780</v>
      </c>
      <c r="C6446" s="374" t="s">
        <v>43</v>
      </c>
      <c r="D6446" s="374" t="s">
        <v>2</v>
      </c>
      <c r="E6446" s="375">
        <v>1.5877799999999999E-4</v>
      </c>
      <c r="F6446" s="268">
        <f>IF(C6446="MAT.",VLOOKUP(A6446,INSUMOS_AUX!A:F,6,FALSE),0)</f>
        <v>29.7</v>
      </c>
      <c r="G6446" s="375">
        <f>IF(C6446="M.O.",VLOOKUP(A6446,INSUMOS_AUX!A:F,6,FALSE),0)</f>
        <v>0</v>
      </c>
    </row>
    <row r="6447" spans="1:7" ht="21">
      <c r="A6447" s="375">
        <v>36153</v>
      </c>
      <c r="B6447" s="372" t="s">
        <v>4184</v>
      </c>
      <c r="C6447" s="374" t="s">
        <v>43</v>
      </c>
      <c r="D6447" s="374" t="s">
        <v>2</v>
      </c>
      <c r="E6447" s="375">
        <v>6.4499999999999996E-5</v>
      </c>
      <c r="F6447" s="268">
        <f>IF(C6447="MAT.",VLOOKUP(A6447,INSUMOS_AUX!A:F,6,FALSE),0)</f>
        <v>133.75</v>
      </c>
      <c r="G6447" s="375">
        <f>IF(C6447="M.O.",VLOOKUP(A6447,INSUMOS_AUX!A:F,6,FALSE),0)</f>
        <v>0</v>
      </c>
    </row>
    <row r="6448" spans="1:7">
      <c r="A6448" s="375">
        <v>37370</v>
      </c>
      <c r="B6448" s="372" t="s">
        <v>104</v>
      </c>
      <c r="C6448" s="374" t="s">
        <v>43</v>
      </c>
      <c r="D6448" s="374" t="s">
        <v>97</v>
      </c>
      <c r="E6448" s="375">
        <v>0.06</v>
      </c>
      <c r="F6448" s="268">
        <f>IF(C6448="MAT.",VLOOKUP(A6448,INSUMOS_AUX!A:F,6,FALSE),0)</f>
        <v>1.7</v>
      </c>
      <c r="G6448" s="375">
        <f>IF(C6448="M.O.",VLOOKUP(A6448,INSUMOS_AUX!A:F,6,FALSE),0)</f>
        <v>0</v>
      </c>
    </row>
    <row r="6449" spans="1:7">
      <c r="A6449" s="375">
        <v>37371</v>
      </c>
      <c r="B6449" s="372" t="s">
        <v>105</v>
      </c>
      <c r="C6449" s="374" t="s">
        <v>43</v>
      </c>
      <c r="D6449" s="374" t="s">
        <v>97</v>
      </c>
      <c r="E6449" s="375">
        <v>0.06</v>
      </c>
      <c r="F6449" s="268">
        <f>IF(C6449="MAT.",VLOOKUP(A6449,INSUMOS_AUX!A:F,6,FALSE),0)</f>
        <v>0.64</v>
      </c>
      <c r="G6449" s="375">
        <f>IF(C6449="M.O.",VLOOKUP(A6449,INSUMOS_AUX!A:F,6,FALSE),0)</f>
        <v>0</v>
      </c>
    </row>
    <row r="6450" spans="1:7">
      <c r="A6450" s="375">
        <v>37372</v>
      </c>
      <c r="B6450" s="372" t="s">
        <v>106</v>
      </c>
      <c r="C6450" s="374" t="s">
        <v>43</v>
      </c>
      <c r="D6450" s="374" t="s">
        <v>97</v>
      </c>
      <c r="E6450" s="375">
        <v>0.06</v>
      </c>
      <c r="F6450" s="268">
        <f>IF(C6450="MAT.",VLOOKUP(A6450,INSUMOS_AUX!A:F,6,FALSE),0)</f>
        <v>0.37</v>
      </c>
      <c r="G6450" s="375">
        <f>IF(C6450="M.O.",VLOOKUP(A6450,INSUMOS_AUX!A:F,6,FALSE),0)</f>
        <v>0</v>
      </c>
    </row>
    <row r="6451" spans="1:7">
      <c r="A6451" s="375">
        <v>37373</v>
      </c>
      <c r="B6451" s="372" t="s">
        <v>107</v>
      </c>
      <c r="C6451" s="374" t="s">
        <v>43</v>
      </c>
      <c r="D6451" s="374" t="s">
        <v>97</v>
      </c>
      <c r="E6451" s="375">
        <v>0.06</v>
      </c>
      <c r="F6451" s="268">
        <f>IF(C6451="MAT.",VLOOKUP(A6451,INSUMOS_AUX!A:F,6,FALSE),0)</f>
        <v>0.02</v>
      </c>
      <c r="G6451" s="375">
        <f>IF(C6451="M.O.",VLOOKUP(A6451,INSUMOS_AUX!A:F,6,FALSE),0)</f>
        <v>0</v>
      </c>
    </row>
    <row r="6452" spans="1:7">
      <c r="A6452" s="375">
        <v>38382</v>
      </c>
      <c r="B6452" s="372" t="s">
        <v>2915</v>
      </c>
      <c r="C6452" s="374" t="s">
        <v>43</v>
      </c>
      <c r="D6452" s="374" t="s">
        <v>2</v>
      </c>
      <c r="E6452" s="375">
        <v>1.638E-4</v>
      </c>
      <c r="F6452" s="268">
        <f>IF(C6452="MAT.",VLOOKUP(A6452,INSUMOS_AUX!A:F,6,FALSE),0)</f>
        <v>7.37</v>
      </c>
      <c r="G6452" s="375">
        <f>IF(C6452="M.O.",VLOOKUP(A6452,INSUMOS_AUX!A:F,6,FALSE),0)</f>
        <v>0</v>
      </c>
    </row>
    <row r="6453" spans="1:7">
      <c r="A6453" s="375">
        <v>38390</v>
      </c>
      <c r="B6453" s="372" t="s">
        <v>4067</v>
      </c>
      <c r="C6453" s="374" t="s">
        <v>43</v>
      </c>
      <c r="D6453" s="374" t="s">
        <v>2</v>
      </c>
      <c r="E6453" s="375">
        <v>9.0690000000000001E-5</v>
      </c>
      <c r="F6453" s="268">
        <f>IF(C6453="MAT.",VLOOKUP(A6453,INSUMOS_AUX!A:F,6,FALSE),0)</f>
        <v>22.22</v>
      </c>
      <c r="G6453" s="375">
        <f>IF(C6453="M.O.",VLOOKUP(A6453,INSUMOS_AUX!A:F,6,FALSE),0)</f>
        <v>0</v>
      </c>
    </row>
    <row r="6454" spans="1:7">
      <c r="A6454" s="375">
        <v>38393</v>
      </c>
      <c r="B6454" s="372" t="s">
        <v>4066</v>
      </c>
      <c r="C6454" s="374" t="s">
        <v>43</v>
      </c>
      <c r="D6454" s="374" t="s">
        <v>2</v>
      </c>
      <c r="E6454" s="375">
        <v>9.0690000000000001E-5</v>
      </c>
      <c r="F6454" s="268">
        <f>IF(C6454="MAT.",VLOOKUP(A6454,INSUMOS_AUX!A:F,6,FALSE),0)</f>
        <v>10.02</v>
      </c>
      <c r="G6454" s="375">
        <f>IF(C6454="M.O.",VLOOKUP(A6454,INSUMOS_AUX!A:F,6,FALSE),0)</f>
        <v>0</v>
      </c>
    </row>
    <row r="6455" spans="1:7">
      <c r="A6455" s="375">
        <v>38396</v>
      </c>
      <c r="B6455" s="372" t="s">
        <v>4090</v>
      </c>
      <c r="C6455" s="374" t="s">
        <v>43</v>
      </c>
      <c r="D6455" s="374" t="s">
        <v>2</v>
      </c>
      <c r="E6455" s="375">
        <v>3.252E-6</v>
      </c>
      <c r="F6455" s="268">
        <f>IF(C6455="MAT.",VLOOKUP(A6455,INSUMOS_AUX!A:F,6,FALSE),0)</f>
        <v>308.81</v>
      </c>
      <c r="G6455" s="375">
        <f>IF(C6455="M.O.",VLOOKUP(A6455,INSUMOS_AUX!A:F,6,FALSE),0)</f>
        <v>0</v>
      </c>
    </row>
    <row r="6456" spans="1:7">
      <c r="A6456" s="375">
        <v>38399</v>
      </c>
      <c r="B6456" s="372" t="s">
        <v>914</v>
      </c>
      <c r="C6456" s="374" t="s">
        <v>43</v>
      </c>
      <c r="D6456" s="374" t="s">
        <v>2</v>
      </c>
      <c r="E6456" s="375">
        <v>1.6248000000000001E-5</v>
      </c>
      <c r="F6456" s="268">
        <f>IF(C6456="MAT.",VLOOKUP(A6456,INSUMOS_AUX!A:F,6,FALSE),0)</f>
        <v>123.87</v>
      </c>
      <c r="G6456" s="375">
        <f>IF(C6456="M.O.",VLOOKUP(A6456,INSUMOS_AUX!A:F,6,FALSE),0)</f>
        <v>0</v>
      </c>
    </row>
    <row r="6457" spans="1:7" ht="21">
      <c r="A6457" s="375">
        <v>38413</v>
      </c>
      <c r="B6457" s="372" t="s">
        <v>2921</v>
      </c>
      <c r="C6457" s="374" t="s">
        <v>43</v>
      </c>
      <c r="D6457" s="374" t="s">
        <v>2</v>
      </c>
      <c r="E6457" s="375">
        <v>2.6460000000000002E-6</v>
      </c>
      <c r="F6457" s="268">
        <f>IF(C6457="MAT.",VLOOKUP(A6457,INSUMOS_AUX!A:F,6,FALSE),0)</f>
        <v>623.17999999999995</v>
      </c>
      <c r="G6457" s="375">
        <f>IF(C6457="M.O.",VLOOKUP(A6457,INSUMOS_AUX!A:F,6,FALSE),0)</f>
        <v>0</v>
      </c>
    </row>
    <row r="6458" spans="1:7">
      <c r="A6458" s="375">
        <v>38476</v>
      </c>
      <c r="B6458" s="372" t="s">
        <v>2266</v>
      </c>
      <c r="C6458" s="374" t="s">
        <v>43</v>
      </c>
      <c r="D6458" s="374" t="s">
        <v>2</v>
      </c>
      <c r="E6458" s="375">
        <v>1.2342E-5</v>
      </c>
      <c r="F6458" s="268">
        <f>IF(C6458="MAT.",VLOOKUP(A6458,INSUMOS_AUX!A:F,6,FALSE),0)</f>
        <v>186.63</v>
      </c>
      <c r="G6458" s="375">
        <f>IF(C6458="M.O.",VLOOKUP(A6458,INSUMOS_AUX!A:F,6,FALSE),0)</f>
        <v>0</v>
      </c>
    </row>
    <row r="6459" spans="1:7">
      <c r="A6459" s="375">
        <v>38477</v>
      </c>
      <c r="B6459" s="372" t="s">
        <v>2267</v>
      </c>
      <c r="C6459" s="374" t="s">
        <v>43</v>
      </c>
      <c r="D6459" s="374" t="s">
        <v>2</v>
      </c>
      <c r="E6459" s="375">
        <v>2.6460000000000002E-6</v>
      </c>
      <c r="F6459" s="268">
        <f>IF(C6459="MAT.",VLOOKUP(A6459,INSUMOS_AUX!A:F,6,FALSE),0)</f>
        <v>528.54</v>
      </c>
      <c r="G6459" s="375">
        <f>IF(C6459="M.O.",VLOOKUP(A6459,INSUMOS_AUX!A:F,6,FALSE),0)</f>
        <v>0</v>
      </c>
    </row>
    <row r="6460" spans="1:7">
      <c r="A6460" s="375" t="s">
        <v>6469</v>
      </c>
      <c r="B6460" s="372" t="s">
        <v>6012</v>
      </c>
      <c r="C6460" s="374" t="s">
        <v>43</v>
      </c>
      <c r="D6460" s="374" t="s">
        <v>2</v>
      </c>
      <c r="E6460" s="375">
        <v>1</v>
      </c>
      <c r="F6460" s="268">
        <f>IF(C6460="MAT.",VLOOKUP(A6460,INSUMOS_AUX!A:F,6,FALSE),0)</f>
        <v>1.73</v>
      </c>
      <c r="G6460" s="375">
        <f>IF(C6460="M.O.",VLOOKUP(A6460,INSUMOS_AUX!A:F,6,FALSE),0)</f>
        <v>0</v>
      </c>
    </row>
    <row r="6461" spans="1:7">
      <c r="A6461" s="96"/>
      <c r="B6461" s="110"/>
      <c r="C6461" s="97"/>
      <c r="D6461" s="97"/>
      <c r="E6461" s="97"/>
      <c r="F6461" s="97"/>
      <c r="G6461" s="97"/>
    </row>
    <row r="6462" spans="1:7">
      <c r="A6462" s="68" t="s">
        <v>6013</v>
      </c>
      <c r="B6462" s="377" t="s">
        <v>6014</v>
      </c>
      <c r="C6462" s="69"/>
      <c r="D6462" s="69"/>
      <c r="E6462" s="69"/>
      <c r="F6462" s="69"/>
      <c r="G6462" s="69"/>
    </row>
    <row r="6463" spans="1:7">
      <c r="A6463" s="96"/>
      <c r="B6463" s="110"/>
      <c r="C6463" s="97"/>
      <c r="D6463" s="97"/>
      <c r="E6463" s="97"/>
      <c r="F6463" s="97"/>
      <c r="G6463" s="97"/>
    </row>
    <row r="6464" spans="1:7">
      <c r="A6464" s="359" t="s">
        <v>6015</v>
      </c>
      <c r="B6464" s="358" t="s">
        <v>6016</v>
      </c>
      <c r="C6464" s="360" t="s">
        <v>75</v>
      </c>
      <c r="D6464" s="360" t="s">
        <v>2</v>
      </c>
      <c r="E6464" s="361">
        <v>33</v>
      </c>
      <c r="F6464" s="361">
        <f t="shared" ref="F6464:G6464" si="216">SUMPRODUCT($E6465:$E6465,F6465:F6465)</f>
        <v>60.063333333333333</v>
      </c>
      <c r="G6464" s="361">
        <f t="shared" si="216"/>
        <v>0</v>
      </c>
    </row>
    <row r="6465" spans="1:7">
      <c r="A6465" s="375" t="s">
        <v>6470</v>
      </c>
      <c r="B6465" s="372" t="s">
        <v>6016</v>
      </c>
      <c r="C6465" s="374" t="s">
        <v>43</v>
      </c>
      <c r="D6465" s="374" t="s">
        <v>2</v>
      </c>
      <c r="E6465" s="375">
        <v>1</v>
      </c>
      <c r="F6465" s="268">
        <f>IF(C6465="MAT.",VLOOKUP(A6465,INSUMOS_AUX!A:F,6,FALSE),0)</f>
        <v>60.063333333333333</v>
      </c>
      <c r="G6465" s="375">
        <f>IF(C6465="M.O.",VLOOKUP(A6465,INSUMOS_AUX!A:F,6,FALSE),0)</f>
        <v>0</v>
      </c>
    </row>
    <row r="6466" spans="1:7">
      <c r="A6466" s="96"/>
      <c r="B6466" s="110"/>
      <c r="C6466" s="97"/>
      <c r="D6466" s="97"/>
      <c r="E6466" s="97"/>
      <c r="F6466" s="97"/>
      <c r="G6466" s="97"/>
    </row>
    <row r="6467" spans="1:7">
      <c r="A6467" s="68" t="s">
        <v>6017</v>
      </c>
      <c r="B6467" s="377" t="s">
        <v>6018</v>
      </c>
      <c r="C6467" s="69"/>
      <c r="D6467" s="69"/>
      <c r="E6467" s="69"/>
      <c r="F6467" s="69"/>
      <c r="G6467" s="69"/>
    </row>
    <row r="6468" spans="1:7">
      <c r="A6468" s="96"/>
      <c r="B6468" s="110"/>
      <c r="C6468" s="97"/>
      <c r="D6468" s="97"/>
      <c r="E6468" s="97"/>
      <c r="F6468" s="97"/>
      <c r="G6468" s="97"/>
    </row>
    <row r="6469" spans="1:7" ht="21">
      <c r="A6469" s="359" t="s">
        <v>6019</v>
      </c>
      <c r="B6469" s="358" t="s">
        <v>6020</v>
      </c>
      <c r="C6469" s="360" t="s">
        <v>75</v>
      </c>
      <c r="D6469" s="360" t="s">
        <v>2</v>
      </c>
      <c r="E6469" s="361">
        <v>1</v>
      </c>
      <c r="F6469" s="361">
        <f t="shared" ref="F6469:G6469" si="217">SUMPRODUCT($E6470:$E6497,F6470:F6497)</f>
        <v>63.015975159999989</v>
      </c>
      <c r="G6469" s="361">
        <f t="shared" si="217"/>
        <v>43.706564</v>
      </c>
    </row>
    <row r="6470" spans="1:7">
      <c r="A6470" s="375">
        <v>10</v>
      </c>
      <c r="B6470" s="372" t="s">
        <v>332</v>
      </c>
      <c r="C6470" s="374" t="s">
        <v>43</v>
      </c>
      <c r="D6470" s="374" t="s">
        <v>2</v>
      </c>
      <c r="E6470" s="375">
        <v>3.2068800000000001E-2</v>
      </c>
      <c r="F6470" s="268">
        <f>IF(C6470="MAT.",VLOOKUP(A6470,INSUMOS_AUX!A:F,6,FALSE),0)</f>
        <v>6.13</v>
      </c>
      <c r="G6470" s="375">
        <f>IF(C6470="M.O.",VLOOKUP(A6470,INSUMOS_AUX!A:F,6,FALSE),0)</f>
        <v>0</v>
      </c>
    </row>
    <row r="6471" spans="1:7" ht="21">
      <c r="A6471" s="375">
        <v>11359</v>
      </c>
      <c r="B6471" s="372" t="s">
        <v>5603</v>
      </c>
      <c r="C6471" s="374" t="s">
        <v>43</v>
      </c>
      <c r="D6471" s="374" t="s">
        <v>2</v>
      </c>
      <c r="E6471" s="375">
        <v>2.7080000000000002E-4</v>
      </c>
      <c r="F6471" s="268">
        <f>IF(C6471="MAT.",VLOOKUP(A6471,INSUMOS_AUX!A:F,6,FALSE),0)</f>
        <v>604.45000000000005</v>
      </c>
      <c r="G6471" s="375">
        <f>IF(C6471="M.O.",VLOOKUP(A6471,INSUMOS_AUX!A:F,6,FALSE),0)</f>
        <v>0</v>
      </c>
    </row>
    <row r="6472" spans="1:7">
      <c r="A6472" s="375">
        <v>11881</v>
      </c>
      <c r="B6472" s="372" t="s">
        <v>1273</v>
      </c>
      <c r="C6472" s="374" t="s">
        <v>43</v>
      </c>
      <c r="D6472" s="374" t="s">
        <v>2</v>
      </c>
      <c r="E6472" s="375">
        <v>1</v>
      </c>
      <c r="F6472" s="268">
        <f>IF(C6472="MAT.",VLOOKUP(A6472,INSUMOS_AUX!A:F,6,FALSE),0)</f>
        <v>46.64</v>
      </c>
      <c r="G6472" s="375">
        <f>IF(C6472="M.O.",VLOOKUP(A6472,INSUMOS_AUX!A:F,6,FALSE),0)</f>
        <v>0</v>
      </c>
    </row>
    <row r="6473" spans="1:7">
      <c r="A6473" s="375">
        <v>12815</v>
      </c>
      <c r="B6473" s="372" t="s">
        <v>2406</v>
      </c>
      <c r="C6473" s="374" t="s">
        <v>43</v>
      </c>
      <c r="D6473" s="374" t="s">
        <v>2</v>
      </c>
      <c r="E6473" s="375">
        <v>3.62764E-2</v>
      </c>
      <c r="F6473" s="268">
        <f>IF(C6473="MAT.",VLOOKUP(A6473,INSUMOS_AUX!A:F,6,FALSE),0)</f>
        <v>5.65</v>
      </c>
      <c r="G6473" s="375">
        <f>IF(C6473="M.O.",VLOOKUP(A6473,INSUMOS_AUX!A:F,6,FALSE),0)</f>
        <v>0</v>
      </c>
    </row>
    <row r="6474" spans="1:7">
      <c r="A6474" s="375">
        <v>12892</v>
      </c>
      <c r="B6474" s="372" t="s">
        <v>328</v>
      </c>
      <c r="C6474" s="374" t="s">
        <v>43</v>
      </c>
      <c r="D6474" s="374" t="s">
        <v>98</v>
      </c>
      <c r="E6474" s="375">
        <v>5.4938399999999998E-2</v>
      </c>
      <c r="F6474" s="268">
        <f>IF(C6474="MAT.",VLOOKUP(A6474,INSUMOS_AUX!A:F,6,FALSE),0)</f>
        <v>9</v>
      </c>
      <c r="G6474" s="375">
        <f>IF(C6474="M.O.",VLOOKUP(A6474,INSUMOS_AUX!A:F,6,FALSE),0)</f>
        <v>0</v>
      </c>
    </row>
    <row r="6475" spans="1:7">
      <c r="A6475" s="375">
        <v>12893</v>
      </c>
      <c r="B6475" s="372" t="s">
        <v>329</v>
      </c>
      <c r="C6475" s="374" t="s">
        <v>43</v>
      </c>
      <c r="D6475" s="374" t="s">
        <v>98</v>
      </c>
      <c r="E6475" s="375">
        <v>6.404E-3</v>
      </c>
      <c r="F6475" s="268">
        <f>IF(C6475="MAT.",VLOOKUP(A6475,INSUMOS_AUX!A:F,6,FALSE),0)</f>
        <v>48</v>
      </c>
      <c r="G6475" s="375">
        <f>IF(C6475="M.O.",VLOOKUP(A6475,INSUMOS_AUX!A:F,6,FALSE),0)</f>
        <v>0</v>
      </c>
    </row>
    <row r="6476" spans="1:7">
      <c r="A6476" s="375">
        <v>1379</v>
      </c>
      <c r="B6476" s="372" t="s">
        <v>335</v>
      </c>
      <c r="C6476" s="374" t="s">
        <v>43</v>
      </c>
      <c r="D6476" s="374" t="s">
        <v>94</v>
      </c>
      <c r="E6476" s="375">
        <v>0.8</v>
      </c>
      <c r="F6476" s="268">
        <f>IF(C6476="MAT.",VLOOKUP(A6476,INSUMOS_AUX!A:F,6,FALSE),0)</f>
        <v>0.42</v>
      </c>
      <c r="G6476" s="375">
        <f>IF(C6476="M.O.",VLOOKUP(A6476,INSUMOS_AUX!A:F,6,FALSE),0)</f>
        <v>0</v>
      </c>
    </row>
    <row r="6477" spans="1:7">
      <c r="A6477" s="375">
        <v>25966</v>
      </c>
      <c r="B6477" s="372" t="s">
        <v>3980</v>
      </c>
      <c r="C6477" s="374" t="s">
        <v>43</v>
      </c>
      <c r="D6477" s="374" t="s">
        <v>113</v>
      </c>
      <c r="E6477" s="375">
        <v>6.0460000000000002E-3</v>
      </c>
      <c r="F6477" s="268">
        <f>IF(C6477="MAT.",VLOOKUP(A6477,INSUMOS_AUX!A:F,6,FALSE),0)</f>
        <v>13.63</v>
      </c>
      <c r="G6477" s="375">
        <f>IF(C6477="M.O.",VLOOKUP(A6477,INSUMOS_AUX!A:F,6,FALSE),0)</f>
        <v>0</v>
      </c>
    </row>
    <row r="6478" spans="1:7">
      <c r="A6478" s="375">
        <v>2696</v>
      </c>
      <c r="B6478" s="372" t="s">
        <v>129</v>
      </c>
      <c r="C6478" s="374" t="s">
        <v>92</v>
      </c>
      <c r="D6478" s="374" t="s">
        <v>97</v>
      </c>
      <c r="E6478" s="375">
        <v>2.0289999999999999</v>
      </c>
      <c r="F6478" s="268">
        <f>IF(C6478="MAT.",VLOOKUP(A6478,INSUMOS_AUX!A:F,6,FALSE),0)</f>
        <v>0</v>
      </c>
      <c r="G6478" s="375">
        <f>IF(C6478="M.O.",VLOOKUP(A6478,INSUMOS_AUX!A:F,6,FALSE),0)</f>
        <v>13.35</v>
      </c>
    </row>
    <row r="6479" spans="1:7">
      <c r="A6479" s="375">
        <v>2711</v>
      </c>
      <c r="B6479" s="372" t="s">
        <v>334</v>
      </c>
      <c r="C6479" s="374" t="s">
        <v>43</v>
      </c>
      <c r="D6479" s="374" t="s">
        <v>2</v>
      </c>
      <c r="E6479" s="375">
        <v>2.6584E-3</v>
      </c>
      <c r="F6479" s="268">
        <f>IF(C6479="MAT.",VLOOKUP(A6479,INSUMOS_AUX!A:F,6,FALSE),0)</f>
        <v>100.24</v>
      </c>
      <c r="G6479" s="375">
        <f>IF(C6479="M.O.",VLOOKUP(A6479,INSUMOS_AUX!A:F,6,FALSE),0)</f>
        <v>0</v>
      </c>
    </row>
    <row r="6480" spans="1:7">
      <c r="A6480" s="375">
        <v>36144</v>
      </c>
      <c r="B6480" s="372" t="s">
        <v>4026</v>
      </c>
      <c r="C6480" s="374" t="s">
        <v>43</v>
      </c>
      <c r="D6480" s="374" t="s">
        <v>2</v>
      </c>
      <c r="E6480" s="375">
        <v>0.44594879999999998</v>
      </c>
      <c r="F6480" s="268">
        <f>IF(C6480="MAT.",VLOOKUP(A6480,INSUMOS_AUX!A:F,6,FALSE),0)</f>
        <v>1.1200000000000001</v>
      </c>
      <c r="G6480" s="375">
        <f>IF(C6480="M.O.",VLOOKUP(A6480,INSUMOS_AUX!A:F,6,FALSE),0)</f>
        <v>0</v>
      </c>
    </row>
    <row r="6481" spans="1:7">
      <c r="A6481" s="375">
        <v>36146</v>
      </c>
      <c r="B6481" s="372" t="s">
        <v>3883</v>
      </c>
      <c r="C6481" s="374" t="s">
        <v>43</v>
      </c>
      <c r="D6481" s="374" t="s">
        <v>2</v>
      </c>
      <c r="E6481" s="375">
        <v>4.9611999999999998E-3</v>
      </c>
      <c r="F6481" s="268">
        <f>IF(C6481="MAT.",VLOOKUP(A6481,INSUMOS_AUX!A:F,6,FALSE),0)</f>
        <v>170</v>
      </c>
      <c r="G6481" s="375">
        <f>IF(C6481="M.O.",VLOOKUP(A6481,INSUMOS_AUX!A:F,6,FALSE),0)</f>
        <v>0</v>
      </c>
    </row>
    <row r="6482" spans="1:7" ht="21">
      <c r="A6482" s="375">
        <v>36149</v>
      </c>
      <c r="B6482" s="372" t="s">
        <v>4647</v>
      </c>
      <c r="C6482" s="374" t="s">
        <v>43</v>
      </c>
      <c r="D6482" s="374" t="s">
        <v>2</v>
      </c>
      <c r="E6482" s="375">
        <v>2.8800000000000002E-3</v>
      </c>
      <c r="F6482" s="268">
        <f>IF(C6482="MAT.",VLOOKUP(A6482,INSUMOS_AUX!A:F,6,FALSE),0)</f>
        <v>117.5</v>
      </c>
      <c r="G6482" s="375">
        <f>IF(C6482="M.O.",VLOOKUP(A6482,INSUMOS_AUX!A:F,6,FALSE),0)</f>
        <v>0</v>
      </c>
    </row>
    <row r="6483" spans="1:7">
      <c r="A6483" s="375">
        <v>36150</v>
      </c>
      <c r="B6483" s="372" t="s">
        <v>780</v>
      </c>
      <c r="C6483" s="374" t="s">
        <v>43</v>
      </c>
      <c r="D6483" s="374" t="s">
        <v>2</v>
      </c>
      <c r="E6483" s="375">
        <v>1.0585199999999999E-2</v>
      </c>
      <c r="F6483" s="268">
        <f>IF(C6483="MAT.",VLOOKUP(A6483,INSUMOS_AUX!A:F,6,FALSE),0)</f>
        <v>29.7</v>
      </c>
      <c r="G6483" s="375">
        <f>IF(C6483="M.O.",VLOOKUP(A6483,INSUMOS_AUX!A:F,6,FALSE),0)</f>
        <v>0</v>
      </c>
    </row>
    <row r="6484" spans="1:7" ht="21">
      <c r="A6484" s="375">
        <v>36153</v>
      </c>
      <c r="B6484" s="372" t="s">
        <v>4184</v>
      </c>
      <c r="C6484" s="374" t="s">
        <v>43</v>
      </c>
      <c r="D6484" s="374" t="s">
        <v>2</v>
      </c>
      <c r="E6484" s="375">
        <v>4.3E-3</v>
      </c>
      <c r="F6484" s="268">
        <f>IF(C6484="MAT.",VLOOKUP(A6484,INSUMOS_AUX!A:F,6,FALSE),0)</f>
        <v>133.75</v>
      </c>
      <c r="G6484" s="375">
        <f>IF(C6484="M.O.",VLOOKUP(A6484,INSUMOS_AUX!A:F,6,FALSE),0)</f>
        <v>0</v>
      </c>
    </row>
    <row r="6485" spans="1:7">
      <c r="A6485" s="375">
        <v>37370</v>
      </c>
      <c r="B6485" s="372" t="s">
        <v>104</v>
      </c>
      <c r="C6485" s="374" t="s">
        <v>43</v>
      </c>
      <c r="D6485" s="374" t="s">
        <v>97</v>
      </c>
      <c r="E6485" s="375">
        <v>4</v>
      </c>
      <c r="F6485" s="268">
        <f>IF(C6485="MAT.",VLOOKUP(A6485,INSUMOS_AUX!A:F,6,FALSE),0)</f>
        <v>1.7</v>
      </c>
      <c r="G6485" s="375">
        <f>IF(C6485="M.O.",VLOOKUP(A6485,INSUMOS_AUX!A:F,6,FALSE),0)</f>
        <v>0</v>
      </c>
    </row>
    <row r="6486" spans="1:7">
      <c r="A6486" s="375">
        <v>37371</v>
      </c>
      <c r="B6486" s="372" t="s">
        <v>105</v>
      </c>
      <c r="C6486" s="374" t="s">
        <v>43</v>
      </c>
      <c r="D6486" s="374" t="s">
        <v>97</v>
      </c>
      <c r="E6486" s="375">
        <v>4</v>
      </c>
      <c r="F6486" s="268">
        <f>IF(C6486="MAT.",VLOOKUP(A6486,INSUMOS_AUX!A:F,6,FALSE),0)</f>
        <v>0.64</v>
      </c>
      <c r="G6486" s="375">
        <f>IF(C6486="M.O.",VLOOKUP(A6486,INSUMOS_AUX!A:F,6,FALSE),0)</f>
        <v>0</v>
      </c>
    </row>
    <row r="6487" spans="1:7">
      <c r="A6487" s="375">
        <v>37372</v>
      </c>
      <c r="B6487" s="372" t="s">
        <v>106</v>
      </c>
      <c r="C6487" s="374" t="s">
        <v>43</v>
      </c>
      <c r="D6487" s="374" t="s">
        <v>97</v>
      </c>
      <c r="E6487" s="375">
        <v>4</v>
      </c>
      <c r="F6487" s="268">
        <f>IF(C6487="MAT.",VLOOKUP(A6487,INSUMOS_AUX!A:F,6,FALSE),0)</f>
        <v>0.37</v>
      </c>
      <c r="G6487" s="375">
        <f>IF(C6487="M.O.",VLOOKUP(A6487,INSUMOS_AUX!A:F,6,FALSE),0)</f>
        <v>0</v>
      </c>
    </row>
    <row r="6488" spans="1:7">
      <c r="A6488" s="375">
        <v>37373</v>
      </c>
      <c r="B6488" s="372" t="s">
        <v>107</v>
      </c>
      <c r="C6488" s="374" t="s">
        <v>43</v>
      </c>
      <c r="D6488" s="374" t="s">
        <v>97</v>
      </c>
      <c r="E6488" s="375">
        <v>4</v>
      </c>
      <c r="F6488" s="268">
        <f>IF(C6488="MAT.",VLOOKUP(A6488,INSUMOS_AUX!A:F,6,FALSE),0)</f>
        <v>0.02</v>
      </c>
      <c r="G6488" s="375">
        <f>IF(C6488="M.O.",VLOOKUP(A6488,INSUMOS_AUX!A:F,6,FALSE),0)</f>
        <v>0</v>
      </c>
    </row>
    <row r="6489" spans="1:7">
      <c r="A6489" s="375">
        <v>38382</v>
      </c>
      <c r="B6489" s="372" t="s">
        <v>2915</v>
      </c>
      <c r="C6489" s="374" t="s">
        <v>43</v>
      </c>
      <c r="D6489" s="374" t="s">
        <v>2</v>
      </c>
      <c r="E6489" s="375">
        <v>1.0919999999999999E-2</v>
      </c>
      <c r="F6489" s="268">
        <f>IF(C6489="MAT.",VLOOKUP(A6489,INSUMOS_AUX!A:F,6,FALSE),0)</f>
        <v>7.37</v>
      </c>
      <c r="G6489" s="375">
        <f>IF(C6489="M.O.",VLOOKUP(A6489,INSUMOS_AUX!A:F,6,FALSE),0)</f>
        <v>0</v>
      </c>
    </row>
    <row r="6490" spans="1:7">
      <c r="A6490" s="375">
        <v>38390</v>
      </c>
      <c r="B6490" s="372" t="s">
        <v>4067</v>
      </c>
      <c r="C6490" s="374" t="s">
        <v>43</v>
      </c>
      <c r="D6490" s="374" t="s">
        <v>2</v>
      </c>
      <c r="E6490" s="375">
        <v>6.0460000000000002E-3</v>
      </c>
      <c r="F6490" s="268">
        <f>IF(C6490="MAT.",VLOOKUP(A6490,INSUMOS_AUX!A:F,6,FALSE),0)</f>
        <v>22.22</v>
      </c>
      <c r="G6490" s="375">
        <f>IF(C6490="M.O.",VLOOKUP(A6490,INSUMOS_AUX!A:F,6,FALSE),0)</f>
        <v>0</v>
      </c>
    </row>
    <row r="6491" spans="1:7">
      <c r="A6491" s="375">
        <v>38393</v>
      </c>
      <c r="B6491" s="372" t="s">
        <v>4066</v>
      </c>
      <c r="C6491" s="374" t="s">
        <v>43</v>
      </c>
      <c r="D6491" s="374" t="s">
        <v>2</v>
      </c>
      <c r="E6491" s="375">
        <v>6.0460000000000002E-3</v>
      </c>
      <c r="F6491" s="268">
        <f>IF(C6491="MAT.",VLOOKUP(A6491,INSUMOS_AUX!A:F,6,FALSE),0)</f>
        <v>10.02</v>
      </c>
      <c r="G6491" s="375">
        <f>IF(C6491="M.O.",VLOOKUP(A6491,INSUMOS_AUX!A:F,6,FALSE),0)</f>
        <v>0</v>
      </c>
    </row>
    <row r="6492" spans="1:7">
      <c r="A6492" s="375">
        <v>38396</v>
      </c>
      <c r="B6492" s="372" t="s">
        <v>4090</v>
      </c>
      <c r="C6492" s="374" t="s">
        <v>43</v>
      </c>
      <c r="D6492" s="374" t="s">
        <v>2</v>
      </c>
      <c r="E6492" s="375">
        <v>2.1680000000000001E-4</v>
      </c>
      <c r="F6492" s="268">
        <f>IF(C6492="MAT.",VLOOKUP(A6492,INSUMOS_AUX!A:F,6,FALSE),0)</f>
        <v>308.81</v>
      </c>
      <c r="G6492" s="375">
        <f>IF(C6492="M.O.",VLOOKUP(A6492,INSUMOS_AUX!A:F,6,FALSE),0)</f>
        <v>0</v>
      </c>
    </row>
    <row r="6493" spans="1:7">
      <c r="A6493" s="375">
        <v>38399</v>
      </c>
      <c r="B6493" s="372" t="s">
        <v>914</v>
      </c>
      <c r="C6493" s="374" t="s">
        <v>43</v>
      </c>
      <c r="D6493" s="374" t="s">
        <v>2</v>
      </c>
      <c r="E6493" s="375">
        <v>1.0832000000000001E-3</v>
      </c>
      <c r="F6493" s="268">
        <f>IF(C6493="MAT.",VLOOKUP(A6493,INSUMOS_AUX!A:F,6,FALSE),0)</f>
        <v>123.87</v>
      </c>
      <c r="G6493" s="375">
        <f>IF(C6493="M.O.",VLOOKUP(A6493,INSUMOS_AUX!A:F,6,FALSE),0)</f>
        <v>0</v>
      </c>
    </row>
    <row r="6494" spans="1:7" ht="21">
      <c r="A6494" s="375">
        <v>38413</v>
      </c>
      <c r="B6494" s="372" t="s">
        <v>2921</v>
      </c>
      <c r="C6494" s="374" t="s">
        <v>43</v>
      </c>
      <c r="D6494" s="374" t="s">
        <v>2</v>
      </c>
      <c r="E6494" s="375">
        <v>1.7640000000000001E-4</v>
      </c>
      <c r="F6494" s="268">
        <f>IF(C6494="MAT.",VLOOKUP(A6494,INSUMOS_AUX!A:F,6,FALSE),0)</f>
        <v>623.17999999999995</v>
      </c>
      <c r="G6494" s="375">
        <f>IF(C6494="M.O.",VLOOKUP(A6494,INSUMOS_AUX!A:F,6,FALSE),0)</f>
        <v>0</v>
      </c>
    </row>
    <row r="6495" spans="1:7">
      <c r="A6495" s="375">
        <v>38476</v>
      </c>
      <c r="B6495" s="372" t="s">
        <v>2266</v>
      </c>
      <c r="C6495" s="374" t="s">
        <v>43</v>
      </c>
      <c r="D6495" s="374" t="s">
        <v>2</v>
      </c>
      <c r="E6495" s="375">
        <v>8.2280000000000005E-4</v>
      </c>
      <c r="F6495" s="268">
        <f>IF(C6495="MAT.",VLOOKUP(A6495,INSUMOS_AUX!A:F,6,FALSE),0)</f>
        <v>186.63</v>
      </c>
      <c r="G6495" s="375">
        <f>IF(C6495="M.O.",VLOOKUP(A6495,INSUMOS_AUX!A:F,6,FALSE),0)</f>
        <v>0</v>
      </c>
    </row>
    <row r="6496" spans="1:7">
      <c r="A6496" s="375">
        <v>38477</v>
      </c>
      <c r="B6496" s="372" t="s">
        <v>2267</v>
      </c>
      <c r="C6496" s="374" t="s">
        <v>43</v>
      </c>
      <c r="D6496" s="374" t="s">
        <v>2</v>
      </c>
      <c r="E6496" s="375">
        <v>1.7640000000000001E-4</v>
      </c>
      <c r="F6496" s="268">
        <f>IF(C6496="MAT.",VLOOKUP(A6496,INSUMOS_AUX!A:F,6,FALSE),0)</f>
        <v>528.54</v>
      </c>
      <c r="G6496" s="375">
        <f>IF(C6496="M.O.",VLOOKUP(A6496,INSUMOS_AUX!A:F,6,FALSE),0)</f>
        <v>0</v>
      </c>
    </row>
    <row r="6497" spans="1:7">
      <c r="A6497" s="375">
        <v>6111</v>
      </c>
      <c r="B6497" s="372" t="s">
        <v>109</v>
      </c>
      <c r="C6497" s="374" t="s">
        <v>92</v>
      </c>
      <c r="D6497" s="374" t="s">
        <v>97</v>
      </c>
      <c r="E6497" s="375">
        <v>2.0341999999999998</v>
      </c>
      <c r="F6497" s="268">
        <f>IF(C6497="MAT.",VLOOKUP(A6497,INSUMOS_AUX!A:F,6,FALSE),0)</f>
        <v>0</v>
      </c>
      <c r="G6497" s="375">
        <f>IF(C6497="M.O.",VLOOKUP(A6497,INSUMOS_AUX!A:F,6,FALSE),0)</f>
        <v>8.17</v>
      </c>
    </row>
    <row r="6498" spans="1:7">
      <c r="A6498" s="96"/>
      <c r="B6498" s="110"/>
      <c r="C6498" s="97"/>
      <c r="D6498" s="97"/>
      <c r="E6498" s="97"/>
      <c r="F6498" s="97"/>
      <c r="G6498" s="97"/>
    </row>
    <row r="6499" spans="1:7" ht="42">
      <c r="A6499" s="359" t="s">
        <v>6021</v>
      </c>
      <c r="B6499" s="358" t="s">
        <v>6022</v>
      </c>
      <c r="C6499" s="360" t="s">
        <v>75</v>
      </c>
      <c r="D6499" s="360" t="s">
        <v>2</v>
      </c>
      <c r="E6499" s="361">
        <v>5</v>
      </c>
      <c r="F6499" s="361">
        <f t="shared" ref="F6499:G6499" si="218">SUMPRODUCT($E6500:$E6542,F6500:F6542)</f>
        <v>74.114005515130003</v>
      </c>
      <c r="G6499" s="361">
        <f t="shared" si="218"/>
        <v>53.169470472619999</v>
      </c>
    </row>
    <row r="6500" spans="1:7">
      <c r="A6500" s="375">
        <v>10</v>
      </c>
      <c r="B6500" s="372" t="s">
        <v>332</v>
      </c>
      <c r="C6500" s="374" t="s">
        <v>43</v>
      </c>
      <c r="D6500" s="374" t="s">
        <v>2</v>
      </c>
      <c r="E6500" s="375">
        <v>3.8811552999999999E-2</v>
      </c>
      <c r="F6500" s="268">
        <f>IF(C6500="MAT.",VLOOKUP(A6500,INSUMOS_AUX!A:F,6,FALSE),0)</f>
        <v>6.13</v>
      </c>
      <c r="G6500" s="375">
        <f>IF(C6500="M.O.",VLOOKUP(A6500,INSUMOS_AUX!A:F,6,FALSE),0)</f>
        <v>0</v>
      </c>
    </row>
    <row r="6501" spans="1:7" ht="21">
      <c r="A6501" s="375">
        <v>10535</v>
      </c>
      <c r="B6501" s="372" t="s">
        <v>95</v>
      </c>
      <c r="C6501" s="374" t="s">
        <v>43</v>
      </c>
      <c r="D6501" s="374" t="s">
        <v>2</v>
      </c>
      <c r="E6501" s="375">
        <v>7.0559999999999999E-6</v>
      </c>
      <c r="F6501" s="268">
        <f>IF(C6501="MAT.",VLOOKUP(A6501,INSUMOS_AUX!A:F,6,FALSE),0)</f>
        <v>3000</v>
      </c>
      <c r="G6501" s="375">
        <f>IF(C6501="M.O.",VLOOKUP(A6501,INSUMOS_AUX!A:F,6,FALSE),0)</f>
        <v>0</v>
      </c>
    </row>
    <row r="6502" spans="1:7">
      <c r="A6502" s="375">
        <v>1106</v>
      </c>
      <c r="B6502" s="372" t="s">
        <v>342</v>
      </c>
      <c r="C6502" s="374" t="s">
        <v>43</v>
      </c>
      <c r="D6502" s="374" t="s">
        <v>94</v>
      </c>
      <c r="E6502" s="375">
        <v>4.2640560000000001</v>
      </c>
      <c r="F6502" s="268">
        <f>IF(C6502="MAT.",VLOOKUP(A6502,INSUMOS_AUX!A:F,6,FALSE),0)</f>
        <v>0.53</v>
      </c>
      <c r="G6502" s="375">
        <f>IF(C6502="M.O.",VLOOKUP(A6502,INSUMOS_AUX!A:F,6,FALSE),0)</f>
        <v>0</v>
      </c>
    </row>
    <row r="6503" spans="1:7" ht="21">
      <c r="A6503" s="375">
        <v>11359</v>
      </c>
      <c r="B6503" s="372" t="s">
        <v>5603</v>
      </c>
      <c r="C6503" s="374" t="s">
        <v>43</v>
      </c>
      <c r="D6503" s="374" t="s">
        <v>2</v>
      </c>
      <c r="E6503" s="375">
        <v>3.27738E-4</v>
      </c>
      <c r="F6503" s="268">
        <f>IF(C6503="MAT.",VLOOKUP(A6503,INSUMOS_AUX!A:F,6,FALSE),0)</f>
        <v>604.45000000000005</v>
      </c>
      <c r="G6503" s="375">
        <f>IF(C6503="M.O.",VLOOKUP(A6503,INSUMOS_AUX!A:F,6,FALSE),0)</f>
        <v>0</v>
      </c>
    </row>
    <row r="6504" spans="1:7">
      <c r="A6504" s="375">
        <v>1213</v>
      </c>
      <c r="B6504" s="372" t="s">
        <v>96</v>
      </c>
      <c r="C6504" s="374" t="s">
        <v>92</v>
      </c>
      <c r="D6504" s="374" t="s">
        <v>97</v>
      </c>
      <c r="E6504" s="375">
        <v>0.10093000000000001</v>
      </c>
      <c r="F6504" s="268">
        <f>IF(C6504="MAT.",VLOOKUP(A6504,INSUMOS_AUX!A:F,6,FALSE),0)</f>
        <v>0</v>
      </c>
      <c r="G6504" s="375">
        <f>IF(C6504="M.O.",VLOOKUP(A6504,INSUMOS_AUX!A:F,6,FALSE),0)</f>
        <v>13.35</v>
      </c>
    </row>
    <row r="6505" spans="1:7">
      <c r="A6505" s="375">
        <v>12815</v>
      </c>
      <c r="B6505" s="372" t="s">
        <v>2406</v>
      </c>
      <c r="C6505" s="374" t="s">
        <v>43</v>
      </c>
      <c r="D6505" s="374" t="s">
        <v>2</v>
      </c>
      <c r="E6505" s="375">
        <v>4.390384E-2</v>
      </c>
      <c r="F6505" s="268">
        <f>IF(C6505="MAT.",VLOOKUP(A6505,INSUMOS_AUX!A:F,6,FALSE),0)</f>
        <v>5.65</v>
      </c>
      <c r="G6505" s="375">
        <f>IF(C6505="M.O.",VLOOKUP(A6505,INSUMOS_AUX!A:F,6,FALSE),0)</f>
        <v>0</v>
      </c>
    </row>
    <row r="6506" spans="1:7">
      <c r="A6506" s="375">
        <v>12892</v>
      </c>
      <c r="B6506" s="372" t="s">
        <v>328</v>
      </c>
      <c r="C6506" s="374" t="s">
        <v>43</v>
      </c>
      <c r="D6506" s="374" t="s">
        <v>98</v>
      </c>
      <c r="E6506" s="375">
        <v>6.9095750999999997E-2</v>
      </c>
      <c r="F6506" s="268">
        <f>IF(C6506="MAT.",VLOOKUP(A6506,INSUMOS_AUX!A:F,6,FALSE),0)</f>
        <v>9</v>
      </c>
      <c r="G6506" s="375">
        <f>IF(C6506="M.O.",VLOOKUP(A6506,INSUMOS_AUX!A:F,6,FALSE),0)</f>
        <v>0</v>
      </c>
    </row>
    <row r="6507" spans="1:7">
      <c r="A6507" s="375">
        <v>12893</v>
      </c>
      <c r="B6507" s="372" t="s">
        <v>329</v>
      </c>
      <c r="C6507" s="374" t="s">
        <v>43</v>
      </c>
      <c r="D6507" s="374" t="s">
        <v>98</v>
      </c>
      <c r="E6507" s="375">
        <v>8.0542789999999993E-3</v>
      </c>
      <c r="F6507" s="268">
        <f>IF(C6507="MAT.",VLOOKUP(A6507,INSUMOS_AUX!A:F,6,FALSE),0)</f>
        <v>48</v>
      </c>
      <c r="G6507" s="375">
        <f>IF(C6507="M.O.",VLOOKUP(A6507,INSUMOS_AUX!A:F,6,FALSE),0)</f>
        <v>0</v>
      </c>
    </row>
    <row r="6508" spans="1:7">
      <c r="A6508" s="375">
        <v>1379</v>
      </c>
      <c r="B6508" s="372" t="s">
        <v>335</v>
      </c>
      <c r="C6508" s="374" t="s">
        <v>43</v>
      </c>
      <c r="D6508" s="374" t="s">
        <v>94</v>
      </c>
      <c r="E6508" s="375">
        <v>21.217455999999999</v>
      </c>
      <c r="F6508" s="268">
        <f>IF(C6508="MAT.",VLOOKUP(A6508,INSUMOS_AUX!A:F,6,FALSE),0)</f>
        <v>0.42</v>
      </c>
      <c r="G6508" s="375">
        <f>IF(C6508="M.O.",VLOOKUP(A6508,INSUMOS_AUX!A:F,6,FALSE),0)</f>
        <v>0</v>
      </c>
    </row>
    <row r="6509" spans="1:7">
      <c r="A6509" s="375">
        <v>25966</v>
      </c>
      <c r="B6509" s="372" t="s">
        <v>3980</v>
      </c>
      <c r="C6509" s="374" t="s">
        <v>43</v>
      </c>
      <c r="D6509" s="374" t="s">
        <v>113</v>
      </c>
      <c r="E6509" s="375">
        <v>7.3172259999999996E-3</v>
      </c>
      <c r="F6509" s="268">
        <f>IF(C6509="MAT.",VLOOKUP(A6509,INSUMOS_AUX!A:F,6,FALSE),0)</f>
        <v>13.63</v>
      </c>
      <c r="G6509" s="375">
        <f>IF(C6509="M.O.",VLOOKUP(A6509,INSUMOS_AUX!A:F,6,FALSE),0)</f>
        <v>0</v>
      </c>
    </row>
    <row r="6510" spans="1:7">
      <c r="A6510" s="375">
        <v>2705</v>
      </c>
      <c r="B6510" s="372" t="s">
        <v>99</v>
      </c>
      <c r="C6510" s="374" t="s">
        <v>43</v>
      </c>
      <c r="D6510" s="374" t="s">
        <v>100</v>
      </c>
      <c r="E6510" s="375">
        <v>0.14464246</v>
      </c>
      <c r="F6510" s="268">
        <f>IF(C6510="MAT.",VLOOKUP(A6510,INSUMOS_AUX!A:F,6,FALSE),0)</f>
        <v>0.46</v>
      </c>
      <c r="G6510" s="375">
        <f>IF(C6510="M.O.",VLOOKUP(A6510,INSUMOS_AUX!A:F,6,FALSE),0)</f>
        <v>0</v>
      </c>
    </row>
    <row r="6511" spans="1:7">
      <c r="A6511" s="375">
        <v>2711</v>
      </c>
      <c r="B6511" s="372" t="s">
        <v>334</v>
      </c>
      <c r="C6511" s="374" t="s">
        <v>43</v>
      </c>
      <c r="D6511" s="374" t="s">
        <v>2</v>
      </c>
      <c r="E6511" s="375">
        <v>3.2173520000000001E-3</v>
      </c>
      <c r="F6511" s="268">
        <f>IF(C6511="MAT.",VLOOKUP(A6511,INSUMOS_AUX!A:F,6,FALSE),0)</f>
        <v>100.24</v>
      </c>
      <c r="G6511" s="375">
        <f>IF(C6511="M.O.",VLOOKUP(A6511,INSUMOS_AUX!A:F,6,FALSE),0)</f>
        <v>0</v>
      </c>
    </row>
    <row r="6512" spans="1:7">
      <c r="A6512" s="375">
        <v>337</v>
      </c>
      <c r="B6512" s="372" t="s">
        <v>704</v>
      </c>
      <c r="C6512" s="374" t="s">
        <v>43</v>
      </c>
      <c r="D6512" s="374" t="s">
        <v>94</v>
      </c>
      <c r="E6512" s="375">
        <v>2.9000000000000001E-2</v>
      </c>
      <c r="F6512" s="268">
        <f>IF(C6512="MAT.",VLOOKUP(A6512,INSUMOS_AUX!A:F,6,FALSE),0)</f>
        <v>10</v>
      </c>
      <c r="G6512" s="375">
        <f>IF(C6512="M.O.",VLOOKUP(A6512,INSUMOS_AUX!A:F,6,FALSE),0)</f>
        <v>0</v>
      </c>
    </row>
    <row r="6513" spans="1:7">
      <c r="A6513" s="375">
        <v>36</v>
      </c>
      <c r="B6513" s="372" t="s">
        <v>169</v>
      </c>
      <c r="C6513" s="374" t="s">
        <v>43</v>
      </c>
      <c r="D6513" s="374" t="s">
        <v>94</v>
      </c>
      <c r="E6513" s="375">
        <v>1.44</v>
      </c>
      <c r="F6513" s="268">
        <f>IF(C6513="MAT.",VLOOKUP(A6513,INSUMOS_AUX!A:F,6,FALSE),0)</f>
        <v>4.34</v>
      </c>
      <c r="G6513" s="375">
        <f>IF(C6513="M.O.",VLOOKUP(A6513,INSUMOS_AUX!A:F,6,FALSE),0)</f>
        <v>0</v>
      </c>
    </row>
    <row r="6514" spans="1:7">
      <c r="A6514" s="375">
        <v>36144</v>
      </c>
      <c r="B6514" s="372" t="s">
        <v>4026</v>
      </c>
      <c r="C6514" s="374" t="s">
        <v>43</v>
      </c>
      <c r="D6514" s="374" t="s">
        <v>2</v>
      </c>
      <c r="E6514" s="375">
        <v>0.56086757499999995</v>
      </c>
      <c r="F6514" s="268">
        <f>IF(C6514="MAT.",VLOOKUP(A6514,INSUMOS_AUX!A:F,6,FALSE),0)</f>
        <v>1.1200000000000001</v>
      </c>
      <c r="G6514" s="375">
        <f>IF(C6514="M.O.",VLOOKUP(A6514,INSUMOS_AUX!A:F,6,FALSE),0)</f>
        <v>0</v>
      </c>
    </row>
    <row r="6515" spans="1:7">
      <c r="A6515" s="375">
        <v>36146</v>
      </c>
      <c r="B6515" s="372" t="s">
        <v>3883</v>
      </c>
      <c r="C6515" s="374" t="s">
        <v>43</v>
      </c>
      <c r="D6515" s="374" t="s">
        <v>2</v>
      </c>
      <c r="E6515" s="375">
        <v>6.2396769999999999E-3</v>
      </c>
      <c r="F6515" s="268">
        <f>IF(C6515="MAT.",VLOOKUP(A6515,INSUMOS_AUX!A:F,6,FALSE),0)</f>
        <v>170</v>
      </c>
      <c r="G6515" s="375">
        <f>IF(C6515="M.O.",VLOOKUP(A6515,INSUMOS_AUX!A:F,6,FALSE),0)</f>
        <v>0</v>
      </c>
    </row>
    <row r="6516" spans="1:7" ht="21">
      <c r="A6516" s="375">
        <v>36149</v>
      </c>
      <c r="B6516" s="372" t="s">
        <v>4647</v>
      </c>
      <c r="C6516" s="374" t="s">
        <v>43</v>
      </c>
      <c r="D6516" s="374" t="s">
        <v>2</v>
      </c>
      <c r="E6516" s="375">
        <v>3.622162E-3</v>
      </c>
      <c r="F6516" s="268">
        <f>IF(C6516="MAT.",VLOOKUP(A6516,INSUMOS_AUX!A:F,6,FALSE),0)</f>
        <v>117.5</v>
      </c>
      <c r="G6516" s="375">
        <f>IF(C6516="M.O.",VLOOKUP(A6516,INSUMOS_AUX!A:F,6,FALSE),0)</f>
        <v>0</v>
      </c>
    </row>
    <row r="6517" spans="1:7">
      <c r="A6517" s="375">
        <v>36150</v>
      </c>
      <c r="B6517" s="372" t="s">
        <v>780</v>
      </c>
      <c r="C6517" s="374" t="s">
        <v>43</v>
      </c>
      <c r="D6517" s="374" t="s">
        <v>2</v>
      </c>
      <c r="E6517" s="375">
        <v>1.3312954E-2</v>
      </c>
      <c r="F6517" s="268">
        <f>IF(C6517="MAT.",VLOOKUP(A6517,INSUMOS_AUX!A:F,6,FALSE),0)</f>
        <v>29.7</v>
      </c>
      <c r="G6517" s="375">
        <f>IF(C6517="M.O.",VLOOKUP(A6517,INSUMOS_AUX!A:F,6,FALSE),0)</f>
        <v>0</v>
      </c>
    </row>
    <row r="6518" spans="1:7" ht="21">
      <c r="A6518" s="375">
        <v>36153</v>
      </c>
      <c r="B6518" s="372" t="s">
        <v>4184</v>
      </c>
      <c r="C6518" s="374" t="s">
        <v>43</v>
      </c>
      <c r="D6518" s="374" t="s">
        <v>2</v>
      </c>
      <c r="E6518" s="375">
        <v>5.4080889999999996E-3</v>
      </c>
      <c r="F6518" s="268">
        <f>IF(C6518="MAT.",VLOOKUP(A6518,INSUMOS_AUX!A:F,6,FALSE),0)</f>
        <v>133.75</v>
      </c>
      <c r="G6518" s="375">
        <f>IF(C6518="M.O.",VLOOKUP(A6518,INSUMOS_AUX!A:F,6,FALSE),0)</f>
        <v>0</v>
      </c>
    </row>
    <row r="6519" spans="1:7" ht="21">
      <c r="A6519" s="375">
        <v>36397</v>
      </c>
      <c r="B6519" s="372" t="s">
        <v>188</v>
      </c>
      <c r="C6519" s="374" t="s">
        <v>43</v>
      </c>
      <c r="D6519" s="374" t="s">
        <v>2</v>
      </c>
      <c r="E6519" s="375">
        <v>2.5189999999999999E-6</v>
      </c>
      <c r="F6519" s="268">
        <f>IF(C6519="MAT.",VLOOKUP(A6519,INSUMOS_AUX!A:F,6,FALSE),0)</f>
        <v>12203.38</v>
      </c>
      <c r="G6519" s="375">
        <f>IF(C6519="M.O.",VLOOKUP(A6519,INSUMOS_AUX!A:F,6,FALSE),0)</f>
        <v>0</v>
      </c>
    </row>
    <row r="6520" spans="1:7">
      <c r="A6520" s="375">
        <v>370</v>
      </c>
      <c r="B6520" s="372" t="s">
        <v>6367</v>
      </c>
      <c r="C6520" s="374" t="s">
        <v>43</v>
      </c>
      <c r="D6520" s="374" t="s">
        <v>93</v>
      </c>
      <c r="E6520" s="375">
        <v>7.9896999999999996E-2</v>
      </c>
      <c r="F6520" s="268">
        <f>IF(C6520="MAT.",VLOOKUP(A6520,INSUMOS_AUX!A:F,6,FALSE),0)</f>
        <v>77.5</v>
      </c>
      <c r="G6520" s="375">
        <f>IF(C6520="M.O.",VLOOKUP(A6520,INSUMOS_AUX!A:F,6,FALSE),0)</f>
        <v>0</v>
      </c>
    </row>
    <row r="6521" spans="1:7">
      <c r="A6521" s="375">
        <v>37370</v>
      </c>
      <c r="B6521" s="372" t="s">
        <v>104</v>
      </c>
      <c r="C6521" s="374" t="s">
        <v>43</v>
      </c>
      <c r="D6521" s="374" t="s">
        <v>97</v>
      </c>
      <c r="E6521" s="375">
        <v>5.03078</v>
      </c>
      <c r="F6521" s="268">
        <f>IF(C6521="MAT.",VLOOKUP(A6521,INSUMOS_AUX!A:F,6,FALSE),0)</f>
        <v>1.7</v>
      </c>
      <c r="G6521" s="375">
        <f>IF(C6521="M.O.",VLOOKUP(A6521,INSUMOS_AUX!A:F,6,FALSE),0)</f>
        <v>0</v>
      </c>
    </row>
    <row r="6522" spans="1:7">
      <c r="A6522" s="375">
        <v>37371</v>
      </c>
      <c r="B6522" s="372" t="s">
        <v>105</v>
      </c>
      <c r="C6522" s="374" t="s">
        <v>43</v>
      </c>
      <c r="D6522" s="374" t="s">
        <v>97</v>
      </c>
      <c r="E6522" s="375">
        <v>5.03078</v>
      </c>
      <c r="F6522" s="268">
        <f>IF(C6522="MAT.",VLOOKUP(A6522,INSUMOS_AUX!A:F,6,FALSE),0)</f>
        <v>0.64</v>
      </c>
      <c r="G6522" s="375">
        <f>IF(C6522="M.O.",VLOOKUP(A6522,INSUMOS_AUX!A:F,6,FALSE),0)</f>
        <v>0</v>
      </c>
    </row>
    <row r="6523" spans="1:7">
      <c r="A6523" s="375">
        <v>37372</v>
      </c>
      <c r="B6523" s="372" t="s">
        <v>106</v>
      </c>
      <c r="C6523" s="374" t="s">
        <v>43</v>
      </c>
      <c r="D6523" s="374" t="s">
        <v>97</v>
      </c>
      <c r="E6523" s="375">
        <v>5.03078</v>
      </c>
      <c r="F6523" s="268">
        <f>IF(C6523="MAT.",VLOOKUP(A6523,INSUMOS_AUX!A:F,6,FALSE),0)</f>
        <v>0.37</v>
      </c>
      <c r="G6523" s="375">
        <f>IF(C6523="M.O.",VLOOKUP(A6523,INSUMOS_AUX!A:F,6,FALSE),0)</f>
        <v>0</v>
      </c>
    </row>
    <row r="6524" spans="1:7">
      <c r="A6524" s="375">
        <v>37373</v>
      </c>
      <c r="B6524" s="372" t="s">
        <v>107</v>
      </c>
      <c r="C6524" s="374" t="s">
        <v>43</v>
      </c>
      <c r="D6524" s="374" t="s">
        <v>97</v>
      </c>
      <c r="E6524" s="375">
        <v>5.03078</v>
      </c>
      <c r="F6524" s="268">
        <f>IF(C6524="MAT.",VLOOKUP(A6524,INSUMOS_AUX!A:F,6,FALSE),0)</f>
        <v>0.02</v>
      </c>
      <c r="G6524" s="375">
        <f>IF(C6524="M.O.",VLOOKUP(A6524,INSUMOS_AUX!A:F,6,FALSE),0)</f>
        <v>0</v>
      </c>
    </row>
    <row r="6525" spans="1:7" ht="21">
      <c r="A6525" s="375">
        <v>37544</v>
      </c>
      <c r="B6525" s="372" t="s">
        <v>201</v>
      </c>
      <c r="C6525" s="374" t="s">
        <v>43</v>
      </c>
      <c r="D6525" s="374" t="s">
        <v>2</v>
      </c>
      <c r="E6525" s="375">
        <v>1.0801E-5</v>
      </c>
      <c r="F6525" s="268">
        <f>IF(C6525="MAT.",VLOOKUP(A6525,INSUMOS_AUX!A:F,6,FALSE),0)</f>
        <v>7951.45</v>
      </c>
      <c r="G6525" s="375">
        <f>IF(C6525="M.O.",VLOOKUP(A6525,INSUMOS_AUX!A:F,6,FALSE),0)</f>
        <v>0</v>
      </c>
    </row>
    <row r="6526" spans="1:7">
      <c r="A6526" s="375">
        <v>37623</v>
      </c>
      <c r="B6526" s="372" t="s">
        <v>6368</v>
      </c>
      <c r="C6526" s="374" t="s">
        <v>92</v>
      </c>
      <c r="D6526" s="374" t="s">
        <v>97</v>
      </c>
      <c r="E6526" s="375">
        <v>0.19101528500000001</v>
      </c>
      <c r="F6526" s="268">
        <f>IF(C6526="MAT.",VLOOKUP(A6526,INSUMOS_AUX!A:F,6,FALSE),0)</f>
        <v>0</v>
      </c>
      <c r="G6526" s="375">
        <f>IF(C6526="M.O.",VLOOKUP(A6526,INSUMOS_AUX!A:F,6,FALSE),0)</f>
        <v>9.94</v>
      </c>
    </row>
    <row r="6527" spans="1:7">
      <c r="A6527" s="375">
        <v>378</v>
      </c>
      <c r="B6527" s="372" t="s">
        <v>156</v>
      </c>
      <c r="C6527" s="374" t="s">
        <v>92</v>
      </c>
      <c r="D6527" s="374" t="s">
        <v>97</v>
      </c>
      <c r="E6527" s="375">
        <v>0.10093000000000001</v>
      </c>
      <c r="F6527" s="268">
        <f>IF(C6527="MAT.",VLOOKUP(A6527,INSUMOS_AUX!A:F,6,FALSE),0)</f>
        <v>0</v>
      </c>
      <c r="G6527" s="375">
        <f>IF(C6527="M.O.",VLOOKUP(A6527,INSUMOS_AUX!A:F,6,FALSE),0)</f>
        <v>13.35</v>
      </c>
    </row>
    <row r="6528" spans="1:7">
      <c r="A6528" s="375">
        <v>38382</v>
      </c>
      <c r="B6528" s="372" t="s">
        <v>2915</v>
      </c>
      <c r="C6528" s="374" t="s">
        <v>43</v>
      </c>
      <c r="D6528" s="374" t="s">
        <v>2</v>
      </c>
      <c r="E6528" s="375">
        <v>1.3216027999999999E-2</v>
      </c>
      <c r="F6528" s="268">
        <f>IF(C6528="MAT.",VLOOKUP(A6528,INSUMOS_AUX!A:F,6,FALSE),0)</f>
        <v>7.37</v>
      </c>
      <c r="G6528" s="375">
        <f>IF(C6528="M.O.",VLOOKUP(A6528,INSUMOS_AUX!A:F,6,FALSE),0)</f>
        <v>0</v>
      </c>
    </row>
    <row r="6529" spans="1:7">
      <c r="A6529" s="375">
        <v>38390</v>
      </c>
      <c r="B6529" s="372" t="s">
        <v>4067</v>
      </c>
      <c r="C6529" s="374" t="s">
        <v>43</v>
      </c>
      <c r="D6529" s="374" t="s">
        <v>2</v>
      </c>
      <c r="E6529" s="375">
        <v>7.3172259999999996E-3</v>
      </c>
      <c r="F6529" s="268">
        <f>IF(C6529="MAT.",VLOOKUP(A6529,INSUMOS_AUX!A:F,6,FALSE),0)</f>
        <v>22.22</v>
      </c>
      <c r="G6529" s="375">
        <f>IF(C6529="M.O.",VLOOKUP(A6529,INSUMOS_AUX!A:F,6,FALSE),0)</f>
        <v>0</v>
      </c>
    </row>
    <row r="6530" spans="1:7">
      <c r="A6530" s="375">
        <v>38393</v>
      </c>
      <c r="B6530" s="372" t="s">
        <v>4066</v>
      </c>
      <c r="C6530" s="374" t="s">
        <v>43</v>
      </c>
      <c r="D6530" s="374" t="s">
        <v>2</v>
      </c>
      <c r="E6530" s="375">
        <v>7.3172259999999996E-3</v>
      </c>
      <c r="F6530" s="268">
        <f>IF(C6530="MAT.",VLOOKUP(A6530,INSUMOS_AUX!A:F,6,FALSE),0)</f>
        <v>10.02</v>
      </c>
      <c r="G6530" s="375">
        <f>IF(C6530="M.O.",VLOOKUP(A6530,INSUMOS_AUX!A:F,6,FALSE),0)</f>
        <v>0</v>
      </c>
    </row>
    <row r="6531" spans="1:7">
      <c r="A6531" s="375">
        <v>38396</v>
      </c>
      <c r="B6531" s="372" t="s">
        <v>4090</v>
      </c>
      <c r="C6531" s="374" t="s">
        <v>43</v>
      </c>
      <c r="D6531" s="374" t="s">
        <v>2</v>
      </c>
      <c r="E6531" s="375">
        <v>2.62384E-4</v>
      </c>
      <c r="F6531" s="268">
        <f>IF(C6531="MAT.",VLOOKUP(A6531,INSUMOS_AUX!A:F,6,FALSE),0)</f>
        <v>308.81</v>
      </c>
      <c r="G6531" s="375">
        <f>IF(C6531="M.O.",VLOOKUP(A6531,INSUMOS_AUX!A:F,6,FALSE),0)</f>
        <v>0</v>
      </c>
    </row>
    <row r="6532" spans="1:7">
      <c r="A6532" s="375">
        <v>38399</v>
      </c>
      <c r="B6532" s="372" t="s">
        <v>914</v>
      </c>
      <c r="C6532" s="374" t="s">
        <v>43</v>
      </c>
      <c r="D6532" s="374" t="s">
        <v>2</v>
      </c>
      <c r="E6532" s="375">
        <v>1.3109529999999999E-3</v>
      </c>
      <c r="F6532" s="268">
        <f>IF(C6532="MAT.",VLOOKUP(A6532,INSUMOS_AUX!A:F,6,FALSE),0)</f>
        <v>123.87</v>
      </c>
      <c r="G6532" s="375">
        <f>IF(C6532="M.O.",VLOOKUP(A6532,INSUMOS_AUX!A:F,6,FALSE),0)</f>
        <v>0</v>
      </c>
    </row>
    <row r="6533" spans="1:7" ht="21">
      <c r="A6533" s="375">
        <v>38413</v>
      </c>
      <c r="B6533" s="372" t="s">
        <v>2921</v>
      </c>
      <c r="C6533" s="374" t="s">
        <v>43</v>
      </c>
      <c r="D6533" s="374" t="s">
        <v>2</v>
      </c>
      <c r="E6533" s="375">
        <v>2.13489E-4</v>
      </c>
      <c r="F6533" s="268">
        <f>IF(C6533="MAT.",VLOOKUP(A6533,INSUMOS_AUX!A:F,6,FALSE),0)</f>
        <v>623.17999999999995</v>
      </c>
      <c r="G6533" s="375">
        <f>IF(C6533="M.O.",VLOOKUP(A6533,INSUMOS_AUX!A:F,6,FALSE),0)</f>
        <v>0</v>
      </c>
    </row>
    <row r="6534" spans="1:7">
      <c r="A6534" s="375">
        <v>38476</v>
      </c>
      <c r="B6534" s="372" t="s">
        <v>2266</v>
      </c>
      <c r="C6534" s="374" t="s">
        <v>43</v>
      </c>
      <c r="D6534" s="374" t="s">
        <v>2</v>
      </c>
      <c r="E6534" s="375">
        <v>9.9580099999999993E-4</v>
      </c>
      <c r="F6534" s="268">
        <f>IF(C6534="MAT.",VLOOKUP(A6534,INSUMOS_AUX!A:F,6,FALSE),0)</f>
        <v>186.63</v>
      </c>
      <c r="G6534" s="375">
        <f>IF(C6534="M.O.",VLOOKUP(A6534,INSUMOS_AUX!A:F,6,FALSE),0)</f>
        <v>0</v>
      </c>
    </row>
    <row r="6535" spans="1:7">
      <c r="A6535" s="375">
        <v>38477</v>
      </c>
      <c r="B6535" s="372" t="s">
        <v>2267</v>
      </c>
      <c r="C6535" s="374" t="s">
        <v>43</v>
      </c>
      <c r="D6535" s="374" t="s">
        <v>2</v>
      </c>
      <c r="E6535" s="375">
        <v>2.13489E-4</v>
      </c>
      <c r="F6535" s="268">
        <f>IF(C6535="MAT.",VLOOKUP(A6535,INSUMOS_AUX!A:F,6,FALSE),0)</f>
        <v>528.54</v>
      </c>
      <c r="G6535" s="375">
        <f>IF(C6535="M.O.",VLOOKUP(A6535,INSUMOS_AUX!A:F,6,FALSE),0)</f>
        <v>0</v>
      </c>
    </row>
    <row r="6536" spans="1:7">
      <c r="A6536" s="375">
        <v>4512</v>
      </c>
      <c r="B6536" s="372" t="s">
        <v>173</v>
      </c>
      <c r="C6536" s="374" t="s">
        <v>43</v>
      </c>
      <c r="D6536" s="374" t="s">
        <v>78</v>
      </c>
      <c r="E6536" s="375">
        <v>2.5</v>
      </c>
      <c r="F6536" s="268">
        <f>IF(C6536="MAT.",VLOOKUP(A6536,INSUMOS_AUX!A:F,6,FALSE),0)</f>
        <v>1.78</v>
      </c>
      <c r="G6536" s="375">
        <f>IF(C6536="M.O.",VLOOKUP(A6536,INSUMOS_AUX!A:F,6,FALSE),0)</f>
        <v>0</v>
      </c>
    </row>
    <row r="6537" spans="1:7">
      <c r="A6537" s="375">
        <v>4718</v>
      </c>
      <c r="B6537" s="372" t="s">
        <v>338</v>
      </c>
      <c r="C6537" s="374" t="s">
        <v>43</v>
      </c>
      <c r="D6537" s="374" t="s">
        <v>93</v>
      </c>
      <c r="E6537" s="375">
        <v>1.4999999999999999E-2</v>
      </c>
      <c r="F6537" s="268">
        <f>IF(C6537="MAT.",VLOOKUP(A6537,INSUMOS_AUX!A:F,6,FALSE),0)</f>
        <v>45.44</v>
      </c>
      <c r="G6537" s="375">
        <f>IF(C6537="M.O.",VLOOKUP(A6537,INSUMOS_AUX!A:F,6,FALSE),0)</f>
        <v>0</v>
      </c>
    </row>
    <row r="6538" spans="1:7">
      <c r="A6538" s="375">
        <v>4721</v>
      </c>
      <c r="B6538" s="372" t="s">
        <v>341</v>
      </c>
      <c r="C6538" s="374" t="s">
        <v>43</v>
      </c>
      <c r="D6538" s="374" t="s">
        <v>93</v>
      </c>
      <c r="E6538" s="375">
        <v>1.0458E-2</v>
      </c>
      <c r="F6538" s="268">
        <f>IF(C6538="MAT.",VLOOKUP(A6538,INSUMOS_AUX!A:F,6,FALSE),0)</f>
        <v>45.44</v>
      </c>
      <c r="G6538" s="375">
        <f>IF(C6538="M.O.",VLOOKUP(A6538,INSUMOS_AUX!A:F,6,FALSE),0)</f>
        <v>0</v>
      </c>
    </row>
    <row r="6539" spans="1:7">
      <c r="A6539" s="375">
        <v>4750</v>
      </c>
      <c r="B6539" s="372" t="s">
        <v>110</v>
      </c>
      <c r="C6539" s="374" t="s">
        <v>92</v>
      </c>
      <c r="D6539" s="374" t="s">
        <v>97</v>
      </c>
      <c r="E6539" s="375">
        <v>1.93249</v>
      </c>
      <c r="F6539" s="268">
        <f>IF(C6539="MAT.",VLOOKUP(A6539,INSUMOS_AUX!A:F,6,FALSE),0)</f>
        <v>0</v>
      </c>
      <c r="G6539" s="375">
        <f>IF(C6539="M.O.",VLOOKUP(A6539,INSUMOS_AUX!A:F,6,FALSE),0)</f>
        <v>13.35</v>
      </c>
    </row>
    <row r="6540" spans="1:7">
      <c r="A6540" s="375">
        <v>5069</v>
      </c>
      <c r="B6540" s="372" t="s">
        <v>3863</v>
      </c>
      <c r="C6540" s="374" t="s">
        <v>43</v>
      </c>
      <c r="D6540" s="374" t="s">
        <v>94</v>
      </c>
      <c r="E6540" s="375">
        <v>0.08</v>
      </c>
      <c r="F6540" s="268">
        <f>IF(C6540="MAT.",VLOOKUP(A6540,INSUMOS_AUX!A:F,6,FALSE),0)</f>
        <v>9.81</v>
      </c>
      <c r="G6540" s="375">
        <f>IF(C6540="M.O.",VLOOKUP(A6540,INSUMOS_AUX!A:F,6,FALSE),0)</f>
        <v>0</v>
      </c>
    </row>
    <row r="6541" spans="1:7">
      <c r="A6541" s="375">
        <v>6111</v>
      </c>
      <c r="B6541" s="372" t="s">
        <v>109</v>
      </c>
      <c r="C6541" s="374" t="s">
        <v>92</v>
      </c>
      <c r="D6541" s="374" t="s">
        <v>97</v>
      </c>
      <c r="E6541" s="375">
        <v>2.7879077159999999</v>
      </c>
      <c r="F6541" s="268">
        <f>IF(C6541="MAT.",VLOOKUP(A6541,INSUMOS_AUX!A:F,6,FALSE),0)</f>
        <v>0</v>
      </c>
      <c r="G6541" s="375">
        <f>IF(C6541="M.O.",VLOOKUP(A6541,INSUMOS_AUX!A:F,6,FALSE),0)</f>
        <v>8.17</v>
      </c>
    </row>
    <row r="6542" spans="1:7">
      <c r="A6542" s="375">
        <v>7258</v>
      </c>
      <c r="B6542" s="372" t="s">
        <v>343</v>
      </c>
      <c r="C6542" s="374" t="s">
        <v>43</v>
      </c>
      <c r="D6542" s="374" t="s">
        <v>2</v>
      </c>
      <c r="E6542" s="375">
        <v>75.885999999999996</v>
      </c>
      <c r="F6542" s="268">
        <f>IF(C6542="MAT.",VLOOKUP(A6542,INSUMOS_AUX!A:F,6,FALSE),0)</f>
        <v>0.31</v>
      </c>
      <c r="G6542" s="375">
        <f>IF(C6542="M.O.",VLOOKUP(A6542,INSUMOS_AUX!A:F,6,FALSE),0)</f>
        <v>0</v>
      </c>
    </row>
    <row r="6543" spans="1:7">
      <c r="A6543" s="96"/>
      <c r="B6543" s="110"/>
      <c r="C6543" s="97"/>
      <c r="D6543" s="97"/>
      <c r="E6543" s="97"/>
      <c r="F6543" s="97"/>
      <c r="G6543" s="97"/>
    </row>
    <row r="6544" spans="1:7" ht="21">
      <c r="A6544" s="359" t="s">
        <v>6023</v>
      </c>
      <c r="B6544" s="358" t="s">
        <v>6024</v>
      </c>
      <c r="C6544" s="360" t="s">
        <v>75</v>
      </c>
      <c r="D6544" s="360" t="s">
        <v>2</v>
      </c>
      <c r="E6544" s="361">
        <v>6</v>
      </c>
      <c r="F6544" s="361">
        <f t="shared" ref="F6544:G6544" si="219">SUMPRODUCT($E6545:$E6576,F6545:F6576)</f>
        <v>14.032522894999998</v>
      </c>
      <c r="G6544" s="361">
        <f t="shared" si="219"/>
        <v>5.9246799999999995</v>
      </c>
    </row>
    <row r="6545" spans="1:7">
      <c r="A6545" s="375">
        <v>10</v>
      </c>
      <c r="B6545" s="372" t="s">
        <v>332</v>
      </c>
      <c r="C6545" s="374" t="s">
        <v>43</v>
      </c>
      <c r="D6545" s="374" t="s">
        <v>2</v>
      </c>
      <c r="E6545" s="375">
        <v>4.0086000000000002E-3</v>
      </c>
      <c r="F6545" s="268">
        <f>IF(C6545="MAT.",VLOOKUP(A6545,INSUMOS_AUX!A:F,6,FALSE),0)</f>
        <v>6.13</v>
      </c>
      <c r="G6545" s="375">
        <f>IF(C6545="M.O.",VLOOKUP(A6545,INSUMOS_AUX!A:F,6,FALSE),0)</f>
        <v>0</v>
      </c>
    </row>
    <row r="6546" spans="1:7" ht="21">
      <c r="A6546" s="375">
        <v>11359</v>
      </c>
      <c r="B6546" s="372" t="s">
        <v>5603</v>
      </c>
      <c r="C6546" s="374" t="s">
        <v>43</v>
      </c>
      <c r="D6546" s="374" t="s">
        <v>2</v>
      </c>
      <c r="E6546" s="375">
        <v>3.3850000000000003E-5</v>
      </c>
      <c r="F6546" s="268">
        <f>IF(C6546="MAT.",VLOOKUP(A6546,INSUMOS_AUX!A:F,6,FALSE),0)</f>
        <v>604.45000000000005</v>
      </c>
      <c r="G6546" s="375">
        <f>IF(C6546="M.O.",VLOOKUP(A6546,INSUMOS_AUX!A:F,6,FALSE),0)</f>
        <v>0</v>
      </c>
    </row>
    <row r="6547" spans="1:7">
      <c r="A6547" s="375">
        <v>122</v>
      </c>
      <c r="B6547" s="372" t="s">
        <v>556</v>
      </c>
      <c r="C6547" s="374" t="s">
        <v>43</v>
      </c>
      <c r="D6547" s="374" t="s">
        <v>2</v>
      </c>
      <c r="E6547" s="375">
        <v>1.4800000000000001E-2</v>
      </c>
      <c r="F6547" s="268">
        <f>IF(C6547="MAT.",VLOOKUP(A6547,INSUMOS_AUX!A:F,6,FALSE),0)</f>
        <v>54.47</v>
      </c>
      <c r="G6547" s="375">
        <f>IF(C6547="M.O.",VLOOKUP(A6547,INSUMOS_AUX!A:F,6,FALSE),0)</f>
        <v>0</v>
      </c>
    </row>
    <row r="6548" spans="1:7">
      <c r="A6548" s="375">
        <v>12815</v>
      </c>
      <c r="B6548" s="372" t="s">
        <v>2406</v>
      </c>
      <c r="C6548" s="374" t="s">
        <v>43</v>
      </c>
      <c r="D6548" s="374" t="s">
        <v>2</v>
      </c>
      <c r="E6548" s="375">
        <v>4.53455E-3</v>
      </c>
      <c r="F6548" s="268">
        <f>IF(C6548="MAT.",VLOOKUP(A6548,INSUMOS_AUX!A:F,6,FALSE),0)</f>
        <v>5.65</v>
      </c>
      <c r="G6548" s="375">
        <f>IF(C6548="M.O.",VLOOKUP(A6548,INSUMOS_AUX!A:F,6,FALSE),0)</f>
        <v>0</v>
      </c>
    </row>
    <row r="6549" spans="1:7">
      <c r="A6549" s="375">
        <v>12892</v>
      </c>
      <c r="B6549" s="372" t="s">
        <v>328</v>
      </c>
      <c r="C6549" s="374" t="s">
        <v>43</v>
      </c>
      <c r="D6549" s="374" t="s">
        <v>98</v>
      </c>
      <c r="E6549" s="375">
        <v>6.8672999999999998E-3</v>
      </c>
      <c r="F6549" s="268">
        <f>IF(C6549="MAT.",VLOOKUP(A6549,INSUMOS_AUX!A:F,6,FALSE),0)</f>
        <v>9</v>
      </c>
      <c r="G6549" s="375">
        <f>IF(C6549="M.O.",VLOOKUP(A6549,INSUMOS_AUX!A:F,6,FALSE),0)</f>
        <v>0</v>
      </c>
    </row>
    <row r="6550" spans="1:7">
      <c r="A6550" s="375">
        <v>12893</v>
      </c>
      <c r="B6550" s="372" t="s">
        <v>329</v>
      </c>
      <c r="C6550" s="374" t="s">
        <v>43</v>
      </c>
      <c r="D6550" s="374" t="s">
        <v>98</v>
      </c>
      <c r="E6550" s="375">
        <v>8.005E-4</v>
      </c>
      <c r="F6550" s="268">
        <f>IF(C6550="MAT.",VLOOKUP(A6550,INSUMOS_AUX!A:F,6,FALSE),0)</f>
        <v>48</v>
      </c>
      <c r="G6550" s="375">
        <f>IF(C6550="M.O.",VLOOKUP(A6550,INSUMOS_AUX!A:F,6,FALSE),0)</f>
        <v>0</v>
      </c>
    </row>
    <row r="6551" spans="1:7" ht="21">
      <c r="A6551" s="375">
        <v>20078</v>
      </c>
      <c r="B6551" s="372" t="s">
        <v>3542</v>
      </c>
      <c r="C6551" s="374" t="s">
        <v>43</v>
      </c>
      <c r="D6551" s="374" t="s">
        <v>2</v>
      </c>
      <c r="E6551" s="375">
        <v>0.02</v>
      </c>
      <c r="F6551" s="268">
        <f>IF(C6551="MAT.",VLOOKUP(A6551,INSUMOS_AUX!A:F,6,FALSE),0)</f>
        <v>19.940000000000001</v>
      </c>
      <c r="G6551" s="375">
        <f>IF(C6551="M.O.",VLOOKUP(A6551,INSUMOS_AUX!A:F,6,FALSE),0)</f>
        <v>0</v>
      </c>
    </row>
    <row r="6552" spans="1:7">
      <c r="A6552" s="375">
        <v>20083</v>
      </c>
      <c r="B6552" s="372" t="s">
        <v>4143</v>
      </c>
      <c r="C6552" s="374" t="s">
        <v>43</v>
      </c>
      <c r="D6552" s="374" t="s">
        <v>2</v>
      </c>
      <c r="E6552" s="375">
        <v>2.2499999999999999E-2</v>
      </c>
      <c r="F6552" s="268">
        <f>IF(C6552="MAT.",VLOOKUP(A6552,INSUMOS_AUX!A:F,6,FALSE),0)</f>
        <v>47.3</v>
      </c>
      <c r="G6552" s="375">
        <f>IF(C6552="M.O.",VLOOKUP(A6552,INSUMOS_AUX!A:F,6,FALSE),0)</f>
        <v>0</v>
      </c>
    </row>
    <row r="6553" spans="1:7">
      <c r="A6553" s="375">
        <v>246</v>
      </c>
      <c r="B6553" s="372" t="s">
        <v>141</v>
      </c>
      <c r="C6553" s="374" t="s">
        <v>92</v>
      </c>
      <c r="D6553" s="374" t="s">
        <v>97</v>
      </c>
      <c r="E6553" s="375">
        <v>0.25362499999999999</v>
      </c>
      <c r="F6553" s="268">
        <f>IF(C6553="MAT.",VLOOKUP(A6553,INSUMOS_AUX!A:F,6,FALSE),0)</f>
        <v>0</v>
      </c>
      <c r="G6553" s="375">
        <f>IF(C6553="M.O.",VLOOKUP(A6553,INSUMOS_AUX!A:F,6,FALSE),0)</f>
        <v>10.01</v>
      </c>
    </row>
    <row r="6554" spans="1:7">
      <c r="A6554" s="375">
        <v>25966</v>
      </c>
      <c r="B6554" s="372" t="s">
        <v>3980</v>
      </c>
      <c r="C6554" s="374" t="s">
        <v>43</v>
      </c>
      <c r="D6554" s="374" t="s">
        <v>113</v>
      </c>
      <c r="E6554" s="375">
        <v>7.5575000000000002E-4</v>
      </c>
      <c r="F6554" s="268">
        <f>IF(C6554="MAT.",VLOOKUP(A6554,INSUMOS_AUX!A:F,6,FALSE),0)</f>
        <v>13.63</v>
      </c>
      <c r="G6554" s="375">
        <f>IF(C6554="M.O.",VLOOKUP(A6554,INSUMOS_AUX!A:F,6,FALSE),0)</f>
        <v>0</v>
      </c>
    </row>
    <row r="6555" spans="1:7">
      <c r="A6555" s="375">
        <v>2696</v>
      </c>
      <c r="B6555" s="372" t="s">
        <v>129</v>
      </c>
      <c r="C6555" s="374" t="s">
        <v>92</v>
      </c>
      <c r="D6555" s="374" t="s">
        <v>97</v>
      </c>
      <c r="E6555" s="375">
        <v>0.25362499999999999</v>
      </c>
      <c r="F6555" s="268">
        <f>IF(C6555="MAT.",VLOOKUP(A6555,INSUMOS_AUX!A:F,6,FALSE),0)</f>
        <v>0</v>
      </c>
      <c r="G6555" s="375">
        <f>IF(C6555="M.O.",VLOOKUP(A6555,INSUMOS_AUX!A:F,6,FALSE),0)</f>
        <v>13.35</v>
      </c>
    </row>
    <row r="6556" spans="1:7">
      <c r="A6556" s="375">
        <v>2711</v>
      </c>
      <c r="B6556" s="372" t="s">
        <v>334</v>
      </c>
      <c r="C6556" s="374" t="s">
        <v>43</v>
      </c>
      <c r="D6556" s="374" t="s">
        <v>2</v>
      </c>
      <c r="E6556" s="375">
        <v>3.323E-4</v>
      </c>
      <c r="F6556" s="268">
        <f>IF(C6556="MAT.",VLOOKUP(A6556,INSUMOS_AUX!A:F,6,FALSE),0)</f>
        <v>100.24</v>
      </c>
      <c r="G6556" s="375">
        <f>IF(C6556="M.O.",VLOOKUP(A6556,INSUMOS_AUX!A:F,6,FALSE),0)</f>
        <v>0</v>
      </c>
    </row>
    <row r="6557" spans="1:7">
      <c r="A6557" s="375">
        <v>296</v>
      </c>
      <c r="B6557" s="372" t="s">
        <v>607</v>
      </c>
      <c r="C6557" s="374" t="s">
        <v>43</v>
      </c>
      <c r="D6557" s="374" t="s">
        <v>2</v>
      </c>
      <c r="E6557" s="375">
        <v>1</v>
      </c>
      <c r="F6557" s="268">
        <f>IF(C6557="MAT.",VLOOKUP(A6557,INSUMOS_AUX!A:F,6,FALSE),0)</f>
        <v>1.1299999999999999</v>
      </c>
      <c r="G6557" s="375">
        <f>IF(C6557="M.O.",VLOOKUP(A6557,INSUMOS_AUX!A:F,6,FALSE),0)</f>
        <v>0</v>
      </c>
    </row>
    <row r="6558" spans="1:7">
      <c r="A6558" s="375">
        <v>36144</v>
      </c>
      <c r="B6558" s="372" t="s">
        <v>4026</v>
      </c>
      <c r="C6558" s="374" t="s">
        <v>43</v>
      </c>
      <c r="D6558" s="374" t="s">
        <v>2</v>
      </c>
      <c r="E6558" s="375">
        <v>5.5743599999999997E-2</v>
      </c>
      <c r="F6558" s="268">
        <f>IF(C6558="MAT.",VLOOKUP(A6558,INSUMOS_AUX!A:F,6,FALSE),0)</f>
        <v>1.1200000000000001</v>
      </c>
      <c r="G6558" s="375">
        <f>IF(C6558="M.O.",VLOOKUP(A6558,INSUMOS_AUX!A:F,6,FALSE),0)</f>
        <v>0</v>
      </c>
    </row>
    <row r="6559" spans="1:7">
      <c r="A6559" s="375">
        <v>36146</v>
      </c>
      <c r="B6559" s="372" t="s">
        <v>3883</v>
      </c>
      <c r="C6559" s="374" t="s">
        <v>43</v>
      </c>
      <c r="D6559" s="374" t="s">
        <v>2</v>
      </c>
      <c r="E6559" s="375">
        <v>6.2014999999999998E-4</v>
      </c>
      <c r="F6559" s="268">
        <f>IF(C6559="MAT.",VLOOKUP(A6559,INSUMOS_AUX!A:F,6,FALSE),0)</f>
        <v>170</v>
      </c>
      <c r="G6559" s="375">
        <f>IF(C6559="M.O.",VLOOKUP(A6559,INSUMOS_AUX!A:F,6,FALSE),0)</f>
        <v>0</v>
      </c>
    </row>
    <row r="6560" spans="1:7" ht="21">
      <c r="A6560" s="375">
        <v>36149</v>
      </c>
      <c r="B6560" s="372" t="s">
        <v>4647</v>
      </c>
      <c r="C6560" s="374" t="s">
        <v>43</v>
      </c>
      <c r="D6560" s="374" t="s">
        <v>2</v>
      </c>
      <c r="E6560" s="375">
        <v>3.6000000000000002E-4</v>
      </c>
      <c r="F6560" s="268">
        <f>IF(C6560="MAT.",VLOOKUP(A6560,INSUMOS_AUX!A:F,6,FALSE),0)</f>
        <v>117.5</v>
      </c>
      <c r="G6560" s="375">
        <f>IF(C6560="M.O.",VLOOKUP(A6560,INSUMOS_AUX!A:F,6,FALSE),0)</f>
        <v>0</v>
      </c>
    </row>
    <row r="6561" spans="1:7">
      <c r="A6561" s="375">
        <v>36150</v>
      </c>
      <c r="B6561" s="372" t="s">
        <v>780</v>
      </c>
      <c r="C6561" s="374" t="s">
        <v>43</v>
      </c>
      <c r="D6561" s="374" t="s">
        <v>2</v>
      </c>
      <c r="E6561" s="375">
        <v>1.3231499999999999E-3</v>
      </c>
      <c r="F6561" s="268">
        <f>IF(C6561="MAT.",VLOOKUP(A6561,INSUMOS_AUX!A:F,6,FALSE),0)</f>
        <v>29.7</v>
      </c>
      <c r="G6561" s="375">
        <f>IF(C6561="M.O.",VLOOKUP(A6561,INSUMOS_AUX!A:F,6,FALSE),0)</f>
        <v>0</v>
      </c>
    </row>
    <row r="6562" spans="1:7" ht="21">
      <c r="A6562" s="375">
        <v>36153</v>
      </c>
      <c r="B6562" s="372" t="s">
        <v>4184</v>
      </c>
      <c r="C6562" s="374" t="s">
        <v>43</v>
      </c>
      <c r="D6562" s="374" t="s">
        <v>2</v>
      </c>
      <c r="E6562" s="375">
        <v>5.375E-4</v>
      </c>
      <c r="F6562" s="268">
        <f>IF(C6562="MAT.",VLOOKUP(A6562,INSUMOS_AUX!A:F,6,FALSE),0)</f>
        <v>133.75</v>
      </c>
      <c r="G6562" s="375">
        <f>IF(C6562="M.O.",VLOOKUP(A6562,INSUMOS_AUX!A:F,6,FALSE),0)</f>
        <v>0</v>
      </c>
    </row>
    <row r="6563" spans="1:7">
      <c r="A6563" s="375">
        <v>37370</v>
      </c>
      <c r="B6563" s="372" t="s">
        <v>104</v>
      </c>
      <c r="C6563" s="374" t="s">
        <v>43</v>
      </c>
      <c r="D6563" s="374" t="s">
        <v>97</v>
      </c>
      <c r="E6563" s="375">
        <v>0.5</v>
      </c>
      <c r="F6563" s="268">
        <f>IF(C6563="MAT.",VLOOKUP(A6563,INSUMOS_AUX!A:F,6,FALSE),0)</f>
        <v>1.7</v>
      </c>
      <c r="G6563" s="375">
        <f>IF(C6563="M.O.",VLOOKUP(A6563,INSUMOS_AUX!A:F,6,FALSE),0)</f>
        <v>0</v>
      </c>
    </row>
    <row r="6564" spans="1:7">
      <c r="A6564" s="375">
        <v>37371</v>
      </c>
      <c r="B6564" s="372" t="s">
        <v>105</v>
      </c>
      <c r="C6564" s="374" t="s">
        <v>43</v>
      </c>
      <c r="D6564" s="374" t="s">
        <v>97</v>
      </c>
      <c r="E6564" s="375">
        <v>0.5</v>
      </c>
      <c r="F6564" s="268">
        <f>IF(C6564="MAT.",VLOOKUP(A6564,INSUMOS_AUX!A:F,6,FALSE),0)</f>
        <v>0.64</v>
      </c>
      <c r="G6564" s="375">
        <f>IF(C6564="M.O.",VLOOKUP(A6564,INSUMOS_AUX!A:F,6,FALSE),0)</f>
        <v>0</v>
      </c>
    </row>
    <row r="6565" spans="1:7">
      <c r="A6565" s="375">
        <v>37372</v>
      </c>
      <c r="B6565" s="372" t="s">
        <v>106</v>
      </c>
      <c r="C6565" s="374" t="s">
        <v>43</v>
      </c>
      <c r="D6565" s="374" t="s">
        <v>97</v>
      </c>
      <c r="E6565" s="375">
        <v>0.5</v>
      </c>
      <c r="F6565" s="268">
        <f>IF(C6565="MAT.",VLOOKUP(A6565,INSUMOS_AUX!A:F,6,FALSE),0)</f>
        <v>0.37</v>
      </c>
      <c r="G6565" s="375">
        <f>IF(C6565="M.O.",VLOOKUP(A6565,INSUMOS_AUX!A:F,6,FALSE),0)</f>
        <v>0</v>
      </c>
    </row>
    <row r="6566" spans="1:7">
      <c r="A6566" s="375">
        <v>37373</v>
      </c>
      <c r="B6566" s="372" t="s">
        <v>107</v>
      </c>
      <c r="C6566" s="374" t="s">
        <v>43</v>
      </c>
      <c r="D6566" s="374" t="s">
        <v>97</v>
      </c>
      <c r="E6566" s="375">
        <v>0.5</v>
      </c>
      <c r="F6566" s="268">
        <f>IF(C6566="MAT.",VLOOKUP(A6566,INSUMOS_AUX!A:F,6,FALSE),0)</f>
        <v>0.02</v>
      </c>
      <c r="G6566" s="375">
        <f>IF(C6566="M.O.",VLOOKUP(A6566,INSUMOS_AUX!A:F,6,FALSE),0)</f>
        <v>0</v>
      </c>
    </row>
    <row r="6567" spans="1:7">
      <c r="A6567" s="375">
        <v>38382</v>
      </c>
      <c r="B6567" s="372" t="s">
        <v>2915</v>
      </c>
      <c r="C6567" s="374" t="s">
        <v>43</v>
      </c>
      <c r="D6567" s="374" t="s">
        <v>2</v>
      </c>
      <c r="E6567" s="375">
        <v>1.3649999999999999E-3</v>
      </c>
      <c r="F6567" s="268">
        <f>IF(C6567="MAT.",VLOOKUP(A6567,INSUMOS_AUX!A:F,6,FALSE),0)</f>
        <v>7.37</v>
      </c>
      <c r="G6567" s="375">
        <f>IF(C6567="M.O.",VLOOKUP(A6567,INSUMOS_AUX!A:F,6,FALSE),0)</f>
        <v>0</v>
      </c>
    </row>
    <row r="6568" spans="1:7">
      <c r="A6568" s="375">
        <v>38383</v>
      </c>
      <c r="B6568" s="372" t="s">
        <v>6471</v>
      </c>
      <c r="C6568" s="374" t="s">
        <v>43</v>
      </c>
      <c r="D6568" s="374" t="s">
        <v>2</v>
      </c>
      <c r="E6568" s="375">
        <v>6.4000000000000001E-2</v>
      </c>
      <c r="F6568" s="268">
        <f>IF(C6568="MAT.",VLOOKUP(A6568,INSUMOS_AUX!A:F,6,FALSE),0)</f>
        <v>1.38</v>
      </c>
      <c r="G6568" s="375">
        <f>IF(C6568="M.O.",VLOOKUP(A6568,INSUMOS_AUX!A:F,6,FALSE),0)</f>
        <v>0</v>
      </c>
    </row>
    <row r="6569" spans="1:7">
      <c r="A6569" s="375">
        <v>38390</v>
      </c>
      <c r="B6569" s="372" t="s">
        <v>4067</v>
      </c>
      <c r="C6569" s="374" t="s">
        <v>43</v>
      </c>
      <c r="D6569" s="374" t="s">
        <v>2</v>
      </c>
      <c r="E6569" s="375">
        <v>7.5575000000000002E-4</v>
      </c>
      <c r="F6569" s="268">
        <f>IF(C6569="MAT.",VLOOKUP(A6569,INSUMOS_AUX!A:F,6,FALSE),0)</f>
        <v>22.22</v>
      </c>
      <c r="G6569" s="375">
        <f>IF(C6569="M.O.",VLOOKUP(A6569,INSUMOS_AUX!A:F,6,FALSE),0)</f>
        <v>0</v>
      </c>
    </row>
    <row r="6570" spans="1:7">
      <c r="A6570" s="375">
        <v>38393</v>
      </c>
      <c r="B6570" s="372" t="s">
        <v>4066</v>
      </c>
      <c r="C6570" s="374" t="s">
        <v>43</v>
      </c>
      <c r="D6570" s="374" t="s">
        <v>2</v>
      </c>
      <c r="E6570" s="375">
        <v>7.5575000000000002E-4</v>
      </c>
      <c r="F6570" s="268">
        <f>IF(C6570="MAT.",VLOOKUP(A6570,INSUMOS_AUX!A:F,6,FALSE),0)</f>
        <v>10.02</v>
      </c>
      <c r="G6570" s="375">
        <f>IF(C6570="M.O.",VLOOKUP(A6570,INSUMOS_AUX!A:F,6,FALSE),0)</f>
        <v>0</v>
      </c>
    </row>
    <row r="6571" spans="1:7">
      <c r="A6571" s="375">
        <v>38396</v>
      </c>
      <c r="B6571" s="372" t="s">
        <v>4090</v>
      </c>
      <c r="C6571" s="374" t="s">
        <v>43</v>
      </c>
      <c r="D6571" s="374" t="s">
        <v>2</v>
      </c>
      <c r="E6571" s="375">
        <v>2.7100000000000001E-5</v>
      </c>
      <c r="F6571" s="268">
        <f>IF(C6571="MAT.",VLOOKUP(A6571,INSUMOS_AUX!A:F,6,FALSE),0)</f>
        <v>308.81</v>
      </c>
      <c r="G6571" s="375">
        <f>IF(C6571="M.O.",VLOOKUP(A6571,INSUMOS_AUX!A:F,6,FALSE),0)</f>
        <v>0</v>
      </c>
    </row>
    <row r="6572" spans="1:7">
      <c r="A6572" s="375">
        <v>38399</v>
      </c>
      <c r="B6572" s="372" t="s">
        <v>914</v>
      </c>
      <c r="C6572" s="374" t="s">
        <v>43</v>
      </c>
      <c r="D6572" s="374" t="s">
        <v>2</v>
      </c>
      <c r="E6572" s="375">
        <v>1.3540000000000001E-4</v>
      </c>
      <c r="F6572" s="268">
        <f>IF(C6572="MAT.",VLOOKUP(A6572,INSUMOS_AUX!A:F,6,FALSE),0)</f>
        <v>123.87</v>
      </c>
      <c r="G6572" s="375">
        <f>IF(C6572="M.O.",VLOOKUP(A6572,INSUMOS_AUX!A:F,6,FALSE),0)</f>
        <v>0</v>
      </c>
    </row>
    <row r="6573" spans="1:7" ht="21">
      <c r="A6573" s="375">
        <v>38413</v>
      </c>
      <c r="B6573" s="372" t="s">
        <v>2921</v>
      </c>
      <c r="C6573" s="374" t="s">
        <v>43</v>
      </c>
      <c r="D6573" s="374" t="s">
        <v>2</v>
      </c>
      <c r="E6573" s="375">
        <v>2.2050000000000001E-5</v>
      </c>
      <c r="F6573" s="268">
        <f>IF(C6573="MAT.",VLOOKUP(A6573,INSUMOS_AUX!A:F,6,FALSE),0)</f>
        <v>623.17999999999995</v>
      </c>
      <c r="G6573" s="375">
        <f>IF(C6573="M.O.",VLOOKUP(A6573,INSUMOS_AUX!A:F,6,FALSE),0)</f>
        <v>0</v>
      </c>
    </row>
    <row r="6574" spans="1:7">
      <c r="A6574" s="375">
        <v>38476</v>
      </c>
      <c r="B6574" s="372" t="s">
        <v>2266</v>
      </c>
      <c r="C6574" s="374" t="s">
        <v>43</v>
      </c>
      <c r="D6574" s="374" t="s">
        <v>2</v>
      </c>
      <c r="E6574" s="375">
        <v>1.0285000000000001E-4</v>
      </c>
      <c r="F6574" s="268">
        <f>IF(C6574="MAT.",VLOOKUP(A6574,INSUMOS_AUX!A:F,6,FALSE),0)</f>
        <v>186.63</v>
      </c>
      <c r="G6574" s="375">
        <f>IF(C6574="M.O.",VLOOKUP(A6574,INSUMOS_AUX!A:F,6,FALSE),0)</f>
        <v>0</v>
      </c>
    </row>
    <row r="6575" spans="1:7">
      <c r="A6575" s="375">
        <v>38477</v>
      </c>
      <c r="B6575" s="372" t="s">
        <v>2267</v>
      </c>
      <c r="C6575" s="374" t="s">
        <v>43</v>
      </c>
      <c r="D6575" s="374" t="s">
        <v>2</v>
      </c>
      <c r="E6575" s="375">
        <v>2.2050000000000001E-5</v>
      </c>
      <c r="F6575" s="268">
        <f>IF(C6575="MAT.",VLOOKUP(A6575,INSUMOS_AUX!A:F,6,FALSE),0)</f>
        <v>528.54</v>
      </c>
      <c r="G6575" s="375">
        <f>IF(C6575="M.O.",VLOOKUP(A6575,INSUMOS_AUX!A:F,6,FALSE),0)</f>
        <v>0</v>
      </c>
    </row>
    <row r="6576" spans="1:7">
      <c r="A6576" s="375">
        <v>5103</v>
      </c>
      <c r="B6576" s="372" t="s">
        <v>1290</v>
      </c>
      <c r="C6576" s="374" t="s">
        <v>43</v>
      </c>
      <c r="D6576" s="374" t="s">
        <v>2</v>
      </c>
      <c r="E6576" s="375">
        <v>1</v>
      </c>
      <c r="F6576" s="268">
        <f>IF(C6576="MAT.",VLOOKUP(A6576,INSUMOS_AUX!A:F,6,FALSE),0)</f>
        <v>8.5399999999999991</v>
      </c>
      <c r="G6576" s="375">
        <f>IF(C6576="M.O.",VLOOKUP(A6576,INSUMOS_AUX!A:F,6,FALSE),0)</f>
        <v>0</v>
      </c>
    </row>
    <row r="6577" spans="1:7">
      <c r="A6577" s="96"/>
      <c r="B6577" s="110"/>
      <c r="C6577" s="97"/>
      <c r="D6577" s="97"/>
      <c r="E6577" s="97"/>
      <c r="F6577" s="97"/>
      <c r="G6577" s="97"/>
    </row>
    <row r="6578" spans="1:7" ht="21">
      <c r="A6578" s="359" t="s">
        <v>6025</v>
      </c>
      <c r="B6578" s="358" t="s">
        <v>6026</v>
      </c>
      <c r="C6578" s="360" t="s">
        <v>75</v>
      </c>
      <c r="D6578" s="360" t="s">
        <v>78</v>
      </c>
      <c r="E6578" s="361">
        <v>6.16</v>
      </c>
      <c r="F6578" s="361">
        <f t="shared" ref="F6578:G6578" si="220">SUMPRODUCT($E6579:$E6606,F6579:F6606)</f>
        <v>6.0614962739999996</v>
      </c>
      <c r="G6578" s="361">
        <f t="shared" si="220"/>
        <v>7.109615999999999</v>
      </c>
    </row>
    <row r="6579" spans="1:7">
      <c r="A6579" s="375">
        <v>10</v>
      </c>
      <c r="B6579" s="372" t="s">
        <v>332</v>
      </c>
      <c r="C6579" s="374" t="s">
        <v>43</v>
      </c>
      <c r="D6579" s="374" t="s">
        <v>2</v>
      </c>
      <c r="E6579" s="375">
        <v>4.8103199999999999E-3</v>
      </c>
      <c r="F6579" s="268">
        <f>IF(C6579="MAT.",VLOOKUP(A6579,INSUMOS_AUX!A:F,6,FALSE),0)</f>
        <v>6.13</v>
      </c>
      <c r="G6579" s="375">
        <f>IF(C6579="M.O.",VLOOKUP(A6579,INSUMOS_AUX!A:F,6,FALSE),0)</f>
        <v>0</v>
      </c>
    </row>
    <row r="6580" spans="1:7" ht="21">
      <c r="A6580" s="375">
        <v>11359</v>
      </c>
      <c r="B6580" s="372" t="s">
        <v>5603</v>
      </c>
      <c r="C6580" s="374" t="s">
        <v>43</v>
      </c>
      <c r="D6580" s="374" t="s">
        <v>2</v>
      </c>
      <c r="E6580" s="375">
        <v>4.0620000000000001E-5</v>
      </c>
      <c r="F6580" s="268">
        <f>IF(C6580="MAT.",VLOOKUP(A6580,INSUMOS_AUX!A:F,6,FALSE),0)</f>
        <v>604.45000000000005</v>
      </c>
      <c r="G6580" s="375">
        <f>IF(C6580="M.O.",VLOOKUP(A6580,INSUMOS_AUX!A:F,6,FALSE),0)</f>
        <v>0</v>
      </c>
    </row>
    <row r="6581" spans="1:7">
      <c r="A6581" s="375">
        <v>12815</v>
      </c>
      <c r="B6581" s="372" t="s">
        <v>2406</v>
      </c>
      <c r="C6581" s="374" t="s">
        <v>43</v>
      </c>
      <c r="D6581" s="374" t="s">
        <v>2</v>
      </c>
      <c r="E6581" s="375">
        <v>5.4414600000000004E-3</v>
      </c>
      <c r="F6581" s="268">
        <f>IF(C6581="MAT.",VLOOKUP(A6581,INSUMOS_AUX!A:F,6,FALSE),0)</f>
        <v>5.65</v>
      </c>
      <c r="G6581" s="375">
        <f>IF(C6581="M.O.",VLOOKUP(A6581,INSUMOS_AUX!A:F,6,FALSE),0)</f>
        <v>0</v>
      </c>
    </row>
    <row r="6582" spans="1:7">
      <c r="A6582" s="375">
        <v>12892</v>
      </c>
      <c r="B6582" s="372" t="s">
        <v>328</v>
      </c>
      <c r="C6582" s="374" t="s">
        <v>43</v>
      </c>
      <c r="D6582" s="374" t="s">
        <v>98</v>
      </c>
      <c r="E6582" s="375">
        <v>8.2407599999999998E-3</v>
      </c>
      <c r="F6582" s="268">
        <f>IF(C6582="MAT.",VLOOKUP(A6582,INSUMOS_AUX!A:F,6,FALSE),0)</f>
        <v>9</v>
      </c>
      <c r="G6582" s="375">
        <f>IF(C6582="M.O.",VLOOKUP(A6582,INSUMOS_AUX!A:F,6,FALSE),0)</f>
        <v>0</v>
      </c>
    </row>
    <row r="6583" spans="1:7">
      <c r="A6583" s="375">
        <v>12893</v>
      </c>
      <c r="B6583" s="372" t="s">
        <v>329</v>
      </c>
      <c r="C6583" s="374" t="s">
        <v>43</v>
      </c>
      <c r="D6583" s="374" t="s">
        <v>98</v>
      </c>
      <c r="E6583" s="375">
        <v>9.6060000000000004E-4</v>
      </c>
      <c r="F6583" s="268">
        <f>IF(C6583="MAT.",VLOOKUP(A6583,INSUMOS_AUX!A:F,6,FALSE),0)</f>
        <v>48</v>
      </c>
      <c r="G6583" s="375">
        <f>IF(C6583="M.O.",VLOOKUP(A6583,INSUMOS_AUX!A:F,6,FALSE),0)</f>
        <v>0</v>
      </c>
    </row>
    <row r="6584" spans="1:7">
      <c r="A6584" s="375">
        <v>246</v>
      </c>
      <c r="B6584" s="372" t="s">
        <v>141</v>
      </c>
      <c r="C6584" s="374" t="s">
        <v>92</v>
      </c>
      <c r="D6584" s="374" t="s">
        <v>97</v>
      </c>
      <c r="E6584" s="375">
        <v>0.30435000000000001</v>
      </c>
      <c r="F6584" s="268">
        <f>IF(C6584="MAT.",VLOOKUP(A6584,INSUMOS_AUX!A:F,6,FALSE),0)</f>
        <v>0</v>
      </c>
      <c r="G6584" s="375">
        <f>IF(C6584="M.O.",VLOOKUP(A6584,INSUMOS_AUX!A:F,6,FALSE),0)</f>
        <v>10.01</v>
      </c>
    </row>
    <row r="6585" spans="1:7">
      <c r="A6585" s="375">
        <v>25966</v>
      </c>
      <c r="B6585" s="372" t="s">
        <v>3980</v>
      </c>
      <c r="C6585" s="374" t="s">
        <v>43</v>
      </c>
      <c r="D6585" s="374" t="s">
        <v>113</v>
      </c>
      <c r="E6585" s="375">
        <v>9.0689999999999998E-4</v>
      </c>
      <c r="F6585" s="268">
        <f>IF(C6585="MAT.",VLOOKUP(A6585,INSUMOS_AUX!A:F,6,FALSE),0)</f>
        <v>13.63</v>
      </c>
      <c r="G6585" s="375">
        <f>IF(C6585="M.O.",VLOOKUP(A6585,INSUMOS_AUX!A:F,6,FALSE),0)</f>
        <v>0</v>
      </c>
    </row>
    <row r="6586" spans="1:7">
      <c r="A6586" s="375">
        <v>2696</v>
      </c>
      <c r="B6586" s="372" t="s">
        <v>129</v>
      </c>
      <c r="C6586" s="374" t="s">
        <v>92</v>
      </c>
      <c r="D6586" s="374" t="s">
        <v>97</v>
      </c>
      <c r="E6586" s="375">
        <v>0.30435000000000001</v>
      </c>
      <c r="F6586" s="268">
        <f>IF(C6586="MAT.",VLOOKUP(A6586,INSUMOS_AUX!A:F,6,FALSE),0)</f>
        <v>0</v>
      </c>
      <c r="G6586" s="375">
        <f>IF(C6586="M.O.",VLOOKUP(A6586,INSUMOS_AUX!A:F,6,FALSE),0)</f>
        <v>13.35</v>
      </c>
    </row>
    <row r="6587" spans="1:7">
      <c r="A6587" s="375">
        <v>2711</v>
      </c>
      <c r="B6587" s="372" t="s">
        <v>334</v>
      </c>
      <c r="C6587" s="374" t="s">
        <v>43</v>
      </c>
      <c r="D6587" s="374" t="s">
        <v>2</v>
      </c>
      <c r="E6587" s="375">
        <v>3.9876000000000001E-4</v>
      </c>
      <c r="F6587" s="268">
        <f>IF(C6587="MAT.",VLOOKUP(A6587,INSUMOS_AUX!A:F,6,FALSE),0)</f>
        <v>100.24</v>
      </c>
      <c r="G6587" s="375">
        <f>IF(C6587="M.O.",VLOOKUP(A6587,INSUMOS_AUX!A:F,6,FALSE),0)</f>
        <v>0</v>
      </c>
    </row>
    <row r="6588" spans="1:7">
      <c r="A6588" s="375">
        <v>36144</v>
      </c>
      <c r="B6588" s="372" t="s">
        <v>4026</v>
      </c>
      <c r="C6588" s="374" t="s">
        <v>43</v>
      </c>
      <c r="D6588" s="374" t="s">
        <v>2</v>
      </c>
      <c r="E6588" s="375">
        <v>6.6892320000000005E-2</v>
      </c>
      <c r="F6588" s="268">
        <f>IF(C6588="MAT.",VLOOKUP(A6588,INSUMOS_AUX!A:F,6,FALSE),0)</f>
        <v>1.1200000000000001</v>
      </c>
      <c r="G6588" s="375">
        <f>IF(C6588="M.O.",VLOOKUP(A6588,INSUMOS_AUX!A:F,6,FALSE),0)</f>
        <v>0</v>
      </c>
    </row>
    <row r="6589" spans="1:7">
      <c r="A6589" s="375">
        <v>36146</v>
      </c>
      <c r="B6589" s="372" t="s">
        <v>3883</v>
      </c>
      <c r="C6589" s="374" t="s">
        <v>43</v>
      </c>
      <c r="D6589" s="374" t="s">
        <v>2</v>
      </c>
      <c r="E6589" s="375">
        <v>7.4417999999999999E-4</v>
      </c>
      <c r="F6589" s="268">
        <f>IF(C6589="MAT.",VLOOKUP(A6589,INSUMOS_AUX!A:F,6,FALSE),0)</f>
        <v>170</v>
      </c>
      <c r="G6589" s="375">
        <f>IF(C6589="M.O.",VLOOKUP(A6589,INSUMOS_AUX!A:F,6,FALSE),0)</f>
        <v>0</v>
      </c>
    </row>
    <row r="6590" spans="1:7" ht="21">
      <c r="A6590" s="375">
        <v>36149</v>
      </c>
      <c r="B6590" s="372" t="s">
        <v>4647</v>
      </c>
      <c r="C6590" s="374" t="s">
        <v>43</v>
      </c>
      <c r="D6590" s="374" t="s">
        <v>2</v>
      </c>
      <c r="E6590" s="375">
        <v>4.3199999999999998E-4</v>
      </c>
      <c r="F6590" s="268">
        <f>IF(C6590="MAT.",VLOOKUP(A6590,INSUMOS_AUX!A:F,6,FALSE),0)</f>
        <v>117.5</v>
      </c>
      <c r="G6590" s="375">
        <f>IF(C6590="M.O.",VLOOKUP(A6590,INSUMOS_AUX!A:F,6,FALSE),0)</f>
        <v>0</v>
      </c>
    </row>
    <row r="6591" spans="1:7">
      <c r="A6591" s="375">
        <v>36150</v>
      </c>
      <c r="B6591" s="372" t="s">
        <v>780</v>
      </c>
      <c r="C6591" s="374" t="s">
        <v>43</v>
      </c>
      <c r="D6591" s="374" t="s">
        <v>2</v>
      </c>
      <c r="E6591" s="375">
        <v>1.58778E-3</v>
      </c>
      <c r="F6591" s="268">
        <f>IF(C6591="MAT.",VLOOKUP(A6591,INSUMOS_AUX!A:F,6,FALSE),0)</f>
        <v>29.7</v>
      </c>
      <c r="G6591" s="375">
        <f>IF(C6591="M.O.",VLOOKUP(A6591,INSUMOS_AUX!A:F,6,FALSE),0)</f>
        <v>0</v>
      </c>
    </row>
    <row r="6592" spans="1:7" ht="21">
      <c r="A6592" s="375">
        <v>36153</v>
      </c>
      <c r="B6592" s="372" t="s">
        <v>4184</v>
      </c>
      <c r="C6592" s="374" t="s">
        <v>43</v>
      </c>
      <c r="D6592" s="374" t="s">
        <v>2</v>
      </c>
      <c r="E6592" s="375">
        <v>6.4499999999999996E-4</v>
      </c>
      <c r="F6592" s="268">
        <f>IF(C6592="MAT.",VLOOKUP(A6592,INSUMOS_AUX!A:F,6,FALSE),0)</f>
        <v>133.75</v>
      </c>
      <c r="G6592" s="375">
        <f>IF(C6592="M.O.",VLOOKUP(A6592,INSUMOS_AUX!A:F,6,FALSE),0)</f>
        <v>0</v>
      </c>
    </row>
    <row r="6593" spans="1:7">
      <c r="A6593" s="375">
        <v>37370</v>
      </c>
      <c r="B6593" s="372" t="s">
        <v>104</v>
      </c>
      <c r="C6593" s="374" t="s">
        <v>43</v>
      </c>
      <c r="D6593" s="374" t="s">
        <v>97</v>
      </c>
      <c r="E6593" s="375">
        <v>0.6</v>
      </c>
      <c r="F6593" s="268">
        <f>IF(C6593="MAT.",VLOOKUP(A6593,INSUMOS_AUX!A:F,6,FALSE),0)</f>
        <v>1.7</v>
      </c>
      <c r="G6593" s="375">
        <f>IF(C6593="M.O.",VLOOKUP(A6593,INSUMOS_AUX!A:F,6,FALSE),0)</f>
        <v>0</v>
      </c>
    </row>
    <row r="6594" spans="1:7">
      <c r="A6594" s="375">
        <v>37371</v>
      </c>
      <c r="B6594" s="372" t="s">
        <v>105</v>
      </c>
      <c r="C6594" s="374" t="s">
        <v>43</v>
      </c>
      <c r="D6594" s="374" t="s">
        <v>97</v>
      </c>
      <c r="E6594" s="375">
        <v>0.6</v>
      </c>
      <c r="F6594" s="268">
        <f>IF(C6594="MAT.",VLOOKUP(A6594,INSUMOS_AUX!A:F,6,FALSE),0)</f>
        <v>0.64</v>
      </c>
      <c r="G6594" s="375">
        <f>IF(C6594="M.O.",VLOOKUP(A6594,INSUMOS_AUX!A:F,6,FALSE),0)</f>
        <v>0</v>
      </c>
    </row>
    <row r="6595" spans="1:7">
      <c r="A6595" s="375">
        <v>37372</v>
      </c>
      <c r="B6595" s="372" t="s">
        <v>106</v>
      </c>
      <c r="C6595" s="374" t="s">
        <v>43</v>
      </c>
      <c r="D6595" s="374" t="s">
        <v>97</v>
      </c>
      <c r="E6595" s="375">
        <v>0.6</v>
      </c>
      <c r="F6595" s="268">
        <f>IF(C6595="MAT.",VLOOKUP(A6595,INSUMOS_AUX!A:F,6,FALSE),0)</f>
        <v>0.37</v>
      </c>
      <c r="G6595" s="375">
        <f>IF(C6595="M.O.",VLOOKUP(A6595,INSUMOS_AUX!A:F,6,FALSE),0)</f>
        <v>0</v>
      </c>
    </row>
    <row r="6596" spans="1:7">
      <c r="A6596" s="375">
        <v>37373</v>
      </c>
      <c r="B6596" s="372" t="s">
        <v>107</v>
      </c>
      <c r="C6596" s="374" t="s">
        <v>43</v>
      </c>
      <c r="D6596" s="374" t="s">
        <v>97</v>
      </c>
      <c r="E6596" s="375">
        <v>0.6</v>
      </c>
      <c r="F6596" s="268">
        <f>IF(C6596="MAT.",VLOOKUP(A6596,INSUMOS_AUX!A:F,6,FALSE),0)</f>
        <v>0.02</v>
      </c>
      <c r="G6596" s="375">
        <f>IF(C6596="M.O.",VLOOKUP(A6596,INSUMOS_AUX!A:F,6,FALSE),0)</f>
        <v>0</v>
      </c>
    </row>
    <row r="6597" spans="1:7">
      <c r="A6597" s="375">
        <v>38382</v>
      </c>
      <c r="B6597" s="372" t="s">
        <v>2915</v>
      </c>
      <c r="C6597" s="374" t="s">
        <v>43</v>
      </c>
      <c r="D6597" s="374" t="s">
        <v>2</v>
      </c>
      <c r="E6597" s="375">
        <v>1.6379999999999999E-3</v>
      </c>
      <c r="F6597" s="268">
        <f>IF(C6597="MAT.",VLOOKUP(A6597,INSUMOS_AUX!A:F,6,FALSE),0)</f>
        <v>7.37</v>
      </c>
      <c r="G6597" s="375">
        <f>IF(C6597="M.O.",VLOOKUP(A6597,INSUMOS_AUX!A:F,6,FALSE),0)</f>
        <v>0</v>
      </c>
    </row>
    <row r="6598" spans="1:7">
      <c r="A6598" s="375">
        <v>38383</v>
      </c>
      <c r="B6598" s="372" t="s">
        <v>6471</v>
      </c>
      <c r="C6598" s="374" t="s">
        <v>43</v>
      </c>
      <c r="D6598" s="374" t="s">
        <v>2</v>
      </c>
      <c r="E6598" s="375">
        <v>0.1</v>
      </c>
      <c r="F6598" s="268">
        <f>IF(C6598="MAT.",VLOOKUP(A6598,INSUMOS_AUX!A:F,6,FALSE),0)</f>
        <v>1.38</v>
      </c>
      <c r="G6598" s="375">
        <f>IF(C6598="M.O.",VLOOKUP(A6598,INSUMOS_AUX!A:F,6,FALSE),0)</f>
        <v>0</v>
      </c>
    </row>
    <row r="6599" spans="1:7">
      <c r="A6599" s="375">
        <v>38390</v>
      </c>
      <c r="B6599" s="372" t="s">
        <v>4067</v>
      </c>
      <c r="C6599" s="374" t="s">
        <v>43</v>
      </c>
      <c r="D6599" s="374" t="s">
        <v>2</v>
      </c>
      <c r="E6599" s="375">
        <v>9.0689999999999998E-4</v>
      </c>
      <c r="F6599" s="268">
        <f>IF(C6599="MAT.",VLOOKUP(A6599,INSUMOS_AUX!A:F,6,FALSE),0)</f>
        <v>22.22</v>
      </c>
      <c r="G6599" s="375">
        <f>IF(C6599="M.O.",VLOOKUP(A6599,INSUMOS_AUX!A:F,6,FALSE),0)</f>
        <v>0</v>
      </c>
    </row>
    <row r="6600" spans="1:7">
      <c r="A6600" s="375">
        <v>38393</v>
      </c>
      <c r="B6600" s="372" t="s">
        <v>4066</v>
      </c>
      <c r="C6600" s="374" t="s">
        <v>43</v>
      </c>
      <c r="D6600" s="374" t="s">
        <v>2</v>
      </c>
      <c r="E6600" s="375">
        <v>9.0689999999999998E-4</v>
      </c>
      <c r="F6600" s="268">
        <f>IF(C6600="MAT.",VLOOKUP(A6600,INSUMOS_AUX!A:F,6,FALSE),0)</f>
        <v>10.02</v>
      </c>
      <c r="G6600" s="375">
        <f>IF(C6600="M.O.",VLOOKUP(A6600,INSUMOS_AUX!A:F,6,FALSE),0)</f>
        <v>0</v>
      </c>
    </row>
    <row r="6601" spans="1:7">
      <c r="A6601" s="375">
        <v>38396</v>
      </c>
      <c r="B6601" s="372" t="s">
        <v>4090</v>
      </c>
      <c r="C6601" s="374" t="s">
        <v>43</v>
      </c>
      <c r="D6601" s="374" t="s">
        <v>2</v>
      </c>
      <c r="E6601" s="375">
        <v>3.252E-5</v>
      </c>
      <c r="F6601" s="268">
        <f>IF(C6601="MAT.",VLOOKUP(A6601,INSUMOS_AUX!A:F,6,FALSE),0)</f>
        <v>308.81</v>
      </c>
      <c r="G6601" s="375">
        <f>IF(C6601="M.O.",VLOOKUP(A6601,INSUMOS_AUX!A:F,6,FALSE),0)</f>
        <v>0</v>
      </c>
    </row>
    <row r="6602" spans="1:7">
      <c r="A6602" s="375">
        <v>38399</v>
      </c>
      <c r="B6602" s="372" t="s">
        <v>914</v>
      </c>
      <c r="C6602" s="374" t="s">
        <v>43</v>
      </c>
      <c r="D6602" s="374" t="s">
        <v>2</v>
      </c>
      <c r="E6602" s="375">
        <v>1.6248E-4</v>
      </c>
      <c r="F6602" s="268">
        <f>IF(C6602="MAT.",VLOOKUP(A6602,INSUMOS_AUX!A:F,6,FALSE),0)</f>
        <v>123.87</v>
      </c>
      <c r="G6602" s="375">
        <f>IF(C6602="M.O.",VLOOKUP(A6602,INSUMOS_AUX!A:F,6,FALSE),0)</f>
        <v>0</v>
      </c>
    </row>
    <row r="6603" spans="1:7" ht="21">
      <c r="A6603" s="375">
        <v>38413</v>
      </c>
      <c r="B6603" s="372" t="s">
        <v>2921</v>
      </c>
      <c r="C6603" s="374" t="s">
        <v>43</v>
      </c>
      <c r="D6603" s="374" t="s">
        <v>2</v>
      </c>
      <c r="E6603" s="375">
        <v>2.6460000000000001E-5</v>
      </c>
      <c r="F6603" s="268">
        <f>IF(C6603="MAT.",VLOOKUP(A6603,INSUMOS_AUX!A:F,6,FALSE),0)</f>
        <v>623.17999999999995</v>
      </c>
      <c r="G6603" s="375">
        <f>IF(C6603="M.O.",VLOOKUP(A6603,INSUMOS_AUX!A:F,6,FALSE),0)</f>
        <v>0</v>
      </c>
    </row>
    <row r="6604" spans="1:7">
      <c r="A6604" s="375">
        <v>38476</v>
      </c>
      <c r="B6604" s="372" t="s">
        <v>2266</v>
      </c>
      <c r="C6604" s="374" t="s">
        <v>43</v>
      </c>
      <c r="D6604" s="374" t="s">
        <v>2</v>
      </c>
      <c r="E6604" s="375">
        <v>1.2342000000000001E-4</v>
      </c>
      <c r="F6604" s="268">
        <f>IF(C6604="MAT.",VLOOKUP(A6604,INSUMOS_AUX!A:F,6,FALSE),0)</f>
        <v>186.63</v>
      </c>
      <c r="G6604" s="375">
        <f>IF(C6604="M.O.",VLOOKUP(A6604,INSUMOS_AUX!A:F,6,FALSE),0)</f>
        <v>0</v>
      </c>
    </row>
    <row r="6605" spans="1:7">
      <c r="A6605" s="375">
        <v>38477</v>
      </c>
      <c r="B6605" s="372" t="s">
        <v>2267</v>
      </c>
      <c r="C6605" s="374" t="s">
        <v>43</v>
      </c>
      <c r="D6605" s="374" t="s">
        <v>2</v>
      </c>
      <c r="E6605" s="375">
        <v>2.6460000000000001E-5</v>
      </c>
      <c r="F6605" s="268">
        <f>IF(C6605="MAT.",VLOOKUP(A6605,INSUMOS_AUX!A:F,6,FALSE),0)</f>
        <v>528.54</v>
      </c>
      <c r="G6605" s="375">
        <f>IF(C6605="M.O.",VLOOKUP(A6605,INSUMOS_AUX!A:F,6,FALSE),0)</f>
        <v>0</v>
      </c>
    </row>
    <row r="6606" spans="1:7">
      <c r="A6606" s="375">
        <v>9835</v>
      </c>
      <c r="B6606" s="372" t="s">
        <v>6472</v>
      </c>
      <c r="C6606" s="374" t="s">
        <v>43</v>
      </c>
      <c r="D6606" s="374" t="s">
        <v>78</v>
      </c>
      <c r="E6606" s="375">
        <v>1.05</v>
      </c>
      <c r="F6606" s="268">
        <f>IF(C6606="MAT.",VLOOKUP(A6606,INSUMOS_AUX!A:F,6,FALSE),0)</f>
        <v>3.35</v>
      </c>
      <c r="G6606" s="375">
        <f>IF(C6606="M.O.",VLOOKUP(A6606,INSUMOS_AUX!A:F,6,FALSE),0)</f>
        <v>0</v>
      </c>
    </row>
    <row r="6607" spans="1:7">
      <c r="A6607" s="96"/>
      <c r="B6607" s="110"/>
      <c r="C6607" s="97"/>
      <c r="D6607" s="97"/>
      <c r="E6607" s="97"/>
      <c r="F6607" s="97"/>
      <c r="G6607" s="97"/>
    </row>
    <row r="6608" spans="1:7" ht="21">
      <c r="A6608" s="359" t="s">
        <v>6027</v>
      </c>
      <c r="B6608" s="358" t="s">
        <v>6028</v>
      </c>
      <c r="C6608" s="360" t="s">
        <v>75</v>
      </c>
      <c r="D6608" s="360" t="s">
        <v>78</v>
      </c>
      <c r="E6608" s="361">
        <v>15.05</v>
      </c>
      <c r="F6608" s="361">
        <f t="shared" ref="F6608:G6608" si="221">SUMPRODUCT($E6609:$E6638,F6609:F6638)</f>
        <v>10.619621280400001</v>
      </c>
      <c r="G6608" s="361">
        <f t="shared" si="221"/>
        <v>9.0055136000000005</v>
      </c>
    </row>
    <row r="6609" spans="1:7">
      <c r="A6609" s="375">
        <v>10</v>
      </c>
      <c r="B6609" s="372" t="s">
        <v>332</v>
      </c>
      <c r="C6609" s="374" t="s">
        <v>43</v>
      </c>
      <c r="D6609" s="374" t="s">
        <v>2</v>
      </c>
      <c r="E6609" s="375">
        <v>6.0930719999999997E-3</v>
      </c>
      <c r="F6609" s="268">
        <f>IF(C6609="MAT.",VLOOKUP(A6609,INSUMOS_AUX!A:F,6,FALSE),0)</f>
        <v>6.13</v>
      </c>
      <c r="G6609" s="375">
        <f>IF(C6609="M.O.",VLOOKUP(A6609,INSUMOS_AUX!A:F,6,FALSE),0)</f>
        <v>0</v>
      </c>
    </row>
    <row r="6610" spans="1:7" ht="21">
      <c r="A6610" s="375">
        <v>11359</v>
      </c>
      <c r="B6610" s="372" t="s">
        <v>5603</v>
      </c>
      <c r="C6610" s="374" t="s">
        <v>43</v>
      </c>
      <c r="D6610" s="374" t="s">
        <v>2</v>
      </c>
      <c r="E6610" s="375">
        <v>5.1452000000000001E-5</v>
      </c>
      <c r="F6610" s="268">
        <f>IF(C6610="MAT.",VLOOKUP(A6610,INSUMOS_AUX!A:F,6,FALSE),0)</f>
        <v>604.45000000000005</v>
      </c>
      <c r="G6610" s="375">
        <f>IF(C6610="M.O.",VLOOKUP(A6610,INSUMOS_AUX!A:F,6,FALSE),0)</f>
        <v>0</v>
      </c>
    </row>
    <row r="6611" spans="1:7">
      <c r="A6611" s="375">
        <v>122</v>
      </c>
      <c r="B6611" s="372" t="s">
        <v>556</v>
      </c>
      <c r="C6611" s="374" t="s">
        <v>43</v>
      </c>
      <c r="D6611" s="374" t="s">
        <v>2</v>
      </c>
      <c r="E6611" s="375">
        <v>1.0800000000000001E-2</v>
      </c>
      <c r="F6611" s="268">
        <f>IF(C6611="MAT.",VLOOKUP(A6611,INSUMOS_AUX!A:F,6,FALSE),0)</f>
        <v>54.47</v>
      </c>
      <c r="G6611" s="375">
        <f>IF(C6611="M.O.",VLOOKUP(A6611,INSUMOS_AUX!A:F,6,FALSE),0)</f>
        <v>0</v>
      </c>
    </row>
    <row r="6612" spans="1:7">
      <c r="A6612" s="375">
        <v>12815</v>
      </c>
      <c r="B6612" s="372" t="s">
        <v>2406</v>
      </c>
      <c r="C6612" s="374" t="s">
        <v>43</v>
      </c>
      <c r="D6612" s="374" t="s">
        <v>2</v>
      </c>
      <c r="E6612" s="375">
        <v>6.8925159999999996E-3</v>
      </c>
      <c r="F6612" s="268">
        <f>IF(C6612="MAT.",VLOOKUP(A6612,INSUMOS_AUX!A:F,6,FALSE),0)</f>
        <v>5.65</v>
      </c>
      <c r="G6612" s="375">
        <f>IF(C6612="M.O.",VLOOKUP(A6612,INSUMOS_AUX!A:F,6,FALSE),0)</f>
        <v>0</v>
      </c>
    </row>
    <row r="6613" spans="1:7">
      <c r="A6613" s="375">
        <v>12892</v>
      </c>
      <c r="B6613" s="372" t="s">
        <v>328</v>
      </c>
      <c r="C6613" s="374" t="s">
        <v>43</v>
      </c>
      <c r="D6613" s="374" t="s">
        <v>98</v>
      </c>
      <c r="E6613" s="375">
        <v>1.0438296E-2</v>
      </c>
      <c r="F6613" s="268">
        <f>IF(C6613="MAT.",VLOOKUP(A6613,INSUMOS_AUX!A:F,6,FALSE),0)</f>
        <v>9</v>
      </c>
      <c r="G6613" s="375">
        <f>IF(C6613="M.O.",VLOOKUP(A6613,INSUMOS_AUX!A:F,6,FALSE),0)</f>
        <v>0</v>
      </c>
    </row>
    <row r="6614" spans="1:7">
      <c r="A6614" s="375">
        <v>12893</v>
      </c>
      <c r="B6614" s="372" t="s">
        <v>329</v>
      </c>
      <c r="C6614" s="374" t="s">
        <v>43</v>
      </c>
      <c r="D6614" s="374" t="s">
        <v>98</v>
      </c>
      <c r="E6614" s="375">
        <v>1.2167600000000001E-3</v>
      </c>
      <c r="F6614" s="268">
        <f>IF(C6614="MAT.",VLOOKUP(A6614,INSUMOS_AUX!A:F,6,FALSE),0)</f>
        <v>48</v>
      </c>
      <c r="G6614" s="375">
        <f>IF(C6614="M.O.",VLOOKUP(A6614,INSUMOS_AUX!A:F,6,FALSE),0)</f>
        <v>0</v>
      </c>
    </row>
    <row r="6615" spans="1:7">
      <c r="A6615" s="375">
        <v>20083</v>
      </c>
      <c r="B6615" s="372" t="s">
        <v>4143</v>
      </c>
      <c r="C6615" s="374" t="s">
        <v>43</v>
      </c>
      <c r="D6615" s="374" t="s">
        <v>2</v>
      </c>
      <c r="E6615" s="375">
        <v>1.6299999999999999E-2</v>
      </c>
      <c r="F6615" s="268">
        <f>IF(C6615="MAT.",VLOOKUP(A6615,INSUMOS_AUX!A:F,6,FALSE),0)</f>
        <v>47.3</v>
      </c>
      <c r="G6615" s="375">
        <f>IF(C6615="M.O.",VLOOKUP(A6615,INSUMOS_AUX!A:F,6,FALSE),0)</f>
        <v>0</v>
      </c>
    </row>
    <row r="6616" spans="1:7">
      <c r="A6616" s="375">
        <v>246</v>
      </c>
      <c r="B6616" s="372" t="s">
        <v>141</v>
      </c>
      <c r="C6616" s="374" t="s">
        <v>92</v>
      </c>
      <c r="D6616" s="374" t="s">
        <v>97</v>
      </c>
      <c r="E6616" s="375">
        <v>0.38551000000000002</v>
      </c>
      <c r="F6616" s="268">
        <f>IF(C6616="MAT.",VLOOKUP(A6616,INSUMOS_AUX!A:F,6,FALSE),0)</f>
        <v>0</v>
      </c>
      <c r="G6616" s="375">
        <f>IF(C6616="M.O.",VLOOKUP(A6616,INSUMOS_AUX!A:F,6,FALSE),0)</f>
        <v>10.01</v>
      </c>
    </row>
    <row r="6617" spans="1:7">
      <c r="A6617" s="375">
        <v>25966</v>
      </c>
      <c r="B6617" s="372" t="s">
        <v>3980</v>
      </c>
      <c r="C6617" s="374" t="s">
        <v>43</v>
      </c>
      <c r="D6617" s="374" t="s">
        <v>113</v>
      </c>
      <c r="E6617" s="375">
        <v>1.1487400000000001E-3</v>
      </c>
      <c r="F6617" s="268">
        <f>IF(C6617="MAT.",VLOOKUP(A6617,INSUMOS_AUX!A:F,6,FALSE),0)</f>
        <v>13.63</v>
      </c>
      <c r="G6617" s="375">
        <f>IF(C6617="M.O.",VLOOKUP(A6617,INSUMOS_AUX!A:F,6,FALSE),0)</f>
        <v>0</v>
      </c>
    </row>
    <row r="6618" spans="1:7">
      <c r="A6618" s="375">
        <v>2696</v>
      </c>
      <c r="B6618" s="372" t="s">
        <v>129</v>
      </c>
      <c r="C6618" s="374" t="s">
        <v>92</v>
      </c>
      <c r="D6618" s="374" t="s">
        <v>97</v>
      </c>
      <c r="E6618" s="375">
        <v>0.38551000000000002</v>
      </c>
      <c r="F6618" s="268">
        <f>IF(C6618="MAT.",VLOOKUP(A6618,INSUMOS_AUX!A:F,6,FALSE),0)</f>
        <v>0</v>
      </c>
      <c r="G6618" s="375">
        <f>IF(C6618="M.O.",VLOOKUP(A6618,INSUMOS_AUX!A:F,6,FALSE),0)</f>
        <v>13.35</v>
      </c>
    </row>
    <row r="6619" spans="1:7">
      <c r="A6619" s="375">
        <v>2711</v>
      </c>
      <c r="B6619" s="372" t="s">
        <v>334</v>
      </c>
      <c r="C6619" s="374" t="s">
        <v>43</v>
      </c>
      <c r="D6619" s="374" t="s">
        <v>2</v>
      </c>
      <c r="E6619" s="375">
        <v>5.0509600000000002E-4</v>
      </c>
      <c r="F6619" s="268">
        <f>IF(C6619="MAT.",VLOOKUP(A6619,INSUMOS_AUX!A:F,6,FALSE),0)</f>
        <v>100.24</v>
      </c>
      <c r="G6619" s="375">
        <f>IF(C6619="M.O.",VLOOKUP(A6619,INSUMOS_AUX!A:F,6,FALSE),0)</f>
        <v>0</v>
      </c>
    </row>
    <row r="6620" spans="1:7">
      <c r="A6620" s="375">
        <v>36144</v>
      </c>
      <c r="B6620" s="372" t="s">
        <v>4026</v>
      </c>
      <c r="C6620" s="374" t="s">
        <v>43</v>
      </c>
      <c r="D6620" s="374" t="s">
        <v>2</v>
      </c>
      <c r="E6620" s="375">
        <v>8.4730271999999995E-2</v>
      </c>
      <c r="F6620" s="268">
        <f>IF(C6620="MAT.",VLOOKUP(A6620,INSUMOS_AUX!A:F,6,FALSE),0)</f>
        <v>1.1200000000000001</v>
      </c>
      <c r="G6620" s="375">
        <f>IF(C6620="M.O.",VLOOKUP(A6620,INSUMOS_AUX!A:F,6,FALSE),0)</f>
        <v>0</v>
      </c>
    </row>
    <row r="6621" spans="1:7">
      <c r="A6621" s="375">
        <v>36146</v>
      </c>
      <c r="B6621" s="372" t="s">
        <v>3883</v>
      </c>
      <c r="C6621" s="374" t="s">
        <v>43</v>
      </c>
      <c r="D6621" s="374" t="s">
        <v>2</v>
      </c>
      <c r="E6621" s="375">
        <v>9.4262800000000004E-4</v>
      </c>
      <c r="F6621" s="268">
        <f>IF(C6621="MAT.",VLOOKUP(A6621,INSUMOS_AUX!A:F,6,FALSE),0)</f>
        <v>170</v>
      </c>
      <c r="G6621" s="375">
        <f>IF(C6621="M.O.",VLOOKUP(A6621,INSUMOS_AUX!A:F,6,FALSE),0)</f>
        <v>0</v>
      </c>
    </row>
    <row r="6622" spans="1:7" ht="21">
      <c r="A6622" s="375">
        <v>36149</v>
      </c>
      <c r="B6622" s="372" t="s">
        <v>4647</v>
      </c>
      <c r="C6622" s="374" t="s">
        <v>43</v>
      </c>
      <c r="D6622" s="374" t="s">
        <v>2</v>
      </c>
      <c r="E6622" s="375">
        <v>5.4719999999999997E-4</v>
      </c>
      <c r="F6622" s="268">
        <f>IF(C6622="MAT.",VLOOKUP(A6622,INSUMOS_AUX!A:F,6,FALSE),0)</f>
        <v>117.5</v>
      </c>
      <c r="G6622" s="375">
        <f>IF(C6622="M.O.",VLOOKUP(A6622,INSUMOS_AUX!A:F,6,FALSE),0)</f>
        <v>0</v>
      </c>
    </row>
    <row r="6623" spans="1:7">
      <c r="A6623" s="375">
        <v>36150</v>
      </c>
      <c r="B6623" s="372" t="s">
        <v>780</v>
      </c>
      <c r="C6623" s="374" t="s">
        <v>43</v>
      </c>
      <c r="D6623" s="374" t="s">
        <v>2</v>
      </c>
      <c r="E6623" s="375">
        <v>2.0111880000000001E-3</v>
      </c>
      <c r="F6623" s="268">
        <f>IF(C6623="MAT.",VLOOKUP(A6623,INSUMOS_AUX!A:F,6,FALSE),0)</f>
        <v>29.7</v>
      </c>
      <c r="G6623" s="375">
        <f>IF(C6623="M.O.",VLOOKUP(A6623,INSUMOS_AUX!A:F,6,FALSE),0)</f>
        <v>0</v>
      </c>
    </row>
    <row r="6624" spans="1:7" ht="21">
      <c r="A6624" s="375">
        <v>36153</v>
      </c>
      <c r="B6624" s="372" t="s">
        <v>4184</v>
      </c>
      <c r="C6624" s="374" t="s">
        <v>43</v>
      </c>
      <c r="D6624" s="374" t="s">
        <v>2</v>
      </c>
      <c r="E6624" s="375">
        <v>8.1700000000000002E-4</v>
      </c>
      <c r="F6624" s="268">
        <f>IF(C6624="MAT.",VLOOKUP(A6624,INSUMOS_AUX!A:F,6,FALSE),0)</f>
        <v>133.75</v>
      </c>
      <c r="G6624" s="375">
        <f>IF(C6624="M.O.",VLOOKUP(A6624,INSUMOS_AUX!A:F,6,FALSE),0)</f>
        <v>0</v>
      </c>
    </row>
    <row r="6625" spans="1:7">
      <c r="A6625" s="375">
        <v>37370</v>
      </c>
      <c r="B6625" s="372" t="s">
        <v>104</v>
      </c>
      <c r="C6625" s="374" t="s">
        <v>43</v>
      </c>
      <c r="D6625" s="374" t="s">
        <v>97</v>
      </c>
      <c r="E6625" s="375">
        <v>0.76</v>
      </c>
      <c r="F6625" s="268">
        <f>IF(C6625="MAT.",VLOOKUP(A6625,INSUMOS_AUX!A:F,6,FALSE),0)</f>
        <v>1.7</v>
      </c>
      <c r="G6625" s="375">
        <f>IF(C6625="M.O.",VLOOKUP(A6625,INSUMOS_AUX!A:F,6,FALSE),0)</f>
        <v>0</v>
      </c>
    </row>
    <row r="6626" spans="1:7">
      <c r="A6626" s="375">
        <v>37371</v>
      </c>
      <c r="B6626" s="372" t="s">
        <v>105</v>
      </c>
      <c r="C6626" s="374" t="s">
        <v>43</v>
      </c>
      <c r="D6626" s="374" t="s">
        <v>97</v>
      </c>
      <c r="E6626" s="375">
        <v>0.76</v>
      </c>
      <c r="F6626" s="268">
        <f>IF(C6626="MAT.",VLOOKUP(A6626,INSUMOS_AUX!A:F,6,FALSE),0)</f>
        <v>0.64</v>
      </c>
      <c r="G6626" s="375">
        <f>IF(C6626="M.O.",VLOOKUP(A6626,INSUMOS_AUX!A:F,6,FALSE),0)</f>
        <v>0</v>
      </c>
    </row>
    <row r="6627" spans="1:7">
      <c r="A6627" s="375">
        <v>37372</v>
      </c>
      <c r="B6627" s="372" t="s">
        <v>106</v>
      </c>
      <c r="C6627" s="374" t="s">
        <v>43</v>
      </c>
      <c r="D6627" s="374" t="s">
        <v>97</v>
      </c>
      <c r="E6627" s="375">
        <v>0.76</v>
      </c>
      <c r="F6627" s="268">
        <f>IF(C6627="MAT.",VLOOKUP(A6627,INSUMOS_AUX!A:F,6,FALSE),0)</f>
        <v>0.37</v>
      </c>
      <c r="G6627" s="375">
        <f>IF(C6627="M.O.",VLOOKUP(A6627,INSUMOS_AUX!A:F,6,FALSE),0)</f>
        <v>0</v>
      </c>
    </row>
    <row r="6628" spans="1:7">
      <c r="A6628" s="375">
        <v>37373</v>
      </c>
      <c r="B6628" s="372" t="s">
        <v>107</v>
      </c>
      <c r="C6628" s="374" t="s">
        <v>43</v>
      </c>
      <c r="D6628" s="374" t="s">
        <v>97</v>
      </c>
      <c r="E6628" s="375">
        <v>0.76</v>
      </c>
      <c r="F6628" s="268">
        <f>IF(C6628="MAT.",VLOOKUP(A6628,INSUMOS_AUX!A:F,6,FALSE),0)</f>
        <v>0.02</v>
      </c>
      <c r="G6628" s="375">
        <f>IF(C6628="M.O.",VLOOKUP(A6628,INSUMOS_AUX!A:F,6,FALSE),0)</f>
        <v>0</v>
      </c>
    </row>
    <row r="6629" spans="1:7">
      <c r="A6629" s="375">
        <v>38382</v>
      </c>
      <c r="B6629" s="372" t="s">
        <v>2915</v>
      </c>
      <c r="C6629" s="374" t="s">
        <v>43</v>
      </c>
      <c r="D6629" s="374" t="s">
        <v>2</v>
      </c>
      <c r="E6629" s="375">
        <v>2.0747999999999999E-3</v>
      </c>
      <c r="F6629" s="268">
        <f>IF(C6629="MAT.",VLOOKUP(A6629,INSUMOS_AUX!A:F,6,FALSE),0)</f>
        <v>7.37</v>
      </c>
      <c r="G6629" s="375">
        <f>IF(C6629="M.O.",VLOOKUP(A6629,INSUMOS_AUX!A:F,6,FALSE),0)</f>
        <v>0</v>
      </c>
    </row>
    <row r="6630" spans="1:7">
      <c r="A6630" s="375">
        <v>38383</v>
      </c>
      <c r="B6630" s="372" t="s">
        <v>6471</v>
      </c>
      <c r="C6630" s="374" t="s">
        <v>43</v>
      </c>
      <c r="D6630" s="374" t="s">
        <v>2</v>
      </c>
      <c r="E6630" s="375">
        <v>0.127</v>
      </c>
      <c r="F6630" s="268">
        <f>IF(C6630="MAT.",VLOOKUP(A6630,INSUMOS_AUX!A:F,6,FALSE),0)</f>
        <v>1.38</v>
      </c>
      <c r="G6630" s="375">
        <f>IF(C6630="M.O.",VLOOKUP(A6630,INSUMOS_AUX!A:F,6,FALSE),0)</f>
        <v>0</v>
      </c>
    </row>
    <row r="6631" spans="1:7">
      <c r="A6631" s="375">
        <v>38390</v>
      </c>
      <c r="B6631" s="372" t="s">
        <v>4067</v>
      </c>
      <c r="C6631" s="374" t="s">
        <v>43</v>
      </c>
      <c r="D6631" s="374" t="s">
        <v>2</v>
      </c>
      <c r="E6631" s="375">
        <v>1.1487400000000001E-3</v>
      </c>
      <c r="F6631" s="268">
        <f>IF(C6631="MAT.",VLOOKUP(A6631,INSUMOS_AUX!A:F,6,FALSE),0)</f>
        <v>22.22</v>
      </c>
      <c r="G6631" s="375">
        <f>IF(C6631="M.O.",VLOOKUP(A6631,INSUMOS_AUX!A:F,6,FALSE),0)</f>
        <v>0</v>
      </c>
    </row>
    <row r="6632" spans="1:7">
      <c r="A6632" s="375">
        <v>38393</v>
      </c>
      <c r="B6632" s="372" t="s">
        <v>4066</v>
      </c>
      <c r="C6632" s="374" t="s">
        <v>43</v>
      </c>
      <c r="D6632" s="374" t="s">
        <v>2</v>
      </c>
      <c r="E6632" s="375">
        <v>1.1487400000000001E-3</v>
      </c>
      <c r="F6632" s="268">
        <f>IF(C6632="MAT.",VLOOKUP(A6632,INSUMOS_AUX!A:F,6,FALSE),0)</f>
        <v>10.02</v>
      </c>
      <c r="G6632" s="375">
        <f>IF(C6632="M.O.",VLOOKUP(A6632,INSUMOS_AUX!A:F,6,FALSE),0)</f>
        <v>0</v>
      </c>
    </row>
    <row r="6633" spans="1:7">
      <c r="A6633" s="375">
        <v>38396</v>
      </c>
      <c r="B6633" s="372" t="s">
        <v>4090</v>
      </c>
      <c r="C6633" s="374" t="s">
        <v>43</v>
      </c>
      <c r="D6633" s="374" t="s">
        <v>2</v>
      </c>
      <c r="E6633" s="375">
        <v>4.1192000000000001E-5</v>
      </c>
      <c r="F6633" s="268">
        <f>IF(C6633="MAT.",VLOOKUP(A6633,INSUMOS_AUX!A:F,6,FALSE),0)</f>
        <v>308.81</v>
      </c>
      <c r="G6633" s="375">
        <f>IF(C6633="M.O.",VLOOKUP(A6633,INSUMOS_AUX!A:F,6,FALSE),0)</f>
        <v>0</v>
      </c>
    </row>
    <row r="6634" spans="1:7">
      <c r="A6634" s="375">
        <v>38399</v>
      </c>
      <c r="B6634" s="372" t="s">
        <v>914</v>
      </c>
      <c r="C6634" s="374" t="s">
        <v>43</v>
      </c>
      <c r="D6634" s="374" t="s">
        <v>2</v>
      </c>
      <c r="E6634" s="375">
        <v>2.0580800000000001E-4</v>
      </c>
      <c r="F6634" s="268">
        <f>IF(C6634="MAT.",VLOOKUP(A6634,INSUMOS_AUX!A:F,6,FALSE),0)</f>
        <v>123.87</v>
      </c>
      <c r="G6634" s="375">
        <f>IF(C6634="M.O.",VLOOKUP(A6634,INSUMOS_AUX!A:F,6,FALSE),0)</f>
        <v>0</v>
      </c>
    </row>
    <row r="6635" spans="1:7" ht="21">
      <c r="A6635" s="375">
        <v>38413</v>
      </c>
      <c r="B6635" s="372" t="s">
        <v>2921</v>
      </c>
      <c r="C6635" s="374" t="s">
        <v>43</v>
      </c>
      <c r="D6635" s="374" t="s">
        <v>2</v>
      </c>
      <c r="E6635" s="375">
        <v>3.3516000000000002E-5</v>
      </c>
      <c r="F6635" s="268">
        <f>IF(C6635="MAT.",VLOOKUP(A6635,INSUMOS_AUX!A:F,6,FALSE),0)</f>
        <v>623.17999999999995</v>
      </c>
      <c r="G6635" s="375">
        <f>IF(C6635="M.O.",VLOOKUP(A6635,INSUMOS_AUX!A:F,6,FALSE),0)</f>
        <v>0</v>
      </c>
    </row>
    <row r="6636" spans="1:7">
      <c r="A6636" s="375">
        <v>38476</v>
      </c>
      <c r="B6636" s="372" t="s">
        <v>2266</v>
      </c>
      <c r="C6636" s="374" t="s">
        <v>43</v>
      </c>
      <c r="D6636" s="374" t="s">
        <v>2</v>
      </c>
      <c r="E6636" s="375">
        <v>1.5633199999999999E-4</v>
      </c>
      <c r="F6636" s="268">
        <f>IF(C6636="MAT.",VLOOKUP(A6636,INSUMOS_AUX!A:F,6,FALSE),0)</f>
        <v>186.63</v>
      </c>
      <c r="G6636" s="375">
        <f>IF(C6636="M.O.",VLOOKUP(A6636,INSUMOS_AUX!A:F,6,FALSE),0)</f>
        <v>0</v>
      </c>
    </row>
    <row r="6637" spans="1:7">
      <c r="A6637" s="375">
        <v>38477</v>
      </c>
      <c r="B6637" s="372" t="s">
        <v>2267</v>
      </c>
      <c r="C6637" s="374" t="s">
        <v>43</v>
      </c>
      <c r="D6637" s="374" t="s">
        <v>2</v>
      </c>
      <c r="E6637" s="375">
        <v>3.3516000000000002E-5</v>
      </c>
      <c r="F6637" s="268">
        <f>IF(C6637="MAT.",VLOOKUP(A6637,INSUMOS_AUX!A:F,6,FALSE),0)</f>
        <v>528.54</v>
      </c>
      <c r="G6637" s="375">
        <f>IF(C6637="M.O.",VLOOKUP(A6637,INSUMOS_AUX!A:F,6,FALSE),0)</f>
        <v>0</v>
      </c>
    </row>
    <row r="6638" spans="1:7">
      <c r="A6638" s="375">
        <v>9838</v>
      </c>
      <c r="B6638" s="372" t="s">
        <v>4878</v>
      </c>
      <c r="C6638" s="374" t="s">
        <v>43</v>
      </c>
      <c r="D6638" s="374" t="s">
        <v>78</v>
      </c>
      <c r="E6638" s="375">
        <v>1.05</v>
      </c>
      <c r="F6638" s="268">
        <f>IF(C6638="MAT.",VLOOKUP(A6638,INSUMOS_AUX!A:F,6,FALSE),0)</f>
        <v>5.75</v>
      </c>
      <c r="G6638" s="375">
        <f>IF(C6638="M.O.",VLOOKUP(A6638,INSUMOS_AUX!A:F,6,FALSE),0)</f>
        <v>0</v>
      </c>
    </row>
    <row r="6639" spans="1:7">
      <c r="A6639" s="96"/>
      <c r="B6639" s="110"/>
      <c r="C6639" s="97"/>
      <c r="D6639" s="97"/>
      <c r="E6639" s="97"/>
      <c r="F6639" s="97"/>
      <c r="G6639" s="97"/>
    </row>
    <row r="6640" spans="1:7" ht="21">
      <c r="A6640" s="359" t="s">
        <v>6029</v>
      </c>
      <c r="B6640" s="358" t="s">
        <v>6030</v>
      </c>
      <c r="C6640" s="360" t="s">
        <v>75</v>
      </c>
      <c r="D6640" s="360" t="s">
        <v>78</v>
      </c>
      <c r="E6640" s="361">
        <v>67.84</v>
      </c>
      <c r="F6640" s="361">
        <f t="shared" ref="F6640:G6640" si="222">SUMPRODUCT($E6641:$E6670,F6641:F6670)</f>
        <v>20.339801809200004</v>
      </c>
      <c r="G6640" s="361">
        <f t="shared" si="222"/>
        <v>17.537052800000001</v>
      </c>
    </row>
    <row r="6641" spans="1:7">
      <c r="A6641" s="375">
        <v>10</v>
      </c>
      <c r="B6641" s="372" t="s">
        <v>332</v>
      </c>
      <c r="C6641" s="374" t="s">
        <v>43</v>
      </c>
      <c r="D6641" s="374" t="s">
        <v>2</v>
      </c>
      <c r="E6641" s="375">
        <v>1.1865456E-2</v>
      </c>
      <c r="F6641" s="268">
        <f>IF(C6641="MAT.",VLOOKUP(A6641,INSUMOS_AUX!A:F,6,FALSE),0)</f>
        <v>6.13</v>
      </c>
      <c r="G6641" s="375">
        <f>IF(C6641="M.O.",VLOOKUP(A6641,INSUMOS_AUX!A:F,6,FALSE),0)</f>
        <v>0</v>
      </c>
    </row>
    <row r="6642" spans="1:7" ht="21">
      <c r="A6642" s="375">
        <v>11359</v>
      </c>
      <c r="B6642" s="372" t="s">
        <v>5603</v>
      </c>
      <c r="C6642" s="374" t="s">
        <v>43</v>
      </c>
      <c r="D6642" s="374" t="s">
        <v>2</v>
      </c>
      <c r="E6642" s="375">
        <v>1.00196E-4</v>
      </c>
      <c r="F6642" s="268">
        <f>IF(C6642="MAT.",VLOOKUP(A6642,INSUMOS_AUX!A:F,6,FALSE),0)</f>
        <v>604.45000000000005</v>
      </c>
      <c r="G6642" s="375">
        <f>IF(C6642="M.O.",VLOOKUP(A6642,INSUMOS_AUX!A:F,6,FALSE),0)</f>
        <v>0</v>
      </c>
    </row>
    <row r="6643" spans="1:7">
      <c r="A6643" s="375">
        <v>122</v>
      </c>
      <c r="B6643" s="372" t="s">
        <v>556</v>
      </c>
      <c r="C6643" s="374" t="s">
        <v>43</v>
      </c>
      <c r="D6643" s="374" t="s">
        <v>2</v>
      </c>
      <c r="E6643" s="375">
        <v>3.6299999999999999E-2</v>
      </c>
      <c r="F6643" s="268">
        <f>IF(C6643="MAT.",VLOOKUP(A6643,INSUMOS_AUX!A:F,6,FALSE),0)</f>
        <v>54.47</v>
      </c>
      <c r="G6643" s="375">
        <f>IF(C6643="M.O.",VLOOKUP(A6643,INSUMOS_AUX!A:F,6,FALSE),0)</f>
        <v>0</v>
      </c>
    </row>
    <row r="6644" spans="1:7">
      <c r="A6644" s="375">
        <v>12815</v>
      </c>
      <c r="B6644" s="372" t="s">
        <v>2406</v>
      </c>
      <c r="C6644" s="374" t="s">
        <v>43</v>
      </c>
      <c r="D6644" s="374" t="s">
        <v>2</v>
      </c>
      <c r="E6644" s="375">
        <v>1.3422267999999999E-2</v>
      </c>
      <c r="F6644" s="268">
        <f>IF(C6644="MAT.",VLOOKUP(A6644,INSUMOS_AUX!A:F,6,FALSE),0)</f>
        <v>5.65</v>
      </c>
      <c r="G6644" s="375">
        <f>IF(C6644="M.O.",VLOOKUP(A6644,INSUMOS_AUX!A:F,6,FALSE),0)</f>
        <v>0</v>
      </c>
    </row>
    <row r="6645" spans="1:7">
      <c r="A6645" s="375">
        <v>12892</v>
      </c>
      <c r="B6645" s="372" t="s">
        <v>328</v>
      </c>
      <c r="C6645" s="374" t="s">
        <v>43</v>
      </c>
      <c r="D6645" s="374" t="s">
        <v>98</v>
      </c>
      <c r="E6645" s="375">
        <v>2.0327207999999999E-2</v>
      </c>
      <c r="F6645" s="268">
        <f>IF(C6645="MAT.",VLOOKUP(A6645,INSUMOS_AUX!A:F,6,FALSE),0)</f>
        <v>9</v>
      </c>
      <c r="G6645" s="375">
        <f>IF(C6645="M.O.",VLOOKUP(A6645,INSUMOS_AUX!A:F,6,FALSE),0)</f>
        <v>0</v>
      </c>
    </row>
    <row r="6646" spans="1:7">
      <c r="A6646" s="375">
        <v>12893</v>
      </c>
      <c r="B6646" s="372" t="s">
        <v>329</v>
      </c>
      <c r="C6646" s="374" t="s">
        <v>43</v>
      </c>
      <c r="D6646" s="374" t="s">
        <v>98</v>
      </c>
      <c r="E6646" s="375">
        <v>2.3694800000000002E-3</v>
      </c>
      <c r="F6646" s="268">
        <f>IF(C6646="MAT.",VLOOKUP(A6646,INSUMOS_AUX!A:F,6,FALSE),0)</f>
        <v>48</v>
      </c>
      <c r="G6646" s="375">
        <f>IF(C6646="M.O.",VLOOKUP(A6646,INSUMOS_AUX!A:F,6,FALSE),0)</f>
        <v>0</v>
      </c>
    </row>
    <row r="6647" spans="1:7">
      <c r="A6647" s="375">
        <v>20083</v>
      </c>
      <c r="B6647" s="372" t="s">
        <v>4143</v>
      </c>
      <c r="C6647" s="374" t="s">
        <v>43</v>
      </c>
      <c r="D6647" s="374" t="s">
        <v>2</v>
      </c>
      <c r="E6647" s="375">
        <v>5.9299999999999999E-2</v>
      </c>
      <c r="F6647" s="268">
        <f>IF(C6647="MAT.",VLOOKUP(A6647,INSUMOS_AUX!A:F,6,FALSE),0)</f>
        <v>47.3</v>
      </c>
      <c r="G6647" s="375">
        <f>IF(C6647="M.O.",VLOOKUP(A6647,INSUMOS_AUX!A:F,6,FALSE),0)</f>
        <v>0</v>
      </c>
    </row>
    <row r="6648" spans="1:7">
      <c r="A6648" s="375">
        <v>246</v>
      </c>
      <c r="B6648" s="372" t="s">
        <v>141</v>
      </c>
      <c r="C6648" s="374" t="s">
        <v>92</v>
      </c>
      <c r="D6648" s="374" t="s">
        <v>97</v>
      </c>
      <c r="E6648" s="375">
        <v>0.75073000000000001</v>
      </c>
      <c r="F6648" s="268">
        <f>IF(C6648="MAT.",VLOOKUP(A6648,INSUMOS_AUX!A:F,6,FALSE),0)</f>
        <v>0</v>
      </c>
      <c r="G6648" s="375">
        <f>IF(C6648="M.O.",VLOOKUP(A6648,INSUMOS_AUX!A:F,6,FALSE),0)</f>
        <v>10.01</v>
      </c>
    </row>
    <row r="6649" spans="1:7">
      <c r="A6649" s="375">
        <v>25966</v>
      </c>
      <c r="B6649" s="372" t="s">
        <v>3980</v>
      </c>
      <c r="C6649" s="374" t="s">
        <v>43</v>
      </c>
      <c r="D6649" s="374" t="s">
        <v>113</v>
      </c>
      <c r="E6649" s="375">
        <v>2.2370200000000002E-3</v>
      </c>
      <c r="F6649" s="268">
        <f>IF(C6649="MAT.",VLOOKUP(A6649,INSUMOS_AUX!A:F,6,FALSE),0)</f>
        <v>13.63</v>
      </c>
      <c r="G6649" s="375">
        <f>IF(C6649="M.O.",VLOOKUP(A6649,INSUMOS_AUX!A:F,6,FALSE),0)</f>
        <v>0</v>
      </c>
    </row>
    <row r="6650" spans="1:7">
      <c r="A6650" s="375">
        <v>2696</v>
      </c>
      <c r="B6650" s="372" t="s">
        <v>129</v>
      </c>
      <c r="C6650" s="374" t="s">
        <v>92</v>
      </c>
      <c r="D6650" s="374" t="s">
        <v>97</v>
      </c>
      <c r="E6650" s="375">
        <v>0.75073000000000001</v>
      </c>
      <c r="F6650" s="268">
        <f>IF(C6650="MAT.",VLOOKUP(A6650,INSUMOS_AUX!A:F,6,FALSE),0)</f>
        <v>0</v>
      </c>
      <c r="G6650" s="375">
        <f>IF(C6650="M.O.",VLOOKUP(A6650,INSUMOS_AUX!A:F,6,FALSE),0)</f>
        <v>13.35</v>
      </c>
    </row>
    <row r="6651" spans="1:7">
      <c r="A6651" s="375">
        <v>2711</v>
      </c>
      <c r="B6651" s="372" t="s">
        <v>334</v>
      </c>
      <c r="C6651" s="374" t="s">
        <v>43</v>
      </c>
      <c r="D6651" s="374" t="s">
        <v>2</v>
      </c>
      <c r="E6651" s="375">
        <v>9.8360799999999996E-4</v>
      </c>
      <c r="F6651" s="268">
        <f>IF(C6651="MAT.",VLOOKUP(A6651,INSUMOS_AUX!A:F,6,FALSE),0)</f>
        <v>100.24</v>
      </c>
      <c r="G6651" s="375">
        <f>IF(C6651="M.O.",VLOOKUP(A6651,INSUMOS_AUX!A:F,6,FALSE),0)</f>
        <v>0</v>
      </c>
    </row>
    <row r="6652" spans="1:7">
      <c r="A6652" s="375">
        <v>36144</v>
      </c>
      <c r="B6652" s="372" t="s">
        <v>4026</v>
      </c>
      <c r="C6652" s="374" t="s">
        <v>43</v>
      </c>
      <c r="D6652" s="374" t="s">
        <v>2</v>
      </c>
      <c r="E6652" s="375">
        <v>0.16500105600000001</v>
      </c>
      <c r="F6652" s="268">
        <f>IF(C6652="MAT.",VLOOKUP(A6652,INSUMOS_AUX!A:F,6,FALSE),0)</f>
        <v>1.1200000000000001</v>
      </c>
      <c r="G6652" s="375">
        <f>IF(C6652="M.O.",VLOOKUP(A6652,INSUMOS_AUX!A:F,6,FALSE),0)</f>
        <v>0</v>
      </c>
    </row>
    <row r="6653" spans="1:7">
      <c r="A6653" s="375">
        <v>36146</v>
      </c>
      <c r="B6653" s="372" t="s">
        <v>3883</v>
      </c>
      <c r="C6653" s="374" t="s">
        <v>43</v>
      </c>
      <c r="D6653" s="374" t="s">
        <v>2</v>
      </c>
      <c r="E6653" s="375">
        <v>1.835644E-3</v>
      </c>
      <c r="F6653" s="268">
        <f>IF(C6653="MAT.",VLOOKUP(A6653,INSUMOS_AUX!A:F,6,FALSE),0)</f>
        <v>170</v>
      </c>
      <c r="G6653" s="375">
        <f>IF(C6653="M.O.",VLOOKUP(A6653,INSUMOS_AUX!A:F,6,FALSE),0)</f>
        <v>0</v>
      </c>
    </row>
    <row r="6654" spans="1:7" ht="21">
      <c r="A6654" s="375">
        <v>36149</v>
      </c>
      <c r="B6654" s="372" t="s">
        <v>4647</v>
      </c>
      <c r="C6654" s="374" t="s">
        <v>43</v>
      </c>
      <c r="D6654" s="374" t="s">
        <v>2</v>
      </c>
      <c r="E6654" s="375">
        <v>1.0656000000000001E-3</v>
      </c>
      <c r="F6654" s="268">
        <f>IF(C6654="MAT.",VLOOKUP(A6654,INSUMOS_AUX!A:F,6,FALSE),0)</f>
        <v>117.5</v>
      </c>
      <c r="G6654" s="375">
        <f>IF(C6654="M.O.",VLOOKUP(A6654,INSUMOS_AUX!A:F,6,FALSE),0)</f>
        <v>0</v>
      </c>
    </row>
    <row r="6655" spans="1:7">
      <c r="A6655" s="375">
        <v>36150</v>
      </c>
      <c r="B6655" s="372" t="s">
        <v>780</v>
      </c>
      <c r="C6655" s="374" t="s">
        <v>43</v>
      </c>
      <c r="D6655" s="374" t="s">
        <v>2</v>
      </c>
      <c r="E6655" s="375">
        <v>3.9165240000000002E-3</v>
      </c>
      <c r="F6655" s="268">
        <f>IF(C6655="MAT.",VLOOKUP(A6655,INSUMOS_AUX!A:F,6,FALSE),0)</f>
        <v>29.7</v>
      </c>
      <c r="G6655" s="375">
        <f>IF(C6655="M.O.",VLOOKUP(A6655,INSUMOS_AUX!A:F,6,FALSE),0)</f>
        <v>0</v>
      </c>
    </row>
    <row r="6656" spans="1:7" ht="21">
      <c r="A6656" s="375">
        <v>36153</v>
      </c>
      <c r="B6656" s="372" t="s">
        <v>4184</v>
      </c>
      <c r="C6656" s="374" t="s">
        <v>43</v>
      </c>
      <c r="D6656" s="374" t="s">
        <v>2</v>
      </c>
      <c r="E6656" s="375">
        <v>1.591E-3</v>
      </c>
      <c r="F6656" s="268">
        <f>IF(C6656="MAT.",VLOOKUP(A6656,INSUMOS_AUX!A:F,6,FALSE),0)</f>
        <v>133.75</v>
      </c>
      <c r="G6656" s="375">
        <f>IF(C6656="M.O.",VLOOKUP(A6656,INSUMOS_AUX!A:F,6,FALSE),0)</f>
        <v>0</v>
      </c>
    </row>
    <row r="6657" spans="1:7">
      <c r="A6657" s="375">
        <v>37370</v>
      </c>
      <c r="B6657" s="372" t="s">
        <v>104</v>
      </c>
      <c r="C6657" s="374" t="s">
        <v>43</v>
      </c>
      <c r="D6657" s="374" t="s">
        <v>97</v>
      </c>
      <c r="E6657" s="375">
        <v>1.48</v>
      </c>
      <c r="F6657" s="268">
        <f>IF(C6657="MAT.",VLOOKUP(A6657,INSUMOS_AUX!A:F,6,FALSE),0)</f>
        <v>1.7</v>
      </c>
      <c r="G6657" s="375">
        <f>IF(C6657="M.O.",VLOOKUP(A6657,INSUMOS_AUX!A:F,6,FALSE),0)</f>
        <v>0</v>
      </c>
    </row>
    <row r="6658" spans="1:7">
      <c r="A6658" s="375">
        <v>37371</v>
      </c>
      <c r="B6658" s="372" t="s">
        <v>105</v>
      </c>
      <c r="C6658" s="374" t="s">
        <v>43</v>
      </c>
      <c r="D6658" s="374" t="s">
        <v>97</v>
      </c>
      <c r="E6658" s="375">
        <v>1.48</v>
      </c>
      <c r="F6658" s="268">
        <f>IF(C6658="MAT.",VLOOKUP(A6658,INSUMOS_AUX!A:F,6,FALSE),0)</f>
        <v>0.64</v>
      </c>
      <c r="G6658" s="375">
        <f>IF(C6658="M.O.",VLOOKUP(A6658,INSUMOS_AUX!A:F,6,FALSE),0)</f>
        <v>0</v>
      </c>
    </row>
    <row r="6659" spans="1:7">
      <c r="A6659" s="375">
        <v>37372</v>
      </c>
      <c r="B6659" s="372" t="s">
        <v>106</v>
      </c>
      <c r="C6659" s="374" t="s">
        <v>43</v>
      </c>
      <c r="D6659" s="374" t="s">
        <v>97</v>
      </c>
      <c r="E6659" s="375">
        <v>1.48</v>
      </c>
      <c r="F6659" s="268">
        <f>IF(C6659="MAT.",VLOOKUP(A6659,INSUMOS_AUX!A:F,6,FALSE),0)</f>
        <v>0.37</v>
      </c>
      <c r="G6659" s="375">
        <f>IF(C6659="M.O.",VLOOKUP(A6659,INSUMOS_AUX!A:F,6,FALSE),0)</f>
        <v>0</v>
      </c>
    </row>
    <row r="6660" spans="1:7">
      <c r="A6660" s="375">
        <v>37373</v>
      </c>
      <c r="B6660" s="372" t="s">
        <v>107</v>
      </c>
      <c r="C6660" s="374" t="s">
        <v>43</v>
      </c>
      <c r="D6660" s="374" t="s">
        <v>97</v>
      </c>
      <c r="E6660" s="375">
        <v>1.48</v>
      </c>
      <c r="F6660" s="268">
        <f>IF(C6660="MAT.",VLOOKUP(A6660,INSUMOS_AUX!A:F,6,FALSE),0)</f>
        <v>0.02</v>
      </c>
      <c r="G6660" s="375">
        <f>IF(C6660="M.O.",VLOOKUP(A6660,INSUMOS_AUX!A:F,6,FALSE),0)</f>
        <v>0</v>
      </c>
    </row>
    <row r="6661" spans="1:7">
      <c r="A6661" s="375">
        <v>38382</v>
      </c>
      <c r="B6661" s="372" t="s">
        <v>2915</v>
      </c>
      <c r="C6661" s="374" t="s">
        <v>43</v>
      </c>
      <c r="D6661" s="374" t="s">
        <v>2</v>
      </c>
      <c r="E6661" s="375">
        <v>4.0404000000000004E-3</v>
      </c>
      <c r="F6661" s="268">
        <f>IF(C6661="MAT.",VLOOKUP(A6661,INSUMOS_AUX!A:F,6,FALSE),0)</f>
        <v>7.37</v>
      </c>
      <c r="G6661" s="375">
        <f>IF(C6661="M.O.",VLOOKUP(A6661,INSUMOS_AUX!A:F,6,FALSE),0)</f>
        <v>0</v>
      </c>
    </row>
    <row r="6662" spans="1:7">
      <c r="A6662" s="375">
        <v>38383</v>
      </c>
      <c r="B6662" s="372" t="s">
        <v>6471</v>
      </c>
      <c r="C6662" s="374" t="s">
        <v>43</v>
      </c>
      <c r="D6662" s="374" t="s">
        <v>2</v>
      </c>
      <c r="E6662" s="375">
        <v>0.247</v>
      </c>
      <c r="F6662" s="268">
        <f>IF(C6662="MAT.",VLOOKUP(A6662,INSUMOS_AUX!A:F,6,FALSE),0)</f>
        <v>1.38</v>
      </c>
      <c r="G6662" s="375">
        <f>IF(C6662="M.O.",VLOOKUP(A6662,INSUMOS_AUX!A:F,6,FALSE),0)</f>
        <v>0</v>
      </c>
    </row>
    <row r="6663" spans="1:7">
      <c r="A6663" s="375">
        <v>38390</v>
      </c>
      <c r="B6663" s="372" t="s">
        <v>4067</v>
      </c>
      <c r="C6663" s="374" t="s">
        <v>43</v>
      </c>
      <c r="D6663" s="374" t="s">
        <v>2</v>
      </c>
      <c r="E6663" s="375">
        <v>2.2370200000000002E-3</v>
      </c>
      <c r="F6663" s="268">
        <f>IF(C6663="MAT.",VLOOKUP(A6663,INSUMOS_AUX!A:F,6,FALSE),0)</f>
        <v>22.22</v>
      </c>
      <c r="G6663" s="375">
        <f>IF(C6663="M.O.",VLOOKUP(A6663,INSUMOS_AUX!A:F,6,FALSE),0)</f>
        <v>0</v>
      </c>
    </row>
    <row r="6664" spans="1:7">
      <c r="A6664" s="375">
        <v>38393</v>
      </c>
      <c r="B6664" s="372" t="s">
        <v>4066</v>
      </c>
      <c r="C6664" s="374" t="s">
        <v>43</v>
      </c>
      <c r="D6664" s="374" t="s">
        <v>2</v>
      </c>
      <c r="E6664" s="375">
        <v>2.2370200000000002E-3</v>
      </c>
      <c r="F6664" s="268">
        <f>IF(C6664="MAT.",VLOOKUP(A6664,INSUMOS_AUX!A:F,6,FALSE),0)</f>
        <v>10.02</v>
      </c>
      <c r="G6664" s="375">
        <f>IF(C6664="M.O.",VLOOKUP(A6664,INSUMOS_AUX!A:F,6,FALSE),0)</f>
        <v>0</v>
      </c>
    </row>
    <row r="6665" spans="1:7">
      <c r="A6665" s="375">
        <v>38396</v>
      </c>
      <c r="B6665" s="372" t="s">
        <v>4090</v>
      </c>
      <c r="C6665" s="374" t="s">
        <v>43</v>
      </c>
      <c r="D6665" s="374" t="s">
        <v>2</v>
      </c>
      <c r="E6665" s="375">
        <v>8.0216000000000006E-5</v>
      </c>
      <c r="F6665" s="268">
        <f>IF(C6665="MAT.",VLOOKUP(A6665,INSUMOS_AUX!A:F,6,FALSE),0)</f>
        <v>308.81</v>
      </c>
      <c r="G6665" s="375">
        <f>IF(C6665="M.O.",VLOOKUP(A6665,INSUMOS_AUX!A:F,6,FALSE),0)</f>
        <v>0</v>
      </c>
    </row>
    <row r="6666" spans="1:7">
      <c r="A6666" s="375">
        <v>38399</v>
      </c>
      <c r="B6666" s="372" t="s">
        <v>914</v>
      </c>
      <c r="C6666" s="374" t="s">
        <v>43</v>
      </c>
      <c r="D6666" s="374" t="s">
        <v>2</v>
      </c>
      <c r="E6666" s="375">
        <v>4.00784E-4</v>
      </c>
      <c r="F6666" s="268">
        <f>IF(C6666="MAT.",VLOOKUP(A6666,INSUMOS_AUX!A:F,6,FALSE),0)</f>
        <v>123.87</v>
      </c>
      <c r="G6666" s="375">
        <f>IF(C6666="M.O.",VLOOKUP(A6666,INSUMOS_AUX!A:F,6,FALSE),0)</f>
        <v>0</v>
      </c>
    </row>
    <row r="6667" spans="1:7" ht="21">
      <c r="A6667" s="375">
        <v>38413</v>
      </c>
      <c r="B6667" s="372" t="s">
        <v>2921</v>
      </c>
      <c r="C6667" s="374" t="s">
        <v>43</v>
      </c>
      <c r="D6667" s="374" t="s">
        <v>2</v>
      </c>
      <c r="E6667" s="375">
        <v>6.5267999999999999E-5</v>
      </c>
      <c r="F6667" s="268">
        <f>IF(C6667="MAT.",VLOOKUP(A6667,INSUMOS_AUX!A:F,6,FALSE),0)</f>
        <v>623.17999999999995</v>
      </c>
      <c r="G6667" s="375">
        <f>IF(C6667="M.O.",VLOOKUP(A6667,INSUMOS_AUX!A:F,6,FALSE),0)</f>
        <v>0</v>
      </c>
    </row>
    <row r="6668" spans="1:7">
      <c r="A6668" s="375">
        <v>38476</v>
      </c>
      <c r="B6668" s="372" t="s">
        <v>2266</v>
      </c>
      <c r="C6668" s="374" t="s">
        <v>43</v>
      </c>
      <c r="D6668" s="374" t="s">
        <v>2</v>
      </c>
      <c r="E6668" s="375">
        <v>3.04436E-4</v>
      </c>
      <c r="F6668" s="268">
        <f>IF(C6668="MAT.",VLOOKUP(A6668,INSUMOS_AUX!A:F,6,FALSE),0)</f>
        <v>186.63</v>
      </c>
      <c r="G6668" s="375">
        <f>IF(C6668="M.O.",VLOOKUP(A6668,INSUMOS_AUX!A:F,6,FALSE),0)</f>
        <v>0</v>
      </c>
    </row>
    <row r="6669" spans="1:7">
      <c r="A6669" s="375">
        <v>38477</v>
      </c>
      <c r="B6669" s="372" t="s">
        <v>2267</v>
      </c>
      <c r="C6669" s="374" t="s">
        <v>43</v>
      </c>
      <c r="D6669" s="374" t="s">
        <v>2</v>
      </c>
      <c r="E6669" s="375">
        <v>6.5267999999999999E-5</v>
      </c>
      <c r="F6669" s="268">
        <f>IF(C6669="MAT.",VLOOKUP(A6669,INSUMOS_AUX!A:F,6,FALSE),0)</f>
        <v>528.54</v>
      </c>
      <c r="G6669" s="375">
        <f>IF(C6669="M.O.",VLOOKUP(A6669,INSUMOS_AUX!A:F,6,FALSE),0)</f>
        <v>0</v>
      </c>
    </row>
    <row r="6670" spans="1:7">
      <c r="A6670" s="375">
        <v>9836</v>
      </c>
      <c r="B6670" s="372" t="s">
        <v>6473</v>
      </c>
      <c r="C6670" s="374" t="s">
        <v>43</v>
      </c>
      <c r="D6670" s="374" t="s">
        <v>78</v>
      </c>
      <c r="E6670" s="375">
        <v>1.05</v>
      </c>
      <c r="F6670" s="268">
        <f>IF(C6670="MAT.",VLOOKUP(A6670,INSUMOS_AUX!A:F,6,FALSE),0)</f>
        <v>8.84</v>
      </c>
      <c r="G6670" s="375">
        <f>IF(C6670="M.O.",VLOOKUP(A6670,INSUMOS_AUX!A:F,6,FALSE),0)</f>
        <v>0</v>
      </c>
    </row>
    <row r="6671" spans="1:7">
      <c r="A6671" s="96"/>
      <c r="B6671" s="110"/>
      <c r="C6671" s="97"/>
      <c r="D6671" s="97"/>
      <c r="E6671" s="97"/>
      <c r="F6671" s="97"/>
      <c r="G6671" s="97"/>
    </row>
    <row r="6672" spans="1:7" ht="31.5">
      <c r="A6672" s="359" t="s">
        <v>6031</v>
      </c>
      <c r="B6672" s="358" t="s">
        <v>6032</v>
      </c>
      <c r="C6672" s="360" t="s">
        <v>75</v>
      </c>
      <c r="D6672" s="360" t="s">
        <v>2</v>
      </c>
      <c r="E6672" s="361">
        <v>7</v>
      </c>
      <c r="F6672" s="361">
        <f t="shared" ref="F6672:G6672" si="223">SUMPRODUCT($E6673:$E6702,F6673:F6702)</f>
        <v>3.099731757999999</v>
      </c>
      <c r="G6672" s="361">
        <f t="shared" si="223"/>
        <v>2.369872</v>
      </c>
    </row>
    <row r="6673" spans="1:7">
      <c r="A6673" s="375">
        <v>10</v>
      </c>
      <c r="B6673" s="372" t="s">
        <v>332</v>
      </c>
      <c r="C6673" s="374" t="s">
        <v>43</v>
      </c>
      <c r="D6673" s="374" t="s">
        <v>2</v>
      </c>
      <c r="E6673" s="375">
        <v>1.60344E-3</v>
      </c>
      <c r="F6673" s="268">
        <f>IF(C6673="MAT.",VLOOKUP(A6673,INSUMOS_AUX!A:F,6,FALSE),0)</f>
        <v>6.13</v>
      </c>
      <c r="G6673" s="375">
        <f>IF(C6673="M.O.",VLOOKUP(A6673,INSUMOS_AUX!A:F,6,FALSE),0)</f>
        <v>0</v>
      </c>
    </row>
    <row r="6674" spans="1:7" ht="21">
      <c r="A6674" s="375">
        <v>11359</v>
      </c>
      <c r="B6674" s="372" t="s">
        <v>5603</v>
      </c>
      <c r="C6674" s="374" t="s">
        <v>43</v>
      </c>
      <c r="D6674" s="374" t="s">
        <v>2</v>
      </c>
      <c r="E6674" s="375">
        <v>1.3540000000000001E-5</v>
      </c>
      <c r="F6674" s="268">
        <f>IF(C6674="MAT.",VLOOKUP(A6674,INSUMOS_AUX!A:F,6,FALSE),0)</f>
        <v>604.45000000000005</v>
      </c>
      <c r="G6674" s="375">
        <f>IF(C6674="M.O.",VLOOKUP(A6674,INSUMOS_AUX!A:F,6,FALSE),0)</f>
        <v>0</v>
      </c>
    </row>
    <row r="6675" spans="1:7">
      <c r="A6675" s="375">
        <v>122</v>
      </c>
      <c r="B6675" s="372" t="s">
        <v>556</v>
      </c>
      <c r="C6675" s="374" t="s">
        <v>43</v>
      </c>
      <c r="D6675" s="374" t="s">
        <v>2</v>
      </c>
      <c r="E6675" s="375">
        <v>9.9000000000000008E-3</v>
      </c>
      <c r="F6675" s="268">
        <f>IF(C6675="MAT.",VLOOKUP(A6675,INSUMOS_AUX!A:F,6,FALSE),0)</f>
        <v>54.47</v>
      </c>
      <c r="G6675" s="375">
        <f>IF(C6675="M.O.",VLOOKUP(A6675,INSUMOS_AUX!A:F,6,FALSE),0)</f>
        <v>0</v>
      </c>
    </row>
    <row r="6676" spans="1:7">
      <c r="A6676" s="375">
        <v>12815</v>
      </c>
      <c r="B6676" s="372" t="s">
        <v>2406</v>
      </c>
      <c r="C6676" s="374" t="s">
        <v>43</v>
      </c>
      <c r="D6676" s="374" t="s">
        <v>2</v>
      </c>
      <c r="E6676" s="375">
        <v>1.8138200000000001E-3</v>
      </c>
      <c r="F6676" s="268">
        <f>IF(C6676="MAT.",VLOOKUP(A6676,INSUMOS_AUX!A:F,6,FALSE),0)</f>
        <v>5.65</v>
      </c>
      <c r="G6676" s="375">
        <f>IF(C6676="M.O.",VLOOKUP(A6676,INSUMOS_AUX!A:F,6,FALSE),0)</f>
        <v>0</v>
      </c>
    </row>
    <row r="6677" spans="1:7">
      <c r="A6677" s="375">
        <v>12892</v>
      </c>
      <c r="B6677" s="372" t="s">
        <v>328</v>
      </c>
      <c r="C6677" s="374" t="s">
        <v>43</v>
      </c>
      <c r="D6677" s="374" t="s">
        <v>98</v>
      </c>
      <c r="E6677" s="375">
        <v>2.7469199999999999E-3</v>
      </c>
      <c r="F6677" s="268">
        <f>IF(C6677="MAT.",VLOOKUP(A6677,INSUMOS_AUX!A:F,6,FALSE),0)</f>
        <v>9</v>
      </c>
      <c r="G6677" s="375">
        <f>IF(C6677="M.O.",VLOOKUP(A6677,INSUMOS_AUX!A:F,6,FALSE),0)</f>
        <v>0</v>
      </c>
    </row>
    <row r="6678" spans="1:7">
      <c r="A6678" s="375">
        <v>12893</v>
      </c>
      <c r="B6678" s="372" t="s">
        <v>329</v>
      </c>
      <c r="C6678" s="374" t="s">
        <v>43</v>
      </c>
      <c r="D6678" s="374" t="s">
        <v>98</v>
      </c>
      <c r="E6678" s="375">
        <v>3.2019999999999998E-4</v>
      </c>
      <c r="F6678" s="268">
        <f>IF(C6678="MAT.",VLOOKUP(A6678,INSUMOS_AUX!A:F,6,FALSE),0)</f>
        <v>48</v>
      </c>
      <c r="G6678" s="375">
        <f>IF(C6678="M.O.",VLOOKUP(A6678,INSUMOS_AUX!A:F,6,FALSE),0)</f>
        <v>0</v>
      </c>
    </row>
    <row r="6679" spans="1:7">
      <c r="A6679" s="375">
        <v>20083</v>
      </c>
      <c r="B6679" s="372" t="s">
        <v>4143</v>
      </c>
      <c r="C6679" s="374" t="s">
        <v>43</v>
      </c>
      <c r="D6679" s="374" t="s">
        <v>2</v>
      </c>
      <c r="E6679" s="375">
        <v>1.4999999999999999E-2</v>
      </c>
      <c r="F6679" s="268">
        <f>IF(C6679="MAT.",VLOOKUP(A6679,INSUMOS_AUX!A:F,6,FALSE),0)</f>
        <v>47.3</v>
      </c>
      <c r="G6679" s="375">
        <f>IF(C6679="M.O.",VLOOKUP(A6679,INSUMOS_AUX!A:F,6,FALSE),0)</f>
        <v>0</v>
      </c>
    </row>
    <row r="6680" spans="1:7">
      <c r="A6680" s="375">
        <v>246</v>
      </c>
      <c r="B6680" s="372" t="s">
        <v>141</v>
      </c>
      <c r="C6680" s="374" t="s">
        <v>92</v>
      </c>
      <c r="D6680" s="374" t="s">
        <v>97</v>
      </c>
      <c r="E6680" s="375">
        <v>0.10145</v>
      </c>
      <c r="F6680" s="268">
        <f>IF(C6680="MAT.",VLOOKUP(A6680,INSUMOS_AUX!A:F,6,FALSE),0)</f>
        <v>0</v>
      </c>
      <c r="G6680" s="375">
        <f>IF(C6680="M.O.",VLOOKUP(A6680,INSUMOS_AUX!A:F,6,FALSE),0)</f>
        <v>10.01</v>
      </c>
    </row>
    <row r="6681" spans="1:7">
      <c r="A6681" s="375">
        <v>25966</v>
      </c>
      <c r="B6681" s="372" t="s">
        <v>3980</v>
      </c>
      <c r="C6681" s="374" t="s">
        <v>43</v>
      </c>
      <c r="D6681" s="374" t="s">
        <v>113</v>
      </c>
      <c r="E6681" s="375">
        <v>3.0229999999999998E-4</v>
      </c>
      <c r="F6681" s="268">
        <f>IF(C6681="MAT.",VLOOKUP(A6681,INSUMOS_AUX!A:F,6,FALSE),0)</f>
        <v>13.63</v>
      </c>
      <c r="G6681" s="375">
        <f>IF(C6681="M.O.",VLOOKUP(A6681,INSUMOS_AUX!A:F,6,FALSE),0)</f>
        <v>0</v>
      </c>
    </row>
    <row r="6682" spans="1:7">
      <c r="A6682" s="375">
        <v>2696</v>
      </c>
      <c r="B6682" s="372" t="s">
        <v>129</v>
      </c>
      <c r="C6682" s="374" t="s">
        <v>92</v>
      </c>
      <c r="D6682" s="374" t="s">
        <v>97</v>
      </c>
      <c r="E6682" s="375">
        <v>0.10145</v>
      </c>
      <c r="F6682" s="268">
        <f>IF(C6682="MAT.",VLOOKUP(A6682,INSUMOS_AUX!A:F,6,FALSE),0)</f>
        <v>0</v>
      </c>
      <c r="G6682" s="375">
        <f>IF(C6682="M.O.",VLOOKUP(A6682,INSUMOS_AUX!A:F,6,FALSE),0)</f>
        <v>13.35</v>
      </c>
    </row>
    <row r="6683" spans="1:7">
      <c r="A6683" s="375">
        <v>2711</v>
      </c>
      <c r="B6683" s="372" t="s">
        <v>334</v>
      </c>
      <c r="C6683" s="374" t="s">
        <v>43</v>
      </c>
      <c r="D6683" s="374" t="s">
        <v>2</v>
      </c>
      <c r="E6683" s="375">
        <v>1.3291999999999999E-4</v>
      </c>
      <c r="F6683" s="268">
        <f>IF(C6683="MAT.",VLOOKUP(A6683,INSUMOS_AUX!A:F,6,FALSE),0)</f>
        <v>100.24</v>
      </c>
      <c r="G6683" s="375">
        <f>IF(C6683="M.O.",VLOOKUP(A6683,INSUMOS_AUX!A:F,6,FALSE),0)</f>
        <v>0</v>
      </c>
    </row>
    <row r="6684" spans="1:7">
      <c r="A6684" s="375">
        <v>3517</v>
      </c>
      <c r="B6684" s="372" t="s">
        <v>2726</v>
      </c>
      <c r="C6684" s="374" t="s">
        <v>43</v>
      </c>
      <c r="D6684" s="374" t="s">
        <v>2</v>
      </c>
      <c r="E6684" s="375">
        <v>1</v>
      </c>
      <c r="F6684" s="268">
        <f>IF(C6684="MAT.",VLOOKUP(A6684,INSUMOS_AUX!A:F,6,FALSE),0)</f>
        <v>1.02</v>
      </c>
      <c r="G6684" s="375">
        <f>IF(C6684="M.O.",VLOOKUP(A6684,INSUMOS_AUX!A:F,6,FALSE),0)</f>
        <v>0</v>
      </c>
    </row>
    <row r="6685" spans="1:7">
      <c r="A6685" s="375">
        <v>36144</v>
      </c>
      <c r="B6685" s="372" t="s">
        <v>4026</v>
      </c>
      <c r="C6685" s="374" t="s">
        <v>43</v>
      </c>
      <c r="D6685" s="374" t="s">
        <v>2</v>
      </c>
      <c r="E6685" s="375">
        <v>2.2297440000000002E-2</v>
      </c>
      <c r="F6685" s="268">
        <f>IF(C6685="MAT.",VLOOKUP(A6685,INSUMOS_AUX!A:F,6,FALSE),0)</f>
        <v>1.1200000000000001</v>
      </c>
      <c r="G6685" s="375">
        <f>IF(C6685="M.O.",VLOOKUP(A6685,INSUMOS_AUX!A:F,6,FALSE),0)</f>
        <v>0</v>
      </c>
    </row>
    <row r="6686" spans="1:7">
      <c r="A6686" s="375">
        <v>36146</v>
      </c>
      <c r="B6686" s="372" t="s">
        <v>3883</v>
      </c>
      <c r="C6686" s="374" t="s">
        <v>43</v>
      </c>
      <c r="D6686" s="374" t="s">
        <v>2</v>
      </c>
      <c r="E6686" s="375">
        <v>2.4805999999999998E-4</v>
      </c>
      <c r="F6686" s="268">
        <f>IF(C6686="MAT.",VLOOKUP(A6686,INSUMOS_AUX!A:F,6,FALSE),0)</f>
        <v>170</v>
      </c>
      <c r="G6686" s="375">
        <f>IF(C6686="M.O.",VLOOKUP(A6686,INSUMOS_AUX!A:F,6,FALSE),0)</f>
        <v>0</v>
      </c>
    </row>
    <row r="6687" spans="1:7" ht="21">
      <c r="A6687" s="375">
        <v>36149</v>
      </c>
      <c r="B6687" s="372" t="s">
        <v>4647</v>
      </c>
      <c r="C6687" s="374" t="s">
        <v>43</v>
      </c>
      <c r="D6687" s="374" t="s">
        <v>2</v>
      </c>
      <c r="E6687" s="375">
        <v>1.44E-4</v>
      </c>
      <c r="F6687" s="268">
        <f>IF(C6687="MAT.",VLOOKUP(A6687,INSUMOS_AUX!A:F,6,FALSE),0)</f>
        <v>117.5</v>
      </c>
      <c r="G6687" s="375">
        <f>IF(C6687="M.O.",VLOOKUP(A6687,INSUMOS_AUX!A:F,6,FALSE),0)</f>
        <v>0</v>
      </c>
    </row>
    <row r="6688" spans="1:7">
      <c r="A6688" s="375">
        <v>36150</v>
      </c>
      <c r="B6688" s="372" t="s">
        <v>780</v>
      </c>
      <c r="C6688" s="374" t="s">
        <v>43</v>
      </c>
      <c r="D6688" s="374" t="s">
        <v>2</v>
      </c>
      <c r="E6688" s="375">
        <v>5.2926000000000004E-4</v>
      </c>
      <c r="F6688" s="268">
        <f>IF(C6688="MAT.",VLOOKUP(A6688,INSUMOS_AUX!A:F,6,FALSE),0)</f>
        <v>29.7</v>
      </c>
      <c r="G6688" s="375">
        <f>IF(C6688="M.O.",VLOOKUP(A6688,INSUMOS_AUX!A:F,6,FALSE),0)</f>
        <v>0</v>
      </c>
    </row>
    <row r="6689" spans="1:7" ht="21">
      <c r="A6689" s="375">
        <v>36153</v>
      </c>
      <c r="B6689" s="372" t="s">
        <v>4184</v>
      </c>
      <c r="C6689" s="374" t="s">
        <v>43</v>
      </c>
      <c r="D6689" s="374" t="s">
        <v>2</v>
      </c>
      <c r="E6689" s="375">
        <v>2.1499999999999999E-4</v>
      </c>
      <c r="F6689" s="268">
        <f>IF(C6689="MAT.",VLOOKUP(A6689,INSUMOS_AUX!A:F,6,FALSE),0)</f>
        <v>133.75</v>
      </c>
      <c r="G6689" s="375">
        <f>IF(C6689="M.O.",VLOOKUP(A6689,INSUMOS_AUX!A:F,6,FALSE),0)</f>
        <v>0</v>
      </c>
    </row>
    <row r="6690" spans="1:7">
      <c r="A6690" s="375">
        <v>37370</v>
      </c>
      <c r="B6690" s="372" t="s">
        <v>104</v>
      </c>
      <c r="C6690" s="374" t="s">
        <v>43</v>
      </c>
      <c r="D6690" s="374" t="s">
        <v>97</v>
      </c>
      <c r="E6690" s="375">
        <v>0.2</v>
      </c>
      <c r="F6690" s="268">
        <f>IF(C6690="MAT.",VLOOKUP(A6690,INSUMOS_AUX!A:F,6,FALSE),0)</f>
        <v>1.7</v>
      </c>
      <c r="G6690" s="375">
        <f>IF(C6690="M.O.",VLOOKUP(A6690,INSUMOS_AUX!A:F,6,FALSE),0)</f>
        <v>0</v>
      </c>
    </row>
    <row r="6691" spans="1:7">
      <c r="A6691" s="375">
        <v>37371</v>
      </c>
      <c r="B6691" s="372" t="s">
        <v>105</v>
      </c>
      <c r="C6691" s="374" t="s">
        <v>43</v>
      </c>
      <c r="D6691" s="374" t="s">
        <v>97</v>
      </c>
      <c r="E6691" s="375">
        <v>0.2</v>
      </c>
      <c r="F6691" s="268">
        <f>IF(C6691="MAT.",VLOOKUP(A6691,INSUMOS_AUX!A:F,6,FALSE),0)</f>
        <v>0.64</v>
      </c>
      <c r="G6691" s="375">
        <f>IF(C6691="M.O.",VLOOKUP(A6691,INSUMOS_AUX!A:F,6,FALSE),0)</f>
        <v>0</v>
      </c>
    </row>
    <row r="6692" spans="1:7">
      <c r="A6692" s="375">
        <v>37372</v>
      </c>
      <c r="B6692" s="372" t="s">
        <v>106</v>
      </c>
      <c r="C6692" s="374" t="s">
        <v>43</v>
      </c>
      <c r="D6692" s="374" t="s">
        <v>97</v>
      </c>
      <c r="E6692" s="375">
        <v>0.2</v>
      </c>
      <c r="F6692" s="268">
        <f>IF(C6692="MAT.",VLOOKUP(A6692,INSUMOS_AUX!A:F,6,FALSE),0)</f>
        <v>0.37</v>
      </c>
      <c r="G6692" s="375">
        <f>IF(C6692="M.O.",VLOOKUP(A6692,INSUMOS_AUX!A:F,6,FALSE),0)</f>
        <v>0</v>
      </c>
    </row>
    <row r="6693" spans="1:7">
      <c r="A6693" s="375">
        <v>37373</v>
      </c>
      <c r="B6693" s="372" t="s">
        <v>107</v>
      </c>
      <c r="C6693" s="374" t="s">
        <v>43</v>
      </c>
      <c r="D6693" s="374" t="s">
        <v>97</v>
      </c>
      <c r="E6693" s="375">
        <v>0.2</v>
      </c>
      <c r="F6693" s="268">
        <f>IF(C6693="MAT.",VLOOKUP(A6693,INSUMOS_AUX!A:F,6,FALSE),0)</f>
        <v>0.02</v>
      </c>
      <c r="G6693" s="375">
        <f>IF(C6693="M.O.",VLOOKUP(A6693,INSUMOS_AUX!A:F,6,FALSE),0)</f>
        <v>0</v>
      </c>
    </row>
    <row r="6694" spans="1:7">
      <c r="A6694" s="375">
        <v>38382</v>
      </c>
      <c r="B6694" s="372" t="s">
        <v>2915</v>
      </c>
      <c r="C6694" s="374" t="s">
        <v>43</v>
      </c>
      <c r="D6694" s="374" t="s">
        <v>2</v>
      </c>
      <c r="E6694" s="375">
        <v>5.4600000000000004E-4</v>
      </c>
      <c r="F6694" s="268">
        <f>IF(C6694="MAT.",VLOOKUP(A6694,INSUMOS_AUX!A:F,6,FALSE),0)</f>
        <v>7.37</v>
      </c>
      <c r="G6694" s="375">
        <f>IF(C6694="M.O.",VLOOKUP(A6694,INSUMOS_AUX!A:F,6,FALSE),0)</f>
        <v>0</v>
      </c>
    </row>
    <row r="6695" spans="1:7">
      <c r="A6695" s="375">
        <v>38383</v>
      </c>
      <c r="B6695" s="372" t="s">
        <v>6471</v>
      </c>
      <c r="C6695" s="374" t="s">
        <v>43</v>
      </c>
      <c r="D6695" s="374" t="s">
        <v>2</v>
      </c>
      <c r="E6695" s="375">
        <v>2.1000000000000001E-2</v>
      </c>
      <c r="F6695" s="268">
        <f>IF(C6695="MAT.",VLOOKUP(A6695,INSUMOS_AUX!A:F,6,FALSE),0)</f>
        <v>1.38</v>
      </c>
      <c r="G6695" s="375">
        <f>IF(C6695="M.O.",VLOOKUP(A6695,INSUMOS_AUX!A:F,6,FALSE),0)</f>
        <v>0</v>
      </c>
    </row>
    <row r="6696" spans="1:7">
      <c r="A6696" s="375">
        <v>38390</v>
      </c>
      <c r="B6696" s="372" t="s">
        <v>4067</v>
      </c>
      <c r="C6696" s="374" t="s">
        <v>43</v>
      </c>
      <c r="D6696" s="374" t="s">
        <v>2</v>
      </c>
      <c r="E6696" s="375">
        <v>3.0229999999999998E-4</v>
      </c>
      <c r="F6696" s="268">
        <f>IF(C6696="MAT.",VLOOKUP(A6696,INSUMOS_AUX!A:F,6,FALSE),0)</f>
        <v>22.22</v>
      </c>
      <c r="G6696" s="375">
        <f>IF(C6696="M.O.",VLOOKUP(A6696,INSUMOS_AUX!A:F,6,FALSE),0)</f>
        <v>0</v>
      </c>
    </row>
    <row r="6697" spans="1:7">
      <c r="A6697" s="375">
        <v>38393</v>
      </c>
      <c r="B6697" s="372" t="s">
        <v>4066</v>
      </c>
      <c r="C6697" s="374" t="s">
        <v>43</v>
      </c>
      <c r="D6697" s="374" t="s">
        <v>2</v>
      </c>
      <c r="E6697" s="375">
        <v>3.0229999999999998E-4</v>
      </c>
      <c r="F6697" s="268">
        <f>IF(C6697="MAT.",VLOOKUP(A6697,INSUMOS_AUX!A:F,6,FALSE),0)</f>
        <v>10.02</v>
      </c>
      <c r="G6697" s="375">
        <f>IF(C6697="M.O.",VLOOKUP(A6697,INSUMOS_AUX!A:F,6,FALSE),0)</f>
        <v>0</v>
      </c>
    </row>
    <row r="6698" spans="1:7">
      <c r="A6698" s="375">
        <v>38396</v>
      </c>
      <c r="B6698" s="372" t="s">
        <v>4090</v>
      </c>
      <c r="C6698" s="374" t="s">
        <v>43</v>
      </c>
      <c r="D6698" s="374" t="s">
        <v>2</v>
      </c>
      <c r="E6698" s="375">
        <v>1.084E-5</v>
      </c>
      <c r="F6698" s="268">
        <f>IF(C6698="MAT.",VLOOKUP(A6698,INSUMOS_AUX!A:F,6,FALSE),0)</f>
        <v>308.81</v>
      </c>
      <c r="G6698" s="375">
        <f>IF(C6698="M.O.",VLOOKUP(A6698,INSUMOS_AUX!A:F,6,FALSE),0)</f>
        <v>0</v>
      </c>
    </row>
    <row r="6699" spans="1:7">
      <c r="A6699" s="375">
        <v>38399</v>
      </c>
      <c r="B6699" s="372" t="s">
        <v>914</v>
      </c>
      <c r="C6699" s="374" t="s">
        <v>43</v>
      </c>
      <c r="D6699" s="374" t="s">
        <v>2</v>
      </c>
      <c r="E6699" s="375">
        <v>5.4160000000000003E-5</v>
      </c>
      <c r="F6699" s="268">
        <f>IF(C6699="MAT.",VLOOKUP(A6699,INSUMOS_AUX!A:F,6,FALSE),0)</f>
        <v>123.87</v>
      </c>
      <c r="G6699" s="375">
        <f>IF(C6699="M.O.",VLOOKUP(A6699,INSUMOS_AUX!A:F,6,FALSE),0)</f>
        <v>0</v>
      </c>
    </row>
    <row r="6700" spans="1:7" ht="21">
      <c r="A6700" s="375">
        <v>38413</v>
      </c>
      <c r="B6700" s="372" t="s">
        <v>2921</v>
      </c>
      <c r="C6700" s="374" t="s">
        <v>43</v>
      </c>
      <c r="D6700" s="374" t="s">
        <v>2</v>
      </c>
      <c r="E6700" s="375">
        <v>8.8200000000000003E-6</v>
      </c>
      <c r="F6700" s="268">
        <f>IF(C6700="MAT.",VLOOKUP(A6700,INSUMOS_AUX!A:F,6,FALSE),0)</f>
        <v>623.17999999999995</v>
      </c>
      <c r="G6700" s="375">
        <f>IF(C6700="M.O.",VLOOKUP(A6700,INSUMOS_AUX!A:F,6,FALSE),0)</f>
        <v>0</v>
      </c>
    </row>
    <row r="6701" spans="1:7">
      <c r="A6701" s="375">
        <v>38476</v>
      </c>
      <c r="B6701" s="372" t="s">
        <v>2266</v>
      </c>
      <c r="C6701" s="374" t="s">
        <v>43</v>
      </c>
      <c r="D6701" s="374" t="s">
        <v>2</v>
      </c>
      <c r="E6701" s="375">
        <v>4.1140000000000003E-5</v>
      </c>
      <c r="F6701" s="268">
        <f>IF(C6701="MAT.",VLOOKUP(A6701,INSUMOS_AUX!A:F,6,FALSE),0)</f>
        <v>186.63</v>
      </c>
      <c r="G6701" s="375">
        <f>IF(C6701="M.O.",VLOOKUP(A6701,INSUMOS_AUX!A:F,6,FALSE),0)</f>
        <v>0</v>
      </c>
    </row>
    <row r="6702" spans="1:7">
      <c r="A6702" s="375">
        <v>38477</v>
      </c>
      <c r="B6702" s="372" t="s">
        <v>2267</v>
      </c>
      <c r="C6702" s="374" t="s">
        <v>43</v>
      </c>
      <c r="D6702" s="374" t="s">
        <v>2</v>
      </c>
      <c r="E6702" s="375">
        <v>8.8200000000000003E-6</v>
      </c>
      <c r="F6702" s="268">
        <f>IF(C6702="MAT.",VLOOKUP(A6702,INSUMOS_AUX!A:F,6,FALSE),0)</f>
        <v>528.54</v>
      </c>
      <c r="G6702" s="375">
        <f>IF(C6702="M.O.",VLOOKUP(A6702,INSUMOS_AUX!A:F,6,FALSE),0)</f>
        <v>0</v>
      </c>
    </row>
    <row r="6703" spans="1:7">
      <c r="A6703" s="96"/>
      <c r="B6703" s="110"/>
      <c r="C6703" s="97"/>
      <c r="D6703" s="97"/>
      <c r="E6703" s="97"/>
      <c r="F6703" s="97"/>
      <c r="G6703" s="97"/>
    </row>
    <row r="6704" spans="1:7" ht="31.5">
      <c r="A6704" s="359" t="s">
        <v>6033</v>
      </c>
      <c r="B6704" s="358" t="s">
        <v>6034</v>
      </c>
      <c r="C6704" s="360" t="s">
        <v>75</v>
      </c>
      <c r="D6704" s="360" t="s">
        <v>2</v>
      </c>
      <c r="E6704" s="361">
        <v>7</v>
      </c>
      <c r="F6704" s="361">
        <f t="shared" ref="F6704:G6704" si="224">SUMPRODUCT($E6705:$E6734,F6705:F6734)</f>
        <v>3.7597317579999987</v>
      </c>
      <c r="G6704" s="361">
        <f t="shared" si="224"/>
        <v>2.369872</v>
      </c>
    </row>
    <row r="6705" spans="1:7">
      <c r="A6705" s="375">
        <v>10</v>
      </c>
      <c r="B6705" s="372" t="s">
        <v>332</v>
      </c>
      <c r="C6705" s="374" t="s">
        <v>43</v>
      </c>
      <c r="D6705" s="374" t="s">
        <v>2</v>
      </c>
      <c r="E6705" s="375">
        <v>1.60344E-3</v>
      </c>
      <c r="F6705" s="268">
        <f>IF(C6705="MAT.",VLOOKUP(A6705,INSUMOS_AUX!A:F,6,FALSE),0)</f>
        <v>6.13</v>
      </c>
      <c r="G6705" s="375">
        <f>IF(C6705="M.O.",VLOOKUP(A6705,INSUMOS_AUX!A:F,6,FALSE),0)</f>
        <v>0</v>
      </c>
    </row>
    <row r="6706" spans="1:7" ht="21">
      <c r="A6706" s="375">
        <v>11359</v>
      </c>
      <c r="B6706" s="372" t="s">
        <v>5603</v>
      </c>
      <c r="C6706" s="374" t="s">
        <v>43</v>
      </c>
      <c r="D6706" s="374" t="s">
        <v>2</v>
      </c>
      <c r="E6706" s="375">
        <v>1.3540000000000001E-5</v>
      </c>
      <c r="F6706" s="268">
        <f>IF(C6706="MAT.",VLOOKUP(A6706,INSUMOS_AUX!A:F,6,FALSE),0)</f>
        <v>604.45000000000005</v>
      </c>
      <c r="G6706" s="375">
        <f>IF(C6706="M.O.",VLOOKUP(A6706,INSUMOS_AUX!A:F,6,FALSE),0)</f>
        <v>0</v>
      </c>
    </row>
    <row r="6707" spans="1:7">
      <c r="A6707" s="375">
        <v>122</v>
      </c>
      <c r="B6707" s="372" t="s">
        <v>556</v>
      </c>
      <c r="C6707" s="374" t="s">
        <v>43</v>
      </c>
      <c r="D6707" s="374" t="s">
        <v>2</v>
      </c>
      <c r="E6707" s="375">
        <v>9.9000000000000008E-3</v>
      </c>
      <c r="F6707" s="268">
        <f>IF(C6707="MAT.",VLOOKUP(A6707,INSUMOS_AUX!A:F,6,FALSE),0)</f>
        <v>54.47</v>
      </c>
      <c r="G6707" s="375">
        <f>IF(C6707="M.O.",VLOOKUP(A6707,INSUMOS_AUX!A:F,6,FALSE),0)</f>
        <v>0</v>
      </c>
    </row>
    <row r="6708" spans="1:7">
      <c r="A6708" s="375">
        <v>12815</v>
      </c>
      <c r="B6708" s="372" t="s">
        <v>2406</v>
      </c>
      <c r="C6708" s="374" t="s">
        <v>43</v>
      </c>
      <c r="D6708" s="374" t="s">
        <v>2</v>
      </c>
      <c r="E6708" s="375">
        <v>1.8138200000000001E-3</v>
      </c>
      <c r="F6708" s="268">
        <f>IF(C6708="MAT.",VLOOKUP(A6708,INSUMOS_AUX!A:F,6,FALSE),0)</f>
        <v>5.65</v>
      </c>
      <c r="G6708" s="375">
        <f>IF(C6708="M.O.",VLOOKUP(A6708,INSUMOS_AUX!A:F,6,FALSE),0)</f>
        <v>0</v>
      </c>
    </row>
    <row r="6709" spans="1:7">
      <c r="A6709" s="375">
        <v>12892</v>
      </c>
      <c r="B6709" s="372" t="s">
        <v>328</v>
      </c>
      <c r="C6709" s="374" t="s">
        <v>43</v>
      </c>
      <c r="D6709" s="374" t="s">
        <v>98</v>
      </c>
      <c r="E6709" s="375">
        <v>2.7469199999999999E-3</v>
      </c>
      <c r="F6709" s="268">
        <f>IF(C6709="MAT.",VLOOKUP(A6709,INSUMOS_AUX!A:F,6,FALSE),0)</f>
        <v>9</v>
      </c>
      <c r="G6709" s="375">
        <f>IF(C6709="M.O.",VLOOKUP(A6709,INSUMOS_AUX!A:F,6,FALSE),0)</f>
        <v>0</v>
      </c>
    </row>
    <row r="6710" spans="1:7">
      <c r="A6710" s="375">
        <v>12893</v>
      </c>
      <c r="B6710" s="372" t="s">
        <v>329</v>
      </c>
      <c r="C6710" s="374" t="s">
        <v>43</v>
      </c>
      <c r="D6710" s="374" t="s">
        <v>98</v>
      </c>
      <c r="E6710" s="375">
        <v>3.2019999999999998E-4</v>
      </c>
      <c r="F6710" s="268">
        <f>IF(C6710="MAT.",VLOOKUP(A6710,INSUMOS_AUX!A:F,6,FALSE),0)</f>
        <v>48</v>
      </c>
      <c r="G6710" s="375">
        <f>IF(C6710="M.O.",VLOOKUP(A6710,INSUMOS_AUX!A:F,6,FALSE),0)</f>
        <v>0</v>
      </c>
    </row>
    <row r="6711" spans="1:7">
      <c r="A6711" s="375">
        <v>20083</v>
      </c>
      <c r="B6711" s="372" t="s">
        <v>4143</v>
      </c>
      <c r="C6711" s="374" t="s">
        <v>43</v>
      </c>
      <c r="D6711" s="374" t="s">
        <v>2</v>
      </c>
      <c r="E6711" s="375">
        <v>1.4999999999999999E-2</v>
      </c>
      <c r="F6711" s="268">
        <f>IF(C6711="MAT.",VLOOKUP(A6711,INSUMOS_AUX!A:F,6,FALSE),0)</f>
        <v>47.3</v>
      </c>
      <c r="G6711" s="375">
        <f>IF(C6711="M.O.",VLOOKUP(A6711,INSUMOS_AUX!A:F,6,FALSE),0)</f>
        <v>0</v>
      </c>
    </row>
    <row r="6712" spans="1:7">
      <c r="A6712" s="375">
        <v>246</v>
      </c>
      <c r="B6712" s="372" t="s">
        <v>141</v>
      </c>
      <c r="C6712" s="374" t="s">
        <v>92</v>
      </c>
      <c r="D6712" s="374" t="s">
        <v>97</v>
      </c>
      <c r="E6712" s="375">
        <v>0.10145</v>
      </c>
      <c r="F6712" s="268">
        <f>IF(C6712="MAT.",VLOOKUP(A6712,INSUMOS_AUX!A:F,6,FALSE),0)</f>
        <v>0</v>
      </c>
      <c r="G6712" s="375">
        <f>IF(C6712="M.O.",VLOOKUP(A6712,INSUMOS_AUX!A:F,6,FALSE),0)</f>
        <v>10.01</v>
      </c>
    </row>
    <row r="6713" spans="1:7">
      <c r="A6713" s="375">
        <v>25966</v>
      </c>
      <c r="B6713" s="372" t="s">
        <v>3980</v>
      </c>
      <c r="C6713" s="374" t="s">
        <v>43</v>
      </c>
      <c r="D6713" s="374" t="s">
        <v>113</v>
      </c>
      <c r="E6713" s="375">
        <v>3.0229999999999998E-4</v>
      </c>
      <c r="F6713" s="268">
        <f>IF(C6713="MAT.",VLOOKUP(A6713,INSUMOS_AUX!A:F,6,FALSE),0)</f>
        <v>13.63</v>
      </c>
      <c r="G6713" s="375">
        <f>IF(C6713="M.O.",VLOOKUP(A6713,INSUMOS_AUX!A:F,6,FALSE),0)</f>
        <v>0</v>
      </c>
    </row>
    <row r="6714" spans="1:7">
      <c r="A6714" s="375">
        <v>2696</v>
      </c>
      <c r="B6714" s="372" t="s">
        <v>129</v>
      </c>
      <c r="C6714" s="374" t="s">
        <v>92</v>
      </c>
      <c r="D6714" s="374" t="s">
        <v>97</v>
      </c>
      <c r="E6714" s="375">
        <v>0.10145</v>
      </c>
      <c r="F6714" s="268">
        <f>IF(C6714="MAT.",VLOOKUP(A6714,INSUMOS_AUX!A:F,6,FALSE),0)</f>
        <v>0</v>
      </c>
      <c r="G6714" s="375">
        <f>IF(C6714="M.O.",VLOOKUP(A6714,INSUMOS_AUX!A:F,6,FALSE),0)</f>
        <v>13.35</v>
      </c>
    </row>
    <row r="6715" spans="1:7">
      <c r="A6715" s="375">
        <v>2711</v>
      </c>
      <c r="B6715" s="372" t="s">
        <v>334</v>
      </c>
      <c r="C6715" s="374" t="s">
        <v>43</v>
      </c>
      <c r="D6715" s="374" t="s">
        <v>2</v>
      </c>
      <c r="E6715" s="375">
        <v>1.3291999999999999E-4</v>
      </c>
      <c r="F6715" s="268">
        <f>IF(C6715="MAT.",VLOOKUP(A6715,INSUMOS_AUX!A:F,6,FALSE),0)</f>
        <v>100.24</v>
      </c>
      <c r="G6715" s="375">
        <f>IF(C6715="M.O.",VLOOKUP(A6715,INSUMOS_AUX!A:F,6,FALSE),0)</f>
        <v>0</v>
      </c>
    </row>
    <row r="6716" spans="1:7">
      <c r="A6716" s="375">
        <v>3516</v>
      </c>
      <c r="B6716" s="372" t="s">
        <v>2725</v>
      </c>
      <c r="C6716" s="374" t="s">
        <v>43</v>
      </c>
      <c r="D6716" s="374" t="s">
        <v>2</v>
      </c>
      <c r="E6716" s="375">
        <v>1</v>
      </c>
      <c r="F6716" s="268">
        <f>IF(C6716="MAT.",VLOOKUP(A6716,INSUMOS_AUX!A:F,6,FALSE),0)</f>
        <v>1.68</v>
      </c>
      <c r="G6716" s="375">
        <f>IF(C6716="M.O.",VLOOKUP(A6716,INSUMOS_AUX!A:F,6,FALSE),0)</f>
        <v>0</v>
      </c>
    </row>
    <row r="6717" spans="1:7">
      <c r="A6717" s="375">
        <v>36144</v>
      </c>
      <c r="B6717" s="372" t="s">
        <v>4026</v>
      </c>
      <c r="C6717" s="374" t="s">
        <v>43</v>
      </c>
      <c r="D6717" s="374" t="s">
        <v>2</v>
      </c>
      <c r="E6717" s="375">
        <v>2.2297440000000002E-2</v>
      </c>
      <c r="F6717" s="268">
        <f>IF(C6717="MAT.",VLOOKUP(A6717,INSUMOS_AUX!A:F,6,FALSE),0)</f>
        <v>1.1200000000000001</v>
      </c>
      <c r="G6717" s="375">
        <f>IF(C6717="M.O.",VLOOKUP(A6717,INSUMOS_AUX!A:F,6,FALSE),0)</f>
        <v>0</v>
      </c>
    </row>
    <row r="6718" spans="1:7">
      <c r="A6718" s="375">
        <v>36146</v>
      </c>
      <c r="B6718" s="372" t="s">
        <v>3883</v>
      </c>
      <c r="C6718" s="374" t="s">
        <v>43</v>
      </c>
      <c r="D6718" s="374" t="s">
        <v>2</v>
      </c>
      <c r="E6718" s="375">
        <v>2.4805999999999998E-4</v>
      </c>
      <c r="F6718" s="268">
        <f>IF(C6718="MAT.",VLOOKUP(A6718,INSUMOS_AUX!A:F,6,FALSE),0)</f>
        <v>170</v>
      </c>
      <c r="G6718" s="375">
        <f>IF(C6718="M.O.",VLOOKUP(A6718,INSUMOS_AUX!A:F,6,FALSE),0)</f>
        <v>0</v>
      </c>
    </row>
    <row r="6719" spans="1:7" ht="21">
      <c r="A6719" s="375">
        <v>36149</v>
      </c>
      <c r="B6719" s="372" t="s">
        <v>4647</v>
      </c>
      <c r="C6719" s="374" t="s">
        <v>43</v>
      </c>
      <c r="D6719" s="374" t="s">
        <v>2</v>
      </c>
      <c r="E6719" s="375">
        <v>1.44E-4</v>
      </c>
      <c r="F6719" s="268">
        <f>IF(C6719="MAT.",VLOOKUP(A6719,INSUMOS_AUX!A:F,6,FALSE),0)</f>
        <v>117.5</v>
      </c>
      <c r="G6719" s="375">
        <f>IF(C6719="M.O.",VLOOKUP(A6719,INSUMOS_AUX!A:F,6,FALSE),0)</f>
        <v>0</v>
      </c>
    </row>
    <row r="6720" spans="1:7">
      <c r="A6720" s="375">
        <v>36150</v>
      </c>
      <c r="B6720" s="372" t="s">
        <v>780</v>
      </c>
      <c r="C6720" s="374" t="s">
        <v>43</v>
      </c>
      <c r="D6720" s="374" t="s">
        <v>2</v>
      </c>
      <c r="E6720" s="375">
        <v>5.2926000000000004E-4</v>
      </c>
      <c r="F6720" s="268">
        <f>IF(C6720="MAT.",VLOOKUP(A6720,INSUMOS_AUX!A:F,6,FALSE),0)</f>
        <v>29.7</v>
      </c>
      <c r="G6720" s="375">
        <f>IF(C6720="M.O.",VLOOKUP(A6720,INSUMOS_AUX!A:F,6,FALSE),0)</f>
        <v>0</v>
      </c>
    </row>
    <row r="6721" spans="1:7" ht="21">
      <c r="A6721" s="375">
        <v>36153</v>
      </c>
      <c r="B6721" s="372" t="s">
        <v>4184</v>
      </c>
      <c r="C6721" s="374" t="s">
        <v>43</v>
      </c>
      <c r="D6721" s="374" t="s">
        <v>2</v>
      </c>
      <c r="E6721" s="375">
        <v>2.1499999999999999E-4</v>
      </c>
      <c r="F6721" s="268">
        <f>IF(C6721="MAT.",VLOOKUP(A6721,INSUMOS_AUX!A:F,6,FALSE),0)</f>
        <v>133.75</v>
      </c>
      <c r="G6721" s="375">
        <f>IF(C6721="M.O.",VLOOKUP(A6721,INSUMOS_AUX!A:F,6,FALSE),0)</f>
        <v>0</v>
      </c>
    </row>
    <row r="6722" spans="1:7">
      <c r="A6722" s="375">
        <v>37370</v>
      </c>
      <c r="B6722" s="372" t="s">
        <v>104</v>
      </c>
      <c r="C6722" s="374" t="s">
        <v>43</v>
      </c>
      <c r="D6722" s="374" t="s">
        <v>97</v>
      </c>
      <c r="E6722" s="375">
        <v>0.2</v>
      </c>
      <c r="F6722" s="268">
        <f>IF(C6722="MAT.",VLOOKUP(A6722,INSUMOS_AUX!A:F,6,FALSE),0)</f>
        <v>1.7</v>
      </c>
      <c r="G6722" s="375">
        <f>IF(C6722="M.O.",VLOOKUP(A6722,INSUMOS_AUX!A:F,6,FALSE),0)</f>
        <v>0</v>
      </c>
    </row>
    <row r="6723" spans="1:7">
      <c r="A6723" s="375">
        <v>37371</v>
      </c>
      <c r="B6723" s="372" t="s">
        <v>105</v>
      </c>
      <c r="C6723" s="374" t="s">
        <v>43</v>
      </c>
      <c r="D6723" s="374" t="s">
        <v>97</v>
      </c>
      <c r="E6723" s="375">
        <v>0.2</v>
      </c>
      <c r="F6723" s="268">
        <f>IF(C6723="MAT.",VLOOKUP(A6723,INSUMOS_AUX!A:F,6,FALSE),0)</f>
        <v>0.64</v>
      </c>
      <c r="G6723" s="375">
        <f>IF(C6723="M.O.",VLOOKUP(A6723,INSUMOS_AUX!A:F,6,FALSE),0)</f>
        <v>0</v>
      </c>
    </row>
    <row r="6724" spans="1:7">
      <c r="A6724" s="375">
        <v>37372</v>
      </c>
      <c r="B6724" s="372" t="s">
        <v>106</v>
      </c>
      <c r="C6724" s="374" t="s">
        <v>43</v>
      </c>
      <c r="D6724" s="374" t="s">
        <v>97</v>
      </c>
      <c r="E6724" s="375">
        <v>0.2</v>
      </c>
      <c r="F6724" s="268">
        <f>IF(C6724="MAT.",VLOOKUP(A6724,INSUMOS_AUX!A:F,6,FALSE),0)</f>
        <v>0.37</v>
      </c>
      <c r="G6724" s="375">
        <f>IF(C6724="M.O.",VLOOKUP(A6724,INSUMOS_AUX!A:F,6,FALSE),0)</f>
        <v>0</v>
      </c>
    </row>
    <row r="6725" spans="1:7">
      <c r="A6725" s="375">
        <v>37373</v>
      </c>
      <c r="B6725" s="372" t="s">
        <v>107</v>
      </c>
      <c r="C6725" s="374" t="s">
        <v>43</v>
      </c>
      <c r="D6725" s="374" t="s">
        <v>97</v>
      </c>
      <c r="E6725" s="375">
        <v>0.2</v>
      </c>
      <c r="F6725" s="268">
        <f>IF(C6725="MAT.",VLOOKUP(A6725,INSUMOS_AUX!A:F,6,FALSE),0)</f>
        <v>0.02</v>
      </c>
      <c r="G6725" s="375">
        <f>IF(C6725="M.O.",VLOOKUP(A6725,INSUMOS_AUX!A:F,6,FALSE),0)</f>
        <v>0</v>
      </c>
    </row>
    <row r="6726" spans="1:7">
      <c r="A6726" s="375">
        <v>38382</v>
      </c>
      <c r="B6726" s="372" t="s">
        <v>2915</v>
      </c>
      <c r="C6726" s="374" t="s">
        <v>43</v>
      </c>
      <c r="D6726" s="374" t="s">
        <v>2</v>
      </c>
      <c r="E6726" s="375">
        <v>5.4600000000000004E-4</v>
      </c>
      <c r="F6726" s="268">
        <f>IF(C6726="MAT.",VLOOKUP(A6726,INSUMOS_AUX!A:F,6,FALSE),0)</f>
        <v>7.37</v>
      </c>
      <c r="G6726" s="375">
        <f>IF(C6726="M.O.",VLOOKUP(A6726,INSUMOS_AUX!A:F,6,FALSE),0)</f>
        <v>0</v>
      </c>
    </row>
    <row r="6727" spans="1:7">
      <c r="A6727" s="375">
        <v>38383</v>
      </c>
      <c r="B6727" s="372" t="s">
        <v>6471</v>
      </c>
      <c r="C6727" s="374" t="s">
        <v>43</v>
      </c>
      <c r="D6727" s="374" t="s">
        <v>2</v>
      </c>
      <c r="E6727" s="375">
        <v>2.1000000000000001E-2</v>
      </c>
      <c r="F6727" s="268">
        <f>IF(C6727="MAT.",VLOOKUP(A6727,INSUMOS_AUX!A:F,6,FALSE),0)</f>
        <v>1.38</v>
      </c>
      <c r="G6727" s="375">
        <f>IF(C6727="M.O.",VLOOKUP(A6727,INSUMOS_AUX!A:F,6,FALSE),0)</f>
        <v>0</v>
      </c>
    </row>
    <row r="6728" spans="1:7">
      <c r="A6728" s="375">
        <v>38390</v>
      </c>
      <c r="B6728" s="372" t="s">
        <v>4067</v>
      </c>
      <c r="C6728" s="374" t="s">
        <v>43</v>
      </c>
      <c r="D6728" s="374" t="s">
        <v>2</v>
      </c>
      <c r="E6728" s="375">
        <v>3.0229999999999998E-4</v>
      </c>
      <c r="F6728" s="268">
        <f>IF(C6728="MAT.",VLOOKUP(A6728,INSUMOS_AUX!A:F,6,FALSE),0)</f>
        <v>22.22</v>
      </c>
      <c r="G6728" s="375">
        <f>IF(C6728="M.O.",VLOOKUP(A6728,INSUMOS_AUX!A:F,6,FALSE),0)</f>
        <v>0</v>
      </c>
    </row>
    <row r="6729" spans="1:7">
      <c r="A6729" s="375">
        <v>38393</v>
      </c>
      <c r="B6729" s="372" t="s">
        <v>4066</v>
      </c>
      <c r="C6729" s="374" t="s">
        <v>43</v>
      </c>
      <c r="D6729" s="374" t="s">
        <v>2</v>
      </c>
      <c r="E6729" s="375">
        <v>3.0229999999999998E-4</v>
      </c>
      <c r="F6729" s="268">
        <f>IF(C6729="MAT.",VLOOKUP(A6729,INSUMOS_AUX!A:F,6,FALSE),0)</f>
        <v>10.02</v>
      </c>
      <c r="G6729" s="375">
        <f>IF(C6729="M.O.",VLOOKUP(A6729,INSUMOS_AUX!A:F,6,FALSE),0)</f>
        <v>0</v>
      </c>
    </row>
    <row r="6730" spans="1:7">
      <c r="A6730" s="375">
        <v>38396</v>
      </c>
      <c r="B6730" s="372" t="s">
        <v>4090</v>
      </c>
      <c r="C6730" s="374" t="s">
        <v>43</v>
      </c>
      <c r="D6730" s="374" t="s">
        <v>2</v>
      </c>
      <c r="E6730" s="375">
        <v>1.084E-5</v>
      </c>
      <c r="F6730" s="268">
        <f>IF(C6730="MAT.",VLOOKUP(A6730,INSUMOS_AUX!A:F,6,FALSE),0)</f>
        <v>308.81</v>
      </c>
      <c r="G6730" s="375">
        <f>IF(C6730="M.O.",VLOOKUP(A6730,INSUMOS_AUX!A:F,6,FALSE),0)</f>
        <v>0</v>
      </c>
    </row>
    <row r="6731" spans="1:7">
      <c r="A6731" s="375">
        <v>38399</v>
      </c>
      <c r="B6731" s="372" t="s">
        <v>914</v>
      </c>
      <c r="C6731" s="374" t="s">
        <v>43</v>
      </c>
      <c r="D6731" s="374" t="s">
        <v>2</v>
      </c>
      <c r="E6731" s="375">
        <v>5.4160000000000003E-5</v>
      </c>
      <c r="F6731" s="268">
        <f>IF(C6731="MAT.",VLOOKUP(A6731,INSUMOS_AUX!A:F,6,FALSE),0)</f>
        <v>123.87</v>
      </c>
      <c r="G6731" s="375">
        <f>IF(C6731="M.O.",VLOOKUP(A6731,INSUMOS_AUX!A:F,6,FALSE),0)</f>
        <v>0</v>
      </c>
    </row>
    <row r="6732" spans="1:7" ht="21">
      <c r="A6732" s="375">
        <v>38413</v>
      </c>
      <c r="B6732" s="372" t="s">
        <v>2921</v>
      </c>
      <c r="C6732" s="374" t="s">
        <v>43</v>
      </c>
      <c r="D6732" s="374" t="s">
        <v>2</v>
      </c>
      <c r="E6732" s="375">
        <v>8.8200000000000003E-6</v>
      </c>
      <c r="F6732" s="268">
        <f>IF(C6732="MAT.",VLOOKUP(A6732,INSUMOS_AUX!A:F,6,FALSE),0)</f>
        <v>623.17999999999995</v>
      </c>
      <c r="G6732" s="375">
        <f>IF(C6732="M.O.",VLOOKUP(A6732,INSUMOS_AUX!A:F,6,FALSE),0)</f>
        <v>0</v>
      </c>
    </row>
    <row r="6733" spans="1:7">
      <c r="A6733" s="375">
        <v>38476</v>
      </c>
      <c r="B6733" s="372" t="s">
        <v>2266</v>
      </c>
      <c r="C6733" s="374" t="s">
        <v>43</v>
      </c>
      <c r="D6733" s="374" t="s">
        <v>2</v>
      </c>
      <c r="E6733" s="375">
        <v>4.1140000000000003E-5</v>
      </c>
      <c r="F6733" s="268">
        <f>IF(C6733="MAT.",VLOOKUP(A6733,INSUMOS_AUX!A:F,6,FALSE),0)</f>
        <v>186.63</v>
      </c>
      <c r="G6733" s="375">
        <f>IF(C6733="M.O.",VLOOKUP(A6733,INSUMOS_AUX!A:F,6,FALSE),0)</f>
        <v>0</v>
      </c>
    </row>
    <row r="6734" spans="1:7">
      <c r="A6734" s="375">
        <v>38477</v>
      </c>
      <c r="B6734" s="372" t="s">
        <v>2267</v>
      </c>
      <c r="C6734" s="374" t="s">
        <v>43</v>
      </c>
      <c r="D6734" s="374" t="s">
        <v>2</v>
      </c>
      <c r="E6734" s="375">
        <v>8.8200000000000003E-6</v>
      </c>
      <c r="F6734" s="268">
        <f>IF(C6734="MAT.",VLOOKUP(A6734,INSUMOS_AUX!A:F,6,FALSE),0)</f>
        <v>528.54</v>
      </c>
      <c r="G6734" s="375">
        <f>IF(C6734="M.O.",VLOOKUP(A6734,INSUMOS_AUX!A:F,6,FALSE),0)</f>
        <v>0</v>
      </c>
    </row>
    <row r="6735" spans="1:7">
      <c r="A6735" s="96"/>
      <c r="B6735" s="110"/>
      <c r="C6735" s="97"/>
      <c r="D6735" s="97"/>
      <c r="E6735" s="97"/>
      <c r="F6735" s="97"/>
      <c r="G6735" s="97"/>
    </row>
    <row r="6736" spans="1:7" ht="31.5">
      <c r="A6736" s="359" t="s">
        <v>6035</v>
      </c>
      <c r="B6736" s="358" t="s">
        <v>6036</v>
      </c>
      <c r="C6736" s="360" t="s">
        <v>75</v>
      </c>
      <c r="D6736" s="360" t="s">
        <v>2</v>
      </c>
      <c r="E6736" s="361">
        <v>5</v>
      </c>
      <c r="F6736" s="361">
        <f t="shared" ref="F6736:G6736" si="225">SUMPRODUCT($E6737:$E6765,F6737:F6765)</f>
        <v>10.172236895000005</v>
      </c>
      <c r="G6736" s="361">
        <f t="shared" si="225"/>
        <v>5.9246799999999995</v>
      </c>
    </row>
    <row r="6737" spans="1:7">
      <c r="A6737" s="375">
        <v>10</v>
      </c>
      <c r="B6737" s="372" t="s">
        <v>332</v>
      </c>
      <c r="C6737" s="374" t="s">
        <v>43</v>
      </c>
      <c r="D6737" s="374" t="s">
        <v>2</v>
      </c>
      <c r="E6737" s="375">
        <v>4.0086000000000002E-3</v>
      </c>
      <c r="F6737" s="268">
        <f>IF(C6737="MAT.",VLOOKUP(A6737,INSUMOS_AUX!A:F,6,FALSE),0)</f>
        <v>6.13</v>
      </c>
      <c r="G6737" s="375">
        <f>IF(C6737="M.O.",VLOOKUP(A6737,INSUMOS_AUX!A:F,6,FALSE),0)</f>
        <v>0</v>
      </c>
    </row>
    <row r="6738" spans="1:7" ht="21">
      <c r="A6738" s="375">
        <v>11359</v>
      </c>
      <c r="B6738" s="372" t="s">
        <v>5603</v>
      </c>
      <c r="C6738" s="374" t="s">
        <v>43</v>
      </c>
      <c r="D6738" s="374" t="s">
        <v>2</v>
      </c>
      <c r="E6738" s="375">
        <v>3.3850000000000003E-5</v>
      </c>
      <c r="F6738" s="268">
        <f>IF(C6738="MAT.",VLOOKUP(A6738,INSUMOS_AUX!A:F,6,FALSE),0)</f>
        <v>604.45000000000005</v>
      </c>
      <c r="G6738" s="375">
        <f>IF(C6738="M.O.",VLOOKUP(A6738,INSUMOS_AUX!A:F,6,FALSE),0)</f>
        <v>0</v>
      </c>
    </row>
    <row r="6739" spans="1:7">
      <c r="A6739" s="375">
        <v>12815</v>
      </c>
      <c r="B6739" s="372" t="s">
        <v>2406</v>
      </c>
      <c r="C6739" s="374" t="s">
        <v>43</v>
      </c>
      <c r="D6739" s="374" t="s">
        <v>2</v>
      </c>
      <c r="E6739" s="375">
        <v>4.53455E-3</v>
      </c>
      <c r="F6739" s="268">
        <f>IF(C6739="MAT.",VLOOKUP(A6739,INSUMOS_AUX!A:F,6,FALSE),0)</f>
        <v>5.65</v>
      </c>
      <c r="G6739" s="375">
        <f>IF(C6739="M.O.",VLOOKUP(A6739,INSUMOS_AUX!A:F,6,FALSE),0)</f>
        <v>0</v>
      </c>
    </row>
    <row r="6740" spans="1:7">
      <c r="A6740" s="375">
        <v>12892</v>
      </c>
      <c r="B6740" s="372" t="s">
        <v>328</v>
      </c>
      <c r="C6740" s="374" t="s">
        <v>43</v>
      </c>
      <c r="D6740" s="374" t="s">
        <v>98</v>
      </c>
      <c r="E6740" s="375">
        <v>6.8672999999999998E-3</v>
      </c>
      <c r="F6740" s="268">
        <f>IF(C6740="MAT.",VLOOKUP(A6740,INSUMOS_AUX!A:F,6,FALSE),0)</f>
        <v>9</v>
      </c>
      <c r="G6740" s="375">
        <f>IF(C6740="M.O.",VLOOKUP(A6740,INSUMOS_AUX!A:F,6,FALSE),0)</f>
        <v>0</v>
      </c>
    </row>
    <row r="6741" spans="1:7">
      <c r="A6741" s="375">
        <v>12893</v>
      </c>
      <c r="B6741" s="372" t="s">
        <v>329</v>
      </c>
      <c r="C6741" s="374" t="s">
        <v>43</v>
      </c>
      <c r="D6741" s="374" t="s">
        <v>98</v>
      </c>
      <c r="E6741" s="375">
        <v>8.005E-4</v>
      </c>
      <c r="F6741" s="268">
        <f>IF(C6741="MAT.",VLOOKUP(A6741,INSUMOS_AUX!A:F,6,FALSE),0)</f>
        <v>48</v>
      </c>
      <c r="G6741" s="375">
        <f>IF(C6741="M.O.",VLOOKUP(A6741,INSUMOS_AUX!A:F,6,FALSE),0)</f>
        <v>0</v>
      </c>
    </row>
    <row r="6742" spans="1:7" ht="21">
      <c r="A6742" s="375">
        <v>20078</v>
      </c>
      <c r="B6742" s="372" t="s">
        <v>3542</v>
      </c>
      <c r="C6742" s="374" t="s">
        <v>43</v>
      </c>
      <c r="D6742" s="374" t="s">
        <v>2</v>
      </c>
      <c r="E6742" s="375">
        <v>4.5999999999999999E-2</v>
      </c>
      <c r="F6742" s="268">
        <f>IF(C6742="MAT.",VLOOKUP(A6742,INSUMOS_AUX!A:F,6,FALSE),0)</f>
        <v>19.940000000000001</v>
      </c>
      <c r="G6742" s="375">
        <f>IF(C6742="M.O.",VLOOKUP(A6742,INSUMOS_AUX!A:F,6,FALSE),0)</f>
        <v>0</v>
      </c>
    </row>
    <row r="6743" spans="1:7">
      <c r="A6743" s="375">
        <v>246</v>
      </c>
      <c r="B6743" s="372" t="s">
        <v>141</v>
      </c>
      <c r="C6743" s="374" t="s">
        <v>92</v>
      </c>
      <c r="D6743" s="374" t="s">
        <v>97</v>
      </c>
      <c r="E6743" s="375">
        <v>0.25362499999999999</v>
      </c>
      <c r="F6743" s="268">
        <f>IF(C6743="MAT.",VLOOKUP(A6743,INSUMOS_AUX!A:F,6,FALSE),0)</f>
        <v>0</v>
      </c>
      <c r="G6743" s="375">
        <f>IF(C6743="M.O.",VLOOKUP(A6743,INSUMOS_AUX!A:F,6,FALSE),0)</f>
        <v>10.01</v>
      </c>
    </row>
    <row r="6744" spans="1:7">
      <c r="A6744" s="375">
        <v>25966</v>
      </c>
      <c r="B6744" s="372" t="s">
        <v>3980</v>
      </c>
      <c r="C6744" s="374" t="s">
        <v>43</v>
      </c>
      <c r="D6744" s="374" t="s">
        <v>113</v>
      </c>
      <c r="E6744" s="375">
        <v>7.5575000000000002E-4</v>
      </c>
      <c r="F6744" s="268">
        <f>IF(C6744="MAT.",VLOOKUP(A6744,INSUMOS_AUX!A:F,6,FALSE),0)</f>
        <v>13.63</v>
      </c>
      <c r="G6744" s="375">
        <f>IF(C6744="M.O.",VLOOKUP(A6744,INSUMOS_AUX!A:F,6,FALSE),0)</f>
        <v>0</v>
      </c>
    </row>
    <row r="6745" spans="1:7">
      <c r="A6745" s="375">
        <v>2696</v>
      </c>
      <c r="B6745" s="372" t="s">
        <v>129</v>
      </c>
      <c r="C6745" s="374" t="s">
        <v>92</v>
      </c>
      <c r="D6745" s="374" t="s">
        <v>97</v>
      </c>
      <c r="E6745" s="375">
        <v>0.25362499999999999</v>
      </c>
      <c r="F6745" s="268">
        <f>IF(C6745="MAT.",VLOOKUP(A6745,INSUMOS_AUX!A:F,6,FALSE),0)</f>
        <v>0</v>
      </c>
      <c r="G6745" s="375">
        <f>IF(C6745="M.O.",VLOOKUP(A6745,INSUMOS_AUX!A:F,6,FALSE),0)</f>
        <v>13.35</v>
      </c>
    </row>
    <row r="6746" spans="1:7">
      <c r="A6746" s="375">
        <v>2711</v>
      </c>
      <c r="B6746" s="372" t="s">
        <v>334</v>
      </c>
      <c r="C6746" s="374" t="s">
        <v>43</v>
      </c>
      <c r="D6746" s="374" t="s">
        <v>2</v>
      </c>
      <c r="E6746" s="375">
        <v>3.323E-4</v>
      </c>
      <c r="F6746" s="268">
        <f>IF(C6746="MAT.",VLOOKUP(A6746,INSUMOS_AUX!A:F,6,FALSE),0)</f>
        <v>100.24</v>
      </c>
      <c r="G6746" s="375">
        <f>IF(C6746="M.O.",VLOOKUP(A6746,INSUMOS_AUX!A:F,6,FALSE),0)</f>
        <v>0</v>
      </c>
    </row>
    <row r="6747" spans="1:7">
      <c r="A6747" s="375">
        <v>301</v>
      </c>
      <c r="B6747" s="372" t="s">
        <v>609</v>
      </c>
      <c r="C6747" s="374" t="s">
        <v>43</v>
      </c>
      <c r="D6747" s="374" t="s">
        <v>2</v>
      </c>
      <c r="E6747" s="375">
        <v>1</v>
      </c>
      <c r="F6747" s="268">
        <f>IF(C6747="MAT.",VLOOKUP(A6747,INSUMOS_AUX!A:F,6,FALSE),0)</f>
        <v>2</v>
      </c>
      <c r="G6747" s="375">
        <f>IF(C6747="M.O.",VLOOKUP(A6747,INSUMOS_AUX!A:F,6,FALSE),0)</f>
        <v>0</v>
      </c>
    </row>
    <row r="6748" spans="1:7">
      <c r="A6748" s="375">
        <v>3520</v>
      </c>
      <c r="B6748" s="372" t="s">
        <v>2736</v>
      </c>
      <c r="C6748" s="374" t="s">
        <v>43</v>
      </c>
      <c r="D6748" s="374" t="s">
        <v>2</v>
      </c>
      <c r="E6748" s="375">
        <v>1</v>
      </c>
      <c r="F6748" s="268">
        <f>IF(C6748="MAT.",VLOOKUP(A6748,INSUMOS_AUX!A:F,6,FALSE),0)</f>
        <v>5.25</v>
      </c>
      <c r="G6748" s="375">
        <f>IF(C6748="M.O.",VLOOKUP(A6748,INSUMOS_AUX!A:F,6,FALSE),0)</f>
        <v>0</v>
      </c>
    </row>
    <row r="6749" spans="1:7">
      <c r="A6749" s="375">
        <v>36144</v>
      </c>
      <c r="B6749" s="372" t="s">
        <v>4026</v>
      </c>
      <c r="C6749" s="374" t="s">
        <v>43</v>
      </c>
      <c r="D6749" s="374" t="s">
        <v>2</v>
      </c>
      <c r="E6749" s="375">
        <v>5.5743599999999997E-2</v>
      </c>
      <c r="F6749" s="268">
        <f>IF(C6749="MAT.",VLOOKUP(A6749,INSUMOS_AUX!A:F,6,FALSE),0)</f>
        <v>1.1200000000000001</v>
      </c>
      <c r="G6749" s="375">
        <f>IF(C6749="M.O.",VLOOKUP(A6749,INSUMOS_AUX!A:F,6,FALSE),0)</f>
        <v>0</v>
      </c>
    </row>
    <row r="6750" spans="1:7">
      <c r="A6750" s="375">
        <v>36146</v>
      </c>
      <c r="B6750" s="372" t="s">
        <v>3883</v>
      </c>
      <c r="C6750" s="374" t="s">
        <v>43</v>
      </c>
      <c r="D6750" s="374" t="s">
        <v>2</v>
      </c>
      <c r="E6750" s="375">
        <v>6.2014999999999998E-4</v>
      </c>
      <c r="F6750" s="268">
        <f>IF(C6750="MAT.",VLOOKUP(A6750,INSUMOS_AUX!A:F,6,FALSE),0)</f>
        <v>170</v>
      </c>
      <c r="G6750" s="375">
        <f>IF(C6750="M.O.",VLOOKUP(A6750,INSUMOS_AUX!A:F,6,FALSE),0)</f>
        <v>0</v>
      </c>
    </row>
    <row r="6751" spans="1:7" ht="21">
      <c r="A6751" s="375">
        <v>36149</v>
      </c>
      <c r="B6751" s="372" t="s">
        <v>4647</v>
      </c>
      <c r="C6751" s="374" t="s">
        <v>43</v>
      </c>
      <c r="D6751" s="374" t="s">
        <v>2</v>
      </c>
      <c r="E6751" s="375">
        <v>3.6000000000000002E-4</v>
      </c>
      <c r="F6751" s="268">
        <f>IF(C6751="MAT.",VLOOKUP(A6751,INSUMOS_AUX!A:F,6,FALSE),0)</f>
        <v>117.5</v>
      </c>
      <c r="G6751" s="375">
        <f>IF(C6751="M.O.",VLOOKUP(A6751,INSUMOS_AUX!A:F,6,FALSE),0)</f>
        <v>0</v>
      </c>
    </row>
    <row r="6752" spans="1:7">
      <c r="A6752" s="375">
        <v>36150</v>
      </c>
      <c r="B6752" s="372" t="s">
        <v>780</v>
      </c>
      <c r="C6752" s="374" t="s">
        <v>43</v>
      </c>
      <c r="D6752" s="374" t="s">
        <v>2</v>
      </c>
      <c r="E6752" s="375">
        <v>1.3231499999999999E-3</v>
      </c>
      <c r="F6752" s="268">
        <f>IF(C6752="MAT.",VLOOKUP(A6752,INSUMOS_AUX!A:F,6,FALSE),0)</f>
        <v>29.7</v>
      </c>
      <c r="G6752" s="375">
        <f>IF(C6752="M.O.",VLOOKUP(A6752,INSUMOS_AUX!A:F,6,FALSE),0)</f>
        <v>0</v>
      </c>
    </row>
    <row r="6753" spans="1:7" ht="21">
      <c r="A6753" s="375">
        <v>36153</v>
      </c>
      <c r="B6753" s="372" t="s">
        <v>4184</v>
      </c>
      <c r="C6753" s="374" t="s">
        <v>43</v>
      </c>
      <c r="D6753" s="374" t="s">
        <v>2</v>
      </c>
      <c r="E6753" s="375">
        <v>5.375E-4</v>
      </c>
      <c r="F6753" s="268">
        <f>IF(C6753="MAT.",VLOOKUP(A6753,INSUMOS_AUX!A:F,6,FALSE),0)</f>
        <v>133.75</v>
      </c>
      <c r="G6753" s="375">
        <f>IF(C6753="M.O.",VLOOKUP(A6753,INSUMOS_AUX!A:F,6,FALSE),0)</f>
        <v>0</v>
      </c>
    </row>
    <row r="6754" spans="1:7">
      <c r="A6754" s="375">
        <v>37370</v>
      </c>
      <c r="B6754" s="372" t="s">
        <v>104</v>
      </c>
      <c r="C6754" s="374" t="s">
        <v>43</v>
      </c>
      <c r="D6754" s="374" t="s">
        <v>97</v>
      </c>
      <c r="E6754" s="375">
        <v>0.5</v>
      </c>
      <c r="F6754" s="268">
        <f>IF(C6754="MAT.",VLOOKUP(A6754,INSUMOS_AUX!A:F,6,FALSE),0)</f>
        <v>1.7</v>
      </c>
      <c r="G6754" s="375">
        <f>IF(C6754="M.O.",VLOOKUP(A6754,INSUMOS_AUX!A:F,6,FALSE),0)</f>
        <v>0</v>
      </c>
    </row>
    <row r="6755" spans="1:7">
      <c r="A6755" s="375">
        <v>37371</v>
      </c>
      <c r="B6755" s="372" t="s">
        <v>105</v>
      </c>
      <c r="C6755" s="374" t="s">
        <v>43</v>
      </c>
      <c r="D6755" s="374" t="s">
        <v>97</v>
      </c>
      <c r="E6755" s="375">
        <v>0.5</v>
      </c>
      <c r="F6755" s="268">
        <f>IF(C6755="MAT.",VLOOKUP(A6755,INSUMOS_AUX!A:F,6,FALSE),0)</f>
        <v>0.64</v>
      </c>
      <c r="G6755" s="375">
        <f>IF(C6755="M.O.",VLOOKUP(A6755,INSUMOS_AUX!A:F,6,FALSE),0)</f>
        <v>0</v>
      </c>
    </row>
    <row r="6756" spans="1:7">
      <c r="A6756" s="375">
        <v>37372</v>
      </c>
      <c r="B6756" s="372" t="s">
        <v>106</v>
      </c>
      <c r="C6756" s="374" t="s">
        <v>43</v>
      </c>
      <c r="D6756" s="374" t="s">
        <v>97</v>
      </c>
      <c r="E6756" s="375">
        <v>0.5</v>
      </c>
      <c r="F6756" s="268">
        <f>IF(C6756="MAT.",VLOOKUP(A6756,INSUMOS_AUX!A:F,6,FALSE),0)</f>
        <v>0.37</v>
      </c>
      <c r="G6756" s="375">
        <f>IF(C6756="M.O.",VLOOKUP(A6756,INSUMOS_AUX!A:F,6,FALSE),0)</f>
        <v>0</v>
      </c>
    </row>
    <row r="6757" spans="1:7">
      <c r="A6757" s="375">
        <v>37373</v>
      </c>
      <c r="B6757" s="372" t="s">
        <v>107</v>
      </c>
      <c r="C6757" s="374" t="s">
        <v>43</v>
      </c>
      <c r="D6757" s="374" t="s">
        <v>97</v>
      </c>
      <c r="E6757" s="375">
        <v>0.5</v>
      </c>
      <c r="F6757" s="268">
        <f>IF(C6757="MAT.",VLOOKUP(A6757,INSUMOS_AUX!A:F,6,FALSE),0)</f>
        <v>0.02</v>
      </c>
      <c r="G6757" s="375">
        <f>IF(C6757="M.O.",VLOOKUP(A6757,INSUMOS_AUX!A:F,6,FALSE),0)</f>
        <v>0</v>
      </c>
    </row>
    <row r="6758" spans="1:7">
      <c r="A6758" s="375">
        <v>38382</v>
      </c>
      <c r="B6758" s="372" t="s">
        <v>2915</v>
      </c>
      <c r="C6758" s="374" t="s">
        <v>43</v>
      </c>
      <c r="D6758" s="374" t="s">
        <v>2</v>
      </c>
      <c r="E6758" s="375">
        <v>1.3649999999999999E-3</v>
      </c>
      <c r="F6758" s="268">
        <f>IF(C6758="MAT.",VLOOKUP(A6758,INSUMOS_AUX!A:F,6,FALSE),0)</f>
        <v>7.37</v>
      </c>
      <c r="G6758" s="375">
        <f>IF(C6758="M.O.",VLOOKUP(A6758,INSUMOS_AUX!A:F,6,FALSE),0)</f>
        <v>0</v>
      </c>
    </row>
    <row r="6759" spans="1:7">
      <c r="A6759" s="375">
        <v>38390</v>
      </c>
      <c r="B6759" s="372" t="s">
        <v>4067</v>
      </c>
      <c r="C6759" s="374" t="s">
        <v>43</v>
      </c>
      <c r="D6759" s="374" t="s">
        <v>2</v>
      </c>
      <c r="E6759" s="375">
        <v>7.5575000000000002E-4</v>
      </c>
      <c r="F6759" s="268">
        <f>IF(C6759="MAT.",VLOOKUP(A6759,INSUMOS_AUX!A:F,6,FALSE),0)</f>
        <v>22.22</v>
      </c>
      <c r="G6759" s="375">
        <f>IF(C6759="M.O.",VLOOKUP(A6759,INSUMOS_AUX!A:F,6,FALSE),0)</f>
        <v>0</v>
      </c>
    </row>
    <row r="6760" spans="1:7">
      <c r="A6760" s="375">
        <v>38393</v>
      </c>
      <c r="B6760" s="372" t="s">
        <v>4066</v>
      </c>
      <c r="C6760" s="374" t="s">
        <v>43</v>
      </c>
      <c r="D6760" s="374" t="s">
        <v>2</v>
      </c>
      <c r="E6760" s="375">
        <v>7.5575000000000002E-4</v>
      </c>
      <c r="F6760" s="268">
        <f>IF(C6760="MAT.",VLOOKUP(A6760,INSUMOS_AUX!A:F,6,FALSE),0)</f>
        <v>10.02</v>
      </c>
      <c r="G6760" s="375">
        <f>IF(C6760="M.O.",VLOOKUP(A6760,INSUMOS_AUX!A:F,6,FALSE),0)</f>
        <v>0</v>
      </c>
    </row>
    <row r="6761" spans="1:7">
      <c r="A6761" s="375">
        <v>38396</v>
      </c>
      <c r="B6761" s="372" t="s">
        <v>4090</v>
      </c>
      <c r="C6761" s="374" t="s">
        <v>43</v>
      </c>
      <c r="D6761" s="374" t="s">
        <v>2</v>
      </c>
      <c r="E6761" s="375">
        <v>2.7100000000000001E-5</v>
      </c>
      <c r="F6761" s="268">
        <f>IF(C6761="MAT.",VLOOKUP(A6761,INSUMOS_AUX!A:F,6,FALSE),0)</f>
        <v>308.81</v>
      </c>
      <c r="G6761" s="375">
        <f>IF(C6761="M.O.",VLOOKUP(A6761,INSUMOS_AUX!A:F,6,FALSE),0)</f>
        <v>0</v>
      </c>
    </row>
    <row r="6762" spans="1:7">
      <c r="A6762" s="375">
        <v>38399</v>
      </c>
      <c r="B6762" s="372" t="s">
        <v>914</v>
      </c>
      <c r="C6762" s="374" t="s">
        <v>43</v>
      </c>
      <c r="D6762" s="374" t="s">
        <v>2</v>
      </c>
      <c r="E6762" s="375">
        <v>1.3540000000000001E-4</v>
      </c>
      <c r="F6762" s="268">
        <f>IF(C6762="MAT.",VLOOKUP(A6762,INSUMOS_AUX!A:F,6,FALSE),0)</f>
        <v>123.87</v>
      </c>
      <c r="G6762" s="375">
        <f>IF(C6762="M.O.",VLOOKUP(A6762,INSUMOS_AUX!A:F,6,FALSE),0)</f>
        <v>0</v>
      </c>
    </row>
    <row r="6763" spans="1:7" ht="21">
      <c r="A6763" s="375">
        <v>38413</v>
      </c>
      <c r="B6763" s="372" t="s">
        <v>2921</v>
      </c>
      <c r="C6763" s="374" t="s">
        <v>43</v>
      </c>
      <c r="D6763" s="374" t="s">
        <v>2</v>
      </c>
      <c r="E6763" s="375">
        <v>2.2050000000000001E-5</v>
      </c>
      <c r="F6763" s="268">
        <f>IF(C6763="MAT.",VLOOKUP(A6763,INSUMOS_AUX!A:F,6,FALSE),0)</f>
        <v>623.17999999999995</v>
      </c>
      <c r="G6763" s="375">
        <f>IF(C6763="M.O.",VLOOKUP(A6763,INSUMOS_AUX!A:F,6,FALSE),0)</f>
        <v>0</v>
      </c>
    </row>
    <row r="6764" spans="1:7">
      <c r="A6764" s="375">
        <v>38476</v>
      </c>
      <c r="B6764" s="372" t="s">
        <v>2266</v>
      </c>
      <c r="C6764" s="374" t="s">
        <v>43</v>
      </c>
      <c r="D6764" s="374" t="s">
        <v>2</v>
      </c>
      <c r="E6764" s="375">
        <v>1.0285000000000001E-4</v>
      </c>
      <c r="F6764" s="268">
        <f>IF(C6764="MAT.",VLOOKUP(A6764,INSUMOS_AUX!A:F,6,FALSE),0)</f>
        <v>186.63</v>
      </c>
      <c r="G6764" s="375">
        <f>IF(C6764="M.O.",VLOOKUP(A6764,INSUMOS_AUX!A:F,6,FALSE),0)</f>
        <v>0</v>
      </c>
    </row>
    <row r="6765" spans="1:7">
      <c r="A6765" s="375">
        <v>38477</v>
      </c>
      <c r="B6765" s="372" t="s">
        <v>2267</v>
      </c>
      <c r="C6765" s="374" t="s">
        <v>43</v>
      </c>
      <c r="D6765" s="374" t="s">
        <v>2</v>
      </c>
      <c r="E6765" s="375">
        <v>2.2050000000000001E-5</v>
      </c>
      <c r="F6765" s="268">
        <f>IF(C6765="MAT.",VLOOKUP(A6765,INSUMOS_AUX!A:F,6,FALSE),0)</f>
        <v>528.54</v>
      </c>
      <c r="G6765" s="375">
        <f>IF(C6765="M.O.",VLOOKUP(A6765,INSUMOS_AUX!A:F,6,FALSE),0)</f>
        <v>0</v>
      </c>
    </row>
    <row r="6766" spans="1:7">
      <c r="A6766" s="96"/>
      <c r="B6766" s="110"/>
      <c r="C6766" s="97"/>
      <c r="D6766" s="97"/>
      <c r="E6766" s="97"/>
      <c r="F6766" s="97"/>
      <c r="G6766" s="97"/>
    </row>
    <row r="6767" spans="1:7" ht="31.5">
      <c r="A6767" s="359" t="s">
        <v>6037</v>
      </c>
      <c r="B6767" s="358" t="s">
        <v>6038</v>
      </c>
      <c r="C6767" s="360" t="s">
        <v>75</v>
      </c>
      <c r="D6767" s="360" t="s">
        <v>2</v>
      </c>
      <c r="E6767" s="361">
        <v>5</v>
      </c>
      <c r="F6767" s="361">
        <f t="shared" ref="F6767:G6767" si="226">SUMPRODUCT($E6768:$E6796,F6768:F6796)</f>
        <v>10.222236895000002</v>
      </c>
      <c r="G6767" s="361">
        <f t="shared" si="226"/>
        <v>5.9246799999999995</v>
      </c>
    </row>
    <row r="6768" spans="1:7">
      <c r="A6768" s="375">
        <v>10</v>
      </c>
      <c r="B6768" s="372" t="s">
        <v>332</v>
      </c>
      <c r="C6768" s="374" t="s">
        <v>43</v>
      </c>
      <c r="D6768" s="374" t="s">
        <v>2</v>
      </c>
      <c r="E6768" s="375">
        <v>4.0086000000000002E-3</v>
      </c>
      <c r="F6768" s="268">
        <f>IF(C6768="MAT.",VLOOKUP(A6768,INSUMOS_AUX!A:F,6,FALSE),0)</f>
        <v>6.13</v>
      </c>
      <c r="G6768" s="375">
        <f>IF(C6768="M.O.",VLOOKUP(A6768,INSUMOS_AUX!A:F,6,FALSE),0)</f>
        <v>0</v>
      </c>
    </row>
    <row r="6769" spans="1:7" ht="21">
      <c r="A6769" s="375">
        <v>11359</v>
      </c>
      <c r="B6769" s="372" t="s">
        <v>5603</v>
      </c>
      <c r="C6769" s="374" t="s">
        <v>43</v>
      </c>
      <c r="D6769" s="374" t="s">
        <v>2</v>
      </c>
      <c r="E6769" s="375">
        <v>3.3850000000000003E-5</v>
      </c>
      <c r="F6769" s="268">
        <f>IF(C6769="MAT.",VLOOKUP(A6769,INSUMOS_AUX!A:F,6,FALSE),0)</f>
        <v>604.45000000000005</v>
      </c>
      <c r="G6769" s="375">
        <f>IF(C6769="M.O.",VLOOKUP(A6769,INSUMOS_AUX!A:F,6,FALSE),0)</f>
        <v>0</v>
      </c>
    </row>
    <row r="6770" spans="1:7">
      <c r="A6770" s="375">
        <v>12815</v>
      </c>
      <c r="B6770" s="372" t="s">
        <v>2406</v>
      </c>
      <c r="C6770" s="374" t="s">
        <v>43</v>
      </c>
      <c r="D6770" s="374" t="s">
        <v>2</v>
      </c>
      <c r="E6770" s="375">
        <v>4.53455E-3</v>
      </c>
      <c r="F6770" s="268">
        <f>IF(C6770="MAT.",VLOOKUP(A6770,INSUMOS_AUX!A:F,6,FALSE),0)</f>
        <v>5.65</v>
      </c>
      <c r="G6770" s="375">
        <f>IF(C6770="M.O.",VLOOKUP(A6770,INSUMOS_AUX!A:F,6,FALSE),0)</f>
        <v>0</v>
      </c>
    </row>
    <row r="6771" spans="1:7">
      <c r="A6771" s="375">
        <v>12892</v>
      </c>
      <c r="B6771" s="372" t="s">
        <v>328</v>
      </c>
      <c r="C6771" s="374" t="s">
        <v>43</v>
      </c>
      <c r="D6771" s="374" t="s">
        <v>98</v>
      </c>
      <c r="E6771" s="375">
        <v>6.8672999999999998E-3</v>
      </c>
      <c r="F6771" s="268">
        <f>IF(C6771="MAT.",VLOOKUP(A6771,INSUMOS_AUX!A:F,6,FALSE),0)</f>
        <v>9</v>
      </c>
      <c r="G6771" s="375">
        <f>IF(C6771="M.O.",VLOOKUP(A6771,INSUMOS_AUX!A:F,6,FALSE),0)</f>
        <v>0</v>
      </c>
    </row>
    <row r="6772" spans="1:7">
      <c r="A6772" s="375">
        <v>12893</v>
      </c>
      <c r="B6772" s="372" t="s">
        <v>329</v>
      </c>
      <c r="C6772" s="374" t="s">
        <v>43</v>
      </c>
      <c r="D6772" s="374" t="s">
        <v>98</v>
      </c>
      <c r="E6772" s="375">
        <v>8.005E-4</v>
      </c>
      <c r="F6772" s="268">
        <f>IF(C6772="MAT.",VLOOKUP(A6772,INSUMOS_AUX!A:F,6,FALSE),0)</f>
        <v>48</v>
      </c>
      <c r="G6772" s="375">
        <f>IF(C6772="M.O.",VLOOKUP(A6772,INSUMOS_AUX!A:F,6,FALSE),0)</f>
        <v>0</v>
      </c>
    </row>
    <row r="6773" spans="1:7" ht="21">
      <c r="A6773" s="375">
        <v>20078</v>
      </c>
      <c r="B6773" s="372" t="s">
        <v>3542</v>
      </c>
      <c r="C6773" s="374" t="s">
        <v>43</v>
      </c>
      <c r="D6773" s="374" t="s">
        <v>2</v>
      </c>
      <c r="E6773" s="375">
        <v>4.5999999999999999E-2</v>
      </c>
      <c r="F6773" s="268">
        <f>IF(C6773="MAT.",VLOOKUP(A6773,INSUMOS_AUX!A:F,6,FALSE),0)</f>
        <v>19.940000000000001</v>
      </c>
      <c r="G6773" s="375">
        <f>IF(C6773="M.O.",VLOOKUP(A6773,INSUMOS_AUX!A:F,6,FALSE),0)</f>
        <v>0</v>
      </c>
    </row>
    <row r="6774" spans="1:7">
      <c r="A6774" s="375">
        <v>246</v>
      </c>
      <c r="B6774" s="372" t="s">
        <v>141</v>
      </c>
      <c r="C6774" s="374" t="s">
        <v>92</v>
      </c>
      <c r="D6774" s="374" t="s">
        <v>97</v>
      </c>
      <c r="E6774" s="375">
        <v>0.25362499999999999</v>
      </c>
      <c r="F6774" s="268">
        <f>IF(C6774="MAT.",VLOOKUP(A6774,INSUMOS_AUX!A:F,6,FALSE),0)</f>
        <v>0</v>
      </c>
      <c r="G6774" s="375">
        <f>IF(C6774="M.O.",VLOOKUP(A6774,INSUMOS_AUX!A:F,6,FALSE),0)</f>
        <v>10.01</v>
      </c>
    </row>
    <row r="6775" spans="1:7">
      <c r="A6775" s="375">
        <v>25966</v>
      </c>
      <c r="B6775" s="372" t="s">
        <v>3980</v>
      </c>
      <c r="C6775" s="374" t="s">
        <v>43</v>
      </c>
      <c r="D6775" s="374" t="s">
        <v>113</v>
      </c>
      <c r="E6775" s="375">
        <v>7.5575000000000002E-4</v>
      </c>
      <c r="F6775" s="268">
        <f>IF(C6775="MAT.",VLOOKUP(A6775,INSUMOS_AUX!A:F,6,FALSE),0)</f>
        <v>13.63</v>
      </c>
      <c r="G6775" s="375">
        <f>IF(C6775="M.O.",VLOOKUP(A6775,INSUMOS_AUX!A:F,6,FALSE),0)</f>
        <v>0</v>
      </c>
    </row>
    <row r="6776" spans="1:7">
      <c r="A6776" s="375">
        <v>2696</v>
      </c>
      <c r="B6776" s="372" t="s">
        <v>129</v>
      </c>
      <c r="C6776" s="374" t="s">
        <v>92</v>
      </c>
      <c r="D6776" s="374" t="s">
        <v>97</v>
      </c>
      <c r="E6776" s="375">
        <v>0.25362499999999999</v>
      </c>
      <c r="F6776" s="268">
        <f>IF(C6776="MAT.",VLOOKUP(A6776,INSUMOS_AUX!A:F,6,FALSE),0)</f>
        <v>0</v>
      </c>
      <c r="G6776" s="375">
        <f>IF(C6776="M.O.",VLOOKUP(A6776,INSUMOS_AUX!A:F,6,FALSE),0)</f>
        <v>13.35</v>
      </c>
    </row>
    <row r="6777" spans="1:7">
      <c r="A6777" s="375">
        <v>2711</v>
      </c>
      <c r="B6777" s="372" t="s">
        <v>334</v>
      </c>
      <c r="C6777" s="374" t="s">
        <v>43</v>
      </c>
      <c r="D6777" s="374" t="s">
        <v>2</v>
      </c>
      <c r="E6777" s="375">
        <v>3.323E-4</v>
      </c>
      <c r="F6777" s="268">
        <f>IF(C6777="MAT.",VLOOKUP(A6777,INSUMOS_AUX!A:F,6,FALSE),0)</f>
        <v>100.24</v>
      </c>
      <c r="G6777" s="375">
        <f>IF(C6777="M.O.",VLOOKUP(A6777,INSUMOS_AUX!A:F,6,FALSE),0)</f>
        <v>0</v>
      </c>
    </row>
    <row r="6778" spans="1:7">
      <c r="A6778" s="375">
        <v>301</v>
      </c>
      <c r="B6778" s="372" t="s">
        <v>609</v>
      </c>
      <c r="C6778" s="374" t="s">
        <v>43</v>
      </c>
      <c r="D6778" s="374" t="s">
        <v>2</v>
      </c>
      <c r="E6778" s="375">
        <v>1</v>
      </c>
      <c r="F6778" s="268">
        <f>IF(C6778="MAT.",VLOOKUP(A6778,INSUMOS_AUX!A:F,6,FALSE),0)</f>
        <v>2</v>
      </c>
      <c r="G6778" s="375">
        <f>IF(C6778="M.O.",VLOOKUP(A6778,INSUMOS_AUX!A:F,6,FALSE),0)</f>
        <v>0</v>
      </c>
    </row>
    <row r="6779" spans="1:7">
      <c r="A6779" s="375">
        <v>3528</v>
      </c>
      <c r="B6779" s="372" t="s">
        <v>2731</v>
      </c>
      <c r="C6779" s="374" t="s">
        <v>43</v>
      </c>
      <c r="D6779" s="374" t="s">
        <v>2</v>
      </c>
      <c r="E6779" s="375">
        <v>1</v>
      </c>
      <c r="F6779" s="268">
        <f>IF(C6779="MAT.",VLOOKUP(A6779,INSUMOS_AUX!A:F,6,FALSE),0)</f>
        <v>5.3</v>
      </c>
      <c r="G6779" s="375">
        <f>IF(C6779="M.O.",VLOOKUP(A6779,INSUMOS_AUX!A:F,6,FALSE),0)</f>
        <v>0</v>
      </c>
    </row>
    <row r="6780" spans="1:7">
      <c r="A6780" s="375">
        <v>36144</v>
      </c>
      <c r="B6780" s="372" t="s">
        <v>4026</v>
      </c>
      <c r="C6780" s="374" t="s">
        <v>43</v>
      </c>
      <c r="D6780" s="374" t="s">
        <v>2</v>
      </c>
      <c r="E6780" s="375">
        <v>5.5743599999999997E-2</v>
      </c>
      <c r="F6780" s="268">
        <f>IF(C6780="MAT.",VLOOKUP(A6780,INSUMOS_AUX!A:F,6,FALSE),0)</f>
        <v>1.1200000000000001</v>
      </c>
      <c r="G6780" s="375">
        <f>IF(C6780="M.O.",VLOOKUP(A6780,INSUMOS_AUX!A:F,6,FALSE),0)</f>
        <v>0</v>
      </c>
    </row>
    <row r="6781" spans="1:7">
      <c r="A6781" s="375">
        <v>36146</v>
      </c>
      <c r="B6781" s="372" t="s">
        <v>3883</v>
      </c>
      <c r="C6781" s="374" t="s">
        <v>43</v>
      </c>
      <c r="D6781" s="374" t="s">
        <v>2</v>
      </c>
      <c r="E6781" s="375">
        <v>6.2014999999999998E-4</v>
      </c>
      <c r="F6781" s="268">
        <f>IF(C6781="MAT.",VLOOKUP(A6781,INSUMOS_AUX!A:F,6,FALSE),0)</f>
        <v>170</v>
      </c>
      <c r="G6781" s="375">
        <f>IF(C6781="M.O.",VLOOKUP(A6781,INSUMOS_AUX!A:F,6,FALSE),0)</f>
        <v>0</v>
      </c>
    </row>
    <row r="6782" spans="1:7" ht="21">
      <c r="A6782" s="375">
        <v>36149</v>
      </c>
      <c r="B6782" s="372" t="s">
        <v>4647</v>
      </c>
      <c r="C6782" s="374" t="s">
        <v>43</v>
      </c>
      <c r="D6782" s="374" t="s">
        <v>2</v>
      </c>
      <c r="E6782" s="375">
        <v>3.6000000000000002E-4</v>
      </c>
      <c r="F6782" s="268">
        <f>IF(C6782="MAT.",VLOOKUP(A6782,INSUMOS_AUX!A:F,6,FALSE),0)</f>
        <v>117.5</v>
      </c>
      <c r="G6782" s="375">
        <f>IF(C6782="M.O.",VLOOKUP(A6782,INSUMOS_AUX!A:F,6,FALSE),0)</f>
        <v>0</v>
      </c>
    </row>
    <row r="6783" spans="1:7">
      <c r="A6783" s="375">
        <v>36150</v>
      </c>
      <c r="B6783" s="372" t="s">
        <v>780</v>
      </c>
      <c r="C6783" s="374" t="s">
        <v>43</v>
      </c>
      <c r="D6783" s="374" t="s">
        <v>2</v>
      </c>
      <c r="E6783" s="375">
        <v>1.3231499999999999E-3</v>
      </c>
      <c r="F6783" s="268">
        <f>IF(C6783="MAT.",VLOOKUP(A6783,INSUMOS_AUX!A:F,6,FALSE),0)</f>
        <v>29.7</v>
      </c>
      <c r="G6783" s="375">
        <f>IF(C6783="M.O.",VLOOKUP(A6783,INSUMOS_AUX!A:F,6,FALSE),0)</f>
        <v>0</v>
      </c>
    </row>
    <row r="6784" spans="1:7" ht="21">
      <c r="A6784" s="375">
        <v>36153</v>
      </c>
      <c r="B6784" s="372" t="s">
        <v>4184</v>
      </c>
      <c r="C6784" s="374" t="s">
        <v>43</v>
      </c>
      <c r="D6784" s="374" t="s">
        <v>2</v>
      </c>
      <c r="E6784" s="375">
        <v>5.375E-4</v>
      </c>
      <c r="F6784" s="268">
        <f>IF(C6784="MAT.",VLOOKUP(A6784,INSUMOS_AUX!A:F,6,FALSE),0)</f>
        <v>133.75</v>
      </c>
      <c r="G6784" s="375">
        <f>IF(C6784="M.O.",VLOOKUP(A6784,INSUMOS_AUX!A:F,6,FALSE),0)</f>
        <v>0</v>
      </c>
    </row>
    <row r="6785" spans="1:7">
      <c r="A6785" s="375">
        <v>37370</v>
      </c>
      <c r="B6785" s="372" t="s">
        <v>104</v>
      </c>
      <c r="C6785" s="374" t="s">
        <v>43</v>
      </c>
      <c r="D6785" s="374" t="s">
        <v>97</v>
      </c>
      <c r="E6785" s="375">
        <v>0.5</v>
      </c>
      <c r="F6785" s="268">
        <f>IF(C6785="MAT.",VLOOKUP(A6785,INSUMOS_AUX!A:F,6,FALSE),0)</f>
        <v>1.7</v>
      </c>
      <c r="G6785" s="375">
        <f>IF(C6785="M.O.",VLOOKUP(A6785,INSUMOS_AUX!A:F,6,FALSE),0)</f>
        <v>0</v>
      </c>
    </row>
    <row r="6786" spans="1:7">
      <c r="A6786" s="375">
        <v>37371</v>
      </c>
      <c r="B6786" s="372" t="s">
        <v>105</v>
      </c>
      <c r="C6786" s="374" t="s">
        <v>43</v>
      </c>
      <c r="D6786" s="374" t="s">
        <v>97</v>
      </c>
      <c r="E6786" s="375">
        <v>0.5</v>
      </c>
      <c r="F6786" s="268">
        <f>IF(C6786="MAT.",VLOOKUP(A6786,INSUMOS_AUX!A:F,6,FALSE),0)</f>
        <v>0.64</v>
      </c>
      <c r="G6786" s="375">
        <f>IF(C6786="M.O.",VLOOKUP(A6786,INSUMOS_AUX!A:F,6,FALSE),0)</f>
        <v>0</v>
      </c>
    </row>
    <row r="6787" spans="1:7">
      <c r="A6787" s="375">
        <v>37372</v>
      </c>
      <c r="B6787" s="372" t="s">
        <v>106</v>
      </c>
      <c r="C6787" s="374" t="s">
        <v>43</v>
      </c>
      <c r="D6787" s="374" t="s">
        <v>97</v>
      </c>
      <c r="E6787" s="375">
        <v>0.5</v>
      </c>
      <c r="F6787" s="268">
        <f>IF(C6787="MAT.",VLOOKUP(A6787,INSUMOS_AUX!A:F,6,FALSE),0)</f>
        <v>0.37</v>
      </c>
      <c r="G6787" s="375">
        <f>IF(C6787="M.O.",VLOOKUP(A6787,INSUMOS_AUX!A:F,6,FALSE),0)</f>
        <v>0</v>
      </c>
    </row>
    <row r="6788" spans="1:7">
      <c r="A6788" s="375">
        <v>37373</v>
      </c>
      <c r="B6788" s="372" t="s">
        <v>107</v>
      </c>
      <c r="C6788" s="374" t="s">
        <v>43</v>
      </c>
      <c r="D6788" s="374" t="s">
        <v>97</v>
      </c>
      <c r="E6788" s="375">
        <v>0.5</v>
      </c>
      <c r="F6788" s="268">
        <f>IF(C6788="MAT.",VLOOKUP(A6788,INSUMOS_AUX!A:F,6,FALSE),0)</f>
        <v>0.02</v>
      </c>
      <c r="G6788" s="375">
        <f>IF(C6788="M.O.",VLOOKUP(A6788,INSUMOS_AUX!A:F,6,FALSE),0)</f>
        <v>0</v>
      </c>
    </row>
    <row r="6789" spans="1:7">
      <c r="A6789" s="375">
        <v>38382</v>
      </c>
      <c r="B6789" s="372" t="s">
        <v>2915</v>
      </c>
      <c r="C6789" s="374" t="s">
        <v>43</v>
      </c>
      <c r="D6789" s="374" t="s">
        <v>2</v>
      </c>
      <c r="E6789" s="375">
        <v>1.3649999999999999E-3</v>
      </c>
      <c r="F6789" s="268">
        <f>IF(C6789="MAT.",VLOOKUP(A6789,INSUMOS_AUX!A:F,6,FALSE),0)</f>
        <v>7.37</v>
      </c>
      <c r="G6789" s="375">
        <f>IF(C6789="M.O.",VLOOKUP(A6789,INSUMOS_AUX!A:F,6,FALSE),0)</f>
        <v>0</v>
      </c>
    </row>
    <row r="6790" spans="1:7">
      <c r="A6790" s="375">
        <v>38390</v>
      </c>
      <c r="B6790" s="372" t="s">
        <v>4067</v>
      </c>
      <c r="C6790" s="374" t="s">
        <v>43</v>
      </c>
      <c r="D6790" s="374" t="s">
        <v>2</v>
      </c>
      <c r="E6790" s="375">
        <v>7.5575000000000002E-4</v>
      </c>
      <c r="F6790" s="268">
        <f>IF(C6790="MAT.",VLOOKUP(A6790,INSUMOS_AUX!A:F,6,FALSE),0)</f>
        <v>22.22</v>
      </c>
      <c r="G6790" s="375">
        <f>IF(C6790="M.O.",VLOOKUP(A6790,INSUMOS_AUX!A:F,6,FALSE),0)</f>
        <v>0</v>
      </c>
    </row>
    <row r="6791" spans="1:7">
      <c r="A6791" s="375">
        <v>38393</v>
      </c>
      <c r="B6791" s="372" t="s">
        <v>4066</v>
      </c>
      <c r="C6791" s="374" t="s">
        <v>43</v>
      </c>
      <c r="D6791" s="374" t="s">
        <v>2</v>
      </c>
      <c r="E6791" s="375">
        <v>7.5575000000000002E-4</v>
      </c>
      <c r="F6791" s="268">
        <f>IF(C6791="MAT.",VLOOKUP(A6791,INSUMOS_AUX!A:F,6,FALSE),0)</f>
        <v>10.02</v>
      </c>
      <c r="G6791" s="375">
        <f>IF(C6791="M.O.",VLOOKUP(A6791,INSUMOS_AUX!A:F,6,FALSE),0)</f>
        <v>0</v>
      </c>
    </row>
    <row r="6792" spans="1:7">
      <c r="A6792" s="375">
        <v>38396</v>
      </c>
      <c r="B6792" s="372" t="s">
        <v>4090</v>
      </c>
      <c r="C6792" s="374" t="s">
        <v>43</v>
      </c>
      <c r="D6792" s="374" t="s">
        <v>2</v>
      </c>
      <c r="E6792" s="375">
        <v>2.7100000000000001E-5</v>
      </c>
      <c r="F6792" s="268">
        <f>IF(C6792="MAT.",VLOOKUP(A6792,INSUMOS_AUX!A:F,6,FALSE),0)</f>
        <v>308.81</v>
      </c>
      <c r="G6792" s="375">
        <f>IF(C6792="M.O.",VLOOKUP(A6792,INSUMOS_AUX!A:F,6,FALSE),0)</f>
        <v>0</v>
      </c>
    </row>
    <row r="6793" spans="1:7">
      <c r="A6793" s="375">
        <v>38399</v>
      </c>
      <c r="B6793" s="372" t="s">
        <v>914</v>
      </c>
      <c r="C6793" s="374" t="s">
        <v>43</v>
      </c>
      <c r="D6793" s="374" t="s">
        <v>2</v>
      </c>
      <c r="E6793" s="375">
        <v>1.3540000000000001E-4</v>
      </c>
      <c r="F6793" s="268">
        <f>IF(C6793="MAT.",VLOOKUP(A6793,INSUMOS_AUX!A:F,6,FALSE),0)</f>
        <v>123.87</v>
      </c>
      <c r="G6793" s="375">
        <f>IF(C6793="M.O.",VLOOKUP(A6793,INSUMOS_AUX!A:F,6,FALSE),0)</f>
        <v>0</v>
      </c>
    </row>
    <row r="6794" spans="1:7" ht="21">
      <c r="A6794" s="375">
        <v>38413</v>
      </c>
      <c r="B6794" s="372" t="s">
        <v>2921</v>
      </c>
      <c r="C6794" s="374" t="s">
        <v>43</v>
      </c>
      <c r="D6794" s="374" t="s">
        <v>2</v>
      </c>
      <c r="E6794" s="375">
        <v>2.2050000000000001E-5</v>
      </c>
      <c r="F6794" s="268">
        <f>IF(C6794="MAT.",VLOOKUP(A6794,INSUMOS_AUX!A:F,6,FALSE),0)</f>
        <v>623.17999999999995</v>
      </c>
      <c r="G6794" s="375">
        <f>IF(C6794="M.O.",VLOOKUP(A6794,INSUMOS_AUX!A:F,6,FALSE),0)</f>
        <v>0</v>
      </c>
    </row>
    <row r="6795" spans="1:7">
      <c r="A6795" s="375">
        <v>38476</v>
      </c>
      <c r="B6795" s="372" t="s">
        <v>2266</v>
      </c>
      <c r="C6795" s="374" t="s">
        <v>43</v>
      </c>
      <c r="D6795" s="374" t="s">
        <v>2</v>
      </c>
      <c r="E6795" s="375">
        <v>1.0285000000000001E-4</v>
      </c>
      <c r="F6795" s="268">
        <f>IF(C6795="MAT.",VLOOKUP(A6795,INSUMOS_AUX!A:F,6,FALSE),0)</f>
        <v>186.63</v>
      </c>
      <c r="G6795" s="375">
        <f>IF(C6795="M.O.",VLOOKUP(A6795,INSUMOS_AUX!A:F,6,FALSE),0)</f>
        <v>0</v>
      </c>
    </row>
    <row r="6796" spans="1:7">
      <c r="A6796" s="375">
        <v>38477</v>
      </c>
      <c r="B6796" s="372" t="s">
        <v>2267</v>
      </c>
      <c r="C6796" s="374" t="s">
        <v>43</v>
      </c>
      <c r="D6796" s="374" t="s">
        <v>2</v>
      </c>
      <c r="E6796" s="375">
        <v>2.2050000000000001E-5</v>
      </c>
      <c r="F6796" s="268">
        <f>IF(C6796="MAT.",VLOOKUP(A6796,INSUMOS_AUX!A:F,6,FALSE),0)</f>
        <v>528.54</v>
      </c>
      <c r="G6796" s="375">
        <f>IF(C6796="M.O.",VLOOKUP(A6796,INSUMOS_AUX!A:F,6,FALSE),0)</f>
        <v>0</v>
      </c>
    </row>
    <row r="6797" spans="1:7">
      <c r="A6797" s="96"/>
      <c r="B6797" s="110"/>
      <c r="C6797" s="97"/>
      <c r="D6797" s="97"/>
      <c r="E6797" s="97"/>
      <c r="F6797" s="97"/>
      <c r="G6797" s="97"/>
    </row>
    <row r="6798" spans="1:7">
      <c r="A6798" s="359" t="s">
        <v>6039</v>
      </c>
      <c r="B6798" s="358" t="s">
        <v>6040</v>
      </c>
      <c r="C6798" s="360" t="s">
        <v>75</v>
      </c>
      <c r="D6798" s="360" t="s">
        <v>93</v>
      </c>
      <c r="E6798" s="361">
        <v>10.8</v>
      </c>
      <c r="F6798" s="361">
        <f t="shared" ref="F6798:G6798" si="227">SUMPRODUCT($E6799:$E6823,F6799:F6823)</f>
        <v>15.863535783170001</v>
      </c>
      <c r="G6798" s="361">
        <f t="shared" si="227"/>
        <v>32.873200892</v>
      </c>
    </row>
    <row r="6799" spans="1:7">
      <c r="A6799" s="375">
        <v>10</v>
      </c>
      <c r="B6799" s="372" t="s">
        <v>332</v>
      </c>
      <c r="C6799" s="374" t="s">
        <v>43</v>
      </c>
      <c r="D6799" s="374" t="s">
        <v>2</v>
      </c>
      <c r="E6799" s="375">
        <v>3.1716042999999999E-2</v>
      </c>
      <c r="F6799" s="268">
        <f>IF(C6799="MAT.",VLOOKUP(A6799,INSUMOS_AUX!A:F,6,FALSE),0)</f>
        <v>6.13</v>
      </c>
      <c r="G6799" s="375">
        <f>IF(C6799="M.O.",VLOOKUP(A6799,INSUMOS_AUX!A:F,6,FALSE),0)</f>
        <v>0</v>
      </c>
    </row>
    <row r="6800" spans="1:7" ht="21">
      <c r="A6800" s="375">
        <v>11359</v>
      </c>
      <c r="B6800" s="372" t="s">
        <v>5603</v>
      </c>
      <c r="C6800" s="374" t="s">
        <v>43</v>
      </c>
      <c r="D6800" s="374" t="s">
        <v>2</v>
      </c>
      <c r="E6800" s="375">
        <v>2.6782100000000001E-4</v>
      </c>
      <c r="F6800" s="268">
        <f>IF(C6800="MAT.",VLOOKUP(A6800,INSUMOS_AUX!A:F,6,FALSE),0)</f>
        <v>604.45000000000005</v>
      </c>
      <c r="G6800" s="375">
        <f>IF(C6800="M.O.",VLOOKUP(A6800,INSUMOS_AUX!A:F,6,FALSE),0)</f>
        <v>0</v>
      </c>
    </row>
    <row r="6801" spans="1:7">
      <c r="A6801" s="375">
        <v>12815</v>
      </c>
      <c r="B6801" s="372" t="s">
        <v>2406</v>
      </c>
      <c r="C6801" s="374" t="s">
        <v>43</v>
      </c>
      <c r="D6801" s="374" t="s">
        <v>2</v>
      </c>
      <c r="E6801" s="375">
        <v>3.5877359999999997E-2</v>
      </c>
      <c r="F6801" s="268">
        <f>IF(C6801="MAT.",VLOOKUP(A6801,INSUMOS_AUX!A:F,6,FALSE),0)</f>
        <v>5.65</v>
      </c>
      <c r="G6801" s="375">
        <f>IF(C6801="M.O.",VLOOKUP(A6801,INSUMOS_AUX!A:F,6,FALSE),0)</f>
        <v>0</v>
      </c>
    </row>
    <row r="6802" spans="1:7">
      <c r="A6802" s="375">
        <v>12892</v>
      </c>
      <c r="B6802" s="372" t="s">
        <v>328</v>
      </c>
      <c r="C6802" s="374" t="s">
        <v>43</v>
      </c>
      <c r="D6802" s="374" t="s">
        <v>98</v>
      </c>
      <c r="E6802" s="375">
        <v>5.4334078000000001E-2</v>
      </c>
      <c r="F6802" s="268">
        <f>IF(C6802="MAT.",VLOOKUP(A6802,INSUMOS_AUX!A:F,6,FALSE),0)</f>
        <v>9</v>
      </c>
      <c r="G6802" s="375">
        <f>IF(C6802="M.O.",VLOOKUP(A6802,INSUMOS_AUX!A:F,6,FALSE),0)</f>
        <v>0</v>
      </c>
    </row>
    <row r="6803" spans="1:7">
      <c r="A6803" s="375">
        <v>12893</v>
      </c>
      <c r="B6803" s="372" t="s">
        <v>329</v>
      </c>
      <c r="C6803" s="374" t="s">
        <v>43</v>
      </c>
      <c r="D6803" s="374" t="s">
        <v>98</v>
      </c>
      <c r="E6803" s="375">
        <v>6.3335559999999997E-3</v>
      </c>
      <c r="F6803" s="268">
        <f>IF(C6803="MAT.",VLOOKUP(A6803,INSUMOS_AUX!A:F,6,FALSE),0)</f>
        <v>48</v>
      </c>
      <c r="G6803" s="375">
        <f>IF(C6803="M.O.",VLOOKUP(A6803,INSUMOS_AUX!A:F,6,FALSE),0)</f>
        <v>0</v>
      </c>
    </row>
    <row r="6804" spans="1:7">
      <c r="A6804" s="375">
        <v>25966</v>
      </c>
      <c r="B6804" s="372" t="s">
        <v>3980</v>
      </c>
      <c r="C6804" s="374" t="s">
        <v>43</v>
      </c>
      <c r="D6804" s="374" t="s">
        <v>113</v>
      </c>
      <c r="E6804" s="375">
        <v>5.9794940000000001E-3</v>
      </c>
      <c r="F6804" s="268">
        <f>IF(C6804="MAT.",VLOOKUP(A6804,INSUMOS_AUX!A:F,6,FALSE),0)</f>
        <v>13.63</v>
      </c>
      <c r="G6804" s="375">
        <f>IF(C6804="M.O.",VLOOKUP(A6804,INSUMOS_AUX!A:F,6,FALSE),0)</f>
        <v>0</v>
      </c>
    </row>
    <row r="6805" spans="1:7">
      <c r="A6805" s="375">
        <v>2711</v>
      </c>
      <c r="B6805" s="372" t="s">
        <v>334</v>
      </c>
      <c r="C6805" s="374" t="s">
        <v>43</v>
      </c>
      <c r="D6805" s="374" t="s">
        <v>2</v>
      </c>
      <c r="E6805" s="375">
        <v>2.6291579999999999E-3</v>
      </c>
      <c r="F6805" s="268">
        <f>IF(C6805="MAT.",VLOOKUP(A6805,INSUMOS_AUX!A:F,6,FALSE),0)</f>
        <v>100.24</v>
      </c>
      <c r="G6805" s="375">
        <f>IF(C6805="M.O.",VLOOKUP(A6805,INSUMOS_AUX!A:F,6,FALSE),0)</f>
        <v>0</v>
      </c>
    </row>
    <row r="6806" spans="1:7">
      <c r="A6806" s="375">
        <v>36144</v>
      </c>
      <c r="B6806" s="372" t="s">
        <v>4026</v>
      </c>
      <c r="C6806" s="374" t="s">
        <v>43</v>
      </c>
      <c r="D6806" s="374" t="s">
        <v>2</v>
      </c>
      <c r="E6806" s="375">
        <v>0.44104336300000002</v>
      </c>
      <c r="F6806" s="268">
        <f>IF(C6806="MAT.",VLOOKUP(A6806,INSUMOS_AUX!A:F,6,FALSE),0)</f>
        <v>1.1200000000000001</v>
      </c>
      <c r="G6806" s="375">
        <f>IF(C6806="M.O.",VLOOKUP(A6806,INSUMOS_AUX!A:F,6,FALSE),0)</f>
        <v>0</v>
      </c>
    </row>
    <row r="6807" spans="1:7">
      <c r="A6807" s="375">
        <v>36146</v>
      </c>
      <c r="B6807" s="372" t="s">
        <v>3883</v>
      </c>
      <c r="C6807" s="374" t="s">
        <v>43</v>
      </c>
      <c r="D6807" s="374" t="s">
        <v>2</v>
      </c>
      <c r="E6807" s="375">
        <v>4.9066270000000002E-3</v>
      </c>
      <c r="F6807" s="268">
        <f>IF(C6807="MAT.",VLOOKUP(A6807,INSUMOS_AUX!A:F,6,FALSE),0)</f>
        <v>170</v>
      </c>
      <c r="G6807" s="375">
        <f>IF(C6807="M.O.",VLOOKUP(A6807,INSUMOS_AUX!A:F,6,FALSE),0)</f>
        <v>0</v>
      </c>
    </row>
    <row r="6808" spans="1:7" ht="21">
      <c r="A6808" s="375">
        <v>36149</v>
      </c>
      <c r="B6808" s="372" t="s">
        <v>4647</v>
      </c>
      <c r="C6808" s="374" t="s">
        <v>43</v>
      </c>
      <c r="D6808" s="374" t="s">
        <v>2</v>
      </c>
      <c r="E6808" s="375">
        <v>2.8483200000000001E-3</v>
      </c>
      <c r="F6808" s="268">
        <f>IF(C6808="MAT.",VLOOKUP(A6808,INSUMOS_AUX!A:F,6,FALSE),0)</f>
        <v>117.5</v>
      </c>
      <c r="G6808" s="375">
        <f>IF(C6808="M.O.",VLOOKUP(A6808,INSUMOS_AUX!A:F,6,FALSE),0)</f>
        <v>0</v>
      </c>
    </row>
    <row r="6809" spans="1:7">
      <c r="A6809" s="375">
        <v>36150</v>
      </c>
      <c r="B6809" s="372" t="s">
        <v>780</v>
      </c>
      <c r="C6809" s="374" t="s">
        <v>43</v>
      </c>
      <c r="D6809" s="374" t="s">
        <v>2</v>
      </c>
      <c r="E6809" s="375">
        <v>1.0468763000000001E-2</v>
      </c>
      <c r="F6809" s="268">
        <f>IF(C6809="MAT.",VLOOKUP(A6809,INSUMOS_AUX!A:F,6,FALSE),0)</f>
        <v>29.7</v>
      </c>
      <c r="G6809" s="375">
        <f>IF(C6809="M.O.",VLOOKUP(A6809,INSUMOS_AUX!A:F,6,FALSE),0)</f>
        <v>0</v>
      </c>
    </row>
    <row r="6810" spans="1:7" ht="21">
      <c r="A6810" s="375">
        <v>36153</v>
      </c>
      <c r="B6810" s="372" t="s">
        <v>4184</v>
      </c>
      <c r="C6810" s="374" t="s">
        <v>43</v>
      </c>
      <c r="D6810" s="374" t="s">
        <v>2</v>
      </c>
      <c r="E6810" s="375">
        <v>4.2526999999999999E-3</v>
      </c>
      <c r="F6810" s="268">
        <f>IF(C6810="MAT.",VLOOKUP(A6810,INSUMOS_AUX!A:F,6,FALSE),0)</f>
        <v>133.75</v>
      </c>
      <c r="G6810" s="375">
        <f>IF(C6810="M.O.",VLOOKUP(A6810,INSUMOS_AUX!A:F,6,FALSE),0)</f>
        <v>0</v>
      </c>
    </row>
    <row r="6811" spans="1:7">
      <c r="A6811" s="375">
        <v>37370</v>
      </c>
      <c r="B6811" s="372" t="s">
        <v>104</v>
      </c>
      <c r="C6811" s="374" t="s">
        <v>43</v>
      </c>
      <c r="D6811" s="374" t="s">
        <v>97</v>
      </c>
      <c r="E6811" s="375">
        <v>3.956</v>
      </c>
      <c r="F6811" s="268">
        <f>IF(C6811="MAT.",VLOOKUP(A6811,INSUMOS_AUX!A:F,6,FALSE),0)</f>
        <v>1.7</v>
      </c>
      <c r="G6811" s="375">
        <f>IF(C6811="M.O.",VLOOKUP(A6811,INSUMOS_AUX!A:F,6,FALSE),0)</f>
        <v>0</v>
      </c>
    </row>
    <row r="6812" spans="1:7">
      <c r="A6812" s="375">
        <v>37371</v>
      </c>
      <c r="B6812" s="372" t="s">
        <v>105</v>
      </c>
      <c r="C6812" s="374" t="s">
        <v>43</v>
      </c>
      <c r="D6812" s="374" t="s">
        <v>97</v>
      </c>
      <c r="E6812" s="375">
        <v>3.956</v>
      </c>
      <c r="F6812" s="268">
        <f>IF(C6812="MAT.",VLOOKUP(A6812,INSUMOS_AUX!A:F,6,FALSE),0)</f>
        <v>0.64</v>
      </c>
      <c r="G6812" s="375">
        <f>IF(C6812="M.O.",VLOOKUP(A6812,INSUMOS_AUX!A:F,6,FALSE),0)</f>
        <v>0</v>
      </c>
    </row>
    <row r="6813" spans="1:7">
      <c r="A6813" s="375">
        <v>37372</v>
      </c>
      <c r="B6813" s="372" t="s">
        <v>106</v>
      </c>
      <c r="C6813" s="374" t="s">
        <v>43</v>
      </c>
      <c r="D6813" s="374" t="s">
        <v>97</v>
      </c>
      <c r="E6813" s="375">
        <v>3.956</v>
      </c>
      <c r="F6813" s="268">
        <f>IF(C6813="MAT.",VLOOKUP(A6813,INSUMOS_AUX!A:F,6,FALSE),0)</f>
        <v>0.37</v>
      </c>
      <c r="G6813" s="375">
        <f>IF(C6813="M.O.",VLOOKUP(A6813,INSUMOS_AUX!A:F,6,FALSE),0)</f>
        <v>0</v>
      </c>
    </row>
    <row r="6814" spans="1:7">
      <c r="A6814" s="375">
        <v>37373</v>
      </c>
      <c r="B6814" s="372" t="s">
        <v>107</v>
      </c>
      <c r="C6814" s="374" t="s">
        <v>43</v>
      </c>
      <c r="D6814" s="374" t="s">
        <v>97</v>
      </c>
      <c r="E6814" s="375">
        <v>3.956</v>
      </c>
      <c r="F6814" s="268">
        <f>IF(C6814="MAT.",VLOOKUP(A6814,INSUMOS_AUX!A:F,6,FALSE),0)</f>
        <v>0.02</v>
      </c>
      <c r="G6814" s="375">
        <f>IF(C6814="M.O.",VLOOKUP(A6814,INSUMOS_AUX!A:F,6,FALSE),0)</f>
        <v>0</v>
      </c>
    </row>
    <row r="6815" spans="1:7">
      <c r="A6815" s="375">
        <v>38382</v>
      </c>
      <c r="B6815" s="372" t="s">
        <v>2915</v>
      </c>
      <c r="C6815" s="374" t="s">
        <v>43</v>
      </c>
      <c r="D6815" s="374" t="s">
        <v>2</v>
      </c>
      <c r="E6815" s="375">
        <v>1.079988E-2</v>
      </c>
      <c r="F6815" s="268">
        <f>IF(C6815="MAT.",VLOOKUP(A6815,INSUMOS_AUX!A:F,6,FALSE),0)</f>
        <v>7.37</v>
      </c>
      <c r="G6815" s="375">
        <f>IF(C6815="M.O.",VLOOKUP(A6815,INSUMOS_AUX!A:F,6,FALSE),0)</f>
        <v>0</v>
      </c>
    </row>
    <row r="6816" spans="1:7">
      <c r="A6816" s="375">
        <v>38390</v>
      </c>
      <c r="B6816" s="372" t="s">
        <v>4067</v>
      </c>
      <c r="C6816" s="374" t="s">
        <v>43</v>
      </c>
      <c r="D6816" s="374" t="s">
        <v>2</v>
      </c>
      <c r="E6816" s="375">
        <v>5.9794940000000001E-3</v>
      </c>
      <c r="F6816" s="268">
        <f>IF(C6816="MAT.",VLOOKUP(A6816,INSUMOS_AUX!A:F,6,FALSE),0)</f>
        <v>22.22</v>
      </c>
      <c r="G6816" s="375">
        <f>IF(C6816="M.O.",VLOOKUP(A6816,INSUMOS_AUX!A:F,6,FALSE),0)</f>
        <v>0</v>
      </c>
    </row>
    <row r="6817" spans="1:7">
      <c r="A6817" s="375">
        <v>38393</v>
      </c>
      <c r="B6817" s="372" t="s">
        <v>4066</v>
      </c>
      <c r="C6817" s="374" t="s">
        <v>43</v>
      </c>
      <c r="D6817" s="374" t="s">
        <v>2</v>
      </c>
      <c r="E6817" s="375">
        <v>5.9794940000000001E-3</v>
      </c>
      <c r="F6817" s="268">
        <f>IF(C6817="MAT.",VLOOKUP(A6817,INSUMOS_AUX!A:F,6,FALSE),0)</f>
        <v>10.02</v>
      </c>
      <c r="G6817" s="375">
        <f>IF(C6817="M.O.",VLOOKUP(A6817,INSUMOS_AUX!A:F,6,FALSE),0)</f>
        <v>0</v>
      </c>
    </row>
    <row r="6818" spans="1:7">
      <c r="A6818" s="375">
        <v>38396</v>
      </c>
      <c r="B6818" s="372" t="s">
        <v>4090</v>
      </c>
      <c r="C6818" s="374" t="s">
        <v>43</v>
      </c>
      <c r="D6818" s="374" t="s">
        <v>2</v>
      </c>
      <c r="E6818" s="375">
        <v>2.14415E-4</v>
      </c>
      <c r="F6818" s="268">
        <f>IF(C6818="MAT.",VLOOKUP(A6818,INSUMOS_AUX!A:F,6,FALSE),0)</f>
        <v>308.81</v>
      </c>
      <c r="G6818" s="375">
        <f>IF(C6818="M.O.",VLOOKUP(A6818,INSUMOS_AUX!A:F,6,FALSE),0)</f>
        <v>0</v>
      </c>
    </row>
    <row r="6819" spans="1:7">
      <c r="A6819" s="375">
        <v>38399</v>
      </c>
      <c r="B6819" s="372" t="s">
        <v>914</v>
      </c>
      <c r="C6819" s="374" t="s">
        <v>43</v>
      </c>
      <c r="D6819" s="374" t="s">
        <v>2</v>
      </c>
      <c r="E6819" s="375">
        <v>1.0712849999999999E-3</v>
      </c>
      <c r="F6819" s="268">
        <f>IF(C6819="MAT.",VLOOKUP(A6819,INSUMOS_AUX!A:F,6,FALSE),0)</f>
        <v>123.87</v>
      </c>
      <c r="G6819" s="375">
        <f>IF(C6819="M.O.",VLOOKUP(A6819,INSUMOS_AUX!A:F,6,FALSE),0)</f>
        <v>0</v>
      </c>
    </row>
    <row r="6820" spans="1:7" ht="21">
      <c r="A6820" s="375">
        <v>38413</v>
      </c>
      <c r="B6820" s="372" t="s">
        <v>2921</v>
      </c>
      <c r="C6820" s="374" t="s">
        <v>43</v>
      </c>
      <c r="D6820" s="374" t="s">
        <v>2</v>
      </c>
      <c r="E6820" s="375">
        <v>1.7446000000000001E-4</v>
      </c>
      <c r="F6820" s="268">
        <f>IF(C6820="MAT.",VLOOKUP(A6820,INSUMOS_AUX!A:F,6,FALSE),0)</f>
        <v>623.17999999999995</v>
      </c>
      <c r="G6820" s="375">
        <f>IF(C6820="M.O.",VLOOKUP(A6820,INSUMOS_AUX!A:F,6,FALSE),0)</f>
        <v>0</v>
      </c>
    </row>
    <row r="6821" spans="1:7">
      <c r="A6821" s="375">
        <v>38476</v>
      </c>
      <c r="B6821" s="372" t="s">
        <v>2266</v>
      </c>
      <c r="C6821" s="374" t="s">
        <v>43</v>
      </c>
      <c r="D6821" s="374" t="s">
        <v>2</v>
      </c>
      <c r="E6821" s="375">
        <v>8.13749E-4</v>
      </c>
      <c r="F6821" s="268">
        <f>IF(C6821="MAT.",VLOOKUP(A6821,INSUMOS_AUX!A:F,6,FALSE),0)</f>
        <v>186.63</v>
      </c>
      <c r="G6821" s="375">
        <f>IF(C6821="M.O.",VLOOKUP(A6821,INSUMOS_AUX!A:F,6,FALSE),0)</f>
        <v>0</v>
      </c>
    </row>
    <row r="6822" spans="1:7">
      <c r="A6822" s="375">
        <v>38477</v>
      </c>
      <c r="B6822" s="372" t="s">
        <v>2267</v>
      </c>
      <c r="C6822" s="374" t="s">
        <v>43</v>
      </c>
      <c r="D6822" s="374" t="s">
        <v>2</v>
      </c>
      <c r="E6822" s="375">
        <v>1.7446000000000001E-4</v>
      </c>
      <c r="F6822" s="268">
        <f>IF(C6822="MAT.",VLOOKUP(A6822,INSUMOS_AUX!A:F,6,FALSE),0)</f>
        <v>528.54</v>
      </c>
      <c r="G6822" s="375">
        <f>IF(C6822="M.O.",VLOOKUP(A6822,INSUMOS_AUX!A:F,6,FALSE),0)</f>
        <v>0</v>
      </c>
    </row>
    <row r="6823" spans="1:7">
      <c r="A6823" s="375">
        <v>6111</v>
      </c>
      <c r="B6823" s="372" t="s">
        <v>109</v>
      </c>
      <c r="C6823" s="374" t="s">
        <v>92</v>
      </c>
      <c r="D6823" s="374" t="s">
        <v>97</v>
      </c>
      <c r="E6823" s="375">
        <v>4.0236476000000003</v>
      </c>
      <c r="F6823" s="268">
        <f>IF(C6823="MAT.",VLOOKUP(A6823,INSUMOS_AUX!A:F,6,FALSE),0)</f>
        <v>0</v>
      </c>
      <c r="G6823" s="375">
        <f>IF(C6823="M.O.",VLOOKUP(A6823,INSUMOS_AUX!A:F,6,FALSE),0)</f>
        <v>8.17</v>
      </c>
    </row>
    <row r="6824" spans="1:7">
      <c r="A6824" s="96"/>
      <c r="B6824" s="110"/>
      <c r="C6824" s="97"/>
      <c r="D6824" s="97"/>
      <c r="E6824" s="97"/>
      <c r="F6824" s="97"/>
      <c r="G6824" s="97"/>
    </row>
    <row r="6825" spans="1:7">
      <c r="A6825" s="359" t="s">
        <v>6041</v>
      </c>
      <c r="B6825" s="358" t="s">
        <v>6042</v>
      </c>
      <c r="C6825" s="360" t="s">
        <v>75</v>
      </c>
      <c r="D6825" s="360" t="s">
        <v>93</v>
      </c>
      <c r="E6825" s="361">
        <v>12.42</v>
      </c>
      <c r="F6825" s="361">
        <f t="shared" ref="F6825:G6825" si="228">SUMPRODUCT($E6826:$E6857,F6826:F6857)</f>
        <v>6.7750032543100023</v>
      </c>
      <c r="G6825" s="361">
        <f t="shared" si="228"/>
        <v>16.333018342999999</v>
      </c>
    </row>
    <row r="6826" spans="1:7">
      <c r="A6826" s="375">
        <v>10</v>
      </c>
      <c r="B6826" s="372" t="s">
        <v>332</v>
      </c>
      <c r="C6826" s="374" t="s">
        <v>43</v>
      </c>
      <c r="D6826" s="374" t="s">
        <v>2</v>
      </c>
      <c r="E6826" s="375">
        <v>5.2833350000000001E-3</v>
      </c>
      <c r="F6826" s="268">
        <f>IF(C6826="MAT.",VLOOKUP(A6826,INSUMOS_AUX!A:F,6,FALSE),0)</f>
        <v>6.13</v>
      </c>
      <c r="G6826" s="375">
        <f>IF(C6826="M.O.",VLOOKUP(A6826,INSUMOS_AUX!A:F,6,FALSE),0)</f>
        <v>0</v>
      </c>
    </row>
    <row r="6827" spans="1:7" ht="21">
      <c r="A6827" s="375">
        <v>11359</v>
      </c>
      <c r="B6827" s="372" t="s">
        <v>5603</v>
      </c>
      <c r="C6827" s="374" t="s">
        <v>43</v>
      </c>
      <c r="D6827" s="374" t="s">
        <v>2</v>
      </c>
      <c r="E6827" s="375">
        <v>4.4613999999999997E-5</v>
      </c>
      <c r="F6827" s="268">
        <f>IF(C6827="MAT.",VLOOKUP(A6827,INSUMOS_AUX!A:F,6,FALSE),0)</f>
        <v>604.45000000000005</v>
      </c>
      <c r="G6827" s="375">
        <f>IF(C6827="M.O.",VLOOKUP(A6827,INSUMOS_AUX!A:F,6,FALSE),0)</f>
        <v>0</v>
      </c>
    </row>
    <row r="6828" spans="1:7">
      <c r="A6828" s="375">
        <v>12815</v>
      </c>
      <c r="B6828" s="372" t="s">
        <v>2406</v>
      </c>
      <c r="C6828" s="374" t="s">
        <v>43</v>
      </c>
      <c r="D6828" s="374" t="s">
        <v>2</v>
      </c>
      <c r="E6828" s="375">
        <v>5.9765369999999996E-3</v>
      </c>
      <c r="F6828" s="268">
        <f>IF(C6828="MAT.",VLOOKUP(A6828,INSUMOS_AUX!A:F,6,FALSE),0)</f>
        <v>5.65</v>
      </c>
      <c r="G6828" s="375">
        <f>IF(C6828="M.O.",VLOOKUP(A6828,INSUMOS_AUX!A:F,6,FALSE),0)</f>
        <v>0</v>
      </c>
    </row>
    <row r="6829" spans="1:7">
      <c r="A6829" s="375">
        <v>12892</v>
      </c>
      <c r="B6829" s="372" t="s">
        <v>328</v>
      </c>
      <c r="C6829" s="374" t="s">
        <v>43</v>
      </c>
      <c r="D6829" s="374" t="s">
        <v>98</v>
      </c>
      <c r="E6829" s="375">
        <v>1.6302969E-2</v>
      </c>
      <c r="F6829" s="268">
        <f>IF(C6829="MAT.",VLOOKUP(A6829,INSUMOS_AUX!A:F,6,FALSE),0)</f>
        <v>9</v>
      </c>
      <c r="G6829" s="375">
        <f>IF(C6829="M.O.",VLOOKUP(A6829,INSUMOS_AUX!A:F,6,FALSE),0)</f>
        <v>0</v>
      </c>
    </row>
    <row r="6830" spans="1:7">
      <c r="A6830" s="375">
        <v>12893</v>
      </c>
      <c r="B6830" s="372" t="s">
        <v>329</v>
      </c>
      <c r="C6830" s="374" t="s">
        <v>43</v>
      </c>
      <c r="D6830" s="374" t="s">
        <v>98</v>
      </c>
      <c r="E6830" s="375">
        <v>1.9003869999999999E-3</v>
      </c>
      <c r="F6830" s="268">
        <f>IF(C6830="MAT.",VLOOKUP(A6830,INSUMOS_AUX!A:F,6,FALSE),0)</f>
        <v>48</v>
      </c>
      <c r="G6830" s="375">
        <f>IF(C6830="M.O.",VLOOKUP(A6830,INSUMOS_AUX!A:F,6,FALSE),0)</f>
        <v>0</v>
      </c>
    </row>
    <row r="6831" spans="1:7" ht="21">
      <c r="A6831" s="375">
        <v>13458</v>
      </c>
      <c r="B6831" s="372" t="s">
        <v>1549</v>
      </c>
      <c r="C6831" s="374" t="s">
        <v>43</v>
      </c>
      <c r="D6831" s="374" t="s">
        <v>2</v>
      </c>
      <c r="E6831" s="375">
        <v>5.3810000000000001E-5</v>
      </c>
      <c r="F6831" s="268">
        <f>IF(C6831="MAT.",VLOOKUP(A6831,INSUMOS_AUX!A:F,6,FALSE),0)</f>
        <v>11971.23</v>
      </c>
      <c r="G6831" s="375">
        <f>IF(C6831="M.O.",VLOOKUP(A6831,INSUMOS_AUX!A:F,6,FALSE),0)</f>
        <v>0</v>
      </c>
    </row>
    <row r="6832" spans="1:7">
      <c r="A6832" s="375">
        <v>25966</v>
      </c>
      <c r="B6832" s="372" t="s">
        <v>3980</v>
      </c>
      <c r="C6832" s="374" t="s">
        <v>43</v>
      </c>
      <c r="D6832" s="374" t="s">
        <v>113</v>
      </c>
      <c r="E6832" s="375">
        <v>9.9607899999999997E-4</v>
      </c>
      <c r="F6832" s="268">
        <f>IF(C6832="MAT.",VLOOKUP(A6832,INSUMOS_AUX!A:F,6,FALSE),0)</f>
        <v>13.63</v>
      </c>
      <c r="G6832" s="375">
        <f>IF(C6832="M.O.",VLOOKUP(A6832,INSUMOS_AUX!A:F,6,FALSE),0)</f>
        <v>0</v>
      </c>
    </row>
    <row r="6833" spans="1:7">
      <c r="A6833" s="375">
        <v>2711</v>
      </c>
      <c r="B6833" s="372" t="s">
        <v>334</v>
      </c>
      <c r="C6833" s="374" t="s">
        <v>43</v>
      </c>
      <c r="D6833" s="374" t="s">
        <v>2</v>
      </c>
      <c r="E6833" s="375">
        <v>4.37971E-4</v>
      </c>
      <c r="F6833" s="268">
        <f>IF(C6833="MAT.",VLOOKUP(A6833,INSUMOS_AUX!A:F,6,FALSE),0)</f>
        <v>100.24</v>
      </c>
      <c r="G6833" s="375">
        <f>IF(C6833="M.O.",VLOOKUP(A6833,INSUMOS_AUX!A:F,6,FALSE),0)</f>
        <v>0</v>
      </c>
    </row>
    <row r="6834" spans="1:7">
      <c r="A6834" s="375">
        <v>36144</v>
      </c>
      <c r="B6834" s="372" t="s">
        <v>4026</v>
      </c>
      <c r="C6834" s="374" t="s">
        <v>43</v>
      </c>
      <c r="D6834" s="374" t="s">
        <v>2</v>
      </c>
      <c r="E6834" s="375">
        <v>0.13233530700000001</v>
      </c>
      <c r="F6834" s="268">
        <f>IF(C6834="MAT.",VLOOKUP(A6834,INSUMOS_AUX!A:F,6,FALSE),0)</f>
        <v>1.1200000000000001</v>
      </c>
      <c r="G6834" s="375">
        <f>IF(C6834="M.O.",VLOOKUP(A6834,INSUMOS_AUX!A:F,6,FALSE),0)</f>
        <v>0</v>
      </c>
    </row>
    <row r="6835" spans="1:7">
      <c r="A6835" s="375">
        <v>36146</v>
      </c>
      <c r="B6835" s="372" t="s">
        <v>3883</v>
      </c>
      <c r="C6835" s="374" t="s">
        <v>43</v>
      </c>
      <c r="D6835" s="374" t="s">
        <v>2</v>
      </c>
      <c r="E6835" s="375">
        <v>1.472236E-3</v>
      </c>
      <c r="F6835" s="268">
        <f>IF(C6835="MAT.",VLOOKUP(A6835,INSUMOS_AUX!A:F,6,FALSE),0)</f>
        <v>170</v>
      </c>
      <c r="G6835" s="375">
        <f>IF(C6835="M.O.",VLOOKUP(A6835,INSUMOS_AUX!A:F,6,FALSE),0)</f>
        <v>0</v>
      </c>
    </row>
    <row r="6836" spans="1:7" ht="21">
      <c r="A6836" s="375">
        <v>36149</v>
      </c>
      <c r="B6836" s="372" t="s">
        <v>4647</v>
      </c>
      <c r="C6836" s="374" t="s">
        <v>43</v>
      </c>
      <c r="D6836" s="374" t="s">
        <v>2</v>
      </c>
      <c r="E6836" s="375">
        <v>8.5464000000000004E-4</v>
      </c>
      <c r="F6836" s="268">
        <f>IF(C6836="MAT.",VLOOKUP(A6836,INSUMOS_AUX!A:F,6,FALSE),0)</f>
        <v>117.5</v>
      </c>
      <c r="G6836" s="375">
        <f>IF(C6836="M.O.",VLOOKUP(A6836,INSUMOS_AUX!A:F,6,FALSE),0)</f>
        <v>0</v>
      </c>
    </row>
    <row r="6837" spans="1:7">
      <c r="A6837" s="375">
        <v>36150</v>
      </c>
      <c r="B6837" s="372" t="s">
        <v>780</v>
      </c>
      <c r="C6837" s="374" t="s">
        <v>43</v>
      </c>
      <c r="D6837" s="374" t="s">
        <v>2</v>
      </c>
      <c r="E6837" s="375">
        <v>3.1411579999999998E-3</v>
      </c>
      <c r="F6837" s="268">
        <f>IF(C6837="MAT.",VLOOKUP(A6837,INSUMOS_AUX!A:F,6,FALSE),0)</f>
        <v>29.7</v>
      </c>
      <c r="G6837" s="375">
        <f>IF(C6837="M.O.",VLOOKUP(A6837,INSUMOS_AUX!A:F,6,FALSE),0)</f>
        <v>0</v>
      </c>
    </row>
    <row r="6838" spans="1:7" ht="21">
      <c r="A6838" s="375">
        <v>36153</v>
      </c>
      <c r="B6838" s="372" t="s">
        <v>4184</v>
      </c>
      <c r="C6838" s="374" t="s">
        <v>43</v>
      </c>
      <c r="D6838" s="374" t="s">
        <v>2</v>
      </c>
      <c r="E6838" s="375">
        <v>1.2760250000000001E-3</v>
      </c>
      <c r="F6838" s="268">
        <f>IF(C6838="MAT.",VLOOKUP(A6838,INSUMOS_AUX!A:F,6,FALSE),0)</f>
        <v>133.75</v>
      </c>
      <c r="G6838" s="375">
        <f>IF(C6838="M.O.",VLOOKUP(A6838,INSUMOS_AUX!A:F,6,FALSE),0)</f>
        <v>0</v>
      </c>
    </row>
    <row r="6839" spans="1:7">
      <c r="A6839" s="375">
        <v>37370</v>
      </c>
      <c r="B6839" s="372" t="s">
        <v>104</v>
      </c>
      <c r="C6839" s="374" t="s">
        <v>43</v>
      </c>
      <c r="D6839" s="374" t="s">
        <v>97</v>
      </c>
      <c r="E6839" s="375">
        <v>1.196</v>
      </c>
      <c r="F6839" s="268">
        <f>IF(C6839="MAT.",VLOOKUP(A6839,INSUMOS_AUX!A:F,6,FALSE),0)</f>
        <v>1.7</v>
      </c>
      <c r="G6839" s="375">
        <f>IF(C6839="M.O.",VLOOKUP(A6839,INSUMOS_AUX!A:F,6,FALSE),0)</f>
        <v>0</v>
      </c>
    </row>
    <row r="6840" spans="1:7">
      <c r="A6840" s="375">
        <v>37371</v>
      </c>
      <c r="B6840" s="372" t="s">
        <v>105</v>
      </c>
      <c r="C6840" s="374" t="s">
        <v>43</v>
      </c>
      <c r="D6840" s="374" t="s">
        <v>97</v>
      </c>
      <c r="E6840" s="375">
        <v>1.196</v>
      </c>
      <c r="F6840" s="268">
        <f>IF(C6840="MAT.",VLOOKUP(A6840,INSUMOS_AUX!A:F,6,FALSE),0)</f>
        <v>0.64</v>
      </c>
      <c r="G6840" s="375">
        <f>IF(C6840="M.O.",VLOOKUP(A6840,INSUMOS_AUX!A:F,6,FALSE),0)</f>
        <v>0</v>
      </c>
    </row>
    <row r="6841" spans="1:7">
      <c r="A6841" s="375">
        <v>37372</v>
      </c>
      <c r="B6841" s="372" t="s">
        <v>106</v>
      </c>
      <c r="C6841" s="374" t="s">
        <v>43</v>
      </c>
      <c r="D6841" s="374" t="s">
        <v>97</v>
      </c>
      <c r="E6841" s="375">
        <v>1.196</v>
      </c>
      <c r="F6841" s="268">
        <f>IF(C6841="MAT.",VLOOKUP(A6841,INSUMOS_AUX!A:F,6,FALSE),0)</f>
        <v>0.37</v>
      </c>
      <c r="G6841" s="375">
        <f>IF(C6841="M.O.",VLOOKUP(A6841,INSUMOS_AUX!A:F,6,FALSE),0)</f>
        <v>0</v>
      </c>
    </row>
    <row r="6842" spans="1:7">
      <c r="A6842" s="375">
        <v>37373</v>
      </c>
      <c r="B6842" s="372" t="s">
        <v>107</v>
      </c>
      <c r="C6842" s="374" t="s">
        <v>43</v>
      </c>
      <c r="D6842" s="374" t="s">
        <v>97</v>
      </c>
      <c r="E6842" s="375">
        <v>1.196</v>
      </c>
      <c r="F6842" s="268">
        <f>IF(C6842="MAT.",VLOOKUP(A6842,INSUMOS_AUX!A:F,6,FALSE),0)</f>
        <v>0.02</v>
      </c>
      <c r="G6842" s="375">
        <f>IF(C6842="M.O.",VLOOKUP(A6842,INSUMOS_AUX!A:F,6,FALSE),0)</f>
        <v>0</v>
      </c>
    </row>
    <row r="6843" spans="1:7" ht="31.5">
      <c r="A6843" s="375">
        <v>37736</v>
      </c>
      <c r="B6843" s="372" t="s">
        <v>4223</v>
      </c>
      <c r="C6843" s="374" t="s">
        <v>43</v>
      </c>
      <c r="D6843" s="374" t="s">
        <v>2</v>
      </c>
      <c r="E6843" s="375">
        <v>8.4300000000000002E-7</v>
      </c>
      <c r="F6843" s="268">
        <f>IF(C6843="MAT.",VLOOKUP(A6843,INSUMOS_AUX!A:F,6,FALSE),0)</f>
        <v>39000</v>
      </c>
      <c r="G6843" s="375">
        <f>IF(C6843="M.O.",VLOOKUP(A6843,INSUMOS_AUX!A:F,6,FALSE),0)</f>
        <v>0</v>
      </c>
    </row>
    <row r="6844" spans="1:7" ht="31.5">
      <c r="A6844" s="375">
        <v>37747</v>
      </c>
      <c r="B6844" s="372" t="s">
        <v>1334</v>
      </c>
      <c r="C6844" s="374" t="s">
        <v>43</v>
      </c>
      <c r="D6844" s="374" t="s">
        <v>2</v>
      </c>
      <c r="E6844" s="375">
        <v>8.4300000000000002E-7</v>
      </c>
      <c r="F6844" s="268">
        <f>IF(C6844="MAT.",VLOOKUP(A6844,INSUMOS_AUX!A:F,6,FALSE),0)</f>
        <v>237870.12</v>
      </c>
      <c r="G6844" s="375">
        <f>IF(C6844="M.O.",VLOOKUP(A6844,INSUMOS_AUX!A:F,6,FALSE),0)</f>
        <v>0</v>
      </c>
    </row>
    <row r="6845" spans="1:7">
      <c r="A6845" s="375">
        <v>38382</v>
      </c>
      <c r="B6845" s="372" t="s">
        <v>2915</v>
      </c>
      <c r="C6845" s="374" t="s">
        <v>43</v>
      </c>
      <c r="D6845" s="374" t="s">
        <v>2</v>
      </c>
      <c r="E6845" s="375">
        <v>1.7990700000000001E-3</v>
      </c>
      <c r="F6845" s="268">
        <f>IF(C6845="MAT.",VLOOKUP(A6845,INSUMOS_AUX!A:F,6,FALSE),0)</f>
        <v>7.37</v>
      </c>
      <c r="G6845" s="375">
        <f>IF(C6845="M.O.",VLOOKUP(A6845,INSUMOS_AUX!A:F,6,FALSE),0)</f>
        <v>0</v>
      </c>
    </row>
    <row r="6846" spans="1:7">
      <c r="A6846" s="375">
        <v>38390</v>
      </c>
      <c r="B6846" s="372" t="s">
        <v>4067</v>
      </c>
      <c r="C6846" s="374" t="s">
        <v>43</v>
      </c>
      <c r="D6846" s="374" t="s">
        <v>2</v>
      </c>
      <c r="E6846" s="375">
        <v>9.9607899999999997E-4</v>
      </c>
      <c r="F6846" s="268">
        <f>IF(C6846="MAT.",VLOOKUP(A6846,INSUMOS_AUX!A:F,6,FALSE),0)</f>
        <v>22.22</v>
      </c>
      <c r="G6846" s="375">
        <f>IF(C6846="M.O.",VLOOKUP(A6846,INSUMOS_AUX!A:F,6,FALSE),0)</f>
        <v>0</v>
      </c>
    </row>
    <row r="6847" spans="1:7">
      <c r="A6847" s="375">
        <v>38393</v>
      </c>
      <c r="B6847" s="372" t="s">
        <v>4066</v>
      </c>
      <c r="C6847" s="374" t="s">
        <v>43</v>
      </c>
      <c r="D6847" s="374" t="s">
        <v>2</v>
      </c>
      <c r="E6847" s="375">
        <v>9.9607899999999997E-4</v>
      </c>
      <c r="F6847" s="268">
        <f>IF(C6847="MAT.",VLOOKUP(A6847,INSUMOS_AUX!A:F,6,FALSE),0)</f>
        <v>10.02</v>
      </c>
      <c r="G6847" s="375">
        <f>IF(C6847="M.O.",VLOOKUP(A6847,INSUMOS_AUX!A:F,6,FALSE),0)</f>
        <v>0</v>
      </c>
    </row>
    <row r="6848" spans="1:7">
      <c r="A6848" s="375">
        <v>38396</v>
      </c>
      <c r="B6848" s="372" t="s">
        <v>4090</v>
      </c>
      <c r="C6848" s="374" t="s">
        <v>43</v>
      </c>
      <c r="D6848" s="374" t="s">
        <v>2</v>
      </c>
      <c r="E6848" s="375">
        <v>3.5717999999999999E-5</v>
      </c>
      <c r="F6848" s="268">
        <f>IF(C6848="MAT.",VLOOKUP(A6848,INSUMOS_AUX!A:F,6,FALSE),0)</f>
        <v>308.81</v>
      </c>
      <c r="G6848" s="375">
        <f>IF(C6848="M.O.",VLOOKUP(A6848,INSUMOS_AUX!A:F,6,FALSE),0)</f>
        <v>0</v>
      </c>
    </row>
    <row r="6849" spans="1:7">
      <c r="A6849" s="375">
        <v>38399</v>
      </c>
      <c r="B6849" s="372" t="s">
        <v>914</v>
      </c>
      <c r="C6849" s="374" t="s">
        <v>43</v>
      </c>
      <c r="D6849" s="374" t="s">
        <v>2</v>
      </c>
      <c r="E6849" s="375">
        <v>1.78457E-4</v>
      </c>
      <c r="F6849" s="268">
        <f>IF(C6849="MAT.",VLOOKUP(A6849,INSUMOS_AUX!A:F,6,FALSE),0)</f>
        <v>123.87</v>
      </c>
      <c r="G6849" s="375">
        <f>IF(C6849="M.O.",VLOOKUP(A6849,INSUMOS_AUX!A:F,6,FALSE),0)</f>
        <v>0</v>
      </c>
    </row>
    <row r="6850" spans="1:7" ht="21">
      <c r="A6850" s="375">
        <v>38413</v>
      </c>
      <c r="B6850" s="372" t="s">
        <v>2921</v>
      </c>
      <c r="C6850" s="374" t="s">
        <v>43</v>
      </c>
      <c r="D6850" s="374" t="s">
        <v>2</v>
      </c>
      <c r="E6850" s="375">
        <v>2.9062000000000001E-5</v>
      </c>
      <c r="F6850" s="268">
        <f>IF(C6850="MAT.",VLOOKUP(A6850,INSUMOS_AUX!A:F,6,FALSE),0)</f>
        <v>623.17999999999995</v>
      </c>
      <c r="G6850" s="375">
        <f>IF(C6850="M.O.",VLOOKUP(A6850,INSUMOS_AUX!A:F,6,FALSE),0)</f>
        <v>0</v>
      </c>
    </row>
    <row r="6851" spans="1:7">
      <c r="A6851" s="375">
        <v>38476</v>
      </c>
      <c r="B6851" s="372" t="s">
        <v>2266</v>
      </c>
      <c r="C6851" s="374" t="s">
        <v>43</v>
      </c>
      <c r="D6851" s="374" t="s">
        <v>2</v>
      </c>
      <c r="E6851" s="375">
        <v>1.35556E-4</v>
      </c>
      <c r="F6851" s="268">
        <f>IF(C6851="MAT.",VLOOKUP(A6851,INSUMOS_AUX!A:F,6,FALSE),0)</f>
        <v>186.63</v>
      </c>
      <c r="G6851" s="375">
        <f>IF(C6851="M.O.",VLOOKUP(A6851,INSUMOS_AUX!A:F,6,FALSE),0)</f>
        <v>0</v>
      </c>
    </row>
    <row r="6852" spans="1:7">
      <c r="A6852" s="375">
        <v>38477</v>
      </c>
      <c r="B6852" s="372" t="s">
        <v>2267</v>
      </c>
      <c r="C6852" s="374" t="s">
        <v>43</v>
      </c>
      <c r="D6852" s="374" t="s">
        <v>2</v>
      </c>
      <c r="E6852" s="375">
        <v>2.9062000000000001E-5</v>
      </c>
      <c r="F6852" s="268">
        <f>IF(C6852="MAT.",VLOOKUP(A6852,INSUMOS_AUX!A:F,6,FALSE),0)</f>
        <v>528.54</v>
      </c>
      <c r="G6852" s="375">
        <f>IF(C6852="M.O.",VLOOKUP(A6852,INSUMOS_AUX!A:F,6,FALSE),0)</f>
        <v>0</v>
      </c>
    </row>
    <row r="6853" spans="1:7">
      <c r="A6853" s="375">
        <v>4093</v>
      </c>
      <c r="B6853" s="372" t="s">
        <v>3344</v>
      </c>
      <c r="C6853" s="374" t="s">
        <v>92</v>
      </c>
      <c r="D6853" s="374" t="s">
        <v>97</v>
      </c>
      <c r="E6853" s="375">
        <v>9.0369000000000005E-3</v>
      </c>
      <c r="F6853" s="268">
        <f>IF(C6853="MAT.",VLOOKUP(A6853,INSUMOS_AUX!A:F,6,FALSE),0)</f>
        <v>0</v>
      </c>
      <c r="G6853" s="375">
        <f>IF(C6853="M.O.",VLOOKUP(A6853,INSUMOS_AUX!A:F,6,FALSE),0)</f>
        <v>20.22</v>
      </c>
    </row>
    <row r="6854" spans="1:7">
      <c r="A6854" s="375">
        <v>4221</v>
      </c>
      <c r="B6854" s="372" t="s">
        <v>114</v>
      </c>
      <c r="C6854" s="374" t="s">
        <v>43</v>
      </c>
      <c r="D6854" s="374" t="s">
        <v>113</v>
      </c>
      <c r="E6854" s="375">
        <v>0.18282000000000001</v>
      </c>
      <c r="F6854" s="268">
        <f>IF(C6854="MAT.",VLOOKUP(A6854,INSUMOS_AUX!A:F,6,FALSE),0)</f>
        <v>3.45</v>
      </c>
      <c r="G6854" s="375">
        <f>IF(C6854="M.O.",VLOOKUP(A6854,INSUMOS_AUX!A:F,6,FALSE),0)</f>
        <v>0</v>
      </c>
    </row>
    <row r="6855" spans="1:7">
      <c r="A6855" s="375">
        <v>4222</v>
      </c>
      <c r="B6855" s="372" t="s">
        <v>187</v>
      </c>
      <c r="C6855" s="374" t="s">
        <v>43</v>
      </c>
      <c r="D6855" s="374" t="s">
        <v>113</v>
      </c>
      <c r="E6855" s="375">
        <v>0.16166</v>
      </c>
      <c r="F6855" s="268">
        <f>IF(C6855="MAT.",VLOOKUP(A6855,INSUMOS_AUX!A:F,6,FALSE),0)</f>
        <v>4.41</v>
      </c>
      <c r="G6855" s="375">
        <f>IF(C6855="M.O.",VLOOKUP(A6855,INSUMOS_AUX!A:F,6,FALSE),0)</f>
        <v>0</v>
      </c>
    </row>
    <row r="6856" spans="1:7">
      <c r="A6856" s="375">
        <v>4230</v>
      </c>
      <c r="B6856" s="372" t="s">
        <v>243</v>
      </c>
      <c r="C6856" s="374" t="s">
        <v>92</v>
      </c>
      <c r="D6856" s="374" t="s">
        <v>97</v>
      </c>
      <c r="E6856" s="375">
        <v>0.53291040000000001</v>
      </c>
      <c r="F6856" s="268">
        <f>IF(C6856="MAT.",VLOOKUP(A6856,INSUMOS_AUX!A:F,6,FALSE),0)</f>
        <v>0</v>
      </c>
      <c r="G6856" s="375">
        <f>IF(C6856="M.O.",VLOOKUP(A6856,INSUMOS_AUX!A:F,6,FALSE),0)</f>
        <v>20.03</v>
      </c>
    </row>
    <row r="6857" spans="1:7">
      <c r="A6857" s="375">
        <v>6111</v>
      </c>
      <c r="B6857" s="372" t="s">
        <v>109</v>
      </c>
      <c r="C6857" s="374" t="s">
        <v>92</v>
      </c>
      <c r="D6857" s="374" t="s">
        <v>97</v>
      </c>
      <c r="E6857" s="375">
        <v>0.67026889999999995</v>
      </c>
      <c r="F6857" s="268">
        <f>IF(C6857="MAT.",VLOOKUP(A6857,INSUMOS_AUX!A:F,6,FALSE),0)</f>
        <v>0</v>
      </c>
      <c r="G6857" s="375">
        <f>IF(C6857="M.O.",VLOOKUP(A6857,INSUMOS_AUX!A:F,6,FALSE),0)</f>
        <v>8.17</v>
      </c>
    </row>
    <row r="6858" spans="1:7">
      <c r="A6858" s="96"/>
      <c r="B6858" s="110"/>
      <c r="C6858" s="97"/>
      <c r="D6858" s="97"/>
      <c r="E6858" s="97"/>
      <c r="F6858" s="97"/>
      <c r="G6858" s="97"/>
    </row>
    <row r="6859" spans="1:7">
      <c r="A6859" s="68" t="s">
        <v>6043</v>
      </c>
      <c r="B6859" s="377" t="s">
        <v>6044</v>
      </c>
      <c r="C6859" s="69"/>
      <c r="D6859" s="69"/>
      <c r="E6859" s="69"/>
      <c r="F6859" s="69"/>
      <c r="G6859" s="69"/>
    </row>
    <row r="6860" spans="1:7">
      <c r="A6860" s="96"/>
      <c r="B6860" s="110"/>
      <c r="C6860" s="97"/>
      <c r="D6860" s="97"/>
      <c r="E6860" s="97"/>
      <c r="F6860" s="97"/>
      <c r="G6860" s="97"/>
    </row>
    <row r="6861" spans="1:7" ht="21">
      <c r="A6861" s="359" t="s">
        <v>6045</v>
      </c>
      <c r="B6861" s="358" t="s">
        <v>6046</v>
      </c>
      <c r="C6861" s="360" t="s">
        <v>75</v>
      </c>
      <c r="D6861" s="360" t="s">
        <v>2</v>
      </c>
      <c r="E6861" s="361">
        <v>7</v>
      </c>
      <c r="F6861" s="361">
        <f t="shared" ref="F6861:G6861" si="229">SUMPRODUCT($E6862:$E6889,F6862:F6889)</f>
        <v>20.689197516</v>
      </c>
      <c r="G6861" s="361">
        <f t="shared" si="229"/>
        <v>4.739744</v>
      </c>
    </row>
    <row r="6862" spans="1:7">
      <c r="A6862" s="375">
        <v>10</v>
      </c>
      <c r="B6862" s="372" t="s">
        <v>332</v>
      </c>
      <c r="C6862" s="374" t="s">
        <v>43</v>
      </c>
      <c r="D6862" s="374" t="s">
        <v>2</v>
      </c>
      <c r="E6862" s="375">
        <v>3.2068800000000001E-3</v>
      </c>
      <c r="F6862" s="268">
        <f>IF(C6862="MAT.",VLOOKUP(A6862,INSUMOS_AUX!A:F,6,FALSE),0)</f>
        <v>6.13</v>
      </c>
      <c r="G6862" s="375">
        <f>IF(C6862="M.O.",VLOOKUP(A6862,INSUMOS_AUX!A:F,6,FALSE),0)</f>
        <v>0</v>
      </c>
    </row>
    <row r="6863" spans="1:7" ht="21">
      <c r="A6863" s="375">
        <v>11359</v>
      </c>
      <c r="B6863" s="372" t="s">
        <v>5603</v>
      </c>
      <c r="C6863" s="374" t="s">
        <v>43</v>
      </c>
      <c r="D6863" s="374" t="s">
        <v>2</v>
      </c>
      <c r="E6863" s="375">
        <v>2.7080000000000002E-5</v>
      </c>
      <c r="F6863" s="268">
        <f>IF(C6863="MAT.",VLOOKUP(A6863,INSUMOS_AUX!A:F,6,FALSE),0)</f>
        <v>604.45000000000005</v>
      </c>
      <c r="G6863" s="375">
        <f>IF(C6863="M.O.",VLOOKUP(A6863,INSUMOS_AUX!A:F,6,FALSE),0)</f>
        <v>0</v>
      </c>
    </row>
    <row r="6864" spans="1:7">
      <c r="A6864" s="375">
        <v>12815</v>
      </c>
      <c r="B6864" s="372" t="s">
        <v>2406</v>
      </c>
      <c r="C6864" s="374" t="s">
        <v>43</v>
      </c>
      <c r="D6864" s="374" t="s">
        <v>2</v>
      </c>
      <c r="E6864" s="375">
        <v>3.6276400000000001E-3</v>
      </c>
      <c r="F6864" s="268">
        <f>IF(C6864="MAT.",VLOOKUP(A6864,INSUMOS_AUX!A:F,6,FALSE),0)</f>
        <v>5.65</v>
      </c>
      <c r="G6864" s="375">
        <f>IF(C6864="M.O.",VLOOKUP(A6864,INSUMOS_AUX!A:F,6,FALSE),0)</f>
        <v>0</v>
      </c>
    </row>
    <row r="6865" spans="1:7">
      <c r="A6865" s="375">
        <v>12892</v>
      </c>
      <c r="B6865" s="372" t="s">
        <v>328</v>
      </c>
      <c r="C6865" s="374" t="s">
        <v>43</v>
      </c>
      <c r="D6865" s="374" t="s">
        <v>98</v>
      </c>
      <c r="E6865" s="375">
        <v>5.4938399999999998E-3</v>
      </c>
      <c r="F6865" s="268">
        <f>IF(C6865="MAT.",VLOOKUP(A6865,INSUMOS_AUX!A:F,6,FALSE),0)</f>
        <v>9</v>
      </c>
      <c r="G6865" s="375">
        <f>IF(C6865="M.O.",VLOOKUP(A6865,INSUMOS_AUX!A:F,6,FALSE),0)</f>
        <v>0</v>
      </c>
    </row>
    <row r="6866" spans="1:7">
      <c r="A6866" s="375">
        <v>12893</v>
      </c>
      <c r="B6866" s="372" t="s">
        <v>329</v>
      </c>
      <c r="C6866" s="374" t="s">
        <v>43</v>
      </c>
      <c r="D6866" s="374" t="s">
        <v>98</v>
      </c>
      <c r="E6866" s="375">
        <v>6.4039999999999995E-4</v>
      </c>
      <c r="F6866" s="268">
        <f>IF(C6866="MAT.",VLOOKUP(A6866,INSUMOS_AUX!A:F,6,FALSE),0)</f>
        <v>48</v>
      </c>
      <c r="G6866" s="375">
        <f>IF(C6866="M.O.",VLOOKUP(A6866,INSUMOS_AUX!A:F,6,FALSE),0)</f>
        <v>0</v>
      </c>
    </row>
    <row r="6867" spans="1:7">
      <c r="A6867" s="375">
        <v>246</v>
      </c>
      <c r="B6867" s="372" t="s">
        <v>141</v>
      </c>
      <c r="C6867" s="374" t="s">
        <v>92</v>
      </c>
      <c r="D6867" s="374" t="s">
        <v>97</v>
      </c>
      <c r="E6867" s="375">
        <v>0.2029</v>
      </c>
      <c r="F6867" s="268">
        <f>IF(C6867="MAT.",VLOOKUP(A6867,INSUMOS_AUX!A:F,6,FALSE),0)</f>
        <v>0</v>
      </c>
      <c r="G6867" s="375">
        <f>IF(C6867="M.O.",VLOOKUP(A6867,INSUMOS_AUX!A:F,6,FALSE),0)</f>
        <v>10.01</v>
      </c>
    </row>
    <row r="6868" spans="1:7">
      <c r="A6868" s="375">
        <v>25966</v>
      </c>
      <c r="B6868" s="372" t="s">
        <v>3980</v>
      </c>
      <c r="C6868" s="374" t="s">
        <v>43</v>
      </c>
      <c r="D6868" s="374" t="s">
        <v>113</v>
      </c>
      <c r="E6868" s="375">
        <v>6.0459999999999995E-4</v>
      </c>
      <c r="F6868" s="268">
        <f>IF(C6868="MAT.",VLOOKUP(A6868,INSUMOS_AUX!A:F,6,FALSE),0)</f>
        <v>13.63</v>
      </c>
      <c r="G6868" s="375">
        <f>IF(C6868="M.O.",VLOOKUP(A6868,INSUMOS_AUX!A:F,6,FALSE),0)</f>
        <v>0</v>
      </c>
    </row>
    <row r="6869" spans="1:7">
      <c r="A6869" s="375">
        <v>2696</v>
      </c>
      <c r="B6869" s="372" t="s">
        <v>129</v>
      </c>
      <c r="C6869" s="374" t="s">
        <v>92</v>
      </c>
      <c r="D6869" s="374" t="s">
        <v>97</v>
      </c>
      <c r="E6869" s="375">
        <v>0.2029</v>
      </c>
      <c r="F6869" s="268">
        <f>IF(C6869="MAT.",VLOOKUP(A6869,INSUMOS_AUX!A:F,6,FALSE),0)</f>
        <v>0</v>
      </c>
      <c r="G6869" s="375">
        <f>IF(C6869="M.O.",VLOOKUP(A6869,INSUMOS_AUX!A:F,6,FALSE),0)</f>
        <v>13.35</v>
      </c>
    </row>
    <row r="6870" spans="1:7">
      <c r="A6870" s="375">
        <v>2711</v>
      </c>
      <c r="B6870" s="372" t="s">
        <v>334</v>
      </c>
      <c r="C6870" s="374" t="s">
        <v>43</v>
      </c>
      <c r="D6870" s="374" t="s">
        <v>2</v>
      </c>
      <c r="E6870" s="375">
        <v>2.6583999999999999E-4</v>
      </c>
      <c r="F6870" s="268">
        <f>IF(C6870="MAT.",VLOOKUP(A6870,INSUMOS_AUX!A:F,6,FALSE),0)</f>
        <v>100.24</v>
      </c>
      <c r="G6870" s="375">
        <f>IF(C6870="M.O.",VLOOKUP(A6870,INSUMOS_AUX!A:F,6,FALSE),0)</f>
        <v>0</v>
      </c>
    </row>
    <row r="6871" spans="1:7">
      <c r="A6871" s="375">
        <v>3148</v>
      </c>
      <c r="B6871" s="372" t="s">
        <v>203</v>
      </c>
      <c r="C6871" s="374" t="s">
        <v>43</v>
      </c>
      <c r="D6871" s="374" t="s">
        <v>2</v>
      </c>
      <c r="E6871" s="375">
        <v>1.2999999999999999E-2</v>
      </c>
      <c r="F6871" s="268">
        <f>IF(C6871="MAT.",VLOOKUP(A6871,INSUMOS_AUX!A:F,6,FALSE),0)</f>
        <v>10.4</v>
      </c>
      <c r="G6871" s="375">
        <f>IF(C6871="M.O.",VLOOKUP(A6871,INSUMOS_AUX!A:F,6,FALSE),0)</f>
        <v>0</v>
      </c>
    </row>
    <row r="6872" spans="1:7">
      <c r="A6872" s="375">
        <v>36144</v>
      </c>
      <c r="B6872" s="372" t="s">
        <v>4026</v>
      </c>
      <c r="C6872" s="374" t="s">
        <v>43</v>
      </c>
      <c r="D6872" s="374" t="s">
        <v>2</v>
      </c>
      <c r="E6872" s="375">
        <v>4.4594880000000003E-2</v>
      </c>
      <c r="F6872" s="268">
        <f>IF(C6872="MAT.",VLOOKUP(A6872,INSUMOS_AUX!A:F,6,FALSE),0)</f>
        <v>1.1200000000000001</v>
      </c>
      <c r="G6872" s="375">
        <f>IF(C6872="M.O.",VLOOKUP(A6872,INSUMOS_AUX!A:F,6,FALSE),0)</f>
        <v>0</v>
      </c>
    </row>
    <row r="6873" spans="1:7">
      <c r="A6873" s="375">
        <v>36146</v>
      </c>
      <c r="B6873" s="372" t="s">
        <v>3883</v>
      </c>
      <c r="C6873" s="374" t="s">
        <v>43</v>
      </c>
      <c r="D6873" s="374" t="s">
        <v>2</v>
      </c>
      <c r="E6873" s="375">
        <v>4.9611999999999996E-4</v>
      </c>
      <c r="F6873" s="268">
        <f>IF(C6873="MAT.",VLOOKUP(A6873,INSUMOS_AUX!A:F,6,FALSE),0)</f>
        <v>170</v>
      </c>
      <c r="G6873" s="375">
        <f>IF(C6873="M.O.",VLOOKUP(A6873,INSUMOS_AUX!A:F,6,FALSE),0)</f>
        <v>0</v>
      </c>
    </row>
    <row r="6874" spans="1:7" ht="21">
      <c r="A6874" s="375">
        <v>36149</v>
      </c>
      <c r="B6874" s="372" t="s">
        <v>4647</v>
      </c>
      <c r="C6874" s="374" t="s">
        <v>43</v>
      </c>
      <c r="D6874" s="374" t="s">
        <v>2</v>
      </c>
      <c r="E6874" s="375">
        <v>2.8800000000000001E-4</v>
      </c>
      <c r="F6874" s="268">
        <f>IF(C6874="MAT.",VLOOKUP(A6874,INSUMOS_AUX!A:F,6,FALSE),0)</f>
        <v>117.5</v>
      </c>
      <c r="G6874" s="375">
        <f>IF(C6874="M.O.",VLOOKUP(A6874,INSUMOS_AUX!A:F,6,FALSE),0)</f>
        <v>0</v>
      </c>
    </row>
    <row r="6875" spans="1:7">
      <c r="A6875" s="375">
        <v>36150</v>
      </c>
      <c r="B6875" s="372" t="s">
        <v>780</v>
      </c>
      <c r="C6875" s="374" t="s">
        <v>43</v>
      </c>
      <c r="D6875" s="374" t="s">
        <v>2</v>
      </c>
      <c r="E6875" s="375">
        <v>1.0585200000000001E-3</v>
      </c>
      <c r="F6875" s="268">
        <f>IF(C6875="MAT.",VLOOKUP(A6875,INSUMOS_AUX!A:F,6,FALSE),0)</f>
        <v>29.7</v>
      </c>
      <c r="G6875" s="375">
        <f>IF(C6875="M.O.",VLOOKUP(A6875,INSUMOS_AUX!A:F,6,FALSE),0)</f>
        <v>0</v>
      </c>
    </row>
    <row r="6876" spans="1:7" ht="21">
      <c r="A6876" s="375">
        <v>36153</v>
      </c>
      <c r="B6876" s="372" t="s">
        <v>4184</v>
      </c>
      <c r="C6876" s="374" t="s">
        <v>43</v>
      </c>
      <c r="D6876" s="374" t="s">
        <v>2</v>
      </c>
      <c r="E6876" s="375">
        <v>4.2999999999999999E-4</v>
      </c>
      <c r="F6876" s="268">
        <f>IF(C6876="MAT.",VLOOKUP(A6876,INSUMOS_AUX!A:F,6,FALSE),0)</f>
        <v>133.75</v>
      </c>
      <c r="G6876" s="375">
        <f>IF(C6876="M.O.",VLOOKUP(A6876,INSUMOS_AUX!A:F,6,FALSE),0)</f>
        <v>0</v>
      </c>
    </row>
    <row r="6877" spans="1:7">
      <c r="A6877" s="375">
        <v>37370</v>
      </c>
      <c r="B6877" s="372" t="s">
        <v>104</v>
      </c>
      <c r="C6877" s="374" t="s">
        <v>43</v>
      </c>
      <c r="D6877" s="374" t="s">
        <v>97</v>
      </c>
      <c r="E6877" s="375">
        <v>0.4</v>
      </c>
      <c r="F6877" s="268">
        <f>IF(C6877="MAT.",VLOOKUP(A6877,INSUMOS_AUX!A:F,6,FALSE),0)</f>
        <v>1.7</v>
      </c>
      <c r="G6877" s="375">
        <f>IF(C6877="M.O.",VLOOKUP(A6877,INSUMOS_AUX!A:F,6,FALSE),0)</f>
        <v>0</v>
      </c>
    </row>
    <row r="6878" spans="1:7">
      <c r="A6878" s="375">
        <v>37371</v>
      </c>
      <c r="B6878" s="372" t="s">
        <v>105</v>
      </c>
      <c r="C6878" s="374" t="s">
        <v>43</v>
      </c>
      <c r="D6878" s="374" t="s">
        <v>97</v>
      </c>
      <c r="E6878" s="375">
        <v>0.4</v>
      </c>
      <c r="F6878" s="268">
        <f>IF(C6878="MAT.",VLOOKUP(A6878,INSUMOS_AUX!A:F,6,FALSE),0)</f>
        <v>0.64</v>
      </c>
      <c r="G6878" s="375">
        <f>IF(C6878="M.O.",VLOOKUP(A6878,INSUMOS_AUX!A:F,6,FALSE),0)</f>
        <v>0</v>
      </c>
    </row>
    <row r="6879" spans="1:7">
      <c r="A6879" s="375">
        <v>37372</v>
      </c>
      <c r="B6879" s="372" t="s">
        <v>106</v>
      </c>
      <c r="C6879" s="374" t="s">
        <v>43</v>
      </c>
      <c r="D6879" s="374" t="s">
        <v>97</v>
      </c>
      <c r="E6879" s="375">
        <v>0.4</v>
      </c>
      <c r="F6879" s="268">
        <f>IF(C6879="MAT.",VLOOKUP(A6879,INSUMOS_AUX!A:F,6,FALSE),0)</f>
        <v>0.37</v>
      </c>
      <c r="G6879" s="375">
        <f>IF(C6879="M.O.",VLOOKUP(A6879,INSUMOS_AUX!A:F,6,FALSE),0)</f>
        <v>0</v>
      </c>
    </row>
    <row r="6880" spans="1:7">
      <c r="A6880" s="375">
        <v>37373</v>
      </c>
      <c r="B6880" s="372" t="s">
        <v>107</v>
      </c>
      <c r="C6880" s="374" t="s">
        <v>43</v>
      </c>
      <c r="D6880" s="374" t="s">
        <v>97</v>
      </c>
      <c r="E6880" s="375">
        <v>0.4</v>
      </c>
      <c r="F6880" s="268">
        <f>IF(C6880="MAT.",VLOOKUP(A6880,INSUMOS_AUX!A:F,6,FALSE),0)</f>
        <v>0.02</v>
      </c>
      <c r="G6880" s="375">
        <f>IF(C6880="M.O.",VLOOKUP(A6880,INSUMOS_AUX!A:F,6,FALSE),0)</f>
        <v>0</v>
      </c>
    </row>
    <row r="6881" spans="1:7">
      <c r="A6881" s="375">
        <v>38382</v>
      </c>
      <c r="B6881" s="372" t="s">
        <v>2915</v>
      </c>
      <c r="C6881" s="374" t="s">
        <v>43</v>
      </c>
      <c r="D6881" s="374" t="s">
        <v>2</v>
      </c>
      <c r="E6881" s="375">
        <v>1.0920000000000001E-3</v>
      </c>
      <c r="F6881" s="268">
        <f>IF(C6881="MAT.",VLOOKUP(A6881,INSUMOS_AUX!A:F,6,FALSE),0)</f>
        <v>7.37</v>
      </c>
      <c r="G6881" s="375">
        <f>IF(C6881="M.O.",VLOOKUP(A6881,INSUMOS_AUX!A:F,6,FALSE),0)</f>
        <v>0</v>
      </c>
    </row>
    <row r="6882" spans="1:7">
      <c r="A6882" s="375">
        <v>38390</v>
      </c>
      <c r="B6882" s="372" t="s">
        <v>4067</v>
      </c>
      <c r="C6882" s="374" t="s">
        <v>43</v>
      </c>
      <c r="D6882" s="374" t="s">
        <v>2</v>
      </c>
      <c r="E6882" s="375">
        <v>6.0459999999999995E-4</v>
      </c>
      <c r="F6882" s="268">
        <f>IF(C6882="MAT.",VLOOKUP(A6882,INSUMOS_AUX!A:F,6,FALSE),0)</f>
        <v>22.22</v>
      </c>
      <c r="G6882" s="375">
        <f>IF(C6882="M.O.",VLOOKUP(A6882,INSUMOS_AUX!A:F,6,FALSE),0)</f>
        <v>0</v>
      </c>
    </row>
    <row r="6883" spans="1:7">
      <c r="A6883" s="375">
        <v>38393</v>
      </c>
      <c r="B6883" s="372" t="s">
        <v>4066</v>
      </c>
      <c r="C6883" s="374" t="s">
        <v>43</v>
      </c>
      <c r="D6883" s="374" t="s">
        <v>2</v>
      </c>
      <c r="E6883" s="375">
        <v>6.0459999999999995E-4</v>
      </c>
      <c r="F6883" s="268">
        <f>IF(C6883="MAT.",VLOOKUP(A6883,INSUMOS_AUX!A:F,6,FALSE),0)</f>
        <v>10.02</v>
      </c>
      <c r="G6883" s="375">
        <f>IF(C6883="M.O.",VLOOKUP(A6883,INSUMOS_AUX!A:F,6,FALSE),0)</f>
        <v>0</v>
      </c>
    </row>
    <row r="6884" spans="1:7">
      <c r="A6884" s="375">
        <v>38396</v>
      </c>
      <c r="B6884" s="372" t="s">
        <v>4090</v>
      </c>
      <c r="C6884" s="374" t="s">
        <v>43</v>
      </c>
      <c r="D6884" s="374" t="s">
        <v>2</v>
      </c>
      <c r="E6884" s="375">
        <v>2.1679999999999999E-5</v>
      </c>
      <c r="F6884" s="268">
        <f>IF(C6884="MAT.",VLOOKUP(A6884,INSUMOS_AUX!A:F,6,FALSE),0)</f>
        <v>308.81</v>
      </c>
      <c r="G6884" s="375">
        <f>IF(C6884="M.O.",VLOOKUP(A6884,INSUMOS_AUX!A:F,6,FALSE),0)</f>
        <v>0</v>
      </c>
    </row>
    <row r="6885" spans="1:7">
      <c r="A6885" s="375">
        <v>38399</v>
      </c>
      <c r="B6885" s="372" t="s">
        <v>914</v>
      </c>
      <c r="C6885" s="374" t="s">
        <v>43</v>
      </c>
      <c r="D6885" s="374" t="s">
        <v>2</v>
      </c>
      <c r="E6885" s="375">
        <v>1.0832000000000001E-4</v>
      </c>
      <c r="F6885" s="268">
        <f>IF(C6885="MAT.",VLOOKUP(A6885,INSUMOS_AUX!A:F,6,FALSE),0)</f>
        <v>123.87</v>
      </c>
      <c r="G6885" s="375">
        <f>IF(C6885="M.O.",VLOOKUP(A6885,INSUMOS_AUX!A:F,6,FALSE),0)</f>
        <v>0</v>
      </c>
    </row>
    <row r="6886" spans="1:7" ht="21">
      <c r="A6886" s="375">
        <v>38413</v>
      </c>
      <c r="B6886" s="372" t="s">
        <v>2921</v>
      </c>
      <c r="C6886" s="374" t="s">
        <v>43</v>
      </c>
      <c r="D6886" s="374" t="s">
        <v>2</v>
      </c>
      <c r="E6886" s="375">
        <v>1.7640000000000001E-5</v>
      </c>
      <c r="F6886" s="268">
        <f>IF(C6886="MAT.",VLOOKUP(A6886,INSUMOS_AUX!A:F,6,FALSE),0)</f>
        <v>623.17999999999995</v>
      </c>
      <c r="G6886" s="375">
        <f>IF(C6886="M.O.",VLOOKUP(A6886,INSUMOS_AUX!A:F,6,FALSE),0)</f>
        <v>0</v>
      </c>
    </row>
    <row r="6887" spans="1:7">
      <c r="A6887" s="375">
        <v>38476</v>
      </c>
      <c r="B6887" s="372" t="s">
        <v>2266</v>
      </c>
      <c r="C6887" s="374" t="s">
        <v>43</v>
      </c>
      <c r="D6887" s="374" t="s">
        <v>2</v>
      </c>
      <c r="E6887" s="375">
        <v>8.2280000000000005E-5</v>
      </c>
      <c r="F6887" s="268">
        <f>IF(C6887="MAT.",VLOOKUP(A6887,INSUMOS_AUX!A:F,6,FALSE),0)</f>
        <v>186.63</v>
      </c>
      <c r="G6887" s="375">
        <f>IF(C6887="M.O.",VLOOKUP(A6887,INSUMOS_AUX!A:F,6,FALSE),0)</f>
        <v>0</v>
      </c>
    </row>
    <row r="6888" spans="1:7">
      <c r="A6888" s="375">
        <v>38477</v>
      </c>
      <c r="B6888" s="372" t="s">
        <v>2267</v>
      </c>
      <c r="C6888" s="374" t="s">
        <v>43</v>
      </c>
      <c r="D6888" s="374" t="s">
        <v>2</v>
      </c>
      <c r="E6888" s="375">
        <v>1.7640000000000001E-5</v>
      </c>
      <c r="F6888" s="268">
        <f>IF(C6888="MAT.",VLOOKUP(A6888,INSUMOS_AUX!A:F,6,FALSE),0)</f>
        <v>528.54</v>
      </c>
      <c r="G6888" s="375">
        <f>IF(C6888="M.O.",VLOOKUP(A6888,INSUMOS_AUX!A:F,6,FALSE),0)</f>
        <v>0</v>
      </c>
    </row>
    <row r="6889" spans="1:7">
      <c r="A6889" s="375">
        <v>6016</v>
      </c>
      <c r="B6889" s="372" t="s">
        <v>4007</v>
      </c>
      <c r="C6889" s="374" t="s">
        <v>43</v>
      </c>
      <c r="D6889" s="374" t="s">
        <v>2</v>
      </c>
      <c r="E6889" s="375">
        <v>1</v>
      </c>
      <c r="F6889" s="268">
        <f>IF(C6889="MAT.",VLOOKUP(A6889,INSUMOS_AUX!A:F,6,FALSE),0)</f>
        <v>18.95</v>
      </c>
      <c r="G6889" s="375">
        <f>IF(C6889="M.O.",VLOOKUP(A6889,INSUMOS_AUX!A:F,6,FALSE),0)</f>
        <v>0</v>
      </c>
    </row>
    <row r="6890" spans="1:7">
      <c r="A6890" s="96"/>
      <c r="B6890" s="110"/>
      <c r="C6890" s="97"/>
      <c r="D6890" s="97"/>
      <c r="E6890" s="97"/>
      <c r="F6890" s="97"/>
      <c r="G6890" s="97"/>
    </row>
    <row r="6891" spans="1:7" ht="21">
      <c r="A6891" s="359" t="s">
        <v>6047</v>
      </c>
      <c r="B6891" s="358" t="s">
        <v>6048</v>
      </c>
      <c r="C6891" s="360" t="s">
        <v>75</v>
      </c>
      <c r="D6891" s="360" t="s">
        <v>78</v>
      </c>
      <c r="E6891" s="361">
        <v>23.21</v>
      </c>
      <c r="F6891" s="361">
        <f t="shared" ref="F6891:G6891" si="230">SUMPRODUCT($E6892:$E6919,F6892:F6919)</f>
        <v>6.5243153290200002</v>
      </c>
      <c r="G6891" s="361">
        <f t="shared" si="230"/>
        <v>8.7448276799999984</v>
      </c>
    </row>
    <row r="6892" spans="1:7">
      <c r="A6892" s="375">
        <v>10</v>
      </c>
      <c r="B6892" s="372" t="s">
        <v>332</v>
      </c>
      <c r="C6892" s="374" t="s">
        <v>43</v>
      </c>
      <c r="D6892" s="374" t="s">
        <v>2</v>
      </c>
      <c r="E6892" s="375">
        <v>5.9166940000000001E-3</v>
      </c>
      <c r="F6892" s="268">
        <f>IF(C6892="MAT.",VLOOKUP(A6892,INSUMOS_AUX!A:F,6,FALSE),0)</f>
        <v>6.13</v>
      </c>
      <c r="G6892" s="375">
        <f>IF(C6892="M.O.",VLOOKUP(A6892,INSUMOS_AUX!A:F,6,FALSE),0)</f>
        <v>0</v>
      </c>
    </row>
    <row r="6893" spans="1:7" ht="21">
      <c r="A6893" s="375">
        <v>11359</v>
      </c>
      <c r="B6893" s="372" t="s">
        <v>5603</v>
      </c>
      <c r="C6893" s="374" t="s">
        <v>43</v>
      </c>
      <c r="D6893" s="374" t="s">
        <v>2</v>
      </c>
      <c r="E6893" s="375">
        <v>4.9962E-5</v>
      </c>
      <c r="F6893" s="268">
        <f>IF(C6893="MAT.",VLOOKUP(A6893,INSUMOS_AUX!A:F,6,FALSE),0)</f>
        <v>604.45000000000005</v>
      </c>
      <c r="G6893" s="375">
        <f>IF(C6893="M.O.",VLOOKUP(A6893,INSUMOS_AUX!A:F,6,FALSE),0)</f>
        <v>0</v>
      </c>
    </row>
    <row r="6894" spans="1:7">
      <c r="A6894" s="375">
        <v>12815</v>
      </c>
      <c r="B6894" s="372" t="s">
        <v>2406</v>
      </c>
      <c r="C6894" s="374" t="s">
        <v>43</v>
      </c>
      <c r="D6894" s="374" t="s">
        <v>2</v>
      </c>
      <c r="E6894" s="375">
        <v>6.6929959999999997E-3</v>
      </c>
      <c r="F6894" s="268">
        <f>IF(C6894="MAT.",VLOOKUP(A6894,INSUMOS_AUX!A:F,6,FALSE),0)</f>
        <v>5.65</v>
      </c>
      <c r="G6894" s="375">
        <f>IF(C6894="M.O.",VLOOKUP(A6894,INSUMOS_AUX!A:F,6,FALSE),0)</f>
        <v>0</v>
      </c>
    </row>
    <row r="6895" spans="1:7">
      <c r="A6895" s="375">
        <v>12892</v>
      </c>
      <c r="B6895" s="372" t="s">
        <v>328</v>
      </c>
      <c r="C6895" s="374" t="s">
        <v>43</v>
      </c>
      <c r="D6895" s="374" t="s">
        <v>98</v>
      </c>
      <c r="E6895" s="375">
        <v>1.0136134E-2</v>
      </c>
      <c r="F6895" s="268">
        <f>IF(C6895="MAT.",VLOOKUP(A6895,INSUMOS_AUX!A:F,6,FALSE),0)</f>
        <v>9</v>
      </c>
      <c r="G6895" s="375">
        <f>IF(C6895="M.O.",VLOOKUP(A6895,INSUMOS_AUX!A:F,6,FALSE),0)</f>
        <v>0</v>
      </c>
    </row>
    <row r="6896" spans="1:7">
      <c r="A6896" s="375">
        <v>12893</v>
      </c>
      <c r="B6896" s="372" t="s">
        <v>329</v>
      </c>
      <c r="C6896" s="374" t="s">
        <v>43</v>
      </c>
      <c r="D6896" s="374" t="s">
        <v>98</v>
      </c>
      <c r="E6896" s="375">
        <v>1.181538E-3</v>
      </c>
      <c r="F6896" s="268">
        <f>IF(C6896="MAT.",VLOOKUP(A6896,INSUMOS_AUX!A:F,6,FALSE),0)</f>
        <v>48</v>
      </c>
      <c r="G6896" s="375">
        <f>IF(C6896="M.O.",VLOOKUP(A6896,INSUMOS_AUX!A:F,6,FALSE),0)</f>
        <v>0</v>
      </c>
    </row>
    <row r="6897" spans="1:7">
      <c r="A6897" s="375">
        <v>246</v>
      </c>
      <c r="B6897" s="372" t="s">
        <v>141</v>
      </c>
      <c r="C6897" s="374" t="s">
        <v>92</v>
      </c>
      <c r="D6897" s="374" t="s">
        <v>97</v>
      </c>
      <c r="E6897" s="375">
        <v>0.37435049999999997</v>
      </c>
      <c r="F6897" s="268">
        <f>IF(C6897="MAT.",VLOOKUP(A6897,INSUMOS_AUX!A:F,6,FALSE),0)</f>
        <v>0</v>
      </c>
      <c r="G6897" s="375">
        <f>IF(C6897="M.O.",VLOOKUP(A6897,INSUMOS_AUX!A:F,6,FALSE),0)</f>
        <v>10.01</v>
      </c>
    </row>
    <row r="6898" spans="1:7">
      <c r="A6898" s="375">
        <v>25966</v>
      </c>
      <c r="B6898" s="372" t="s">
        <v>3980</v>
      </c>
      <c r="C6898" s="374" t="s">
        <v>43</v>
      </c>
      <c r="D6898" s="374" t="s">
        <v>113</v>
      </c>
      <c r="E6898" s="375">
        <v>1.115488E-3</v>
      </c>
      <c r="F6898" s="268">
        <f>IF(C6898="MAT.",VLOOKUP(A6898,INSUMOS_AUX!A:F,6,FALSE),0)</f>
        <v>13.63</v>
      </c>
      <c r="G6898" s="375">
        <f>IF(C6898="M.O.",VLOOKUP(A6898,INSUMOS_AUX!A:F,6,FALSE),0)</f>
        <v>0</v>
      </c>
    </row>
    <row r="6899" spans="1:7">
      <c r="A6899" s="375">
        <v>2696</v>
      </c>
      <c r="B6899" s="372" t="s">
        <v>129</v>
      </c>
      <c r="C6899" s="374" t="s">
        <v>92</v>
      </c>
      <c r="D6899" s="374" t="s">
        <v>97</v>
      </c>
      <c r="E6899" s="375">
        <v>0.37435049999999997</v>
      </c>
      <c r="F6899" s="268">
        <f>IF(C6899="MAT.",VLOOKUP(A6899,INSUMOS_AUX!A:F,6,FALSE),0)</f>
        <v>0</v>
      </c>
      <c r="G6899" s="375">
        <f>IF(C6899="M.O.",VLOOKUP(A6899,INSUMOS_AUX!A:F,6,FALSE),0)</f>
        <v>13.35</v>
      </c>
    </row>
    <row r="6900" spans="1:7">
      <c r="A6900" s="375">
        <v>2711</v>
      </c>
      <c r="B6900" s="372" t="s">
        <v>334</v>
      </c>
      <c r="C6900" s="374" t="s">
        <v>43</v>
      </c>
      <c r="D6900" s="374" t="s">
        <v>2</v>
      </c>
      <c r="E6900" s="375">
        <v>4.9047399999999997E-4</v>
      </c>
      <c r="F6900" s="268">
        <f>IF(C6900="MAT.",VLOOKUP(A6900,INSUMOS_AUX!A:F,6,FALSE),0)</f>
        <v>100.24</v>
      </c>
      <c r="G6900" s="375">
        <f>IF(C6900="M.O.",VLOOKUP(A6900,INSUMOS_AUX!A:F,6,FALSE),0)</f>
        <v>0</v>
      </c>
    </row>
    <row r="6901" spans="1:7">
      <c r="A6901" s="375">
        <v>36144</v>
      </c>
      <c r="B6901" s="372" t="s">
        <v>4026</v>
      </c>
      <c r="C6901" s="374" t="s">
        <v>43</v>
      </c>
      <c r="D6901" s="374" t="s">
        <v>2</v>
      </c>
      <c r="E6901" s="375">
        <v>8.2277554000000003E-2</v>
      </c>
      <c r="F6901" s="268">
        <f>IF(C6901="MAT.",VLOOKUP(A6901,INSUMOS_AUX!A:F,6,FALSE),0)</f>
        <v>1.1200000000000001</v>
      </c>
      <c r="G6901" s="375">
        <f>IF(C6901="M.O.",VLOOKUP(A6901,INSUMOS_AUX!A:F,6,FALSE),0)</f>
        <v>0</v>
      </c>
    </row>
    <row r="6902" spans="1:7">
      <c r="A6902" s="375">
        <v>36146</v>
      </c>
      <c r="B6902" s="372" t="s">
        <v>3883</v>
      </c>
      <c r="C6902" s="374" t="s">
        <v>43</v>
      </c>
      <c r="D6902" s="374" t="s">
        <v>2</v>
      </c>
      <c r="E6902" s="375">
        <v>9.1534199999999998E-4</v>
      </c>
      <c r="F6902" s="268">
        <f>IF(C6902="MAT.",VLOOKUP(A6902,INSUMOS_AUX!A:F,6,FALSE),0)</f>
        <v>170</v>
      </c>
      <c r="G6902" s="375">
        <f>IF(C6902="M.O.",VLOOKUP(A6902,INSUMOS_AUX!A:F,6,FALSE),0)</f>
        <v>0</v>
      </c>
    </row>
    <row r="6903" spans="1:7" ht="21">
      <c r="A6903" s="375">
        <v>36149</v>
      </c>
      <c r="B6903" s="372" t="s">
        <v>4647</v>
      </c>
      <c r="C6903" s="374" t="s">
        <v>43</v>
      </c>
      <c r="D6903" s="374" t="s">
        <v>2</v>
      </c>
      <c r="E6903" s="375">
        <v>5.3136000000000004E-4</v>
      </c>
      <c r="F6903" s="268">
        <f>IF(C6903="MAT.",VLOOKUP(A6903,INSUMOS_AUX!A:F,6,FALSE),0)</f>
        <v>117.5</v>
      </c>
      <c r="G6903" s="375">
        <f>IF(C6903="M.O.",VLOOKUP(A6903,INSUMOS_AUX!A:F,6,FALSE),0)</f>
        <v>0</v>
      </c>
    </row>
    <row r="6904" spans="1:7">
      <c r="A6904" s="375">
        <v>36150</v>
      </c>
      <c r="B6904" s="372" t="s">
        <v>780</v>
      </c>
      <c r="C6904" s="374" t="s">
        <v>43</v>
      </c>
      <c r="D6904" s="374" t="s">
        <v>2</v>
      </c>
      <c r="E6904" s="375">
        <v>1.9529700000000001E-3</v>
      </c>
      <c r="F6904" s="268">
        <f>IF(C6904="MAT.",VLOOKUP(A6904,INSUMOS_AUX!A:F,6,FALSE),0)</f>
        <v>29.7</v>
      </c>
      <c r="G6904" s="375">
        <f>IF(C6904="M.O.",VLOOKUP(A6904,INSUMOS_AUX!A:F,6,FALSE),0)</f>
        <v>0</v>
      </c>
    </row>
    <row r="6905" spans="1:7" ht="21">
      <c r="A6905" s="375">
        <v>36153</v>
      </c>
      <c r="B6905" s="372" t="s">
        <v>4184</v>
      </c>
      <c r="C6905" s="374" t="s">
        <v>43</v>
      </c>
      <c r="D6905" s="374" t="s">
        <v>2</v>
      </c>
      <c r="E6905" s="375">
        <v>7.9334999999999996E-4</v>
      </c>
      <c r="F6905" s="268">
        <f>IF(C6905="MAT.",VLOOKUP(A6905,INSUMOS_AUX!A:F,6,FALSE),0)</f>
        <v>133.75</v>
      </c>
      <c r="G6905" s="375">
        <f>IF(C6905="M.O.",VLOOKUP(A6905,INSUMOS_AUX!A:F,6,FALSE),0)</f>
        <v>0</v>
      </c>
    </row>
    <row r="6906" spans="1:7">
      <c r="A6906" s="375">
        <v>37370</v>
      </c>
      <c r="B6906" s="372" t="s">
        <v>104</v>
      </c>
      <c r="C6906" s="374" t="s">
        <v>43</v>
      </c>
      <c r="D6906" s="374" t="s">
        <v>97</v>
      </c>
      <c r="E6906" s="375">
        <v>0.73799999999999999</v>
      </c>
      <c r="F6906" s="268">
        <f>IF(C6906="MAT.",VLOOKUP(A6906,INSUMOS_AUX!A:F,6,FALSE),0)</f>
        <v>1.7</v>
      </c>
      <c r="G6906" s="375">
        <f>IF(C6906="M.O.",VLOOKUP(A6906,INSUMOS_AUX!A:F,6,FALSE),0)</f>
        <v>0</v>
      </c>
    </row>
    <row r="6907" spans="1:7">
      <c r="A6907" s="375">
        <v>37371</v>
      </c>
      <c r="B6907" s="372" t="s">
        <v>105</v>
      </c>
      <c r="C6907" s="374" t="s">
        <v>43</v>
      </c>
      <c r="D6907" s="374" t="s">
        <v>97</v>
      </c>
      <c r="E6907" s="375">
        <v>0.73799999999999999</v>
      </c>
      <c r="F6907" s="268">
        <f>IF(C6907="MAT.",VLOOKUP(A6907,INSUMOS_AUX!A:F,6,FALSE),0)</f>
        <v>0.64</v>
      </c>
      <c r="G6907" s="375">
        <f>IF(C6907="M.O.",VLOOKUP(A6907,INSUMOS_AUX!A:F,6,FALSE),0)</f>
        <v>0</v>
      </c>
    </row>
    <row r="6908" spans="1:7">
      <c r="A6908" s="375">
        <v>37372</v>
      </c>
      <c r="B6908" s="372" t="s">
        <v>106</v>
      </c>
      <c r="C6908" s="374" t="s">
        <v>43</v>
      </c>
      <c r="D6908" s="374" t="s">
        <v>97</v>
      </c>
      <c r="E6908" s="375">
        <v>0.73799999999999999</v>
      </c>
      <c r="F6908" s="268">
        <f>IF(C6908="MAT.",VLOOKUP(A6908,INSUMOS_AUX!A:F,6,FALSE),0)</f>
        <v>0.37</v>
      </c>
      <c r="G6908" s="375">
        <f>IF(C6908="M.O.",VLOOKUP(A6908,INSUMOS_AUX!A:F,6,FALSE),0)</f>
        <v>0</v>
      </c>
    </row>
    <row r="6909" spans="1:7">
      <c r="A6909" s="375">
        <v>37373</v>
      </c>
      <c r="B6909" s="372" t="s">
        <v>107</v>
      </c>
      <c r="C6909" s="374" t="s">
        <v>43</v>
      </c>
      <c r="D6909" s="374" t="s">
        <v>97</v>
      </c>
      <c r="E6909" s="375">
        <v>0.73799999999999999</v>
      </c>
      <c r="F6909" s="268">
        <f>IF(C6909="MAT.",VLOOKUP(A6909,INSUMOS_AUX!A:F,6,FALSE),0)</f>
        <v>0.02</v>
      </c>
      <c r="G6909" s="375">
        <f>IF(C6909="M.O.",VLOOKUP(A6909,INSUMOS_AUX!A:F,6,FALSE),0)</f>
        <v>0</v>
      </c>
    </row>
    <row r="6910" spans="1:7">
      <c r="A6910" s="375">
        <v>38382</v>
      </c>
      <c r="B6910" s="372" t="s">
        <v>2915</v>
      </c>
      <c r="C6910" s="374" t="s">
        <v>43</v>
      </c>
      <c r="D6910" s="374" t="s">
        <v>2</v>
      </c>
      <c r="E6910" s="375">
        <v>2.0147400000000001E-3</v>
      </c>
      <c r="F6910" s="268">
        <f>IF(C6910="MAT.",VLOOKUP(A6910,INSUMOS_AUX!A:F,6,FALSE),0)</f>
        <v>7.37</v>
      </c>
      <c r="G6910" s="375">
        <f>IF(C6910="M.O.",VLOOKUP(A6910,INSUMOS_AUX!A:F,6,FALSE),0)</f>
        <v>0</v>
      </c>
    </row>
    <row r="6911" spans="1:7">
      <c r="A6911" s="375">
        <v>38383</v>
      </c>
      <c r="B6911" s="372" t="s">
        <v>6471</v>
      </c>
      <c r="C6911" s="374" t="s">
        <v>43</v>
      </c>
      <c r="D6911" s="374" t="s">
        <v>2</v>
      </c>
      <c r="E6911" s="375">
        <v>0.123</v>
      </c>
      <c r="F6911" s="268">
        <f>IF(C6911="MAT.",VLOOKUP(A6911,INSUMOS_AUX!A:F,6,FALSE),0)</f>
        <v>1.38</v>
      </c>
      <c r="G6911" s="375">
        <f>IF(C6911="M.O.",VLOOKUP(A6911,INSUMOS_AUX!A:F,6,FALSE),0)</f>
        <v>0</v>
      </c>
    </row>
    <row r="6912" spans="1:7">
      <c r="A6912" s="375">
        <v>38390</v>
      </c>
      <c r="B6912" s="372" t="s">
        <v>4067</v>
      </c>
      <c r="C6912" s="374" t="s">
        <v>43</v>
      </c>
      <c r="D6912" s="374" t="s">
        <v>2</v>
      </c>
      <c r="E6912" s="375">
        <v>1.115488E-3</v>
      </c>
      <c r="F6912" s="268">
        <f>IF(C6912="MAT.",VLOOKUP(A6912,INSUMOS_AUX!A:F,6,FALSE),0)</f>
        <v>22.22</v>
      </c>
      <c r="G6912" s="375">
        <f>IF(C6912="M.O.",VLOOKUP(A6912,INSUMOS_AUX!A:F,6,FALSE),0)</f>
        <v>0</v>
      </c>
    </row>
    <row r="6913" spans="1:7">
      <c r="A6913" s="375">
        <v>38393</v>
      </c>
      <c r="B6913" s="372" t="s">
        <v>4066</v>
      </c>
      <c r="C6913" s="374" t="s">
        <v>43</v>
      </c>
      <c r="D6913" s="374" t="s">
        <v>2</v>
      </c>
      <c r="E6913" s="375">
        <v>1.115488E-3</v>
      </c>
      <c r="F6913" s="268">
        <f>IF(C6913="MAT.",VLOOKUP(A6913,INSUMOS_AUX!A:F,6,FALSE),0)</f>
        <v>10.02</v>
      </c>
      <c r="G6913" s="375">
        <f>IF(C6913="M.O.",VLOOKUP(A6913,INSUMOS_AUX!A:F,6,FALSE),0)</f>
        <v>0</v>
      </c>
    </row>
    <row r="6914" spans="1:7">
      <c r="A6914" s="375">
        <v>38396</v>
      </c>
      <c r="B6914" s="372" t="s">
        <v>4090</v>
      </c>
      <c r="C6914" s="374" t="s">
        <v>43</v>
      </c>
      <c r="D6914" s="374" t="s">
        <v>2</v>
      </c>
      <c r="E6914" s="375">
        <v>4.0000000000000003E-5</v>
      </c>
      <c r="F6914" s="268">
        <f>IF(C6914="MAT.",VLOOKUP(A6914,INSUMOS_AUX!A:F,6,FALSE),0)</f>
        <v>308.81</v>
      </c>
      <c r="G6914" s="375">
        <f>IF(C6914="M.O.",VLOOKUP(A6914,INSUMOS_AUX!A:F,6,FALSE),0)</f>
        <v>0</v>
      </c>
    </row>
    <row r="6915" spans="1:7">
      <c r="A6915" s="375">
        <v>38399</v>
      </c>
      <c r="B6915" s="372" t="s">
        <v>914</v>
      </c>
      <c r="C6915" s="374" t="s">
        <v>43</v>
      </c>
      <c r="D6915" s="374" t="s">
        <v>2</v>
      </c>
      <c r="E6915" s="375">
        <v>1.9985000000000001E-4</v>
      </c>
      <c r="F6915" s="268">
        <f>IF(C6915="MAT.",VLOOKUP(A6915,INSUMOS_AUX!A:F,6,FALSE),0)</f>
        <v>123.87</v>
      </c>
      <c r="G6915" s="375">
        <f>IF(C6915="M.O.",VLOOKUP(A6915,INSUMOS_AUX!A:F,6,FALSE),0)</f>
        <v>0</v>
      </c>
    </row>
    <row r="6916" spans="1:7" ht="21">
      <c r="A6916" s="375">
        <v>38413</v>
      </c>
      <c r="B6916" s="372" t="s">
        <v>2921</v>
      </c>
      <c r="C6916" s="374" t="s">
        <v>43</v>
      </c>
      <c r="D6916" s="374" t="s">
        <v>2</v>
      </c>
      <c r="E6916" s="375">
        <v>3.2546000000000003E-5</v>
      </c>
      <c r="F6916" s="268">
        <f>IF(C6916="MAT.",VLOOKUP(A6916,INSUMOS_AUX!A:F,6,FALSE),0)</f>
        <v>623.17999999999995</v>
      </c>
      <c r="G6916" s="375">
        <f>IF(C6916="M.O.",VLOOKUP(A6916,INSUMOS_AUX!A:F,6,FALSE),0)</f>
        <v>0</v>
      </c>
    </row>
    <row r="6917" spans="1:7">
      <c r="A6917" s="375">
        <v>38476</v>
      </c>
      <c r="B6917" s="372" t="s">
        <v>2266</v>
      </c>
      <c r="C6917" s="374" t="s">
        <v>43</v>
      </c>
      <c r="D6917" s="374" t="s">
        <v>2</v>
      </c>
      <c r="E6917" s="375">
        <v>1.5180599999999999E-4</v>
      </c>
      <c r="F6917" s="268">
        <f>IF(C6917="MAT.",VLOOKUP(A6917,INSUMOS_AUX!A:F,6,FALSE),0)</f>
        <v>186.63</v>
      </c>
      <c r="G6917" s="375">
        <f>IF(C6917="M.O.",VLOOKUP(A6917,INSUMOS_AUX!A:F,6,FALSE),0)</f>
        <v>0</v>
      </c>
    </row>
    <row r="6918" spans="1:7">
      <c r="A6918" s="375">
        <v>38477</v>
      </c>
      <c r="B6918" s="372" t="s">
        <v>2267</v>
      </c>
      <c r="C6918" s="374" t="s">
        <v>43</v>
      </c>
      <c r="D6918" s="374" t="s">
        <v>2</v>
      </c>
      <c r="E6918" s="375">
        <v>3.2546000000000003E-5</v>
      </c>
      <c r="F6918" s="268">
        <f>IF(C6918="MAT.",VLOOKUP(A6918,INSUMOS_AUX!A:F,6,FALSE),0)</f>
        <v>528.54</v>
      </c>
      <c r="G6918" s="375">
        <f>IF(C6918="M.O.",VLOOKUP(A6918,INSUMOS_AUX!A:F,6,FALSE),0)</f>
        <v>0</v>
      </c>
    </row>
    <row r="6919" spans="1:7">
      <c r="A6919" s="375">
        <v>9868</v>
      </c>
      <c r="B6919" s="372" t="s">
        <v>4902</v>
      </c>
      <c r="C6919" s="374" t="s">
        <v>43</v>
      </c>
      <c r="D6919" s="374" t="s">
        <v>78</v>
      </c>
      <c r="E6919" s="375">
        <v>1.0609999999999999</v>
      </c>
      <c r="F6919" s="268">
        <f>IF(C6919="MAT.",VLOOKUP(A6919,INSUMOS_AUX!A:F,6,FALSE),0)</f>
        <v>3.2</v>
      </c>
      <c r="G6919" s="375">
        <f>IF(C6919="M.O.",VLOOKUP(A6919,INSUMOS_AUX!A:F,6,FALSE),0)</f>
        <v>0</v>
      </c>
    </row>
    <row r="6920" spans="1:7">
      <c r="A6920" s="96"/>
      <c r="B6920" s="110"/>
      <c r="C6920" s="97"/>
      <c r="D6920" s="97"/>
      <c r="E6920" s="97"/>
      <c r="F6920" s="97"/>
      <c r="G6920" s="97"/>
    </row>
    <row r="6921" spans="1:7" ht="21">
      <c r="A6921" s="359" t="s">
        <v>6049</v>
      </c>
      <c r="B6921" s="358" t="s">
        <v>6050</v>
      </c>
      <c r="C6921" s="360" t="s">
        <v>75</v>
      </c>
      <c r="D6921" s="360" t="s">
        <v>78</v>
      </c>
      <c r="E6921" s="361">
        <v>28.81</v>
      </c>
      <c r="F6921" s="361">
        <f t="shared" ref="F6921:G6921" si="231">SUMPRODUCT($E6922:$E6949,F6922:F6949)</f>
        <v>11.0101145352</v>
      </c>
      <c r="G6921" s="361">
        <f t="shared" si="231"/>
        <v>10.427436799999999</v>
      </c>
    </row>
    <row r="6922" spans="1:7">
      <c r="A6922" s="375">
        <v>10</v>
      </c>
      <c r="B6922" s="372" t="s">
        <v>332</v>
      </c>
      <c r="C6922" s="374" t="s">
        <v>43</v>
      </c>
      <c r="D6922" s="374" t="s">
        <v>2</v>
      </c>
      <c r="E6922" s="375">
        <v>7.055136E-3</v>
      </c>
      <c r="F6922" s="268">
        <f>IF(C6922="MAT.",VLOOKUP(A6922,INSUMOS_AUX!A:F,6,FALSE),0)</f>
        <v>6.13</v>
      </c>
      <c r="G6922" s="375">
        <f>IF(C6922="M.O.",VLOOKUP(A6922,INSUMOS_AUX!A:F,6,FALSE),0)</f>
        <v>0</v>
      </c>
    </row>
    <row r="6923" spans="1:7" ht="21">
      <c r="A6923" s="375">
        <v>11359</v>
      </c>
      <c r="B6923" s="372" t="s">
        <v>5603</v>
      </c>
      <c r="C6923" s="374" t="s">
        <v>43</v>
      </c>
      <c r="D6923" s="374" t="s">
        <v>2</v>
      </c>
      <c r="E6923" s="375">
        <v>5.9576E-5</v>
      </c>
      <c r="F6923" s="268">
        <f>IF(C6923="MAT.",VLOOKUP(A6923,INSUMOS_AUX!A:F,6,FALSE),0)</f>
        <v>604.45000000000005</v>
      </c>
      <c r="G6923" s="375">
        <f>IF(C6923="M.O.",VLOOKUP(A6923,INSUMOS_AUX!A:F,6,FALSE),0)</f>
        <v>0</v>
      </c>
    </row>
    <row r="6924" spans="1:7">
      <c r="A6924" s="375">
        <v>12815</v>
      </c>
      <c r="B6924" s="372" t="s">
        <v>2406</v>
      </c>
      <c r="C6924" s="374" t="s">
        <v>43</v>
      </c>
      <c r="D6924" s="374" t="s">
        <v>2</v>
      </c>
      <c r="E6924" s="375">
        <v>7.9808080000000007E-3</v>
      </c>
      <c r="F6924" s="268">
        <f>IF(C6924="MAT.",VLOOKUP(A6924,INSUMOS_AUX!A:F,6,FALSE),0)</f>
        <v>5.65</v>
      </c>
      <c r="G6924" s="375">
        <f>IF(C6924="M.O.",VLOOKUP(A6924,INSUMOS_AUX!A:F,6,FALSE),0)</f>
        <v>0</v>
      </c>
    </row>
    <row r="6925" spans="1:7">
      <c r="A6925" s="375">
        <v>12892</v>
      </c>
      <c r="B6925" s="372" t="s">
        <v>328</v>
      </c>
      <c r="C6925" s="374" t="s">
        <v>43</v>
      </c>
      <c r="D6925" s="374" t="s">
        <v>98</v>
      </c>
      <c r="E6925" s="375">
        <v>1.2086448E-2</v>
      </c>
      <c r="F6925" s="268">
        <f>IF(C6925="MAT.",VLOOKUP(A6925,INSUMOS_AUX!A:F,6,FALSE),0)</f>
        <v>9</v>
      </c>
      <c r="G6925" s="375">
        <f>IF(C6925="M.O.",VLOOKUP(A6925,INSUMOS_AUX!A:F,6,FALSE),0)</f>
        <v>0</v>
      </c>
    </row>
    <row r="6926" spans="1:7">
      <c r="A6926" s="375">
        <v>12893</v>
      </c>
      <c r="B6926" s="372" t="s">
        <v>329</v>
      </c>
      <c r="C6926" s="374" t="s">
        <v>43</v>
      </c>
      <c r="D6926" s="374" t="s">
        <v>98</v>
      </c>
      <c r="E6926" s="375">
        <v>1.4088799999999999E-3</v>
      </c>
      <c r="F6926" s="268">
        <f>IF(C6926="MAT.",VLOOKUP(A6926,INSUMOS_AUX!A:F,6,FALSE),0)</f>
        <v>48</v>
      </c>
      <c r="G6926" s="375">
        <f>IF(C6926="M.O.",VLOOKUP(A6926,INSUMOS_AUX!A:F,6,FALSE),0)</f>
        <v>0</v>
      </c>
    </row>
    <row r="6927" spans="1:7">
      <c r="A6927" s="375">
        <v>246</v>
      </c>
      <c r="B6927" s="372" t="s">
        <v>141</v>
      </c>
      <c r="C6927" s="374" t="s">
        <v>92</v>
      </c>
      <c r="D6927" s="374" t="s">
        <v>97</v>
      </c>
      <c r="E6927" s="375">
        <v>0.44638</v>
      </c>
      <c r="F6927" s="268">
        <f>IF(C6927="MAT.",VLOOKUP(A6927,INSUMOS_AUX!A:F,6,FALSE),0)</f>
        <v>0</v>
      </c>
      <c r="G6927" s="375">
        <f>IF(C6927="M.O.",VLOOKUP(A6927,INSUMOS_AUX!A:F,6,FALSE),0)</f>
        <v>10.01</v>
      </c>
    </row>
    <row r="6928" spans="1:7">
      <c r="A6928" s="375">
        <v>25966</v>
      </c>
      <c r="B6928" s="372" t="s">
        <v>3980</v>
      </c>
      <c r="C6928" s="374" t="s">
        <v>43</v>
      </c>
      <c r="D6928" s="374" t="s">
        <v>113</v>
      </c>
      <c r="E6928" s="375">
        <v>1.33012E-3</v>
      </c>
      <c r="F6928" s="268">
        <f>IF(C6928="MAT.",VLOOKUP(A6928,INSUMOS_AUX!A:F,6,FALSE),0)</f>
        <v>13.63</v>
      </c>
      <c r="G6928" s="375">
        <f>IF(C6928="M.O.",VLOOKUP(A6928,INSUMOS_AUX!A:F,6,FALSE),0)</f>
        <v>0</v>
      </c>
    </row>
    <row r="6929" spans="1:7">
      <c r="A6929" s="375">
        <v>2696</v>
      </c>
      <c r="B6929" s="372" t="s">
        <v>129</v>
      </c>
      <c r="C6929" s="374" t="s">
        <v>92</v>
      </c>
      <c r="D6929" s="374" t="s">
        <v>97</v>
      </c>
      <c r="E6929" s="375">
        <v>0.44638</v>
      </c>
      <c r="F6929" s="268">
        <f>IF(C6929="MAT.",VLOOKUP(A6929,INSUMOS_AUX!A:F,6,FALSE),0)</f>
        <v>0</v>
      </c>
      <c r="G6929" s="375">
        <f>IF(C6929="M.O.",VLOOKUP(A6929,INSUMOS_AUX!A:F,6,FALSE),0)</f>
        <v>13.35</v>
      </c>
    </row>
    <row r="6930" spans="1:7">
      <c r="A6930" s="375">
        <v>2711</v>
      </c>
      <c r="B6930" s="372" t="s">
        <v>334</v>
      </c>
      <c r="C6930" s="374" t="s">
        <v>43</v>
      </c>
      <c r="D6930" s="374" t="s">
        <v>2</v>
      </c>
      <c r="E6930" s="375">
        <v>5.8484800000000001E-4</v>
      </c>
      <c r="F6930" s="268">
        <f>IF(C6930="MAT.",VLOOKUP(A6930,INSUMOS_AUX!A:F,6,FALSE),0)</f>
        <v>100.24</v>
      </c>
      <c r="G6930" s="375">
        <f>IF(C6930="M.O.",VLOOKUP(A6930,INSUMOS_AUX!A:F,6,FALSE),0)</f>
        <v>0</v>
      </c>
    </row>
    <row r="6931" spans="1:7">
      <c r="A6931" s="375">
        <v>36144</v>
      </c>
      <c r="B6931" s="372" t="s">
        <v>4026</v>
      </c>
      <c r="C6931" s="374" t="s">
        <v>43</v>
      </c>
      <c r="D6931" s="374" t="s">
        <v>2</v>
      </c>
      <c r="E6931" s="375">
        <v>9.8108736000000002E-2</v>
      </c>
      <c r="F6931" s="268">
        <f>IF(C6931="MAT.",VLOOKUP(A6931,INSUMOS_AUX!A:F,6,FALSE),0)</f>
        <v>1.1200000000000001</v>
      </c>
      <c r="G6931" s="375">
        <f>IF(C6931="M.O.",VLOOKUP(A6931,INSUMOS_AUX!A:F,6,FALSE),0)</f>
        <v>0</v>
      </c>
    </row>
    <row r="6932" spans="1:7">
      <c r="A6932" s="375">
        <v>36146</v>
      </c>
      <c r="B6932" s="372" t="s">
        <v>3883</v>
      </c>
      <c r="C6932" s="374" t="s">
        <v>43</v>
      </c>
      <c r="D6932" s="374" t="s">
        <v>2</v>
      </c>
      <c r="E6932" s="375">
        <v>1.0914640000000001E-3</v>
      </c>
      <c r="F6932" s="268">
        <f>IF(C6932="MAT.",VLOOKUP(A6932,INSUMOS_AUX!A:F,6,FALSE),0)</f>
        <v>170</v>
      </c>
      <c r="G6932" s="375">
        <f>IF(C6932="M.O.",VLOOKUP(A6932,INSUMOS_AUX!A:F,6,FALSE),0)</f>
        <v>0</v>
      </c>
    </row>
    <row r="6933" spans="1:7" ht="21">
      <c r="A6933" s="375">
        <v>36149</v>
      </c>
      <c r="B6933" s="372" t="s">
        <v>4647</v>
      </c>
      <c r="C6933" s="374" t="s">
        <v>43</v>
      </c>
      <c r="D6933" s="374" t="s">
        <v>2</v>
      </c>
      <c r="E6933" s="375">
        <v>6.3360000000000001E-4</v>
      </c>
      <c r="F6933" s="268">
        <f>IF(C6933="MAT.",VLOOKUP(A6933,INSUMOS_AUX!A:F,6,FALSE),0)</f>
        <v>117.5</v>
      </c>
      <c r="G6933" s="375">
        <f>IF(C6933="M.O.",VLOOKUP(A6933,INSUMOS_AUX!A:F,6,FALSE),0)</f>
        <v>0</v>
      </c>
    </row>
    <row r="6934" spans="1:7">
      <c r="A6934" s="375">
        <v>36150</v>
      </c>
      <c r="B6934" s="372" t="s">
        <v>780</v>
      </c>
      <c r="C6934" s="374" t="s">
        <v>43</v>
      </c>
      <c r="D6934" s="374" t="s">
        <v>2</v>
      </c>
      <c r="E6934" s="375">
        <v>2.3287440000000002E-3</v>
      </c>
      <c r="F6934" s="268">
        <f>IF(C6934="MAT.",VLOOKUP(A6934,INSUMOS_AUX!A:F,6,FALSE),0)</f>
        <v>29.7</v>
      </c>
      <c r="G6934" s="375">
        <f>IF(C6934="M.O.",VLOOKUP(A6934,INSUMOS_AUX!A:F,6,FALSE),0)</f>
        <v>0</v>
      </c>
    </row>
    <row r="6935" spans="1:7" ht="21">
      <c r="A6935" s="375">
        <v>36153</v>
      </c>
      <c r="B6935" s="372" t="s">
        <v>4184</v>
      </c>
      <c r="C6935" s="374" t="s">
        <v>43</v>
      </c>
      <c r="D6935" s="374" t="s">
        <v>2</v>
      </c>
      <c r="E6935" s="375">
        <v>9.4600000000000001E-4</v>
      </c>
      <c r="F6935" s="268">
        <f>IF(C6935="MAT.",VLOOKUP(A6935,INSUMOS_AUX!A:F,6,FALSE),0)</f>
        <v>133.75</v>
      </c>
      <c r="G6935" s="375">
        <f>IF(C6935="M.O.",VLOOKUP(A6935,INSUMOS_AUX!A:F,6,FALSE),0)</f>
        <v>0</v>
      </c>
    </row>
    <row r="6936" spans="1:7">
      <c r="A6936" s="375">
        <v>37370</v>
      </c>
      <c r="B6936" s="372" t="s">
        <v>104</v>
      </c>
      <c r="C6936" s="374" t="s">
        <v>43</v>
      </c>
      <c r="D6936" s="374" t="s">
        <v>97</v>
      </c>
      <c r="E6936" s="375">
        <v>0.88</v>
      </c>
      <c r="F6936" s="268">
        <f>IF(C6936="MAT.",VLOOKUP(A6936,INSUMOS_AUX!A:F,6,FALSE),0)</f>
        <v>1.7</v>
      </c>
      <c r="G6936" s="375">
        <f>IF(C6936="M.O.",VLOOKUP(A6936,INSUMOS_AUX!A:F,6,FALSE),0)</f>
        <v>0</v>
      </c>
    </row>
    <row r="6937" spans="1:7">
      <c r="A6937" s="375">
        <v>37371</v>
      </c>
      <c r="B6937" s="372" t="s">
        <v>105</v>
      </c>
      <c r="C6937" s="374" t="s">
        <v>43</v>
      </c>
      <c r="D6937" s="374" t="s">
        <v>97</v>
      </c>
      <c r="E6937" s="375">
        <v>0.88</v>
      </c>
      <c r="F6937" s="268">
        <f>IF(C6937="MAT.",VLOOKUP(A6937,INSUMOS_AUX!A:F,6,FALSE),0)</f>
        <v>0.64</v>
      </c>
      <c r="G6937" s="375">
        <f>IF(C6937="M.O.",VLOOKUP(A6937,INSUMOS_AUX!A:F,6,FALSE),0)</f>
        <v>0</v>
      </c>
    </row>
    <row r="6938" spans="1:7">
      <c r="A6938" s="375">
        <v>37372</v>
      </c>
      <c r="B6938" s="372" t="s">
        <v>106</v>
      </c>
      <c r="C6938" s="374" t="s">
        <v>43</v>
      </c>
      <c r="D6938" s="374" t="s">
        <v>97</v>
      </c>
      <c r="E6938" s="375">
        <v>0.88</v>
      </c>
      <c r="F6938" s="268">
        <f>IF(C6938="MAT.",VLOOKUP(A6938,INSUMOS_AUX!A:F,6,FALSE),0)</f>
        <v>0.37</v>
      </c>
      <c r="G6938" s="375">
        <f>IF(C6938="M.O.",VLOOKUP(A6938,INSUMOS_AUX!A:F,6,FALSE),0)</f>
        <v>0</v>
      </c>
    </row>
    <row r="6939" spans="1:7">
      <c r="A6939" s="375">
        <v>37373</v>
      </c>
      <c r="B6939" s="372" t="s">
        <v>107</v>
      </c>
      <c r="C6939" s="374" t="s">
        <v>43</v>
      </c>
      <c r="D6939" s="374" t="s">
        <v>97</v>
      </c>
      <c r="E6939" s="375">
        <v>0.88</v>
      </c>
      <c r="F6939" s="268">
        <f>IF(C6939="MAT.",VLOOKUP(A6939,INSUMOS_AUX!A:F,6,FALSE),0)</f>
        <v>0.02</v>
      </c>
      <c r="G6939" s="375">
        <f>IF(C6939="M.O.",VLOOKUP(A6939,INSUMOS_AUX!A:F,6,FALSE),0)</f>
        <v>0</v>
      </c>
    </row>
    <row r="6940" spans="1:7">
      <c r="A6940" s="375">
        <v>38382</v>
      </c>
      <c r="B6940" s="372" t="s">
        <v>2915</v>
      </c>
      <c r="C6940" s="374" t="s">
        <v>43</v>
      </c>
      <c r="D6940" s="374" t="s">
        <v>2</v>
      </c>
      <c r="E6940" s="375">
        <v>2.4023999999999998E-3</v>
      </c>
      <c r="F6940" s="268">
        <f>IF(C6940="MAT.",VLOOKUP(A6940,INSUMOS_AUX!A:F,6,FALSE),0)</f>
        <v>7.37</v>
      </c>
      <c r="G6940" s="375">
        <f>IF(C6940="M.O.",VLOOKUP(A6940,INSUMOS_AUX!A:F,6,FALSE),0)</f>
        <v>0</v>
      </c>
    </row>
    <row r="6941" spans="1:7">
      <c r="A6941" s="375">
        <v>38383</v>
      </c>
      <c r="B6941" s="372" t="s">
        <v>6471</v>
      </c>
      <c r="C6941" s="374" t="s">
        <v>43</v>
      </c>
      <c r="D6941" s="374" t="s">
        <v>2</v>
      </c>
      <c r="E6941" s="375">
        <v>0.14699999999999999</v>
      </c>
      <c r="F6941" s="268">
        <f>IF(C6941="MAT.",VLOOKUP(A6941,INSUMOS_AUX!A:F,6,FALSE),0)</f>
        <v>1.38</v>
      </c>
      <c r="G6941" s="375">
        <f>IF(C6941="M.O.",VLOOKUP(A6941,INSUMOS_AUX!A:F,6,FALSE),0)</f>
        <v>0</v>
      </c>
    </row>
    <row r="6942" spans="1:7">
      <c r="A6942" s="375">
        <v>38390</v>
      </c>
      <c r="B6942" s="372" t="s">
        <v>4067</v>
      </c>
      <c r="C6942" s="374" t="s">
        <v>43</v>
      </c>
      <c r="D6942" s="374" t="s">
        <v>2</v>
      </c>
      <c r="E6942" s="375">
        <v>1.33012E-3</v>
      </c>
      <c r="F6942" s="268">
        <f>IF(C6942="MAT.",VLOOKUP(A6942,INSUMOS_AUX!A:F,6,FALSE),0)</f>
        <v>22.22</v>
      </c>
      <c r="G6942" s="375">
        <f>IF(C6942="M.O.",VLOOKUP(A6942,INSUMOS_AUX!A:F,6,FALSE),0)</f>
        <v>0</v>
      </c>
    </row>
    <row r="6943" spans="1:7">
      <c r="A6943" s="375">
        <v>38393</v>
      </c>
      <c r="B6943" s="372" t="s">
        <v>4066</v>
      </c>
      <c r="C6943" s="374" t="s">
        <v>43</v>
      </c>
      <c r="D6943" s="374" t="s">
        <v>2</v>
      </c>
      <c r="E6943" s="375">
        <v>1.33012E-3</v>
      </c>
      <c r="F6943" s="268">
        <f>IF(C6943="MAT.",VLOOKUP(A6943,INSUMOS_AUX!A:F,6,FALSE),0)</f>
        <v>10.02</v>
      </c>
      <c r="G6943" s="375">
        <f>IF(C6943="M.O.",VLOOKUP(A6943,INSUMOS_AUX!A:F,6,FALSE),0)</f>
        <v>0</v>
      </c>
    </row>
    <row r="6944" spans="1:7">
      <c r="A6944" s="375">
        <v>38396</v>
      </c>
      <c r="B6944" s="372" t="s">
        <v>4090</v>
      </c>
      <c r="C6944" s="374" t="s">
        <v>43</v>
      </c>
      <c r="D6944" s="374" t="s">
        <v>2</v>
      </c>
      <c r="E6944" s="375">
        <v>4.7695999999999999E-5</v>
      </c>
      <c r="F6944" s="268">
        <f>IF(C6944="MAT.",VLOOKUP(A6944,INSUMOS_AUX!A:F,6,FALSE),0)</f>
        <v>308.81</v>
      </c>
      <c r="G6944" s="375">
        <f>IF(C6944="M.O.",VLOOKUP(A6944,INSUMOS_AUX!A:F,6,FALSE),0)</f>
        <v>0</v>
      </c>
    </row>
    <row r="6945" spans="1:7">
      <c r="A6945" s="375">
        <v>38399</v>
      </c>
      <c r="B6945" s="372" t="s">
        <v>914</v>
      </c>
      <c r="C6945" s="374" t="s">
        <v>43</v>
      </c>
      <c r="D6945" s="374" t="s">
        <v>2</v>
      </c>
      <c r="E6945" s="375">
        <v>2.38304E-4</v>
      </c>
      <c r="F6945" s="268">
        <f>IF(C6945="MAT.",VLOOKUP(A6945,INSUMOS_AUX!A:F,6,FALSE),0)</f>
        <v>123.87</v>
      </c>
      <c r="G6945" s="375">
        <f>IF(C6945="M.O.",VLOOKUP(A6945,INSUMOS_AUX!A:F,6,FALSE),0)</f>
        <v>0</v>
      </c>
    </row>
    <row r="6946" spans="1:7" ht="21">
      <c r="A6946" s="375">
        <v>38413</v>
      </c>
      <c r="B6946" s="372" t="s">
        <v>2921</v>
      </c>
      <c r="C6946" s="374" t="s">
        <v>43</v>
      </c>
      <c r="D6946" s="374" t="s">
        <v>2</v>
      </c>
      <c r="E6946" s="375">
        <v>3.8807999999999998E-5</v>
      </c>
      <c r="F6946" s="268">
        <f>IF(C6946="MAT.",VLOOKUP(A6946,INSUMOS_AUX!A:F,6,FALSE),0)</f>
        <v>623.17999999999995</v>
      </c>
      <c r="G6946" s="375">
        <f>IF(C6946="M.O.",VLOOKUP(A6946,INSUMOS_AUX!A:F,6,FALSE),0)</f>
        <v>0</v>
      </c>
    </row>
    <row r="6947" spans="1:7">
      <c r="A6947" s="375">
        <v>38476</v>
      </c>
      <c r="B6947" s="372" t="s">
        <v>2266</v>
      </c>
      <c r="C6947" s="374" t="s">
        <v>43</v>
      </c>
      <c r="D6947" s="374" t="s">
        <v>2</v>
      </c>
      <c r="E6947" s="375">
        <v>1.8101599999999999E-4</v>
      </c>
      <c r="F6947" s="268">
        <f>IF(C6947="MAT.",VLOOKUP(A6947,INSUMOS_AUX!A:F,6,FALSE),0)</f>
        <v>186.63</v>
      </c>
      <c r="G6947" s="375">
        <f>IF(C6947="M.O.",VLOOKUP(A6947,INSUMOS_AUX!A:F,6,FALSE),0)</f>
        <v>0</v>
      </c>
    </row>
    <row r="6948" spans="1:7">
      <c r="A6948" s="375">
        <v>38477</v>
      </c>
      <c r="B6948" s="372" t="s">
        <v>2267</v>
      </c>
      <c r="C6948" s="374" t="s">
        <v>43</v>
      </c>
      <c r="D6948" s="374" t="s">
        <v>2</v>
      </c>
      <c r="E6948" s="375">
        <v>3.8807999999999998E-5</v>
      </c>
      <c r="F6948" s="268">
        <f>IF(C6948="MAT.",VLOOKUP(A6948,INSUMOS_AUX!A:F,6,FALSE),0)</f>
        <v>528.54</v>
      </c>
      <c r="G6948" s="375">
        <f>IF(C6948="M.O.",VLOOKUP(A6948,INSUMOS_AUX!A:F,6,FALSE),0)</f>
        <v>0</v>
      </c>
    </row>
    <row r="6949" spans="1:7">
      <c r="A6949" s="375">
        <v>9869</v>
      </c>
      <c r="B6949" s="372" t="s">
        <v>155</v>
      </c>
      <c r="C6949" s="374" t="s">
        <v>43</v>
      </c>
      <c r="D6949" s="374" t="s">
        <v>78</v>
      </c>
      <c r="E6949" s="375">
        <v>1.0609999999999999</v>
      </c>
      <c r="F6949" s="268">
        <f>IF(C6949="MAT.",VLOOKUP(A6949,INSUMOS_AUX!A:F,6,FALSE),0)</f>
        <v>6.86</v>
      </c>
      <c r="G6949" s="375">
        <f>IF(C6949="M.O.",VLOOKUP(A6949,INSUMOS_AUX!A:F,6,FALSE),0)</f>
        <v>0</v>
      </c>
    </row>
    <row r="6950" spans="1:7">
      <c r="A6950" s="96"/>
      <c r="B6950" s="110"/>
      <c r="C6950" s="97"/>
      <c r="D6950" s="97"/>
      <c r="E6950" s="97"/>
      <c r="F6950" s="97"/>
      <c r="G6950" s="97"/>
    </row>
    <row r="6951" spans="1:7" ht="21">
      <c r="A6951" s="359" t="s">
        <v>6051</v>
      </c>
      <c r="B6951" s="358" t="s">
        <v>6052</v>
      </c>
      <c r="C6951" s="360" t="s">
        <v>75</v>
      </c>
      <c r="D6951" s="360" t="s">
        <v>2</v>
      </c>
      <c r="E6951" s="361">
        <v>2</v>
      </c>
      <c r="F6951" s="361">
        <f t="shared" ref="F6951:G6951" si="232">SUMPRODUCT($E6952:$E6981,F6952:F6981)</f>
        <v>6.6716881369999994</v>
      </c>
      <c r="G6951" s="361">
        <f t="shared" si="232"/>
        <v>3.5548079999999995</v>
      </c>
    </row>
    <row r="6952" spans="1:7">
      <c r="A6952" s="375">
        <v>10</v>
      </c>
      <c r="B6952" s="372" t="s">
        <v>332</v>
      </c>
      <c r="C6952" s="374" t="s">
        <v>43</v>
      </c>
      <c r="D6952" s="374" t="s">
        <v>2</v>
      </c>
      <c r="E6952" s="375">
        <v>2.4051599999999999E-3</v>
      </c>
      <c r="F6952" s="268">
        <f>IF(C6952="MAT.",VLOOKUP(A6952,INSUMOS_AUX!A:F,6,FALSE),0)</f>
        <v>6.13</v>
      </c>
      <c r="G6952" s="375">
        <f>IF(C6952="M.O.",VLOOKUP(A6952,INSUMOS_AUX!A:F,6,FALSE),0)</f>
        <v>0</v>
      </c>
    </row>
    <row r="6953" spans="1:7" ht="21">
      <c r="A6953" s="375">
        <v>11359</v>
      </c>
      <c r="B6953" s="372" t="s">
        <v>5603</v>
      </c>
      <c r="C6953" s="374" t="s">
        <v>43</v>
      </c>
      <c r="D6953" s="374" t="s">
        <v>2</v>
      </c>
      <c r="E6953" s="375">
        <v>2.031E-5</v>
      </c>
      <c r="F6953" s="268">
        <f>IF(C6953="MAT.",VLOOKUP(A6953,INSUMOS_AUX!A:F,6,FALSE),0)</f>
        <v>604.45000000000005</v>
      </c>
      <c r="G6953" s="375">
        <f>IF(C6953="M.O.",VLOOKUP(A6953,INSUMOS_AUX!A:F,6,FALSE),0)</f>
        <v>0</v>
      </c>
    </row>
    <row r="6954" spans="1:7">
      <c r="A6954" s="375">
        <v>122</v>
      </c>
      <c r="B6954" s="372" t="s">
        <v>556</v>
      </c>
      <c r="C6954" s="374" t="s">
        <v>43</v>
      </c>
      <c r="D6954" s="374" t="s">
        <v>2</v>
      </c>
      <c r="E6954" s="375">
        <v>7.0000000000000001E-3</v>
      </c>
      <c r="F6954" s="268">
        <f>IF(C6954="MAT.",VLOOKUP(A6954,INSUMOS_AUX!A:F,6,FALSE),0)</f>
        <v>54.47</v>
      </c>
      <c r="G6954" s="375">
        <f>IF(C6954="M.O.",VLOOKUP(A6954,INSUMOS_AUX!A:F,6,FALSE),0)</f>
        <v>0</v>
      </c>
    </row>
    <row r="6955" spans="1:7">
      <c r="A6955" s="375">
        <v>12815</v>
      </c>
      <c r="B6955" s="372" t="s">
        <v>2406</v>
      </c>
      <c r="C6955" s="374" t="s">
        <v>43</v>
      </c>
      <c r="D6955" s="374" t="s">
        <v>2</v>
      </c>
      <c r="E6955" s="375">
        <v>2.7207300000000002E-3</v>
      </c>
      <c r="F6955" s="268">
        <f>IF(C6955="MAT.",VLOOKUP(A6955,INSUMOS_AUX!A:F,6,FALSE),0)</f>
        <v>5.65</v>
      </c>
      <c r="G6955" s="375">
        <f>IF(C6955="M.O.",VLOOKUP(A6955,INSUMOS_AUX!A:F,6,FALSE),0)</f>
        <v>0</v>
      </c>
    </row>
    <row r="6956" spans="1:7">
      <c r="A6956" s="375">
        <v>12892</v>
      </c>
      <c r="B6956" s="372" t="s">
        <v>328</v>
      </c>
      <c r="C6956" s="374" t="s">
        <v>43</v>
      </c>
      <c r="D6956" s="374" t="s">
        <v>98</v>
      </c>
      <c r="E6956" s="375">
        <v>4.1203799999999999E-3</v>
      </c>
      <c r="F6956" s="268">
        <f>IF(C6956="MAT.",VLOOKUP(A6956,INSUMOS_AUX!A:F,6,FALSE),0)</f>
        <v>9</v>
      </c>
      <c r="G6956" s="375">
        <f>IF(C6956="M.O.",VLOOKUP(A6956,INSUMOS_AUX!A:F,6,FALSE),0)</f>
        <v>0</v>
      </c>
    </row>
    <row r="6957" spans="1:7">
      <c r="A6957" s="375">
        <v>12893</v>
      </c>
      <c r="B6957" s="372" t="s">
        <v>329</v>
      </c>
      <c r="C6957" s="374" t="s">
        <v>43</v>
      </c>
      <c r="D6957" s="374" t="s">
        <v>98</v>
      </c>
      <c r="E6957" s="375">
        <v>4.8030000000000002E-4</v>
      </c>
      <c r="F6957" s="268">
        <f>IF(C6957="MAT.",VLOOKUP(A6957,INSUMOS_AUX!A:F,6,FALSE),0)</f>
        <v>48</v>
      </c>
      <c r="G6957" s="375">
        <f>IF(C6957="M.O.",VLOOKUP(A6957,INSUMOS_AUX!A:F,6,FALSE),0)</f>
        <v>0</v>
      </c>
    </row>
    <row r="6958" spans="1:7">
      <c r="A6958" s="375">
        <v>20083</v>
      </c>
      <c r="B6958" s="372" t="s">
        <v>4143</v>
      </c>
      <c r="C6958" s="374" t="s">
        <v>43</v>
      </c>
      <c r="D6958" s="374" t="s">
        <v>2</v>
      </c>
      <c r="E6958" s="375">
        <v>8.0000000000000002E-3</v>
      </c>
      <c r="F6958" s="268">
        <f>IF(C6958="MAT.",VLOOKUP(A6958,INSUMOS_AUX!A:F,6,FALSE),0)</f>
        <v>47.3</v>
      </c>
      <c r="G6958" s="375">
        <f>IF(C6958="M.O.",VLOOKUP(A6958,INSUMOS_AUX!A:F,6,FALSE),0)</f>
        <v>0</v>
      </c>
    </row>
    <row r="6959" spans="1:7">
      <c r="A6959" s="375">
        <v>246</v>
      </c>
      <c r="B6959" s="372" t="s">
        <v>141</v>
      </c>
      <c r="C6959" s="374" t="s">
        <v>92</v>
      </c>
      <c r="D6959" s="374" t="s">
        <v>97</v>
      </c>
      <c r="E6959" s="375">
        <v>0.152175</v>
      </c>
      <c r="F6959" s="268">
        <f>IF(C6959="MAT.",VLOOKUP(A6959,INSUMOS_AUX!A:F,6,FALSE),0)</f>
        <v>0</v>
      </c>
      <c r="G6959" s="375">
        <f>IF(C6959="M.O.",VLOOKUP(A6959,INSUMOS_AUX!A:F,6,FALSE),0)</f>
        <v>10.01</v>
      </c>
    </row>
    <row r="6960" spans="1:7">
      <c r="A6960" s="375">
        <v>25966</v>
      </c>
      <c r="B6960" s="372" t="s">
        <v>3980</v>
      </c>
      <c r="C6960" s="374" t="s">
        <v>43</v>
      </c>
      <c r="D6960" s="374" t="s">
        <v>113</v>
      </c>
      <c r="E6960" s="375">
        <v>4.5344999999999999E-4</v>
      </c>
      <c r="F6960" s="268">
        <f>IF(C6960="MAT.",VLOOKUP(A6960,INSUMOS_AUX!A:F,6,FALSE),0)</f>
        <v>13.63</v>
      </c>
      <c r="G6960" s="375">
        <f>IF(C6960="M.O.",VLOOKUP(A6960,INSUMOS_AUX!A:F,6,FALSE),0)</f>
        <v>0</v>
      </c>
    </row>
    <row r="6961" spans="1:7">
      <c r="A6961" s="375">
        <v>2696</v>
      </c>
      <c r="B6961" s="372" t="s">
        <v>129</v>
      </c>
      <c r="C6961" s="374" t="s">
        <v>92</v>
      </c>
      <c r="D6961" s="374" t="s">
        <v>97</v>
      </c>
      <c r="E6961" s="375">
        <v>0.152175</v>
      </c>
      <c r="F6961" s="268">
        <f>IF(C6961="MAT.",VLOOKUP(A6961,INSUMOS_AUX!A:F,6,FALSE),0)</f>
        <v>0</v>
      </c>
      <c r="G6961" s="375">
        <f>IF(C6961="M.O.",VLOOKUP(A6961,INSUMOS_AUX!A:F,6,FALSE),0)</f>
        <v>13.35</v>
      </c>
    </row>
    <row r="6962" spans="1:7">
      <c r="A6962" s="375">
        <v>2711</v>
      </c>
      <c r="B6962" s="372" t="s">
        <v>334</v>
      </c>
      <c r="C6962" s="374" t="s">
        <v>43</v>
      </c>
      <c r="D6962" s="374" t="s">
        <v>2</v>
      </c>
      <c r="E6962" s="375">
        <v>1.9938000000000001E-4</v>
      </c>
      <c r="F6962" s="268">
        <f>IF(C6962="MAT.",VLOOKUP(A6962,INSUMOS_AUX!A:F,6,FALSE),0)</f>
        <v>100.24</v>
      </c>
      <c r="G6962" s="375">
        <f>IF(C6962="M.O.",VLOOKUP(A6962,INSUMOS_AUX!A:F,6,FALSE),0)</f>
        <v>0</v>
      </c>
    </row>
    <row r="6963" spans="1:7" ht="21">
      <c r="A6963" s="375">
        <v>3524</v>
      </c>
      <c r="B6963" s="372" t="s">
        <v>2729</v>
      </c>
      <c r="C6963" s="374" t="s">
        <v>43</v>
      </c>
      <c r="D6963" s="374" t="s">
        <v>2</v>
      </c>
      <c r="E6963" s="375">
        <v>1</v>
      </c>
      <c r="F6963" s="268">
        <f>IF(C6963="MAT.",VLOOKUP(A6963,INSUMOS_AUX!A:F,6,FALSE),0)</f>
        <v>4.6399999999999997</v>
      </c>
      <c r="G6963" s="375">
        <f>IF(C6963="M.O.",VLOOKUP(A6963,INSUMOS_AUX!A:F,6,FALSE),0)</f>
        <v>0</v>
      </c>
    </row>
    <row r="6964" spans="1:7">
      <c r="A6964" s="375">
        <v>36144</v>
      </c>
      <c r="B6964" s="372" t="s">
        <v>4026</v>
      </c>
      <c r="C6964" s="374" t="s">
        <v>43</v>
      </c>
      <c r="D6964" s="374" t="s">
        <v>2</v>
      </c>
      <c r="E6964" s="375">
        <v>3.3446160000000003E-2</v>
      </c>
      <c r="F6964" s="268">
        <f>IF(C6964="MAT.",VLOOKUP(A6964,INSUMOS_AUX!A:F,6,FALSE),0)</f>
        <v>1.1200000000000001</v>
      </c>
      <c r="G6964" s="375">
        <f>IF(C6964="M.O.",VLOOKUP(A6964,INSUMOS_AUX!A:F,6,FALSE),0)</f>
        <v>0</v>
      </c>
    </row>
    <row r="6965" spans="1:7">
      <c r="A6965" s="375">
        <v>36146</v>
      </c>
      <c r="B6965" s="372" t="s">
        <v>3883</v>
      </c>
      <c r="C6965" s="374" t="s">
        <v>43</v>
      </c>
      <c r="D6965" s="374" t="s">
        <v>2</v>
      </c>
      <c r="E6965" s="375">
        <v>3.7209E-4</v>
      </c>
      <c r="F6965" s="268">
        <f>IF(C6965="MAT.",VLOOKUP(A6965,INSUMOS_AUX!A:F,6,FALSE),0)</f>
        <v>170</v>
      </c>
      <c r="G6965" s="375">
        <f>IF(C6965="M.O.",VLOOKUP(A6965,INSUMOS_AUX!A:F,6,FALSE),0)</f>
        <v>0</v>
      </c>
    </row>
    <row r="6966" spans="1:7" ht="21">
      <c r="A6966" s="375">
        <v>36149</v>
      </c>
      <c r="B6966" s="372" t="s">
        <v>4647</v>
      </c>
      <c r="C6966" s="374" t="s">
        <v>43</v>
      </c>
      <c r="D6966" s="374" t="s">
        <v>2</v>
      </c>
      <c r="E6966" s="375">
        <v>2.1599999999999999E-4</v>
      </c>
      <c r="F6966" s="268">
        <f>IF(C6966="MAT.",VLOOKUP(A6966,INSUMOS_AUX!A:F,6,FALSE),0)</f>
        <v>117.5</v>
      </c>
      <c r="G6966" s="375">
        <f>IF(C6966="M.O.",VLOOKUP(A6966,INSUMOS_AUX!A:F,6,FALSE),0)</f>
        <v>0</v>
      </c>
    </row>
    <row r="6967" spans="1:7">
      <c r="A6967" s="375">
        <v>36150</v>
      </c>
      <c r="B6967" s="372" t="s">
        <v>780</v>
      </c>
      <c r="C6967" s="374" t="s">
        <v>43</v>
      </c>
      <c r="D6967" s="374" t="s">
        <v>2</v>
      </c>
      <c r="E6967" s="375">
        <v>7.9389E-4</v>
      </c>
      <c r="F6967" s="268">
        <f>IF(C6967="MAT.",VLOOKUP(A6967,INSUMOS_AUX!A:F,6,FALSE),0)</f>
        <v>29.7</v>
      </c>
      <c r="G6967" s="375">
        <f>IF(C6967="M.O.",VLOOKUP(A6967,INSUMOS_AUX!A:F,6,FALSE),0)</f>
        <v>0</v>
      </c>
    </row>
    <row r="6968" spans="1:7" ht="21">
      <c r="A6968" s="375">
        <v>36153</v>
      </c>
      <c r="B6968" s="372" t="s">
        <v>4184</v>
      </c>
      <c r="C6968" s="374" t="s">
        <v>43</v>
      </c>
      <c r="D6968" s="374" t="s">
        <v>2</v>
      </c>
      <c r="E6968" s="375">
        <v>3.2249999999999998E-4</v>
      </c>
      <c r="F6968" s="268">
        <f>IF(C6968="MAT.",VLOOKUP(A6968,INSUMOS_AUX!A:F,6,FALSE),0)</f>
        <v>133.75</v>
      </c>
      <c r="G6968" s="375">
        <f>IF(C6968="M.O.",VLOOKUP(A6968,INSUMOS_AUX!A:F,6,FALSE),0)</f>
        <v>0</v>
      </c>
    </row>
    <row r="6969" spans="1:7">
      <c r="A6969" s="375">
        <v>37370</v>
      </c>
      <c r="B6969" s="372" t="s">
        <v>104</v>
      </c>
      <c r="C6969" s="374" t="s">
        <v>43</v>
      </c>
      <c r="D6969" s="374" t="s">
        <v>97</v>
      </c>
      <c r="E6969" s="375">
        <v>0.3</v>
      </c>
      <c r="F6969" s="268">
        <f>IF(C6969="MAT.",VLOOKUP(A6969,INSUMOS_AUX!A:F,6,FALSE),0)</f>
        <v>1.7</v>
      </c>
      <c r="G6969" s="375">
        <f>IF(C6969="M.O.",VLOOKUP(A6969,INSUMOS_AUX!A:F,6,FALSE),0)</f>
        <v>0</v>
      </c>
    </row>
    <row r="6970" spans="1:7">
      <c r="A6970" s="375">
        <v>37371</v>
      </c>
      <c r="B6970" s="372" t="s">
        <v>105</v>
      </c>
      <c r="C6970" s="374" t="s">
        <v>43</v>
      </c>
      <c r="D6970" s="374" t="s">
        <v>97</v>
      </c>
      <c r="E6970" s="375">
        <v>0.3</v>
      </c>
      <c r="F6970" s="268">
        <f>IF(C6970="MAT.",VLOOKUP(A6970,INSUMOS_AUX!A:F,6,FALSE),0)</f>
        <v>0.64</v>
      </c>
      <c r="G6970" s="375">
        <f>IF(C6970="M.O.",VLOOKUP(A6970,INSUMOS_AUX!A:F,6,FALSE),0)</f>
        <v>0</v>
      </c>
    </row>
    <row r="6971" spans="1:7">
      <c r="A6971" s="375">
        <v>37372</v>
      </c>
      <c r="B6971" s="372" t="s">
        <v>106</v>
      </c>
      <c r="C6971" s="374" t="s">
        <v>43</v>
      </c>
      <c r="D6971" s="374" t="s">
        <v>97</v>
      </c>
      <c r="E6971" s="375">
        <v>0.3</v>
      </c>
      <c r="F6971" s="268">
        <f>IF(C6971="MAT.",VLOOKUP(A6971,INSUMOS_AUX!A:F,6,FALSE),0)</f>
        <v>0.37</v>
      </c>
      <c r="G6971" s="375">
        <f>IF(C6971="M.O.",VLOOKUP(A6971,INSUMOS_AUX!A:F,6,FALSE),0)</f>
        <v>0</v>
      </c>
    </row>
    <row r="6972" spans="1:7">
      <c r="A6972" s="375">
        <v>37373</v>
      </c>
      <c r="B6972" s="372" t="s">
        <v>107</v>
      </c>
      <c r="C6972" s="374" t="s">
        <v>43</v>
      </c>
      <c r="D6972" s="374" t="s">
        <v>97</v>
      </c>
      <c r="E6972" s="375">
        <v>0.3</v>
      </c>
      <c r="F6972" s="268">
        <f>IF(C6972="MAT.",VLOOKUP(A6972,INSUMOS_AUX!A:F,6,FALSE),0)</f>
        <v>0.02</v>
      </c>
      <c r="G6972" s="375">
        <f>IF(C6972="M.O.",VLOOKUP(A6972,INSUMOS_AUX!A:F,6,FALSE),0)</f>
        <v>0</v>
      </c>
    </row>
    <row r="6973" spans="1:7">
      <c r="A6973" s="375">
        <v>38382</v>
      </c>
      <c r="B6973" s="372" t="s">
        <v>2915</v>
      </c>
      <c r="C6973" s="374" t="s">
        <v>43</v>
      </c>
      <c r="D6973" s="374" t="s">
        <v>2</v>
      </c>
      <c r="E6973" s="375">
        <v>8.1899999999999996E-4</v>
      </c>
      <c r="F6973" s="268">
        <f>IF(C6973="MAT.",VLOOKUP(A6973,INSUMOS_AUX!A:F,6,FALSE),0)</f>
        <v>7.37</v>
      </c>
      <c r="G6973" s="375">
        <f>IF(C6973="M.O.",VLOOKUP(A6973,INSUMOS_AUX!A:F,6,FALSE),0)</f>
        <v>0</v>
      </c>
    </row>
    <row r="6974" spans="1:7">
      <c r="A6974" s="375">
        <v>38383</v>
      </c>
      <c r="B6974" s="372" t="s">
        <v>6471</v>
      </c>
      <c r="C6974" s="374" t="s">
        <v>43</v>
      </c>
      <c r="D6974" s="374" t="s">
        <v>2</v>
      </c>
      <c r="E6974" s="375">
        <v>0.05</v>
      </c>
      <c r="F6974" s="268">
        <f>IF(C6974="MAT.",VLOOKUP(A6974,INSUMOS_AUX!A:F,6,FALSE),0)</f>
        <v>1.38</v>
      </c>
      <c r="G6974" s="375">
        <f>IF(C6974="M.O.",VLOOKUP(A6974,INSUMOS_AUX!A:F,6,FALSE),0)</f>
        <v>0</v>
      </c>
    </row>
    <row r="6975" spans="1:7">
      <c r="A6975" s="375">
        <v>38390</v>
      </c>
      <c r="B6975" s="372" t="s">
        <v>4067</v>
      </c>
      <c r="C6975" s="374" t="s">
        <v>43</v>
      </c>
      <c r="D6975" s="374" t="s">
        <v>2</v>
      </c>
      <c r="E6975" s="375">
        <v>4.5344999999999999E-4</v>
      </c>
      <c r="F6975" s="268">
        <f>IF(C6975="MAT.",VLOOKUP(A6975,INSUMOS_AUX!A:F,6,FALSE),0)</f>
        <v>22.22</v>
      </c>
      <c r="G6975" s="375">
        <f>IF(C6975="M.O.",VLOOKUP(A6975,INSUMOS_AUX!A:F,6,FALSE),0)</f>
        <v>0</v>
      </c>
    </row>
    <row r="6976" spans="1:7">
      <c r="A6976" s="375">
        <v>38393</v>
      </c>
      <c r="B6976" s="372" t="s">
        <v>4066</v>
      </c>
      <c r="C6976" s="374" t="s">
        <v>43</v>
      </c>
      <c r="D6976" s="374" t="s">
        <v>2</v>
      </c>
      <c r="E6976" s="375">
        <v>4.5344999999999999E-4</v>
      </c>
      <c r="F6976" s="268">
        <f>IF(C6976="MAT.",VLOOKUP(A6976,INSUMOS_AUX!A:F,6,FALSE),0)</f>
        <v>10.02</v>
      </c>
      <c r="G6976" s="375">
        <f>IF(C6976="M.O.",VLOOKUP(A6976,INSUMOS_AUX!A:F,6,FALSE),0)</f>
        <v>0</v>
      </c>
    </row>
    <row r="6977" spans="1:7">
      <c r="A6977" s="375">
        <v>38396</v>
      </c>
      <c r="B6977" s="372" t="s">
        <v>4090</v>
      </c>
      <c r="C6977" s="374" t="s">
        <v>43</v>
      </c>
      <c r="D6977" s="374" t="s">
        <v>2</v>
      </c>
      <c r="E6977" s="375">
        <v>1.626E-5</v>
      </c>
      <c r="F6977" s="268">
        <f>IF(C6977="MAT.",VLOOKUP(A6977,INSUMOS_AUX!A:F,6,FALSE),0)</f>
        <v>308.81</v>
      </c>
      <c r="G6977" s="375">
        <f>IF(C6977="M.O.",VLOOKUP(A6977,INSUMOS_AUX!A:F,6,FALSE),0)</f>
        <v>0</v>
      </c>
    </row>
    <row r="6978" spans="1:7">
      <c r="A6978" s="375">
        <v>38399</v>
      </c>
      <c r="B6978" s="372" t="s">
        <v>914</v>
      </c>
      <c r="C6978" s="374" t="s">
        <v>43</v>
      </c>
      <c r="D6978" s="374" t="s">
        <v>2</v>
      </c>
      <c r="E6978" s="375">
        <v>8.1240000000000001E-5</v>
      </c>
      <c r="F6978" s="268">
        <f>IF(C6978="MAT.",VLOOKUP(A6978,INSUMOS_AUX!A:F,6,FALSE),0)</f>
        <v>123.87</v>
      </c>
      <c r="G6978" s="375">
        <f>IF(C6978="M.O.",VLOOKUP(A6978,INSUMOS_AUX!A:F,6,FALSE),0)</f>
        <v>0</v>
      </c>
    </row>
    <row r="6979" spans="1:7" ht="21">
      <c r="A6979" s="375">
        <v>38413</v>
      </c>
      <c r="B6979" s="372" t="s">
        <v>2921</v>
      </c>
      <c r="C6979" s="374" t="s">
        <v>43</v>
      </c>
      <c r="D6979" s="374" t="s">
        <v>2</v>
      </c>
      <c r="E6979" s="375">
        <v>1.323E-5</v>
      </c>
      <c r="F6979" s="268">
        <f>IF(C6979="MAT.",VLOOKUP(A6979,INSUMOS_AUX!A:F,6,FALSE),0)</f>
        <v>623.17999999999995</v>
      </c>
      <c r="G6979" s="375">
        <f>IF(C6979="M.O.",VLOOKUP(A6979,INSUMOS_AUX!A:F,6,FALSE),0)</f>
        <v>0</v>
      </c>
    </row>
    <row r="6980" spans="1:7">
      <c r="A6980" s="375">
        <v>38476</v>
      </c>
      <c r="B6980" s="372" t="s">
        <v>2266</v>
      </c>
      <c r="C6980" s="374" t="s">
        <v>43</v>
      </c>
      <c r="D6980" s="374" t="s">
        <v>2</v>
      </c>
      <c r="E6980" s="375">
        <v>6.1710000000000004E-5</v>
      </c>
      <c r="F6980" s="268">
        <f>IF(C6980="MAT.",VLOOKUP(A6980,INSUMOS_AUX!A:F,6,FALSE),0)</f>
        <v>186.63</v>
      </c>
      <c r="G6980" s="375">
        <f>IF(C6980="M.O.",VLOOKUP(A6980,INSUMOS_AUX!A:F,6,FALSE),0)</f>
        <v>0</v>
      </c>
    </row>
    <row r="6981" spans="1:7">
      <c r="A6981" s="375">
        <v>38477</v>
      </c>
      <c r="B6981" s="372" t="s">
        <v>2267</v>
      </c>
      <c r="C6981" s="374" t="s">
        <v>43</v>
      </c>
      <c r="D6981" s="374" t="s">
        <v>2</v>
      </c>
      <c r="E6981" s="375">
        <v>1.323E-5</v>
      </c>
      <c r="F6981" s="268">
        <f>IF(C6981="MAT.",VLOOKUP(A6981,INSUMOS_AUX!A:F,6,FALSE),0)</f>
        <v>528.54</v>
      </c>
      <c r="G6981" s="375">
        <f>IF(C6981="M.O.",VLOOKUP(A6981,INSUMOS_AUX!A:F,6,FALSE),0)</f>
        <v>0</v>
      </c>
    </row>
    <row r="6982" spans="1:7">
      <c r="A6982" s="96"/>
      <c r="B6982" s="110"/>
      <c r="C6982" s="97"/>
      <c r="D6982" s="97"/>
      <c r="E6982" s="97"/>
      <c r="F6982" s="97"/>
      <c r="G6982" s="97"/>
    </row>
    <row r="6983" spans="1:7" ht="21">
      <c r="A6983" s="359" t="s">
        <v>6053</v>
      </c>
      <c r="B6983" s="358" t="s">
        <v>6054</v>
      </c>
      <c r="C6983" s="360" t="s">
        <v>75</v>
      </c>
      <c r="D6983" s="360" t="s">
        <v>2</v>
      </c>
      <c r="E6983" s="361">
        <v>2</v>
      </c>
      <c r="F6983" s="361">
        <f t="shared" ref="F6983:G6983" si="233">SUMPRODUCT($E6984:$E7013,F6984:F7013)</f>
        <v>2.9394485239599999</v>
      </c>
      <c r="G6983" s="361">
        <f t="shared" si="233"/>
        <v>1.7300065600000001</v>
      </c>
    </row>
    <row r="6984" spans="1:7">
      <c r="A6984" s="375">
        <v>10</v>
      </c>
      <c r="B6984" s="372" t="s">
        <v>332</v>
      </c>
      <c r="C6984" s="374" t="s">
        <v>43</v>
      </c>
      <c r="D6984" s="374" t="s">
        <v>2</v>
      </c>
      <c r="E6984" s="375">
        <v>1.1705120000000001E-3</v>
      </c>
      <c r="F6984" s="268">
        <f>IF(C6984="MAT.",VLOOKUP(A6984,INSUMOS_AUX!A:F,6,FALSE),0)</f>
        <v>6.13</v>
      </c>
      <c r="G6984" s="375">
        <f>IF(C6984="M.O.",VLOOKUP(A6984,INSUMOS_AUX!A:F,6,FALSE),0)</f>
        <v>0</v>
      </c>
    </row>
    <row r="6985" spans="1:7" ht="21">
      <c r="A6985" s="375">
        <v>11359</v>
      </c>
      <c r="B6985" s="372" t="s">
        <v>5603</v>
      </c>
      <c r="C6985" s="374" t="s">
        <v>43</v>
      </c>
      <c r="D6985" s="374" t="s">
        <v>2</v>
      </c>
      <c r="E6985" s="375">
        <v>9.8840000000000006E-6</v>
      </c>
      <c r="F6985" s="268">
        <f>IF(C6985="MAT.",VLOOKUP(A6985,INSUMOS_AUX!A:F,6,FALSE),0)</f>
        <v>604.45000000000005</v>
      </c>
      <c r="G6985" s="375">
        <f>IF(C6985="M.O.",VLOOKUP(A6985,INSUMOS_AUX!A:F,6,FALSE),0)</f>
        <v>0</v>
      </c>
    </row>
    <row r="6986" spans="1:7">
      <c r="A6986" s="375">
        <v>122</v>
      </c>
      <c r="B6986" s="372" t="s">
        <v>556</v>
      </c>
      <c r="C6986" s="374" t="s">
        <v>43</v>
      </c>
      <c r="D6986" s="374" t="s">
        <v>2</v>
      </c>
      <c r="E6986" s="375">
        <v>8.9999999999999993E-3</v>
      </c>
      <c r="F6986" s="268">
        <f>IF(C6986="MAT.",VLOOKUP(A6986,INSUMOS_AUX!A:F,6,FALSE),0)</f>
        <v>54.47</v>
      </c>
      <c r="G6986" s="375">
        <f>IF(C6986="M.O.",VLOOKUP(A6986,INSUMOS_AUX!A:F,6,FALSE),0)</f>
        <v>0</v>
      </c>
    </row>
    <row r="6987" spans="1:7">
      <c r="A6987" s="375">
        <v>12815</v>
      </c>
      <c r="B6987" s="372" t="s">
        <v>2406</v>
      </c>
      <c r="C6987" s="374" t="s">
        <v>43</v>
      </c>
      <c r="D6987" s="374" t="s">
        <v>2</v>
      </c>
      <c r="E6987" s="375">
        <v>1.324088E-3</v>
      </c>
      <c r="F6987" s="268">
        <f>IF(C6987="MAT.",VLOOKUP(A6987,INSUMOS_AUX!A:F,6,FALSE),0)</f>
        <v>5.65</v>
      </c>
      <c r="G6987" s="375">
        <f>IF(C6987="M.O.",VLOOKUP(A6987,INSUMOS_AUX!A:F,6,FALSE),0)</f>
        <v>0</v>
      </c>
    </row>
    <row r="6988" spans="1:7">
      <c r="A6988" s="375">
        <v>12892</v>
      </c>
      <c r="B6988" s="372" t="s">
        <v>328</v>
      </c>
      <c r="C6988" s="374" t="s">
        <v>43</v>
      </c>
      <c r="D6988" s="374" t="s">
        <v>98</v>
      </c>
      <c r="E6988" s="375">
        <v>2.0052519999999999E-3</v>
      </c>
      <c r="F6988" s="268">
        <f>IF(C6988="MAT.",VLOOKUP(A6988,INSUMOS_AUX!A:F,6,FALSE),0)</f>
        <v>9</v>
      </c>
      <c r="G6988" s="375">
        <f>IF(C6988="M.O.",VLOOKUP(A6988,INSUMOS_AUX!A:F,6,FALSE),0)</f>
        <v>0</v>
      </c>
    </row>
    <row r="6989" spans="1:7">
      <c r="A6989" s="375">
        <v>12893</v>
      </c>
      <c r="B6989" s="372" t="s">
        <v>329</v>
      </c>
      <c r="C6989" s="374" t="s">
        <v>43</v>
      </c>
      <c r="D6989" s="374" t="s">
        <v>98</v>
      </c>
      <c r="E6989" s="375">
        <v>2.3374600000000001E-4</v>
      </c>
      <c r="F6989" s="268">
        <f>IF(C6989="MAT.",VLOOKUP(A6989,INSUMOS_AUX!A:F,6,FALSE),0)</f>
        <v>48</v>
      </c>
      <c r="G6989" s="375">
        <f>IF(C6989="M.O.",VLOOKUP(A6989,INSUMOS_AUX!A:F,6,FALSE),0)</f>
        <v>0</v>
      </c>
    </row>
    <row r="6990" spans="1:7">
      <c r="A6990" s="375">
        <v>20083</v>
      </c>
      <c r="B6990" s="372" t="s">
        <v>4143</v>
      </c>
      <c r="C6990" s="374" t="s">
        <v>43</v>
      </c>
      <c r="D6990" s="374" t="s">
        <v>2</v>
      </c>
      <c r="E6990" s="375">
        <v>1.0999999999999999E-2</v>
      </c>
      <c r="F6990" s="268">
        <f>IF(C6990="MAT.",VLOOKUP(A6990,INSUMOS_AUX!A:F,6,FALSE),0)</f>
        <v>47.3</v>
      </c>
      <c r="G6990" s="375">
        <f>IF(C6990="M.O.",VLOOKUP(A6990,INSUMOS_AUX!A:F,6,FALSE),0)</f>
        <v>0</v>
      </c>
    </row>
    <row r="6991" spans="1:7">
      <c r="A6991" s="375">
        <v>246</v>
      </c>
      <c r="B6991" s="372" t="s">
        <v>141</v>
      </c>
      <c r="C6991" s="374" t="s">
        <v>92</v>
      </c>
      <c r="D6991" s="374" t="s">
        <v>97</v>
      </c>
      <c r="E6991" s="375">
        <v>7.4058499999999999E-2</v>
      </c>
      <c r="F6991" s="268">
        <f>IF(C6991="MAT.",VLOOKUP(A6991,INSUMOS_AUX!A:F,6,FALSE),0)</f>
        <v>0</v>
      </c>
      <c r="G6991" s="375">
        <f>IF(C6991="M.O.",VLOOKUP(A6991,INSUMOS_AUX!A:F,6,FALSE),0)</f>
        <v>10.01</v>
      </c>
    </row>
    <row r="6992" spans="1:7">
      <c r="A6992" s="375">
        <v>25966</v>
      </c>
      <c r="B6992" s="372" t="s">
        <v>3980</v>
      </c>
      <c r="C6992" s="374" t="s">
        <v>43</v>
      </c>
      <c r="D6992" s="374" t="s">
        <v>113</v>
      </c>
      <c r="E6992" s="375">
        <v>2.2068000000000001E-4</v>
      </c>
      <c r="F6992" s="268">
        <f>IF(C6992="MAT.",VLOOKUP(A6992,INSUMOS_AUX!A:F,6,FALSE),0)</f>
        <v>13.63</v>
      </c>
      <c r="G6992" s="375">
        <f>IF(C6992="M.O.",VLOOKUP(A6992,INSUMOS_AUX!A:F,6,FALSE),0)</f>
        <v>0</v>
      </c>
    </row>
    <row r="6993" spans="1:7">
      <c r="A6993" s="375">
        <v>2696</v>
      </c>
      <c r="B6993" s="372" t="s">
        <v>129</v>
      </c>
      <c r="C6993" s="374" t="s">
        <v>92</v>
      </c>
      <c r="D6993" s="374" t="s">
        <v>97</v>
      </c>
      <c r="E6993" s="375">
        <v>7.4058499999999999E-2</v>
      </c>
      <c r="F6993" s="268">
        <f>IF(C6993="MAT.",VLOOKUP(A6993,INSUMOS_AUX!A:F,6,FALSE),0)</f>
        <v>0</v>
      </c>
      <c r="G6993" s="375">
        <f>IF(C6993="M.O.",VLOOKUP(A6993,INSUMOS_AUX!A:F,6,FALSE),0)</f>
        <v>13.35</v>
      </c>
    </row>
    <row r="6994" spans="1:7">
      <c r="A6994" s="375">
        <v>2711</v>
      </c>
      <c r="B6994" s="372" t="s">
        <v>334</v>
      </c>
      <c r="C6994" s="374" t="s">
        <v>43</v>
      </c>
      <c r="D6994" s="374" t="s">
        <v>2</v>
      </c>
      <c r="E6994" s="375">
        <v>9.7032000000000002E-5</v>
      </c>
      <c r="F6994" s="268">
        <f>IF(C6994="MAT.",VLOOKUP(A6994,INSUMOS_AUX!A:F,6,FALSE),0)</f>
        <v>100.24</v>
      </c>
      <c r="G6994" s="375">
        <f>IF(C6994="M.O.",VLOOKUP(A6994,INSUMOS_AUX!A:F,6,FALSE),0)</f>
        <v>0</v>
      </c>
    </row>
    <row r="6995" spans="1:7">
      <c r="A6995" s="375">
        <v>3536</v>
      </c>
      <c r="B6995" s="372" t="s">
        <v>312</v>
      </c>
      <c r="C6995" s="374" t="s">
        <v>43</v>
      </c>
      <c r="D6995" s="374" t="s">
        <v>2</v>
      </c>
      <c r="E6995" s="375">
        <v>1</v>
      </c>
      <c r="F6995" s="268">
        <f>IF(C6995="MAT.",VLOOKUP(A6995,INSUMOS_AUX!A:F,6,FALSE),0)</f>
        <v>1.32</v>
      </c>
      <c r="G6995" s="375">
        <f>IF(C6995="M.O.",VLOOKUP(A6995,INSUMOS_AUX!A:F,6,FALSE),0)</f>
        <v>0</v>
      </c>
    </row>
    <row r="6996" spans="1:7">
      <c r="A6996" s="375">
        <v>36144</v>
      </c>
      <c r="B6996" s="372" t="s">
        <v>4026</v>
      </c>
      <c r="C6996" s="374" t="s">
        <v>43</v>
      </c>
      <c r="D6996" s="374" t="s">
        <v>2</v>
      </c>
      <c r="E6996" s="375">
        <v>1.6277132E-2</v>
      </c>
      <c r="F6996" s="268">
        <f>IF(C6996="MAT.",VLOOKUP(A6996,INSUMOS_AUX!A:F,6,FALSE),0)</f>
        <v>1.1200000000000001</v>
      </c>
      <c r="G6996" s="375">
        <f>IF(C6996="M.O.",VLOOKUP(A6996,INSUMOS_AUX!A:F,6,FALSE),0)</f>
        <v>0</v>
      </c>
    </row>
    <row r="6997" spans="1:7">
      <c r="A6997" s="375">
        <v>36146</v>
      </c>
      <c r="B6997" s="372" t="s">
        <v>3883</v>
      </c>
      <c r="C6997" s="374" t="s">
        <v>43</v>
      </c>
      <c r="D6997" s="374" t="s">
        <v>2</v>
      </c>
      <c r="E6997" s="375">
        <v>1.81084E-4</v>
      </c>
      <c r="F6997" s="268">
        <f>IF(C6997="MAT.",VLOOKUP(A6997,INSUMOS_AUX!A:F,6,FALSE),0)</f>
        <v>170</v>
      </c>
      <c r="G6997" s="375">
        <f>IF(C6997="M.O.",VLOOKUP(A6997,INSUMOS_AUX!A:F,6,FALSE),0)</f>
        <v>0</v>
      </c>
    </row>
    <row r="6998" spans="1:7" ht="21">
      <c r="A6998" s="375">
        <v>36149</v>
      </c>
      <c r="B6998" s="372" t="s">
        <v>4647</v>
      </c>
      <c r="C6998" s="374" t="s">
        <v>43</v>
      </c>
      <c r="D6998" s="374" t="s">
        <v>2</v>
      </c>
      <c r="E6998" s="375">
        <v>1.0512E-4</v>
      </c>
      <c r="F6998" s="268">
        <f>IF(C6998="MAT.",VLOOKUP(A6998,INSUMOS_AUX!A:F,6,FALSE),0)</f>
        <v>117.5</v>
      </c>
      <c r="G6998" s="375">
        <f>IF(C6998="M.O.",VLOOKUP(A6998,INSUMOS_AUX!A:F,6,FALSE),0)</f>
        <v>0</v>
      </c>
    </row>
    <row r="6999" spans="1:7">
      <c r="A6999" s="375">
        <v>36150</v>
      </c>
      <c r="B6999" s="372" t="s">
        <v>780</v>
      </c>
      <c r="C6999" s="374" t="s">
        <v>43</v>
      </c>
      <c r="D6999" s="374" t="s">
        <v>2</v>
      </c>
      <c r="E6999" s="375">
        <v>3.8635999999999998E-4</v>
      </c>
      <c r="F6999" s="268">
        <f>IF(C6999="MAT.",VLOOKUP(A6999,INSUMOS_AUX!A:F,6,FALSE),0)</f>
        <v>29.7</v>
      </c>
      <c r="G6999" s="375">
        <f>IF(C6999="M.O.",VLOOKUP(A6999,INSUMOS_AUX!A:F,6,FALSE),0)</f>
        <v>0</v>
      </c>
    </row>
    <row r="7000" spans="1:7" ht="21">
      <c r="A7000" s="375">
        <v>36153</v>
      </c>
      <c r="B7000" s="372" t="s">
        <v>4184</v>
      </c>
      <c r="C7000" s="374" t="s">
        <v>43</v>
      </c>
      <c r="D7000" s="374" t="s">
        <v>2</v>
      </c>
      <c r="E7000" s="375">
        <v>1.5694999999999999E-4</v>
      </c>
      <c r="F7000" s="268">
        <f>IF(C7000="MAT.",VLOOKUP(A7000,INSUMOS_AUX!A:F,6,FALSE),0)</f>
        <v>133.75</v>
      </c>
      <c r="G7000" s="375">
        <f>IF(C7000="M.O.",VLOOKUP(A7000,INSUMOS_AUX!A:F,6,FALSE),0)</f>
        <v>0</v>
      </c>
    </row>
    <row r="7001" spans="1:7">
      <c r="A7001" s="375">
        <v>37370</v>
      </c>
      <c r="B7001" s="372" t="s">
        <v>104</v>
      </c>
      <c r="C7001" s="374" t="s">
        <v>43</v>
      </c>
      <c r="D7001" s="374" t="s">
        <v>97</v>
      </c>
      <c r="E7001" s="375">
        <v>0.14599999999999999</v>
      </c>
      <c r="F7001" s="268">
        <f>IF(C7001="MAT.",VLOOKUP(A7001,INSUMOS_AUX!A:F,6,FALSE),0)</f>
        <v>1.7</v>
      </c>
      <c r="G7001" s="375">
        <f>IF(C7001="M.O.",VLOOKUP(A7001,INSUMOS_AUX!A:F,6,FALSE),0)</f>
        <v>0</v>
      </c>
    </row>
    <row r="7002" spans="1:7">
      <c r="A7002" s="375">
        <v>37371</v>
      </c>
      <c r="B7002" s="372" t="s">
        <v>105</v>
      </c>
      <c r="C7002" s="374" t="s">
        <v>43</v>
      </c>
      <c r="D7002" s="374" t="s">
        <v>97</v>
      </c>
      <c r="E7002" s="375">
        <v>0.14599999999999999</v>
      </c>
      <c r="F7002" s="268">
        <f>IF(C7002="MAT.",VLOOKUP(A7002,INSUMOS_AUX!A:F,6,FALSE),0)</f>
        <v>0.64</v>
      </c>
      <c r="G7002" s="375">
        <f>IF(C7002="M.O.",VLOOKUP(A7002,INSUMOS_AUX!A:F,6,FALSE),0)</f>
        <v>0</v>
      </c>
    </row>
    <row r="7003" spans="1:7">
      <c r="A7003" s="375">
        <v>37372</v>
      </c>
      <c r="B7003" s="372" t="s">
        <v>106</v>
      </c>
      <c r="C7003" s="374" t="s">
        <v>43</v>
      </c>
      <c r="D7003" s="374" t="s">
        <v>97</v>
      </c>
      <c r="E7003" s="375">
        <v>0.14599999999999999</v>
      </c>
      <c r="F7003" s="268">
        <f>IF(C7003="MAT.",VLOOKUP(A7003,INSUMOS_AUX!A:F,6,FALSE),0)</f>
        <v>0.37</v>
      </c>
      <c r="G7003" s="375">
        <f>IF(C7003="M.O.",VLOOKUP(A7003,INSUMOS_AUX!A:F,6,FALSE),0)</f>
        <v>0</v>
      </c>
    </row>
    <row r="7004" spans="1:7">
      <c r="A7004" s="375">
        <v>37373</v>
      </c>
      <c r="B7004" s="372" t="s">
        <v>107</v>
      </c>
      <c r="C7004" s="374" t="s">
        <v>43</v>
      </c>
      <c r="D7004" s="374" t="s">
        <v>97</v>
      </c>
      <c r="E7004" s="375">
        <v>0.14599999999999999</v>
      </c>
      <c r="F7004" s="268">
        <f>IF(C7004="MAT.",VLOOKUP(A7004,INSUMOS_AUX!A:F,6,FALSE),0)</f>
        <v>0.02</v>
      </c>
      <c r="G7004" s="375">
        <f>IF(C7004="M.O.",VLOOKUP(A7004,INSUMOS_AUX!A:F,6,FALSE),0)</f>
        <v>0</v>
      </c>
    </row>
    <row r="7005" spans="1:7">
      <c r="A7005" s="375">
        <v>38382</v>
      </c>
      <c r="B7005" s="372" t="s">
        <v>2915</v>
      </c>
      <c r="C7005" s="374" t="s">
        <v>43</v>
      </c>
      <c r="D7005" s="374" t="s">
        <v>2</v>
      </c>
      <c r="E7005" s="375">
        <v>3.9858E-4</v>
      </c>
      <c r="F7005" s="268">
        <f>IF(C7005="MAT.",VLOOKUP(A7005,INSUMOS_AUX!A:F,6,FALSE),0)</f>
        <v>7.37</v>
      </c>
      <c r="G7005" s="375">
        <f>IF(C7005="M.O.",VLOOKUP(A7005,INSUMOS_AUX!A:F,6,FALSE),0)</f>
        <v>0</v>
      </c>
    </row>
    <row r="7006" spans="1:7">
      <c r="A7006" s="375">
        <v>38383</v>
      </c>
      <c r="B7006" s="372" t="s">
        <v>6471</v>
      </c>
      <c r="C7006" s="374" t="s">
        <v>43</v>
      </c>
      <c r="D7006" s="374" t="s">
        <v>2</v>
      </c>
      <c r="E7006" s="375">
        <v>1.7000000000000001E-2</v>
      </c>
      <c r="F7006" s="268">
        <f>IF(C7006="MAT.",VLOOKUP(A7006,INSUMOS_AUX!A:F,6,FALSE),0)</f>
        <v>1.38</v>
      </c>
      <c r="G7006" s="375">
        <f>IF(C7006="M.O.",VLOOKUP(A7006,INSUMOS_AUX!A:F,6,FALSE),0)</f>
        <v>0</v>
      </c>
    </row>
    <row r="7007" spans="1:7">
      <c r="A7007" s="375">
        <v>38390</v>
      </c>
      <c r="B7007" s="372" t="s">
        <v>4067</v>
      </c>
      <c r="C7007" s="374" t="s">
        <v>43</v>
      </c>
      <c r="D7007" s="374" t="s">
        <v>2</v>
      </c>
      <c r="E7007" s="375">
        <v>2.2068000000000001E-4</v>
      </c>
      <c r="F7007" s="268">
        <f>IF(C7007="MAT.",VLOOKUP(A7007,INSUMOS_AUX!A:F,6,FALSE),0)</f>
        <v>22.22</v>
      </c>
      <c r="G7007" s="375">
        <f>IF(C7007="M.O.",VLOOKUP(A7007,INSUMOS_AUX!A:F,6,FALSE),0)</f>
        <v>0</v>
      </c>
    </row>
    <row r="7008" spans="1:7">
      <c r="A7008" s="375">
        <v>38393</v>
      </c>
      <c r="B7008" s="372" t="s">
        <v>4066</v>
      </c>
      <c r="C7008" s="374" t="s">
        <v>43</v>
      </c>
      <c r="D7008" s="374" t="s">
        <v>2</v>
      </c>
      <c r="E7008" s="375">
        <v>2.2068000000000001E-4</v>
      </c>
      <c r="F7008" s="268">
        <f>IF(C7008="MAT.",VLOOKUP(A7008,INSUMOS_AUX!A:F,6,FALSE),0)</f>
        <v>10.02</v>
      </c>
      <c r="G7008" s="375">
        <f>IF(C7008="M.O.",VLOOKUP(A7008,INSUMOS_AUX!A:F,6,FALSE),0)</f>
        <v>0</v>
      </c>
    </row>
    <row r="7009" spans="1:7">
      <c r="A7009" s="375">
        <v>38396</v>
      </c>
      <c r="B7009" s="372" t="s">
        <v>4090</v>
      </c>
      <c r="C7009" s="374" t="s">
        <v>43</v>
      </c>
      <c r="D7009" s="374" t="s">
        <v>2</v>
      </c>
      <c r="E7009" s="375">
        <v>7.9140000000000008E-6</v>
      </c>
      <c r="F7009" s="268">
        <f>IF(C7009="MAT.",VLOOKUP(A7009,INSUMOS_AUX!A:F,6,FALSE),0)</f>
        <v>308.81</v>
      </c>
      <c r="G7009" s="375">
        <f>IF(C7009="M.O.",VLOOKUP(A7009,INSUMOS_AUX!A:F,6,FALSE),0)</f>
        <v>0</v>
      </c>
    </row>
    <row r="7010" spans="1:7">
      <c r="A7010" s="375">
        <v>38399</v>
      </c>
      <c r="B7010" s="372" t="s">
        <v>914</v>
      </c>
      <c r="C7010" s="374" t="s">
        <v>43</v>
      </c>
      <c r="D7010" s="374" t="s">
        <v>2</v>
      </c>
      <c r="E7010" s="375">
        <v>3.9536000000000002E-5</v>
      </c>
      <c r="F7010" s="268">
        <f>IF(C7010="MAT.",VLOOKUP(A7010,INSUMOS_AUX!A:F,6,FALSE),0)</f>
        <v>123.87</v>
      </c>
      <c r="G7010" s="375">
        <f>IF(C7010="M.O.",VLOOKUP(A7010,INSUMOS_AUX!A:F,6,FALSE),0)</f>
        <v>0</v>
      </c>
    </row>
    <row r="7011" spans="1:7" ht="21">
      <c r="A7011" s="375">
        <v>38413</v>
      </c>
      <c r="B7011" s="372" t="s">
        <v>2921</v>
      </c>
      <c r="C7011" s="374" t="s">
        <v>43</v>
      </c>
      <c r="D7011" s="374" t="s">
        <v>2</v>
      </c>
      <c r="E7011" s="375">
        <v>6.438E-6</v>
      </c>
      <c r="F7011" s="268">
        <f>IF(C7011="MAT.",VLOOKUP(A7011,INSUMOS_AUX!A:F,6,FALSE),0)</f>
        <v>623.17999999999995</v>
      </c>
      <c r="G7011" s="375">
        <f>IF(C7011="M.O.",VLOOKUP(A7011,INSUMOS_AUX!A:F,6,FALSE),0)</f>
        <v>0</v>
      </c>
    </row>
    <row r="7012" spans="1:7">
      <c r="A7012" s="375">
        <v>38476</v>
      </c>
      <c r="B7012" s="372" t="s">
        <v>2266</v>
      </c>
      <c r="C7012" s="374" t="s">
        <v>43</v>
      </c>
      <c r="D7012" s="374" t="s">
        <v>2</v>
      </c>
      <c r="E7012" s="375">
        <v>3.0032E-5</v>
      </c>
      <c r="F7012" s="268">
        <f>IF(C7012="MAT.",VLOOKUP(A7012,INSUMOS_AUX!A:F,6,FALSE),0)</f>
        <v>186.63</v>
      </c>
      <c r="G7012" s="375">
        <f>IF(C7012="M.O.",VLOOKUP(A7012,INSUMOS_AUX!A:F,6,FALSE),0)</f>
        <v>0</v>
      </c>
    </row>
    <row r="7013" spans="1:7">
      <c r="A7013" s="375">
        <v>38477</v>
      </c>
      <c r="B7013" s="372" t="s">
        <v>2267</v>
      </c>
      <c r="C7013" s="374" t="s">
        <v>43</v>
      </c>
      <c r="D7013" s="374" t="s">
        <v>2</v>
      </c>
      <c r="E7013" s="375">
        <v>6.438E-6</v>
      </c>
      <c r="F7013" s="268">
        <f>IF(C7013="MAT.",VLOOKUP(A7013,INSUMOS_AUX!A:F,6,FALSE),0)</f>
        <v>528.54</v>
      </c>
      <c r="G7013" s="375">
        <f>IF(C7013="M.O.",VLOOKUP(A7013,INSUMOS_AUX!A:F,6,FALSE),0)</f>
        <v>0</v>
      </c>
    </row>
    <row r="7014" spans="1:7">
      <c r="A7014" s="96"/>
      <c r="B7014" s="110"/>
      <c r="C7014" s="97"/>
      <c r="D7014" s="97"/>
      <c r="E7014" s="97"/>
      <c r="F7014" s="97"/>
      <c r="G7014" s="97"/>
    </row>
    <row r="7015" spans="1:7" ht="21">
      <c r="A7015" s="359" t="s">
        <v>6055</v>
      </c>
      <c r="B7015" s="358" t="s">
        <v>6056</v>
      </c>
      <c r="C7015" s="360" t="s">
        <v>75</v>
      </c>
      <c r="D7015" s="360" t="s">
        <v>2</v>
      </c>
      <c r="E7015" s="361">
        <v>17</v>
      </c>
      <c r="F7015" s="361">
        <f t="shared" ref="F7015:G7015" si="234">SUMPRODUCT($E7016:$E7045,F7016:F7045)</f>
        <v>5.9316881370000001</v>
      </c>
      <c r="G7015" s="361">
        <f t="shared" si="234"/>
        <v>3.5548079999999995</v>
      </c>
    </row>
    <row r="7016" spans="1:7">
      <c r="A7016" s="375">
        <v>10</v>
      </c>
      <c r="B7016" s="372" t="s">
        <v>332</v>
      </c>
      <c r="C7016" s="374" t="s">
        <v>43</v>
      </c>
      <c r="D7016" s="374" t="s">
        <v>2</v>
      </c>
      <c r="E7016" s="375">
        <v>2.4051599999999999E-3</v>
      </c>
      <c r="F7016" s="268">
        <f>IF(C7016="MAT.",VLOOKUP(A7016,INSUMOS_AUX!A:F,6,FALSE),0)</f>
        <v>6.13</v>
      </c>
      <c r="G7016" s="375">
        <f>IF(C7016="M.O.",VLOOKUP(A7016,INSUMOS_AUX!A:F,6,FALSE),0)</f>
        <v>0</v>
      </c>
    </row>
    <row r="7017" spans="1:7" ht="21">
      <c r="A7017" s="375">
        <v>11359</v>
      </c>
      <c r="B7017" s="372" t="s">
        <v>5603</v>
      </c>
      <c r="C7017" s="374" t="s">
        <v>43</v>
      </c>
      <c r="D7017" s="374" t="s">
        <v>2</v>
      </c>
      <c r="E7017" s="375">
        <v>2.031E-5</v>
      </c>
      <c r="F7017" s="268">
        <f>IF(C7017="MAT.",VLOOKUP(A7017,INSUMOS_AUX!A:F,6,FALSE),0)</f>
        <v>604.45000000000005</v>
      </c>
      <c r="G7017" s="375">
        <f>IF(C7017="M.O.",VLOOKUP(A7017,INSUMOS_AUX!A:F,6,FALSE),0)</f>
        <v>0</v>
      </c>
    </row>
    <row r="7018" spans="1:7">
      <c r="A7018" s="375">
        <v>122</v>
      </c>
      <c r="B7018" s="372" t="s">
        <v>556</v>
      </c>
      <c r="C7018" s="374" t="s">
        <v>43</v>
      </c>
      <c r="D7018" s="374" t="s">
        <v>2</v>
      </c>
      <c r="E7018" s="375">
        <v>7.0000000000000001E-3</v>
      </c>
      <c r="F7018" s="268">
        <f>IF(C7018="MAT.",VLOOKUP(A7018,INSUMOS_AUX!A:F,6,FALSE),0)</f>
        <v>54.47</v>
      </c>
      <c r="G7018" s="375">
        <f>IF(C7018="M.O.",VLOOKUP(A7018,INSUMOS_AUX!A:F,6,FALSE),0)</f>
        <v>0</v>
      </c>
    </row>
    <row r="7019" spans="1:7">
      <c r="A7019" s="375">
        <v>12815</v>
      </c>
      <c r="B7019" s="372" t="s">
        <v>2406</v>
      </c>
      <c r="C7019" s="374" t="s">
        <v>43</v>
      </c>
      <c r="D7019" s="374" t="s">
        <v>2</v>
      </c>
      <c r="E7019" s="375">
        <v>2.7207300000000002E-3</v>
      </c>
      <c r="F7019" s="268">
        <f>IF(C7019="MAT.",VLOOKUP(A7019,INSUMOS_AUX!A:F,6,FALSE),0)</f>
        <v>5.65</v>
      </c>
      <c r="G7019" s="375">
        <f>IF(C7019="M.O.",VLOOKUP(A7019,INSUMOS_AUX!A:F,6,FALSE),0)</f>
        <v>0</v>
      </c>
    </row>
    <row r="7020" spans="1:7">
      <c r="A7020" s="375">
        <v>12892</v>
      </c>
      <c r="B7020" s="372" t="s">
        <v>328</v>
      </c>
      <c r="C7020" s="374" t="s">
        <v>43</v>
      </c>
      <c r="D7020" s="374" t="s">
        <v>98</v>
      </c>
      <c r="E7020" s="375">
        <v>4.1203799999999999E-3</v>
      </c>
      <c r="F7020" s="268">
        <f>IF(C7020="MAT.",VLOOKUP(A7020,INSUMOS_AUX!A:F,6,FALSE),0)</f>
        <v>9</v>
      </c>
      <c r="G7020" s="375">
        <f>IF(C7020="M.O.",VLOOKUP(A7020,INSUMOS_AUX!A:F,6,FALSE),0)</f>
        <v>0</v>
      </c>
    </row>
    <row r="7021" spans="1:7">
      <c r="A7021" s="375">
        <v>12893</v>
      </c>
      <c r="B7021" s="372" t="s">
        <v>329</v>
      </c>
      <c r="C7021" s="374" t="s">
        <v>43</v>
      </c>
      <c r="D7021" s="374" t="s">
        <v>98</v>
      </c>
      <c r="E7021" s="375">
        <v>4.8030000000000002E-4</v>
      </c>
      <c r="F7021" s="268">
        <f>IF(C7021="MAT.",VLOOKUP(A7021,INSUMOS_AUX!A:F,6,FALSE),0)</f>
        <v>48</v>
      </c>
      <c r="G7021" s="375">
        <f>IF(C7021="M.O.",VLOOKUP(A7021,INSUMOS_AUX!A:F,6,FALSE),0)</f>
        <v>0</v>
      </c>
    </row>
    <row r="7022" spans="1:7">
      <c r="A7022" s="375">
        <v>20083</v>
      </c>
      <c r="B7022" s="372" t="s">
        <v>4143</v>
      </c>
      <c r="C7022" s="374" t="s">
        <v>43</v>
      </c>
      <c r="D7022" s="374" t="s">
        <v>2</v>
      </c>
      <c r="E7022" s="375">
        <v>8.0000000000000002E-3</v>
      </c>
      <c r="F7022" s="268">
        <f>IF(C7022="MAT.",VLOOKUP(A7022,INSUMOS_AUX!A:F,6,FALSE),0)</f>
        <v>47.3</v>
      </c>
      <c r="G7022" s="375">
        <f>IF(C7022="M.O.",VLOOKUP(A7022,INSUMOS_AUX!A:F,6,FALSE),0)</f>
        <v>0</v>
      </c>
    </row>
    <row r="7023" spans="1:7" ht="21">
      <c r="A7023" s="375">
        <v>20147</v>
      </c>
      <c r="B7023" s="372" t="s">
        <v>2728</v>
      </c>
      <c r="C7023" s="374" t="s">
        <v>43</v>
      </c>
      <c r="D7023" s="374" t="s">
        <v>2</v>
      </c>
      <c r="E7023" s="375">
        <v>1</v>
      </c>
      <c r="F7023" s="268">
        <f>IF(C7023="MAT.",VLOOKUP(A7023,INSUMOS_AUX!A:F,6,FALSE),0)</f>
        <v>3.9</v>
      </c>
      <c r="G7023" s="375">
        <f>IF(C7023="M.O.",VLOOKUP(A7023,INSUMOS_AUX!A:F,6,FALSE),0)</f>
        <v>0</v>
      </c>
    </row>
    <row r="7024" spans="1:7">
      <c r="A7024" s="375">
        <v>246</v>
      </c>
      <c r="B7024" s="372" t="s">
        <v>141</v>
      </c>
      <c r="C7024" s="374" t="s">
        <v>92</v>
      </c>
      <c r="D7024" s="374" t="s">
        <v>97</v>
      </c>
      <c r="E7024" s="375">
        <v>0.152175</v>
      </c>
      <c r="F7024" s="268">
        <f>IF(C7024="MAT.",VLOOKUP(A7024,INSUMOS_AUX!A:F,6,FALSE),0)</f>
        <v>0</v>
      </c>
      <c r="G7024" s="375">
        <f>IF(C7024="M.O.",VLOOKUP(A7024,INSUMOS_AUX!A:F,6,FALSE),0)</f>
        <v>10.01</v>
      </c>
    </row>
    <row r="7025" spans="1:7">
      <c r="A7025" s="375">
        <v>25966</v>
      </c>
      <c r="B7025" s="372" t="s">
        <v>3980</v>
      </c>
      <c r="C7025" s="374" t="s">
        <v>43</v>
      </c>
      <c r="D7025" s="374" t="s">
        <v>113</v>
      </c>
      <c r="E7025" s="375">
        <v>4.5344999999999999E-4</v>
      </c>
      <c r="F7025" s="268">
        <f>IF(C7025="MAT.",VLOOKUP(A7025,INSUMOS_AUX!A:F,6,FALSE),0)</f>
        <v>13.63</v>
      </c>
      <c r="G7025" s="375">
        <f>IF(C7025="M.O.",VLOOKUP(A7025,INSUMOS_AUX!A:F,6,FALSE),0)</f>
        <v>0</v>
      </c>
    </row>
    <row r="7026" spans="1:7">
      <c r="A7026" s="375">
        <v>2696</v>
      </c>
      <c r="B7026" s="372" t="s">
        <v>129</v>
      </c>
      <c r="C7026" s="374" t="s">
        <v>92</v>
      </c>
      <c r="D7026" s="374" t="s">
        <v>97</v>
      </c>
      <c r="E7026" s="375">
        <v>0.152175</v>
      </c>
      <c r="F7026" s="268">
        <f>IF(C7026="MAT.",VLOOKUP(A7026,INSUMOS_AUX!A:F,6,FALSE),0)</f>
        <v>0</v>
      </c>
      <c r="G7026" s="375">
        <f>IF(C7026="M.O.",VLOOKUP(A7026,INSUMOS_AUX!A:F,6,FALSE),0)</f>
        <v>13.35</v>
      </c>
    </row>
    <row r="7027" spans="1:7">
      <c r="A7027" s="375">
        <v>2711</v>
      </c>
      <c r="B7027" s="372" t="s">
        <v>334</v>
      </c>
      <c r="C7027" s="374" t="s">
        <v>43</v>
      </c>
      <c r="D7027" s="374" t="s">
        <v>2</v>
      </c>
      <c r="E7027" s="375">
        <v>1.9938000000000001E-4</v>
      </c>
      <c r="F7027" s="268">
        <f>IF(C7027="MAT.",VLOOKUP(A7027,INSUMOS_AUX!A:F,6,FALSE),0)</f>
        <v>100.24</v>
      </c>
      <c r="G7027" s="375">
        <f>IF(C7027="M.O.",VLOOKUP(A7027,INSUMOS_AUX!A:F,6,FALSE),0)</f>
        <v>0</v>
      </c>
    </row>
    <row r="7028" spans="1:7">
      <c r="A7028" s="375">
        <v>36144</v>
      </c>
      <c r="B7028" s="372" t="s">
        <v>4026</v>
      </c>
      <c r="C7028" s="374" t="s">
        <v>43</v>
      </c>
      <c r="D7028" s="374" t="s">
        <v>2</v>
      </c>
      <c r="E7028" s="375">
        <v>3.3446160000000003E-2</v>
      </c>
      <c r="F7028" s="268">
        <f>IF(C7028="MAT.",VLOOKUP(A7028,INSUMOS_AUX!A:F,6,FALSE),0)</f>
        <v>1.1200000000000001</v>
      </c>
      <c r="G7028" s="375">
        <f>IF(C7028="M.O.",VLOOKUP(A7028,INSUMOS_AUX!A:F,6,FALSE),0)</f>
        <v>0</v>
      </c>
    </row>
    <row r="7029" spans="1:7">
      <c r="A7029" s="375">
        <v>36146</v>
      </c>
      <c r="B7029" s="372" t="s">
        <v>3883</v>
      </c>
      <c r="C7029" s="374" t="s">
        <v>43</v>
      </c>
      <c r="D7029" s="374" t="s">
        <v>2</v>
      </c>
      <c r="E7029" s="375">
        <v>3.7209E-4</v>
      </c>
      <c r="F7029" s="268">
        <f>IF(C7029="MAT.",VLOOKUP(A7029,INSUMOS_AUX!A:F,6,FALSE),0)</f>
        <v>170</v>
      </c>
      <c r="G7029" s="375">
        <f>IF(C7029="M.O.",VLOOKUP(A7029,INSUMOS_AUX!A:F,6,FALSE),0)</f>
        <v>0</v>
      </c>
    </row>
    <row r="7030" spans="1:7" ht="21">
      <c r="A7030" s="375">
        <v>36149</v>
      </c>
      <c r="B7030" s="372" t="s">
        <v>4647</v>
      </c>
      <c r="C7030" s="374" t="s">
        <v>43</v>
      </c>
      <c r="D7030" s="374" t="s">
        <v>2</v>
      </c>
      <c r="E7030" s="375">
        <v>2.1599999999999999E-4</v>
      </c>
      <c r="F7030" s="268">
        <f>IF(C7030="MAT.",VLOOKUP(A7030,INSUMOS_AUX!A:F,6,FALSE),0)</f>
        <v>117.5</v>
      </c>
      <c r="G7030" s="375">
        <f>IF(C7030="M.O.",VLOOKUP(A7030,INSUMOS_AUX!A:F,6,FALSE),0)</f>
        <v>0</v>
      </c>
    </row>
    <row r="7031" spans="1:7">
      <c r="A7031" s="375">
        <v>36150</v>
      </c>
      <c r="B7031" s="372" t="s">
        <v>780</v>
      </c>
      <c r="C7031" s="374" t="s">
        <v>43</v>
      </c>
      <c r="D7031" s="374" t="s">
        <v>2</v>
      </c>
      <c r="E7031" s="375">
        <v>7.9389E-4</v>
      </c>
      <c r="F7031" s="268">
        <f>IF(C7031="MAT.",VLOOKUP(A7031,INSUMOS_AUX!A:F,6,FALSE),0)</f>
        <v>29.7</v>
      </c>
      <c r="G7031" s="375">
        <f>IF(C7031="M.O.",VLOOKUP(A7031,INSUMOS_AUX!A:F,6,FALSE),0)</f>
        <v>0</v>
      </c>
    </row>
    <row r="7032" spans="1:7" ht="21">
      <c r="A7032" s="375">
        <v>36153</v>
      </c>
      <c r="B7032" s="372" t="s">
        <v>4184</v>
      </c>
      <c r="C7032" s="374" t="s">
        <v>43</v>
      </c>
      <c r="D7032" s="374" t="s">
        <v>2</v>
      </c>
      <c r="E7032" s="375">
        <v>3.2249999999999998E-4</v>
      </c>
      <c r="F7032" s="268">
        <f>IF(C7032="MAT.",VLOOKUP(A7032,INSUMOS_AUX!A:F,6,FALSE),0)</f>
        <v>133.75</v>
      </c>
      <c r="G7032" s="375">
        <f>IF(C7032="M.O.",VLOOKUP(A7032,INSUMOS_AUX!A:F,6,FALSE),0)</f>
        <v>0</v>
      </c>
    </row>
    <row r="7033" spans="1:7">
      <c r="A7033" s="375">
        <v>37370</v>
      </c>
      <c r="B7033" s="372" t="s">
        <v>104</v>
      </c>
      <c r="C7033" s="374" t="s">
        <v>43</v>
      </c>
      <c r="D7033" s="374" t="s">
        <v>97</v>
      </c>
      <c r="E7033" s="375">
        <v>0.3</v>
      </c>
      <c r="F7033" s="268">
        <f>IF(C7033="MAT.",VLOOKUP(A7033,INSUMOS_AUX!A:F,6,FALSE),0)</f>
        <v>1.7</v>
      </c>
      <c r="G7033" s="375">
        <f>IF(C7033="M.O.",VLOOKUP(A7033,INSUMOS_AUX!A:F,6,FALSE),0)</f>
        <v>0</v>
      </c>
    </row>
    <row r="7034" spans="1:7">
      <c r="A7034" s="375">
        <v>37371</v>
      </c>
      <c r="B7034" s="372" t="s">
        <v>105</v>
      </c>
      <c r="C7034" s="374" t="s">
        <v>43</v>
      </c>
      <c r="D7034" s="374" t="s">
        <v>97</v>
      </c>
      <c r="E7034" s="375">
        <v>0.3</v>
      </c>
      <c r="F7034" s="268">
        <f>IF(C7034="MAT.",VLOOKUP(A7034,INSUMOS_AUX!A:F,6,FALSE),0)</f>
        <v>0.64</v>
      </c>
      <c r="G7034" s="375">
        <f>IF(C7034="M.O.",VLOOKUP(A7034,INSUMOS_AUX!A:F,6,FALSE),0)</f>
        <v>0</v>
      </c>
    </row>
    <row r="7035" spans="1:7">
      <c r="A7035" s="375">
        <v>37372</v>
      </c>
      <c r="B7035" s="372" t="s">
        <v>106</v>
      </c>
      <c r="C7035" s="374" t="s">
        <v>43</v>
      </c>
      <c r="D7035" s="374" t="s">
        <v>97</v>
      </c>
      <c r="E7035" s="375">
        <v>0.3</v>
      </c>
      <c r="F7035" s="268">
        <f>IF(C7035="MAT.",VLOOKUP(A7035,INSUMOS_AUX!A:F,6,FALSE),0)</f>
        <v>0.37</v>
      </c>
      <c r="G7035" s="375">
        <f>IF(C7035="M.O.",VLOOKUP(A7035,INSUMOS_AUX!A:F,6,FALSE),0)</f>
        <v>0</v>
      </c>
    </row>
    <row r="7036" spans="1:7">
      <c r="A7036" s="375">
        <v>37373</v>
      </c>
      <c r="B7036" s="372" t="s">
        <v>107</v>
      </c>
      <c r="C7036" s="374" t="s">
        <v>43</v>
      </c>
      <c r="D7036" s="374" t="s">
        <v>97</v>
      </c>
      <c r="E7036" s="375">
        <v>0.3</v>
      </c>
      <c r="F7036" s="268">
        <f>IF(C7036="MAT.",VLOOKUP(A7036,INSUMOS_AUX!A:F,6,FALSE),0)</f>
        <v>0.02</v>
      </c>
      <c r="G7036" s="375">
        <f>IF(C7036="M.O.",VLOOKUP(A7036,INSUMOS_AUX!A:F,6,FALSE),0)</f>
        <v>0</v>
      </c>
    </row>
    <row r="7037" spans="1:7">
      <c r="A7037" s="375">
        <v>38382</v>
      </c>
      <c r="B7037" s="372" t="s">
        <v>2915</v>
      </c>
      <c r="C7037" s="374" t="s">
        <v>43</v>
      </c>
      <c r="D7037" s="374" t="s">
        <v>2</v>
      </c>
      <c r="E7037" s="375">
        <v>8.1899999999999996E-4</v>
      </c>
      <c r="F7037" s="268">
        <f>IF(C7037="MAT.",VLOOKUP(A7037,INSUMOS_AUX!A:F,6,FALSE),0)</f>
        <v>7.37</v>
      </c>
      <c r="G7037" s="375">
        <f>IF(C7037="M.O.",VLOOKUP(A7037,INSUMOS_AUX!A:F,6,FALSE),0)</f>
        <v>0</v>
      </c>
    </row>
    <row r="7038" spans="1:7">
      <c r="A7038" s="375">
        <v>38383</v>
      </c>
      <c r="B7038" s="372" t="s">
        <v>6471</v>
      </c>
      <c r="C7038" s="374" t="s">
        <v>43</v>
      </c>
      <c r="D7038" s="374" t="s">
        <v>2</v>
      </c>
      <c r="E7038" s="375">
        <v>0.05</v>
      </c>
      <c r="F7038" s="268">
        <f>IF(C7038="MAT.",VLOOKUP(A7038,INSUMOS_AUX!A:F,6,FALSE),0)</f>
        <v>1.38</v>
      </c>
      <c r="G7038" s="375">
        <f>IF(C7038="M.O.",VLOOKUP(A7038,INSUMOS_AUX!A:F,6,FALSE),0)</f>
        <v>0</v>
      </c>
    </row>
    <row r="7039" spans="1:7">
      <c r="A7039" s="375">
        <v>38390</v>
      </c>
      <c r="B7039" s="372" t="s">
        <v>4067</v>
      </c>
      <c r="C7039" s="374" t="s">
        <v>43</v>
      </c>
      <c r="D7039" s="374" t="s">
        <v>2</v>
      </c>
      <c r="E7039" s="375">
        <v>4.5344999999999999E-4</v>
      </c>
      <c r="F7039" s="268">
        <f>IF(C7039="MAT.",VLOOKUP(A7039,INSUMOS_AUX!A:F,6,FALSE),0)</f>
        <v>22.22</v>
      </c>
      <c r="G7039" s="375">
        <f>IF(C7039="M.O.",VLOOKUP(A7039,INSUMOS_AUX!A:F,6,FALSE),0)</f>
        <v>0</v>
      </c>
    </row>
    <row r="7040" spans="1:7">
      <c r="A7040" s="375">
        <v>38393</v>
      </c>
      <c r="B7040" s="372" t="s">
        <v>4066</v>
      </c>
      <c r="C7040" s="374" t="s">
        <v>43</v>
      </c>
      <c r="D7040" s="374" t="s">
        <v>2</v>
      </c>
      <c r="E7040" s="375">
        <v>4.5344999999999999E-4</v>
      </c>
      <c r="F7040" s="268">
        <f>IF(C7040="MAT.",VLOOKUP(A7040,INSUMOS_AUX!A:F,6,FALSE),0)</f>
        <v>10.02</v>
      </c>
      <c r="G7040" s="375">
        <f>IF(C7040="M.O.",VLOOKUP(A7040,INSUMOS_AUX!A:F,6,FALSE),0)</f>
        <v>0</v>
      </c>
    </row>
    <row r="7041" spans="1:7">
      <c r="A7041" s="375">
        <v>38396</v>
      </c>
      <c r="B7041" s="372" t="s">
        <v>4090</v>
      </c>
      <c r="C7041" s="374" t="s">
        <v>43</v>
      </c>
      <c r="D7041" s="374" t="s">
        <v>2</v>
      </c>
      <c r="E7041" s="375">
        <v>1.626E-5</v>
      </c>
      <c r="F7041" s="268">
        <f>IF(C7041="MAT.",VLOOKUP(A7041,INSUMOS_AUX!A:F,6,FALSE),0)</f>
        <v>308.81</v>
      </c>
      <c r="G7041" s="375">
        <f>IF(C7041="M.O.",VLOOKUP(A7041,INSUMOS_AUX!A:F,6,FALSE),0)</f>
        <v>0</v>
      </c>
    </row>
    <row r="7042" spans="1:7">
      <c r="A7042" s="375">
        <v>38399</v>
      </c>
      <c r="B7042" s="372" t="s">
        <v>914</v>
      </c>
      <c r="C7042" s="374" t="s">
        <v>43</v>
      </c>
      <c r="D7042" s="374" t="s">
        <v>2</v>
      </c>
      <c r="E7042" s="375">
        <v>8.1240000000000001E-5</v>
      </c>
      <c r="F7042" s="268">
        <f>IF(C7042="MAT.",VLOOKUP(A7042,INSUMOS_AUX!A:F,6,FALSE),0)</f>
        <v>123.87</v>
      </c>
      <c r="G7042" s="375">
        <f>IF(C7042="M.O.",VLOOKUP(A7042,INSUMOS_AUX!A:F,6,FALSE),0)</f>
        <v>0</v>
      </c>
    </row>
    <row r="7043" spans="1:7" ht="21">
      <c r="A7043" s="375">
        <v>38413</v>
      </c>
      <c r="B7043" s="372" t="s">
        <v>2921</v>
      </c>
      <c r="C7043" s="374" t="s">
        <v>43</v>
      </c>
      <c r="D7043" s="374" t="s">
        <v>2</v>
      </c>
      <c r="E7043" s="375">
        <v>1.323E-5</v>
      </c>
      <c r="F7043" s="268">
        <f>IF(C7043="MAT.",VLOOKUP(A7043,INSUMOS_AUX!A:F,6,FALSE),0)</f>
        <v>623.17999999999995</v>
      </c>
      <c r="G7043" s="375">
        <f>IF(C7043="M.O.",VLOOKUP(A7043,INSUMOS_AUX!A:F,6,FALSE),0)</f>
        <v>0</v>
      </c>
    </row>
    <row r="7044" spans="1:7">
      <c r="A7044" s="375">
        <v>38476</v>
      </c>
      <c r="B7044" s="372" t="s">
        <v>2266</v>
      </c>
      <c r="C7044" s="374" t="s">
        <v>43</v>
      </c>
      <c r="D7044" s="374" t="s">
        <v>2</v>
      </c>
      <c r="E7044" s="375">
        <v>6.1710000000000004E-5</v>
      </c>
      <c r="F7044" s="268">
        <f>IF(C7044="MAT.",VLOOKUP(A7044,INSUMOS_AUX!A:F,6,FALSE),0)</f>
        <v>186.63</v>
      </c>
      <c r="G7044" s="375">
        <f>IF(C7044="M.O.",VLOOKUP(A7044,INSUMOS_AUX!A:F,6,FALSE),0)</f>
        <v>0</v>
      </c>
    </row>
    <row r="7045" spans="1:7">
      <c r="A7045" s="375">
        <v>38477</v>
      </c>
      <c r="B7045" s="372" t="s">
        <v>2267</v>
      </c>
      <c r="C7045" s="374" t="s">
        <v>43</v>
      </c>
      <c r="D7045" s="374" t="s">
        <v>2</v>
      </c>
      <c r="E7045" s="375">
        <v>1.323E-5</v>
      </c>
      <c r="F7045" s="268">
        <f>IF(C7045="MAT.",VLOOKUP(A7045,INSUMOS_AUX!A:F,6,FALSE),0)</f>
        <v>528.54</v>
      </c>
      <c r="G7045" s="375">
        <f>IF(C7045="M.O.",VLOOKUP(A7045,INSUMOS_AUX!A:F,6,FALSE),0)</f>
        <v>0</v>
      </c>
    </row>
    <row r="7046" spans="1:7">
      <c r="A7046" s="96"/>
      <c r="B7046" s="110"/>
      <c r="C7046" s="97"/>
      <c r="D7046" s="97"/>
      <c r="E7046" s="97"/>
      <c r="F7046" s="97"/>
      <c r="G7046" s="97"/>
    </row>
    <row r="7047" spans="1:7">
      <c r="A7047" s="359" t="s">
        <v>6057</v>
      </c>
      <c r="B7047" s="358" t="s">
        <v>6058</v>
      </c>
      <c r="C7047" s="360" t="s">
        <v>75</v>
      </c>
      <c r="D7047" s="360" t="s">
        <v>2</v>
      </c>
      <c r="E7047" s="361">
        <v>1</v>
      </c>
      <c r="F7047" s="175">
        <f t="shared" ref="F7047:G7047" si="235">SUMPRODUCT($E7048:$E7087,F7048:F7087)</f>
        <v>8602.6717789619997</v>
      </c>
      <c r="G7047" s="361">
        <f t="shared" si="235"/>
        <v>627.45537695999997</v>
      </c>
    </row>
    <row r="7048" spans="1:7">
      <c r="A7048" s="375">
        <v>10</v>
      </c>
      <c r="B7048" s="372" t="s">
        <v>332</v>
      </c>
      <c r="C7048" s="374" t="s">
        <v>43</v>
      </c>
      <c r="D7048" s="374" t="s">
        <v>2</v>
      </c>
      <c r="E7048" s="375">
        <v>0.54356616000000002</v>
      </c>
      <c r="F7048" s="268">
        <f>IF(C7048="MAT.",VLOOKUP(A7048,INSUMOS_AUX!A:F,6,FALSE),0)</f>
        <v>6.13</v>
      </c>
      <c r="G7048" s="375">
        <f>IF(C7048="M.O.",VLOOKUP(A7048,INSUMOS_AUX!A:F,6,FALSE),0)</f>
        <v>0</v>
      </c>
    </row>
    <row r="7049" spans="1:7">
      <c r="A7049" s="375">
        <v>10567</v>
      </c>
      <c r="B7049" s="372" t="s">
        <v>162</v>
      </c>
      <c r="C7049" s="374" t="s">
        <v>43</v>
      </c>
      <c r="D7049" s="374" t="s">
        <v>78</v>
      </c>
      <c r="E7049" s="375">
        <v>0.36</v>
      </c>
      <c r="F7049" s="268">
        <f>IF(C7049="MAT.",VLOOKUP(A7049,INSUMOS_AUX!A:F,6,FALSE),0)</f>
        <v>9.15</v>
      </c>
      <c r="G7049" s="375">
        <f>IF(C7049="M.O.",VLOOKUP(A7049,INSUMOS_AUX!A:F,6,FALSE),0)</f>
        <v>0</v>
      </c>
    </row>
    <row r="7050" spans="1:7" ht="21">
      <c r="A7050" s="375">
        <v>11359</v>
      </c>
      <c r="B7050" s="372" t="s">
        <v>5603</v>
      </c>
      <c r="C7050" s="374" t="s">
        <v>43</v>
      </c>
      <c r="D7050" s="374" t="s">
        <v>2</v>
      </c>
      <c r="E7050" s="375">
        <v>4.59006E-3</v>
      </c>
      <c r="F7050" s="268">
        <f>IF(C7050="MAT.",VLOOKUP(A7050,INSUMOS_AUX!A:F,6,FALSE),0)</f>
        <v>604.45000000000005</v>
      </c>
      <c r="G7050" s="375">
        <f>IF(C7050="M.O.",VLOOKUP(A7050,INSUMOS_AUX!A:F,6,FALSE),0)</f>
        <v>0</v>
      </c>
    </row>
    <row r="7051" spans="1:7">
      <c r="A7051" s="375">
        <v>1213</v>
      </c>
      <c r="B7051" s="372" t="s">
        <v>96</v>
      </c>
      <c r="C7051" s="374" t="s">
        <v>92</v>
      </c>
      <c r="D7051" s="374" t="s">
        <v>97</v>
      </c>
      <c r="E7051" s="375">
        <v>0.13120899999999999</v>
      </c>
      <c r="F7051" s="268">
        <f>IF(C7051="MAT.",VLOOKUP(A7051,INSUMOS_AUX!A:F,6,FALSE),0)</f>
        <v>0</v>
      </c>
      <c r="G7051" s="375">
        <f>IF(C7051="M.O.",VLOOKUP(A7051,INSUMOS_AUX!A:F,6,FALSE),0)</f>
        <v>13.35</v>
      </c>
    </row>
    <row r="7052" spans="1:7">
      <c r="A7052" s="375">
        <v>12815</v>
      </c>
      <c r="B7052" s="372" t="s">
        <v>2406</v>
      </c>
      <c r="C7052" s="374" t="s">
        <v>43</v>
      </c>
      <c r="D7052" s="374" t="s">
        <v>2</v>
      </c>
      <c r="E7052" s="375">
        <v>0.61488498000000003</v>
      </c>
      <c r="F7052" s="268">
        <f>IF(C7052="MAT.",VLOOKUP(A7052,INSUMOS_AUX!A:F,6,FALSE),0)</f>
        <v>5.65</v>
      </c>
      <c r="G7052" s="375">
        <f>IF(C7052="M.O.",VLOOKUP(A7052,INSUMOS_AUX!A:F,6,FALSE),0)</f>
        <v>0</v>
      </c>
    </row>
    <row r="7053" spans="1:7">
      <c r="A7053" s="375">
        <v>12892</v>
      </c>
      <c r="B7053" s="372" t="s">
        <v>328</v>
      </c>
      <c r="C7053" s="374" t="s">
        <v>43</v>
      </c>
      <c r="D7053" s="374" t="s">
        <v>98</v>
      </c>
      <c r="E7053" s="375">
        <v>0.93120588000000004</v>
      </c>
      <c r="F7053" s="268">
        <f>IF(C7053="MAT.",VLOOKUP(A7053,INSUMOS_AUX!A:F,6,FALSE),0)</f>
        <v>9</v>
      </c>
      <c r="G7053" s="375">
        <f>IF(C7053="M.O.",VLOOKUP(A7053,INSUMOS_AUX!A:F,6,FALSE),0)</f>
        <v>0</v>
      </c>
    </row>
    <row r="7054" spans="1:7">
      <c r="A7054" s="375">
        <v>12893</v>
      </c>
      <c r="B7054" s="372" t="s">
        <v>329</v>
      </c>
      <c r="C7054" s="374" t="s">
        <v>43</v>
      </c>
      <c r="D7054" s="374" t="s">
        <v>98</v>
      </c>
      <c r="E7054" s="375">
        <v>0.1085478</v>
      </c>
      <c r="F7054" s="268">
        <f>IF(C7054="MAT.",VLOOKUP(A7054,INSUMOS_AUX!A:F,6,FALSE),0)</f>
        <v>48</v>
      </c>
      <c r="G7054" s="375">
        <f>IF(C7054="M.O.",VLOOKUP(A7054,INSUMOS_AUX!A:F,6,FALSE),0)</f>
        <v>0</v>
      </c>
    </row>
    <row r="7055" spans="1:7">
      <c r="A7055" s="375">
        <v>1379</v>
      </c>
      <c r="B7055" s="372" t="s">
        <v>335</v>
      </c>
      <c r="C7055" s="374" t="s">
        <v>43</v>
      </c>
      <c r="D7055" s="374" t="s">
        <v>94</v>
      </c>
      <c r="E7055" s="375">
        <v>674.37</v>
      </c>
      <c r="F7055" s="268">
        <f>IF(C7055="MAT.",VLOOKUP(A7055,INSUMOS_AUX!A:F,6,FALSE),0)</f>
        <v>0.42</v>
      </c>
      <c r="G7055" s="375">
        <f>IF(C7055="M.O.",VLOOKUP(A7055,INSUMOS_AUX!A:F,6,FALSE),0)</f>
        <v>0</v>
      </c>
    </row>
    <row r="7056" spans="1:7">
      <c r="A7056" s="375">
        <v>25966</v>
      </c>
      <c r="B7056" s="372" t="s">
        <v>3980</v>
      </c>
      <c r="C7056" s="374" t="s">
        <v>43</v>
      </c>
      <c r="D7056" s="374" t="s">
        <v>113</v>
      </c>
      <c r="E7056" s="375">
        <v>0.10247970000000001</v>
      </c>
      <c r="F7056" s="268">
        <f>IF(C7056="MAT.",VLOOKUP(A7056,INSUMOS_AUX!A:F,6,FALSE),0)</f>
        <v>13.63</v>
      </c>
      <c r="G7056" s="375">
        <f>IF(C7056="M.O.",VLOOKUP(A7056,INSUMOS_AUX!A:F,6,FALSE),0)</f>
        <v>0</v>
      </c>
    </row>
    <row r="7057" spans="1:7">
      <c r="A7057" s="375">
        <v>2711</v>
      </c>
      <c r="B7057" s="372" t="s">
        <v>334</v>
      </c>
      <c r="C7057" s="374" t="s">
        <v>43</v>
      </c>
      <c r="D7057" s="374" t="s">
        <v>2</v>
      </c>
      <c r="E7057" s="375">
        <v>4.5059879999999997E-2</v>
      </c>
      <c r="F7057" s="268">
        <f>IF(C7057="MAT.",VLOOKUP(A7057,INSUMOS_AUX!A:F,6,FALSE),0)</f>
        <v>100.24</v>
      </c>
      <c r="G7057" s="375">
        <f>IF(C7057="M.O.",VLOOKUP(A7057,INSUMOS_AUX!A:F,6,FALSE),0)</f>
        <v>0</v>
      </c>
    </row>
    <row r="7058" spans="1:7">
      <c r="A7058" s="375">
        <v>337</v>
      </c>
      <c r="B7058" s="372" t="s">
        <v>704</v>
      </c>
      <c r="C7058" s="374" t="s">
        <v>43</v>
      </c>
      <c r="D7058" s="374" t="s">
        <v>94</v>
      </c>
      <c r="E7058" s="375">
        <v>0.59</v>
      </c>
      <c r="F7058" s="268">
        <f>IF(C7058="MAT.",VLOOKUP(A7058,INSUMOS_AUX!A:F,6,FALSE),0)</f>
        <v>10</v>
      </c>
      <c r="G7058" s="375">
        <f>IF(C7058="M.O.",VLOOKUP(A7058,INSUMOS_AUX!A:F,6,FALSE),0)</f>
        <v>0</v>
      </c>
    </row>
    <row r="7059" spans="1:7">
      <c r="A7059" s="375">
        <v>34</v>
      </c>
      <c r="B7059" s="372" t="s">
        <v>474</v>
      </c>
      <c r="C7059" s="374" t="s">
        <v>43</v>
      </c>
      <c r="D7059" s="374" t="s">
        <v>94</v>
      </c>
      <c r="E7059" s="375">
        <v>23.08</v>
      </c>
      <c r="F7059" s="268">
        <f>IF(C7059="MAT.",VLOOKUP(A7059,INSUMOS_AUX!A:F,6,FALSE),0)</f>
        <v>4.38</v>
      </c>
      <c r="G7059" s="375">
        <f>IF(C7059="M.O.",VLOOKUP(A7059,INSUMOS_AUX!A:F,6,FALSE),0)</f>
        <v>0</v>
      </c>
    </row>
    <row r="7060" spans="1:7">
      <c r="A7060" s="375">
        <v>342</v>
      </c>
      <c r="B7060" s="372" t="s">
        <v>304</v>
      </c>
      <c r="C7060" s="374" t="s">
        <v>43</v>
      </c>
      <c r="D7060" s="374" t="s">
        <v>94</v>
      </c>
      <c r="E7060" s="375">
        <v>0.02</v>
      </c>
      <c r="F7060" s="268">
        <f>IF(C7060="MAT.",VLOOKUP(A7060,INSUMOS_AUX!A:F,6,FALSE),0)</f>
        <v>10.6</v>
      </c>
      <c r="G7060" s="375">
        <f>IF(C7060="M.O.",VLOOKUP(A7060,INSUMOS_AUX!A:F,6,FALSE),0)</f>
        <v>0</v>
      </c>
    </row>
    <row r="7061" spans="1:7">
      <c r="A7061" s="375">
        <v>34456</v>
      </c>
      <c r="B7061" s="372" t="s">
        <v>246</v>
      </c>
      <c r="C7061" s="374" t="s">
        <v>43</v>
      </c>
      <c r="D7061" s="374" t="s">
        <v>94</v>
      </c>
      <c r="E7061" s="375">
        <v>9.43</v>
      </c>
      <c r="F7061" s="268">
        <f>IF(C7061="MAT.",VLOOKUP(A7061,INSUMOS_AUX!A:F,6,FALSE),0)</f>
        <v>4.5599999999999996</v>
      </c>
      <c r="G7061" s="375">
        <f>IF(C7061="M.O.",VLOOKUP(A7061,INSUMOS_AUX!A:F,6,FALSE),0)</f>
        <v>0</v>
      </c>
    </row>
    <row r="7062" spans="1:7">
      <c r="A7062" s="375">
        <v>36144</v>
      </c>
      <c r="B7062" s="372" t="s">
        <v>4026</v>
      </c>
      <c r="C7062" s="374" t="s">
        <v>43</v>
      </c>
      <c r="D7062" s="374" t="s">
        <v>2</v>
      </c>
      <c r="E7062" s="375">
        <v>7.5588321599999997</v>
      </c>
      <c r="F7062" s="268">
        <f>IF(C7062="MAT.",VLOOKUP(A7062,INSUMOS_AUX!A:F,6,FALSE),0)</f>
        <v>1.1200000000000001</v>
      </c>
      <c r="G7062" s="375">
        <f>IF(C7062="M.O.",VLOOKUP(A7062,INSUMOS_AUX!A:F,6,FALSE),0)</f>
        <v>0</v>
      </c>
    </row>
    <row r="7063" spans="1:7">
      <c r="A7063" s="375">
        <v>36146</v>
      </c>
      <c r="B7063" s="372" t="s">
        <v>3883</v>
      </c>
      <c r="C7063" s="374" t="s">
        <v>43</v>
      </c>
      <c r="D7063" s="374" t="s">
        <v>2</v>
      </c>
      <c r="E7063" s="375">
        <v>8.4092340000000002E-2</v>
      </c>
      <c r="F7063" s="268">
        <f>IF(C7063="MAT.",VLOOKUP(A7063,INSUMOS_AUX!A:F,6,FALSE),0)</f>
        <v>170</v>
      </c>
      <c r="G7063" s="375">
        <f>IF(C7063="M.O.",VLOOKUP(A7063,INSUMOS_AUX!A:F,6,FALSE),0)</f>
        <v>0</v>
      </c>
    </row>
    <row r="7064" spans="1:7" ht="21">
      <c r="A7064" s="375">
        <v>36149</v>
      </c>
      <c r="B7064" s="372" t="s">
        <v>4647</v>
      </c>
      <c r="C7064" s="374" t="s">
        <v>43</v>
      </c>
      <c r="D7064" s="374" t="s">
        <v>2</v>
      </c>
      <c r="E7064" s="375">
        <v>4.8815999999999998E-2</v>
      </c>
      <c r="F7064" s="268">
        <f>IF(C7064="MAT.",VLOOKUP(A7064,INSUMOS_AUX!A:F,6,FALSE),0)</f>
        <v>117.5</v>
      </c>
      <c r="G7064" s="375">
        <f>IF(C7064="M.O.",VLOOKUP(A7064,INSUMOS_AUX!A:F,6,FALSE),0)</f>
        <v>0</v>
      </c>
    </row>
    <row r="7065" spans="1:7">
      <c r="A7065" s="375">
        <v>36150</v>
      </c>
      <c r="B7065" s="372" t="s">
        <v>780</v>
      </c>
      <c r="C7065" s="374" t="s">
        <v>43</v>
      </c>
      <c r="D7065" s="374" t="s">
        <v>2</v>
      </c>
      <c r="E7065" s="375">
        <v>0.17941914</v>
      </c>
      <c r="F7065" s="268">
        <f>IF(C7065="MAT.",VLOOKUP(A7065,INSUMOS_AUX!A:F,6,FALSE),0)</f>
        <v>29.7</v>
      </c>
      <c r="G7065" s="375">
        <f>IF(C7065="M.O.",VLOOKUP(A7065,INSUMOS_AUX!A:F,6,FALSE),0)</f>
        <v>0</v>
      </c>
    </row>
    <row r="7066" spans="1:7" ht="21">
      <c r="A7066" s="375">
        <v>36153</v>
      </c>
      <c r="B7066" s="372" t="s">
        <v>4184</v>
      </c>
      <c r="C7066" s="374" t="s">
        <v>43</v>
      </c>
      <c r="D7066" s="374" t="s">
        <v>2</v>
      </c>
      <c r="E7066" s="375">
        <v>7.2885000000000005E-2</v>
      </c>
      <c r="F7066" s="268">
        <f>IF(C7066="MAT.",VLOOKUP(A7066,INSUMOS_AUX!A:F,6,FALSE),0)</f>
        <v>133.75</v>
      </c>
      <c r="G7066" s="375">
        <f>IF(C7066="M.O.",VLOOKUP(A7066,INSUMOS_AUX!A:F,6,FALSE),0)</f>
        <v>0</v>
      </c>
    </row>
    <row r="7067" spans="1:7">
      <c r="A7067" s="375">
        <v>367</v>
      </c>
      <c r="B7067" s="372" t="s">
        <v>6380</v>
      </c>
      <c r="C7067" s="374" t="s">
        <v>43</v>
      </c>
      <c r="D7067" s="374" t="s">
        <v>93</v>
      </c>
      <c r="E7067" s="375">
        <v>2.0299999999999998</v>
      </c>
      <c r="F7067" s="268">
        <f>IF(C7067="MAT.",VLOOKUP(A7067,INSUMOS_AUX!A:F,6,FALSE),0)</f>
        <v>72.5</v>
      </c>
      <c r="G7067" s="375">
        <f>IF(C7067="M.O.",VLOOKUP(A7067,INSUMOS_AUX!A:F,6,FALSE),0)</f>
        <v>0</v>
      </c>
    </row>
    <row r="7068" spans="1:7">
      <c r="A7068" s="375">
        <v>37370</v>
      </c>
      <c r="B7068" s="372" t="s">
        <v>104</v>
      </c>
      <c r="C7068" s="374" t="s">
        <v>43</v>
      </c>
      <c r="D7068" s="374" t="s">
        <v>97</v>
      </c>
      <c r="E7068" s="375">
        <v>67.8</v>
      </c>
      <c r="F7068" s="268">
        <f>IF(C7068="MAT.",VLOOKUP(A7068,INSUMOS_AUX!A:F,6,FALSE),0)</f>
        <v>1.7</v>
      </c>
      <c r="G7068" s="375">
        <f>IF(C7068="M.O.",VLOOKUP(A7068,INSUMOS_AUX!A:F,6,FALSE),0)</f>
        <v>0</v>
      </c>
    </row>
    <row r="7069" spans="1:7">
      <c r="A7069" s="375">
        <v>37371</v>
      </c>
      <c r="B7069" s="372" t="s">
        <v>105</v>
      </c>
      <c r="C7069" s="374" t="s">
        <v>43</v>
      </c>
      <c r="D7069" s="374" t="s">
        <v>97</v>
      </c>
      <c r="E7069" s="375">
        <v>67.8</v>
      </c>
      <c r="F7069" s="268">
        <f>IF(C7069="MAT.",VLOOKUP(A7069,INSUMOS_AUX!A:F,6,FALSE),0)</f>
        <v>0.64</v>
      </c>
      <c r="G7069" s="375">
        <f>IF(C7069="M.O.",VLOOKUP(A7069,INSUMOS_AUX!A:F,6,FALSE),0)</f>
        <v>0</v>
      </c>
    </row>
    <row r="7070" spans="1:7">
      <c r="A7070" s="375">
        <v>37372</v>
      </c>
      <c r="B7070" s="372" t="s">
        <v>106</v>
      </c>
      <c r="C7070" s="374" t="s">
        <v>43</v>
      </c>
      <c r="D7070" s="374" t="s">
        <v>97</v>
      </c>
      <c r="E7070" s="375">
        <v>67.8</v>
      </c>
      <c r="F7070" s="268">
        <f>IF(C7070="MAT.",VLOOKUP(A7070,INSUMOS_AUX!A:F,6,FALSE),0)</f>
        <v>0.37</v>
      </c>
      <c r="G7070" s="375">
        <f>IF(C7070="M.O.",VLOOKUP(A7070,INSUMOS_AUX!A:F,6,FALSE),0)</f>
        <v>0</v>
      </c>
    </row>
    <row r="7071" spans="1:7">
      <c r="A7071" s="375">
        <v>37373</v>
      </c>
      <c r="B7071" s="372" t="s">
        <v>107</v>
      </c>
      <c r="C7071" s="374" t="s">
        <v>43</v>
      </c>
      <c r="D7071" s="374" t="s">
        <v>97</v>
      </c>
      <c r="E7071" s="375">
        <v>67.8</v>
      </c>
      <c r="F7071" s="268">
        <f>IF(C7071="MAT.",VLOOKUP(A7071,INSUMOS_AUX!A:F,6,FALSE),0)</f>
        <v>0.02</v>
      </c>
      <c r="G7071" s="375">
        <f>IF(C7071="M.O.",VLOOKUP(A7071,INSUMOS_AUX!A:F,6,FALSE),0)</f>
        <v>0</v>
      </c>
    </row>
    <row r="7072" spans="1:7">
      <c r="A7072" s="375">
        <v>378</v>
      </c>
      <c r="B7072" s="372" t="s">
        <v>156</v>
      </c>
      <c r="C7072" s="374" t="s">
        <v>92</v>
      </c>
      <c r="D7072" s="374" t="s">
        <v>97</v>
      </c>
      <c r="E7072" s="375">
        <v>2.3012039999999998</v>
      </c>
      <c r="F7072" s="268">
        <f>IF(C7072="MAT.",VLOOKUP(A7072,INSUMOS_AUX!A:F,6,FALSE),0)</f>
        <v>0</v>
      </c>
      <c r="G7072" s="375">
        <f>IF(C7072="M.O.",VLOOKUP(A7072,INSUMOS_AUX!A:F,6,FALSE),0)</f>
        <v>13.35</v>
      </c>
    </row>
    <row r="7073" spans="1:7">
      <c r="A7073" s="375">
        <v>38382</v>
      </c>
      <c r="B7073" s="372" t="s">
        <v>2915</v>
      </c>
      <c r="C7073" s="374" t="s">
        <v>43</v>
      </c>
      <c r="D7073" s="374" t="s">
        <v>2</v>
      </c>
      <c r="E7073" s="375">
        <v>0.18509400000000001</v>
      </c>
      <c r="F7073" s="268">
        <f>IF(C7073="MAT.",VLOOKUP(A7073,INSUMOS_AUX!A:F,6,FALSE),0)</f>
        <v>7.37</v>
      </c>
      <c r="G7073" s="375">
        <f>IF(C7073="M.O.",VLOOKUP(A7073,INSUMOS_AUX!A:F,6,FALSE),0)</f>
        <v>0</v>
      </c>
    </row>
    <row r="7074" spans="1:7">
      <c r="A7074" s="375">
        <v>38390</v>
      </c>
      <c r="B7074" s="372" t="s">
        <v>4067</v>
      </c>
      <c r="C7074" s="374" t="s">
        <v>43</v>
      </c>
      <c r="D7074" s="374" t="s">
        <v>2</v>
      </c>
      <c r="E7074" s="375">
        <v>0.10247970000000001</v>
      </c>
      <c r="F7074" s="268">
        <f>IF(C7074="MAT.",VLOOKUP(A7074,INSUMOS_AUX!A:F,6,FALSE),0)</f>
        <v>22.22</v>
      </c>
      <c r="G7074" s="375">
        <f>IF(C7074="M.O.",VLOOKUP(A7074,INSUMOS_AUX!A:F,6,FALSE),0)</f>
        <v>0</v>
      </c>
    </row>
    <row r="7075" spans="1:7">
      <c r="A7075" s="375">
        <v>38393</v>
      </c>
      <c r="B7075" s="372" t="s">
        <v>4066</v>
      </c>
      <c r="C7075" s="374" t="s">
        <v>43</v>
      </c>
      <c r="D7075" s="374" t="s">
        <v>2</v>
      </c>
      <c r="E7075" s="375">
        <v>0.10247970000000001</v>
      </c>
      <c r="F7075" s="268">
        <f>IF(C7075="MAT.",VLOOKUP(A7075,INSUMOS_AUX!A:F,6,FALSE),0)</f>
        <v>10.02</v>
      </c>
      <c r="G7075" s="375">
        <f>IF(C7075="M.O.",VLOOKUP(A7075,INSUMOS_AUX!A:F,6,FALSE),0)</f>
        <v>0</v>
      </c>
    </row>
    <row r="7076" spans="1:7">
      <c r="A7076" s="375">
        <v>38396</v>
      </c>
      <c r="B7076" s="372" t="s">
        <v>4090</v>
      </c>
      <c r="C7076" s="374" t="s">
        <v>43</v>
      </c>
      <c r="D7076" s="374" t="s">
        <v>2</v>
      </c>
      <c r="E7076" s="375">
        <v>3.67476E-3</v>
      </c>
      <c r="F7076" s="268">
        <f>IF(C7076="MAT.",VLOOKUP(A7076,INSUMOS_AUX!A:F,6,FALSE),0)</f>
        <v>308.81</v>
      </c>
      <c r="G7076" s="375">
        <f>IF(C7076="M.O.",VLOOKUP(A7076,INSUMOS_AUX!A:F,6,FALSE),0)</f>
        <v>0</v>
      </c>
    </row>
    <row r="7077" spans="1:7">
      <c r="A7077" s="375">
        <v>38399</v>
      </c>
      <c r="B7077" s="372" t="s">
        <v>914</v>
      </c>
      <c r="C7077" s="374" t="s">
        <v>43</v>
      </c>
      <c r="D7077" s="374" t="s">
        <v>2</v>
      </c>
      <c r="E7077" s="375">
        <v>1.836024E-2</v>
      </c>
      <c r="F7077" s="268">
        <f>IF(C7077="MAT.",VLOOKUP(A7077,INSUMOS_AUX!A:F,6,FALSE),0)</f>
        <v>123.87</v>
      </c>
      <c r="G7077" s="375">
        <f>IF(C7077="M.O.",VLOOKUP(A7077,INSUMOS_AUX!A:F,6,FALSE),0)</f>
        <v>0</v>
      </c>
    </row>
    <row r="7078" spans="1:7" ht="21">
      <c r="A7078" s="375">
        <v>38413</v>
      </c>
      <c r="B7078" s="372" t="s">
        <v>2921</v>
      </c>
      <c r="C7078" s="374" t="s">
        <v>43</v>
      </c>
      <c r="D7078" s="374" t="s">
        <v>2</v>
      </c>
      <c r="E7078" s="375">
        <v>2.9899800000000002E-3</v>
      </c>
      <c r="F7078" s="268">
        <f>IF(C7078="MAT.",VLOOKUP(A7078,INSUMOS_AUX!A:F,6,FALSE),0)</f>
        <v>623.17999999999995</v>
      </c>
      <c r="G7078" s="375">
        <f>IF(C7078="M.O.",VLOOKUP(A7078,INSUMOS_AUX!A:F,6,FALSE),0)</f>
        <v>0</v>
      </c>
    </row>
    <row r="7079" spans="1:7">
      <c r="A7079" s="375">
        <v>38476</v>
      </c>
      <c r="B7079" s="372" t="s">
        <v>2266</v>
      </c>
      <c r="C7079" s="374" t="s">
        <v>43</v>
      </c>
      <c r="D7079" s="374" t="s">
        <v>2</v>
      </c>
      <c r="E7079" s="375">
        <v>1.3946460000000001E-2</v>
      </c>
      <c r="F7079" s="268">
        <f>IF(C7079="MAT.",VLOOKUP(A7079,INSUMOS_AUX!A:F,6,FALSE),0)</f>
        <v>186.63</v>
      </c>
      <c r="G7079" s="375">
        <f>IF(C7079="M.O.",VLOOKUP(A7079,INSUMOS_AUX!A:F,6,FALSE),0)</f>
        <v>0</v>
      </c>
    </row>
    <row r="7080" spans="1:7">
      <c r="A7080" s="375">
        <v>38477</v>
      </c>
      <c r="B7080" s="372" t="s">
        <v>2267</v>
      </c>
      <c r="C7080" s="374" t="s">
        <v>43</v>
      </c>
      <c r="D7080" s="374" t="s">
        <v>2</v>
      </c>
      <c r="E7080" s="375">
        <v>2.9899800000000002E-3</v>
      </c>
      <c r="F7080" s="268">
        <f>IF(C7080="MAT.",VLOOKUP(A7080,INSUMOS_AUX!A:F,6,FALSE),0)</f>
        <v>528.54</v>
      </c>
      <c r="G7080" s="375">
        <f>IF(C7080="M.O.",VLOOKUP(A7080,INSUMOS_AUX!A:F,6,FALSE),0)</f>
        <v>0</v>
      </c>
    </row>
    <row r="7081" spans="1:7">
      <c r="A7081" s="375">
        <v>4718</v>
      </c>
      <c r="B7081" s="372" t="s">
        <v>338</v>
      </c>
      <c r="C7081" s="374" t="s">
        <v>43</v>
      </c>
      <c r="D7081" s="374" t="s">
        <v>93</v>
      </c>
      <c r="E7081" s="375">
        <v>0.95499999999999996</v>
      </c>
      <c r="F7081" s="268">
        <f>IF(C7081="MAT.",VLOOKUP(A7081,INSUMOS_AUX!A:F,6,FALSE),0)</f>
        <v>45.44</v>
      </c>
      <c r="G7081" s="375">
        <f>IF(C7081="M.O.",VLOOKUP(A7081,INSUMOS_AUX!A:F,6,FALSE),0)</f>
        <v>0</v>
      </c>
    </row>
    <row r="7082" spans="1:7">
      <c r="A7082" s="375">
        <v>4721</v>
      </c>
      <c r="B7082" s="372" t="s">
        <v>341</v>
      </c>
      <c r="C7082" s="374" t="s">
        <v>43</v>
      </c>
      <c r="D7082" s="374" t="s">
        <v>93</v>
      </c>
      <c r="E7082" s="375">
        <v>0.95499999999999996</v>
      </c>
      <c r="F7082" s="268">
        <f>IF(C7082="MAT.",VLOOKUP(A7082,INSUMOS_AUX!A:F,6,FALSE),0)</f>
        <v>45.44</v>
      </c>
      <c r="G7082" s="375">
        <f>IF(C7082="M.O.",VLOOKUP(A7082,INSUMOS_AUX!A:F,6,FALSE),0)</f>
        <v>0</v>
      </c>
    </row>
    <row r="7083" spans="1:7">
      <c r="A7083" s="375">
        <v>4750</v>
      </c>
      <c r="B7083" s="372" t="s">
        <v>110</v>
      </c>
      <c r="C7083" s="374" t="s">
        <v>92</v>
      </c>
      <c r="D7083" s="374" t="s">
        <v>97</v>
      </c>
      <c r="E7083" s="375">
        <v>9.2962939999999996</v>
      </c>
      <c r="F7083" s="268">
        <f>IF(C7083="MAT.",VLOOKUP(A7083,INSUMOS_AUX!A:F,6,FALSE),0)</f>
        <v>0</v>
      </c>
      <c r="G7083" s="375">
        <f>IF(C7083="M.O.",VLOOKUP(A7083,INSUMOS_AUX!A:F,6,FALSE),0)</f>
        <v>13.35</v>
      </c>
    </row>
    <row r="7084" spans="1:7">
      <c r="A7084" s="375">
        <v>5071</v>
      </c>
      <c r="B7084" s="372" t="s">
        <v>293</v>
      </c>
      <c r="C7084" s="374" t="s">
        <v>43</v>
      </c>
      <c r="D7084" s="374" t="s">
        <v>94</v>
      </c>
      <c r="E7084" s="375">
        <v>0.01</v>
      </c>
      <c r="F7084" s="268">
        <f>IF(C7084="MAT.",VLOOKUP(A7084,INSUMOS_AUX!A:F,6,FALSE),0)</f>
        <v>9.6199999999999992</v>
      </c>
      <c r="G7084" s="375">
        <f>IF(C7084="M.O.",VLOOKUP(A7084,INSUMOS_AUX!A:F,6,FALSE),0)</f>
        <v>0</v>
      </c>
    </row>
    <row r="7085" spans="1:7">
      <c r="A7085" s="375">
        <v>6111</v>
      </c>
      <c r="B7085" s="372" t="s">
        <v>109</v>
      </c>
      <c r="C7085" s="374" t="s">
        <v>92</v>
      </c>
      <c r="D7085" s="374" t="s">
        <v>97</v>
      </c>
      <c r="E7085" s="375">
        <v>54.892887000000002</v>
      </c>
      <c r="F7085" s="268">
        <f>IF(C7085="MAT.",VLOOKUP(A7085,INSUMOS_AUX!A:F,6,FALSE),0)</f>
        <v>0</v>
      </c>
      <c r="G7085" s="375">
        <f>IF(C7085="M.O.",VLOOKUP(A7085,INSUMOS_AUX!A:F,6,FALSE),0)</f>
        <v>8.17</v>
      </c>
    </row>
    <row r="7086" spans="1:7">
      <c r="A7086" s="375">
        <v>6127</v>
      </c>
      <c r="B7086" s="372" t="s">
        <v>175</v>
      </c>
      <c r="C7086" s="374" t="s">
        <v>92</v>
      </c>
      <c r="D7086" s="374" t="s">
        <v>97</v>
      </c>
      <c r="E7086" s="375">
        <v>2.3071320000000002</v>
      </c>
      <c r="F7086" s="268">
        <f>IF(C7086="MAT.",VLOOKUP(A7086,INSUMOS_AUX!A:F,6,FALSE),0)</f>
        <v>0</v>
      </c>
      <c r="G7086" s="375">
        <f>IF(C7086="M.O.",VLOOKUP(A7086,INSUMOS_AUX!A:F,6,FALSE),0)</f>
        <v>9.7100000000000009</v>
      </c>
    </row>
    <row r="7087" spans="1:7">
      <c r="A7087" s="375" t="s">
        <v>6474</v>
      </c>
      <c r="B7087" s="372" t="s">
        <v>6475</v>
      </c>
      <c r="C7087" s="374" t="s">
        <v>43</v>
      </c>
      <c r="D7087" s="374" t="s">
        <v>2</v>
      </c>
      <c r="E7087" s="375">
        <v>1</v>
      </c>
      <c r="F7087" s="268">
        <f>IF(C7087="MAT.",VLOOKUP(A7087,INSUMOS_AUX!A:F,6,FALSE),0)</f>
        <v>7660</v>
      </c>
      <c r="G7087" s="375">
        <f>IF(C7087="M.O.",VLOOKUP(A7087,INSUMOS_AUX!A:F,6,FALSE),0)</f>
        <v>0</v>
      </c>
    </row>
    <row r="7088" spans="1:7">
      <c r="A7088" s="96"/>
      <c r="B7088" s="110"/>
      <c r="C7088" s="97"/>
      <c r="D7088" s="97"/>
      <c r="E7088" s="97"/>
      <c r="F7088" s="97"/>
      <c r="G7088" s="97"/>
    </row>
    <row r="7089" spans="1:7">
      <c r="A7089" s="68" t="s">
        <v>6059</v>
      </c>
      <c r="B7089" s="377" t="s">
        <v>6060</v>
      </c>
      <c r="C7089" s="69"/>
      <c r="D7089" s="69"/>
      <c r="E7089" s="69"/>
      <c r="F7089" s="69"/>
      <c r="G7089" s="69"/>
    </row>
    <row r="7090" spans="1:7">
      <c r="A7090" s="96"/>
      <c r="B7090" s="110"/>
      <c r="C7090" s="97"/>
      <c r="D7090" s="97"/>
      <c r="E7090" s="97"/>
      <c r="F7090" s="97"/>
      <c r="G7090" s="97"/>
    </row>
    <row r="7091" spans="1:7" ht="21">
      <c r="A7091" s="359" t="s">
        <v>6061</v>
      </c>
      <c r="B7091" s="358" t="s">
        <v>6062</v>
      </c>
      <c r="C7091" s="360" t="s">
        <v>75</v>
      </c>
      <c r="D7091" s="360" t="s">
        <v>78</v>
      </c>
      <c r="E7091" s="361">
        <v>68</v>
      </c>
      <c r="F7091" s="361">
        <f t="shared" ref="F7091:G7091" si="236">SUMPRODUCT($E7092:$E7121,F7092:F7121)</f>
        <v>11.727227130600001</v>
      </c>
      <c r="G7091" s="361">
        <f t="shared" si="236"/>
        <v>1.6589103999999999</v>
      </c>
    </row>
    <row r="7092" spans="1:7">
      <c r="A7092" s="375">
        <v>10</v>
      </c>
      <c r="B7092" s="372" t="s">
        <v>332</v>
      </c>
      <c r="C7092" s="374" t="s">
        <v>43</v>
      </c>
      <c r="D7092" s="374" t="s">
        <v>2</v>
      </c>
      <c r="E7092" s="375">
        <v>1.1224080000000001E-3</v>
      </c>
      <c r="F7092" s="268">
        <f>IF(C7092="MAT.",VLOOKUP(A7092,INSUMOS_AUX!A:F,6,FALSE),0)</f>
        <v>6.13</v>
      </c>
      <c r="G7092" s="375">
        <f>IF(C7092="M.O.",VLOOKUP(A7092,INSUMOS_AUX!A:F,6,FALSE),0)</f>
        <v>0</v>
      </c>
    </row>
    <row r="7093" spans="1:7" ht="21">
      <c r="A7093" s="375">
        <v>11359</v>
      </c>
      <c r="B7093" s="372" t="s">
        <v>5603</v>
      </c>
      <c r="C7093" s="374" t="s">
        <v>43</v>
      </c>
      <c r="D7093" s="374" t="s">
        <v>2</v>
      </c>
      <c r="E7093" s="375">
        <v>9.4779999999999997E-6</v>
      </c>
      <c r="F7093" s="268">
        <f>IF(C7093="MAT.",VLOOKUP(A7093,INSUMOS_AUX!A:F,6,FALSE),0)</f>
        <v>604.45000000000005</v>
      </c>
      <c r="G7093" s="375">
        <f>IF(C7093="M.O.",VLOOKUP(A7093,INSUMOS_AUX!A:F,6,FALSE),0)</f>
        <v>0</v>
      </c>
    </row>
    <row r="7094" spans="1:7">
      <c r="A7094" s="375">
        <v>122</v>
      </c>
      <c r="B7094" s="372" t="s">
        <v>556</v>
      </c>
      <c r="C7094" s="374" t="s">
        <v>43</v>
      </c>
      <c r="D7094" s="374" t="s">
        <v>2</v>
      </c>
      <c r="E7094" s="375">
        <v>3.3999999999999998E-3</v>
      </c>
      <c r="F7094" s="268">
        <f>IF(C7094="MAT.",VLOOKUP(A7094,INSUMOS_AUX!A:F,6,FALSE),0)</f>
        <v>54.47</v>
      </c>
      <c r="G7094" s="375">
        <f>IF(C7094="M.O.",VLOOKUP(A7094,INSUMOS_AUX!A:F,6,FALSE),0)</f>
        <v>0</v>
      </c>
    </row>
    <row r="7095" spans="1:7">
      <c r="A7095" s="375">
        <v>12815</v>
      </c>
      <c r="B7095" s="372" t="s">
        <v>2406</v>
      </c>
      <c r="C7095" s="374" t="s">
        <v>43</v>
      </c>
      <c r="D7095" s="374" t="s">
        <v>2</v>
      </c>
      <c r="E7095" s="375">
        <v>1.2696739999999999E-3</v>
      </c>
      <c r="F7095" s="268">
        <f>IF(C7095="MAT.",VLOOKUP(A7095,INSUMOS_AUX!A:F,6,FALSE),0)</f>
        <v>5.65</v>
      </c>
      <c r="G7095" s="375">
        <f>IF(C7095="M.O.",VLOOKUP(A7095,INSUMOS_AUX!A:F,6,FALSE),0)</f>
        <v>0</v>
      </c>
    </row>
    <row r="7096" spans="1:7">
      <c r="A7096" s="375">
        <v>12892</v>
      </c>
      <c r="B7096" s="372" t="s">
        <v>328</v>
      </c>
      <c r="C7096" s="374" t="s">
        <v>43</v>
      </c>
      <c r="D7096" s="374" t="s">
        <v>98</v>
      </c>
      <c r="E7096" s="375">
        <v>1.9228439999999999E-3</v>
      </c>
      <c r="F7096" s="268">
        <f>IF(C7096="MAT.",VLOOKUP(A7096,INSUMOS_AUX!A:F,6,FALSE),0)</f>
        <v>9</v>
      </c>
      <c r="G7096" s="375">
        <f>IF(C7096="M.O.",VLOOKUP(A7096,INSUMOS_AUX!A:F,6,FALSE),0)</f>
        <v>0</v>
      </c>
    </row>
    <row r="7097" spans="1:7">
      <c r="A7097" s="375">
        <v>12893</v>
      </c>
      <c r="B7097" s="372" t="s">
        <v>329</v>
      </c>
      <c r="C7097" s="374" t="s">
        <v>43</v>
      </c>
      <c r="D7097" s="374" t="s">
        <v>98</v>
      </c>
      <c r="E7097" s="375">
        <v>2.2414000000000001E-4</v>
      </c>
      <c r="F7097" s="268">
        <f>IF(C7097="MAT.",VLOOKUP(A7097,INSUMOS_AUX!A:F,6,FALSE),0)</f>
        <v>48</v>
      </c>
      <c r="G7097" s="375">
        <f>IF(C7097="M.O.",VLOOKUP(A7097,INSUMOS_AUX!A:F,6,FALSE),0)</f>
        <v>0</v>
      </c>
    </row>
    <row r="7098" spans="1:7">
      <c r="A7098" s="375">
        <v>20083</v>
      </c>
      <c r="B7098" s="372" t="s">
        <v>4143</v>
      </c>
      <c r="C7098" s="374" t="s">
        <v>43</v>
      </c>
      <c r="D7098" s="374" t="s">
        <v>2</v>
      </c>
      <c r="E7098" s="375">
        <v>5.3E-3</v>
      </c>
      <c r="F7098" s="268">
        <f>IF(C7098="MAT.",VLOOKUP(A7098,INSUMOS_AUX!A:F,6,FALSE),0)</f>
        <v>47.3</v>
      </c>
      <c r="G7098" s="375">
        <f>IF(C7098="M.O.",VLOOKUP(A7098,INSUMOS_AUX!A:F,6,FALSE),0)</f>
        <v>0</v>
      </c>
    </row>
    <row r="7099" spans="1:7">
      <c r="A7099" s="375">
        <v>246</v>
      </c>
      <c r="B7099" s="372" t="s">
        <v>141</v>
      </c>
      <c r="C7099" s="374" t="s">
        <v>92</v>
      </c>
      <c r="D7099" s="374" t="s">
        <v>97</v>
      </c>
      <c r="E7099" s="375">
        <v>7.1014999999999995E-2</v>
      </c>
      <c r="F7099" s="268">
        <f>IF(C7099="MAT.",VLOOKUP(A7099,INSUMOS_AUX!A:F,6,FALSE),0)</f>
        <v>0</v>
      </c>
      <c r="G7099" s="375">
        <f>IF(C7099="M.O.",VLOOKUP(A7099,INSUMOS_AUX!A:F,6,FALSE),0)</f>
        <v>10.01</v>
      </c>
    </row>
    <row r="7100" spans="1:7">
      <c r="A7100" s="375">
        <v>25966</v>
      </c>
      <c r="B7100" s="372" t="s">
        <v>3980</v>
      </c>
      <c r="C7100" s="374" t="s">
        <v>43</v>
      </c>
      <c r="D7100" s="374" t="s">
        <v>113</v>
      </c>
      <c r="E7100" s="375">
        <v>2.1160999999999999E-4</v>
      </c>
      <c r="F7100" s="268">
        <f>IF(C7100="MAT.",VLOOKUP(A7100,INSUMOS_AUX!A:F,6,FALSE),0)</f>
        <v>13.63</v>
      </c>
      <c r="G7100" s="375">
        <f>IF(C7100="M.O.",VLOOKUP(A7100,INSUMOS_AUX!A:F,6,FALSE),0)</f>
        <v>0</v>
      </c>
    </row>
    <row r="7101" spans="1:7">
      <c r="A7101" s="375">
        <v>2696</v>
      </c>
      <c r="B7101" s="372" t="s">
        <v>129</v>
      </c>
      <c r="C7101" s="374" t="s">
        <v>92</v>
      </c>
      <c r="D7101" s="374" t="s">
        <v>97</v>
      </c>
      <c r="E7101" s="375">
        <v>7.1014999999999995E-2</v>
      </c>
      <c r="F7101" s="268">
        <f>IF(C7101="MAT.",VLOOKUP(A7101,INSUMOS_AUX!A:F,6,FALSE),0)</f>
        <v>0</v>
      </c>
      <c r="G7101" s="375">
        <f>IF(C7101="M.O.",VLOOKUP(A7101,INSUMOS_AUX!A:F,6,FALSE),0)</f>
        <v>13.35</v>
      </c>
    </row>
    <row r="7102" spans="1:7">
      <c r="A7102" s="375">
        <v>2711</v>
      </c>
      <c r="B7102" s="372" t="s">
        <v>334</v>
      </c>
      <c r="C7102" s="374" t="s">
        <v>43</v>
      </c>
      <c r="D7102" s="374" t="s">
        <v>2</v>
      </c>
      <c r="E7102" s="375">
        <v>9.3043999999999999E-5</v>
      </c>
      <c r="F7102" s="268">
        <f>IF(C7102="MAT.",VLOOKUP(A7102,INSUMOS_AUX!A:F,6,FALSE),0)</f>
        <v>100.24</v>
      </c>
      <c r="G7102" s="375">
        <f>IF(C7102="M.O.",VLOOKUP(A7102,INSUMOS_AUX!A:F,6,FALSE),0)</f>
        <v>0</v>
      </c>
    </row>
    <row r="7103" spans="1:7">
      <c r="A7103" s="375">
        <v>36144</v>
      </c>
      <c r="B7103" s="372" t="s">
        <v>4026</v>
      </c>
      <c r="C7103" s="374" t="s">
        <v>43</v>
      </c>
      <c r="D7103" s="374" t="s">
        <v>2</v>
      </c>
      <c r="E7103" s="375">
        <v>1.5608208E-2</v>
      </c>
      <c r="F7103" s="268">
        <f>IF(C7103="MAT.",VLOOKUP(A7103,INSUMOS_AUX!A:F,6,FALSE),0)</f>
        <v>1.1200000000000001</v>
      </c>
      <c r="G7103" s="375">
        <f>IF(C7103="M.O.",VLOOKUP(A7103,INSUMOS_AUX!A:F,6,FALSE),0)</f>
        <v>0</v>
      </c>
    </row>
    <row r="7104" spans="1:7">
      <c r="A7104" s="375">
        <v>36146</v>
      </c>
      <c r="B7104" s="372" t="s">
        <v>3883</v>
      </c>
      <c r="C7104" s="374" t="s">
        <v>43</v>
      </c>
      <c r="D7104" s="374" t="s">
        <v>2</v>
      </c>
      <c r="E7104" s="375">
        <v>1.73642E-4</v>
      </c>
      <c r="F7104" s="268">
        <f>IF(C7104="MAT.",VLOOKUP(A7104,INSUMOS_AUX!A:F,6,FALSE),0)</f>
        <v>170</v>
      </c>
      <c r="G7104" s="375">
        <f>IF(C7104="M.O.",VLOOKUP(A7104,INSUMOS_AUX!A:F,6,FALSE),0)</f>
        <v>0</v>
      </c>
    </row>
    <row r="7105" spans="1:7" ht="21">
      <c r="A7105" s="375">
        <v>36149</v>
      </c>
      <c r="B7105" s="372" t="s">
        <v>4647</v>
      </c>
      <c r="C7105" s="374" t="s">
        <v>43</v>
      </c>
      <c r="D7105" s="374" t="s">
        <v>2</v>
      </c>
      <c r="E7105" s="375">
        <v>1.008E-4</v>
      </c>
      <c r="F7105" s="268">
        <f>IF(C7105="MAT.",VLOOKUP(A7105,INSUMOS_AUX!A:F,6,FALSE),0)</f>
        <v>117.5</v>
      </c>
      <c r="G7105" s="375">
        <f>IF(C7105="M.O.",VLOOKUP(A7105,INSUMOS_AUX!A:F,6,FALSE),0)</f>
        <v>0</v>
      </c>
    </row>
    <row r="7106" spans="1:7">
      <c r="A7106" s="375">
        <v>36150</v>
      </c>
      <c r="B7106" s="372" t="s">
        <v>780</v>
      </c>
      <c r="C7106" s="374" t="s">
        <v>43</v>
      </c>
      <c r="D7106" s="374" t="s">
        <v>2</v>
      </c>
      <c r="E7106" s="375">
        <v>3.7048199999999999E-4</v>
      </c>
      <c r="F7106" s="268">
        <f>IF(C7106="MAT.",VLOOKUP(A7106,INSUMOS_AUX!A:F,6,FALSE),0)</f>
        <v>29.7</v>
      </c>
      <c r="G7106" s="375">
        <f>IF(C7106="M.O.",VLOOKUP(A7106,INSUMOS_AUX!A:F,6,FALSE),0)</f>
        <v>0</v>
      </c>
    </row>
    <row r="7107" spans="1:7" ht="21">
      <c r="A7107" s="375">
        <v>36153</v>
      </c>
      <c r="B7107" s="372" t="s">
        <v>4184</v>
      </c>
      <c r="C7107" s="374" t="s">
        <v>43</v>
      </c>
      <c r="D7107" s="374" t="s">
        <v>2</v>
      </c>
      <c r="E7107" s="375">
        <v>1.505E-4</v>
      </c>
      <c r="F7107" s="268">
        <f>IF(C7107="MAT.",VLOOKUP(A7107,INSUMOS_AUX!A:F,6,FALSE),0)</f>
        <v>133.75</v>
      </c>
      <c r="G7107" s="375">
        <f>IF(C7107="M.O.",VLOOKUP(A7107,INSUMOS_AUX!A:F,6,FALSE),0)</f>
        <v>0</v>
      </c>
    </row>
    <row r="7108" spans="1:7">
      <c r="A7108" s="375">
        <v>37370</v>
      </c>
      <c r="B7108" s="372" t="s">
        <v>104</v>
      </c>
      <c r="C7108" s="374" t="s">
        <v>43</v>
      </c>
      <c r="D7108" s="374" t="s">
        <v>97</v>
      </c>
      <c r="E7108" s="375">
        <v>0.14000000000000001</v>
      </c>
      <c r="F7108" s="268">
        <f>IF(C7108="MAT.",VLOOKUP(A7108,INSUMOS_AUX!A:F,6,FALSE),0)</f>
        <v>1.7</v>
      </c>
      <c r="G7108" s="375">
        <f>IF(C7108="M.O.",VLOOKUP(A7108,INSUMOS_AUX!A:F,6,FALSE),0)</f>
        <v>0</v>
      </c>
    </row>
    <row r="7109" spans="1:7">
      <c r="A7109" s="375">
        <v>37371</v>
      </c>
      <c r="B7109" s="372" t="s">
        <v>105</v>
      </c>
      <c r="C7109" s="374" t="s">
        <v>43</v>
      </c>
      <c r="D7109" s="374" t="s">
        <v>97</v>
      </c>
      <c r="E7109" s="375">
        <v>0.14000000000000001</v>
      </c>
      <c r="F7109" s="268">
        <f>IF(C7109="MAT.",VLOOKUP(A7109,INSUMOS_AUX!A:F,6,FALSE),0)</f>
        <v>0.64</v>
      </c>
      <c r="G7109" s="375">
        <f>IF(C7109="M.O.",VLOOKUP(A7109,INSUMOS_AUX!A:F,6,FALSE),0)</f>
        <v>0</v>
      </c>
    </row>
    <row r="7110" spans="1:7">
      <c r="A7110" s="375">
        <v>37372</v>
      </c>
      <c r="B7110" s="372" t="s">
        <v>106</v>
      </c>
      <c r="C7110" s="374" t="s">
        <v>43</v>
      </c>
      <c r="D7110" s="374" t="s">
        <v>97</v>
      </c>
      <c r="E7110" s="375">
        <v>0.14000000000000001</v>
      </c>
      <c r="F7110" s="268">
        <f>IF(C7110="MAT.",VLOOKUP(A7110,INSUMOS_AUX!A:F,6,FALSE),0)</f>
        <v>0.37</v>
      </c>
      <c r="G7110" s="375">
        <f>IF(C7110="M.O.",VLOOKUP(A7110,INSUMOS_AUX!A:F,6,FALSE),0)</f>
        <v>0</v>
      </c>
    </row>
    <row r="7111" spans="1:7">
      <c r="A7111" s="375">
        <v>37373</v>
      </c>
      <c r="B7111" s="372" t="s">
        <v>107</v>
      </c>
      <c r="C7111" s="374" t="s">
        <v>43</v>
      </c>
      <c r="D7111" s="374" t="s">
        <v>97</v>
      </c>
      <c r="E7111" s="375">
        <v>0.14000000000000001</v>
      </c>
      <c r="F7111" s="268">
        <f>IF(C7111="MAT.",VLOOKUP(A7111,INSUMOS_AUX!A:F,6,FALSE),0)</f>
        <v>0.02</v>
      </c>
      <c r="G7111" s="375">
        <f>IF(C7111="M.O.",VLOOKUP(A7111,INSUMOS_AUX!A:F,6,FALSE),0)</f>
        <v>0</v>
      </c>
    </row>
    <row r="7112" spans="1:7">
      <c r="A7112" s="375">
        <v>38382</v>
      </c>
      <c r="B7112" s="372" t="s">
        <v>2915</v>
      </c>
      <c r="C7112" s="374" t="s">
        <v>43</v>
      </c>
      <c r="D7112" s="374" t="s">
        <v>2</v>
      </c>
      <c r="E7112" s="375">
        <v>3.8220000000000002E-4</v>
      </c>
      <c r="F7112" s="268">
        <f>IF(C7112="MAT.",VLOOKUP(A7112,INSUMOS_AUX!A:F,6,FALSE),0)</f>
        <v>7.37</v>
      </c>
      <c r="G7112" s="375">
        <f>IF(C7112="M.O.",VLOOKUP(A7112,INSUMOS_AUX!A:F,6,FALSE),0)</f>
        <v>0</v>
      </c>
    </row>
    <row r="7113" spans="1:7">
      <c r="A7113" s="375">
        <v>38383</v>
      </c>
      <c r="B7113" s="372" t="s">
        <v>6471</v>
      </c>
      <c r="C7113" s="374" t="s">
        <v>43</v>
      </c>
      <c r="D7113" s="374" t="s">
        <v>2</v>
      </c>
      <c r="E7113" s="375">
        <v>1.2999999999999999E-2</v>
      </c>
      <c r="F7113" s="268">
        <f>IF(C7113="MAT.",VLOOKUP(A7113,INSUMOS_AUX!A:F,6,FALSE),0)</f>
        <v>1.38</v>
      </c>
      <c r="G7113" s="375">
        <f>IF(C7113="M.O.",VLOOKUP(A7113,INSUMOS_AUX!A:F,6,FALSE),0)</f>
        <v>0</v>
      </c>
    </row>
    <row r="7114" spans="1:7">
      <c r="A7114" s="375">
        <v>38390</v>
      </c>
      <c r="B7114" s="372" t="s">
        <v>4067</v>
      </c>
      <c r="C7114" s="374" t="s">
        <v>43</v>
      </c>
      <c r="D7114" s="374" t="s">
        <v>2</v>
      </c>
      <c r="E7114" s="375">
        <v>2.1160999999999999E-4</v>
      </c>
      <c r="F7114" s="268">
        <f>IF(C7114="MAT.",VLOOKUP(A7114,INSUMOS_AUX!A:F,6,FALSE),0)</f>
        <v>22.22</v>
      </c>
      <c r="G7114" s="375">
        <f>IF(C7114="M.O.",VLOOKUP(A7114,INSUMOS_AUX!A:F,6,FALSE),0)</f>
        <v>0</v>
      </c>
    </row>
    <row r="7115" spans="1:7">
      <c r="A7115" s="375">
        <v>38393</v>
      </c>
      <c r="B7115" s="372" t="s">
        <v>4066</v>
      </c>
      <c r="C7115" s="374" t="s">
        <v>43</v>
      </c>
      <c r="D7115" s="374" t="s">
        <v>2</v>
      </c>
      <c r="E7115" s="375">
        <v>2.1160999999999999E-4</v>
      </c>
      <c r="F7115" s="268">
        <f>IF(C7115="MAT.",VLOOKUP(A7115,INSUMOS_AUX!A:F,6,FALSE),0)</f>
        <v>10.02</v>
      </c>
      <c r="G7115" s="375">
        <f>IF(C7115="M.O.",VLOOKUP(A7115,INSUMOS_AUX!A:F,6,FALSE),0)</f>
        <v>0</v>
      </c>
    </row>
    <row r="7116" spans="1:7">
      <c r="A7116" s="375">
        <v>38396</v>
      </c>
      <c r="B7116" s="372" t="s">
        <v>4090</v>
      </c>
      <c r="C7116" s="374" t="s">
        <v>43</v>
      </c>
      <c r="D7116" s="374" t="s">
        <v>2</v>
      </c>
      <c r="E7116" s="375">
        <v>7.588E-6</v>
      </c>
      <c r="F7116" s="268">
        <f>IF(C7116="MAT.",VLOOKUP(A7116,INSUMOS_AUX!A:F,6,FALSE),0)</f>
        <v>308.81</v>
      </c>
      <c r="G7116" s="375">
        <f>IF(C7116="M.O.",VLOOKUP(A7116,INSUMOS_AUX!A:F,6,FALSE),0)</f>
        <v>0</v>
      </c>
    </row>
    <row r="7117" spans="1:7">
      <c r="A7117" s="375">
        <v>38399</v>
      </c>
      <c r="B7117" s="372" t="s">
        <v>914</v>
      </c>
      <c r="C7117" s="374" t="s">
        <v>43</v>
      </c>
      <c r="D7117" s="374" t="s">
        <v>2</v>
      </c>
      <c r="E7117" s="375">
        <v>3.7911999999999999E-5</v>
      </c>
      <c r="F7117" s="268">
        <f>IF(C7117="MAT.",VLOOKUP(A7117,INSUMOS_AUX!A:F,6,FALSE),0)</f>
        <v>123.87</v>
      </c>
      <c r="G7117" s="375">
        <f>IF(C7117="M.O.",VLOOKUP(A7117,INSUMOS_AUX!A:F,6,FALSE),0)</f>
        <v>0</v>
      </c>
    </row>
    <row r="7118" spans="1:7" ht="21">
      <c r="A7118" s="375">
        <v>38413</v>
      </c>
      <c r="B7118" s="372" t="s">
        <v>2921</v>
      </c>
      <c r="C7118" s="374" t="s">
        <v>43</v>
      </c>
      <c r="D7118" s="374" t="s">
        <v>2</v>
      </c>
      <c r="E7118" s="375">
        <v>6.1739999999999997E-6</v>
      </c>
      <c r="F7118" s="268">
        <f>IF(C7118="MAT.",VLOOKUP(A7118,INSUMOS_AUX!A:F,6,FALSE),0)</f>
        <v>623.17999999999995</v>
      </c>
      <c r="G7118" s="375">
        <f>IF(C7118="M.O.",VLOOKUP(A7118,INSUMOS_AUX!A:F,6,FALSE),0)</f>
        <v>0</v>
      </c>
    </row>
    <row r="7119" spans="1:7">
      <c r="A7119" s="375">
        <v>38476</v>
      </c>
      <c r="B7119" s="372" t="s">
        <v>2266</v>
      </c>
      <c r="C7119" s="374" t="s">
        <v>43</v>
      </c>
      <c r="D7119" s="374" t="s">
        <v>2</v>
      </c>
      <c r="E7119" s="375">
        <v>2.8798000000000001E-5</v>
      </c>
      <c r="F7119" s="268">
        <f>IF(C7119="MAT.",VLOOKUP(A7119,INSUMOS_AUX!A:F,6,FALSE),0)</f>
        <v>186.63</v>
      </c>
      <c r="G7119" s="375">
        <f>IF(C7119="M.O.",VLOOKUP(A7119,INSUMOS_AUX!A:F,6,FALSE),0)</f>
        <v>0</v>
      </c>
    </row>
    <row r="7120" spans="1:7">
      <c r="A7120" s="375">
        <v>38477</v>
      </c>
      <c r="B7120" s="372" t="s">
        <v>2267</v>
      </c>
      <c r="C7120" s="374" t="s">
        <v>43</v>
      </c>
      <c r="D7120" s="374" t="s">
        <v>2</v>
      </c>
      <c r="E7120" s="375">
        <v>6.1739999999999997E-6</v>
      </c>
      <c r="F7120" s="268">
        <f>IF(C7120="MAT.",VLOOKUP(A7120,INSUMOS_AUX!A:F,6,FALSE),0)</f>
        <v>528.54</v>
      </c>
      <c r="G7120" s="375">
        <f>IF(C7120="M.O.",VLOOKUP(A7120,INSUMOS_AUX!A:F,6,FALSE),0)</f>
        <v>0</v>
      </c>
    </row>
    <row r="7121" spans="1:7" ht="21">
      <c r="A7121" s="375">
        <v>9839</v>
      </c>
      <c r="B7121" s="372" t="s">
        <v>234</v>
      </c>
      <c r="C7121" s="374" t="s">
        <v>43</v>
      </c>
      <c r="D7121" s="374" t="s">
        <v>78</v>
      </c>
      <c r="E7121" s="375">
        <v>1.04</v>
      </c>
      <c r="F7121" s="268">
        <f>IF(C7121="MAT.",VLOOKUP(A7121,INSUMOS_AUX!A:F,6,FALSE),0)</f>
        <v>10.3</v>
      </c>
      <c r="G7121" s="375">
        <f>IF(C7121="M.O.",VLOOKUP(A7121,INSUMOS_AUX!A:F,6,FALSE),0)</f>
        <v>0</v>
      </c>
    </row>
    <row r="7122" spans="1:7">
      <c r="A7122" s="96"/>
      <c r="B7122" s="110"/>
      <c r="C7122" s="97"/>
      <c r="D7122" s="97"/>
      <c r="E7122" s="97"/>
      <c r="F7122" s="97"/>
      <c r="G7122" s="97"/>
    </row>
    <row r="7123" spans="1:7" ht="21">
      <c r="A7123" s="359" t="s">
        <v>6063</v>
      </c>
      <c r="B7123" s="358" t="s">
        <v>6064</v>
      </c>
      <c r="C7123" s="360" t="s">
        <v>75</v>
      </c>
      <c r="D7123" s="360" t="s">
        <v>2</v>
      </c>
      <c r="E7123" s="361">
        <v>12</v>
      </c>
      <c r="F7123" s="361">
        <f t="shared" ref="F7123:G7123" si="237">SUMPRODUCT($E7124:$E7152,F7124:F7152)</f>
        <v>13.849399254800003</v>
      </c>
      <c r="G7123" s="361">
        <f t="shared" si="237"/>
        <v>1.4219232000000002</v>
      </c>
    </row>
    <row r="7124" spans="1:7">
      <c r="A7124" s="375">
        <v>10</v>
      </c>
      <c r="B7124" s="372" t="s">
        <v>332</v>
      </c>
      <c r="C7124" s="374" t="s">
        <v>43</v>
      </c>
      <c r="D7124" s="374" t="s">
        <v>2</v>
      </c>
      <c r="E7124" s="375">
        <v>9.62064E-4</v>
      </c>
      <c r="F7124" s="268">
        <f>IF(C7124="MAT.",VLOOKUP(A7124,INSUMOS_AUX!A:F,6,FALSE),0)</f>
        <v>6.13</v>
      </c>
      <c r="G7124" s="375">
        <f>IF(C7124="M.O.",VLOOKUP(A7124,INSUMOS_AUX!A:F,6,FALSE),0)</f>
        <v>0</v>
      </c>
    </row>
    <row r="7125" spans="1:7" ht="21">
      <c r="A7125" s="375">
        <v>11359</v>
      </c>
      <c r="B7125" s="372" t="s">
        <v>5603</v>
      </c>
      <c r="C7125" s="374" t="s">
        <v>43</v>
      </c>
      <c r="D7125" s="374" t="s">
        <v>2</v>
      </c>
      <c r="E7125" s="375">
        <v>8.1240000000000005E-6</v>
      </c>
      <c r="F7125" s="268">
        <f>IF(C7125="MAT.",VLOOKUP(A7125,INSUMOS_AUX!A:F,6,FALSE),0)</f>
        <v>604.45000000000005</v>
      </c>
      <c r="G7125" s="375">
        <f>IF(C7125="M.O.",VLOOKUP(A7125,INSUMOS_AUX!A:F,6,FALSE),0)</f>
        <v>0</v>
      </c>
    </row>
    <row r="7126" spans="1:7">
      <c r="A7126" s="375">
        <v>12815</v>
      </c>
      <c r="B7126" s="372" t="s">
        <v>2406</v>
      </c>
      <c r="C7126" s="374" t="s">
        <v>43</v>
      </c>
      <c r="D7126" s="374" t="s">
        <v>2</v>
      </c>
      <c r="E7126" s="375">
        <v>1.088292E-3</v>
      </c>
      <c r="F7126" s="268">
        <f>IF(C7126="MAT.",VLOOKUP(A7126,INSUMOS_AUX!A:F,6,FALSE),0)</f>
        <v>5.65</v>
      </c>
      <c r="G7126" s="375">
        <f>IF(C7126="M.O.",VLOOKUP(A7126,INSUMOS_AUX!A:F,6,FALSE),0)</f>
        <v>0</v>
      </c>
    </row>
    <row r="7127" spans="1:7">
      <c r="A7127" s="375">
        <v>12892</v>
      </c>
      <c r="B7127" s="372" t="s">
        <v>328</v>
      </c>
      <c r="C7127" s="374" t="s">
        <v>43</v>
      </c>
      <c r="D7127" s="374" t="s">
        <v>98</v>
      </c>
      <c r="E7127" s="375">
        <v>1.648152E-3</v>
      </c>
      <c r="F7127" s="268">
        <f>IF(C7127="MAT.",VLOOKUP(A7127,INSUMOS_AUX!A:F,6,FALSE),0)</f>
        <v>9</v>
      </c>
      <c r="G7127" s="375">
        <f>IF(C7127="M.O.",VLOOKUP(A7127,INSUMOS_AUX!A:F,6,FALSE),0)</f>
        <v>0</v>
      </c>
    </row>
    <row r="7128" spans="1:7">
      <c r="A7128" s="375">
        <v>12893</v>
      </c>
      <c r="B7128" s="372" t="s">
        <v>329</v>
      </c>
      <c r="C7128" s="374" t="s">
        <v>43</v>
      </c>
      <c r="D7128" s="374" t="s">
        <v>98</v>
      </c>
      <c r="E7128" s="375">
        <v>1.9212E-4</v>
      </c>
      <c r="F7128" s="268">
        <f>IF(C7128="MAT.",VLOOKUP(A7128,INSUMOS_AUX!A:F,6,FALSE),0)</f>
        <v>48</v>
      </c>
      <c r="G7128" s="375">
        <f>IF(C7128="M.O.",VLOOKUP(A7128,INSUMOS_AUX!A:F,6,FALSE),0)</f>
        <v>0</v>
      </c>
    </row>
    <row r="7129" spans="1:7" ht="21">
      <c r="A7129" s="375">
        <v>20078</v>
      </c>
      <c r="B7129" s="372" t="s">
        <v>3542</v>
      </c>
      <c r="C7129" s="374" t="s">
        <v>43</v>
      </c>
      <c r="D7129" s="374" t="s">
        <v>2</v>
      </c>
      <c r="E7129" s="375">
        <v>0.03</v>
      </c>
      <c r="F7129" s="268">
        <f>IF(C7129="MAT.",VLOOKUP(A7129,INSUMOS_AUX!A:F,6,FALSE),0)</f>
        <v>19.940000000000001</v>
      </c>
      <c r="G7129" s="375">
        <f>IF(C7129="M.O.",VLOOKUP(A7129,INSUMOS_AUX!A:F,6,FALSE),0)</f>
        <v>0</v>
      </c>
    </row>
    <row r="7130" spans="1:7">
      <c r="A7130" s="375">
        <v>20156</v>
      </c>
      <c r="B7130" s="372" t="s">
        <v>249</v>
      </c>
      <c r="C7130" s="374" t="s">
        <v>43</v>
      </c>
      <c r="D7130" s="374" t="s">
        <v>2</v>
      </c>
      <c r="E7130" s="375">
        <v>1</v>
      </c>
      <c r="F7130" s="268">
        <f>IF(C7130="MAT.",VLOOKUP(A7130,INSUMOS_AUX!A:F,6,FALSE),0)</f>
        <v>10.95</v>
      </c>
      <c r="G7130" s="375">
        <f>IF(C7130="M.O.",VLOOKUP(A7130,INSUMOS_AUX!A:F,6,FALSE),0)</f>
        <v>0</v>
      </c>
    </row>
    <row r="7131" spans="1:7">
      <c r="A7131" s="375">
        <v>246</v>
      </c>
      <c r="B7131" s="372" t="s">
        <v>141</v>
      </c>
      <c r="C7131" s="374" t="s">
        <v>92</v>
      </c>
      <c r="D7131" s="374" t="s">
        <v>97</v>
      </c>
      <c r="E7131" s="375">
        <v>6.087E-2</v>
      </c>
      <c r="F7131" s="268">
        <f>IF(C7131="MAT.",VLOOKUP(A7131,INSUMOS_AUX!A:F,6,FALSE),0)</f>
        <v>0</v>
      </c>
      <c r="G7131" s="375">
        <f>IF(C7131="M.O.",VLOOKUP(A7131,INSUMOS_AUX!A:F,6,FALSE),0)</f>
        <v>10.01</v>
      </c>
    </row>
    <row r="7132" spans="1:7">
      <c r="A7132" s="375">
        <v>25966</v>
      </c>
      <c r="B7132" s="372" t="s">
        <v>3980</v>
      </c>
      <c r="C7132" s="374" t="s">
        <v>43</v>
      </c>
      <c r="D7132" s="374" t="s">
        <v>113</v>
      </c>
      <c r="E7132" s="375">
        <v>1.8138E-4</v>
      </c>
      <c r="F7132" s="268">
        <f>IF(C7132="MAT.",VLOOKUP(A7132,INSUMOS_AUX!A:F,6,FALSE),0)</f>
        <v>13.63</v>
      </c>
      <c r="G7132" s="375">
        <f>IF(C7132="M.O.",VLOOKUP(A7132,INSUMOS_AUX!A:F,6,FALSE),0)</f>
        <v>0</v>
      </c>
    </row>
    <row r="7133" spans="1:7">
      <c r="A7133" s="375">
        <v>2696</v>
      </c>
      <c r="B7133" s="372" t="s">
        <v>129</v>
      </c>
      <c r="C7133" s="374" t="s">
        <v>92</v>
      </c>
      <c r="D7133" s="374" t="s">
        <v>97</v>
      </c>
      <c r="E7133" s="375">
        <v>6.087E-2</v>
      </c>
      <c r="F7133" s="268">
        <f>IF(C7133="MAT.",VLOOKUP(A7133,INSUMOS_AUX!A:F,6,FALSE),0)</f>
        <v>0</v>
      </c>
      <c r="G7133" s="375">
        <f>IF(C7133="M.O.",VLOOKUP(A7133,INSUMOS_AUX!A:F,6,FALSE),0)</f>
        <v>13.35</v>
      </c>
    </row>
    <row r="7134" spans="1:7">
      <c r="A7134" s="375">
        <v>2711</v>
      </c>
      <c r="B7134" s="372" t="s">
        <v>334</v>
      </c>
      <c r="C7134" s="374" t="s">
        <v>43</v>
      </c>
      <c r="D7134" s="374" t="s">
        <v>2</v>
      </c>
      <c r="E7134" s="375">
        <v>7.9752000000000005E-5</v>
      </c>
      <c r="F7134" s="268">
        <f>IF(C7134="MAT.",VLOOKUP(A7134,INSUMOS_AUX!A:F,6,FALSE),0)</f>
        <v>100.24</v>
      </c>
      <c r="G7134" s="375">
        <f>IF(C7134="M.O.",VLOOKUP(A7134,INSUMOS_AUX!A:F,6,FALSE),0)</f>
        <v>0</v>
      </c>
    </row>
    <row r="7135" spans="1:7">
      <c r="A7135" s="375">
        <v>298</v>
      </c>
      <c r="B7135" s="372" t="s">
        <v>281</v>
      </c>
      <c r="C7135" s="374" t="s">
        <v>43</v>
      </c>
      <c r="D7135" s="374" t="s">
        <v>2</v>
      </c>
      <c r="E7135" s="375">
        <v>1</v>
      </c>
      <c r="F7135" s="268">
        <f>IF(C7135="MAT.",VLOOKUP(A7135,INSUMOS_AUX!A:F,6,FALSE),0)</f>
        <v>1.82</v>
      </c>
      <c r="G7135" s="375">
        <f>IF(C7135="M.O.",VLOOKUP(A7135,INSUMOS_AUX!A:F,6,FALSE),0)</f>
        <v>0</v>
      </c>
    </row>
    <row r="7136" spans="1:7">
      <c r="A7136" s="375">
        <v>36144</v>
      </c>
      <c r="B7136" s="372" t="s">
        <v>4026</v>
      </c>
      <c r="C7136" s="374" t="s">
        <v>43</v>
      </c>
      <c r="D7136" s="374" t="s">
        <v>2</v>
      </c>
      <c r="E7136" s="375">
        <v>1.3378464E-2</v>
      </c>
      <c r="F7136" s="268">
        <f>IF(C7136="MAT.",VLOOKUP(A7136,INSUMOS_AUX!A:F,6,FALSE),0)</f>
        <v>1.1200000000000001</v>
      </c>
      <c r="G7136" s="375">
        <f>IF(C7136="M.O.",VLOOKUP(A7136,INSUMOS_AUX!A:F,6,FALSE),0)</f>
        <v>0</v>
      </c>
    </row>
    <row r="7137" spans="1:7">
      <c r="A7137" s="375">
        <v>36146</v>
      </c>
      <c r="B7137" s="372" t="s">
        <v>3883</v>
      </c>
      <c r="C7137" s="374" t="s">
        <v>43</v>
      </c>
      <c r="D7137" s="374" t="s">
        <v>2</v>
      </c>
      <c r="E7137" s="375">
        <v>1.4883600000000001E-4</v>
      </c>
      <c r="F7137" s="268">
        <f>IF(C7137="MAT.",VLOOKUP(A7137,INSUMOS_AUX!A:F,6,FALSE),0)</f>
        <v>170</v>
      </c>
      <c r="G7137" s="375">
        <f>IF(C7137="M.O.",VLOOKUP(A7137,INSUMOS_AUX!A:F,6,FALSE),0)</f>
        <v>0</v>
      </c>
    </row>
    <row r="7138" spans="1:7" ht="21">
      <c r="A7138" s="375">
        <v>36149</v>
      </c>
      <c r="B7138" s="372" t="s">
        <v>4647</v>
      </c>
      <c r="C7138" s="374" t="s">
        <v>43</v>
      </c>
      <c r="D7138" s="374" t="s">
        <v>2</v>
      </c>
      <c r="E7138" s="375">
        <v>8.6399999999999999E-5</v>
      </c>
      <c r="F7138" s="268">
        <f>IF(C7138="MAT.",VLOOKUP(A7138,INSUMOS_AUX!A:F,6,FALSE),0)</f>
        <v>117.5</v>
      </c>
      <c r="G7138" s="375">
        <f>IF(C7138="M.O.",VLOOKUP(A7138,INSUMOS_AUX!A:F,6,FALSE),0)</f>
        <v>0</v>
      </c>
    </row>
    <row r="7139" spans="1:7">
      <c r="A7139" s="375">
        <v>36150</v>
      </c>
      <c r="B7139" s="372" t="s">
        <v>780</v>
      </c>
      <c r="C7139" s="374" t="s">
        <v>43</v>
      </c>
      <c r="D7139" s="374" t="s">
        <v>2</v>
      </c>
      <c r="E7139" s="375">
        <v>3.1755599999999998E-4</v>
      </c>
      <c r="F7139" s="268">
        <f>IF(C7139="MAT.",VLOOKUP(A7139,INSUMOS_AUX!A:F,6,FALSE),0)</f>
        <v>29.7</v>
      </c>
      <c r="G7139" s="375">
        <f>IF(C7139="M.O.",VLOOKUP(A7139,INSUMOS_AUX!A:F,6,FALSE),0)</f>
        <v>0</v>
      </c>
    </row>
    <row r="7140" spans="1:7" ht="21">
      <c r="A7140" s="375">
        <v>36153</v>
      </c>
      <c r="B7140" s="372" t="s">
        <v>4184</v>
      </c>
      <c r="C7140" s="374" t="s">
        <v>43</v>
      </c>
      <c r="D7140" s="374" t="s">
        <v>2</v>
      </c>
      <c r="E7140" s="375">
        <v>1.2899999999999999E-4</v>
      </c>
      <c r="F7140" s="268">
        <f>IF(C7140="MAT.",VLOOKUP(A7140,INSUMOS_AUX!A:F,6,FALSE),0)</f>
        <v>133.75</v>
      </c>
      <c r="G7140" s="375">
        <f>IF(C7140="M.O.",VLOOKUP(A7140,INSUMOS_AUX!A:F,6,FALSE),0)</f>
        <v>0</v>
      </c>
    </row>
    <row r="7141" spans="1:7">
      <c r="A7141" s="375">
        <v>37370</v>
      </c>
      <c r="B7141" s="372" t="s">
        <v>104</v>
      </c>
      <c r="C7141" s="374" t="s">
        <v>43</v>
      </c>
      <c r="D7141" s="374" t="s">
        <v>97</v>
      </c>
      <c r="E7141" s="375">
        <v>0.12</v>
      </c>
      <c r="F7141" s="268">
        <f>IF(C7141="MAT.",VLOOKUP(A7141,INSUMOS_AUX!A:F,6,FALSE),0)</f>
        <v>1.7</v>
      </c>
      <c r="G7141" s="375">
        <f>IF(C7141="M.O.",VLOOKUP(A7141,INSUMOS_AUX!A:F,6,FALSE),0)</f>
        <v>0</v>
      </c>
    </row>
    <row r="7142" spans="1:7">
      <c r="A7142" s="375">
        <v>37371</v>
      </c>
      <c r="B7142" s="372" t="s">
        <v>105</v>
      </c>
      <c r="C7142" s="374" t="s">
        <v>43</v>
      </c>
      <c r="D7142" s="374" t="s">
        <v>97</v>
      </c>
      <c r="E7142" s="375">
        <v>0.12</v>
      </c>
      <c r="F7142" s="268">
        <f>IF(C7142="MAT.",VLOOKUP(A7142,INSUMOS_AUX!A:F,6,FALSE),0)</f>
        <v>0.64</v>
      </c>
      <c r="G7142" s="375">
        <f>IF(C7142="M.O.",VLOOKUP(A7142,INSUMOS_AUX!A:F,6,FALSE),0)</f>
        <v>0</v>
      </c>
    </row>
    <row r="7143" spans="1:7">
      <c r="A7143" s="375">
        <v>37372</v>
      </c>
      <c r="B7143" s="372" t="s">
        <v>106</v>
      </c>
      <c r="C7143" s="374" t="s">
        <v>43</v>
      </c>
      <c r="D7143" s="374" t="s">
        <v>97</v>
      </c>
      <c r="E7143" s="375">
        <v>0.12</v>
      </c>
      <c r="F7143" s="268">
        <f>IF(C7143="MAT.",VLOOKUP(A7143,INSUMOS_AUX!A:F,6,FALSE),0)</f>
        <v>0.37</v>
      </c>
      <c r="G7143" s="375">
        <f>IF(C7143="M.O.",VLOOKUP(A7143,INSUMOS_AUX!A:F,6,FALSE),0)</f>
        <v>0</v>
      </c>
    </row>
    <row r="7144" spans="1:7">
      <c r="A7144" s="375">
        <v>37373</v>
      </c>
      <c r="B7144" s="372" t="s">
        <v>107</v>
      </c>
      <c r="C7144" s="374" t="s">
        <v>43</v>
      </c>
      <c r="D7144" s="374" t="s">
        <v>97</v>
      </c>
      <c r="E7144" s="375">
        <v>0.12</v>
      </c>
      <c r="F7144" s="268">
        <f>IF(C7144="MAT.",VLOOKUP(A7144,INSUMOS_AUX!A:F,6,FALSE),0)</f>
        <v>0.02</v>
      </c>
      <c r="G7144" s="375">
        <f>IF(C7144="M.O.",VLOOKUP(A7144,INSUMOS_AUX!A:F,6,FALSE),0)</f>
        <v>0</v>
      </c>
    </row>
    <row r="7145" spans="1:7">
      <c r="A7145" s="375">
        <v>38382</v>
      </c>
      <c r="B7145" s="372" t="s">
        <v>2915</v>
      </c>
      <c r="C7145" s="374" t="s">
        <v>43</v>
      </c>
      <c r="D7145" s="374" t="s">
        <v>2</v>
      </c>
      <c r="E7145" s="375">
        <v>3.2759999999999999E-4</v>
      </c>
      <c r="F7145" s="268">
        <f>IF(C7145="MAT.",VLOOKUP(A7145,INSUMOS_AUX!A:F,6,FALSE),0)</f>
        <v>7.37</v>
      </c>
      <c r="G7145" s="375">
        <f>IF(C7145="M.O.",VLOOKUP(A7145,INSUMOS_AUX!A:F,6,FALSE),0)</f>
        <v>0</v>
      </c>
    </row>
    <row r="7146" spans="1:7">
      <c r="A7146" s="375">
        <v>38390</v>
      </c>
      <c r="B7146" s="372" t="s">
        <v>4067</v>
      </c>
      <c r="C7146" s="374" t="s">
        <v>43</v>
      </c>
      <c r="D7146" s="374" t="s">
        <v>2</v>
      </c>
      <c r="E7146" s="375">
        <v>1.8138E-4</v>
      </c>
      <c r="F7146" s="268">
        <f>IF(C7146="MAT.",VLOOKUP(A7146,INSUMOS_AUX!A:F,6,FALSE),0)</f>
        <v>22.22</v>
      </c>
      <c r="G7146" s="375">
        <f>IF(C7146="M.O.",VLOOKUP(A7146,INSUMOS_AUX!A:F,6,FALSE),0)</f>
        <v>0</v>
      </c>
    </row>
    <row r="7147" spans="1:7">
      <c r="A7147" s="375">
        <v>38393</v>
      </c>
      <c r="B7147" s="372" t="s">
        <v>4066</v>
      </c>
      <c r="C7147" s="374" t="s">
        <v>43</v>
      </c>
      <c r="D7147" s="374" t="s">
        <v>2</v>
      </c>
      <c r="E7147" s="375">
        <v>1.8138E-4</v>
      </c>
      <c r="F7147" s="268">
        <f>IF(C7147="MAT.",VLOOKUP(A7147,INSUMOS_AUX!A:F,6,FALSE),0)</f>
        <v>10.02</v>
      </c>
      <c r="G7147" s="375">
        <f>IF(C7147="M.O.",VLOOKUP(A7147,INSUMOS_AUX!A:F,6,FALSE),0)</f>
        <v>0</v>
      </c>
    </row>
    <row r="7148" spans="1:7">
      <c r="A7148" s="375">
        <v>38396</v>
      </c>
      <c r="B7148" s="372" t="s">
        <v>4090</v>
      </c>
      <c r="C7148" s="374" t="s">
        <v>43</v>
      </c>
      <c r="D7148" s="374" t="s">
        <v>2</v>
      </c>
      <c r="E7148" s="375">
        <v>6.5039999999999999E-6</v>
      </c>
      <c r="F7148" s="268">
        <f>IF(C7148="MAT.",VLOOKUP(A7148,INSUMOS_AUX!A:F,6,FALSE),0)</f>
        <v>308.81</v>
      </c>
      <c r="G7148" s="375">
        <f>IF(C7148="M.O.",VLOOKUP(A7148,INSUMOS_AUX!A:F,6,FALSE),0)</f>
        <v>0</v>
      </c>
    </row>
    <row r="7149" spans="1:7">
      <c r="A7149" s="375">
        <v>38399</v>
      </c>
      <c r="B7149" s="372" t="s">
        <v>914</v>
      </c>
      <c r="C7149" s="374" t="s">
        <v>43</v>
      </c>
      <c r="D7149" s="374" t="s">
        <v>2</v>
      </c>
      <c r="E7149" s="375">
        <v>3.2496000000000002E-5</v>
      </c>
      <c r="F7149" s="268">
        <f>IF(C7149="MAT.",VLOOKUP(A7149,INSUMOS_AUX!A:F,6,FALSE),0)</f>
        <v>123.87</v>
      </c>
      <c r="G7149" s="375">
        <f>IF(C7149="M.O.",VLOOKUP(A7149,INSUMOS_AUX!A:F,6,FALSE),0)</f>
        <v>0</v>
      </c>
    </row>
    <row r="7150" spans="1:7" ht="21">
      <c r="A7150" s="375">
        <v>38413</v>
      </c>
      <c r="B7150" s="372" t="s">
        <v>2921</v>
      </c>
      <c r="C7150" s="374" t="s">
        <v>43</v>
      </c>
      <c r="D7150" s="374" t="s">
        <v>2</v>
      </c>
      <c r="E7150" s="375">
        <v>5.2920000000000003E-6</v>
      </c>
      <c r="F7150" s="268">
        <f>IF(C7150="MAT.",VLOOKUP(A7150,INSUMOS_AUX!A:F,6,FALSE),0)</f>
        <v>623.17999999999995</v>
      </c>
      <c r="G7150" s="375">
        <f>IF(C7150="M.O.",VLOOKUP(A7150,INSUMOS_AUX!A:F,6,FALSE),0)</f>
        <v>0</v>
      </c>
    </row>
    <row r="7151" spans="1:7">
      <c r="A7151" s="375">
        <v>38476</v>
      </c>
      <c r="B7151" s="372" t="s">
        <v>2266</v>
      </c>
      <c r="C7151" s="374" t="s">
        <v>43</v>
      </c>
      <c r="D7151" s="374" t="s">
        <v>2</v>
      </c>
      <c r="E7151" s="375">
        <v>2.4683999999999999E-5</v>
      </c>
      <c r="F7151" s="268">
        <f>IF(C7151="MAT.",VLOOKUP(A7151,INSUMOS_AUX!A:F,6,FALSE),0)</f>
        <v>186.63</v>
      </c>
      <c r="G7151" s="375">
        <f>IF(C7151="M.O.",VLOOKUP(A7151,INSUMOS_AUX!A:F,6,FALSE),0)</f>
        <v>0</v>
      </c>
    </row>
    <row r="7152" spans="1:7">
      <c r="A7152" s="375">
        <v>38477</v>
      </c>
      <c r="B7152" s="372" t="s">
        <v>2267</v>
      </c>
      <c r="C7152" s="374" t="s">
        <v>43</v>
      </c>
      <c r="D7152" s="374" t="s">
        <v>2</v>
      </c>
      <c r="E7152" s="375">
        <v>5.2920000000000003E-6</v>
      </c>
      <c r="F7152" s="268">
        <f>IF(C7152="MAT.",VLOOKUP(A7152,INSUMOS_AUX!A:F,6,FALSE),0)</f>
        <v>528.54</v>
      </c>
      <c r="G7152" s="375">
        <f>IF(C7152="M.O.",VLOOKUP(A7152,INSUMOS_AUX!A:F,6,FALSE),0)</f>
        <v>0</v>
      </c>
    </row>
    <row r="7153" spans="1:7">
      <c r="A7153" s="96"/>
      <c r="B7153" s="110"/>
      <c r="C7153" s="97"/>
      <c r="D7153" s="97"/>
      <c r="E7153" s="97"/>
      <c r="F7153" s="97"/>
      <c r="G7153" s="97"/>
    </row>
    <row r="7154" spans="1:7" ht="21">
      <c r="A7154" s="359" t="s">
        <v>6065</v>
      </c>
      <c r="B7154" s="358" t="s">
        <v>6066</v>
      </c>
      <c r="C7154" s="360" t="s">
        <v>75</v>
      </c>
      <c r="D7154" s="360" t="s">
        <v>2</v>
      </c>
      <c r="E7154" s="361">
        <v>4</v>
      </c>
      <c r="F7154" s="361">
        <f t="shared" ref="F7154:G7154" si="238">SUMPRODUCT($E7155:$E7186,F7155:F7186)</f>
        <v>234.09320914770004</v>
      </c>
      <c r="G7154" s="361">
        <f t="shared" si="238"/>
        <v>140.69595155000002</v>
      </c>
    </row>
    <row r="7155" spans="1:7">
      <c r="A7155" s="375">
        <v>10</v>
      </c>
      <c r="B7155" s="372" t="s">
        <v>332</v>
      </c>
      <c r="C7155" s="374" t="s">
        <v>43</v>
      </c>
      <c r="D7155" s="374" t="s">
        <v>2</v>
      </c>
      <c r="E7155" s="375">
        <v>0.117291636</v>
      </c>
      <c r="F7155" s="268">
        <f>IF(C7155="MAT.",VLOOKUP(A7155,INSUMOS_AUX!A:F,6,FALSE),0)</f>
        <v>6.13</v>
      </c>
      <c r="G7155" s="375">
        <f>IF(C7155="M.O.",VLOOKUP(A7155,INSUMOS_AUX!A:F,6,FALSE),0)</f>
        <v>0</v>
      </c>
    </row>
    <row r="7156" spans="1:7" ht="21">
      <c r="A7156" s="375">
        <v>11359</v>
      </c>
      <c r="B7156" s="372" t="s">
        <v>5603</v>
      </c>
      <c r="C7156" s="374" t="s">
        <v>43</v>
      </c>
      <c r="D7156" s="374" t="s">
        <v>2</v>
      </c>
      <c r="E7156" s="375">
        <v>9.9045100000000005E-4</v>
      </c>
      <c r="F7156" s="268">
        <f>IF(C7156="MAT.",VLOOKUP(A7156,INSUMOS_AUX!A:F,6,FALSE),0)</f>
        <v>604.45000000000005</v>
      </c>
      <c r="G7156" s="375">
        <f>IF(C7156="M.O.",VLOOKUP(A7156,INSUMOS_AUX!A:F,6,FALSE),0)</f>
        <v>0</v>
      </c>
    </row>
    <row r="7157" spans="1:7">
      <c r="A7157" s="375">
        <v>12815</v>
      </c>
      <c r="B7157" s="372" t="s">
        <v>2406</v>
      </c>
      <c r="C7157" s="374" t="s">
        <v>43</v>
      </c>
      <c r="D7157" s="374" t="s">
        <v>2</v>
      </c>
      <c r="E7157" s="375">
        <v>0.132680933</v>
      </c>
      <c r="F7157" s="268">
        <f>IF(C7157="MAT.",VLOOKUP(A7157,INSUMOS_AUX!A:F,6,FALSE),0)</f>
        <v>5.65</v>
      </c>
      <c r="G7157" s="375">
        <f>IF(C7157="M.O.",VLOOKUP(A7157,INSUMOS_AUX!A:F,6,FALSE),0)</f>
        <v>0</v>
      </c>
    </row>
    <row r="7158" spans="1:7">
      <c r="A7158" s="375">
        <v>12892</v>
      </c>
      <c r="B7158" s="372" t="s">
        <v>328</v>
      </c>
      <c r="C7158" s="374" t="s">
        <v>43</v>
      </c>
      <c r="D7158" s="374" t="s">
        <v>98</v>
      </c>
      <c r="E7158" s="375">
        <v>0.20093719800000001</v>
      </c>
      <c r="F7158" s="268">
        <f>IF(C7158="MAT.",VLOOKUP(A7158,INSUMOS_AUX!A:F,6,FALSE),0)</f>
        <v>9</v>
      </c>
      <c r="G7158" s="375">
        <f>IF(C7158="M.O.",VLOOKUP(A7158,INSUMOS_AUX!A:F,6,FALSE),0)</f>
        <v>0</v>
      </c>
    </row>
    <row r="7159" spans="1:7">
      <c r="A7159" s="375">
        <v>12893</v>
      </c>
      <c r="B7159" s="372" t="s">
        <v>329</v>
      </c>
      <c r="C7159" s="374" t="s">
        <v>43</v>
      </c>
      <c r="D7159" s="374" t="s">
        <v>98</v>
      </c>
      <c r="E7159" s="375">
        <v>2.342263E-2</v>
      </c>
      <c r="F7159" s="268">
        <f>IF(C7159="MAT.",VLOOKUP(A7159,INSUMOS_AUX!A:F,6,FALSE),0)</f>
        <v>48</v>
      </c>
      <c r="G7159" s="375">
        <f>IF(C7159="M.O.",VLOOKUP(A7159,INSUMOS_AUX!A:F,6,FALSE),0)</f>
        <v>0</v>
      </c>
    </row>
    <row r="7160" spans="1:7">
      <c r="A7160" s="375">
        <v>1382</v>
      </c>
      <c r="B7160" s="372" t="s">
        <v>170</v>
      </c>
      <c r="C7160" s="374" t="s">
        <v>43</v>
      </c>
      <c r="D7160" s="374" t="s">
        <v>6476</v>
      </c>
      <c r="E7160" s="375">
        <v>1.78</v>
      </c>
      <c r="F7160" s="268">
        <f>IF(C7160="MAT.",VLOOKUP(A7160,INSUMOS_AUX!A:F,6,FALSE),0)</f>
        <v>20.23</v>
      </c>
      <c r="G7160" s="375">
        <f>IF(C7160="M.O.",VLOOKUP(A7160,INSUMOS_AUX!A:F,6,FALSE),0)</f>
        <v>0</v>
      </c>
    </row>
    <row r="7161" spans="1:7">
      <c r="A7161" s="375">
        <v>25966</v>
      </c>
      <c r="B7161" s="372" t="s">
        <v>3980</v>
      </c>
      <c r="C7161" s="374" t="s">
        <v>43</v>
      </c>
      <c r="D7161" s="374" t="s">
        <v>113</v>
      </c>
      <c r="E7161" s="375">
        <v>2.2113245E-2</v>
      </c>
      <c r="F7161" s="268">
        <f>IF(C7161="MAT.",VLOOKUP(A7161,INSUMOS_AUX!A:F,6,FALSE),0)</f>
        <v>13.63</v>
      </c>
      <c r="G7161" s="375">
        <f>IF(C7161="M.O.",VLOOKUP(A7161,INSUMOS_AUX!A:F,6,FALSE),0)</f>
        <v>0</v>
      </c>
    </row>
    <row r="7162" spans="1:7">
      <c r="A7162" s="375">
        <v>2711</v>
      </c>
      <c r="B7162" s="372" t="s">
        <v>334</v>
      </c>
      <c r="C7162" s="374" t="s">
        <v>43</v>
      </c>
      <c r="D7162" s="374" t="s">
        <v>2</v>
      </c>
      <c r="E7162" s="375">
        <v>9.7230979999999995E-3</v>
      </c>
      <c r="F7162" s="268">
        <f>IF(C7162="MAT.",VLOOKUP(A7162,INSUMOS_AUX!A:F,6,FALSE),0)</f>
        <v>100.24</v>
      </c>
      <c r="G7162" s="375">
        <f>IF(C7162="M.O.",VLOOKUP(A7162,INSUMOS_AUX!A:F,6,FALSE),0)</f>
        <v>0</v>
      </c>
    </row>
    <row r="7163" spans="1:7">
      <c r="A7163" s="375">
        <v>31</v>
      </c>
      <c r="B7163" s="372" t="s">
        <v>184</v>
      </c>
      <c r="C7163" s="374" t="s">
        <v>43</v>
      </c>
      <c r="D7163" s="374" t="s">
        <v>94</v>
      </c>
      <c r="E7163" s="375">
        <v>2.5</v>
      </c>
      <c r="F7163" s="268">
        <f>IF(C7163="MAT.",VLOOKUP(A7163,INSUMOS_AUX!A:F,6,FALSE),0)</f>
        <v>4.17</v>
      </c>
      <c r="G7163" s="375">
        <f>IF(C7163="M.O.",VLOOKUP(A7163,INSUMOS_AUX!A:F,6,FALSE),0)</f>
        <v>0</v>
      </c>
    </row>
    <row r="7164" spans="1:7">
      <c r="A7164" s="375">
        <v>36144</v>
      </c>
      <c r="B7164" s="372" t="s">
        <v>4026</v>
      </c>
      <c r="C7164" s="374" t="s">
        <v>43</v>
      </c>
      <c r="D7164" s="374" t="s">
        <v>2</v>
      </c>
      <c r="E7164" s="375">
        <v>1.631057736</v>
      </c>
      <c r="F7164" s="268">
        <f>IF(C7164="MAT.",VLOOKUP(A7164,INSUMOS_AUX!A:F,6,FALSE),0)</f>
        <v>1.1200000000000001</v>
      </c>
      <c r="G7164" s="375">
        <f>IF(C7164="M.O.",VLOOKUP(A7164,INSUMOS_AUX!A:F,6,FALSE),0)</f>
        <v>0</v>
      </c>
    </row>
    <row r="7165" spans="1:7">
      <c r="A7165" s="375">
        <v>36146</v>
      </c>
      <c r="B7165" s="372" t="s">
        <v>3883</v>
      </c>
      <c r="C7165" s="374" t="s">
        <v>43</v>
      </c>
      <c r="D7165" s="374" t="s">
        <v>2</v>
      </c>
      <c r="E7165" s="375">
        <v>1.8145589E-2</v>
      </c>
      <c r="F7165" s="268">
        <f>IF(C7165="MAT.",VLOOKUP(A7165,INSUMOS_AUX!A:F,6,FALSE),0)</f>
        <v>170</v>
      </c>
      <c r="G7165" s="375">
        <f>IF(C7165="M.O.",VLOOKUP(A7165,INSUMOS_AUX!A:F,6,FALSE),0)</f>
        <v>0</v>
      </c>
    </row>
    <row r="7166" spans="1:7" ht="21">
      <c r="A7166" s="375">
        <v>36149</v>
      </c>
      <c r="B7166" s="372" t="s">
        <v>4647</v>
      </c>
      <c r="C7166" s="374" t="s">
        <v>43</v>
      </c>
      <c r="D7166" s="374" t="s">
        <v>2</v>
      </c>
      <c r="E7166" s="375">
        <v>1.0533600000000001E-2</v>
      </c>
      <c r="F7166" s="268">
        <f>IF(C7166="MAT.",VLOOKUP(A7166,INSUMOS_AUX!A:F,6,FALSE),0)</f>
        <v>117.5</v>
      </c>
      <c r="G7166" s="375">
        <f>IF(C7166="M.O.",VLOOKUP(A7166,INSUMOS_AUX!A:F,6,FALSE),0)</f>
        <v>0</v>
      </c>
    </row>
    <row r="7167" spans="1:7">
      <c r="A7167" s="375">
        <v>36150</v>
      </c>
      <c r="B7167" s="372" t="s">
        <v>780</v>
      </c>
      <c r="C7167" s="374" t="s">
        <v>43</v>
      </c>
      <c r="D7167" s="374" t="s">
        <v>2</v>
      </c>
      <c r="E7167" s="375">
        <v>3.8715368999999999E-2</v>
      </c>
      <c r="F7167" s="268">
        <f>IF(C7167="MAT.",VLOOKUP(A7167,INSUMOS_AUX!A:F,6,FALSE),0)</f>
        <v>29.7</v>
      </c>
      <c r="G7167" s="375">
        <f>IF(C7167="M.O.",VLOOKUP(A7167,INSUMOS_AUX!A:F,6,FALSE),0)</f>
        <v>0</v>
      </c>
    </row>
    <row r="7168" spans="1:7" ht="21">
      <c r="A7168" s="375">
        <v>36153</v>
      </c>
      <c r="B7168" s="372" t="s">
        <v>4184</v>
      </c>
      <c r="C7168" s="374" t="s">
        <v>43</v>
      </c>
      <c r="D7168" s="374" t="s">
        <v>2</v>
      </c>
      <c r="E7168" s="375">
        <v>1.5727250000000002E-2</v>
      </c>
      <c r="F7168" s="268">
        <f>IF(C7168="MAT.",VLOOKUP(A7168,INSUMOS_AUX!A:F,6,FALSE),0)</f>
        <v>133.75</v>
      </c>
      <c r="G7168" s="375">
        <f>IF(C7168="M.O.",VLOOKUP(A7168,INSUMOS_AUX!A:F,6,FALSE),0)</f>
        <v>0</v>
      </c>
    </row>
    <row r="7169" spans="1:7">
      <c r="A7169" s="375">
        <v>370</v>
      </c>
      <c r="B7169" s="372" t="s">
        <v>6367</v>
      </c>
      <c r="C7169" s="374" t="s">
        <v>43</v>
      </c>
      <c r="D7169" s="374" t="s">
        <v>93</v>
      </c>
      <c r="E7169" s="375">
        <v>0.25</v>
      </c>
      <c r="F7169" s="268">
        <f>IF(C7169="MAT.",VLOOKUP(A7169,INSUMOS_AUX!A:F,6,FALSE),0)</f>
        <v>77.5</v>
      </c>
      <c r="G7169" s="375">
        <f>IF(C7169="M.O.",VLOOKUP(A7169,INSUMOS_AUX!A:F,6,FALSE),0)</f>
        <v>0</v>
      </c>
    </row>
    <row r="7170" spans="1:7">
      <c r="A7170" s="375">
        <v>37370</v>
      </c>
      <c r="B7170" s="372" t="s">
        <v>104</v>
      </c>
      <c r="C7170" s="374" t="s">
        <v>43</v>
      </c>
      <c r="D7170" s="374" t="s">
        <v>97</v>
      </c>
      <c r="E7170" s="375">
        <v>14.63</v>
      </c>
      <c r="F7170" s="268">
        <f>IF(C7170="MAT.",VLOOKUP(A7170,INSUMOS_AUX!A:F,6,FALSE),0)</f>
        <v>1.7</v>
      </c>
      <c r="G7170" s="375">
        <f>IF(C7170="M.O.",VLOOKUP(A7170,INSUMOS_AUX!A:F,6,FALSE),0)</f>
        <v>0</v>
      </c>
    </row>
    <row r="7171" spans="1:7">
      <c r="A7171" s="375">
        <v>37371</v>
      </c>
      <c r="B7171" s="372" t="s">
        <v>105</v>
      </c>
      <c r="C7171" s="374" t="s">
        <v>43</v>
      </c>
      <c r="D7171" s="374" t="s">
        <v>97</v>
      </c>
      <c r="E7171" s="375">
        <v>14.63</v>
      </c>
      <c r="F7171" s="268">
        <f>IF(C7171="MAT.",VLOOKUP(A7171,INSUMOS_AUX!A:F,6,FALSE),0)</f>
        <v>0.64</v>
      </c>
      <c r="G7171" s="375">
        <f>IF(C7171="M.O.",VLOOKUP(A7171,INSUMOS_AUX!A:F,6,FALSE),0)</f>
        <v>0</v>
      </c>
    </row>
    <row r="7172" spans="1:7">
      <c r="A7172" s="375">
        <v>37372</v>
      </c>
      <c r="B7172" s="372" t="s">
        <v>106</v>
      </c>
      <c r="C7172" s="374" t="s">
        <v>43</v>
      </c>
      <c r="D7172" s="374" t="s">
        <v>97</v>
      </c>
      <c r="E7172" s="375">
        <v>14.63</v>
      </c>
      <c r="F7172" s="268">
        <f>IF(C7172="MAT.",VLOOKUP(A7172,INSUMOS_AUX!A:F,6,FALSE),0)</f>
        <v>0.37</v>
      </c>
      <c r="G7172" s="375">
        <f>IF(C7172="M.O.",VLOOKUP(A7172,INSUMOS_AUX!A:F,6,FALSE),0)</f>
        <v>0</v>
      </c>
    </row>
    <row r="7173" spans="1:7">
      <c r="A7173" s="375">
        <v>37373</v>
      </c>
      <c r="B7173" s="372" t="s">
        <v>107</v>
      </c>
      <c r="C7173" s="374" t="s">
        <v>43</v>
      </c>
      <c r="D7173" s="374" t="s">
        <v>97</v>
      </c>
      <c r="E7173" s="375">
        <v>14.63</v>
      </c>
      <c r="F7173" s="268">
        <f>IF(C7173="MAT.",VLOOKUP(A7173,INSUMOS_AUX!A:F,6,FALSE),0)</f>
        <v>0.02</v>
      </c>
      <c r="G7173" s="375">
        <f>IF(C7173="M.O.",VLOOKUP(A7173,INSUMOS_AUX!A:F,6,FALSE),0)</f>
        <v>0</v>
      </c>
    </row>
    <row r="7174" spans="1:7">
      <c r="A7174" s="375">
        <v>37402</v>
      </c>
      <c r="B7174" s="372" t="s">
        <v>233</v>
      </c>
      <c r="C7174" s="374" t="s">
        <v>43</v>
      </c>
      <c r="D7174" s="374" t="s">
        <v>2</v>
      </c>
      <c r="E7174" s="375">
        <v>1.76</v>
      </c>
      <c r="F7174" s="268">
        <f>IF(C7174="MAT.",VLOOKUP(A7174,INSUMOS_AUX!A:F,6,FALSE),0)</f>
        <v>39.29</v>
      </c>
      <c r="G7174" s="375">
        <f>IF(C7174="M.O.",VLOOKUP(A7174,INSUMOS_AUX!A:F,6,FALSE),0)</f>
        <v>0</v>
      </c>
    </row>
    <row r="7175" spans="1:7">
      <c r="A7175" s="375">
        <v>38382</v>
      </c>
      <c r="B7175" s="372" t="s">
        <v>2915</v>
      </c>
      <c r="C7175" s="374" t="s">
        <v>43</v>
      </c>
      <c r="D7175" s="374" t="s">
        <v>2</v>
      </c>
      <c r="E7175" s="375">
        <v>3.99399E-2</v>
      </c>
      <c r="F7175" s="268">
        <f>IF(C7175="MAT.",VLOOKUP(A7175,INSUMOS_AUX!A:F,6,FALSE),0)</f>
        <v>7.37</v>
      </c>
      <c r="G7175" s="375">
        <f>IF(C7175="M.O.",VLOOKUP(A7175,INSUMOS_AUX!A:F,6,FALSE),0)</f>
        <v>0</v>
      </c>
    </row>
    <row r="7176" spans="1:7">
      <c r="A7176" s="375">
        <v>38390</v>
      </c>
      <c r="B7176" s="372" t="s">
        <v>4067</v>
      </c>
      <c r="C7176" s="374" t="s">
        <v>43</v>
      </c>
      <c r="D7176" s="374" t="s">
        <v>2</v>
      </c>
      <c r="E7176" s="375">
        <v>2.2113245E-2</v>
      </c>
      <c r="F7176" s="268">
        <f>IF(C7176="MAT.",VLOOKUP(A7176,INSUMOS_AUX!A:F,6,FALSE),0)</f>
        <v>22.22</v>
      </c>
      <c r="G7176" s="375">
        <f>IF(C7176="M.O.",VLOOKUP(A7176,INSUMOS_AUX!A:F,6,FALSE),0)</f>
        <v>0</v>
      </c>
    </row>
    <row r="7177" spans="1:7">
      <c r="A7177" s="375">
        <v>38393</v>
      </c>
      <c r="B7177" s="372" t="s">
        <v>4066</v>
      </c>
      <c r="C7177" s="374" t="s">
        <v>43</v>
      </c>
      <c r="D7177" s="374" t="s">
        <v>2</v>
      </c>
      <c r="E7177" s="375">
        <v>2.2113245E-2</v>
      </c>
      <c r="F7177" s="268">
        <f>IF(C7177="MAT.",VLOOKUP(A7177,INSUMOS_AUX!A:F,6,FALSE),0)</f>
        <v>10.02</v>
      </c>
      <c r="G7177" s="375">
        <f>IF(C7177="M.O.",VLOOKUP(A7177,INSUMOS_AUX!A:F,6,FALSE),0)</f>
        <v>0</v>
      </c>
    </row>
    <row r="7178" spans="1:7">
      <c r="A7178" s="375">
        <v>38396</v>
      </c>
      <c r="B7178" s="372" t="s">
        <v>4090</v>
      </c>
      <c r="C7178" s="374" t="s">
        <v>43</v>
      </c>
      <c r="D7178" s="374" t="s">
        <v>2</v>
      </c>
      <c r="E7178" s="375">
        <v>7.9294599999999999E-4</v>
      </c>
      <c r="F7178" s="268">
        <f>IF(C7178="MAT.",VLOOKUP(A7178,INSUMOS_AUX!A:F,6,FALSE),0)</f>
        <v>308.81</v>
      </c>
      <c r="G7178" s="375">
        <f>IF(C7178="M.O.",VLOOKUP(A7178,INSUMOS_AUX!A:F,6,FALSE),0)</f>
        <v>0</v>
      </c>
    </row>
    <row r="7179" spans="1:7">
      <c r="A7179" s="375">
        <v>38399</v>
      </c>
      <c r="B7179" s="372" t="s">
        <v>914</v>
      </c>
      <c r="C7179" s="374" t="s">
        <v>43</v>
      </c>
      <c r="D7179" s="374" t="s">
        <v>2</v>
      </c>
      <c r="E7179" s="375">
        <v>3.9618040000000002E-3</v>
      </c>
      <c r="F7179" s="268">
        <f>IF(C7179="MAT.",VLOOKUP(A7179,INSUMOS_AUX!A:F,6,FALSE),0)</f>
        <v>123.87</v>
      </c>
      <c r="G7179" s="375">
        <f>IF(C7179="M.O.",VLOOKUP(A7179,INSUMOS_AUX!A:F,6,FALSE),0)</f>
        <v>0</v>
      </c>
    </row>
    <row r="7180" spans="1:7" ht="21">
      <c r="A7180" s="375">
        <v>38413</v>
      </c>
      <c r="B7180" s="372" t="s">
        <v>2921</v>
      </c>
      <c r="C7180" s="374" t="s">
        <v>43</v>
      </c>
      <c r="D7180" s="374" t="s">
        <v>2</v>
      </c>
      <c r="E7180" s="375">
        <v>6.4518300000000002E-4</v>
      </c>
      <c r="F7180" s="268">
        <f>IF(C7180="MAT.",VLOOKUP(A7180,INSUMOS_AUX!A:F,6,FALSE),0)</f>
        <v>623.17999999999995</v>
      </c>
      <c r="G7180" s="375">
        <f>IF(C7180="M.O.",VLOOKUP(A7180,INSUMOS_AUX!A:F,6,FALSE),0)</f>
        <v>0</v>
      </c>
    </row>
    <row r="7181" spans="1:7">
      <c r="A7181" s="375">
        <v>38476</v>
      </c>
      <c r="B7181" s="372" t="s">
        <v>2266</v>
      </c>
      <c r="C7181" s="374" t="s">
        <v>43</v>
      </c>
      <c r="D7181" s="374" t="s">
        <v>2</v>
      </c>
      <c r="E7181" s="375">
        <v>3.0093910000000001E-3</v>
      </c>
      <c r="F7181" s="268">
        <f>IF(C7181="MAT.",VLOOKUP(A7181,INSUMOS_AUX!A:F,6,FALSE),0)</f>
        <v>186.63</v>
      </c>
      <c r="G7181" s="375">
        <f>IF(C7181="M.O.",VLOOKUP(A7181,INSUMOS_AUX!A:F,6,FALSE),0)</f>
        <v>0</v>
      </c>
    </row>
    <row r="7182" spans="1:7">
      <c r="A7182" s="375">
        <v>38477</v>
      </c>
      <c r="B7182" s="372" t="s">
        <v>2267</v>
      </c>
      <c r="C7182" s="374" t="s">
        <v>43</v>
      </c>
      <c r="D7182" s="374" t="s">
        <v>2</v>
      </c>
      <c r="E7182" s="375">
        <v>6.4518300000000002E-4</v>
      </c>
      <c r="F7182" s="268">
        <f>IF(C7182="MAT.",VLOOKUP(A7182,INSUMOS_AUX!A:F,6,FALSE),0)</f>
        <v>528.54</v>
      </c>
      <c r="G7182" s="375">
        <f>IF(C7182="M.O.",VLOOKUP(A7182,INSUMOS_AUX!A:F,6,FALSE),0)</f>
        <v>0</v>
      </c>
    </row>
    <row r="7183" spans="1:7">
      <c r="A7183" s="375">
        <v>4721</v>
      </c>
      <c r="B7183" s="372" t="s">
        <v>341</v>
      </c>
      <c r="C7183" s="374" t="s">
        <v>43</v>
      </c>
      <c r="D7183" s="374" t="s">
        <v>93</v>
      </c>
      <c r="E7183" s="375">
        <v>0.13</v>
      </c>
      <c r="F7183" s="268">
        <f>IF(C7183="MAT.",VLOOKUP(A7183,INSUMOS_AUX!A:F,6,FALSE),0)</f>
        <v>45.44</v>
      </c>
      <c r="G7183" s="375">
        <f>IF(C7183="M.O.",VLOOKUP(A7183,INSUMOS_AUX!A:F,6,FALSE),0)</f>
        <v>0</v>
      </c>
    </row>
    <row r="7184" spans="1:7">
      <c r="A7184" s="375">
        <v>4750</v>
      </c>
      <c r="B7184" s="372" t="s">
        <v>110</v>
      </c>
      <c r="C7184" s="374" t="s">
        <v>92</v>
      </c>
      <c r="D7184" s="374" t="s">
        <v>97</v>
      </c>
      <c r="E7184" s="375">
        <v>3.6920730000000002</v>
      </c>
      <c r="F7184" s="268">
        <f>IF(C7184="MAT.",VLOOKUP(A7184,INSUMOS_AUX!A:F,6,FALSE),0)</f>
        <v>0</v>
      </c>
      <c r="G7184" s="375">
        <f>IF(C7184="M.O.",VLOOKUP(A7184,INSUMOS_AUX!A:F,6,FALSE),0)</f>
        <v>13.35</v>
      </c>
    </row>
    <row r="7185" spans="1:7">
      <c r="A7185" s="375">
        <v>6111</v>
      </c>
      <c r="B7185" s="372" t="s">
        <v>109</v>
      </c>
      <c r="C7185" s="374" t="s">
        <v>92</v>
      </c>
      <c r="D7185" s="374" t="s">
        <v>97</v>
      </c>
      <c r="E7185" s="375">
        <v>11.1881</v>
      </c>
      <c r="F7185" s="268">
        <f>IF(C7185="MAT.",VLOOKUP(A7185,INSUMOS_AUX!A:F,6,FALSE),0)</f>
        <v>0</v>
      </c>
      <c r="G7185" s="375">
        <f>IF(C7185="M.O.",VLOOKUP(A7185,INSUMOS_AUX!A:F,6,FALSE),0)</f>
        <v>8.17</v>
      </c>
    </row>
    <row r="7186" spans="1:7">
      <c r="A7186" s="375">
        <v>7271</v>
      </c>
      <c r="B7186" s="372" t="s">
        <v>6373</v>
      </c>
      <c r="C7186" s="374" t="s">
        <v>43</v>
      </c>
      <c r="D7186" s="374" t="s">
        <v>2</v>
      </c>
      <c r="E7186" s="375">
        <v>72</v>
      </c>
      <c r="F7186" s="268">
        <f>IF(C7186="MAT.",VLOOKUP(A7186,INSUMOS_AUX!A:F,6,FALSE),0)</f>
        <v>0.48</v>
      </c>
      <c r="G7186" s="375">
        <f>IF(C7186="M.O.",VLOOKUP(A7186,INSUMOS_AUX!A:F,6,FALSE),0)</f>
        <v>0</v>
      </c>
    </row>
    <row r="7187" spans="1:7">
      <c r="A7187" s="96"/>
      <c r="B7187" s="110"/>
      <c r="C7187" s="97"/>
      <c r="D7187" s="97"/>
      <c r="E7187" s="97"/>
      <c r="F7187" s="97"/>
      <c r="G7187" s="97"/>
    </row>
    <row r="7188" spans="1:7">
      <c r="A7188" s="68" t="s">
        <v>6067</v>
      </c>
      <c r="B7188" s="377" t="s">
        <v>6068</v>
      </c>
      <c r="C7188" s="69"/>
      <c r="D7188" s="69"/>
      <c r="E7188" s="69"/>
      <c r="F7188" s="69"/>
      <c r="G7188" s="69"/>
    </row>
    <row r="7189" spans="1:7">
      <c r="A7189" s="96"/>
      <c r="B7189" s="110"/>
      <c r="C7189" s="97"/>
      <c r="D7189" s="97"/>
      <c r="E7189" s="97"/>
      <c r="F7189" s="97"/>
      <c r="G7189" s="97"/>
    </row>
    <row r="7190" spans="1:7" ht="21">
      <c r="A7190" s="359" t="s">
        <v>6069</v>
      </c>
      <c r="B7190" s="358" t="s">
        <v>6070</v>
      </c>
      <c r="C7190" s="360" t="s">
        <v>75</v>
      </c>
      <c r="D7190" s="360" t="s">
        <v>2</v>
      </c>
      <c r="E7190" s="361">
        <v>2</v>
      </c>
      <c r="F7190" s="361">
        <f t="shared" ref="F7190:G7190" si="239">SUMPRODUCT($E7191:$E7219,F7191:F7219)</f>
        <v>136.73429037450003</v>
      </c>
      <c r="G7190" s="361">
        <f t="shared" si="239"/>
        <v>18.38992305</v>
      </c>
    </row>
    <row r="7191" spans="1:7">
      <c r="A7191" s="375">
        <v>10</v>
      </c>
      <c r="B7191" s="372" t="s">
        <v>332</v>
      </c>
      <c r="C7191" s="374" t="s">
        <v>43</v>
      </c>
      <c r="D7191" s="374" t="s">
        <v>2</v>
      </c>
      <c r="E7191" s="375">
        <v>1.2426660000000001E-2</v>
      </c>
      <c r="F7191" s="268">
        <f>IF(C7191="MAT.",VLOOKUP(A7191,INSUMOS_AUX!A:F,6,FALSE),0)</f>
        <v>6.13</v>
      </c>
      <c r="G7191" s="375">
        <f>IF(C7191="M.O.",VLOOKUP(A7191,INSUMOS_AUX!A:F,6,FALSE),0)</f>
        <v>0</v>
      </c>
    </row>
    <row r="7192" spans="1:7">
      <c r="A7192" s="375">
        <v>10228</v>
      </c>
      <c r="B7192" s="372" t="s">
        <v>4973</v>
      </c>
      <c r="C7192" s="374" t="s">
        <v>43</v>
      </c>
      <c r="D7192" s="374" t="s">
        <v>2</v>
      </c>
      <c r="E7192" s="375">
        <v>1</v>
      </c>
      <c r="F7192" s="268">
        <f>IF(C7192="MAT.",VLOOKUP(A7192,INSUMOS_AUX!A:F,6,FALSE),0)</f>
        <v>127.5</v>
      </c>
      <c r="G7192" s="375">
        <f>IF(C7192="M.O.",VLOOKUP(A7192,INSUMOS_AUX!A:F,6,FALSE),0)</f>
        <v>0</v>
      </c>
    </row>
    <row r="7193" spans="1:7" ht="21">
      <c r="A7193" s="375">
        <v>11359</v>
      </c>
      <c r="B7193" s="372" t="s">
        <v>5603</v>
      </c>
      <c r="C7193" s="374" t="s">
        <v>43</v>
      </c>
      <c r="D7193" s="374" t="s">
        <v>2</v>
      </c>
      <c r="E7193" s="375">
        <v>1.04935E-4</v>
      </c>
      <c r="F7193" s="268">
        <f>IF(C7193="MAT.",VLOOKUP(A7193,INSUMOS_AUX!A:F,6,FALSE),0)</f>
        <v>604.45000000000005</v>
      </c>
      <c r="G7193" s="375">
        <f>IF(C7193="M.O.",VLOOKUP(A7193,INSUMOS_AUX!A:F,6,FALSE),0)</f>
        <v>0</v>
      </c>
    </row>
    <row r="7194" spans="1:7">
      <c r="A7194" s="375">
        <v>12815</v>
      </c>
      <c r="B7194" s="372" t="s">
        <v>2406</v>
      </c>
      <c r="C7194" s="374" t="s">
        <v>43</v>
      </c>
      <c r="D7194" s="374" t="s">
        <v>2</v>
      </c>
      <c r="E7194" s="375">
        <v>1.4057105E-2</v>
      </c>
      <c r="F7194" s="268">
        <f>IF(C7194="MAT.",VLOOKUP(A7194,INSUMOS_AUX!A:F,6,FALSE),0)</f>
        <v>5.65</v>
      </c>
      <c r="G7194" s="375">
        <f>IF(C7194="M.O.",VLOOKUP(A7194,INSUMOS_AUX!A:F,6,FALSE),0)</f>
        <v>0</v>
      </c>
    </row>
    <row r="7195" spans="1:7">
      <c r="A7195" s="375">
        <v>12892</v>
      </c>
      <c r="B7195" s="372" t="s">
        <v>328</v>
      </c>
      <c r="C7195" s="374" t="s">
        <v>43</v>
      </c>
      <c r="D7195" s="374" t="s">
        <v>98</v>
      </c>
      <c r="E7195" s="375">
        <v>2.1288629999999999E-2</v>
      </c>
      <c r="F7195" s="268">
        <f>IF(C7195="MAT.",VLOOKUP(A7195,INSUMOS_AUX!A:F,6,FALSE),0)</f>
        <v>9</v>
      </c>
      <c r="G7195" s="375">
        <f>IF(C7195="M.O.",VLOOKUP(A7195,INSUMOS_AUX!A:F,6,FALSE),0)</f>
        <v>0</v>
      </c>
    </row>
    <row r="7196" spans="1:7">
      <c r="A7196" s="375">
        <v>12893</v>
      </c>
      <c r="B7196" s="372" t="s">
        <v>329</v>
      </c>
      <c r="C7196" s="374" t="s">
        <v>43</v>
      </c>
      <c r="D7196" s="374" t="s">
        <v>98</v>
      </c>
      <c r="E7196" s="375">
        <v>2.4815499999999999E-3</v>
      </c>
      <c r="F7196" s="268">
        <f>IF(C7196="MAT.",VLOOKUP(A7196,INSUMOS_AUX!A:F,6,FALSE),0)</f>
        <v>48</v>
      </c>
      <c r="G7196" s="375">
        <f>IF(C7196="M.O.",VLOOKUP(A7196,INSUMOS_AUX!A:F,6,FALSE),0)</f>
        <v>0</v>
      </c>
    </row>
    <row r="7197" spans="1:7">
      <c r="A7197" s="375">
        <v>13</v>
      </c>
      <c r="B7197" s="372" t="s">
        <v>190</v>
      </c>
      <c r="C7197" s="374" t="s">
        <v>43</v>
      </c>
      <c r="D7197" s="374" t="s">
        <v>94</v>
      </c>
      <c r="E7197" s="375">
        <v>0.12</v>
      </c>
      <c r="F7197" s="268">
        <f>IF(C7197="MAT.",VLOOKUP(A7197,INSUMOS_AUX!A:F,6,FALSE),0)</f>
        <v>9.23</v>
      </c>
      <c r="G7197" s="375">
        <f>IF(C7197="M.O.",VLOOKUP(A7197,INSUMOS_AUX!A:F,6,FALSE),0)</f>
        <v>0</v>
      </c>
    </row>
    <row r="7198" spans="1:7">
      <c r="A7198" s="375">
        <v>25966</v>
      </c>
      <c r="B7198" s="372" t="s">
        <v>3980</v>
      </c>
      <c r="C7198" s="374" t="s">
        <v>43</v>
      </c>
      <c r="D7198" s="374" t="s">
        <v>113</v>
      </c>
      <c r="E7198" s="375">
        <v>2.3428250000000002E-3</v>
      </c>
      <c r="F7198" s="268">
        <f>IF(C7198="MAT.",VLOOKUP(A7198,INSUMOS_AUX!A:F,6,FALSE),0)</f>
        <v>13.63</v>
      </c>
      <c r="G7198" s="375">
        <f>IF(C7198="M.O.",VLOOKUP(A7198,INSUMOS_AUX!A:F,6,FALSE),0)</f>
        <v>0</v>
      </c>
    </row>
    <row r="7199" spans="1:7">
      <c r="A7199" s="375">
        <v>2696</v>
      </c>
      <c r="B7199" s="372" t="s">
        <v>129</v>
      </c>
      <c r="C7199" s="374" t="s">
        <v>92</v>
      </c>
      <c r="D7199" s="374" t="s">
        <v>97</v>
      </c>
      <c r="E7199" s="375">
        <v>0.86232500000000001</v>
      </c>
      <c r="F7199" s="268">
        <f>IF(C7199="MAT.",VLOOKUP(A7199,INSUMOS_AUX!A:F,6,FALSE),0)</f>
        <v>0</v>
      </c>
      <c r="G7199" s="375">
        <f>IF(C7199="M.O.",VLOOKUP(A7199,INSUMOS_AUX!A:F,6,FALSE),0)</f>
        <v>13.35</v>
      </c>
    </row>
    <row r="7200" spans="1:7">
      <c r="A7200" s="375">
        <v>2711</v>
      </c>
      <c r="B7200" s="372" t="s">
        <v>334</v>
      </c>
      <c r="C7200" s="374" t="s">
        <v>43</v>
      </c>
      <c r="D7200" s="374" t="s">
        <v>2</v>
      </c>
      <c r="E7200" s="375">
        <v>1.03013E-3</v>
      </c>
      <c r="F7200" s="268">
        <f>IF(C7200="MAT.",VLOOKUP(A7200,INSUMOS_AUX!A:F,6,FALSE),0)</f>
        <v>100.24</v>
      </c>
      <c r="G7200" s="375">
        <f>IF(C7200="M.O.",VLOOKUP(A7200,INSUMOS_AUX!A:F,6,FALSE),0)</f>
        <v>0</v>
      </c>
    </row>
    <row r="7201" spans="1:7">
      <c r="A7201" s="375">
        <v>36144</v>
      </c>
      <c r="B7201" s="372" t="s">
        <v>4026</v>
      </c>
      <c r="C7201" s="374" t="s">
        <v>43</v>
      </c>
      <c r="D7201" s="374" t="s">
        <v>2</v>
      </c>
      <c r="E7201" s="375">
        <v>0.17280516000000001</v>
      </c>
      <c r="F7201" s="268">
        <f>IF(C7201="MAT.",VLOOKUP(A7201,INSUMOS_AUX!A:F,6,FALSE),0)</f>
        <v>1.1200000000000001</v>
      </c>
      <c r="G7201" s="375">
        <f>IF(C7201="M.O.",VLOOKUP(A7201,INSUMOS_AUX!A:F,6,FALSE),0)</f>
        <v>0</v>
      </c>
    </row>
    <row r="7202" spans="1:7">
      <c r="A7202" s="375">
        <v>36146</v>
      </c>
      <c r="B7202" s="372" t="s">
        <v>3883</v>
      </c>
      <c r="C7202" s="374" t="s">
        <v>43</v>
      </c>
      <c r="D7202" s="374" t="s">
        <v>2</v>
      </c>
      <c r="E7202" s="375">
        <v>1.9224649999999999E-3</v>
      </c>
      <c r="F7202" s="268">
        <f>IF(C7202="MAT.",VLOOKUP(A7202,INSUMOS_AUX!A:F,6,FALSE),0)</f>
        <v>170</v>
      </c>
      <c r="G7202" s="375">
        <f>IF(C7202="M.O.",VLOOKUP(A7202,INSUMOS_AUX!A:F,6,FALSE),0)</f>
        <v>0</v>
      </c>
    </row>
    <row r="7203" spans="1:7" ht="21">
      <c r="A7203" s="375">
        <v>36149</v>
      </c>
      <c r="B7203" s="372" t="s">
        <v>4647</v>
      </c>
      <c r="C7203" s="374" t="s">
        <v>43</v>
      </c>
      <c r="D7203" s="374" t="s">
        <v>2</v>
      </c>
      <c r="E7203" s="375">
        <v>1.116E-3</v>
      </c>
      <c r="F7203" s="268">
        <f>IF(C7203="MAT.",VLOOKUP(A7203,INSUMOS_AUX!A:F,6,FALSE),0)</f>
        <v>117.5</v>
      </c>
      <c r="G7203" s="375">
        <f>IF(C7203="M.O.",VLOOKUP(A7203,INSUMOS_AUX!A:F,6,FALSE),0)</f>
        <v>0</v>
      </c>
    </row>
    <row r="7204" spans="1:7">
      <c r="A7204" s="375">
        <v>36150</v>
      </c>
      <c r="B7204" s="372" t="s">
        <v>780</v>
      </c>
      <c r="C7204" s="374" t="s">
        <v>43</v>
      </c>
      <c r="D7204" s="374" t="s">
        <v>2</v>
      </c>
      <c r="E7204" s="375">
        <v>4.1017650000000003E-3</v>
      </c>
      <c r="F7204" s="268">
        <f>IF(C7204="MAT.",VLOOKUP(A7204,INSUMOS_AUX!A:F,6,FALSE),0)</f>
        <v>29.7</v>
      </c>
      <c r="G7204" s="375">
        <f>IF(C7204="M.O.",VLOOKUP(A7204,INSUMOS_AUX!A:F,6,FALSE),0)</f>
        <v>0</v>
      </c>
    </row>
    <row r="7205" spans="1:7" ht="21">
      <c r="A7205" s="375">
        <v>36153</v>
      </c>
      <c r="B7205" s="372" t="s">
        <v>4184</v>
      </c>
      <c r="C7205" s="374" t="s">
        <v>43</v>
      </c>
      <c r="D7205" s="374" t="s">
        <v>2</v>
      </c>
      <c r="E7205" s="375">
        <v>1.66625E-3</v>
      </c>
      <c r="F7205" s="268">
        <f>IF(C7205="MAT.",VLOOKUP(A7205,INSUMOS_AUX!A:F,6,FALSE),0)</f>
        <v>133.75</v>
      </c>
      <c r="G7205" s="375">
        <f>IF(C7205="M.O.",VLOOKUP(A7205,INSUMOS_AUX!A:F,6,FALSE),0)</f>
        <v>0</v>
      </c>
    </row>
    <row r="7206" spans="1:7">
      <c r="A7206" s="375">
        <v>37370</v>
      </c>
      <c r="B7206" s="372" t="s">
        <v>104</v>
      </c>
      <c r="C7206" s="374" t="s">
        <v>43</v>
      </c>
      <c r="D7206" s="374" t="s">
        <v>97</v>
      </c>
      <c r="E7206" s="375">
        <v>1.55</v>
      </c>
      <c r="F7206" s="268">
        <f>IF(C7206="MAT.",VLOOKUP(A7206,INSUMOS_AUX!A:F,6,FALSE),0)</f>
        <v>1.7</v>
      </c>
      <c r="G7206" s="375">
        <f>IF(C7206="M.O.",VLOOKUP(A7206,INSUMOS_AUX!A:F,6,FALSE),0)</f>
        <v>0</v>
      </c>
    </row>
    <row r="7207" spans="1:7">
      <c r="A7207" s="375">
        <v>37371</v>
      </c>
      <c r="B7207" s="372" t="s">
        <v>105</v>
      </c>
      <c r="C7207" s="374" t="s">
        <v>43</v>
      </c>
      <c r="D7207" s="374" t="s">
        <v>97</v>
      </c>
      <c r="E7207" s="375">
        <v>1.55</v>
      </c>
      <c r="F7207" s="268">
        <f>IF(C7207="MAT.",VLOOKUP(A7207,INSUMOS_AUX!A:F,6,FALSE),0)</f>
        <v>0.64</v>
      </c>
      <c r="G7207" s="375">
        <f>IF(C7207="M.O.",VLOOKUP(A7207,INSUMOS_AUX!A:F,6,FALSE),0)</f>
        <v>0</v>
      </c>
    </row>
    <row r="7208" spans="1:7">
      <c r="A7208" s="375">
        <v>37372</v>
      </c>
      <c r="B7208" s="372" t="s">
        <v>106</v>
      </c>
      <c r="C7208" s="374" t="s">
        <v>43</v>
      </c>
      <c r="D7208" s="374" t="s">
        <v>97</v>
      </c>
      <c r="E7208" s="375">
        <v>1.55</v>
      </c>
      <c r="F7208" s="268">
        <f>IF(C7208="MAT.",VLOOKUP(A7208,INSUMOS_AUX!A:F,6,FALSE),0)</f>
        <v>0.37</v>
      </c>
      <c r="G7208" s="375">
        <f>IF(C7208="M.O.",VLOOKUP(A7208,INSUMOS_AUX!A:F,6,FALSE),0)</f>
        <v>0</v>
      </c>
    </row>
    <row r="7209" spans="1:7">
      <c r="A7209" s="375">
        <v>37373</v>
      </c>
      <c r="B7209" s="372" t="s">
        <v>107</v>
      </c>
      <c r="C7209" s="374" t="s">
        <v>43</v>
      </c>
      <c r="D7209" s="374" t="s">
        <v>97</v>
      </c>
      <c r="E7209" s="375">
        <v>1.55</v>
      </c>
      <c r="F7209" s="268">
        <f>IF(C7209="MAT.",VLOOKUP(A7209,INSUMOS_AUX!A:F,6,FALSE),0)</f>
        <v>0.02</v>
      </c>
      <c r="G7209" s="375">
        <f>IF(C7209="M.O.",VLOOKUP(A7209,INSUMOS_AUX!A:F,6,FALSE),0)</f>
        <v>0</v>
      </c>
    </row>
    <row r="7210" spans="1:7">
      <c r="A7210" s="375">
        <v>38382</v>
      </c>
      <c r="B7210" s="372" t="s">
        <v>2915</v>
      </c>
      <c r="C7210" s="374" t="s">
        <v>43</v>
      </c>
      <c r="D7210" s="374" t="s">
        <v>2</v>
      </c>
      <c r="E7210" s="375">
        <v>4.2315E-3</v>
      </c>
      <c r="F7210" s="268">
        <f>IF(C7210="MAT.",VLOOKUP(A7210,INSUMOS_AUX!A:F,6,FALSE),0)</f>
        <v>7.37</v>
      </c>
      <c r="G7210" s="375">
        <f>IF(C7210="M.O.",VLOOKUP(A7210,INSUMOS_AUX!A:F,6,FALSE),0)</f>
        <v>0</v>
      </c>
    </row>
    <row r="7211" spans="1:7">
      <c r="A7211" s="375">
        <v>38390</v>
      </c>
      <c r="B7211" s="372" t="s">
        <v>4067</v>
      </c>
      <c r="C7211" s="374" t="s">
        <v>43</v>
      </c>
      <c r="D7211" s="374" t="s">
        <v>2</v>
      </c>
      <c r="E7211" s="375">
        <v>2.3428250000000002E-3</v>
      </c>
      <c r="F7211" s="268">
        <f>IF(C7211="MAT.",VLOOKUP(A7211,INSUMOS_AUX!A:F,6,FALSE),0)</f>
        <v>22.22</v>
      </c>
      <c r="G7211" s="375">
        <f>IF(C7211="M.O.",VLOOKUP(A7211,INSUMOS_AUX!A:F,6,FALSE),0)</f>
        <v>0</v>
      </c>
    </row>
    <row r="7212" spans="1:7">
      <c r="A7212" s="375">
        <v>38393</v>
      </c>
      <c r="B7212" s="372" t="s">
        <v>4066</v>
      </c>
      <c r="C7212" s="374" t="s">
        <v>43</v>
      </c>
      <c r="D7212" s="374" t="s">
        <v>2</v>
      </c>
      <c r="E7212" s="375">
        <v>2.3428250000000002E-3</v>
      </c>
      <c r="F7212" s="268">
        <f>IF(C7212="MAT.",VLOOKUP(A7212,INSUMOS_AUX!A:F,6,FALSE),0)</f>
        <v>10.02</v>
      </c>
      <c r="G7212" s="375">
        <f>IF(C7212="M.O.",VLOOKUP(A7212,INSUMOS_AUX!A:F,6,FALSE),0)</f>
        <v>0</v>
      </c>
    </row>
    <row r="7213" spans="1:7">
      <c r="A7213" s="375">
        <v>38396</v>
      </c>
      <c r="B7213" s="372" t="s">
        <v>4090</v>
      </c>
      <c r="C7213" s="374" t="s">
        <v>43</v>
      </c>
      <c r="D7213" s="374" t="s">
        <v>2</v>
      </c>
      <c r="E7213" s="375">
        <v>8.4010000000000004E-5</v>
      </c>
      <c r="F7213" s="268">
        <f>IF(C7213="MAT.",VLOOKUP(A7213,INSUMOS_AUX!A:F,6,FALSE),0)</f>
        <v>308.81</v>
      </c>
      <c r="G7213" s="375">
        <f>IF(C7213="M.O.",VLOOKUP(A7213,INSUMOS_AUX!A:F,6,FALSE),0)</f>
        <v>0</v>
      </c>
    </row>
    <row r="7214" spans="1:7">
      <c r="A7214" s="375">
        <v>38399</v>
      </c>
      <c r="B7214" s="372" t="s">
        <v>914</v>
      </c>
      <c r="C7214" s="374" t="s">
        <v>43</v>
      </c>
      <c r="D7214" s="374" t="s">
        <v>2</v>
      </c>
      <c r="E7214" s="375">
        <v>4.1973999999999999E-4</v>
      </c>
      <c r="F7214" s="268">
        <f>IF(C7214="MAT.",VLOOKUP(A7214,INSUMOS_AUX!A:F,6,FALSE),0)</f>
        <v>123.87</v>
      </c>
      <c r="G7214" s="375">
        <f>IF(C7214="M.O.",VLOOKUP(A7214,INSUMOS_AUX!A:F,6,FALSE),0)</f>
        <v>0</v>
      </c>
    </row>
    <row r="7215" spans="1:7" ht="21">
      <c r="A7215" s="375">
        <v>38413</v>
      </c>
      <c r="B7215" s="372" t="s">
        <v>2921</v>
      </c>
      <c r="C7215" s="374" t="s">
        <v>43</v>
      </c>
      <c r="D7215" s="374" t="s">
        <v>2</v>
      </c>
      <c r="E7215" s="375">
        <v>6.8355000000000005E-5</v>
      </c>
      <c r="F7215" s="268">
        <f>IF(C7215="MAT.",VLOOKUP(A7215,INSUMOS_AUX!A:F,6,FALSE),0)</f>
        <v>623.17999999999995</v>
      </c>
      <c r="G7215" s="375">
        <f>IF(C7215="M.O.",VLOOKUP(A7215,INSUMOS_AUX!A:F,6,FALSE),0)</f>
        <v>0</v>
      </c>
    </row>
    <row r="7216" spans="1:7">
      <c r="A7216" s="375">
        <v>38476</v>
      </c>
      <c r="B7216" s="372" t="s">
        <v>2266</v>
      </c>
      <c r="C7216" s="374" t="s">
        <v>43</v>
      </c>
      <c r="D7216" s="374" t="s">
        <v>2</v>
      </c>
      <c r="E7216" s="375">
        <v>3.1883500000000001E-4</v>
      </c>
      <c r="F7216" s="268">
        <f>IF(C7216="MAT.",VLOOKUP(A7216,INSUMOS_AUX!A:F,6,FALSE),0)</f>
        <v>186.63</v>
      </c>
      <c r="G7216" s="375">
        <f>IF(C7216="M.O.",VLOOKUP(A7216,INSUMOS_AUX!A:F,6,FALSE),0)</f>
        <v>0</v>
      </c>
    </row>
    <row r="7217" spans="1:7">
      <c r="A7217" s="375">
        <v>38477</v>
      </c>
      <c r="B7217" s="372" t="s">
        <v>2267</v>
      </c>
      <c r="C7217" s="374" t="s">
        <v>43</v>
      </c>
      <c r="D7217" s="374" t="s">
        <v>2</v>
      </c>
      <c r="E7217" s="375">
        <v>6.8355000000000005E-5</v>
      </c>
      <c r="F7217" s="268">
        <f>IF(C7217="MAT.",VLOOKUP(A7217,INSUMOS_AUX!A:F,6,FALSE),0)</f>
        <v>528.54</v>
      </c>
      <c r="G7217" s="375">
        <f>IF(C7217="M.O.",VLOOKUP(A7217,INSUMOS_AUX!A:F,6,FALSE),0)</f>
        <v>0</v>
      </c>
    </row>
    <row r="7218" spans="1:7">
      <c r="A7218" s="375">
        <v>6127</v>
      </c>
      <c r="B7218" s="372" t="s">
        <v>175</v>
      </c>
      <c r="C7218" s="374" t="s">
        <v>92</v>
      </c>
      <c r="D7218" s="374" t="s">
        <v>97</v>
      </c>
      <c r="E7218" s="375">
        <v>0.70833000000000002</v>
      </c>
      <c r="F7218" s="268">
        <f>IF(C7218="MAT.",VLOOKUP(A7218,INSUMOS_AUX!A:F,6,FALSE),0)</f>
        <v>0</v>
      </c>
      <c r="G7218" s="375">
        <f>IF(C7218="M.O.",VLOOKUP(A7218,INSUMOS_AUX!A:F,6,FALSE),0)</f>
        <v>9.7100000000000009</v>
      </c>
    </row>
    <row r="7219" spans="1:7">
      <c r="A7219" s="375">
        <v>7307</v>
      </c>
      <c r="B7219" s="372" t="s">
        <v>2466</v>
      </c>
      <c r="C7219" s="374" t="s">
        <v>43</v>
      </c>
      <c r="D7219" s="374" t="s">
        <v>113</v>
      </c>
      <c r="E7219" s="375">
        <v>0.08</v>
      </c>
      <c r="F7219" s="268">
        <f>IF(C7219="MAT.",VLOOKUP(A7219,INSUMOS_AUX!A:F,6,FALSE),0)</f>
        <v>23.89</v>
      </c>
      <c r="G7219" s="375">
        <f>IF(C7219="M.O.",VLOOKUP(A7219,INSUMOS_AUX!A:F,6,FALSE),0)</f>
        <v>0</v>
      </c>
    </row>
    <row r="7220" spans="1:7">
      <c r="A7220" s="96"/>
      <c r="B7220" s="110"/>
      <c r="C7220" s="97"/>
      <c r="D7220" s="97"/>
      <c r="E7220" s="97"/>
      <c r="F7220" s="97"/>
      <c r="G7220" s="97"/>
    </row>
    <row r="7221" spans="1:7" ht="31.5">
      <c r="A7221" s="359" t="s">
        <v>6071</v>
      </c>
      <c r="B7221" s="358" t="s">
        <v>6072</v>
      </c>
      <c r="C7221" s="360" t="s">
        <v>75</v>
      </c>
      <c r="D7221" s="360" t="s">
        <v>2</v>
      </c>
      <c r="E7221" s="361">
        <v>1</v>
      </c>
      <c r="F7221" s="361">
        <f t="shared" ref="F7221:G7221" si="240">SUMPRODUCT($E7222:$E7254,F7222:F7254)</f>
        <v>405.83516744299999</v>
      </c>
      <c r="G7221" s="361">
        <f t="shared" si="240"/>
        <v>20.564159539999999</v>
      </c>
    </row>
    <row r="7222" spans="1:7">
      <c r="A7222" s="375">
        <v>10</v>
      </c>
      <c r="B7222" s="372" t="s">
        <v>332</v>
      </c>
      <c r="C7222" s="374" t="s">
        <v>43</v>
      </c>
      <c r="D7222" s="374" t="s">
        <v>2</v>
      </c>
      <c r="E7222" s="375">
        <v>1.3629240000000001E-2</v>
      </c>
      <c r="F7222" s="268">
        <f>IF(C7222="MAT.",VLOOKUP(A7222,INSUMOS_AUX!A:F,6,FALSE),0)</f>
        <v>6.13</v>
      </c>
      <c r="G7222" s="375">
        <f>IF(C7222="M.O.",VLOOKUP(A7222,INSUMOS_AUX!A:F,6,FALSE),0)</f>
        <v>0</v>
      </c>
    </row>
    <row r="7223" spans="1:7">
      <c r="A7223" s="375">
        <v>10423</v>
      </c>
      <c r="B7223" s="372" t="s">
        <v>239</v>
      </c>
      <c r="C7223" s="374" t="s">
        <v>43</v>
      </c>
      <c r="D7223" s="374" t="s">
        <v>2</v>
      </c>
      <c r="E7223" s="375">
        <v>1</v>
      </c>
      <c r="F7223" s="268">
        <f>IF(C7223="MAT.",VLOOKUP(A7223,INSUMOS_AUX!A:F,6,FALSE),0)</f>
        <v>319.55</v>
      </c>
      <c r="G7223" s="375">
        <f>IF(C7223="M.O.",VLOOKUP(A7223,INSUMOS_AUX!A:F,6,FALSE),0)</f>
        <v>0</v>
      </c>
    </row>
    <row r="7224" spans="1:7" ht="21">
      <c r="A7224" s="375">
        <v>11359</v>
      </c>
      <c r="B7224" s="372" t="s">
        <v>5603</v>
      </c>
      <c r="C7224" s="374" t="s">
        <v>43</v>
      </c>
      <c r="D7224" s="374" t="s">
        <v>2</v>
      </c>
      <c r="E7224" s="375">
        <v>1.1509E-4</v>
      </c>
      <c r="F7224" s="268">
        <f>IF(C7224="MAT.",VLOOKUP(A7224,INSUMOS_AUX!A:F,6,FALSE),0)</f>
        <v>604.45000000000005</v>
      </c>
      <c r="G7224" s="375">
        <f>IF(C7224="M.O.",VLOOKUP(A7224,INSUMOS_AUX!A:F,6,FALSE),0)</f>
        <v>0</v>
      </c>
    </row>
    <row r="7225" spans="1:7">
      <c r="A7225" s="375">
        <v>11831</v>
      </c>
      <c r="B7225" s="372" t="s">
        <v>4618</v>
      </c>
      <c r="C7225" s="374" t="s">
        <v>43</v>
      </c>
      <c r="D7225" s="374" t="s">
        <v>2</v>
      </c>
      <c r="E7225" s="375">
        <v>1</v>
      </c>
      <c r="F7225" s="268">
        <f>IF(C7225="MAT.",VLOOKUP(A7225,INSUMOS_AUX!A:F,6,FALSE),0)</f>
        <v>22.01</v>
      </c>
      <c r="G7225" s="375">
        <f>IF(C7225="M.O.",VLOOKUP(A7225,INSUMOS_AUX!A:F,6,FALSE),0)</f>
        <v>0</v>
      </c>
    </row>
    <row r="7226" spans="1:7">
      <c r="A7226" s="375">
        <v>12815</v>
      </c>
      <c r="B7226" s="372" t="s">
        <v>2406</v>
      </c>
      <c r="C7226" s="374" t="s">
        <v>43</v>
      </c>
      <c r="D7226" s="374" t="s">
        <v>2</v>
      </c>
      <c r="E7226" s="375">
        <v>1.5417470000000001E-2</v>
      </c>
      <c r="F7226" s="268">
        <f>IF(C7226="MAT.",VLOOKUP(A7226,INSUMOS_AUX!A:F,6,FALSE),0)</f>
        <v>5.65</v>
      </c>
      <c r="G7226" s="375">
        <f>IF(C7226="M.O.",VLOOKUP(A7226,INSUMOS_AUX!A:F,6,FALSE),0)</f>
        <v>0</v>
      </c>
    </row>
    <row r="7227" spans="1:7">
      <c r="A7227" s="375">
        <v>12892</v>
      </c>
      <c r="B7227" s="372" t="s">
        <v>328</v>
      </c>
      <c r="C7227" s="374" t="s">
        <v>43</v>
      </c>
      <c r="D7227" s="374" t="s">
        <v>98</v>
      </c>
      <c r="E7227" s="375">
        <v>2.3348819999999999E-2</v>
      </c>
      <c r="F7227" s="268">
        <f>IF(C7227="MAT.",VLOOKUP(A7227,INSUMOS_AUX!A:F,6,FALSE),0)</f>
        <v>9</v>
      </c>
      <c r="G7227" s="375">
        <f>IF(C7227="M.O.",VLOOKUP(A7227,INSUMOS_AUX!A:F,6,FALSE),0)</f>
        <v>0</v>
      </c>
    </row>
    <row r="7228" spans="1:7">
      <c r="A7228" s="375">
        <v>12893</v>
      </c>
      <c r="B7228" s="372" t="s">
        <v>329</v>
      </c>
      <c r="C7228" s="374" t="s">
        <v>43</v>
      </c>
      <c r="D7228" s="374" t="s">
        <v>98</v>
      </c>
      <c r="E7228" s="375">
        <v>2.7217000000000001E-3</v>
      </c>
      <c r="F7228" s="268">
        <f>IF(C7228="MAT.",VLOOKUP(A7228,INSUMOS_AUX!A:F,6,FALSE),0)</f>
        <v>48</v>
      </c>
      <c r="G7228" s="375">
        <f>IF(C7228="M.O.",VLOOKUP(A7228,INSUMOS_AUX!A:F,6,FALSE),0)</f>
        <v>0</v>
      </c>
    </row>
    <row r="7229" spans="1:7">
      <c r="A7229" s="375">
        <v>25966</v>
      </c>
      <c r="B7229" s="372" t="s">
        <v>3980</v>
      </c>
      <c r="C7229" s="374" t="s">
        <v>43</v>
      </c>
      <c r="D7229" s="374" t="s">
        <v>113</v>
      </c>
      <c r="E7229" s="375">
        <v>2.5695499999999999E-3</v>
      </c>
      <c r="F7229" s="268">
        <f>IF(C7229="MAT.",VLOOKUP(A7229,INSUMOS_AUX!A:F,6,FALSE),0)</f>
        <v>13.63</v>
      </c>
      <c r="G7229" s="375">
        <f>IF(C7229="M.O.",VLOOKUP(A7229,INSUMOS_AUX!A:F,6,FALSE),0)</f>
        <v>0</v>
      </c>
    </row>
    <row r="7230" spans="1:7">
      <c r="A7230" s="375">
        <v>2696</v>
      </c>
      <c r="B7230" s="372" t="s">
        <v>129</v>
      </c>
      <c r="C7230" s="374" t="s">
        <v>92</v>
      </c>
      <c r="D7230" s="374" t="s">
        <v>97</v>
      </c>
      <c r="E7230" s="375">
        <v>1.247835</v>
      </c>
      <c r="F7230" s="268">
        <f>IF(C7230="MAT.",VLOOKUP(A7230,INSUMOS_AUX!A:F,6,FALSE),0)</f>
        <v>0</v>
      </c>
      <c r="G7230" s="375">
        <f>IF(C7230="M.O.",VLOOKUP(A7230,INSUMOS_AUX!A:F,6,FALSE),0)</f>
        <v>13.35</v>
      </c>
    </row>
    <row r="7231" spans="1:7">
      <c r="A7231" s="375">
        <v>2711</v>
      </c>
      <c r="B7231" s="372" t="s">
        <v>334</v>
      </c>
      <c r="C7231" s="374" t="s">
        <v>43</v>
      </c>
      <c r="D7231" s="374" t="s">
        <v>2</v>
      </c>
      <c r="E7231" s="375">
        <v>1.1298199999999999E-3</v>
      </c>
      <c r="F7231" s="268">
        <f>IF(C7231="MAT.",VLOOKUP(A7231,INSUMOS_AUX!A:F,6,FALSE),0)</f>
        <v>100.24</v>
      </c>
      <c r="G7231" s="375">
        <f>IF(C7231="M.O.",VLOOKUP(A7231,INSUMOS_AUX!A:F,6,FALSE),0)</f>
        <v>0</v>
      </c>
    </row>
    <row r="7232" spans="1:7">
      <c r="A7232" s="375">
        <v>3146</v>
      </c>
      <c r="B7232" s="372" t="s">
        <v>2416</v>
      </c>
      <c r="C7232" s="374" t="s">
        <v>43</v>
      </c>
      <c r="D7232" s="374" t="s">
        <v>2</v>
      </c>
      <c r="E7232" s="375">
        <v>0.12039999999999999</v>
      </c>
      <c r="F7232" s="268">
        <f>IF(C7232="MAT.",VLOOKUP(A7232,INSUMOS_AUX!A:F,6,FALSE),0)</f>
        <v>2.82</v>
      </c>
      <c r="G7232" s="375">
        <f>IF(C7232="M.O.",VLOOKUP(A7232,INSUMOS_AUX!A:F,6,FALSE),0)</f>
        <v>0</v>
      </c>
    </row>
    <row r="7233" spans="1:7">
      <c r="A7233" s="375">
        <v>36144</v>
      </c>
      <c r="B7233" s="372" t="s">
        <v>4026</v>
      </c>
      <c r="C7233" s="374" t="s">
        <v>43</v>
      </c>
      <c r="D7233" s="374" t="s">
        <v>2</v>
      </c>
      <c r="E7233" s="375">
        <v>0.18952823999999999</v>
      </c>
      <c r="F7233" s="268">
        <f>IF(C7233="MAT.",VLOOKUP(A7233,INSUMOS_AUX!A:F,6,FALSE),0)</f>
        <v>1.1200000000000001</v>
      </c>
      <c r="G7233" s="375">
        <f>IF(C7233="M.O.",VLOOKUP(A7233,INSUMOS_AUX!A:F,6,FALSE),0)</f>
        <v>0</v>
      </c>
    </row>
    <row r="7234" spans="1:7">
      <c r="A7234" s="375">
        <v>36146</v>
      </c>
      <c r="B7234" s="372" t="s">
        <v>3883</v>
      </c>
      <c r="C7234" s="374" t="s">
        <v>43</v>
      </c>
      <c r="D7234" s="374" t="s">
        <v>2</v>
      </c>
      <c r="E7234" s="375">
        <v>2.1085100000000001E-3</v>
      </c>
      <c r="F7234" s="268">
        <f>IF(C7234="MAT.",VLOOKUP(A7234,INSUMOS_AUX!A:F,6,FALSE),0)</f>
        <v>170</v>
      </c>
      <c r="G7234" s="375">
        <f>IF(C7234="M.O.",VLOOKUP(A7234,INSUMOS_AUX!A:F,6,FALSE),0)</f>
        <v>0</v>
      </c>
    </row>
    <row r="7235" spans="1:7" ht="21">
      <c r="A7235" s="375">
        <v>36149</v>
      </c>
      <c r="B7235" s="372" t="s">
        <v>4647</v>
      </c>
      <c r="C7235" s="374" t="s">
        <v>43</v>
      </c>
      <c r="D7235" s="374" t="s">
        <v>2</v>
      </c>
      <c r="E7235" s="375">
        <v>1.224E-3</v>
      </c>
      <c r="F7235" s="268">
        <f>IF(C7235="MAT.",VLOOKUP(A7235,INSUMOS_AUX!A:F,6,FALSE),0)</f>
        <v>117.5</v>
      </c>
      <c r="G7235" s="375">
        <f>IF(C7235="M.O.",VLOOKUP(A7235,INSUMOS_AUX!A:F,6,FALSE),0)</f>
        <v>0</v>
      </c>
    </row>
    <row r="7236" spans="1:7">
      <c r="A7236" s="375">
        <v>36150</v>
      </c>
      <c r="B7236" s="372" t="s">
        <v>780</v>
      </c>
      <c r="C7236" s="374" t="s">
        <v>43</v>
      </c>
      <c r="D7236" s="374" t="s">
        <v>2</v>
      </c>
      <c r="E7236" s="375">
        <v>4.4987100000000004E-3</v>
      </c>
      <c r="F7236" s="268">
        <f>IF(C7236="MAT.",VLOOKUP(A7236,INSUMOS_AUX!A:F,6,FALSE),0)</f>
        <v>29.7</v>
      </c>
      <c r="G7236" s="375">
        <f>IF(C7236="M.O.",VLOOKUP(A7236,INSUMOS_AUX!A:F,6,FALSE),0)</f>
        <v>0</v>
      </c>
    </row>
    <row r="7237" spans="1:7" ht="21">
      <c r="A7237" s="375">
        <v>36153</v>
      </c>
      <c r="B7237" s="372" t="s">
        <v>4184</v>
      </c>
      <c r="C7237" s="374" t="s">
        <v>43</v>
      </c>
      <c r="D7237" s="374" t="s">
        <v>2</v>
      </c>
      <c r="E7237" s="375">
        <v>1.8274999999999999E-3</v>
      </c>
      <c r="F7237" s="268">
        <f>IF(C7237="MAT.",VLOOKUP(A7237,INSUMOS_AUX!A:F,6,FALSE),0)</f>
        <v>133.75</v>
      </c>
      <c r="G7237" s="375">
        <f>IF(C7237="M.O.",VLOOKUP(A7237,INSUMOS_AUX!A:F,6,FALSE),0)</f>
        <v>0</v>
      </c>
    </row>
    <row r="7238" spans="1:7">
      <c r="A7238" s="375">
        <v>37329</v>
      </c>
      <c r="B7238" s="372" t="s">
        <v>182</v>
      </c>
      <c r="C7238" s="374" t="s">
        <v>43</v>
      </c>
      <c r="D7238" s="374" t="s">
        <v>94</v>
      </c>
      <c r="E7238" s="375">
        <v>6.5000000000000002E-2</v>
      </c>
      <c r="F7238" s="268">
        <f>IF(C7238="MAT.",VLOOKUP(A7238,INSUMOS_AUX!A:F,6,FALSE),0)</f>
        <v>37.21</v>
      </c>
      <c r="G7238" s="375">
        <f>IF(C7238="M.O.",VLOOKUP(A7238,INSUMOS_AUX!A:F,6,FALSE),0)</f>
        <v>0</v>
      </c>
    </row>
    <row r="7239" spans="1:7">
      <c r="A7239" s="375">
        <v>37370</v>
      </c>
      <c r="B7239" s="372" t="s">
        <v>104</v>
      </c>
      <c r="C7239" s="374" t="s">
        <v>43</v>
      </c>
      <c r="D7239" s="374" t="s">
        <v>97</v>
      </c>
      <c r="E7239" s="375">
        <v>1.7</v>
      </c>
      <c r="F7239" s="268">
        <f>IF(C7239="MAT.",VLOOKUP(A7239,INSUMOS_AUX!A:F,6,FALSE),0)</f>
        <v>1.7</v>
      </c>
      <c r="G7239" s="375">
        <f>IF(C7239="M.O.",VLOOKUP(A7239,INSUMOS_AUX!A:F,6,FALSE),0)</f>
        <v>0</v>
      </c>
    </row>
    <row r="7240" spans="1:7">
      <c r="A7240" s="375">
        <v>37371</v>
      </c>
      <c r="B7240" s="372" t="s">
        <v>105</v>
      </c>
      <c r="C7240" s="374" t="s">
        <v>43</v>
      </c>
      <c r="D7240" s="374" t="s">
        <v>97</v>
      </c>
      <c r="E7240" s="375">
        <v>1.7</v>
      </c>
      <c r="F7240" s="268">
        <f>IF(C7240="MAT.",VLOOKUP(A7240,INSUMOS_AUX!A:F,6,FALSE),0)</f>
        <v>0.64</v>
      </c>
      <c r="G7240" s="375">
        <f>IF(C7240="M.O.",VLOOKUP(A7240,INSUMOS_AUX!A:F,6,FALSE),0)</f>
        <v>0</v>
      </c>
    </row>
    <row r="7241" spans="1:7">
      <c r="A7241" s="375">
        <v>37372</v>
      </c>
      <c r="B7241" s="372" t="s">
        <v>106</v>
      </c>
      <c r="C7241" s="374" t="s">
        <v>43</v>
      </c>
      <c r="D7241" s="374" t="s">
        <v>97</v>
      </c>
      <c r="E7241" s="375">
        <v>1.7</v>
      </c>
      <c r="F7241" s="268">
        <f>IF(C7241="MAT.",VLOOKUP(A7241,INSUMOS_AUX!A:F,6,FALSE),0)</f>
        <v>0.37</v>
      </c>
      <c r="G7241" s="375">
        <f>IF(C7241="M.O.",VLOOKUP(A7241,INSUMOS_AUX!A:F,6,FALSE),0)</f>
        <v>0</v>
      </c>
    </row>
    <row r="7242" spans="1:7">
      <c r="A7242" s="375">
        <v>37373</v>
      </c>
      <c r="B7242" s="372" t="s">
        <v>107</v>
      </c>
      <c r="C7242" s="374" t="s">
        <v>43</v>
      </c>
      <c r="D7242" s="374" t="s">
        <v>97</v>
      </c>
      <c r="E7242" s="375">
        <v>1.7</v>
      </c>
      <c r="F7242" s="268">
        <f>IF(C7242="MAT.",VLOOKUP(A7242,INSUMOS_AUX!A:F,6,FALSE),0)</f>
        <v>0.02</v>
      </c>
      <c r="G7242" s="375">
        <f>IF(C7242="M.O.",VLOOKUP(A7242,INSUMOS_AUX!A:F,6,FALSE),0)</f>
        <v>0</v>
      </c>
    </row>
    <row r="7243" spans="1:7">
      <c r="A7243" s="375">
        <v>38382</v>
      </c>
      <c r="B7243" s="372" t="s">
        <v>2915</v>
      </c>
      <c r="C7243" s="374" t="s">
        <v>43</v>
      </c>
      <c r="D7243" s="374" t="s">
        <v>2</v>
      </c>
      <c r="E7243" s="375">
        <v>4.6410000000000002E-3</v>
      </c>
      <c r="F7243" s="268">
        <f>IF(C7243="MAT.",VLOOKUP(A7243,INSUMOS_AUX!A:F,6,FALSE),0)</f>
        <v>7.37</v>
      </c>
      <c r="G7243" s="375">
        <f>IF(C7243="M.O.",VLOOKUP(A7243,INSUMOS_AUX!A:F,6,FALSE),0)</f>
        <v>0</v>
      </c>
    </row>
    <row r="7244" spans="1:7">
      <c r="A7244" s="375">
        <v>38390</v>
      </c>
      <c r="B7244" s="372" t="s">
        <v>4067</v>
      </c>
      <c r="C7244" s="374" t="s">
        <v>43</v>
      </c>
      <c r="D7244" s="374" t="s">
        <v>2</v>
      </c>
      <c r="E7244" s="375">
        <v>2.5695499999999999E-3</v>
      </c>
      <c r="F7244" s="268">
        <f>IF(C7244="MAT.",VLOOKUP(A7244,INSUMOS_AUX!A:F,6,FALSE),0)</f>
        <v>22.22</v>
      </c>
      <c r="G7244" s="375">
        <f>IF(C7244="M.O.",VLOOKUP(A7244,INSUMOS_AUX!A:F,6,FALSE),0)</f>
        <v>0</v>
      </c>
    </row>
    <row r="7245" spans="1:7">
      <c r="A7245" s="375">
        <v>38393</v>
      </c>
      <c r="B7245" s="372" t="s">
        <v>4066</v>
      </c>
      <c r="C7245" s="374" t="s">
        <v>43</v>
      </c>
      <c r="D7245" s="374" t="s">
        <v>2</v>
      </c>
      <c r="E7245" s="375">
        <v>2.5695499999999999E-3</v>
      </c>
      <c r="F7245" s="268">
        <f>IF(C7245="MAT.",VLOOKUP(A7245,INSUMOS_AUX!A:F,6,FALSE),0)</f>
        <v>10.02</v>
      </c>
      <c r="G7245" s="375">
        <f>IF(C7245="M.O.",VLOOKUP(A7245,INSUMOS_AUX!A:F,6,FALSE),0)</f>
        <v>0</v>
      </c>
    </row>
    <row r="7246" spans="1:7">
      <c r="A7246" s="375">
        <v>38396</v>
      </c>
      <c r="B7246" s="372" t="s">
        <v>4090</v>
      </c>
      <c r="C7246" s="374" t="s">
        <v>43</v>
      </c>
      <c r="D7246" s="374" t="s">
        <v>2</v>
      </c>
      <c r="E7246" s="375">
        <v>9.2139999999999995E-5</v>
      </c>
      <c r="F7246" s="268">
        <f>IF(C7246="MAT.",VLOOKUP(A7246,INSUMOS_AUX!A:F,6,FALSE),0)</f>
        <v>308.81</v>
      </c>
      <c r="G7246" s="375">
        <f>IF(C7246="M.O.",VLOOKUP(A7246,INSUMOS_AUX!A:F,6,FALSE),0)</f>
        <v>0</v>
      </c>
    </row>
    <row r="7247" spans="1:7">
      <c r="A7247" s="375">
        <v>38399</v>
      </c>
      <c r="B7247" s="372" t="s">
        <v>914</v>
      </c>
      <c r="C7247" s="374" t="s">
        <v>43</v>
      </c>
      <c r="D7247" s="374" t="s">
        <v>2</v>
      </c>
      <c r="E7247" s="375">
        <v>4.6035999999999999E-4</v>
      </c>
      <c r="F7247" s="268">
        <f>IF(C7247="MAT.",VLOOKUP(A7247,INSUMOS_AUX!A:F,6,FALSE),0)</f>
        <v>123.87</v>
      </c>
      <c r="G7247" s="375">
        <f>IF(C7247="M.O.",VLOOKUP(A7247,INSUMOS_AUX!A:F,6,FALSE),0)</f>
        <v>0</v>
      </c>
    </row>
    <row r="7248" spans="1:7" ht="21">
      <c r="A7248" s="375">
        <v>38413</v>
      </c>
      <c r="B7248" s="372" t="s">
        <v>2921</v>
      </c>
      <c r="C7248" s="374" t="s">
        <v>43</v>
      </c>
      <c r="D7248" s="374" t="s">
        <v>2</v>
      </c>
      <c r="E7248" s="375">
        <v>7.4969999999999995E-5</v>
      </c>
      <c r="F7248" s="268">
        <f>IF(C7248="MAT.",VLOOKUP(A7248,INSUMOS_AUX!A:F,6,FALSE),0)</f>
        <v>623.17999999999995</v>
      </c>
      <c r="G7248" s="375">
        <f>IF(C7248="M.O.",VLOOKUP(A7248,INSUMOS_AUX!A:F,6,FALSE),0)</f>
        <v>0</v>
      </c>
    </row>
    <row r="7249" spans="1:7">
      <c r="A7249" s="375">
        <v>38476</v>
      </c>
      <c r="B7249" s="372" t="s">
        <v>2266</v>
      </c>
      <c r="C7249" s="374" t="s">
        <v>43</v>
      </c>
      <c r="D7249" s="374" t="s">
        <v>2</v>
      </c>
      <c r="E7249" s="375">
        <v>3.4968999999999999E-4</v>
      </c>
      <c r="F7249" s="268">
        <f>IF(C7249="MAT.",VLOOKUP(A7249,INSUMOS_AUX!A:F,6,FALSE),0)</f>
        <v>186.63</v>
      </c>
      <c r="G7249" s="375">
        <f>IF(C7249="M.O.",VLOOKUP(A7249,INSUMOS_AUX!A:F,6,FALSE),0)</f>
        <v>0</v>
      </c>
    </row>
    <row r="7250" spans="1:7">
      <c r="A7250" s="375">
        <v>38477</v>
      </c>
      <c r="B7250" s="372" t="s">
        <v>2267</v>
      </c>
      <c r="C7250" s="374" t="s">
        <v>43</v>
      </c>
      <c r="D7250" s="374" t="s">
        <v>2</v>
      </c>
      <c r="E7250" s="375">
        <v>7.4969999999999995E-5</v>
      </c>
      <c r="F7250" s="268">
        <f>IF(C7250="MAT.",VLOOKUP(A7250,INSUMOS_AUX!A:F,6,FALSE),0)</f>
        <v>528.54</v>
      </c>
      <c r="G7250" s="375">
        <f>IF(C7250="M.O.",VLOOKUP(A7250,INSUMOS_AUX!A:F,6,FALSE),0)</f>
        <v>0</v>
      </c>
    </row>
    <row r="7251" spans="1:7" ht="21">
      <c r="A7251" s="375">
        <v>4351</v>
      </c>
      <c r="B7251" s="372" t="s">
        <v>3513</v>
      </c>
      <c r="C7251" s="374" t="s">
        <v>43</v>
      </c>
      <c r="D7251" s="374" t="s">
        <v>2</v>
      </c>
      <c r="E7251" s="375">
        <v>4</v>
      </c>
      <c r="F7251" s="268">
        <f>IF(C7251="MAT.",VLOOKUP(A7251,INSUMOS_AUX!A:F,6,FALSE),0)</f>
        <v>10.01</v>
      </c>
      <c r="G7251" s="375">
        <f>IF(C7251="M.O.",VLOOKUP(A7251,INSUMOS_AUX!A:F,6,FALSE),0)</f>
        <v>0</v>
      </c>
    </row>
    <row r="7252" spans="1:7">
      <c r="A7252" s="375">
        <v>6111</v>
      </c>
      <c r="B7252" s="372" t="s">
        <v>109</v>
      </c>
      <c r="C7252" s="374" t="s">
        <v>92</v>
      </c>
      <c r="D7252" s="374" t="s">
        <v>97</v>
      </c>
      <c r="E7252" s="375">
        <v>0.47803699999999999</v>
      </c>
      <c r="F7252" s="268">
        <f>IF(C7252="MAT.",VLOOKUP(A7252,INSUMOS_AUX!A:F,6,FALSE),0)</f>
        <v>0</v>
      </c>
      <c r="G7252" s="375">
        <f>IF(C7252="M.O.",VLOOKUP(A7252,INSUMOS_AUX!A:F,6,FALSE),0)</f>
        <v>8.17</v>
      </c>
    </row>
    <row r="7253" spans="1:7">
      <c r="A7253" s="375">
        <v>6146</v>
      </c>
      <c r="B7253" s="372" t="s">
        <v>4124</v>
      </c>
      <c r="C7253" s="374" t="s">
        <v>43</v>
      </c>
      <c r="D7253" s="374" t="s">
        <v>2</v>
      </c>
      <c r="E7253" s="375">
        <v>1</v>
      </c>
      <c r="F7253" s="268">
        <f>IF(C7253="MAT.",VLOOKUP(A7253,INSUMOS_AUX!A:F,6,FALSE),0)</f>
        <v>12.21</v>
      </c>
      <c r="G7253" s="375">
        <f>IF(C7253="M.O.",VLOOKUP(A7253,INSUMOS_AUX!A:F,6,FALSE),0)</f>
        <v>0</v>
      </c>
    </row>
    <row r="7254" spans="1:7" ht="21">
      <c r="A7254" s="375">
        <v>6153</v>
      </c>
      <c r="B7254" s="372" t="s">
        <v>5009</v>
      </c>
      <c r="C7254" s="374" t="s">
        <v>43</v>
      </c>
      <c r="D7254" s="374" t="s">
        <v>2</v>
      </c>
      <c r="E7254" s="375">
        <v>1</v>
      </c>
      <c r="F7254" s="268">
        <f>IF(C7254="MAT.",VLOOKUP(A7254,INSUMOS_AUX!A:F,6,FALSE),0)</f>
        <v>2.4500000000000002</v>
      </c>
      <c r="G7254" s="375">
        <f>IF(C7254="M.O.",VLOOKUP(A7254,INSUMOS_AUX!A:F,6,FALSE),0)</f>
        <v>0</v>
      </c>
    </row>
    <row r="7255" spans="1:7">
      <c r="A7255" s="96"/>
      <c r="B7255" s="110"/>
      <c r="C7255" s="97"/>
      <c r="D7255" s="97"/>
      <c r="E7255" s="97"/>
      <c r="F7255" s="97"/>
      <c r="G7255" s="97"/>
    </row>
    <row r="7256" spans="1:7" ht="21">
      <c r="A7256" s="359" t="s">
        <v>6073</v>
      </c>
      <c r="B7256" s="358" t="s">
        <v>6074</v>
      </c>
      <c r="C7256" s="360" t="s">
        <v>75</v>
      </c>
      <c r="D7256" s="360" t="s">
        <v>2</v>
      </c>
      <c r="E7256" s="361">
        <v>3</v>
      </c>
      <c r="F7256" s="361">
        <f t="shared" ref="F7256:G7256" si="241">SUMPRODUCT($E7257:$E7288,F7257:F7288)</f>
        <v>359.14969018180005</v>
      </c>
      <c r="G7256" s="361">
        <f t="shared" si="241"/>
        <v>16.66728118</v>
      </c>
    </row>
    <row r="7257" spans="1:7">
      <c r="A7257" s="375">
        <v>10</v>
      </c>
      <c r="B7257" s="372" t="s">
        <v>332</v>
      </c>
      <c r="C7257" s="374" t="s">
        <v>43</v>
      </c>
      <c r="D7257" s="374" t="s">
        <v>2</v>
      </c>
      <c r="E7257" s="375">
        <v>1.1384424000000001E-2</v>
      </c>
      <c r="F7257" s="268">
        <f>IF(C7257="MAT.",VLOOKUP(A7257,INSUMOS_AUX!A:F,6,FALSE),0)</f>
        <v>6.13</v>
      </c>
      <c r="G7257" s="375">
        <f>IF(C7257="M.O.",VLOOKUP(A7257,INSUMOS_AUX!A:F,6,FALSE),0)</f>
        <v>0</v>
      </c>
    </row>
    <row r="7258" spans="1:7">
      <c r="A7258" s="375">
        <v>10422</v>
      </c>
      <c r="B7258" s="372" t="s">
        <v>782</v>
      </c>
      <c r="C7258" s="374" t="s">
        <v>43</v>
      </c>
      <c r="D7258" s="374" t="s">
        <v>2</v>
      </c>
      <c r="E7258" s="375">
        <v>1</v>
      </c>
      <c r="F7258" s="268">
        <f>IF(C7258="MAT.",VLOOKUP(A7258,INSUMOS_AUX!A:F,6,FALSE),0)</f>
        <v>314.62</v>
      </c>
      <c r="G7258" s="375">
        <f>IF(C7258="M.O.",VLOOKUP(A7258,INSUMOS_AUX!A:F,6,FALSE),0)</f>
        <v>0</v>
      </c>
    </row>
    <row r="7259" spans="1:7" ht="21">
      <c r="A7259" s="375">
        <v>11359</v>
      </c>
      <c r="B7259" s="372" t="s">
        <v>5603</v>
      </c>
      <c r="C7259" s="374" t="s">
        <v>43</v>
      </c>
      <c r="D7259" s="374" t="s">
        <v>2</v>
      </c>
      <c r="E7259" s="375">
        <v>9.6133999999999998E-5</v>
      </c>
      <c r="F7259" s="268">
        <f>IF(C7259="MAT.",VLOOKUP(A7259,INSUMOS_AUX!A:F,6,FALSE),0)</f>
        <v>604.45000000000005</v>
      </c>
      <c r="G7259" s="375">
        <f>IF(C7259="M.O.",VLOOKUP(A7259,INSUMOS_AUX!A:F,6,FALSE),0)</f>
        <v>0</v>
      </c>
    </row>
    <row r="7260" spans="1:7">
      <c r="A7260" s="375">
        <v>11681</v>
      </c>
      <c r="B7260" s="372" t="s">
        <v>2248</v>
      </c>
      <c r="C7260" s="374" t="s">
        <v>43</v>
      </c>
      <c r="D7260" s="374" t="s">
        <v>2</v>
      </c>
      <c r="E7260" s="375">
        <v>1</v>
      </c>
      <c r="F7260" s="268">
        <f>IF(C7260="MAT.",VLOOKUP(A7260,INSUMOS_AUX!A:F,6,FALSE),0)</f>
        <v>4.97</v>
      </c>
      <c r="G7260" s="375">
        <f>IF(C7260="M.O.",VLOOKUP(A7260,INSUMOS_AUX!A:F,6,FALSE),0)</f>
        <v>0</v>
      </c>
    </row>
    <row r="7261" spans="1:7">
      <c r="A7261" s="375">
        <v>12815</v>
      </c>
      <c r="B7261" s="372" t="s">
        <v>2406</v>
      </c>
      <c r="C7261" s="374" t="s">
        <v>43</v>
      </c>
      <c r="D7261" s="374" t="s">
        <v>2</v>
      </c>
      <c r="E7261" s="375">
        <v>1.2878122000000001E-2</v>
      </c>
      <c r="F7261" s="268">
        <f>IF(C7261="MAT.",VLOOKUP(A7261,INSUMOS_AUX!A:F,6,FALSE),0)</f>
        <v>5.65</v>
      </c>
      <c r="G7261" s="375">
        <f>IF(C7261="M.O.",VLOOKUP(A7261,INSUMOS_AUX!A:F,6,FALSE),0)</f>
        <v>0</v>
      </c>
    </row>
    <row r="7262" spans="1:7">
      <c r="A7262" s="375">
        <v>12892</v>
      </c>
      <c r="B7262" s="372" t="s">
        <v>328</v>
      </c>
      <c r="C7262" s="374" t="s">
        <v>43</v>
      </c>
      <c r="D7262" s="374" t="s">
        <v>98</v>
      </c>
      <c r="E7262" s="375">
        <v>1.9503131999999999E-2</v>
      </c>
      <c r="F7262" s="268">
        <f>IF(C7262="MAT.",VLOOKUP(A7262,INSUMOS_AUX!A:F,6,FALSE),0)</f>
        <v>9</v>
      </c>
      <c r="G7262" s="375">
        <f>IF(C7262="M.O.",VLOOKUP(A7262,INSUMOS_AUX!A:F,6,FALSE),0)</f>
        <v>0</v>
      </c>
    </row>
    <row r="7263" spans="1:7">
      <c r="A7263" s="375">
        <v>12893</v>
      </c>
      <c r="B7263" s="372" t="s">
        <v>329</v>
      </c>
      <c r="C7263" s="374" t="s">
        <v>43</v>
      </c>
      <c r="D7263" s="374" t="s">
        <v>98</v>
      </c>
      <c r="E7263" s="375">
        <v>2.27342E-3</v>
      </c>
      <c r="F7263" s="268">
        <f>IF(C7263="MAT.",VLOOKUP(A7263,INSUMOS_AUX!A:F,6,FALSE),0)</f>
        <v>48</v>
      </c>
      <c r="G7263" s="375">
        <f>IF(C7263="M.O.",VLOOKUP(A7263,INSUMOS_AUX!A:F,6,FALSE),0)</f>
        <v>0</v>
      </c>
    </row>
    <row r="7264" spans="1:7">
      <c r="A7264" s="375">
        <v>25966</v>
      </c>
      <c r="B7264" s="372" t="s">
        <v>3980</v>
      </c>
      <c r="C7264" s="374" t="s">
        <v>43</v>
      </c>
      <c r="D7264" s="374" t="s">
        <v>113</v>
      </c>
      <c r="E7264" s="375">
        <v>2.1463300000000001E-3</v>
      </c>
      <c r="F7264" s="268">
        <f>IF(C7264="MAT.",VLOOKUP(A7264,INSUMOS_AUX!A:F,6,FALSE),0)</f>
        <v>13.63</v>
      </c>
      <c r="G7264" s="375">
        <f>IF(C7264="M.O.",VLOOKUP(A7264,INSUMOS_AUX!A:F,6,FALSE),0)</f>
        <v>0</v>
      </c>
    </row>
    <row r="7265" spans="1:7">
      <c r="A7265" s="375">
        <v>2696</v>
      </c>
      <c r="B7265" s="372" t="s">
        <v>129</v>
      </c>
      <c r="C7265" s="374" t="s">
        <v>92</v>
      </c>
      <c r="D7265" s="374" t="s">
        <v>97</v>
      </c>
      <c r="E7265" s="375">
        <v>0.94348500000000002</v>
      </c>
      <c r="F7265" s="268">
        <f>IF(C7265="MAT.",VLOOKUP(A7265,INSUMOS_AUX!A:F,6,FALSE),0)</f>
        <v>0</v>
      </c>
      <c r="G7265" s="375">
        <f>IF(C7265="M.O.",VLOOKUP(A7265,INSUMOS_AUX!A:F,6,FALSE),0)</f>
        <v>13.35</v>
      </c>
    </row>
    <row r="7266" spans="1:7">
      <c r="A7266" s="375">
        <v>2711</v>
      </c>
      <c r="B7266" s="372" t="s">
        <v>334</v>
      </c>
      <c r="C7266" s="374" t="s">
        <v>43</v>
      </c>
      <c r="D7266" s="374" t="s">
        <v>2</v>
      </c>
      <c r="E7266" s="375">
        <v>9.4373199999999997E-4</v>
      </c>
      <c r="F7266" s="268">
        <f>IF(C7266="MAT.",VLOOKUP(A7266,INSUMOS_AUX!A:F,6,FALSE),0)</f>
        <v>100.24</v>
      </c>
      <c r="G7266" s="375">
        <f>IF(C7266="M.O.",VLOOKUP(A7266,INSUMOS_AUX!A:F,6,FALSE),0)</f>
        <v>0</v>
      </c>
    </row>
    <row r="7267" spans="1:7">
      <c r="A7267" s="375">
        <v>3146</v>
      </c>
      <c r="B7267" s="372" t="s">
        <v>2416</v>
      </c>
      <c r="C7267" s="374" t="s">
        <v>43</v>
      </c>
      <c r="D7267" s="374" t="s">
        <v>2</v>
      </c>
      <c r="E7267" s="375">
        <v>1.7500000000000002E-2</v>
      </c>
      <c r="F7267" s="268">
        <f>IF(C7267="MAT.",VLOOKUP(A7267,INSUMOS_AUX!A:F,6,FALSE),0)</f>
        <v>2.82</v>
      </c>
      <c r="G7267" s="375">
        <f>IF(C7267="M.O.",VLOOKUP(A7267,INSUMOS_AUX!A:F,6,FALSE),0)</f>
        <v>0</v>
      </c>
    </row>
    <row r="7268" spans="1:7">
      <c r="A7268" s="375">
        <v>36144</v>
      </c>
      <c r="B7268" s="372" t="s">
        <v>4026</v>
      </c>
      <c r="C7268" s="374" t="s">
        <v>43</v>
      </c>
      <c r="D7268" s="374" t="s">
        <v>2</v>
      </c>
      <c r="E7268" s="375">
        <v>0.15831182399999999</v>
      </c>
      <c r="F7268" s="268">
        <f>IF(C7268="MAT.",VLOOKUP(A7268,INSUMOS_AUX!A:F,6,FALSE),0)</f>
        <v>1.1200000000000001</v>
      </c>
      <c r="G7268" s="375">
        <f>IF(C7268="M.O.",VLOOKUP(A7268,INSUMOS_AUX!A:F,6,FALSE),0)</f>
        <v>0</v>
      </c>
    </row>
    <row r="7269" spans="1:7">
      <c r="A7269" s="375">
        <v>36146</v>
      </c>
      <c r="B7269" s="372" t="s">
        <v>3883</v>
      </c>
      <c r="C7269" s="374" t="s">
        <v>43</v>
      </c>
      <c r="D7269" s="374" t="s">
        <v>2</v>
      </c>
      <c r="E7269" s="375">
        <v>1.7612260000000001E-3</v>
      </c>
      <c r="F7269" s="268">
        <f>IF(C7269="MAT.",VLOOKUP(A7269,INSUMOS_AUX!A:F,6,FALSE),0)</f>
        <v>170</v>
      </c>
      <c r="G7269" s="375">
        <f>IF(C7269="M.O.",VLOOKUP(A7269,INSUMOS_AUX!A:F,6,FALSE),0)</f>
        <v>0</v>
      </c>
    </row>
    <row r="7270" spans="1:7" ht="21">
      <c r="A7270" s="375">
        <v>36149</v>
      </c>
      <c r="B7270" s="372" t="s">
        <v>4647</v>
      </c>
      <c r="C7270" s="374" t="s">
        <v>43</v>
      </c>
      <c r="D7270" s="374" t="s">
        <v>2</v>
      </c>
      <c r="E7270" s="375">
        <v>1.0223999999999999E-3</v>
      </c>
      <c r="F7270" s="268">
        <f>IF(C7270="MAT.",VLOOKUP(A7270,INSUMOS_AUX!A:F,6,FALSE),0)</f>
        <v>117.5</v>
      </c>
      <c r="G7270" s="375">
        <f>IF(C7270="M.O.",VLOOKUP(A7270,INSUMOS_AUX!A:F,6,FALSE),0)</f>
        <v>0</v>
      </c>
    </row>
    <row r="7271" spans="1:7">
      <c r="A7271" s="375">
        <v>36150</v>
      </c>
      <c r="B7271" s="372" t="s">
        <v>780</v>
      </c>
      <c r="C7271" s="374" t="s">
        <v>43</v>
      </c>
      <c r="D7271" s="374" t="s">
        <v>2</v>
      </c>
      <c r="E7271" s="375">
        <v>3.7577460000000002E-3</v>
      </c>
      <c r="F7271" s="268">
        <f>IF(C7271="MAT.",VLOOKUP(A7271,INSUMOS_AUX!A:F,6,FALSE),0)</f>
        <v>29.7</v>
      </c>
      <c r="G7271" s="375">
        <f>IF(C7271="M.O.",VLOOKUP(A7271,INSUMOS_AUX!A:F,6,FALSE),0)</f>
        <v>0</v>
      </c>
    </row>
    <row r="7272" spans="1:7" ht="21">
      <c r="A7272" s="375">
        <v>36153</v>
      </c>
      <c r="B7272" s="372" t="s">
        <v>4184</v>
      </c>
      <c r="C7272" s="374" t="s">
        <v>43</v>
      </c>
      <c r="D7272" s="374" t="s">
        <v>2</v>
      </c>
      <c r="E7272" s="375">
        <v>1.5265000000000001E-3</v>
      </c>
      <c r="F7272" s="268">
        <f>IF(C7272="MAT.",VLOOKUP(A7272,INSUMOS_AUX!A:F,6,FALSE),0)</f>
        <v>133.75</v>
      </c>
      <c r="G7272" s="375">
        <f>IF(C7272="M.O.",VLOOKUP(A7272,INSUMOS_AUX!A:F,6,FALSE),0)</f>
        <v>0</v>
      </c>
    </row>
    <row r="7273" spans="1:7">
      <c r="A7273" s="375">
        <v>37329</v>
      </c>
      <c r="B7273" s="372" t="s">
        <v>182</v>
      </c>
      <c r="C7273" s="374" t="s">
        <v>43</v>
      </c>
      <c r="D7273" s="374" t="s">
        <v>94</v>
      </c>
      <c r="E7273" s="375">
        <v>0.1469</v>
      </c>
      <c r="F7273" s="268">
        <f>IF(C7273="MAT.",VLOOKUP(A7273,INSUMOS_AUX!A:F,6,FALSE),0)</f>
        <v>37.21</v>
      </c>
      <c r="G7273" s="375">
        <f>IF(C7273="M.O.",VLOOKUP(A7273,INSUMOS_AUX!A:F,6,FALSE),0)</f>
        <v>0</v>
      </c>
    </row>
    <row r="7274" spans="1:7">
      <c r="A7274" s="375">
        <v>37370</v>
      </c>
      <c r="B7274" s="372" t="s">
        <v>104</v>
      </c>
      <c r="C7274" s="374" t="s">
        <v>43</v>
      </c>
      <c r="D7274" s="374" t="s">
        <v>97</v>
      </c>
      <c r="E7274" s="375">
        <v>1.42</v>
      </c>
      <c r="F7274" s="268">
        <f>IF(C7274="MAT.",VLOOKUP(A7274,INSUMOS_AUX!A:F,6,FALSE),0)</f>
        <v>1.7</v>
      </c>
      <c r="G7274" s="375">
        <f>IF(C7274="M.O.",VLOOKUP(A7274,INSUMOS_AUX!A:F,6,FALSE),0)</f>
        <v>0</v>
      </c>
    </row>
    <row r="7275" spans="1:7">
      <c r="A7275" s="375">
        <v>37371</v>
      </c>
      <c r="B7275" s="372" t="s">
        <v>105</v>
      </c>
      <c r="C7275" s="374" t="s">
        <v>43</v>
      </c>
      <c r="D7275" s="374" t="s">
        <v>97</v>
      </c>
      <c r="E7275" s="375">
        <v>1.42</v>
      </c>
      <c r="F7275" s="268">
        <f>IF(C7275="MAT.",VLOOKUP(A7275,INSUMOS_AUX!A:F,6,FALSE),0)</f>
        <v>0.64</v>
      </c>
      <c r="G7275" s="375">
        <f>IF(C7275="M.O.",VLOOKUP(A7275,INSUMOS_AUX!A:F,6,FALSE),0)</f>
        <v>0</v>
      </c>
    </row>
    <row r="7276" spans="1:7">
      <c r="A7276" s="375">
        <v>37372</v>
      </c>
      <c r="B7276" s="372" t="s">
        <v>106</v>
      </c>
      <c r="C7276" s="374" t="s">
        <v>43</v>
      </c>
      <c r="D7276" s="374" t="s">
        <v>97</v>
      </c>
      <c r="E7276" s="375">
        <v>1.42</v>
      </c>
      <c r="F7276" s="268">
        <f>IF(C7276="MAT.",VLOOKUP(A7276,INSUMOS_AUX!A:F,6,FALSE),0)</f>
        <v>0.37</v>
      </c>
      <c r="G7276" s="375">
        <f>IF(C7276="M.O.",VLOOKUP(A7276,INSUMOS_AUX!A:F,6,FALSE),0)</f>
        <v>0</v>
      </c>
    </row>
    <row r="7277" spans="1:7">
      <c r="A7277" s="375">
        <v>37373</v>
      </c>
      <c r="B7277" s="372" t="s">
        <v>107</v>
      </c>
      <c r="C7277" s="374" t="s">
        <v>43</v>
      </c>
      <c r="D7277" s="374" t="s">
        <v>97</v>
      </c>
      <c r="E7277" s="375">
        <v>1.42</v>
      </c>
      <c r="F7277" s="268">
        <f>IF(C7277="MAT.",VLOOKUP(A7277,INSUMOS_AUX!A:F,6,FALSE),0)</f>
        <v>0.02</v>
      </c>
      <c r="G7277" s="375">
        <f>IF(C7277="M.O.",VLOOKUP(A7277,INSUMOS_AUX!A:F,6,FALSE),0)</f>
        <v>0</v>
      </c>
    </row>
    <row r="7278" spans="1:7">
      <c r="A7278" s="375">
        <v>38382</v>
      </c>
      <c r="B7278" s="372" t="s">
        <v>2915</v>
      </c>
      <c r="C7278" s="374" t="s">
        <v>43</v>
      </c>
      <c r="D7278" s="374" t="s">
        <v>2</v>
      </c>
      <c r="E7278" s="375">
        <v>3.8766E-3</v>
      </c>
      <c r="F7278" s="268">
        <f>IF(C7278="MAT.",VLOOKUP(A7278,INSUMOS_AUX!A:F,6,FALSE),0)</f>
        <v>7.37</v>
      </c>
      <c r="G7278" s="375">
        <f>IF(C7278="M.O.",VLOOKUP(A7278,INSUMOS_AUX!A:F,6,FALSE),0)</f>
        <v>0</v>
      </c>
    </row>
    <row r="7279" spans="1:7">
      <c r="A7279" s="375">
        <v>38390</v>
      </c>
      <c r="B7279" s="372" t="s">
        <v>4067</v>
      </c>
      <c r="C7279" s="374" t="s">
        <v>43</v>
      </c>
      <c r="D7279" s="374" t="s">
        <v>2</v>
      </c>
      <c r="E7279" s="375">
        <v>2.1463300000000001E-3</v>
      </c>
      <c r="F7279" s="268">
        <f>IF(C7279="MAT.",VLOOKUP(A7279,INSUMOS_AUX!A:F,6,FALSE),0)</f>
        <v>22.22</v>
      </c>
      <c r="G7279" s="375">
        <f>IF(C7279="M.O.",VLOOKUP(A7279,INSUMOS_AUX!A:F,6,FALSE),0)</f>
        <v>0</v>
      </c>
    </row>
    <row r="7280" spans="1:7">
      <c r="A7280" s="375">
        <v>38393</v>
      </c>
      <c r="B7280" s="372" t="s">
        <v>4066</v>
      </c>
      <c r="C7280" s="374" t="s">
        <v>43</v>
      </c>
      <c r="D7280" s="374" t="s">
        <v>2</v>
      </c>
      <c r="E7280" s="375">
        <v>2.1463300000000001E-3</v>
      </c>
      <c r="F7280" s="268">
        <f>IF(C7280="MAT.",VLOOKUP(A7280,INSUMOS_AUX!A:F,6,FALSE),0)</f>
        <v>10.02</v>
      </c>
      <c r="G7280" s="375">
        <f>IF(C7280="M.O.",VLOOKUP(A7280,INSUMOS_AUX!A:F,6,FALSE),0)</f>
        <v>0</v>
      </c>
    </row>
    <row r="7281" spans="1:7">
      <c r="A7281" s="375">
        <v>38396</v>
      </c>
      <c r="B7281" s="372" t="s">
        <v>4090</v>
      </c>
      <c r="C7281" s="374" t="s">
        <v>43</v>
      </c>
      <c r="D7281" s="374" t="s">
        <v>2</v>
      </c>
      <c r="E7281" s="375">
        <v>7.6964000000000004E-5</v>
      </c>
      <c r="F7281" s="268">
        <f>IF(C7281="MAT.",VLOOKUP(A7281,INSUMOS_AUX!A:F,6,FALSE),0)</f>
        <v>308.81</v>
      </c>
      <c r="G7281" s="375">
        <f>IF(C7281="M.O.",VLOOKUP(A7281,INSUMOS_AUX!A:F,6,FALSE),0)</f>
        <v>0</v>
      </c>
    </row>
    <row r="7282" spans="1:7">
      <c r="A7282" s="375">
        <v>38399</v>
      </c>
      <c r="B7282" s="372" t="s">
        <v>914</v>
      </c>
      <c r="C7282" s="374" t="s">
        <v>43</v>
      </c>
      <c r="D7282" s="374" t="s">
        <v>2</v>
      </c>
      <c r="E7282" s="375">
        <v>3.8453599999999999E-4</v>
      </c>
      <c r="F7282" s="268">
        <f>IF(C7282="MAT.",VLOOKUP(A7282,INSUMOS_AUX!A:F,6,FALSE),0)</f>
        <v>123.87</v>
      </c>
      <c r="G7282" s="375">
        <f>IF(C7282="M.O.",VLOOKUP(A7282,INSUMOS_AUX!A:F,6,FALSE),0)</f>
        <v>0</v>
      </c>
    </row>
    <row r="7283" spans="1:7" ht="21">
      <c r="A7283" s="375">
        <v>38413</v>
      </c>
      <c r="B7283" s="372" t="s">
        <v>2921</v>
      </c>
      <c r="C7283" s="374" t="s">
        <v>43</v>
      </c>
      <c r="D7283" s="374" t="s">
        <v>2</v>
      </c>
      <c r="E7283" s="375">
        <v>6.2621999999999998E-5</v>
      </c>
      <c r="F7283" s="268">
        <f>IF(C7283="MAT.",VLOOKUP(A7283,INSUMOS_AUX!A:F,6,FALSE),0)</f>
        <v>623.17999999999995</v>
      </c>
      <c r="G7283" s="375">
        <f>IF(C7283="M.O.",VLOOKUP(A7283,INSUMOS_AUX!A:F,6,FALSE),0)</f>
        <v>0</v>
      </c>
    </row>
    <row r="7284" spans="1:7">
      <c r="A7284" s="375">
        <v>38476</v>
      </c>
      <c r="B7284" s="372" t="s">
        <v>2266</v>
      </c>
      <c r="C7284" s="374" t="s">
        <v>43</v>
      </c>
      <c r="D7284" s="374" t="s">
        <v>2</v>
      </c>
      <c r="E7284" s="375">
        <v>2.9209400000000001E-4</v>
      </c>
      <c r="F7284" s="268">
        <f>IF(C7284="MAT.",VLOOKUP(A7284,INSUMOS_AUX!A:F,6,FALSE),0)</f>
        <v>186.63</v>
      </c>
      <c r="G7284" s="375">
        <f>IF(C7284="M.O.",VLOOKUP(A7284,INSUMOS_AUX!A:F,6,FALSE),0)</f>
        <v>0</v>
      </c>
    </row>
    <row r="7285" spans="1:7">
      <c r="A7285" s="375">
        <v>38477</v>
      </c>
      <c r="B7285" s="372" t="s">
        <v>2267</v>
      </c>
      <c r="C7285" s="374" t="s">
        <v>43</v>
      </c>
      <c r="D7285" s="374" t="s">
        <v>2</v>
      </c>
      <c r="E7285" s="375">
        <v>6.2621999999999998E-5</v>
      </c>
      <c r="F7285" s="268">
        <f>IF(C7285="MAT.",VLOOKUP(A7285,INSUMOS_AUX!A:F,6,FALSE),0)</f>
        <v>528.54</v>
      </c>
      <c r="G7285" s="375">
        <f>IF(C7285="M.O.",VLOOKUP(A7285,INSUMOS_AUX!A:F,6,FALSE),0)</f>
        <v>0</v>
      </c>
    </row>
    <row r="7286" spans="1:7" ht="21">
      <c r="A7286" s="375">
        <v>4384</v>
      </c>
      <c r="B7286" s="372" t="s">
        <v>3512</v>
      </c>
      <c r="C7286" s="374" t="s">
        <v>43</v>
      </c>
      <c r="D7286" s="374" t="s">
        <v>2</v>
      </c>
      <c r="E7286" s="375">
        <v>2</v>
      </c>
      <c r="F7286" s="268">
        <f>IF(C7286="MAT.",VLOOKUP(A7286,INSUMOS_AUX!A:F,6,FALSE),0)</f>
        <v>13.5</v>
      </c>
      <c r="G7286" s="375">
        <f>IF(C7286="M.O.",VLOOKUP(A7286,INSUMOS_AUX!A:F,6,FALSE),0)</f>
        <v>0</v>
      </c>
    </row>
    <row r="7287" spans="1:7">
      <c r="A7287" s="375">
        <v>6111</v>
      </c>
      <c r="B7287" s="372" t="s">
        <v>109</v>
      </c>
      <c r="C7287" s="374" t="s">
        <v>92</v>
      </c>
      <c r="D7287" s="374" t="s">
        <v>97</v>
      </c>
      <c r="E7287" s="375">
        <v>0.49837900000000002</v>
      </c>
      <c r="F7287" s="268">
        <f>IF(C7287="MAT.",VLOOKUP(A7287,INSUMOS_AUX!A:F,6,FALSE),0)</f>
        <v>0</v>
      </c>
      <c r="G7287" s="375">
        <f>IF(C7287="M.O.",VLOOKUP(A7287,INSUMOS_AUX!A:F,6,FALSE),0)</f>
        <v>8.17</v>
      </c>
    </row>
    <row r="7288" spans="1:7">
      <c r="A7288" s="375">
        <v>6138</v>
      </c>
      <c r="B7288" s="372" t="s">
        <v>192</v>
      </c>
      <c r="C7288" s="374" t="s">
        <v>43</v>
      </c>
      <c r="D7288" s="374" t="s">
        <v>2</v>
      </c>
      <c r="E7288" s="375">
        <v>1</v>
      </c>
      <c r="F7288" s="268">
        <f>IF(C7288="MAT.",VLOOKUP(A7288,INSUMOS_AUX!A:F,6,FALSE),0)</f>
        <v>1.35</v>
      </c>
      <c r="G7288" s="375">
        <f>IF(C7288="M.O.",VLOOKUP(A7288,INSUMOS_AUX!A:F,6,FALSE),0)</f>
        <v>0</v>
      </c>
    </row>
    <row r="7289" spans="1:7">
      <c r="A7289" s="96"/>
      <c r="B7289" s="110"/>
      <c r="C7289" s="97"/>
      <c r="D7289" s="97"/>
      <c r="E7289" s="97"/>
      <c r="F7289" s="97"/>
      <c r="G7289" s="97"/>
    </row>
    <row r="7290" spans="1:7" ht="42">
      <c r="A7290" s="359" t="s">
        <v>6075</v>
      </c>
      <c r="B7290" s="358" t="s">
        <v>6076</v>
      </c>
      <c r="C7290" s="360" t="s">
        <v>75</v>
      </c>
      <c r="D7290" s="360" t="s">
        <v>2</v>
      </c>
      <c r="E7290" s="361">
        <v>5</v>
      </c>
      <c r="F7290" s="361">
        <f t="shared" ref="F7290:G7290" si="242">SUMPRODUCT($E7291:$E7328,F7291:F7328)</f>
        <v>359.58348593720007</v>
      </c>
      <c r="G7290" s="361">
        <f t="shared" si="242"/>
        <v>53.665660020000004</v>
      </c>
    </row>
    <row r="7291" spans="1:7">
      <c r="A7291" s="375">
        <v>10</v>
      </c>
      <c r="B7291" s="372" t="s">
        <v>332</v>
      </c>
      <c r="C7291" s="374" t="s">
        <v>43</v>
      </c>
      <c r="D7291" s="374" t="s">
        <v>2</v>
      </c>
      <c r="E7291" s="375">
        <v>3.7520496E-2</v>
      </c>
      <c r="F7291" s="268">
        <f>IF(C7291="MAT.",VLOOKUP(A7291,INSUMOS_AUX!A:F,6,FALSE),0)</f>
        <v>6.13</v>
      </c>
      <c r="G7291" s="375">
        <f>IF(C7291="M.O.",VLOOKUP(A7291,INSUMOS_AUX!A:F,6,FALSE),0)</f>
        <v>0</v>
      </c>
    </row>
    <row r="7292" spans="1:7" ht="21">
      <c r="A7292" s="375">
        <v>11359</v>
      </c>
      <c r="B7292" s="372" t="s">
        <v>5603</v>
      </c>
      <c r="C7292" s="374" t="s">
        <v>43</v>
      </c>
      <c r="D7292" s="374" t="s">
        <v>2</v>
      </c>
      <c r="E7292" s="375">
        <v>3.1683599999999997E-4</v>
      </c>
      <c r="F7292" s="268">
        <f>IF(C7292="MAT.",VLOOKUP(A7292,INSUMOS_AUX!A:F,6,FALSE),0)</f>
        <v>604.45000000000005</v>
      </c>
      <c r="G7292" s="375">
        <f>IF(C7292="M.O.",VLOOKUP(A7292,INSUMOS_AUX!A:F,6,FALSE),0)</f>
        <v>0</v>
      </c>
    </row>
    <row r="7293" spans="1:7" ht="21">
      <c r="A7293" s="375">
        <v>11795</v>
      </c>
      <c r="B7293" s="372" t="s">
        <v>6477</v>
      </c>
      <c r="C7293" s="374" t="s">
        <v>43</v>
      </c>
      <c r="D7293" s="374" t="s">
        <v>76</v>
      </c>
      <c r="E7293" s="375">
        <v>0.377</v>
      </c>
      <c r="F7293" s="268">
        <f>IF(C7293="MAT.",VLOOKUP(A7293,INSUMOS_AUX!A:F,6,FALSE),0)</f>
        <v>309.43</v>
      </c>
      <c r="G7293" s="375">
        <f>IF(C7293="M.O.",VLOOKUP(A7293,INSUMOS_AUX!A:F,6,FALSE),0)</f>
        <v>0</v>
      </c>
    </row>
    <row r="7294" spans="1:7">
      <c r="A7294" s="375">
        <v>12815</v>
      </c>
      <c r="B7294" s="372" t="s">
        <v>2406</v>
      </c>
      <c r="C7294" s="374" t="s">
        <v>43</v>
      </c>
      <c r="D7294" s="374" t="s">
        <v>2</v>
      </c>
      <c r="E7294" s="375">
        <v>4.2443387999999999E-2</v>
      </c>
      <c r="F7294" s="268">
        <f>IF(C7294="MAT.",VLOOKUP(A7294,INSUMOS_AUX!A:F,6,FALSE),0)</f>
        <v>5.65</v>
      </c>
      <c r="G7294" s="375">
        <f>IF(C7294="M.O.",VLOOKUP(A7294,INSUMOS_AUX!A:F,6,FALSE),0)</f>
        <v>0</v>
      </c>
    </row>
    <row r="7295" spans="1:7">
      <c r="A7295" s="375">
        <v>12892</v>
      </c>
      <c r="B7295" s="372" t="s">
        <v>328</v>
      </c>
      <c r="C7295" s="374" t="s">
        <v>43</v>
      </c>
      <c r="D7295" s="374" t="s">
        <v>98</v>
      </c>
      <c r="E7295" s="375">
        <v>6.4277927999999998E-2</v>
      </c>
      <c r="F7295" s="268">
        <f>IF(C7295="MAT.",VLOOKUP(A7295,INSUMOS_AUX!A:F,6,FALSE),0)</f>
        <v>9</v>
      </c>
      <c r="G7295" s="375">
        <f>IF(C7295="M.O.",VLOOKUP(A7295,INSUMOS_AUX!A:F,6,FALSE),0)</f>
        <v>0</v>
      </c>
    </row>
    <row r="7296" spans="1:7">
      <c r="A7296" s="375">
        <v>12893</v>
      </c>
      <c r="B7296" s="372" t="s">
        <v>329</v>
      </c>
      <c r="C7296" s="374" t="s">
        <v>43</v>
      </c>
      <c r="D7296" s="374" t="s">
        <v>98</v>
      </c>
      <c r="E7296" s="375">
        <v>7.4926799999999998E-3</v>
      </c>
      <c r="F7296" s="268">
        <f>IF(C7296="MAT.",VLOOKUP(A7296,INSUMOS_AUX!A:F,6,FALSE),0)</f>
        <v>48</v>
      </c>
      <c r="G7296" s="375">
        <f>IF(C7296="M.O.",VLOOKUP(A7296,INSUMOS_AUX!A:F,6,FALSE),0)</f>
        <v>0</v>
      </c>
    </row>
    <row r="7297" spans="1:7" ht="21">
      <c r="A7297" s="375">
        <v>13415</v>
      </c>
      <c r="B7297" s="372" t="s">
        <v>4594</v>
      </c>
      <c r="C7297" s="374" t="s">
        <v>43</v>
      </c>
      <c r="D7297" s="374" t="s">
        <v>2</v>
      </c>
      <c r="E7297" s="375">
        <v>1</v>
      </c>
      <c r="F7297" s="268">
        <f>IF(C7297="MAT.",VLOOKUP(A7297,INSUMOS_AUX!A:F,6,FALSE),0)</f>
        <v>44.9</v>
      </c>
      <c r="G7297" s="375">
        <f>IF(C7297="M.O.",VLOOKUP(A7297,INSUMOS_AUX!A:F,6,FALSE),0)</f>
        <v>0</v>
      </c>
    </row>
    <row r="7298" spans="1:7">
      <c r="A7298" s="375">
        <v>20269</v>
      </c>
      <c r="B7298" s="372" t="s">
        <v>2904</v>
      </c>
      <c r="C7298" s="374" t="s">
        <v>43</v>
      </c>
      <c r="D7298" s="374" t="s">
        <v>2</v>
      </c>
      <c r="E7298" s="375">
        <v>1</v>
      </c>
      <c r="F7298" s="268">
        <f>IF(C7298="MAT.",VLOOKUP(A7298,INSUMOS_AUX!A:F,6,FALSE),0)</f>
        <v>75.69</v>
      </c>
      <c r="G7298" s="375">
        <f>IF(C7298="M.O.",VLOOKUP(A7298,INSUMOS_AUX!A:F,6,FALSE),0)</f>
        <v>0</v>
      </c>
    </row>
    <row r="7299" spans="1:7">
      <c r="A7299" s="375">
        <v>25966</v>
      </c>
      <c r="B7299" s="372" t="s">
        <v>3980</v>
      </c>
      <c r="C7299" s="374" t="s">
        <v>43</v>
      </c>
      <c r="D7299" s="374" t="s">
        <v>113</v>
      </c>
      <c r="E7299" s="375">
        <v>7.0738199999999998E-3</v>
      </c>
      <c r="F7299" s="268">
        <f>IF(C7299="MAT.",VLOOKUP(A7299,INSUMOS_AUX!A:F,6,FALSE),0)</f>
        <v>13.63</v>
      </c>
      <c r="G7299" s="375">
        <f>IF(C7299="M.O.",VLOOKUP(A7299,INSUMOS_AUX!A:F,6,FALSE),0)</f>
        <v>0</v>
      </c>
    </row>
    <row r="7300" spans="1:7">
      <c r="A7300" s="375">
        <v>2696</v>
      </c>
      <c r="B7300" s="372" t="s">
        <v>129</v>
      </c>
      <c r="C7300" s="374" t="s">
        <v>92</v>
      </c>
      <c r="D7300" s="374" t="s">
        <v>97</v>
      </c>
      <c r="E7300" s="375">
        <v>0.50724999999999998</v>
      </c>
      <c r="F7300" s="268">
        <f>IF(C7300="MAT.",VLOOKUP(A7300,INSUMOS_AUX!A:F,6,FALSE),0)</f>
        <v>0</v>
      </c>
      <c r="G7300" s="375">
        <f>IF(C7300="M.O.",VLOOKUP(A7300,INSUMOS_AUX!A:F,6,FALSE),0)</f>
        <v>13.35</v>
      </c>
    </row>
    <row r="7301" spans="1:7">
      <c r="A7301" s="375">
        <v>2711</v>
      </c>
      <c r="B7301" s="372" t="s">
        <v>334</v>
      </c>
      <c r="C7301" s="374" t="s">
        <v>43</v>
      </c>
      <c r="D7301" s="374" t="s">
        <v>2</v>
      </c>
      <c r="E7301" s="375">
        <v>3.1103279999999999E-3</v>
      </c>
      <c r="F7301" s="268">
        <f>IF(C7301="MAT.",VLOOKUP(A7301,INSUMOS_AUX!A:F,6,FALSE),0)</f>
        <v>100.24</v>
      </c>
      <c r="G7301" s="375">
        <f>IF(C7301="M.O.",VLOOKUP(A7301,INSUMOS_AUX!A:F,6,FALSE),0)</f>
        <v>0</v>
      </c>
    </row>
    <row r="7302" spans="1:7">
      <c r="A7302" s="375">
        <v>3146</v>
      </c>
      <c r="B7302" s="372" t="s">
        <v>2416</v>
      </c>
      <c r="C7302" s="374" t="s">
        <v>43</v>
      </c>
      <c r="D7302" s="374" t="s">
        <v>2</v>
      </c>
      <c r="E7302" s="375">
        <v>0.13789999999999999</v>
      </c>
      <c r="F7302" s="268">
        <f>IF(C7302="MAT.",VLOOKUP(A7302,INSUMOS_AUX!A:F,6,FALSE),0)</f>
        <v>2.82</v>
      </c>
      <c r="G7302" s="375">
        <f>IF(C7302="M.O.",VLOOKUP(A7302,INSUMOS_AUX!A:F,6,FALSE),0)</f>
        <v>0</v>
      </c>
    </row>
    <row r="7303" spans="1:7">
      <c r="A7303" s="375">
        <v>36144</v>
      </c>
      <c r="B7303" s="372" t="s">
        <v>4026</v>
      </c>
      <c r="C7303" s="374" t="s">
        <v>43</v>
      </c>
      <c r="D7303" s="374" t="s">
        <v>2</v>
      </c>
      <c r="E7303" s="375">
        <v>0.52176009599999995</v>
      </c>
      <c r="F7303" s="268">
        <f>IF(C7303="MAT.",VLOOKUP(A7303,INSUMOS_AUX!A:F,6,FALSE),0)</f>
        <v>1.1200000000000001</v>
      </c>
      <c r="G7303" s="375">
        <f>IF(C7303="M.O.",VLOOKUP(A7303,INSUMOS_AUX!A:F,6,FALSE),0)</f>
        <v>0</v>
      </c>
    </row>
    <row r="7304" spans="1:7">
      <c r="A7304" s="375">
        <v>36146</v>
      </c>
      <c r="B7304" s="372" t="s">
        <v>3883</v>
      </c>
      <c r="C7304" s="374" t="s">
        <v>43</v>
      </c>
      <c r="D7304" s="374" t="s">
        <v>2</v>
      </c>
      <c r="E7304" s="375">
        <v>5.8046039999999997E-3</v>
      </c>
      <c r="F7304" s="268">
        <f>IF(C7304="MAT.",VLOOKUP(A7304,INSUMOS_AUX!A:F,6,FALSE),0)</f>
        <v>170</v>
      </c>
      <c r="G7304" s="375">
        <f>IF(C7304="M.O.",VLOOKUP(A7304,INSUMOS_AUX!A:F,6,FALSE),0)</f>
        <v>0</v>
      </c>
    </row>
    <row r="7305" spans="1:7" ht="21">
      <c r="A7305" s="375">
        <v>36149</v>
      </c>
      <c r="B7305" s="372" t="s">
        <v>4647</v>
      </c>
      <c r="C7305" s="374" t="s">
        <v>43</v>
      </c>
      <c r="D7305" s="374" t="s">
        <v>2</v>
      </c>
      <c r="E7305" s="375">
        <v>3.3695999999999999E-3</v>
      </c>
      <c r="F7305" s="268">
        <f>IF(C7305="MAT.",VLOOKUP(A7305,INSUMOS_AUX!A:F,6,FALSE),0)</f>
        <v>117.5</v>
      </c>
      <c r="G7305" s="375">
        <f>IF(C7305="M.O.",VLOOKUP(A7305,INSUMOS_AUX!A:F,6,FALSE),0)</f>
        <v>0</v>
      </c>
    </row>
    <row r="7306" spans="1:7">
      <c r="A7306" s="375">
        <v>36150</v>
      </c>
      <c r="B7306" s="372" t="s">
        <v>780</v>
      </c>
      <c r="C7306" s="374" t="s">
        <v>43</v>
      </c>
      <c r="D7306" s="374" t="s">
        <v>2</v>
      </c>
      <c r="E7306" s="375">
        <v>1.2384684E-2</v>
      </c>
      <c r="F7306" s="268">
        <f>IF(C7306="MAT.",VLOOKUP(A7306,INSUMOS_AUX!A:F,6,FALSE),0)</f>
        <v>29.7</v>
      </c>
      <c r="G7306" s="375">
        <f>IF(C7306="M.O.",VLOOKUP(A7306,INSUMOS_AUX!A:F,6,FALSE),0)</f>
        <v>0</v>
      </c>
    </row>
    <row r="7307" spans="1:7" ht="21">
      <c r="A7307" s="375">
        <v>36153</v>
      </c>
      <c r="B7307" s="372" t="s">
        <v>4184</v>
      </c>
      <c r="C7307" s="374" t="s">
        <v>43</v>
      </c>
      <c r="D7307" s="374" t="s">
        <v>2</v>
      </c>
      <c r="E7307" s="375">
        <v>5.0309999999999999E-3</v>
      </c>
      <c r="F7307" s="268">
        <f>IF(C7307="MAT.",VLOOKUP(A7307,INSUMOS_AUX!A:F,6,FALSE),0)</f>
        <v>133.75</v>
      </c>
      <c r="G7307" s="375">
        <f>IF(C7307="M.O.",VLOOKUP(A7307,INSUMOS_AUX!A:F,6,FALSE),0)</f>
        <v>0</v>
      </c>
    </row>
    <row r="7308" spans="1:7">
      <c r="A7308" s="375">
        <v>37329</v>
      </c>
      <c r="B7308" s="372" t="s">
        <v>182</v>
      </c>
      <c r="C7308" s="374" t="s">
        <v>43</v>
      </c>
      <c r="D7308" s="374" t="s">
        <v>94</v>
      </c>
      <c r="E7308" s="375">
        <v>2.5700000000000001E-2</v>
      </c>
      <c r="F7308" s="268">
        <f>IF(C7308="MAT.",VLOOKUP(A7308,INSUMOS_AUX!A:F,6,FALSE),0)</f>
        <v>37.21</v>
      </c>
      <c r="G7308" s="375">
        <f>IF(C7308="M.O.",VLOOKUP(A7308,INSUMOS_AUX!A:F,6,FALSE),0)</f>
        <v>0</v>
      </c>
    </row>
    <row r="7309" spans="1:7">
      <c r="A7309" s="375">
        <v>37370</v>
      </c>
      <c r="B7309" s="372" t="s">
        <v>104</v>
      </c>
      <c r="C7309" s="374" t="s">
        <v>43</v>
      </c>
      <c r="D7309" s="374" t="s">
        <v>97</v>
      </c>
      <c r="E7309" s="375">
        <v>4.68</v>
      </c>
      <c r="F7309" s="268">
        <f>IF(C7309="MAT.",VLOOKUP(A7309,INSUMOS_AUX!A:F,6,FALSE),0)</f>
        <v>1.7</v>
      </c>
      <c r="G7309" s="375">
        <f>IF(C7309="M.O.",VLOOKUP(A7309,INSUMOS_AUX!A:F,6,FALSE),0)</f>
        <v>0</v>
      </c>
    </row>
    <row r="7310" spans="1:7">
      <c r="A7310" s="375">
        <v>37371</v>
      </c>
      <c r="B7310" s="372" t="s">
        <v>105</v>
      </c>
      <c r="C7310" s="374" t="s">
        <v>43</v>
      </c>
      <c r="D7310" s="374" t="s">
        <v>97</v>
      </c>
      <c r="E7310" s="375">
        <v>4.68</v>
      </c>
      <c r="F7310" s="268">
        <f>IF(C7310="MAT.",VLOOKUP(A7310,INSUMOS_AUX!A:F,6,FALSE),0)</f>
        <v>0.64</v>
      </c>
      <c r="G7310" s="375">
        <f>IF(C7310="M.O.",VLOOKUP(A7310,INSUMOS_AUX!A:F,6,FALSE),0)</f>
        <v>0</v>
      </c>
    </row>
    <row r="7311" spans="1:7">
      <c r="A7311" s="375">
        <v>37372</v>
      </c>
      <c r="B7311" s="372" t="s">
        <v>106</v>
      </c>
      <c r="C7311" s="374" t="s">
        <v>43</v>
      </c>
      <c r="D7311" s="374" t="s">
        <v>97</v>
      </c>
      <c r="E7311" s="375">
        <v>4.68</v>
      </c>
      <c r="F7311" s="268">
        <f>IF(C7311="MAT.",VLOOKUP(A7311,INSUMOS_AUX!A:F,6,FALSE),0)</f>
        <v>0.37</v>
      </c>
      <c r="G7311" s="375">
        <f>IF(C7311="M.O.",VLOOKUP(A7311,INSUMOS_AUX!A:F,6,FALSE),0)</f>
        <v>0</v>
      </c>
    </row>
    <row r="7312" spans="1:7">
      <c r="A7312" s="375">
        <v>37373</v>
      </c>
      <c r="B7312" s="372" t="s">
        <v>107</v>
      </c>
      <c r="C7312" s="374" t="s">
        <v>43</v>
      </c>
      <c r="D7312" s="374" t="s">
        <v>97</v>
      </c>
      <c r="E7312" s="375">
        <v>4.68</v>
      </c>
      <c r="F7312" s="268">
        <f>IF(C7312="MAT.",VLOOKUP(A7312,INSUMOS_AUX!A:F,6,FALSE),0)</f>
        <v>0.02</v>
      </c>
      <c r="G7312" s="375">
        <f>IF(C7312="M.O.",VLOOKUP(A7312,INSUMOS_AUX!A:F,6,FALSE),0)</f>
        <v>0</v>
      </c>
    </row>
    <row r="7313" spans="1:7">
      <c r="A7313" s="375">
        <v>37588</v>
      </c>
      <c r="B7313" s="372" t="s">
        <v>283</v>
      </c>
      <c r="C7313" s="374" t="s">
        <v>43</v>
      </c>
      <c r="D7313" s="374" t="s">
        <v>2</v>
      </c>
      <c r="E7313" s="375">
        <v>1</v>
      </c>
      <c r="F7313" s="268">
        <f>IF(C7313="MAT.",VLOOKUP(A7313,INSUMOS_AUX!A:F,6,FALSE),0)</f>
        <v>20.29</v>
      </c>
      <c r="G7313" s="375">
        <f>IF(C7313="M.O.",VLOOKUP(A7313,INSUMOS_AUX!A:F,6,FALSE),0)</f>
        <v>0</v>
      </c>
    </row>
    <row r="7314" spans="1:7" ht="21">
      <c r="A7314" s="375">
        <v>37590</v>
      </c>
      <c r="B7314" s="372" t="s">
        <v>4172</v>
      </c>
      <c r="C7314" s="374" t="s">
        <v>43</v>
      </c>
      <c r="D7314" s="374" t="s">
        <v>2</v>
      </c>
      <c r="E7314" s="375">
        <v>2</v>
      </c>
      <c r="F7314" s="268">
        <f>IF(C7314="MAT.",VLOOKUP(A7314,INSUMOS_AUX!A:F,6,FALSE),0)</f>
        <v>22.74</v>
      </c>
      <c r="G7314" s="375">
        <f>IF(C7314="M.O.",VLOOKUP(A7314,INSUMOS_AUX!A:F,6,FALSE),0)</f>
        <v>0</v>
      </c>
    </row>
    <row r="7315" spans="1:7">
      <c r="A7315" s="375">
        <v>38382</v>
      </c>
      <c r="B7315" s="372" t="s">
        <v>2915</v>
      </c>
      <c r="C7315" s="374" t="s">
        <v>43</v>
      </c>
      <c r="D7315" s="374" t="s">
        <v>2</v>
      </c>
      <c r="E7315" s="375">
        <v>1.27764E-2</v>
      </c>
      <c r="F7315" s="268">
        <f>IF(C7315="MAT.",VLOOKUP(A7315,INSUMOS_AUX!A:F,6,FALSE),0)</f>
        <v>7.37</v>
      </c>
      <c r="G7315" s="375">
        <f>IF(C7315="M.O.",VLOOKUP(A7315,INSUMOS_AUX!A:F,6,FALSE),0)</f>
        <v>0</v>
      </c>
    </row>
    <row r="7316" spans="1:7">
      <c r="A7316" s="375">
        <v>38390</v>
      </c>
      <c r="B7316" s="372" t="s">
        <v>4067</v>
      </c>
      <c r="C7316" s="374" t="s">
        <v>43</v>
      </c>
      <c r="D7316" s="374" t="s">
        <v>2</v>
      </c>
      <c r="E7316" s="375">
        <v>7.0738199999999998E-3</v>
      </c>
      <c r="F7316" s="268">
        <f>IF(C7316="MAT.",VLOOKUP(A7316,INSUMOS_AUX!A:F,6,FALSE),0)</f>
        <v>22.22</v>
      </c>
      <c r="G7316" s="375">
        <f>IF(C7316="M.O.",VLOOKUP(A7316,INSUMOS_AUX!A:F,6,FALSE),0)</f>
        <v>0</v>
      </c>
    </row>
    <row r="7317" spans="1:7">
      <c r="A7317" s="375">
        <v>38393</v>
      </c>
      <c r="B7317" s="372" t="s">
        <v>4066</v>
      </c>
      <c r="C7317" s="374" t="s">
        <v>43</v>
      </c>
      <c r="D7317" s="374" t="s">
        <v>2</v>
      </c>
      <c r="E7317" s="375">
        <v>7.0738199999999998E-3</v>
      </c>
      <c r="F7317" s="268">
        <f>IF(C7317="MAT.",VLOOKUP(A7317,INSUMOS_AUX!A:F,6,FALSE),0)</f>
        <v>10.02</v>
      </c>
      <c r="G7317" s="375">
        <f>IF(C7317="M.O.",VLOOKUP(A7317,INSUMOS_AUX!A:F,6,FALSE),0)</f>
        <v>0</v>
      </c>
    </row>
    <row r="7318" spans="1:7">
      <c r="A7318" s="375">
        <v>38396</v>
      </c>
      <c r="B7318" s="372" t="s">
        <v>4090</v>
      </c>
      <c r="C7318" s="374" t="s">
        <v>43</v>
      </c>
      <c r="D7318" s="374" t="s">
        <v>2</v>
      </c>
      <c r="E7318" s="375">
        <v>2.53656E-4</v>
      </c>
      <c r="F7318" s="268">
        <f>IF(C7318="MAT.",VLOOKUP(A7318,INSUMOS_AUX!A:F,6,FALSE),0)</f>
        <v>308.81</v>
      </c>
      <c r="G7318" s="375">
        <f>IF(C7318="M.O.",VLOOKUP(A7318,INSUMOS_AUX!A:F,6,FALSE),0)</f>
        <v>0</v>
      </c>
    </row>
    <row r="7319" spans="1:7">
      <c r="A7319" s="375">
        <v>38399</v>
      </c>
      <c r="B7319" s="372" t="s">
        <v>914</v>
      </c>
      <c r="C7319" s="374" t="s">
        <v>43</v>
      </c>
      <c r="D7319" s="374" t="s">
        <v>2</v>
      </c>
      <c r="E7319" s="375">
        <v>1.2673439999999999E-3</v>
      </c>
      <c r="F7319" s="268">
        <f>IF(C7319="MAT.",VLOOKUP(A7319,INSUMOS_AUX!A:F,6,FALSE),0)</f>
        <v>123.87</v>
      </c>
      <c r="G7319" s="375">
        <f>IF(C7319="M.O.",VLOOKUP(A7319,INSUMOS_AUX!A:F,6,FALSE),0)</f>
        <v>0</v>
      </c>
    </row>
    <row r="7320" spans="1:7" ht="21">
      <c r="A7320" s="375">
        <v>38413</v>
      </c>
      <c r="B7320" s="372" t="s">
        <v>2921</v>
      </c>
      <c r="C7320" s="374" t="s">
        <v>43</v>
      </c>
      <c r="D7320" s="374" t="s">
        <v>2</v>
      </c>
      <c r="E7320" s="375">
        <v>2.06388E-4</v>
      </c>
      <c r="F7320" s="268">
        <f>IF(C7320="MAT.",VLOOKUP(A7320,INSUMOS_AUX!A:F,6,FALSE),0)</f>
        <v>623.17999999999995</v>
      </c>
      <c r="G7320" s="375">
        <f>IF(C7320="M.O.",VLOOKUP(A7320,INSUMOS_AUX!A:F,6,FALSE),0)</f>
        <v>0</v>
      </c>
    </row>
    <row r="7321" spans="1:7">
      <c r="A7321" s="375">
        <v>38476</v>
      </c>
      <c r="B7321" s="372" t="s">
        <v>2266</v>
      </c>
      <c r="C7321" s="374" t="s">
        <v>43</v>
      </c>
      <c r="D7321" s="374" t="s">
        <v>2</v>
      </c>
      <c r="E7321" s="375">
        <v>9.6267599999999998E-4</v>
      </c>
      <c r="F7321" s="268">
        <f>IF(C7321="MAT.",VLOOKUP(A7321,INSUMOS_AUX!A:F,6,FALSE),0)</f>
        <v>186.63</v>
      </c>
      <c r="G7321" s="375">
        <f>IF(C7321="M.O.",VLOOKUP(A7321,INSUMOS_AUX!A:F,6,FALSE),0)</f>
        <v>0</v>
      </c>
    </row>
    <row r="7322" spans="1:7">
      <c r="A7322" s="375">
        <v>38477</v>
      </c>
      <c r="B7322" s="372" t="s">
        <v>2267</v>
      </c>
      <c r="C7322" s="374" t="s">
        <v>43</v>
      </c>
      <c r="D7322" s="374" t="s">
        <v>2</v>
      </c>
      <c r="E7322" s="375">
        <v>2.06388E-4</v>
      </c>
      <c r="F7322" s="268">
        <f>IF(C7322="MAT.",VLOOKUP(A7322,INSUMOS_AUX!A:F,6,FALSE),0)</f>
        <v>528.54</v>
      </c>
      <c r="G7322" s="375">
        <f>IF(C7322="M.O.",VLOOKUP(A7322,INSUMOS_AUX!A:F,6,FALSE),0)</f>
        <v>0</v>
      </c>
    </row>
    <row r="7323" spans="1:7">
      <c r="A7323" s="375">
        <v>4755</v>
      </c>
      <c r="B7323" s="372" t="s">
        <v>3253</v>
      </c>
      <c r="C7323" s="374" t="s">
        <v>92</v>
      </c>
      <c r="D7323" s="374" t="s">
        <v>97</v>
      </c>
      <c r="E7323" s="375">
        <v>2.8029630000000001</v>
      </c>
      <c r="F7323" s="268">
        <f>IF(C7323="MAT.",VLOOKUP(A7323,INSUMOS_AUX!A:F,6,FALSE),0)</f>
        <v>0</v>
      </c>
      <c r="G7323" s="375">
        <f>IF(C7323="M.O.",VLOOKUP(A7323,INSUMOS_AUX!A:F,6,FALSE),0)</f>
        <v>12.55</v>
      </c>
    </row>
    <row r="7324" spans="1:7">
      <c r="A7324" s="375">
        <v>4823</v>
      </c>
      <c r="B7324" s="372" t="s">
        <v>3273</v>
      </c>
      <c r="C7324" s="374" t="s">
        <v>43</v>
      </c>
      <c r="D7324" s="374" t="s">
        <v>94</v>
      </c>
      <c r="E7324" s="375">
        <v>0.91149999999999998</v>
      </c>
      <c r="F7324" s="268">
        <f>IF(C7324="MAT.",VLOOKUP(A7324,INSUMOS_AUX!A:F,6,FALSE),0)</f>
        <v>26.82</v>
      </c>
      <c r="G7324" s="375">
        <f>IF(C7324="M.O.",VLOOKUP(A7324,INSUMOS_AUX!A:F,6,FALSE),0)</f>
        <v>0</v>
      </c>
    </row>
    <row r="7325" spans="1:7">
      <c r="A7325" s="375">
        <v>6111</v>
      </c>
      <c r="B7325" s="372" t="s">
        <v>109</v>
      </c>
      <c r="C7325" s="374" t="s">
        <v>92</v>
      </c>
      <c r="D7325" s="374" t="s">
        <v>97</v>
      </c>
      <c r="E7325" s="375">
        <v>1.4341109999999999</v>
      </c>
      <c r="F7325" s="268">
        <f>IF(C7325="MAT.",VLOOKUP(A7325,INSUMOS_AUX!A:F,6,FALSE),0)</f>
        <v>0</v>
      </c>
      <c r="G7325" s="375">
        <f>IF(C7325="M.O.",VLOOKUP(A7325,INSUMOS_AUX!A:F,6,FALSE),0)</f>
        <v>8.17</v>
      </c>
    </row>
    <row r="7326" spans="1:7">
      <c r="A7326" s="375">
        <v>6141</v>
      </c>
      <c r="B7326" s="372" t="s">
        <v>2247</v>
      </c>
      <c r="C7326" s="374" t="s">
        <v>43</v>
      </c>
      <c r="D7326" s="374" t="s">
        <v>2</v>
      </c>
      <c r="E7326" s="375">
        <v>1</v>
      </c>
      <c r="F7326" s="268">
        <f>IF(C7326="MAT.",VLOOKUP(A7326,INSUMOS_AUX!A:F,6,FALSE),0)</f>
        <v>3.05</v>
      </c>
      <c r="G7326" s="375">
        <f>IF(C7326="M.O.",VLOOKUP(A7326,INSUMOS_AUX!A:F,6,FALSE),0)</f>
        <v>0</v>
      </c>
    </row>
    <row r="7327" spans="1:7">
      <c r="A7327" s="375">
        <v>6148</v>
      </c>
      <c r="B7327" s="372" t="s">
        <v>4121</v>
      </c>
      <c r="C7327" s="374" t="s">
        <v>43</v>
      </c>
      <c r="D7327" s="374" t="s">
        <v>2</v>
      </c>
      <c r="E7327" s="375">
        <v>1</v>
      </c>
      <c r="F7327" s="268">
        <f>IF(C7327="MAT.",VLOOKUP(A7327,INSUMOS_AUX!A:F,6,FALSE),0)</f>
        <v>6.8</v>
      </c>
      <c r="G7327" s="375">
        <f>IF(C7327="M.O.",VLOOKUP(A7327,INSUMOS_AUX!A:F,6,FALSE),0)</f>
        <v>0</v>
      </c>
    </row>
    <row r="7328" spans="1:7" ht="21">
      <c r="A7328" s="375">
        <v>7568</v>
      </c>
      <c r="B7328" s="372" t="s">
        <v>347</v>
      </c>
      <c r="C7328" s="374" t="s">
        <v>43</v>
      </c>
      <c r="D7328" s="374" t="s">
        <v>2</v>
      </c>
      <c r="E7328" s="375">
        <v>6</v>
      </c>
      <c r="F7328" s="268">
        <f>IF(C7328="MAT.",VLOOKUP(A7328,INSUMOS_AUX!A:F,6,FALSE),0)</f>
        <v>0.36</v>
      </c>
      <c r="G7328" s="375">
        <f>IF(C7328="M.O.",VLOOKUP(A7328,INSUMOS_AUX!A:F,6,FALSE),0)</f>
        <v>0</v>
      </c>
    </row>
    <row r="7329" spans="1:7">
      <c r="A7329" s="96"/>
      <c r="B7329" s="110"/>
      <c r="C7329" s="97"/>
      <c r="D7329" s="97"/>
      <c r="E7329" s="97"/>
      <c r="F7329" s="97"/>
      <c r="G7329" s="97"/>
    </row>
    <row r="7330" spans="1:7" ht="42">
      <c r="A7330" s="359" t="s">
        <v>6077</v>
      </c>
      <c r="B7330" s="358" t="s">
        <v>6078</v>
      </c>
      <c r="C7330" s="360" t="s">
        <v>75</v>
      </c>
      <c r="D7330" s="360" t="s">
        <v>2</v>
      </c>
      <c r="E7330" s="361">
        <v>1</v>
      </c>
      <c r="F7330" s="361">
        <f t="shared" ref="F7330:G7330" si="243">SUMPRODUCT($E7331:$E7368,F7331:F7368)</f>
        <v>593.53773946409967</v>
      </c>
      <c r="G7330" s="361">
        <f t="shared" si="243"/>
        <v>42.862987750000002</v>
      </c>
    </row>
    <row r="7331" spans="1:7">
      <c r="A7331" s="375">
        <v>10</v>
      </c>
      <c r="B7331" s="372" t="s">
        <v>332</v>
      </c>
      <c r="C7331" s="374" t="s">
        <v>43</v>
      </c>
      <c r="D7331" s="374" t="s">
        <v>2</v>
      </c>
      <c r="E7331" s="375">
        <v>3.0385188E-2</v>
      </c>
      <c r="F7331" s="268">
        <f>IF(C7331="MAT.",VLOOKUP(A7331,INSUMOS_AUX!A:F,6,FALSE),0)</f>
        <v>6.13</v>
      </c>
      <c r="G7331" s="375">
        <f>IF(C7331="M.O.",VLOOKUP(A7331,INSUMOS_AUX!A:F,6,FALSE),0)</f>
        <v>0</v>
      </c>
    </row>
    <row r="7332" spans="1:7" ht="21">
      <c r="A7332" s="375">
        <v>11359</v>
      </c>
      <c r="B7332" s="372" t="s">
        <v>5603</v>
      </c>
      <c r="C7332" s="374" t="s">
        <v>43</v>
      </c>
      <c r="D7332" s="374" t="s">
        <v>2</v>
      </c>
      <c r="E7332" s="375">
        <v>2.5658300000000001E-4</v>
      </c>
      <c r="F7332" s="268">
        <f>IF(C7332="MAT.",VLOOKUP(A7332,INSUMOS_AUX!A:F,6,FALSE),0)</f>
        <v>604.45000000000005</v>
      </c>
      <c r="G7332" s="375">
        <f>IF(C7332="M.O.",VLOOKUP(A7332,INSUMOS_AUX!A:F,6,FALSE),0)</f>
        <v>0</v>
      </c>
    </row>
    <row r="7333" spans="1:7" ht="21">
      <c r="A7333" s="375">
        <v>11795</v>
      </c>
      <c r="B7333" s="372" t="s">
        <v>6477</v>
      </c>
      <c r="C7333" s="374" t="s">
        <v>43</v>
      </c>
      <c r="D7333" s="374" t="s">
        <v>76</v>
      </c>
      <c r="E7333" s="375">
        <v>1.0049999999999999</v>
      </c>
      <c r="F7333" s="268">
        <f>IF(C7333="MAT.",VLOOKUP(A7333,INSUMOS_AUX!A:F,6,FALSE),0)</f>
        <v>309.43</v>
      </c>
      <c r="G7333" s="375">
        <f>IF(C7333="M.O.",VLOOKUP(A7333,INSUMOS_AUX!A:F,6,FALSE),0)</f>
        <v>0</v>
      </c>
    </row>
    <row r="7334" spans="1:7">
      <c r="A7334" s="375">
        <v>12815</v>
      </c>
      <c r="B7334" s="372" t="s">
        <v>2406</v>
      </c>
      <c r="C7334" s="374" t="s">
        <v>43</v>
      </c>
      <c r="D7334" s="374" t="s">
        <v>2</v>
      </c>
      <c r="E7334" s="375">
        <v>3.4371889000000003E-2</v>
      </c>
      <c r="F7334" s="268">
        <f>IF(C7334="MAT.",VLOOKUP(A7334,INSUMOS_AUX!A:F,6,FALSE),0)</f>
        <v>5.65</v>
      </c>
      <c r="G7334" s="375">
        <f>IF(C7334="M.O.",VLOOKUP(A7334,INSUMOS_AUX!A:F,6,FALSE),0)</f>
        <v>0</v>
      </c>
    </row>
    <row r="7335" spans="1:7">
      <c r="A7335" s="375">
        <v>12892</v>
      </c>
      <c r="B7335" s="372" t="s">
        <v>328</v>
      </c>
      <c r="C7335" s="374" t="s">
        <v>43</v>
      </c>
      <c r="D7335" s="374" t="s">
        <v>98</v>
      </c>
      <c r="E7335" s="375">
        <v>5.2054134000000002E-2</v>
      </c>
      <c r="F7335" s="268">
        <f>IF(C7335="MAT.",VLOOKUP(A7335,INSUMOS_AUX!A:F,6,FALSE),0)</f>
        <v>9</v>
      </c>
      <c r="G7335" s="375">
        <f>IF(C7335="M.O.",VLOOKUP(A7335,INSUMOS_AUX!A:F,6,FALSE),0)</f>
        <v>0</v>
      </c>
    </row>
    <row r="7336" spans="1:7">
      <c r="A7336" s="375">
        <v>12893</v>
      </c>
      <c r="B7336" s="372" t="s">
        <v>329</v>
      </c>
      <c r="C7336" s="374" t="s">
        <v>43</v>
      </c>
      <c r="D7336" s="374" t="s">
        <v>98</v>
      </c>
      <c r="E7336" s="375">
        <v>6.06779E-3</v>
      </c>
      <c r="F7336" s="268">
        <f>IF(C7336="MAT.",VLOOKUP(A7336,INSUMOS_AUX!A:F,6,FALSE),0)</f>
        <v>48</v>
      </c>
      <c r="G7336" s="375">
        <f>IF(C7336="M.O.",VLOOKUP(A7336,INSUMOS_AUX!A:F,6,FALSE),0)</f>
        <v>0</v>
      </c>
    </row>
    <row r="7337" spans="1:7" ht="21">
      <c r="A7337" s="375">
        <v>13416</v>
      </c>
      <c r="B7337" s="372" t="s">
        <v>171</v>
      </c>
      <c r="C7337" s="374" t="s">
        <v>43</v>
      </c>
      <c r="D7337" s="374" t="s">
        <v>2</v>
      </c>
      <c r="E7337" s="375">
        <v>1</v>
      </c>
      <c r="F7337" s="268">
        <f>IF(C7337="MAT.",VLOOKUP(A7337,INSUMOS_AUX!A:F,6,FALSE),0)</f>
        <v>37.18</v>
      </c>
      <c r="G7337" s="375">
        <f>IF(C7337="M.O.",VLOOKUP(A7337,INSUMOS_AUX!A:F,6,FALSE),0)</f>
        <v>0</v>
      </c>
    </row>
    <row r="7338" spans="1:7">
      <c r="A7338" s="375">
        <v>1743</v>
      </c>
      <c r="B7338" s="372" t="s">
        <v>261</v>
      </c>
      <c r="C7338" s="374" t="s">
        <v>43</v>
      </c>
      <c r="D7338" s="374" t="s">
        <v>2</v>
      </c>
      <c r="E7338" s="375">
        <v>1</v>
      </c>
      <c r="F7338" s="268">
        <f>IF(C7338="MAT.",VLOOKUP(A7338,INSUMOS_AUX!A:F,6,FALSE),0)</f>
        <v>97.87</v>
      </c>
      <c r="G7338" s="375">
        <f>IF(C7338="M.O.",VLOOKUP(A7338,INSUMOS_AUX!A:F,6,FALSE),0)</f>
        <v>0</v>
      </c>
    </row>
    <row r="7339" spans="1:7">
      <c r="A7339" s="375">
        <v>25966</v>
      </c>
      <c r="B7339" s="372" t="s">
        <v>3980</v>
      </c>
      <c r="C7339" s="374" t="s">
        <v>43</v>
      </c>
      <c r="D7339" s="374" t="s">
        <v>113</v>
      </c>
      <c r="E7339" s="375">
        <v>5.7285849999999996E-3</v>
      </c>
      <c r="F7339" s="268">
        <f>IF(C7339="MAT.",VLOOKUP(A7339,INSUMOS_AUX!A:F,6,FALSE),0)</f>
        <v>13.63</v>
      </c>
      <c r="G7339" s="375">
        <f>IF(C7339="M.O.",VLOOKUP(A7339,INSUMOS_AUX!A:F,6,FALSE),0)</f>
        <v>0</v>
      </c>
    </row>
    <row r="7340" spans="1:7">
      <c r="A7340" s="375">
        <v>2696</v>
      </c>
      <c r="B7340" s="372" t="s">
        <v>129</v>
      </c>
      <c r="C7340" s="374" t="s">
        <v>92</v>
      </c>
      <c r="D7340" s="374" t="s">
        <v>97</v>
      </c>
      <c r="E7340" s="375">
        <v>0.52754000000000001</v>
      </c>
      <c r="F7340" s="268">
        <f>IF(C7340="MAT.",VLOOKUP(A7340,INSUMOS_AUX!A:F,6,FALSE),0)</f>
        <v>0</v>
      </c>
      <c r="G7340" s="375">
        <f>IF(C7340="M.O.",VLOOKUP(A7340,INSUMOS_AUX!A:F,6,FALSE),0)</f>
        <v>13.35</v>
      </c>
    </row>
    <row r="7341" spans="1:7">
      <c r="A7341" s="375">
        <v>2711</v>
      </c>
      <c r="B7341" s="372" t="s">
        <v>334</v>
      </c>
      <c r="C7341" s="374" t="s">
        <v>43</v>
      </c>
      <c r="D7341" s="374" t="s">
        <v>2</v>
      </c>
      <c r="E7341" s="375">
        <v>2.5188340000000002E-3</v>
      </c>
      <c r="F7341" s="268">
        <f>IF(C7341="MAT.",VLOOKUP(A7341,INSUMOS_AUX!A:F,6,FALSE),0)</f>
        <v>100.24</v>
      </c>
      <c r="G7341" s="375">
        <f>IF(C7341="M.O.",VLOOKUP(A7341,INSUMOS_AUX!A:F,6,FALSE),0)</f>
        <v>0</v>
      </c>
    </row>
    <row r="7342" spans="1:7">
      <c r="A7342" s="375">
        <v>3146</v>
      </c>
      <c r="B7342" s="372" t="s">
        <v>2416</v>
      </c>
      <c r="C7342" s="374" t="s">
        <v>43</v>
      </c>
      <c r="D7342" s="374" t="s">
        <v>2</v>
      </c>
      <c r="E7342" s="375">
        <v>0.13789999999999999</v>
      </c>
      <c r="F7342" s="268">
        <f>IF(C7342="MAT.",VLOOKUP(A7342,INSUMOS_AUX!A:F,6,FALSE),0)</f>
        <v>2.82</v>
      </c>
      <c r="G7342" s="375">
        <f>IF(C7342="M.O.",VLOOKUP(A7342,INSUMOS_AUX!A:F,6,FALSE),0)</f>
        <v>0</v>
      </c>
    </row>
    <row r="7343" spans="1:7">
      <c r="A7343" s="375">
        <v>36144</v>
      </c>
      <c r="B7343" s="372" t="s">
        <v>4026</v>
      </c>
      <c r="C7343" s="374" t="s">
        <v>43</v>
      </c>
      <c r="D7343" s="374" t="s">
        <v>2</v>
      </c>
      <c r="E7343" s="375">
        <v>0.42253648799999999</v>
      </c>
      <c r="F7343" s="268">
        <f>IF(C7343="MAT.",VLOOKUP(A7343,INSUMOS_AUX!A:F,6,FALSE),0)</f>
        <v>1.1200000000000001</v>
      </c>
      <c r="G7343" s="375">
        <f>IF(C7343="M.O.",VLOOKUP(A7343,INSUMOS_AUX!A:F,6,FALSE),0)</f>
        <v>0</v>
      </c>
    </row>
    <row r="7344" spans="1:7">
      <c r="A7344" s="375">
        <v>36146</v>
      </c>
      <c r="B7344" s="372" t="s">
        <v>3883</v>
      </c>
      <c r="C7344" s="374" t="s">
        <v>43</v>
      </c>
      <c r="D7344" s="374" t="s">
        <v>2</v>
      </c>
      <c r="E7344" s="375">
        <v>4.700737E-3</v>
      </c>
      <c r="F7344" s="268">
        <f>IF(C7344="MAT.",VLOOKUP(A7344,INSUMOS_AUX!A:F,6,FALSE),0)</f>
        <v>170</v>
      </c>
      <c r="G7344" s="375">
        <f>IF(C7344="M.O.",VLOOKUP(A7344,INSUMOS_AUX!A:F,6,FALSE),0)</f>
        <v>0</v>
      </c>
    </row>
    <row r="7345" spans="1:7" ht="21">
      <c r="A7345" s="375">
        <v>36149</v>
      </c>
      <c r="B7345" s="372" t="s">
        <v>4647</v>
      </c>
      <c r="C7345" s="374" t="s">
        <v>43</v>
      </c>
      <c r="D7345" s="374" t="s">
        <v>2</v>
      </c>
      <c r="E7345" s="375">
        <v>2.7288E-3</v>
      </c>
      <c r="F7345" s="268">
        <f>IF(C7345="MAT.",VLOOKUP(A7345,INSUMOS_AUX!A:F,6,FALSE),0)</f>
        <v>117.5</v>
      </c>
      <c r="G7345" s="375">
        <f>IF(C7345="M.O.",VLOOKUP(A7345,INSUMOS_AUX!A:F,6,FALSE),0)</f>
        <v>0</v>
      </c>
    </row>
    <row r="7346" spans="1:7">
      <c r="A7346" s="375">
        <v>36150</v>
      </c>
      <c r="B7346" s="372" t="s">
        <v>780</v>
      </c>
      <c r="C7346" s="374" t="s">
        <v>43</v>
      </c>
      <c r="D7346" s="374" t="s">
        <v>2</v>
      </c>
      <c r="E7346" s="375">
        <v>1.0029477E-2</v>
      </c>
      <c r="F7346" s="268">
        <f>IF(C7346="MAT.",VLOOKUP(A7346,INSUMOS_AUX!A:F,6,FALSE),0)</f>
        <v>29.7</v>
      </c>
      <c r="G7346" s="375">
        <f>IF(C7346="M.O.",VLOOKUP(A7346,INSUMOS_AUX!A:F,6,FALSE),0)</f>
        <v>0</v>
      </c>
    </row>
    <row r="7347" spans="1:7" ht="21">
      <c r="A7347" s="375">
        <v>36153</v>
      </c>
      <c r="B7347" s="372" t="s">
        <v>4184</v>
      </c>
      <c r="C7347" s="374" t="s">
        <v>43</v>
      </c>
      <c r="D7347" s="374" t="s">
        <v>2</v>
      </c>
      <c r="E7347" s="375">
        <v>4.0742499999999997E-3</v>
      </c>
      <c r="F7347" s="268">
        <f>IF(C7347="MAT.",VLOOKUP(A7347,INSUMOS_AUX!A:F,6,FALSE),0)</f>
        <v>133.75</v>
      </c>
      <c r="G7347" s="375">
        <f>IF(C7347="M.O.",VLOOKUP(A7347,INSUMOS_AUX!A:F,6,FALSE),0)</f>
        <v>0</v>
      </c>
    </row>
    <row r="7348" spans="1:7">
      <c r="A7348" s="375">
        <v>37329</v>
      </c>
      <c r="B7348" s="372" t="s">
        <v>182</v>
      </c>
      <c r="C7348" s="374" t="s">
        <v>43</v>
      </c>
      <c r="D7348" s="374" t="s">
        <v>94</v>
      </c>
      <c r="E7348" s="375">
        <v>3.5099999999999999E-2</v>
      </c>
      <c r="F7348" s="268">
        <f>IF(C7348="MAT.",VLOOKUP(A7348,INSUMOS_AUX!A:F,6,FALSE),0)</f>
        <v>37.21</v>
      </c>
      <c r="G7348" s="375">
        <f>IF(C7348="M.O.",VLOOKUP(A7348,INSUMOS_AUX!A:F,6,FALSE),0)</f>
        <v>0</v>
      </c>
    </row>
    <row r="7349" spans="1:7">
      <c r="A7349" s="375">
        <v>37370</v>
      </c>
      <c r="B7349" s="372" t="s">
        <v>104</v>
      </c>
      <c r="C7349" s="374" t="s">
        <v>43</v>
      </c>
      <c r="D7349" s="374" t="s">
        <v>97</v>
      </c>
      <c r="E7349" s="375">
        <v>3.79</v>
      </c>
      <c r="F7349" s="268">
        <f>IF(C7349="MAT.",VLOOKUP(A7349,INSUMOS_AUX!A:F,6,FALSE),0)</f>
        <v>1.7</v>
      </c>
      <c r="G7349" s="375">
        <f>IF(C7349="M.O.",VLOOKUP(A7349,INSUMOS_AUX!A:F,6,FALSE),0)</f>
        <v>0</v>
      </c>
    </row>
    <row r="7350" spans="1:7">
      <c r="A7350" s="375">
        <v>37371</v>
      </c>
      <c r="B7350" s="372" t="s">
        <v>105</v>
      </c>
      <c r="C7350" s="374" t="s">
        <v>43</v>
      </c>
      <c r="D7350" s="374" t="s">
        <v>97</v>
      </c>
      <c r="E7350" s="375">
        <v>3.79</v>
      </c>
      <c r="F7350" s="268">
        <f>IF(C7350="MAT.",VLOOKUP(A7350,INSUMOS_AUX!A:F,6,FALSE),0)</f>
        <v>0.64</v>
      </c>
      <c r="G7350" s="375">
        <f>IF(C7350="M.O.",VLOOKUP(A7350,INSUMOS_AUX!A:F,6,FALSE),0)</f>
        <v>0</v>
      </c>
    </row>
    <row r="7351" spans="1:7">
      <c r="A7351" s="375">
        <v>37372</v>
      </c>
      <c r="B7351" s="372" t="s">
        <v>106</v>
      </c>
      <c r="C7351" s="374" t="s">
        <v>43</v>
      </c>
      <c r="D7351" s="374" t="s">
        <v>97</v>
      </c>
      <c r="E7351" s="375">
        <v>3.79</v>
      </c>
      <c r="F7351" s="268">
        <f>IF(C7351="MAT.",VLOOKUP(A7351,INSUMOS_AUX!A:F,6,FALSE),0)</f>
        <v>0.37</v>
      </c>
      <c r="G7351" s="375">
        <f>IF(C7351="M.O.",VLOOKUP(A7351,INSUMOS_AUX!A:F,6,FALSE),0)</f>
        <v>0</v>
      </c>
    </row>
    <row r="7352" spans="1:7">
      <c r="A7352" s="375">
        <v>37373</v>
      </c>
      <c r="B7352" s="372" t="s">
        <v>107</v>
      </c>
      <c r="C7352" s="374" t="s">
        <v>43</v>
      </c>
      <c r="D7352" s="374" t="s">
        <v>97</v>
      </c>
      <c r="E7352" s="375">
        <v>3.79</v>
      </c>
      <c r="F7352" s="268">
        <f>IF(C7352="MAT.",VLOOKUP(A7352,INSUMOS_AUX!A:F,6,FALSE),0)</f>
        <v>0.02</v>
      </c>
      <c r="G7352" s="375">
        <f>IF(C7352="M.O.",VLOOKUP(A7352,INSUMOS_AUX!A:F,6,FALSE),0)</f>
        <v>0</v>
      </c>
    </row>
    <row r="7353" spans="1:7" ht="21">
      <c r="A7353" s="375">
        <v>37591</v>
      </c>
      <c r="B7353" s="372" t="s">
        <v>247</v>
      </c>
      <c r="C7353" s="374" t="s">
        <v>43</v>
      </c>
      <c r="D7353" s="374" t="s">
        <v>2</v>
      </c>
      <c r="E7353" s="375">
        <v>2</v>
      </c>
      <c r="F7353" s="268">
        <f>IF(C7353="MAT.",VLOOKUP(A7353,INSUMOS_AUX!A:F,6,FALSE),0)</f>
        <v>31.65</v>
      </c>
      <c r="G7353" s="375">
        <f>IF(C7353="M.O.",VLOOKUP(A7353,INSUMOS_AUX!A:F,6,FALSE),0)</f>
        <v>0</v>
      </c>
    </row>
    <row r="7354" spans="1:7">
      <c r="A7354" s="375">
        <v>38382</v>
      </c>
      <c r="B7354" s="372" t="s">
        <v>2915</v>
      </c>
      <c r="C7354" s="374" t="s">
        <v>43</v>
      </c>
      <c r="D7354" s="374" t="s">
        <v>2</v>
      </c>
      <c r="E7354" s="375">
        <v>1.03467E-2</v>
      </c>
      <c r="F7354" s="268">
        <f>IF(C7354="MAT.",VLOOKUP(A7354,INSUMOS_AUX!A:F,6,FALSE),0)</f>
        <v>7.37</v>
      </c>
      <c r="G7354" s="375">
        <f>IF(C7354="M.O.",VLOOKUP(A7354,INSUMOS_AUX!A:F,6,FALSE),0)</f>
        <v>0</v>
      </c>
    </row>
    <row r="7355" spans="1:7">
      <c r="A7355" s="375">
        <v>38390</v>
      </c>
      <c r="B7355" s="372" t="s">
        <v>4067</v>
      </c>
      <c r="C7355" s="374" t="s">
        <v>43</v>
      </c>
      <c r="D7355" s="374" t="s">
        <v>2</v>
      </c>
      <c r="E7355" s="375">
        <v>5.7285849999999996E-3</v>
      </c>
      <c r="F7355" s="268">
        <f>IF(C7355="MAT.",VLOOKUP(A7355,INSUMOS_AUX!A:F,6,FALSE),0)</f>
        <v>22.22</v>
      </c>
      <c r="G7355" s="375">
        <f>IF(C7355="M.O.",VLOOKUP(A7355,INSUMOS_AUX!A:F,6,FALSE),0)</f>
        <v>0</v>
      </c>
    </row>
    <row r="7356" spans="1:7">
      <c r="A7356" s="375">
        <v>38393</v>
      </c>
      <c r="B7356" s="372" t="s">
        <v>4066</v>
      </c>
      <c r="C7356" s="374" t="s">
        <v>43</v>
      </c>
      <c r="D7356" s="374" t="s">
        <v>2</v>
      </c>
      <c r="E7356" s="375">
        <v>5.7285849999999996E-3</v>
      </c>
      <c r="F7356" s="268">
        <f>IF(C7356="MAT.",VLOOKUP(A7356,INSUMOS_AUX!A:F,6,FALSE),0)</f>
        <v>10.02</v>
      </c>
      <c r="G7356" s="375">
        <f>IF(C7356="M.O.",VLOOKUP(A7356,INSUMOS_AUX!A:F,6,FALSE),0)</f>
        <v>0</v>
      </c>
    </row>
    <row r="7357" spans="1:7">
      <c r="A7357" s="375">
        <v>38396</v>
      </c>
      <c r="B7357" s="372" t="s">
        <v>4090</v>
      </c>
      <c r="C7357" s="374" t="s">
        <v>43</v>
      </c>
      <c r="D7357" s="374" t="s">
        <v>2</v>
      </c>
      <c r="E7357" s="375">
        <v>2.0541799999999999E-4</v>
      </c>
      <c r="F7357" s="268">
        <f>IF(C7357="MAT.",VLOOKUP(A7357,INSUMOS_AUX!A:F,6,FALSE),0)</f>
        <v>308.81</v>
      </c>
      <c r="G7357" s="375">
        <f>IF(C7357="M.O.",VLOOKUP(A7357,INSUMOS_AUX!A:F,6,FALSE),0)</f>
        <v>0</v>
      </c>
    </row>
    <row r="7358" spans="1:7">
      <c r="A7358" s="375">
        <v>38399</v>
      </c>
      <c r="B7358" s="372" t="s">
        <v>914</v>
      </c>
      <c r="C7358" s="374" t="s">
        <v>43</v>
      </c>
      <c r="D7358" s="374" t="s">
        <v>2</v>
      </c>
      <c r="E7358" s="375">
        <v>1.026332E-3</v>
      </c>
      <c r="F7358" s="268">
        <f>IF(C7358="MAT.",VLOOKUP(A7358,INSUMOS_AUX!A:F,6,FALSE),0)</f>
        <v>123.87</v>
      </c>
      <c r="G7358" s="375">
        <f>IF(C7358="M.O.",VLOOKUP(A7358,INSUMOS_AUX!A:F,6,FALSE),0)</f>
        <v>0</v>
      </c>
    </row>
    <row r="7359" spans="1:7" ht="21">
      <c r="A7359" s="375">
        <v>38413</v>
      </c>
      <c r="B7359" s="372" t="s">
        <v>2921</v>
      </c>
      <c r="C7359" s="374" t="s">
        <v>43</v>
      </c>
      <c r="D7359" s="374" t="s">
        <v>2</v>
      </c>
      <c r="E7359" s="375">
        <v>1.6713899999999999E-4</v>
      </c>
      <c r="F7359" s="268">
        <f>IF(C7359="MAT.",VLOOKUP(A7359,INSUMOS_AUX!A:F,6,FALSE),0)</f>
        <v>623.17999999999995</v>
      </c>
      <c r="G7359" s="375">
        <f>IF(C7359="M.O.",VLOOKUP(A7359,INSUMOS_AUX!A:F,6,FALSE),0)</f>
        <v>0</v>
      </c>
    </row>
    <row r="7360" spans="1:7">
      <c r="A7360" s="375">
        <v>38476</v>
      </c>
      <c r="B7360" s="372" t="s">
        <v>2266</v>
      </c>
      <c r="C7360" s="374" t="s">
        <v>43</v>
      </c>
      <c r="D7360" s="374" t="s">
        <v>2</v>
      </c>
      <c r="E7360" s="375">
        <v>7.7960300000000002E-4</v>
      </c>
      <c r="F7360" s="268">
        <f>IF(C7360="MAT.",VLOOKUP(A7360,INSUMOS_AUX!A:F,6,FALSE),0)</f>
        <v>186.63</v>
      </c>
      <c r="G7360" s="375">
        <f>IF(C7360="M.O.",VLOOKUP(A7360,INSUMOS_AUX!A:F,6,FALSE),0)</f>
        <v>0</v>
      </c>
    </row>
    <row r="7361" spans="1:7">
      <c r="A7361" s="375">
        <v>38477</v>
      </c>
      <c r="B7361" s="372" t="s">
        <v>2267</v>
      </c>
      <c r="C7361" s="374" t="s">
        <v>43</v>
      </c>
      <c r="D7361" s="374" t="s">
        <v>2</v>
      </c>
      <c r="E7361" s="375">
        <v>1.6713899999999999E-4</v>
      </c>
      <c r="F7361" s="268">
        <f>IF(C7361="MAT.",VLOOKUP(A7361,INSUMOS_AUX!A:F,6,FALSE),0)</f>
        <v>528.54</v>
      </c>
      <c r="G7361" s="375">
        <f>IF(C7361="M.O.",VLOOKUP(A7361,INSUMOS_AUX!A:F,6,FALSE),0)</f>
        <v>0</v>
      </c>
    </row>
    <row r="7362" spans="1:7">
      <c r="A7362" s="375">
        <v>4755</v>
      </c>
      <c r="B7362" s="372" t="s">
        <v>3253</v>
      </c>
      <c r="C7362" s="374" t="s">
        <v>92</v>
      </c>
      <c r="D7362" s="374" t="s">
        <v>97</v>
      </c>
      <c r="E7362" s="375">
        <v>1.9934430000000001</v>
      </c>
      <c r="F7362" s="268">
        <f>IF(C7362="MAT.",VLOOKUP(A7362,INSUMOS_AUX!A:F,6,FALSE),0)</f>
        <v>0</v>
      </c>
      <c r="G7362" s="375">
        <f>IF(C7362="M.O.",VLOOKUP(A7362,INSUMOS_AUX!A:F,6,FALSE),0)</f>
        <v>12.55</v>
      </c>
    </row>
    <row r="7363" spans="1:7">
      <c r="A7363" s="375">
        <v>4823</v>
      </c>
      <c r="B7363" s="372" t="s">
        <v>3273</v>
      </c>
      <c r="C7363" s="374" t="s">
        <v>43</v>
      </c>
      <c r="D7363" s="374" t="s">
        <v>94</v>
      </c>
      <c r="E7363" s="375">
        <v>0.82020000000000004</v>
      </c>
      <c r="F7363" s="268">
        <f>IF(C7363="MAT.",VLOOKUP(A7363,INSUMOS_AUX!A:F,6,FALSE),0)</f>
        <v>26.82</v>
      </c>
      <c r="G7363" s="375">
        <f>IF(C7363="M.O.",VLOOKUP(A7363,INSUMOS_AUX!A:F,6,FALSE),0)</f>
        <v>0</v>
      </c>
    </row>
    <row r="7364" spans="1:7">
      <c r="A7364" s="375">
        <v>6111</v>
      </c>
      <c r="B7364" s="372" t="s">
        <v>109</v>
      </c>
      <c r="C7364" s="374" t="s">
        <v>92</v>
      </c>
      <c r="D7364" s="374" t="s">
        <v>97</v>
      </c>
      <c r="E7364" s="375">
        <v>1.32223</v>
      </c>
      <c r="F7364" s="268">
        <f>IF(C7364="MAT.",VLOOKUP(A7364,INSUMOS_AUX!A:F,6,FALSE),0)</f>
        <v>0</v>
      </c>
      <c r="G7364" s="375">
        <f>IF(C7364="M.O.",VLOOKUP(A7364,INSUMOS_AUX!A:F,6,FALSE),0)</f>
        <v>8.17</v>
      </c>
    </row>
    <row r="7365" spans="1:7">
      <c r="A7365" s="375">
        <v>6141</v>
      </c>
      <c r="B7365" s="372" t="s">
        <v>2247</v>
      </c>
      <c r="C7365" s="374" t="s">
        <v>43</v>
      </c>
      <c r="D7365" s="374" t="s">
        <v>2</v>
      </c>
      <c r="E7365" s="375">
        <v>1</v>
      </c>
      <c r="F7365" s="268">
        <f>IF(C7365="MAT.",VLOOKUP(A7365,INSUMOS_AUX!A:F,6,FALSE),0)</f>
        <v>3.05</v>
      </c>
      <c r="G7365" s="375">
        <f>IF(C7365="M.O.",VLOOKUP(A7365,INSUMOS_AUX!A:F,6,FALSE),0)</f>
        <v>0</v>
      </c>
    </row>
    <row r="7366" spans="1:7">
      <c r="A7366" s="375">
        <v>6148</v>
      </c>
      <c r="B7366" s="372" t="s">
        <v>4121</v>
      </c>
      <c r="C7366" s="374" t="s">
        <v>43</v>
      </c>
      <c r="D7366" s="374" t="s">
        <v>2</v>
      </c>
      <c r="E7366" s="375">
        <v>1</v>
      </c>
      <c r="F7366" s="268">
        <f>IF(C7366="MAT.",VLOOKUP(A7366,INSUMOS_AUX!A:F,6,FALSE),0)</f>
        <v>6.8</v>
      </c>
      <c r="G7366" s="375">
        <f>IF(C7366="M.O.",VLOOKUP(A7366,INSUMOS_AUX!A:F,6,FALSE),0)</f>
        <v>0</v>
      </c>
    </row>
    <row r="7367" spans="1:7">
      <c r="A7367" s="375">
        <v>6157</v>
      </c>
      <c r="B7367" s="372" t="s">
        <v>390</v>
      </c>
      <c r="C7367" s="374" t="s">
        <v>43</v>
      </c>
      <c r="D7367" s="374" t="s">
        <v>2</v>
      </c>
      <c r="E7367" s="375">
        <v>1</v>
      </c>
      <c r="F7367" s="268">
        <f>IF(C7367="MAT.",VLOOKUP(A7367,INSUMOS_AUX!A:F,6,FALSE),0)</f>
        <v>33.31</v>
      </c>
      <c r="G7367" s="375">
        <f>IF(C7367="M.O.",VLOOKUP(A7367,INSUMOS_AUX!A:F,6,FALSE),0)</f>
        <v>0</v>
      </c>
    </row>
    <row r="7368" spans="1:7" ht="21">
      <c r="A7368" s="375">
        <v>7568</v>
      </c>
      <c r="B7368" s="372" t="s">
        <v>347</v>
      </c>
      <c r="C7368" s="374" t="s">
        <v>43</v>
      </c>
      <c r="D7368" s="374" t="s">
        <v>2</v>
      </c>
      <c r="E7368" s="375">
        <v>6</v>
      </c>
      <c r="F7368" s="268">
        <f>IF(C7368="MAT.",VLOOKUP(A7368,INSUMOS_AUX!A:F,6,FALSE),0)</f>
        <v>0.36</v>
      </c>
      <c r="G7368" s="375">
        <f>IF(C7368="M.O.",VLOOKUP(A7368,INSUMOS_AUX!A:F,6,FALSE),0)</f>
        <v>0</v>
      </c>
    </row>
    <row r="7369" spans="1:7">
      <c r="A7369" s="96"/>
      <c r="B7369" s="110"/>
      <c r="C7369" s="97"/>
      <c r="D7369" s="97"/>
      <c r="E7369" s="97"/>
      <c r="F7369" s="97"/>
      <c r="G7369" s="97"/>
    </row>
    <row r="7370" spans="1:7" ht="21">
      <c r="A7370" s="359" t="s">
        <v>6079</v>
      </c>
      <c r="B7370" s="358" t="s">
        <v>6080</v>
      </c>
      <c r="C7370" s="360" t="s">
        <v>75</v>
      </c>
      <c r="D7370" s="360" t="s">
        <v>2</v>
      </c>
      <c r="E7370" s="361">
        <v>1</v>
      </c>
      <c r="F7370" s="361">
        <f t="shared" ref="F7370:G7370" si="244">SUMPRODUCT($E7371:$E7398,F7371:F7398)</f>
        <v>50.511495342500005</v>
      </c>
      <c r="G7370" s="361">
        <f t="shared" si="244"/>
        <v>8.6812378500000005</v>
      </c>
    </row>
    <row r="7371" spans="1:7">
      <c r="A7371" s="375">
        <v>10</v>
      </c>
      <c r="B7371" s="372" t="s">
        <v>332</v>
      </c>
      <c r="C7371" s="374" t="s">
        <v>43</v>
      </c>
      <c r="D7371" s="374" t="s">
        <v>2</v>
      </c>
      <c r="E7371" s="375">
        <v>6.0128999999999998E-3</v>
      </c>
      <c r="F7371" s="268">
        <f>IF(C7371="MAT.",VLOOKUP(A7371,INSUMOS_AUX!A:F,6,FALSE),0)</f>
        <v>6.13</v>
      </c>
      <c r="G7371" s="375">
        <f>IF(C7371="M.O.",VLOOKUP(A7371,INSUMOS_AUX!A:F,6,FALSE),0)</f>
        <v>0</v>
      </c>
    </row>
    <row r="7372" spans="1:7" ht="21">
      <c r="A7372" s="375">
        <v>11359</v>
      </c>
      <c r="B7372" s="372" t="s">
        <v>5603</v>
      </c>
      <c r="C7372" s="374" t="s">
        <v>43</v>
      </c>
      <c r="D7372" s="374" t="s">
        <v>2</v>
      </c>
      <c r="E7372" s="375">
        <v>5.0775000000000001E-5</v>
      </c>
      <c r="F7372" s="268">
        <f>IF(C7372="MAT.",VLOOKUP(A7372,INSUMOS_AUX!A:F,6,FALSE),0)</f>
        <v>604.45000000000005</v>
      </c>
      <c r="G7372" s="375">
        <f>IF(C7372="M.O.",VLOOKUP(A7372,INSUMOS_AUX!A:F,6,FALSE),0)</f>
        <v>0</v>
      </c>
    </row>
    <row r="7373" spans="1:7">
      <c r="A7373" s="375">
        <v>12815</v>
      </c>
      <c r="B7373" s="372" t="s">
        <v>2406</v>
      </c>
      <c r="C7373" s="374" t="s">
        <v>43</v>
      </c>
      <c r="D7373" s="374" t="s">
        <v>2</v>
      </c>
      <c r="E7373" s="375">
        <v>6.8018250000000001E-3</v>
      </c>
      <c r="F7373" s="268">
        <f>IF(C7373="MAT.",VLOOKUP(A7373,INSUMOS_AUX!A:F,6,FALSE),0)</f>
        <v>5.65</v>
      </c>
      <c r="G7373" s="375">
        <f>IF(C7373="M.O.",VLOOKUP(A7373,INSUMOS_AUX!A:F,6,FALSE),0)</f>
        <v>0</v>
      </c>
    </row>
    <row r="7374" spans="1:7">
      <c r="A7374" s="375">
        <v>12892</v>
      </c>
      <c r="B7374" s="372" t="s">
        <v>328</v>
      </c>
      <c r="C7374" s="374" t="s">
        <v>43</v>
      </c>
      <c r="D7374" s="374" t="s">
        <v>98</v>
      </c>
      <c r="E7374" s="375">
        <v>1.030095E-2</v>
      </c>
      <c r="F7374" s="268">
        <f>IF(C7374="MAT.",VLOOKUP(A7374,INSUMOS_AUX!A:F,6,FALSE),0)</f>
        <v>9</v>
      </c>
      <c r="G7374" s="375">
        <f>IF(C7374="M.O.",VLOOKUP(A7374,INSUMOS_AUX!A:F,6,FALSE),0)</f>
        <v>0</v>
      </c>
    </row>
    <row r="7375" spans="1:7">
      <c r="A7375" s="375">
        <v>12893</v>
      </c>
      <c r="B7375" s="372" t="s">
        <v>329</v>
      </c>
      <c r="C7375" s="374" t="s">
        <v>43</v>
      </c>
      <c r="D7375" s="374" t="s">
        <v>98</v>
      </c>
      <c r="E7375" s="375">
        <v>1.20075E-3</v>
      </c>
      <c r="F7375" s="268">
        <f>IF(C7375="MAT.",VLOOKUP(A7375,INSUMOS_AUX!A:F,6,FALSE),0)</f>
        <v>48</v>
      </c>
      <c r="G7375" s="375">
        <f>IF(C7375="M.O.",VLOOKUP(A7375,INSUMOS_AUX!A:F,6,FALSE),0)</f>
        <v>0</v>
      </c>
    </row>
    <row r="7376" spans="1:7" ht="21">
      <c r="A7376" s="375">
        <v>1368</v>
      </c>
      <c r="B7376" s="372" t="s">
        <v>391</v>
      </c>
      <c r="C7376" s="374" t="s">
        <v>43</v>
      </c>
      <c r="D7376" s="374" t="s">
        <v>2</v>
      </c>
      <c r="E7376" s="375">
        <v>1</v>
      </c>
      <c r="F7376" s="268">
        <f>IF(C7376="MAT.",VLOOKUP(A7376,INSUMOS_AUX!A:F,6,FALSE),0)</f>
        <v>47.4</v>
      </c>
      <c r="G7376" s="375">
        <f>IF(C7376="M.O.",VLOOKUP(A7376,INSUMOS_AUX!A:F,6,FALSE),0)</f>
        <v>0</v>
      </c>
    </row>
    <row r="7377" spans="1:7">
      <c r="A7377" s="375">
        <v>2436</v>
      </c>
      <c r="B7377" s="372" t="s">
        <v>333</v>
      </c>
      <c r="C7377" s="374" t="s">
        <v>92</v>
      </c>
      <c r="D7377" s="374" t="s">
        <v>97</v>
      </c>
      <c r="E7377" s="375">
        <v>0.46354499999999998</v>
      </c>
      <c r="F7377" s="268">
        <f>IF(C7377="MAT.",VLOOKUP(A7377,INSUMOS_AUX!A:F,6,FALSE),0)</f>
        <v>0</v>
      </c>
      <c r="G7377" s="375">
        <f>IF(C7377="M.O.",VLOOKUP(A7377,INSUMOS_AUX!A:F,6,FALSE),0)</f>
        <v>13.35</v>
      </c>
    </row>
    <row r="7378" spans="1:7">
      <c r="A7378" s="375">
        <v>25966</v>
      </c>
      <c r="B7378" s="372" t="s">
        <v>3980</v>
      </c>
      <c r="C7378" s="374" t="s">
        <v>43</v>
      </c>
      <c r="D7378" s="374" t="s">
        <v>113</v>
      </c>
      <c r="E7378" s="375">
        <v>1.1336250000000001E-3</v>
      </c>
      <c r="F7378" s="268">
        <f>IF(C7378="MAT.",VLOOKUP(A7378,INSUMOS_AUX!A:F,6,FALSE),0)</f>
        <v>13.63</v>
      </c>
      <c r="G7378" s="375">
        <f>IF(C7378="M.O.",VLOOKUP(A7378,INSUMOS_AUX!A:F,6,FALSE),0)</f>
        <v>0</v>
      </c>
    </row>
    <row r="7379" spans="1:7">
      <c r="A7379" s="375">
        <v>2711</v>
      </c>
      <c r="B7379" s="372" t="s">
        <v>334</v>
      </c>
      <c r="C7379" s="374" t="s">
        <v>43</v>
      </c>
      <c r="D7379" s="374" t="s">
        <v>2</v>
      </c>
      <c r="E7379" s="375">
        <v>4.9845E-4</v>
      </c>
      <c r="F7379" s="268">
        <f>IF(C7379="MAT.",VLOOKUP(A7379,INSUMOS_AUX!A:F,6,FALSE),0)</f>
        <v>100.24</v>
      </c>
      <c r="G7379" s="375">
        <f>IF(C7379="M.O.",VLOOKUP(A7379,INSUMOS_AUX!A:F,6,FALSE),0)</f>
        <v>0</v>
      </c>
    </row>
    <row r="7380" spans="1:7">
      <c r="A7380" s="375">
        <v>3148</v>
      </c>
      <c r="B7380" s="372" t="s">
        <v>203</v>
      </c>
      <c r="C7380" s="374" t="s">
        <v>43</v>
      </c>
      <c r="D7380" s="374" t="s">
        <v>2</v>
      </c>
      <c r="E7380" s="375">
        <v>0.01</v>
      </c>
      <c r="F7380" s="268">
        <f>IF(C7380="MAT.",VLOOKUP(A7380,INSUMOS_AUX!A:F,6,FALSE),0)</f>
        <v>10.4</v>
      </c>
      <c r="G7380" s="375">
        <f>IF(C7380="M.O.",VLOOKUP(A7380,INSUMOS_AUX!A:F,6,FALSE),0)</f>
        <v>0</v>
      </c>
    </row>
    <row r="7381" spans="1:7">
      <c r="A7381" s="375">
        <v>36144</v>
      </c>
      <c r="B7381" s="372" t="s">
        <v>4026</v>
      </c>
      <c r="C7381" s="374" t="s">
        <v>43</v>
      </c>
      <c r="D7381" s="374" t="s">
        <v>2</v>
      </c>
      <c r="E7381" s="375">
        <v>8.3615400000000006E-2</v>
      </c>
      <c r="F7381" s="268">
        <f>IF(C7381="MAT.",VLOOKUP(A7381,INSUMOS_AUX!A:F,6,FALSE),0)</f>
        <v>1.1200000000000001</v>
      </c>
      <c r="G7381" s="375">
        <f>IF(C7381="M.O.",VLOOKUP(A7381,INSUMOS_AUX!A:F,6,FALSE),0)</f>
        <v>0</v>
      </c>
    </row>
    <row r="7382" spans="1:7">
      <c r="A7382" s="375">
        <v>36146</v>
      </c>
      <c r="B7382" s="372" t="s">
        <v>3883</v>
      </c>
      <c r="C7382" s="374" t="s">
        <v>43</v>
      </c>
      <c r="D7382" s="374" t="s">
        <v>2</v>
      </c>
      <c r="E7382" s="375">
        <v>9.3022500000000002E-4</v>
      </c>
      <c r="F7382" s="268">
        <f>IF(C7382="MAT.",VLOOKUP(A7382,INSUMOS_AUX!A:F,6,FALSE),0)</f>
        <v>170</v>
      </c>
      <c r="G7382" s="375">
        <f>IF(C7382="M.O.",VLOOKUP(A7382,INSUMOS_AUX!A:F,6,FALSE),0)</f>
        <v>0</v>
      </c>
    </row>
    <row r="7383" spans="1:7" ht="21">
      <c r="A7383" s="375">
        <v>36149</v>
      </c>
      <c r="B7383" s="372" t="s">
        <v>4647</v>
      </c>
      <c r="C7383" s="374" t="s">
        <v>43</v>
      </c>
      <c r="D7383" s="374" t="s">
        <v>2</v>
      </c>
      <c r="E7383" s="375">
        <v>5.4000000000000001E-4</v>
      </c>
      <c r="F7383" s="268">
        <f>IF(C7383="MAT.",VLOOKUP(A7383,INSUMOS_AUX!A:F,6,FALSE),0)</f>
        <v>117.5</v>
      </c>
      <c r="G7383" s="375">
        <f>IF(C7383="M.O.",VLOOKUP(A7383,INSUMOS_AUX!A:F,6,FALSE),0)</f>
        <v>0</v>
      </c>
    </row>
    <row r="7384" spans="1:7">
      <c r="A7384" s="375">
        <v>36150</v>
      </c>
      <c r="B7384" s="372" t="s">
        <v>780</v>
      </c>
      <c r="C7384" s="374" t="s">
        <v>43</v>
      </c>
      <c r="D7384" s="374" t="s">
        <v>2</v>
      </c>
      <c r="E7384" s="375">
        <v>1.9847250000000001E-3</v>
      </c>
      <c r="F7384" s="268">
        <f>IF(C7384="MAT.",VLOOKUP(A7384,INSUMOS_AUX!A:F,6,FALSE),0)</f>
        <v>29.7</v>
      </c>
      <c r="G7384" s="375">
        <f>IF(C7384="M.O.",VLOOKUP(A7384,INSUMOS_AUX!A:F,6,FALSE),0)</f>
        <v>0</v>
      </c>
    </row>
    <row r="7385" spans="1:7" ht="21">
      <c r="A7385" s="375">
        <v>36153</v>
      </c>
      <c r="B7385" s="372" t="s">
        <v>4184</v>
      </c>
      <c r="C7385" s="374" t="s">
        <v>43</v>
      </c>
      <c r="D7385" s="374" t="s">
        <v>2</v>
      </c>
      <c r="E7385" s="375">
        <v>8.0625E-4</v>
      </c>
      <c r="F7385" s="268">
        <f>IF(C7385="MAT.",VLOOKUP(A7385,INSUMOS_AUX!A:F,6,FALSE),0)</f>
        <v>133.75</v>
      </c>
      <c r="G7385" s="375">
        <f>IF(C7385="M.O.",VLOOKUP(A7385,INSUMOS_AUX!A:F,6,FALSE),0)</f>
        <v>0</v>
      </c>
    </row>
    <row r="7386" spans="1:7">
      <c r="A7386" s="375">
        <v>37370</v>
      </c>
      <c r="B7386" s="372" t="s">
        <v>104</v>
      </c>
      <c r="C7386" s="374" t="s">
        <v>43</v>
      </c>
      <c r="D7386" s="374" t="s">
        <v>97</v>
      </c>
      <c r="E7386" s="375">
        <v>0.75</v>
      </c>
      <c r="F7386" s="268">
        <f>IF(C7386="MAT.",VLOOKUP(A7386,INSUMOS_AUX!A:F,6,FALSE),0)</f>
        <v>1.7</v>
      </c>
      <c r="G7386" s="375">
        <f>IF(C7386="M.O.",VLOOKUP(A7386,INSUMOS_AUX!A:F,6,FALSE),0)</f>
        <v>0</v>
      </c>
    </row>
    <row r="7387" spans="1:7">
      <c r="A7387" s="375">
        <v>37371</v>
      </c>
      <c r="B7387" s="372" t="s">
        <v>105</v>
      </c>
      <c r="C7387" s="374" t="s">
        <v>43</v>
      </c>
      <c r="D7387" s="374" t="s">
        <v>97</v>
      </c>
      <c r="E7387" s="375">
        <v>0.75</v>
      </c>
      <c r="F7387" s="268">
        <f>IF(C7387="MAT.",VLOOKUP(A7387,INSUMOS_AUX!A:F,6,FALSE),0)</f>
        <v>0.64</v>
      </c>
      <c r="G7387" s="375">
        <f>IF(C7387="M.O.",VLOOKUP(A7387,INSUMOS_AUX!A:F,6,FALSE),0)</f>
        <v>0</v>
      </c>
    </row>
    <row r="7388" spans="1:7">
      <c r="A7388" s="375">
        <v>37372</v>
      </c>
      <c r="B7388" s="372" t="s">
        <v>106</v>
      </c>
      <c r="C7388" s="374" t="s">
        <v>43</v>
      </c>
      <c r="D7388" s="374" t="s">
        <v>97</v>
      </c>
      <c r="E7388" s="375">
        <v>0.75</v>
      </c>
      <c r="F7388" s="268">
        <f>IF(C7388="MAT.",VLOOKUP(A7388,INSUMOS_AUX!A:F,6,FALSE),0)</f>
        <v>0.37</v>
      </c>
      <c r="G7388" s="375">
        <f>IF(C7388="M.O.",VLOOKUP(A7388,INSUMOS_AUX!A:F,6,FALSE),0)</f>
        <v>0</v>
      </c>
    </row>
    <row r="7389" spans="1:7">
      <c r="A7389" s="375">
        <v>37373</v>
      </c>
      <c r="B7389" s="372" t="s">
        <v>107</v>
      </c>
      <c r="C7389" s="374" t="s">
        <v>43</v>
      </c>
      <c r="D7389" s="374" t="s">
        <v>97</v>
      </c>
      <c r="E7389" s="375">
        <v>0.75</v>
      </c>
      <c r="F7389" s="268">
        <f>IF(C7389="MAT.",VLOOKUP(A7389,INSUMOS_AUX!A:F,6,FALSE),0)</f>
        <v>0.02</v>
      </c>
      <c r="G7389" s="375">
        <f>IF(C7389="M.O.",VLOOKUP(A7389,INSUMOS_AUX!A:F,6,FALSE),0)</f>
        <v>0</v>
      </c>
    </row>
    <row r="7390" spans="1:7">
      <c r="A7390" s="375">
        <v>38382</v>
      </c>
      <c r="B7390" s="372" t="s">
        <v>2915</v>
      </c>
      <c r="C7390" s="374" t="s">
        <v>43</v>
      </c>
      <c r="D7390" s="374" t="s">
        <v>2</v>
      </c>
      <c r="E7390" s="375">
        <v>2.0474999999999998E-3</v>
      </c>
      <c r="F7390" s="268">
        <f>IF(C7390="MAT.",VLOOKUP(A7390,INSUMOS_AUX!A:F,6,FALSE),0)</f>
        <v>7.37</v>
      </c>
      <c r="G7390" s="375">
        <f>IF(C7390="M.O.",VLOOKUP(A7390,INSUMOS_AUX!A:F,6,FALSE),0)</f>
        <v>0</v>
      </c>
    </row>
    <row r="7391" spans="1:7">
      <c r="A7391" s="375">
        <v>38390</v>
      </c>
      <c r="B7391" s="372" t="s">
        <v>4067</v>
      </c>
      <c r="C7391" s="374" t="s">
        <v>43</v>
      </c>
      <c r="D7391" s="374" t="s">
        <v>2</v>
      </c>
      <c r="E7391" s="375">
        <v>1.1336250000000001E-3</v>
      </c>
      <c r="F7391" s="268">
        <f>IF(C7391="MAT.",VLOOKUP(A7391,INSUMOS_AUX!A:F,6,FALSE),0)</f>
        <v>22.22</v>
      </c>
      <c r="G7391" s="375">
        <f>IF(C7391="M.O.",VLOOKUP(A7391,INSUMOS_AUX!A:F,6,FALSE),0)</f>
        <v>0</v>
      </c>
    </row>
    <row r="7392" spans="1:7">
      <c r="A7392" s="375">
        <v>38393</v>
      </c>
      <c r="B7392" s="372" t="s">
        <v>4066</v>
      </c>
      <c r="C7392" s="374" t="s">
        <v>43</v>
      </c>
      <c r="D7392" s="374" t="s">
        <v>2</v>
      </c>
      <c r="E7392" s="375">
        <v>1.1336250000000001E-3</v>
      </c>
      <c r="F7392" s="268">
        <f>IF(C7392="MAT.",VLOOKUP(A7392,INSUMOS_AUX!A:F,6,FALSE),0)</f>
        <v>10.02</v>
      </c>
      <c r="G7392" s="375">
        <f>IF(C7392="M.O.",VLOOKUP(A7392,INSUMOS_AUX!A:F,6,FALSE),0)</f>
        <v>0</v>
      </c>
    </row>
    <row r="7393" spans="1:7">
      <c r="A7393" s="375">
        <v>38396</v>
      </c>
      <c r="B7393" s="372" t="s">
        <v>4090</v>
      </c>
      <c r="C7393" s="374" t="s">
        <v>43</v>
      </c>
      <c r="D7393" s="374" t="s">
        <v>2</v>
      </c>
      <c r="E7393" s="375">
        <v>4.0649999999999999E-5</v>
      </c>
      <c r="F7393" s="268">
        <f>IF(C7393="MAT.",VLOOKUP(A7393,INSUMOS_AUX!A:F,6,FALSE),0)</f>
        <v>308.81</v>
      </c>
      <c r="G7393" s="375">
        <f>IF(C7393="M.O.",VLOOKUP(A7393,INSUMOS_AUX!A:F,6,FALSE),0)</f>
        <v>0</v>
      </c>
    </row>
    <row r="7394" spans="1:7">
      <c r="A7394" s="375">
        <v>38399</v>
      </c>
      <c r="B7394" s="372" t="s">
        <v>914</v>
      </c>
      <c r="C7394" s="374" t="s">
        <v>43</v>
      </c>
      <c r="D7394" s="374" t="s">
        <v>2</v>
      </c>
      <c r="E7394" s="375">
        <v>2.031E-4</v>
      </c>
      <c r="F7394" s="268">
        <f>IF(C7394="MAT.",VLOOKUP(A7394,INSUMOS_AUX!A:F,6,FALSE),0)</f>
        <v>123.87</v>
      </c>
      <c r="G7394" s="375">
        <f>IF(C7394="M.O.",VLOOKUP(A7394,INSUMOS_AUX!A:F,6,FALSE),0)</f>
        <v>0</v>
      </c>
    </row>
    <row r="7395" spans="1:7" ht="21">
      <c r="A7395" s="375">
        <v>38413</v>
      </c>
      <c r="B7395" s="372" t="s">
        <v>2921</v>
      </c>
      <c r="C7395" s="374" t="s">
        <v>43</v>
      </c>
      <c r="D7395" s="374" t="s">
        <v>2</v>
      </c>
      <c r="E7395" s="375">
        <v>3.3074999999999998E-5</v>
      </c>
      <c r="F7395" s="268">
        <f>IF(C7395="MAT.",VLOOKUP(A7395,INSUMOS_AUX!A:F,6,FALSE),0)</f>
        <v>623.17999999999995</v>
      </c>
      <c r="G7395" s="375">
        <f>IF(C7395="M.O.",VLOOKUP(A7395,INSUMOS_AUX!A:F,6,FALSE),0)</f>
        <v>0</v>
      </c>
    </row>
    <row r="7396" spans="1:7">
      <c r="A7396" s="375">
        <v>38476</v>
      </c>
      <c r="B7396" s="372" t="s">
        <v>2266</v>
      </c>
      <c r="C7396" s="374" t="s">
        <v>43</v>
      </c>
      <c r="D7396" s="374" t="s">
        <v>2</v>
      </c>
      <c r="E7396" s="375">
        <v>1.54275E-4</v>
      </c>
      <c r="F7396" s="268">
        <f>IF(C7396="MAT.",VLOOKUP(A7396,INSUMOS_AUX!A:F,6,FALSE),0)</f>
        <v>186.63</v>
      </c>
      <c r="G7396" s="375">
        <f>IF(C7396="M.O.",VLOOKUP(A7396,INSUMOS_AUX!A:F,6,FALSE),0)</f>
        <v>0</v>
      </c>
    </row>
    <row r="7397" spans="1:7">
      <c r="A7397" s="375">
        <v>38477</v>
      </c>
      <c r="B7397" s="372" t="s">
        <v>2267</v>
      </c>
      <c r="C7397" s="374" t="s">
        <v>43</v>
      </c>
      <c r="D7397" s="374" t="s">
        <v>2</v>
      </c>
      <c r="E7397" s="375">
        <v>3.3074999999999998E-5</v>
      </c>
      <c r="F7397" s="268">
        <f>IF(C7397="MAT.",VLOOKUP(A7397,INSUMOS_AUX!A:F,6,FALSE),0)</f>
        <v>528.54</v>
      </c>
      <c r="G7397" s="375">
        <f>IF(C7397="M.O.",VLOOKUP(A7397,INSUMOS_AUX!A:F,6,FALSE),0)</f>
        <v>0</v>
      </c>
    </row>
    <row r="7398" spans="1:7">
      <c r="A7398" s="375">
        <v>6111</v>
      </c>
      <c r="B7398" s="372" t="s">
        <v>109</v>
      </c>
      <c r="C7398" s="374" t="s">
        <v>92</v>
      </c>
      <c r="D7398" s="374" t="s">
        <v>97</v>
      </c>
      <c r="E7398" s="375">
        <v>0.30513000000000001</v>
      </c>
      <c r="F7398" s="268">
        <f>IF(C7398="MAT.",VLOOKUP(A7398,INSUMOS_AUX!A:F,6,FALSE),0)</f>
        <v>0</v>
      </c>
      <c r="G7398" s="375">
        <f>IF(C7398="M.O.",VLOOKUP(A7398,INSUMOS_AUX!A:F,6,FALSE),0)</f>
        <v>8.17</v>
      </c>
    </row>
    <row r="7399" spans="1:7">
      <c r="A7399" s="96"/>
      <c r="B7399" s="110"/>
      <c r="C7399" s="97"/>
      <c r="D7399" s="97"/>
      <c r="E7399" s="97"/>
      <c r="F7399" s="97"/>
      <c r="G7399" s="97"/>
    </row>
    <row r="7400" spans="1:7" ht="21">
      <c r="A7400" s="359" t="s">
        <v>6081</v>
      </c>
      <c r="B7400" s="358" t="s">
        <v>6082</v>
      </c>
      <c r="C7400" s="360" t="s">
        <v>75</v>
      </c>
      <c r="D7400" s="360" t="s">
        <v>2</v>
      </c>
      <c r="E7400" s="361">
        <v>2</v>
      </c>
      <c r="F7400" s="361">
        <f t="shared" ref="F7400:G7400" si="245">SUMPRODUCT($E7401:$E7430,F7401:F7430)</f>
        <v>156.70834142380005</v>
      </c>
      <c r="G7400" s="361">
        <f t="shared" si="245"/>
        <v>14.220259579999999</v>
      </c>
    </row>
    <row r="7401" spans="1:7">
      <c r="A7401" s="375">
        <v>10</v>
      </c>
      <c r="B7401" s="372" t="s">
        <v>332</v>
      </c>
      <c r="C7401" s="374" t="s">
        <v>43</v>
      </c>
      <c r="D7401" s="374" t="s">
        <v>2</v>
      </c>
      <c r="E7401" s="375">
        <v>9.7809839999999995E-3</v>
      </c>
      <c r="F7401" s="268">
        <f>IF(C7401="MAT.",VLOOKUP(A7401,INSUMOS_AUX!A:F,6,FALSE),0)</f>
        <v>6.13</v>
      </c>
      <c r="G7401" s="375">
        <f>IF(C7401="M.O.",VLOOKUP(A7401,INSUMOS_AUX!A:F,6,FALSE),0)</f>
        <v>0</v>
      </c>
    </row>
    <row r="7402" spans="1:7">
      <c r="A7402" s="375">
        <v>10420</v>
      </c>
      <c r="B7402" s="372" t="s">
        <v>783</v>
      </c>
      <c r="C7402" s="374" t="s">
        <v>43</v>
      </c>
      <c r="D7402" s="374" t="s">
        <v>2</v>
      </c>
      <c r="E7402" s="375">
        <v>1</v>
      </c>
      <c r="F7402" s="268">
        <f>IF(C7402="MAT.",VLOOKUP(A7402,INSUMOS_AUX!A:F,6,FALSE),0)</f>
        <v>118</v>
      </c>
      <c r="G7402" s="375">
        <f>IF(C7402="M.O.",VLOOKUP(A7402,INSUMOS_AUX!A:F,6,FALSE),0)</f>
        <v>0</v>
      </c>
    </row>
    <row r="7403" spans="1:7" ht="21">
      <c r="A7403" s="375">
        <v>11359</v>
      </c>
      <c r="B7403" s="372" t="s">
        <v>5603</v>
      </c>
      <c r="C7403" s="374" t="s">
        <v>43</v>
      </c>
      <c r="D7403" s="374" t="s">
        <v>2</v>
      </c>
      <c r="E7403" s="375">
        <v>8.2594000000000002E-5</v>
      </c>
      <c r="F7403" s="268">
        <f>IF(C7403="MAT.",VLOOKUP(A7403,INSUMOS_AUX!A:F,6,FALSE),0)</f>
        <v>604.45000000000005</v>
      </c>
      <c r="G7403" s="375">
        <f>IF(C7403="M.O.",VLOOKUP(A7403,INSUMOS_AUX!A:F,6,FALSE),0)</f>
        <v>0</v>
      </c>
    </row>
    <row r="7404" spans="1:7">
      <c r="A7404" s="375">
        <v>12815</v>
      </c>
      <c r="B7404" s="372" t="s">
        <v>2406</v>
      </c>
      <c r="C7404" s="374" t="s">
        <v>43</v>
      </c>
      <c r="D7404" s="374" t="s">
        <v>2</v>
      </c>
      <c r="E7404" s="375">
        <v>1.1064302E-2</v>
      </c>
      <c r="F7404" s="268">
        <f>IF(C7404="MAT.",VLOOKUP(A7404,INSUMOS_AUX!A:F,6,FALSE),0)</f>
        <v>5.65</v>
      </c>
      <c r="G7404" s="375">
        <f>IF(C7404="M.O.",VLOOKUP(A7404,INSUMOS_AUX!A:F,6,FALSE),0)</f>
        <v>0</v>
      </c>
    </row>
    <row r="7405" spans="1:7">
      <c r="A7405" s="375">
        <v>12892</v>
      </c>
      <c r="B7405" s="372" t="s">
        <v>328</v>
      </c>
      <c r="C7405" s="374" t="s">
        <v>43</v>
      </c>
      <c r="D7405" s="374" t="s">
        <v>98</v>
      </c>
      <c r="E7405" s="375">
        <v>1.6756211999999999E-2</v>
      </c>
      <c r="F7405" s="268">
        <f>IF(C7405="MAT.",VLOOKUP(A7405,INSUMOS_AUX!A:F,6,FALSE),0)</f>
        <v>9</v>
      </c>
      <c r="G7405" s="375">
        <f>IF(C7405="M.O.",VLOOKUP(A7405,INSUMOS_AUX!A:F,6,FALSE),0)</f>
        <v>0</v>
      </c>
    </row>
    <row r="7406" spans="1:7">
      <c r="A7406" s="375">
        <v>12893</v>
      </c>
      <c r="B7406" s="372" t="s">
        <v>329</v>
      </c>
      <c r="C7406" s="374" t="s">
        <v>43</v>
      </c>
      <c r="D7406" s="374" t="s">
        <v>98</v>
      </c>
      <c r="E7406" s="375">
        <v>1.9532199999999999E-3</v>
      </c>
      <c r="F7406" s="268">
        <f>IF(C7406="MAT.",VLOOKUP(A7406,INSUMOS_AUX!A:F,6,FALSE),0)</f>
        <v>48</v>
      </c>
      <c r="G7406" s="375">
        <f>IF(C7406="M.O.",VLOOKUP(A7406,INSUMOS_AUX!A:F,6,FALSE),0)</f>
        <v>0</v>
      </c>
    </row>
    <row r="7407" spans="1:7">
      <c r="A7407" s="375">
        <v>25966</v>
      </c>
      <c r="B7407" s="372" t="s">
        <v>3980</v>
      </c>
      <c r="C7407" s="374" t="s">
        <v>43</v>
      </c>
      <c r="D7407" s="374" t="s">
        <v>113</v>
      </c>
      <c r="E7407" s="375">
        <v>1.84403E-3</v>
      </c>
      <c r="F7407" s="268">
        <f>IF(C7407="MAT.",VLOOKUP(A7407,INSUMOS_AUX!A:F,6,FALSE),0)</f>
        <v>13.63</v>
      </c>
      <c r="G7407" s="375">
        <f>IF(C7407="M.O.",VLOOKUP(A7407,INSUMOS_AUX!A:F,6,FALSE),0)</f>
        <v>0</v>
      </c>
    </row>
    <row r="7408" spans="1:7">
      <c r="A7408" s="375">
        <v>2696</v>
      </c>
      <c r="B7408" s="372" t="s">
        <v>129</v>
      </c>
      <c r="C7408" s="374" t="s">
        <v>92</v>
      </c>
      <c r="D7408" s="374" t="s">
        <v>97</v>
      </c>
      <c r="E7408" s="375">
        <v>0.79130999999999996</v>
      </c>
      <c r="F7408" s="268">
        <f>IF(C7408="MAT.",VLOOKUP(A7408,INSUMOS_AUX!A:F,6,FALSE),0)</f>
        <v>0</v>
      </c>
      <c r="G7408" s="375">
        <f>IF(C7408="M.O.",VLOOKUP(A7408,INSUMOS_AUX!A:F,6,FALSE),0)</f>
        <v>13.35</v>
      </c>
    </row>
    <row r="7409" spans="1:7">
      <c r="A7409" s="375">
        <v>2711</v>
      </c>
      <c r="B7409" s="372" t="s">
        <v>334</v>
      </c>
      <c r="C7409" s="374" t="s">
        <v>43</v>
      </c>
      <c r="D7409" s="374" t="s">
        <v>2</v>
      </c>
      <c r="E7409" s="375">
        <v>8.1081199999999995E-4</v>
      </c>
      <c r="F7409" s="268">
        <f>IF(C7409="MAT.",VLOOKUP(A7409,INSUMOS_AUX!A:F,6,FALSE),0)</f>
        <v>100.24</v>
      </c>
      <c r="G7409" s="375">
        <f>IF(C7409="M.O.",VLOOKUP(A7409,INSUMOS_AUX!A:F,6,FALSE),0)</f>
        <v>0</v>
      </c>
    </row>
    <row r="7410" spans="1:7">
      <c r="A7410" s="375">
        <v>36144</v>
      </c>
      <c r="B7410" s="372" t="s">
        <v>4026</v>
      </c>
      <c r="C7410" s="374" t="s">
        <v>43</v>
      </c>
      <c r="D7410" s="374" t="s">
        <v>2</v>
      </c>
      <c r="E7410" s="375">
        <v>0.13601438399999999</v>
      </c>
      <c r="F7410" s="268">
        <f>IF(C7410="MAT.",VLOOKUP(A7410,INSUMOS_AUX!A:F,6,FALSE),0)</f>
        <v>1.1200000000000001</v>
      </c>
      <c r="G7410" s="375">
        <f>IF(C7410="M.O.",VLOOKUP(A7410,INSUMOS_AUX!A:F,6,FALSE),0)</f>
        <v>0</v>
      </c>
    </row>
    <row r="7411" spans="1:7">
      <c r="A7411" s="375">
        <v>36146</v>
      </c>
      <c r="B7411" s="372" t="s">
        <v>3883</v>
      </c>
      <c r="C7411" s="374" t="s">
        <v>43</v>
      </c>
      <c r="D7411" s="374" t="s">
        <v>2</v>
      </c>
      <c r="E7411" s="375">
        <v>1.513166E-3</v>
      </c>
      <c r="F7411" s="268">
        <f>IF(C7411="MAT.",VLOOKUP(A7411,INSUMOS_AUX!A:F,6,FALSE),0)</f>
        <v>170</v>
      </c>
      <c r="G7411" s="375">
        <f>IF(C7411="M.O.",VLOOKUP(A7411,INSUMOS_AUX!A:F,6,FALSE),0)</f>
        <v>0</v>
      </c>
    </row>
    <row r="7412" spans="1:7" ht="21">
      <c r="A7412" s="375">
        <v>36149</v>
      </c>
      <c r="B7412" s="372" t="s">
        <v>4647</v>
      </c>
      <c r="C7412" s="374" t="s">
        <v>43</v>
      </c>
      <c r="D7412" s="374" t="s">
        <v>2</v>
      </c>
      <c r="E7412" s="375">
        <v>8.7839999999999999E-4</v>
      </c>
      <c r="F7412" s="268">
        <f>IF(C7412="MAT.",VLOOKUP(A7412,INSUMOS_AUX!A:F,6,FALSE),0)</f>
        <v>117.5</v>
      </c>
      <c r="G7412" s="375">
        <f>IF(C7412="M.O.",VLOOKUP(A7412,INSUMOS_AUX!A:F,6,FALSE),0)</f>
        <v>0</v>
      </c>
    </row>
    <row r="7413" spans="1:7">
      <c r="A7413" s="375">
        <v>36150</v>
      </c>
      <c r="B7413" s="372" t="s">
        <v>780</v>
      </c>
      <c r="C7413" s="374" t="s">
        <v>43</v>
      </c>
      <c r="D7413" s="374" t="s">
        <v>2</v>
      </c>
      <c r="E7413" s="375">
        <v>3.228486E-3</v>
      </c>
      <c r="F7413" s="268">
        <f>IF(C7413="MAT.",VLOOKUP(A7413,INSUMOS_AUX!A:F,6,FALSE),0)</f>
        <v>29.7</v>
      </c>
      <c r="G7413" s="375">
        <f>IF(C7413="M.O.",VLOOKUP(A7413,INSUMOS_AUX!A:F,6,FALSE),0)</f>
        <v>0</v>
      </c>
    </row>
    <row r="7414" spans="1:7" ht="21">
      <c r="A7414" s="375">
        <v>36153</v>
      </c>
      <c r="B7414" s="372" t="s">
        <v>4184</v>
      </c>
      <c r="C7414" s="374" t="s">
        <v>43</v>
      </c>
      <c r="D7414" s="374" t="s">
        <v>2</v>
      </c>
      <c r="E7414" s="375">
        <v>1.3114999999999999E-3</v>
      </c>
      <c r="F7414" s="268">
        <f>IF(C7414="MAT.",VLOOKUP(A7414,INSUMOS_AUX!A:F,6,FALSE),0)</f>
        <v>133.75</v>
      </c>
      <c r="G7414" s="375">
        <f>IF(C7414="M.O.",VLOOKUP(A7414,INSUMOS_AUX!A:F,6,FALSE),0)</f>
        <v>0</v>
      </c>
    </row>
    <row r="7415" spans="1:7">
      <c r="A7415" s="375">
        <v>37329</v>
      </c>
      <c r="B7415" s="372" t="s">
        <v>182</v>
      </c>
      <c r="C7415" s="374" t="s">
        <v>43</v>
      </c>
      <c r="D7415" s="374" t="s">
        <v>94</v>
      </c>
      <c r="E7415" s="375">
        <v>0.1469</v>
      </c>
      <c r="F7415" s="268">
        <f>IF(C7415="MAT.",VLOOKUP(A7415,INSUMOS_AUX!A:F,6,FALSE),0)</f>
        <v>37.21</v>
      </c>
      <c r="G7415" s="375">
        <f>IF(C7415="M.O.",VLOOKUP(A7415,INSUMOS_AUX!A:F,6,FALSE),0)</f>
        <v>0</v>
      </c>
    </row>
    <row r="7416" spans="1:7">
      <c r="A7416" s="375">
        <v>37370</v>
      </c>
      <c r="B7416" s="372" t="s">
        <v>104</v>
      </c>
      <c r="C7416" s="374" t="s">
        <v>43</v>
      </c>
      <c r="D7416" s="374" t="s">
        <v>97</v>
      </c>
      <c r="E7416" s="375">
        <v>1.22</v>
      </c>
      <c r="F7416" s="268">
        <f>IF(C7416="MAT.",VLOOKUP(A7416,INSUMOS_AUX!A:F,6,FALSE),0)</f>
        <v>1.7</v>
      </c>
      <c r="G7416" s="375">
        <f>IF(C7416="M.O.",VLOOKUP(A7416,INSUMOS_AUX!A:F,6,FALSE),0)</f>
        <v>0</v>
      </c>
    </row>
    <row r="7417" spans="1:7">
      <c r="A7417" s="375">
        <v>37371</v>
      </c>
      <c r="B7417" s="372" t="s">
        <v>105</v>
      </c>
      <c r="C7417" s="374" t="s">
        <v>43</v>
      </c>
      <c r="D7417" s="374" t="s">
        <v>97</v>
      </c>
      <c r="E7417" s="375">
        <v>1.22</v>
      </c>
      <c r="F7417" s="268">
        <f>IF(C7417="MAT.",VLOOKUP(A7417,INSUMOS_AUX!A:F,6,FALSE),0)</f>
        <v>0.64</v>
      </c>
      <c r="G7417" s="375">
        <f>IF(C7417="M.O.",VLOOKUP(A7417,INSUMOS_AUX!A:F,6,FALSE),0)</f>
        <v>0</v>
      </c>
    </row>
    <row r="7418" spans="1:7">
      <c r="A7418" s="375">
        <v>37372</v>
      </c>
      <c r="B7418" s="372" t="s">
        <v>106</v>
      </c>
      <c r="C7418" s="374" t="s">
        <v>43</v>
      </c>
      <c r="D7418" s="374" t="s">
        <v>97</v>
      </c>
      <c r="E7418" s="375">
        <v>1.22</v>
      </c>
      <c r="F7418" s="268">
        <f>IF(C7418="MAT.",VLOOKUP(A7418,INSUMOS_AUX!A:F,6,FALSE),0)</f>
        <v>0.37</v>
      </c>
      <c r="G7418" s="375">
        <f>IF(C7418="M.O.",VLOOKUP(A7418,INSUMOS_AUX!A:F,6,FALSE),0)</f>
        <v>0</v>
      </c>
    </row>
    <row r="7419" spans="1:7">
      <c r="A7419" s="375">
        <v>37373</v>
      </c>
      <c r="B7419" s="372" t="s">
        <v>107</v>
      </c>
      <c r="C7419" s="374" t="s">
        <v>43</v>
      </c>
      <c r="D7419" s="374" t="s">
        <v>97</v>
      </c>
      <c r="E7419" s="375">
        <v>1.22</v>
      </c>
      <c r="F7419" s="268">
        <f>IF(C7419="MAT.",VLOOKUP(A7419,INSUMOS_AUX!A:F,6,FALSE),0)</f>
        <v>0.02</v>
      </c>
      <c r="G7419" s="375">
        <f>IF(C7419="M.O.",VLOOKUP(A7419,INSUMOS_AUX!A:F,6,FALSE),0)</f>
        <v>0</v>
      </c>
    </row>
    <row r="7420" spans="1:7">
      <c r="A7420" s="375">
        <v>38382</v>
      </c>
      <c r="B7420" s="372" t="s">
        <v>2915</v>
      </c>
      <c r="C7420" s="374" t="s">
        <v>43</v>
      </c>
      <c r="D7420" s="374" t="s">
        <v>2</v>
      </c>
      <c r="E7420" s="375">
        <v>3.3306E-3</v>
      </c>
      <c r="F7420" s="268">
        <f>IF(C7420="MAT.",VLOOKUP(A7420,INSUMOS_AUX!A:F,6,FALSE),0)</f>
        <v>7.37</v>
      </c>
      <c r="G7420" s="375">
        <f>IF(C7420="M.O.",VLOOKUP(A7420,INSUMOS_AUX!A:F,6,FALSE),0)</f>
        <v>0</v>
      </c>
    </row>
    <row r="7421" spans="1:7">
      <c r="A7421" s="375">
        <v>38390</v>
      </c>
      <c r="B7421" s="372" t="s">
        <v>4067</v>
      </c>
      <c r="C7421" s="374" t="s">
        <v>43</v>
      </c>
      <c r="D7421" s="374" t="s">
        <v>2</v>
      </c>
      <c r="E7421" s="375">
        <v>1.84403E-3</v>
      </c>
      <c r="F7421" s="268">
        <f>IF(C7421="MAT.",VLOOKUP(A7421,INSUMOS_AUX!A:F,6,FALSE),0)</f>
        <v>22.22</v>
      </c>
      <c r="G7421" s="375">
        <f>IF(C7421="M.O.",VLOOKUP(A7421,INSUMOS_AUX!A:F,6,FALSE),0)</f>
        <v>0</v>
      </c>
    </row>
    <row r="7422" spans="1:7">
      <c r="A7422" s="375">
        <v>38393</v>
      </c>
      <c r="B7422" s="372" t="s">
        <v>4066</v>
      </c>
      <c r="C7422" s="374" t="s">
        <v>43</v>
      </c>
      <c r="D7422" s="374" t="s">
        <v>2</v>
      </c>
      <c r="E7422" s="375">
        <v>1.84403E-3</v>
      </c>
      <c r="F7422" s="268">
        <f>IF(C7422="MAT.",VLOOKUP(A7422,INSUMOS_AUX!A:F,6,FALSE),0)</f>
        <v>10.02</v>
      </c>
      <c r="G7422" s="375">
        <f>IF(C7422="M.O.",VLOOKUP(A7422,INSUMOS_AUX!A:F,6,FALSE),0)</f>
        <v>0</v>
      </c>
    </row>
    <row r="7423" spans="1:7">
      <c r="A7423" s="375">
        <v>38396</v>
      </c>
      <c r="B7423" s="372" t="s">
        <v>4090</v>
      </c>
      <c r="C7423" s="374" t="s">
        <v>43</v>
      </c>
      <c r="D7423" s="374" t="s">
        <v>2</v>
      </c>
      <c r="E7423" s="375">
        <v>6.6124000000000006E-5</v>
      </c>
      <c r="F7423" s="268">
        <f>IF(C7423="MAT.",VLOOKUP(A7423,INSUMOS_AUX!A:F,6,FALSE),0)</f>
        <v>308.81</v>
      </c>
      <c r="G7423" s="375">
        <f>IF(C7423="M.O.",VLOOKUP(A7423,INSUMOS_AUX!A:F,6,FALSE),0)</f>
        <v>0</v>
      </c>
    </row>
    <row r="7424" spans="1:7">
      <c r="A7424" s="375">
        <v>38399</v>
      </c>
      <c r="B7424" s="372" t="s">
        <v>914</v>
      </c>
      <c r="C7424" s="374" t="s">
        <v>43</v>
      </c>
      <c r="D7424" s="374" t="s">
        <v>2</v>
      </c>
      <c r="E7424" s="375">
        <v>3.3037600000000001E-4</v>
      </c>
      <c r="F7424" s="268">
        <f>IF(C7424="MAT.",VLOOKUP(A7424,INSUMOS_AUX!A:F,6,FALSE),0)</f>
        <v>123.87</v>
      </c>
      <c r="G7424" s="375">
        <f>IF(C7424="M.O.",VLOOKUP(A7424,INSUMOS_AUX!A:F,6,FALSE),0)</f>
        <v>0</v>
      </c>
    </row>
    <row r="7425" spans="1:7" ht="21">
      <c r="A7425" s="375">
        <v>38413</v>
      </c>
      <c r="B7425" s="372" t="s">
        <v>2921</v>
      </c>
      <c r="C7425" s="374" t="s">
        <v>43</v>
      </c>
      <c r="D7425" s="374" t="s">
        <v>2</v>
      </c>
      <c r="E7425" s="375">
        <v>5.3801999999999998E-5</v>
      </c>
      <c r="F7425" s="268">
        <f>IF(C7425="MAT.",VLOOKUP(A7425,INSUMOS_AUX!A:F,6,FALSE),0)</f>
        <v>623.17999999999995</v>
      </c>
      <c r="G7425" s="375">
        <f>IF(C7425="M.O.",VLOOKUP(A7425,INSUMOS_AUX!A:F,6,FALSE),0)</f>
        <v>0</v>
      </c>
    </row>
    <row r="7426" spans="1:7">
      <c r="A7426" s="375">
        <v>38476</v>
      </c>
      <c r="B7426" s="372" t="s">
        <v>2266</v>
      </c>
      <c r="C7426" s="374" t="s">
        <v>43</v>
      </c>
      <c r="D7426" s="374" t="s">
        <v>2</v>
      </c>
      <c r="E7426" s="375">
        <v>2.5095400000000001E-4</v>
      </c>
      <c r="F7426" s="268">
        <f>IF(C7426="MAT.",VLOOKUP(A7426,INSUMOS_AUX!A:F,6,FALSE),0)</f>
        <v>186.63</v>
      </c>
      <c r="G7426" s="375">
        <f>IF(C7426="M.O.",VLOOKUP(A7426,INSUMOS_AUX!A:F,6,FALSE),0)</f>
        <v>0</v>
      </c>
    </row>
    <row r="7427" spans="1:7">
      <c r="A7427" s="375">
        <v>38477</v>
      </c>
      <c r="B7427" s="372" t="s">
        <v>2267</v>
      </c>
      <c r="C7427" s="374" t="s">
        <v>43</v>
      </c>
      <c r="D7427" s="374" t="s">
        <v>2</v>
      </c>
      <c r="E7427" s="375">
        <v>5.3801999999999998E-5</v>
      </c>
      <c r="F7427" s="268">
        <f>IF(C7427="MAT.",VLOOKUP(A7427,INSUMOS_AUX!A:F,6,FALSE),0)</f>
        <v>528.54</v>
      </c>
      <c r="G7427" s="375">
        <f>IF(C7427="M.O.",VLOOKUP(A7427,INSUMOS_AUX!A:F,6,FALSE),0)</f>
        <v>0</v>
      </c>
    </row>
    <row r="7428" spans="1:7" ht="21">
      <c r="A7428" s="375">
        <v>4384</v>
      </c>
      <c r="B7428" s="372" t="s">
        <v>3512</v>
      </c>
      <c r="C7428" s="374" t="s">
        <v>43</v>
      </c>
      <c r="D7428" s="374" t="s">
        <v>2</v>
      </c>
      <c r="E7428" s="375">
        <v>2</v>
      </c>
      <c r="F7428" s="268">
        <f>IF(C7428="MAT.",VLOOKUP(A7428,INSUMOS_AUX!A:F,6,FALSE),0)</f>
        <v>13.5</v>
      </c>
      <c r="G7428" s="375">
        <f>IF(C7428="M.O.",VLOOKUP(A7428,INSUMOS_AUX!A:F,6,FALSE),0)</f>
        <v>0</v>
      </c>
    </row>
    <row r="7429" spans="1:7">
      <c r="A7429" s="375">
        <v>6111</v>
      </c>
      <c r="B7429" s="372" t="s">
        <v>109</v>
      </c>
      <c r="C7429" s="374" t="s">
        <v>92</v>
      </c>
      <c r="D7429" s="374" t="s">
        <v>97</v>
      </c>
      <c r="E7429" s="375">
        <v>0.44752399999999998</v>
      </c>
      <c r="F7429" s="268">
        <f>IF(C7429="MAT.",VLOOKUP(A7429,INSUMOS_AUX!A:F,6,FALSE),0)</f>
        <v>0</v>
      </c>
      <c r="G7429" s="375">
        <f>IF(C7429="M.O.",VLOOKUP(A7429,INSUMOS_AUX!A:F,6,FALSE),0)</f>
        <v>8.17</v>
      </c>
    </row>
    <row r="7430" spans="1:7">
      <c r="A7430" s="375">
        <v>6138</v>
      </c>
      <c r="B7430" s="372" t="s">
        <v>192</v>
      </c>
      <c r="C7430" s="374" t="s">
        <v>43</v>
      </c>
      <c r="D7430" s="374" t="s">
        <v>2</v>
      </c>
      <c r="E7430" s="375">
        <v>1</v>
      </c>
      <c r="F7430" s="268">
        <f>IF(C7430="MAT.",VLOOKUP(A7430,INSUMOS_AUX!A:F,6,FALSE),0)</f>
        <v>1.35</v>
      </c>
      <c r="G7430" s="375">
        <f>IF(C7430="M.O.",VLOOKUP(A7430,INSUMOS_AUX!A:F,6,FALSE),0)</f>
        <v>0</v>
      </c>
    </row>
    <row r="7431" spans="1:7">
      <c r="A7431" s="96"/>
      <c r="B7431" s="110"/>
      <c r="C7431" s="97"/>
      <c r="D7431" s="97"/>
      <c r="E7431" s="97"/>
      <c r="F7431" s="97"/>
      <c r="G7431" s="97"/>
    </row>
    <row r="7432" spans="1:7" ht="21">
      <c r="A7432" s="359" t="s">
        <v>6083</v>
      </c>
      <c r="B7432" s="358" t="s">
        <v>6084</v>
      </c>
      <c r="C7432" s="360" t="s">
        <v>75</v>
      </c>
      <c r="D7432" s="360" t="s">
        <v>2</v>
      </c>
      <c r="E7432" s="361">
        <v>3</v>
      </c>
      <c r="F7432" s="361">
        <f t="shared" ref="F7432:G7432" si="246">SUMPRODUCT($E7433:$E7459,F7433:F7459)</f>
        <v>13.16104722585</v>
      </c>
      <c r="G7432" s="361">
        <f t="shared" si="246"/>
        <v>2.4259352990000003</v>
      </c>
    </row>
    <row r="7433" spans="1:7">
      <c r="A7433" s="375">
        <v>10</v>
      </c>
      <c r="B7433" s="372" t="s">
        <v>332</v>
      </c>
      <c r="C7433" s="374" t="s">
        <v>43</v>
      </c>
      <c r="D7433" s="374" t="s">
        <v>2</v>
      </c>
      <c r="E7433" s="375">
        <v>1.4815780000000001E-3</v>
      </c>
      <c r="F7433" s="268">
        <f>IF(C7433="MAT.",VLOOKUP(A7433,INSUMOS_AUX!A:F,6,FALSE),0)</f>
        <v>6.13</v>
      </c>
      <c r="G7433" s="375">
        <f>IF(C7433="M.O.",VLOOKUP(A7433,INSUMOS_AUX!A:F,6,FALSE),0)</f>
        <v>0</v>
      </c>
    </row>
    <row r="7434" spans="1:7" ht="21">
      <c r="A7434" s="375">
        <v>11359</v>
      </c>
      <c r="B7434" s="372" t="s">
        <v>5603</v>
      </c>
      <c r="C7434" s="374" t="s">
        <v>43</v>
      </c>
      <c r="D7434" s="374" t="s">
        <v>2</v>
      </c>
      <c r="E7434" s="375">
        <v>1.2510999999999999E-5</v>
      </c>
      <c r="F7434" s="268">
        <f>IF(C7434="MAT.",VLOOKUP(A7434,INSUMOS_AUX!A:F,6,FALSE),0)</f>
        <v>604.45000000000005</v>
      </c>
      <c r="G7434" s="375">
        <f>IF(C7434="M.O.",VLOOKUP(A7434,INSUMOS_AUX!A:F,6,FALSE),0)</f>
        <v>0</v>
      </c>
    </row>
    <row r="7435" spans="1:7">
      <c r="A7435" s="375">
        <v>12815</v>
      </c>
      <c r="B7435" s="372" t="s">
        <v>2406</v>
      </c>
      <c r="C7435" s="374" t="s">
        <v>43</v>
      </c>
      <c r="D7435" s="374" t="s">
        <v>2</v>
      </c>
      <c r="E7435" s="375">
        <v>1.6759699999999999E-3</v>
      </c>
      <c r="F7435" s="268">
        <f>IF(C7435="MAT.",VLOOKUP(A7435,INSUMOS_AUX!A:F,6,FALSE),0)</f>
        <v>5.65</v>
      </c>
      <c r="G7435" s="375">
        <f>IF(C7435="M.O.",VLOOKUP(A7435,INSUMOS_AUX!A:F,6,FALSE),0)</f>
        <v>0</v>
      </c>
    </row>
    <row r="7436" spans="1:7">
      <c r="A7436" s="375">
        <v>12892</v>
      </c>
      <c r="B7436" s="372" t="s">
        <v>328</v>
      </c>
      <c r="C7436" s="374" t="s">
        <v>43</v>
      </c>
      <c r="D7436" s="374" t="s">
        <v>98</v>
      </c>
      <c r="E7436" s="375">
        <v>2.5381539999999999E-3</v>
      </c>
      <c r="F7436" s="268">
        <f>IF(C7436="MAT.",VLOOKUP(A7436,INSUMOS_AUX!A:F,6,FALSE),0)</f>
        <v>9</v>
      </c>
      <c r="G7436" s="375">
        <f>IF(C7436="M.O.",VLOOKUP(A7436,INSUMOS_AUX!A:F,6,FALSE),0)</f>
        <v>0</v>
      </c>
    </row>
    <row r="7437" spans="1:7">
      <c r="A7437" s="375">
        <v>12893</v>
      </c>
      <c r="B7437" s="372" t="s">
        <v>329</v>
      </c>
      <c r="C7437" s="374" t="s">
        <v>43</v>
      </c>
      <c r="D7437" s="374" t="s">
        <v>98</v>
      </c>
      <c r="E7437" s="375">
        <v>2.9586499999999997E-4</v>
      </c>
      <c r="F7437" s="268">
        <f>IF(C7437="MAT.",VLOOKUP(A7437,INSUMOS_AUX!A:F,6,FALSE),0)</f>
        <v>48</v>
      </c>
      <c r="G7437" s="375">
        <f>IF(C7437="M.O.",VLOOKUP(A7437,INSUMOS_AUX!A:F,6,FALSE),0)</f>
        <v>0</v>
      </c>
    </row>
    <row r="7438" spans="1:7">
      <c r="A7438" s="375">
        <v>21101</v>
      </c>
      <c r="B7438" s="372" t="s">
        <v>3796</v>
      </c>
      <c r="C7438" s="374" t="s">
        <v>43</v>
      </c>
      <c r="D7438" s="374" t="s">
        <v>2</v>
      </c>
      <c r="E7438" s="375">
        <v>1</v>
      </c>
      <c r="F7438" s="268">
        <f>IF(C7438="MAT.",VLOOKUP(A7438,INSUMOS_AUX!A:F,6,FALSE),0)</f>
        <v>12.42</v>
      </c>
      <c r="G7438" s="375">
        <f>IF(C7438="M.O.",VLOOKUP(A7438,INSUMOS_AUX!A:F,6,FALSE),0)</f>
        <v>0</v>
      </c>
    </row>
    <row r="7439" spans="1:7">
      <c r="A7439" s="375">
        <v>246</v>
      </c>
      <c r="B7439" s="372" t="s">
        <v>141</v>
      </c>
      <c r="C7439" s="374" t="s">
        <v>92</v>
      </c>
      <c r="D7439" s="374" t="s">
        <v>97</v>
      </c>
      <c r="E7439" s="375">
        <v>2.3029150000000002E-2</v>
      </c>
      <c r="F7439" s="268">
        <f>IF(C7439="MAT.",VLOOKUP(A7439,INSUMOS_AUX!A:F,6,FALSE),0)</f>
        <v>0</v>
      </c>
      <c r="G7439" s="375">
        <f>IF(C7439="M.O.",VLOOKUP(A7439,INSUMOS_AUX!A:F,6,FALSE),0)</f>
        <v>10.01</v>
      </c>
    </row>
    <row r="7440" spans="1:7">
      <c r="A7440" s="375">
        <v>25966</v>
      </c>
      <c r="B7440" s="372" t="s">
        <v>3980</v>
      </c>
      <c r="C7440" s="374" t="s">
        <v>43</v>
      </c>
      <c r="D7440" s="374" t="s">
        <v>113</v>
      </c>
      <c r="E7440" s="375">
        <v>2.7932500000000003E-4</v>
      </c>
      <c r="F7440" s="268">
        <f>IF(C7440="MAT.",VLOOKUP(A7440,INSUMOS_AUX!A:F,6,FALSE),0)</f>
        <v>13.63</v>
      </c>
      <c r="G7440" s="375">
        <f>IF(C7440="M.O.",VLOOKUP(A7440,INSUMOS_AUX!A:F,6,FALSE),0)</f>
        <v>0</v>
      </c>
    </row>
    <row r="7441" spans="1:7">
      <c r="A7441" s="375">
        <v>2696</v>
      </c>
      <c r="B7441" s="372" t="s">
        <v>129</v>
      </c>
      <c r="C7441" s="374" t="s">
        <v>92</v>
      </c>
      <c r="D7441" s="374" t="s">
        <v>97</v>
      </c>
      <c r="E7441" s="375">
        <v>0.16445045</v>
      </c>
      <c r="F7441" s="268">
        <f>IF(C7441="MAT.",VLOOKUP(A7441,INSUMOS_AUX!A:F,6,FALSE),0)</f>
        <v>0</v>
      </c>
      <c r="G7441" s="375">
        <f>IF(C7441="M.O.",VLOOKUP(A7441,INSUMOS_AUX!A:F,6,FALSE),0)</f>
        <v>13.35</v>
      </c>
    </row>
    <row r="7442" spans="1:7">
      <c r="A7442" s="375">
        <v>2711</v>
      </c>
      <c r="B7442" s="372" t="s">
        <v>334</v>
      </c>
      <c r="C7442" s="374" t="s">
        <v>43</v>
      </c>
      <c r="D7442" s="374" t="s">
        <v>2</v>
      </c>
      <c r="E7442" s="375">
        <v>1.2281799999999999E-4</v>
      </c>
      <c r="F7442" s="268">
        <f>IF(C7442="MAT.",VLOOKUP(A7442,INSUMOS_AUX!A:F,6,FALSE),0)</f>
        <v>100.24</v>
      </c>
      <c r="G7442" s="375">
        <f>IF(C7442="M.O.",VLOOKUP(A7442,INSUMOS_AUX!A:F,6,FALSE),0)</f>
        <v>0</v>
      </c>
    </row>
    <row r="7443" spans="1:7">
      <c r="A7443" s="375">
        <v>36144</v>
      </c>
      <c r="B7443" s="372" t="s">
        <v>4026</v>
      </c>
      <c r="C7443" s="374" t="s">
        <v>43</v>
      </c>
      <c r="D7443" s="374" t="s">
        <v>2</v>
      </c>
      <c r="E7443" s="375">
        <v>2.0602834E-2</v>
      </c>
      <c r="F7443" s="268">
        <f>IF(C7443="MAT.",VLOOKUP(A7443,INSUMOS_AUX!A:F,6,FALSE),0)</f>
        <v>1.1200000000000001</v>
      </c>
      <c r="G7443" s="375">
        <f>IF(C7443="M.O.",VLOOKUP(A7443,INSUMOS_AUX!A:F,6,FALSE),0)</f>
        <v>0</v>
      </c>
    </row>
    <row r="7444" spans="1:7">
      <c r="A7444" s="375">
        <v>36146</v>
      </c>
      <c r="B7444" s="372" t="s">
        <v>3883</v>
      </c>
      <c r="C7444" s="374" t="s">
        <v>43</v>
      </c>
      <c r="D7444" s="374" t="s">
        <v>2</v>
      </c>
      <c r="E7444" s="375">
        <v>2.2920800000000001E-4</v>
      </c>
      <c r="F7444" s="268">
        <f>IF(C7444="MAT.",VLOOKUP(A7444,INSUMOS_AUX!A:F,6,FALSE),0)</f>
        <v>170</v>
      </c>
      <c r="G7444" s="375">
        <f>IF(C7444="M.O.",VLOOKUP(A7444,INSUMOS_AUX!A:F,6,FALSE),0)</f>
        <v>0</v>
      </c>
    </row>
    <row r="7445" spans="1:7" ht="21">
      <c r="A7445" s="375">
        <v>36149</v>
      </c>
      <c r="B7445" s="372" t="s">
        <v>4647</v>
      </c>
      <c r="C7445" s="374" t="s">
        <v>43</v>
      </c>
      <c r="D7445" s="374" t="s">
        <v>2</v>
      </c>
      <c r="E7445" s="375">
        <v>1.3305599999999999E-4</v>
      </c>
      <c r="F7445" s="268">
        <f>IF(C7445="MAT.",VLOOKUP(A7445,INSUMOS_AUX!A:F,6,FALSE),0)</f>
        <v>117.5</v>
      </c>
      <c r="G7445" s="375">
        <f>IF(C7445="M.O.",VLOOKUP(A7445,INSUMOS_AUX!A:F,6,FALSE),0)</f>
        <v>0</v>
      </c>
    </row>
    <row r="7446" spans="1:7">
      <c r="A7446" s="375">
        <v>36150</v>
      </c>
      <c r="B7446" s="372" t="s">
        <v>780</v>
      </c>
      <c r="C7446" s="374" t="s">
        <v>43</v>
      </c>
      <c r="D7446" s="374" t="s">
        <v>2</v>
      </c>
      <c r="E7446" s="375">
        <v>4.8903599999999998E-4</v>
      </c>
      <c r="F7446" s="268">
        <f>IF(C7446="MAT.",VLOOKUP(A7446,INSUMOS_AUX!A:F,6,FALSE),0)</f>
        <v>29.7</v>
      </c>
      <c r="G7446" s="375">
        <f>IF(C7446="M.O.",VLOOKUP(A7446,INSUMOS_AUX!A:F,6,FALSE),0)</f>
        <v>0</v>
      </c>
    </row>
    <row r="7447" spans="1:7" ht="21">
      <c r="A7447" s="375">
        <v>36153</v>
      </c>
      <c r="B7447" s="372" t="s">
        <v>4184</v>
      </c>
      <c r="C7447" s="374" t="s">
        <v>43</v>
      </c>
      <c r="D7447" s="374" t="s">
        <v>2</v>
      </c>
      <c r="E7447" s="375">
        <v>1.9866E-4</v>
      </c>
      <c r="F7447" s="268">
        <f>IF(C7447="MAT.",VLOOKUP(A7447,INSUMOS_AUX!A:F,6,FALSE),0)</f>
        <v>133.75</v>
      </c>
      <c r="G7447" s="375">
        <f>IF(C7447="M.O.",VLOOKUP(A7447,INSUMOS_AUX!A:F,6,FALSE),0)</f>
        <v>0</v>
      </c>
    </row>
    <row r="7448" spans="1:7">
      <c r="A7448" s="375">
        <v>37370</v>
      </c>
      <c r="B7448" s="372" t="s">
        <v>104</v>
      </c>
      <c r="C7448" s="374" t="s">
        <v>43</v>
      </c>
      <c r="D7448" s="374" t="s">
        <v>97</v>
      </c>
      <c r="E7448" s="375">
        <v>0.18479999999999999</v>
      </c>
      <c r="F7448" s="268">
        <f>IF(C7448="MAT.",VLOOKUP(A7448,INSUMOS_AUX!A:F,6,FALSE),0)</f>
        <v>1.7</v>
      </c>
      <c r="G7448" s="375">
        <f>IF(C7448="M.O.",VLOOKUP(A7448,INSUMOS_AUX!A:F,6,FALSE),0)</f>
        <v>0</v>
      </c>
    </row>
    <row r="7449" spans="1:7">
      <c r="A7449" s="375">
        <v>37371</v>
      </c>
      <c r="B7449" s="372" t="s">
        <v>105</v>
      </c>
      <c r="C7449" s="374" t="s">
        <v>43</v>
      </c>
      <c r="D7449" s="374" t="s">
        <v>97</v>
      </c>
      <c r="E7449" s="375">
        <v>0.18479999999999999</v>
      </c>
      <c r="F7449" s="268">
        <f>IF(C7449="MAT.",VLOOKUP(A7449,INSUMOS_AUX!A:F,6,FALSE),0)</f>
        <v>0.64</v>
      </c>
      <c r="G7449" s="375">
        <f>IF(C7449="M.O.",VLOOKUP(A7449,INSUMOS_AUX!A:F,6,FALSE),0)</f>
        <v>0</v>
      </c>
    </row>
    <row r="7450" spans="1:7">
      <c r="A7450" s="375">
        <v>37372</v>
      </c>
      <c r="B7450" s="372" t="s">
        <v>106</v>
      </c>
      <c r="C7450" s="374" t="s">
        <v>43</v>
      </c>
      <c r="D7450" s="374" t="s">
        <v>97</v>
      </c>
      <c r="E7450" s="375">
        <v>0.18479999999999999</v>
      </c>
      <c r="F7450" s="268">
        <f>IF(C7450="MAT.",VLOOKUP(A7450,INSUMOS_AUX!A:F,6,FALSE),0)</f>
        <v>0.37</v>
      </c>
      <c r="G7450" s="375">
        <f>IF(C7450="M.O.",VLOOKUP(A7450,INSUMOS_AUX!A:F,6,FALSE),0)</f>
        <v>0</v>
      </c>
    </row>
    <row r="7451" spans="1:7">
      <c r="A7451" s="375">
        <v>37373</v>
      </c>
      <c r="B7451" s="372" t="s">
        <v>107</v>
      </c>
      <c r="C7451" s="374" t="s">
        <v>43</v>
      </c>
      <c r="D7451" s="374" t="s">
        <v>97</v>
      </c>
      <c r="E7451" s="375">
        <v>0.18479999999999999</v>
      </c>
      <c r="F7451" s="268">
        <f>IF(C7451="MAT.",VLOOKUP(A7451,INSUMOS_AUX!A:F,6,FALSE),0)</f>
        <v>0.02</v>
      </c>
      <c r="G7451" s="375">
        <f>IF(C7451="M.O.",VLOOKUP(A7451,INSUMOS_AUX!A:F,6,FALSE),0)</f>
        <v>0</v>
      </c>
    </row>
    <row r="7452" spans="1:7">
      <c r="A7452" s="375">
        <v>38382</v>
      </c>
      <c r="B7452" s="372" t="s">
        <v>2915</v>
      </c>
      <c r="C7452" s="374" t="s">
        <v>43</v>
      </c>
      <c r="D7452" s="374" t="s">
        <v>2</v>
      </c>
      <c r="E7452" s="375">
        <v>5.0450400000000002E-4</v>
      </c>
      <c r="F7452" s="268">
        <f>IF(C7452="MAT.",VLOOKUP(A7452,INSUMOS_AUX!A:F,6,FALSE),0)</f>
        <v>7.37</v>
      </c>
      <c r="G7452" s="375">
        <f>IF(C7452="M.O.",VLOOKUP(A7452,INSUMOS_AUX!A:F,6,FALSE),0)</f>
        <v>0</v>
      </c>
    </row>
    <row r="7453" spans="1:7">
      <c r="A7453" s="375">
        <v>38390</v>
      </c>
      <c r="B7453" s="372" t="s">
        <v>4067</v>
      </c>
      <c r="C7453" s="374" t="s">
        <v>43</v>
      </c>
      <c r="D7453" s="374" t="s">
        <v>2</v>
      </c>
      <c r="E7453" s="375">
        <v>2.7932500000000003E-4</v>
      </c>
      <c r="F7453" s="268">
        <f>IF(C7453="MAT.",VLOOKUP(A7453,INSUMOS_AUX!A:F,6,FALSE),0)</f>
        <v>22.22</v>
      </c>
      <c r="G7453" s="375">
        <f>IF(C7453="M.O.",VLOOKUP(A7453,INSUMOS_AUX!A:F,6,FALSE),0)</f>
        <v>0</v>
      </c>
    </row>
    <row r="7454" spans="1:7">
      <c r="A7454" s="375">
        <v>38393</v>
      </c>
      <c r="B7454" s="372" t="s">
        <v>4066</v>
      </c>
      <c r="C7454" s="374" t="s">
        <v>43</v>
      </c>
      <c r="D7454" s="374" t="s">
        <v>2</v>
      </c>
      <c r="E7454" s="375">
        <v>2.7932500000000003E-4</v>
      </c>
      <c r="F7454" s="268">
        <f>IF(C7454="MAT.",VLOOKUP(A7454,INSUMOS_AUX!A:F,6,FALSE),0)</f>
        <v>10.02</v>
      </c>
      <c r="G7454" s="375">
        <f>IF(C7454="M.O.",VLOOKUP(A7454,INSUMOS_AUX!A:F,6,FALSE),0)</f>
        <v>0</v>
      </c>
    </row>
    <row r="7455" spans="1:7">
      <c r="A7455" s="375">
        <v>38396</v>
      </c>
      <c r="B7455" s="372" t="s">
        <v>4090</v>
      </c>
      <c r="C7455" s="374" t="s">
        <v>43</v>
      </c>
      <c r="D7455" s="374" t="s">
        <v>2</v>
      </c>
      <c r="E7455" s="375">
        <v>1.0016E-5</v>
      </c>
      <c r="F7455" s="268">
        <f>IF(C7455="MAT.",VLOOKUP(A7455,INSUMOS_AUX!A:F,6,FALSE),0)</f>
        <v>308.81</v>
      </c>
      <c r="G7455" s="375">
        <f>IF(C7455="M.O.",VLOOKUP(A7455,INSUMOS_AUX!A:F,6,FALSE),0)</f>
        <v>0</v>
      </c>
    </row>
    <row r="7456" spans="1:7">
      <c r="A7456" s="375">
        <v>38399</v>
      </c>
      <c r="B7456" s="372" t="s">
        <v>914</v>
      </c>
      <c r="C7456" s="374" t="s">
        <v>43</v>
      </c>
      <c r="D7456" s="374" t="s">
        <v>2</v>
      </c>
      <c r="E7456" s="375">
        <v>5.0043999999999997E-5</v>
      </c>
      <c r="F7456" s="268">
        <f>IF(C7456="MAT.",VLOOKUP(A7456,INSUMOS_AUX!A:F,6,FALSE),0)</f>
        <v>123.87</v>
      </c>
      <c r="G7456" s="375">
        <f>IF(C7456="M.O.",VLOOKUP(A7456,INSUMOS_AUX!A:F,6,FALSE),0)</f>
        <v>0</v>
      </c>
    </row>
    <row r="7457" spans="1:7" ht="21">
      <c r="A7457" s="375">
        <v>38413</v>
      </c>
      <c r="B7457" s="372" t="s">
        <v>2921</v>
      </c>
      <c r="C7457" s="374" t="s">
        <v>43</v>
      </c>
      <c r="D7457" s="374" t="s">
        <v>2</v>
      </c>
      <c r="E7457" s="375">
        <v>8.1499999999999999E-6</v>
      </c>
      <c r="F7457" s="268">
        <f>IF(C7457="MAT.",VLOOKUP(A7457,INSUMOS_AUX!A:F,6,FALSE),0)</f>
        <v>623.17999999999995</v>
      </c>
      <c r="G7457" s="375">
        <f>IF(C7457="M.O.",VLOOKUP(A7457,INSUMOS_AUX!A:F,6,FALSE),0)</f>
        <v>0</v>
      </c>
    </row>
    <row r="7458" spans="1:7">
      <c r="A7458" s="375">
        <v>38476</v>
      </c>
      <c r="B7458" s="372" t="s">
        <v>2266</v>
      </c>
      <c r="C7458" s="374" t="s">
        <v>43</v>
      </c>
      <c r="D7458" s="374" t="s">
        <v>2</v>
      </c>
      <c r="E7458" s="375">
        <v>3.8012999999999997E-5</v>
      </c>
      <c r="F7458" s="268">
        <f>IF(C7458="MAT.",VLOOKUP(A7458,INSUMOS_AUX!A:F,6,FALSE),0)</f>
        <v>186.63</v>
      </c>
      <c r="G7458" s="375">
        <f>IF(C7458="M.O.",VLOOKUP(A7458,INSUMOS_AUX!A:F,6,FALSE),0)</f>
        <v>0</v>
      </c>
    </row>
    <row r="7459" spans="1:7">
      <c r="A7459" s="375">
        <v>38477</v>
      </c>
      <c r="B7459" s="372" t="s">
        <v>2267</v>
      </c>
      <c r="C7459" s="374" t="s">
        <v>43</v>
      </c>
      <c r="D7459" s="374" t="s">
        <v>2</v>
      </c>
      <c r="E7459" s="375">
        <v>8.1499999999999999E-6</v>
      </c>
      <c r="F7459" s="268">
        <f>IF(C7459="MAT.",VLOOKUP(A7459,INSUMOS_AUX!A:F,6,FALSE),0)</f>
        <v>528.54</v>
      </c>
      <c r="G7459" s="375">
        <f>IF(C7459="M.O.",VLOOKUP(A7459,INSUMOS_AUX!A:F,6,FALSE),0)</f>
        <v>0</v>
      </c>
    </row>
    <row r="7460" spans="1:7">
      <c r="A7460" s="96"/>
      <c r="B7460" s="110"/>
      <c r="C7460" s="97"/>
      <c r="D7460" s="97"/>
      <c r="E7460" s="97"/>
      <c r="F7460" s="97"/>
      <c r="G7460" s="97"/>
    </row>
    <row r="7461" spans="1:7">
      <c r="A7461" s="359" t="s">
        <v>6085</v>
      </c>
      <c r="B7461" s="358" t="s">
        <v>6086</v>
      </c>
      <c r="C7461" s="360" t="s">
        <v>75</v>
      </c>
      <c r="D7461" s="360" t="s">
        <v>2</v>
      </c>
      <c r="E7461" s="361">
        <v>3</v>
      </c>
      <c r="F7461" s="361">
        <f t="shared" ref="F7461:G7461" si="247">SUMPRODUCT($E7462:$E7488,F7462:F7488)</f>
        <v>17.001047225850005</v>
      </c>
      <c r="G7461" s="361">
        <f t="shared" si="247"/>
        <v>2.4259352990000003</v>
      </c>
    </row>
    <row r="7462" spans="1:7">
      <c r="A7462" s="375">
        <v>10</v>
      </c>
      <c r="B7462" s="372" t="s">
        <v>332</v>
      </c>
      <c r="C7462" s="374" t="s">
        <v>43</v>
      </c>
      <c r="D7462" s="374" t="s">
        <v>2</v>
      </c>
      <c r="E7462" s="375">
        <v>1.4815780000000001E-3</v>
      </c>
      <c r="F7462" s="268">
        <f>IF(C7462="MAT.",VLOOKUP(A7462,INSUMOS_AUX!A:F,6,FALSE),0)</f>
        <v>6.13</v>
      </c>
      <c r="G7462" s="375">
        <f>IF(C7462="M.O.",VLOOKUP(A7462,INSUMOS_AUX!A:F,6,FALSE),0)</f>
        <v>0</v>
      </c>
    </row>
    <row r="7463" spans="1:7" ht="21">
      <c r="A7463" s="375">
        <v>11359</v>
      </c>
      <c r="B7463" s="372" t="s">
        <v>5603</v>
      </c>
      <c r="C7463" s="374" t="s">
        <v>43</v>
      </c>
      <c r="D7463" s="374" t="s">
        <v>2</v>
      </c>
      <c r="E7463" s="375">
        <v>1.2510999999999999E-5</v>
      </c>
      <c r="F7463" s="268">
        <f>IF(C7463="MAT.",VLOOKUP(A7463,INSUMOS_AUX!A:F,6,FALSE),0)</f>
        <v>604.45000000000005</v>
      </c>
      <c r="G7463" s="375">
        <f>IF(C7463="M.O.",VLOOKUP(A7463,INSUMOS_AUX!A:F,6,FALSE),0)</f>
        <v>0</v>
      </c>
    </row>
    <row r="7464" spans="1:7">
      <c r="A7464" s="375">
        <v>11703</v>
      </c>
      <c r="B7464" s="372" t="s">
        <v>159</v>
      </c>
      <c r="C7464" s="374" t="s">
        <v>43</v>
      </c>
      <c r="D7464" s="374" t="s">
        <v>2</v>
      </c>
      <c r="E7464" s="375">
        <v>1</v>
      </c>
      <c r="F7464" s="268">
        <f>IF(C7464="MAT.",VLOOKUP(A7464,INSUMOS_AUX!A:F,6,FALSE),0)</f>
        <v>16.260000000000002</v>
      </c>
      <c r="G7464" s="375">
        <f>IF(C7464="M.O.",VLOOKUP(A7464,INSUMOS_AUX!A:F,6,FALSE),0)</f>
        <v>0</v>
      </c>
    </row>
    <row r="7465" spans="1:7">
      <c r="A7465" s="375">
        <v>12815</v>
      </c>
      <c r="B7465" s="372" t="s">
        <v>2406</v>
      </c>
      <c r="C7465" s="374" t="s">
        <v>43</v>
      </c>
      <c r="D7465" s="374" t="s">
        <v>2</v>
      </c>
      <c r="E7465" s="375">
        <v>1.6759699999999999E-3</v>
      </c>
      <c r="F7465" s="268">
        <f>IF(C7465="MAT.",VLOOKUP(A7465,INSUMOS_AUX!A:F,6,FALSE),0)</f>
        <v>5.65</v>
      </c>
      <c r="G7465" s="375">
        <f>IF(C7465="M.O.",VLOOKUP(A7465,INSUMOS_AUX!A:F,6,FALSE),0)</f>
        <v>0</v>
      </c>
    </row>
    <row r="7466" spans="1:7">
      <c r="A7466" s="375">
        <v>12892</v>
      </c>
      <c r="B7466" s="372" t="s">
        <v>328</v>
      </c>
      <c r="C7466" s="374" t="s">
        <v>43</v>
      </c>
      <c r="D7466" s="374" t="s">
        <v>98</v>
      </c>
      <c r="E7466" s="375">
        <v>2.5381539999999999E-3</v>
      </c>
      <c r="F7466" s="268">
        <f>IF(C7466="MAT.",VLOOKUP(A7466,INSUMOS_AUX!A:F,6,FALSE),0)</f>
        <v>9</v>
      </c>
      <c r="G7466" s="375">
        <f>IF(C7466="M.O.",VLOOKUP(A7466,INSUMOS_AUX!A:F,6,FALSE),0)</f>
        <v>0</v>
      </c>
    </row>
    <row r="7467" spans="1:7">
      <c r="A7467" s="375">
        <v>12893</v>
      </c>
      <c r="B7467" s="372" t="s">
        <v>329</v>
      </c>
      <c r="C7467" s="374" t="s">
        <v>43</v>
      </c>
      <c r="D7467" s="374" t="s">
        <v>98</v>
      </c>
      <c r="E7467" s="375">
        <v>2.9586499999999997E-4</v>
      </c>
      <c r="F7467" s="268">
        <f>IF(C7467="MAT.",VLOOKUP(A7467,INSUMOS_AUX!A:F,6,FALSE),0)</f>
        <v>48</v>
      </c>
      <c r="G7467" s="375">
        <f>IF(C7467="M.O.",VLOOKUP(A7467,INSUMOS_AUX!A:F,6,FALSE),0)</f>
        <v>0</v>
      </c>
    </row>
    <row r="7468" spans="1:7">
      <c r="A7468" s="375">
        <v>246</v>
      </c>
      <c r="B7468" s="372" t="s">
        <v>141</v>
      </c>
      <c r="C7468" s="374" t="s">
        <v>92</v>
      </c>
      <c r="D7468" s="374" t="s">
        <v>97</v>
      </c>
      <c r="E7468" s="375">
        <v>2.3029150000000002E-2</v>
      </c>
      <c r="F7468" s="268">
        <f>IF(C7468="MAT.",VLOOKUP(A7468,INSUMOS_AUX!A:F,6,FALSE),0)</f>
        <v>0</v>
      </c>
      <c r="G7468" s="375">
        <f>IF(C7468="M.O.",VLOOKUP(A7468,INSUMOS_AUX!A:F,6,FALSE),0)</f>
        <v>10.01</v>
      </c>
    </row>
    <row r="7469" spans="1:7">
      <c r="A7469" s="375">
        <v>25966</v>
      </c>
      <c r="B7469" s="372" t="s">
        <v>3980</v>
      </c>
      <c r="C7469" s="374" t="s">
        <v>43</v>
      </c>
      <c r="D7469" s="374" t="s">
        <v>113</v>
      </c>
      <c r="E7469" s="375">
        <v>2.7932500000000003E-4</v>
      </c>
      <c r="F7469" s="268">
        <f>IF(C7469="MAT.",VLOOKUP(A7469,INSUMOS_AUX!A:F,6,FALSE),0)</f>
        <v>13.63</v>
      </c>
      <c r="G7469" s="375">
        <f>IF(C7469="M.O.",VLOOKUP(A7469,INSUMOS_AUX!A:F,6,FALSE),0)</f>
        <v>0</v>
      </c>
    </row>
    <row r="7470" spans="1:7">
      <c r="A7470" s="375">
        <v>2696</v>
      </c>
      <c r="B7470" s="372" t="s">
        <v>129</v>
      </c>
      <c r="C7470" s="374" t="s">
        <v>92</v>
      </c>
      <c r="D7470" s="374" t="s">
        <v>97</v>
      </c>
      <c r="E7470" s="375">
        <v>0.16445045</v>
      </c>
      <c r="F7470" s="268">
        <f>IF(C7470="MAT.",VLOOKUP(A7470,INSUMOS_AUX!A:F,6,FALSE),0)</f>
        <v>0</v>
      </c>
      <c r="G7470" s="375">
        <f>IF(C7470="M.O.",VLOOKUP(A7470,INSUMOS_AUX!A:F,6,FALSE),0)</f>
        <v>13.35</v>
      </c>
    </row>
    <row r="7471" spans="1:7">
      <c r="A7471" s="375">
        <v>2711</v>
      </c>
      <c r="B7471" s="372" t="s">
        <v>334</v>
      </c>
      <c r="C7471" s="374" t="s">
        <v>43</v>
      </c>
      <c r="D7471" s="374" t="s">
        <v>2</v>
      </c>
      <c r="E7471" s="375">
        <v>1.2281799999999999E-4</v>
      </c>
      <c r="F7471" s="268">
        <f>IF(C7471="MAT.",VLOOKUP(A7471,INSUMOS_AUX!A:F,6,FALSE),0)</f>
        <v>100.24</v>
      </c>
      <c r="G7471" s="375">
        <f>IF(C7471="M.O.",VLOOKUP(A7471,INSUMOS_AUX!A:F,6,FALSE),0)</f>
        <v>0</v>
      </c>
    </row>
    <row r="7472" spans="1:7">
      <c r="A7472" s="375">
        <v>36144</v>
      </c>
      <c r="B7472" s="372" t="s">
        <v>4026</v>
      </c>
      <c r="C7472" s="374" t="s">
        <v>43</v>
      </c>
      <c r="D7472" s="374" t="s">
        <v>2</v>
      </c>
      <c r="E7472" s="375">
        <v>2.0602834E-2</v>
      </c>
      <c r="F7472" s="268">
        <f>IF(C7472="MAT.",VLOOKUP(A7472,INSUMOS_AUX!A:F,6,FALSE),0)</f>
        <v>1.1200000000000001</v>
      </c>
      <c r="G7472" s="375">
        <f>IF(C7472="M.O.",VLOOKUP(A7472,INSUMOS_AUX!A:F,6,FALSE),0)</f>
        <v>0</v>
      </c>
    </row>
    <row r="7473" spans="1:7">
      <c r="A7473" s="375">
        <v>36146</v>
      </c>
      <c r="B7473" s="372" t="s">
        <v>3883</v>
      </c>
      <c r="C7473" s="374" t="s">
        <v>43</v>
      </c>
      <c r="D7473" s="374" t="s">
        <v>2</v>
      </c>
      <c r="E7473" s="375">
        <v>2.2920800000000001E-4</v>
      </c>
      <c r="F7473" s="268">
        <f>IF(C7473="MAT.",VLOOKUP(A7473,INSUMOS_AUX!A:F,6,FALSE),0)</f>
        <v>170</v>
      </c>
      <c r="G7473" s="375">
        <f>IF(C7473="M.O.",VLOOKUP(A7473,INSUMOS_AUX!A:F,6,FALSE),0)</f>
        <v>0</v>
      </c>
    </row>
    <row r="7474" spans="1:7" ht="21">
      <c r="A7474" s="375">
        <v>36149</v>
      </c>
      <c r="B7474" s="372" t="s">
        <v>4647</v>
      </c>
      <c r="C7474" s="374" t="s">
        <v>43</v>
      </c>
      <c r="D7474" s="374" t="s">
        <v>2</v>
      </c>
      <c r="E7474" s="375">
        <v>1.3305599999999999E-4</v>
      </c>
      <c r="F7474" s="268">
        <f>IF(C7474="MAT.",VLOOKUP(A7474,INSUMOS_AUX!A:F,6,FALSE),0)</f>
        <v>117.5</v>
      </c>
      <c r="G7474" s="375">
        <f>IF(C7474="M.O.",VLOOKUP(A7474,INSUMOS_AUX!A:F,6,FALSE),0)</f>
        <v>0</v>
      </c>
    </row>
    <row r="7475" spans="1:7">
      <c r="A7475" s="375">
        <v>36150</v>
      </c>
      <c r="B7475" s="372" t="s">
        <v>780</v>
      </c>
      <c r="C7475" s="374" t="s">
        <v>43</v>
      </c>
      <c r="D7475" s="374" t="s">
        <v>2</v>
      </c>
      <c r="E7475" s="375">
        <v>4.8903599999999998E-4</v>
      </c>
      <c r="F7475" s="268">
        <f>IF(C7475="MAT.",VLOOKUP(A7475,INSUMOS_AUX!A:F,6,FALSE),0)</f>
        <v>29.7</v>
      </c>
      <c r="G7475" s="375">
        <f>IF(C7475="M.O.",VLOOKUP(A7475,INSUMOS_AUX!A:F,6,FALSE),0)</f>
        <v>0</v>
      </c>
    </row>
    <row r="7476" spans="1:7" ht="21">
      <c r="A7476" s="375">
        <v>36153</v>
      </c>
      <c r="B7476" s="372" t="s">
        <v>4184</v>
      </c>
      <c r="C7476" s="374" t="s">
        <v>43</v>
      </c>
      <c r="D7476" s="374" t="s">
        <v>2</v>
      </c>
      <c r="E7476" s="375">
        <v>1.9866E-4</v>
      </c>
      <c r="F7476" s="268">
        <f>IF(C7476="MAT.",VLOOKUP(A7476,INSUMOS_AUX!A:F,6,FALSE),0)</f>
        <v>133.75</v>
      </c>
      <c r="G7476" s="375">
        <f>IF(C7476="M.O.",VLOOKUP(A7476,INSUMOS_AUX!A:F,6,FALSE),0)</f>
        <v>0</v>
      </c>
    </row>
    <row r="7477" spans="1:7">
      <c r="A7477" s="375">
        <v>37370</v>
      </c>
      <c r="B7477" s="372" t="s">
        <v>104</v>
      </c>
      <c r="C7477" s="374" t="s">
        <v>43</v>
      </c>
      <c r="D7477" s="374" t="s">
        <v>97</v>
      </c>
      <c r="E7477" s="375">
        <v>0.18479999999999999</v>
      </c>
      <c r="F7477" s="268">
        <f>IF(C7477="MAT.",VLOOKUP(A7477,INSUMOS_AUX!A:F,6,FALSE),0)</f>
        <v>1.7</v>
      </c>
      <c r="G7477" s="375">
        <f>IF(C7477="M.O.",VLOOKUP(A7477,INSUMOS_AUX!A:F,6,FALSE),0)</f>
        <v>0</v>
      </c>
    </row>
    <row r="7478" spans="1:7">
      <c r="A7478" s="375">
        <v>37371</v>
      </c>
      <c r="B7478" s="372" t="s">
        <v>105</v>
      </c>
      <c r="C7478" s="374" t="s">
        <v>43</v>
      </c>
      <c r="D7478" s="374" t="s">
        <v>97</v>
      </c>
      <c r="E7478" s="375">
        <v>0.18479999999999999</v>
      </c>
      <c r="F7478" s="268">
        <f>IF(C7478="MAT.",VLOOKUP(A7478,INSUMOS_AUX!A:F,6,FALSE),0)</f>
        <v>0.64</v>
      </c>
      <c r="G7478" s="375">
        <f>IF(C7478="M.O.",VLOOKUP(A7478,INSUMOS_AUX!A:F,6,FALSE),0)</f>
        <v>0</v>
      </c>
    </row>
    <row r="7479" spans="1:7">
      <c r="A7479" s="375">
        <v>37372</v>
      </c>
      <c r="B7479" s="372" t="s">
        <v>106</v>
      </c>
      <c r="C7479" s="374" t="s">
        <v>43</v>
      </c>
      <c r="D7479" s="374" t="s">
        <v>97</v>
      </c>
      <c r="E7479" s="375">
        <v>0.18479999999999999</v>
      </c>
      <c r="F7479" s="268">
        <f>IF(C7479="MAT.",VLOOKUP(A7479,INSUMOS_AUX!A:F,6,FALSE),0)</f>
        <v>0.37</v>
      </c>
      <c r="G7479" s="375">
        <f>IF(C7479="M.O.",VLOOKUP(A7479,INSUMOS_AUX!A:F,6,FALSE),0)</f>
        <v>0</v>
      </c>
    </row>
    <row r="7480" spans="1:7">
      <c r="A7480" s="375">
        <v>37373</v>
      </c>
      <c r="B7480" s="372" t="s">
        <v>107</v>
      </c>
      <c r="C7480" s="374" t="s">
        <v>43</v>
      </c>
      <c r="D7480" s="374" t="s">
        <v>97</v>
      </c>
      <c r="E7480" s="375">
        <v>0.18479999999999999</v>
      </c>
      <c r="F7480" s="268">
        <f>IF(C7480="MAT.",VLOOKUP(A7480,INSUMOS_AUX!A:F,6,FALSE),0)</f>
        <v>0.02</v>
      </c>
      <c r="G7480" s="375">
        <f>IF(C7480="M.O.",VLOOKUP(A7480,INSUMOS_AUX!A:F,6,FALSE),0)</f>
        <v>0</v>
      </c>
    </row>
    <row r="7481" spans="1:7">
      <c r="A7481" s="375">
        <v>38382</v>
      </c>
      <c r="B7481" s="372" t="s">
        <v>2915</v>
      </c>
      <c r="C7481" s="374" t="s">
        <v>43</v>
      </c>
      <c r="D7481" s="374" t="s">
        <v>2</v>
      </c>
      <c r="E7481" s="375">
        <v>5.0450400000000002E-4</v>
      </c>
      <c r="F7481" s="268">
        <f>IF(C7481="MAT.",VLOOKUP(A7481,INSUMOS_AUX!A:F,6,FALSE),0)</f>
        <v>7.37</v>
      </c>
      <c r="G7481" s="375">
        <f>IF(C7481="M.O.",VLOOKUP(A7481,INSUMOS_AUX!A:F,6,FALSE),0)</f>
        <v>0</v>
      </c>
    </row>
    <row r="7482" spans="1:7">
      <c r="A7482" s="375">
        <v>38390</v>
      </c>
      <c r="B7482" s="372" t="s">
        <v>4067</v>
      </c>
      <c r="C7482" s="374" t="s">
        <v>43</v>
      </c>
      <c r="D7482" s="374" t="s">
        <v>2</v>
      </c>
      <c r="E7482" s="375">
        <v>2.7932500000000003E-4</v>
      </c>
      <c r="F7482" s="268">
        <f>IF(C7482="MAT.",VLOOKUP(A7482,INSUMOS_AUX!A:F,6,FALSE),0)</f>
        <v>22.22</v>
      </c>
      <c r="G7482" s="375">
        <f>IF(C7482="M.O.",VLOOKUP(A7482,INSUMOS_AUX!A:F,6,FALSE),0)</f>
        <v>0</v>
      </c>
    </row>
    <row r="7483" spans="1:7">
      <c r="A7483" s="375">
        <v>38393</v>
      </c>
      <c r="B7483" s="372" t="s">
        <v>4066</v>
      </c>
      <c r="C7483" s="374" t="s">
        <v>43</v>
      </c>
      <c r="D7483" s="374" t="s">
        <v>2</v>
      </c>
      <c r="E7483" s="375">
        <v>2.7932500000000003E-4</v>
      </c>
      <c r="F7483" s="268">
        <f>IF(C7483="MAT.",VLOOKUP(A7483,INSUMOS_AUX!A:F,6,FALSE),0)</f>
        <v>10.02</v>
      </c>
      <c r="G7483" s="375">
        <f>IF(C7483="M.O.",VLOOKUP(A7483,INSUMOS_AUX!A:F,6,FALSE),0)</f>
        <v>0</v>
      </c>
    </row>
    <row r="7484" spans="1:7">
      <c r="A7484" s="375">
        <v>38396</v>
      </c>
      <c r="B7484" s="372" t="s">
        <v>4090</v>
      </c>
      <c r="C7484" s="374" t="s">
        <v>43</v>
      </c>
      <c r="D7484" s="374" t="s">
        <v>2</v>
      </c>
      <c r="E7484" s="375">
        <v>1.0016E-5</v>
      </c>
      <c r="F7484" s="268">
        <f>IF(C7484="MAT.",VLOOKUP(A7484,INSUMOS_AUX!A:F,6,FALSE),0)</f>
        <v>308.81</v>
      </c>
      <c r="G7484" s="375">
        <f>IF(C7484="M.O.",VLOOKUP(A7484,INSUMOS_AUX!A:F,6,FALSE),0)</f>
        <v>0</v>
      </c>
    </row>
    <row r="7485" spans="1:7">
      <c r="A7485" s="375">
        <v>38399</v>
      </c>
      <c r="B7485" s="372" t="s">
        <v>914</v>
      </c>
      <c r="C7485" s="374" t="s">
        <v>43</v>
      </c>
      <c r="D7485" s="374" t="s">
        <v>2</v>
      </c>
      <c r="E7485" s="375">
        <v>5.0043999999999997E-5</v>
      </c>
      <c r="F7485" s="268">
        <f>IF(C7485="MAT.",VLOOKUP(A7485,INSUMOS_AUX!A:F,6,FALSE),0)</f>
        <v>123.87</v>
      </c>
      <c r="G7485" s="375">
        <f>IF(C7485="M.O.",VLOOKUP(A7485,INSUMOS_AUX!A:F,6,FALSE),0)</f>
        <v>0</v>
      </c>
    </row>
    <row r="7486" spans="1:7" ht="21">
      <c r="A7486" s="375">
        <v>38413</v>
      </c>
      <c r="B7486" s="372" t="s">
        <v>2921</v>
      </c>
      <c r="C7486" s="374" t="s">
        <v>43</v>
      </c>
      <c r="D7486" s="374" t="s">
        <v>2</v>
      </c>
      <c r="E7486" s="375">
        <v>8.1499999999999999E-6</v>
      </c>
      <c r="F7486" s="268">
        <f>IF(C7486="MAT.",VLOOKUP(A7486,INSUMOS_AUX!A:F,6,FALSE),0)</f>
        <v>623.17999999999995</v>
      </c>
      <c r="G7486" s="375">
        <f>IF(C7486="M.O.",VLOOKUP(A7486,INSUMOS_AUX!A:F,6,FALSE),0)</f>
        <v>0</v>
      </c>
    </row>
    <row r="7487" spans="1:7">
      <c r="A7487" s="375">
        <v>38476</v>
      </c>
      <c r="B7487" s="372" t="s">
        <v>2266</v>
      </c>
      <c r="C7487" s="374" t="s">
        <v>43</v>
      </c>
      <c r="D7487" s="374" t="s">
        <v>2</v>
      </c>
      <c r="E7487" s="375">
        <v>3.8012999999999997E-5</v>
      </c>
      <c r="F7487" s="268">
        <f>IF(C7487="MAT.",VLOOKUP(A7487,INSUMOS_AUX!A:F,6,FALSE),0)</f>
        <v>186.63</v>
      </c>
      <c r="G7487" s="375">
        <f>IF(C7487="M.O.",VLOOKUP(A7487,INSUMOS_AUX!A:F,6,FALSE),0)</f>
        <v>0</v>
      </c>
    </row>
    <row r="7488" spans="1:7">
      <c r="A7488" s="375">
        <v>38477</v>
      </c>
      <c r="B7488" s="372" t="s">
        <v>2267</v>
      </c>
      <c r="C7488" s="374" t="s">
        <v>43</v>
      </c>
      <c r="D7488" s="374" t="s">
        <v>2</v>
      </c>
      <c r="E7488" s="375">
        <v>8.1499999999999999E-6</v>
      </c>
      <c r="F7488" s="268">
        <f>IF(C7488="MAT.",VLOOKUP(A7488,INSUMOS_AUX!A:F,6,FALSE),0)</f>
        <v>528.54</v>
      </c>
      <c r="G7488" s="375">
        <f>IF(C7488="M.O.",VLOOKUP(A7488,INSUMOS_AUX!A:F,6,FALSE),0)</f>
        <v>0</v>
      </c>
    </row>
    <row r="7489" spans="1:7">
      <c r="A7489" s="96"/>
      <c r="B7489" s="110"/>
      <c r="C7489" s="97"/>
      <c r="D7489" s="97"/>
      <c r="E7489" s="97"/>
      <c r="F7489" s="97"/>
      <c r="G7489" s="97"/>
    </row>
    <row r="7490" spans="1:7">
      <c r="A7490" s="359" t="s">
        <v>6087</v>
      </c>
      <c r="B7490" s="358" t="s">
        <v>6088</v>
      </c>
      <c r="C7490" s="360" t="s">
        <v>75</v>
      </c>
      <c r="D7490" s="360" t="s">
        <v>2</v>
      </c>
      <c r="E7490" s="361">
        <v>3</v>
      </c>
      <c r="F7490" s="361">
        <f t="shared" ref="F7490:G7490" si="248">SUMPRODUCT($E7491:$E7517,F7491:F7517)</f>
        <v>16.591047225850009</v>
      </c>
      <c r="G7490" s="361">
        <f t="shared" si="248"/>
        <v>2.4259352990000003</v>
      </c>
    </row>
    <row r="7491" spans="1:7">
      <c r="A7491" s="375">
        <v>10</v>
      </c>
      <c r="B7491" s="372" t="s">
        <v>332</v>
      </c>
      <c r="C7491" s="374" t="s">
        <v>43</v>
      </c>
      <c r="D7491" s="374" t="s">
        <v>2</v>
      </c>
      <c r="E7491" s="375">
        <v>1.4815780000000001E-3</v>
      </c>
      <c r="F7491" s="268">
        <f>IF(C7491="MAT.",VLOOKUP(A7491,INSUMOS_AUX!A:F,6,FALSE),0)</f>
        <v>6.13</v>
      </c>
      <c r="G7491" s="375">
        <f>IF(C7491="M.O.",VLOOKUP(A7491,INSUMOS_AUX!A:F,6,FALSE),0)</f>
        <v>0</v>
      </c>
    </row>
    <row r="7492" spans="1:7" ht="21">
      <c r="A7492" s="375">
        <v>11359</v>
      </c>
      <c r="B7492" s="372" t="s">
        <v>5603</v>
      </c>
      <c r="C7492" s="374" t="s">
        <v>43</v>
      </c>
      <c r="D7492" s="374" t="s">
        <v>2</v>
      </c>
      <c r="E7492" s="375">
        <v>1.2510999999999999E-5</v>
      </c>
      <c r="F7492" s="268">
        <f>IF(C7492="MAT.",VLOOKUP(A7492,INSUMOS_AUX!A:F,6,FALSE),0)</f>
        <v>604.45000000000005</v>
      </c>
      <c r="G7492" s="375">
        <f>IF(C7492="M.O.",VLOOKUP(A7492,INSUMOS_AUX!A:F,6,FALSE),0)</f>
        <v>0</v>
      </c>
    </row>
    <row r="7493" spans="1:7">
      <c r="A7493" s="375">
        <v>11757</v>
      </c>
      <c r="B7493" s="372" t="s">
        <v>4079</v>
      </c>
      <c r="C7493" s="374" t="s">
        <v>43</v>
      </c>
      <c r="D7493" s="374" t="s">
        <v>2</v>
      </c>
      <c r="E7493" s="375">
        <v>1</v>
      </c>
      <c r="F7493" s="268">
        <f>IF(C7493="MAT.",VLOOKUP(A7493,INSUMOS_AUX!A:F,6,FALSE),0)</f>
        <v>15.85</v>
      </c>
      <c r="G7493" s="375">
        <f>IF(C7493="M.O.",VLOOKUP(A7493,INSUMOS_AUX!A:F,6,FALSE),0)</f>
        <v>0</v>
      </c>
    </row>
    <row r="7494" spans="1:7">
      <c r="A7494" s="375">
        <v>12815</v>
      </c>
      <c r="B7494" s="372" t="s">
        <v>2406</v>
      </c>
      <c r="C7494" s="374" t="s">
        <v>43</v>
      </c>
      <c r="D7494" s="374" t="s">
        <v>2</v>
      </c>
      <c r="E7494" s="375">
        <v>1.6759699999999999E-3</v>
      </c>
      <c r="F7494" s="268">
        <f>IF(C7494="MAT.",VLOOKUP(A7494,INSUMOS_AUX!A:F,6,FALSE),0)</f>
        <v>5.65</v>
      </c>
      <c r="G7494" s="375">
        <f>IF(C7494="M.O.",VLOOKUP(A7494,INSUMOS_AUX!A:F,6,FALSE),0)</f>
        <v>0</v>
      </c>
    </row>
    <row r="7495" spans="1:7">
      <c r="A7495" s="375">
        <v>12892</v>
      </c>
      <c r="B7495" s="372" t="s">
        <v>328</v>
      </c>
      <c r="C7495" s="374" t="s">
        <v>43</v>
      </c>
      <c r="D7495" s="374" t="s">
        <v>98</v>
      </c>
      <c r="E7495" s="375">
        <v>2.5381539999999999E-3</v>
      </c>
      <c r="F7495" s="268">
        <f>IF(C7495="MAT.",VLOOKUP(A7495,INSUMOS_AUX!A:F,6,FALSE),0)</f>
        <v>9</v>
      </c>
      <c r="G7495" s="375">
        <f>IF(C7495="M.O.",VLOOKUP(A7495,INSUMOS_AUX!A:F,6,FALSE),0)</f>
        <v>0</v>
      </c>
    </row>
    <row r="7496" spans="1:7">
      <c r="A7496" s="375">
        <v>12893</v>
      </c>
      <c r="B7496" s="372" t="s">
        <v>329</v>
      </c>
      <c r="C7496" s="374" t="s">
        <v>43</v>
      </c>
      <c r="D7496" s="374" t="s">
        <v>98</v>
      </c>
      <c r="E7496" s="375">
        <v>2.9586499999999997E-4</v>
      </c>
      <c r="F7496" s="268">
        <f>IF(C7496="MAT.",VLOOKUP(A7496,INSUMOS_AUX!A:F,6,FALSE),0)</f>
        <v>48</v>
      </c>
      <c r="G7496" s="375">
        <f>IF(C7496="M.O.",VLOOKUP(A7496,INSUMOS_AUX!A:F,6,FALSE),0)</f>
        <v>0</v>
      </c>
    </row>
    <row r="7497" spans="1:7">
      <c r="A7497" s="375">
        <v>246</v>
      </c>
      <c r="B7497" s="372" t="s">
        <v>141</v>
      </c>
      <c r="C7497" s="374" t="s">
        <v>92</v>
      </c>
      <c r="D7497" s="374" t="s">
        <v>97</v>
      </c>
      <c r="E7497" s="375">
        <v>2.3029150000000002E-2</v>
      </c>
      <c r="F7497" s="268">
        <f>IF(C7497="MAT.",VLOOKUP(A7497,INSUMOS_AUX!A:F,6,FALSE),0)</f>
        <v>0</v>
      </c>
      <c r="G7497" s="375">
        <f>IF(C7497="M.O.",VLOOKUP(A7497,INSUMOS_AUX!A:F,6,FALSE),0)</f>
        <v>10.01</v>
      </c>
    </row>
    <row r="7498" spans="1:7">
      <c r="A7498" s="375">
        <v>25966</v>
      </c>
      <c r="B7498" s="372" t="s">
        <v>3980</v>
      </c>
      <c r="C7498" s="374" t="s">
        <v>43</v>
      </c>
      <c r="D7498" s="374" t="s">
        <v>113</v>
      </c>
      <c r="E7498" s="375">
        <v>2.7932500000000003E-4</v>
      </c>
      <c r="F7498" s="268">
        <f>IF(C7498="MAT.",VLOOKUP(A7498,INSUMOS_AUX!A:F,6,FALSE),0)</f>
        <v>13.63</v>
      </c>
      <c r="G7498" s="375">
        <f>IF(C7498="M.O.",VLOOKUP(A7498,INSUMOS_AUX!A:F,6,FALSE),0)</f>
        <v>0</v>
      </c>
    </row>
    <row r="7499" spans="1:7">
      <c r="A7499" s="375">
        <v>2696</v>
      </c>
      <c r="B7499" s="372" t="s">
        <v>129</v>
      </c>
      <c r="C7499" s="374" t="s">
        <v>92</v>
      </c>
      <c r="D7499" s="374" t="s">
        <v>97</v>
      </c>
      <c r="E7499" s="375">
        <v>0.16445045</v>
      </c>
      <c r="F7499" s="268">
        <f>IF(C7499="MAT.",VLOOKUP(A7499,INSUMOS_AUX!A:F,6,FALSE),0)</f>
        <v>0</v>
      </c>
      <c r="G7499" s="375">
        <f>IF(C7499="M.O.",VLOOKUP(A7499,INSUMOS_AUX!A:F,6,FALSE),0)</f>
        <v>13.35</v>
      </c>
    </row>
    <row r="7500" spans="1:7">
      <c r="A7500" s="375">
        <v>2711</v>
      </c>
      <c r="B7500" s="372" t="s">
        <v>334</v>
      </c>
      <c r="C7500" s="374" t="s">
        <v>43</v>
      </c>
      <c r="D7500" s="374" t="s">
        <v>2</v>
      </c>
      <c r="E7500" s="375">
        <v>1.2281799999999999E-4</v>
      </c>
      <c r="F7500" s="268">
        <f>IF(C7500="MAT.",VLOOKUP(A7500,INSUMOS_AUX!A:F,6,FALSE),0)</f>
        <v>100.24</v>
      </c>
      <c r="G7500" s="375">
        <f>IF(C7500="M.O.",VLOOKUP(A7500,INSUMOS_AUX!A:F,6,FALSE),0)</f>
        <v>0</v>
      </c>
    </row>
    <row r="7501" spans="1:7">
      <c r="A7501" s="375">
        <v>36144</v>
      </c>
      <c r="B7501" s="372" t="s">
        <v>4026</v>
      </c>
      <c r="C7501" s="374" t="s">
        <v>43</v>
      </c>
      <c r="D7501" s="374" t="s">
        <v>2</v>
      </c>
      <c r="E7501" s="375">
        <v>2.0602834E-2</v>
      </c>
      <c r="F7501" s="268">
        <f>IF(C7501="MAT.",VLOOKUP(A7501,INSUMOS_AUX!A:F,6,FALSE),0)</f>
        <v>1.1200000000000001</v>
      </c>
      <c r="G7501" s="375">
        <f>IF(C7501="M.O.",VLOOKUP(A7501,INSUMOS_AUX!A:F,6,FALSE),0)</f>
        <v>0</v>
      </c>
    </row>
    <row r="7502" spans="1:7">
      <c r="A7502" s="375">
        <v>36146</v>
      </c>
      <c r="B7502" s="372" t="s">
        <v>3883</v>
      </c>
      <c r="C7502" s="374" t="s">
        <v>43</v>
      </c>
      <c r="D7502" s="374" t="s">
        <v>2</v>
      </c>
      <c r="E7502" s="375">
        <v>2.2920800000000001E-4</v>
      </c>
      <c r="F7502" s="268">
        <f>IF(C7502="MAT.",VLOOKUP(A7502,INSUMOS_AUX!A:F,6,FALSE),0)</f>
        <v>170</v>
      </c>
      <c r="G7502" s="375">
        <f>IF(C7502="M.O.",VLOOKUP(A7502,INSUMOS_AUX!A:F,6,FALSE),0)</f>
        <v>0</v>
      </c>
    </row>
    <row r="7503" spans="1:7" ht="21">
      <c r="A7503" s="375">
        <v>36149</v>
      </c>
      <c r="B7503" s="372" t="s">
        <v>4647</v>
      </c>
      <c r="C7503" s="374" t="s">
        <v>43</v>
      </c>
      <c r="D7503" s="374" t="s">
        <v>2</v>
      </c>
      <c r="E7503" s="375">
        <v>1.3305599999999999E-4</v>
      </c>
      <c r="F7503" s="268">
        <f>IF(C7503="MAT.",VLOOKUP(A7503,INSUMOS_AUX!A:F,6,FALSE),0)</f>
        <v>117.5</v>
      </c>
      <c r="G7503" s="375">
        <f>IF(C7503="M.O.",VLOOKUP(A7503,INSUMOS_AUX!A:F,6,FALSE),0)</f>
        <v>0</v>
      </c>
    </row>
    <row r="7504" spans="1:7">
      <c r="A7504" s="375">
        <v>36150</v>
      </c>
      <c r="B7504" s="372" t="s">
        <v>780</v>
      </c>
      <c r="C7504" s="374" t="s">
        <v>43</v>
      </c>
      <c r="D7504" s="374" t="s">
        <v>2</v>
      </c>
      <c r="E7504" s="375">
        <v>4.8903599999999998E-4</v>
      </c>
      <c r="F7504" s="268">
        <f>IF(C7504="MAT.",VLOOKUP(A7504,INSUMOS_AUX!A:F,6,FALSE),0)</f>
        <v>29.7</v>
      </c>
      <c r="G7504" s="375">
        <f>IF(C7504="M.O.",VLOOKUP(A7504,INSUMOS_AUX!A:F,6,FALSE),0)</f>
        <v>0</v>
      </c>
    </row>
    <row r="7505" spans="1:7" ht="21">
      <c r="A7505" s="375">
        <v>36153</v>
      </c>
      <c r="B7505" s="372" t="s">
        <v>4184</v>
      </c>
      <c r="C7505" s="374" t="s">
        <v>43</v>
      </c>
      <c r="D7505" s="374" t="s">
        <v>2</v>
      </c>
      <c r="E7505" s="375">
        <v>1.9866E-4</v>
      </c>
      <c r="F7505" s="268">
        <f>IF(C7505="MAT.",VLOOKUP(A7505,INSUMOS_AUX!A:F,6,FALSE),0)</f>
        <v>133.75</v>
      </c>
      <c r="G7505" s="375">
        <f>IF(C7505="M.O.",VLOOKUP(A7505,INSUMOS_AUX!A:F,6,FALSE),0)</f>
        <v>0</v>
      </c>
    </row>
    <row r="7506" spans="1:7">
      <c r="A7506" s="375">
        <v>37370</v>
      </c>
      <c r="B7506" s="372" t="s">
        <v>104</v>
      </c>
      <c r="C7506" s="374" t="s">
        <v>43</v>
      </c>
      <c r="D7506" s="374" t="s">
        <v>97</v>
      </c>
      <c r="E7506" s="375">
        <v>0.18479999999999999</v>
      </c>
      <c r="F7506" s="268">
        <f>IF(C7506="MAT.",VLOOKUP(A7506,INSUMOS_AUX!A:F,6,FALSE),0)</f>
        <v>1.7</v>
      </c>
      <c r="G7506" s="375">
        <f>IF(C7506="M.O.",VLOOKUP(A7506,INSUMOS_AUX!A:F,6,FALSE),0)</f>
        <v>0</v>
      </c>
    </row>
    <row r="7507" spans="1:7">
      <c r="A7507" s="375">
        <v>37371</v>
      </c>
      <c r="B7507" s="372" t="s">
        <v>105</v>
      </c>
      <c r="C7507" s="374" t="s">
        <v>43</v>
      </c>
      <c r="D7507" s="374" t="s">
        <v>97</v>
      </c>
      <c r="E7507" s="375">
        <v>0.18479999999999999</v>
      </c>
      <c r="F7507" s="268">
        <f>IF(C7507="MAT.",VLOOKUP(A7507,INSUMOS_AUX!A:F,6,FALSE),0)</f>
        <v>0.64</v>
      </c>
      <c r="G7507" s="375">
        <f>IF(C7507="M.O.",VLOOKUP(A7507,INSUMOS_AUX!A:F,6,FALSE),0)</f>
        <v>0</v>
      </c>
    </row>
    <row r="7508" spans="1:7">
      <c r="A7508" s="375">
        <v>37372</v>
      </c>
      <c r="B7508" s="372" t="s">
        <v>106</v>
      </c>
      <c r="C7508" s="374" t="s">
        <v>43</v>
      </c>
      <c r="D7508" s="374" t="s">
        <v>97</v>
      </c>
      <c r="E7508" s="375">
        <v>0.18479999999999999</v>
      </c>
      <c r="F7508" s="268">
        <f>IF(C7508="MAT.",VLOOKUP(A7508,INSUMOS_AUX!A:F,6,FALSE),0)</f>
        <v>0.37</v>
      </c>
      <c r="G7508" s="375">
        <f>IF(C7508="M.O.",VLOOKUP(A7508,INSUMOS_AUX!A:F,6,FALSE),0)</f>
        <v>0</v>
      </c>
    </row>
    <row r="7509" spans="1:7">
      <c r="A7509" s="375">
        <v>37373</v>
      </c>
      <c r="B7509" s="372" t="s">
        <v>107</v>
      </c>
      <c r="C7509" s="374" t="s">
        <v>43</v>
      </c>
      <c r="D7509" s="374" t="s">
        <v>97</v>
      </c>
      <c r="E7509" s="375">
        <v>0.18479999999999999</v>
      </c>
      <c r="F7509" s="268">
        <f>IF(C7509="MAT.",VLOOKUP(A7509,INSUMOS_AUX!A:F,6,FALSE),0)</f>
        <v>0.02</v>
      </c>
      <c r="G7509" s="375">
        <f>IF(C7509="M.O.",VLOOKUP(A7509,INSUMOS_AUX!A:F,6,FALSE),0)</f>
        <v>0</v>
      </c>
    </row>
    <row r="7510" spans="1:7">
      <c r="A7510" s="375">
        <v>38382</v>
      </c>
      <c r="B7510" s="372" t="s">
        <v>2915</v>
      </c>
      <c r="C7510" s="374" t="s">
        <v>43</v>
      </c>
      <c r="D7510" s="374" t="s">
        <v>2</v>
      </c>
      <c r="E7510" s="375">
        <v>5.0450400000000002E-4</v>
      </c>
      <c r="F7510" s="268">
        <f>IF(C7510="MAT.",VLOOKUP(A7510,INSUMOS_AUX!A:F,6,FALSE),0)</f>
        <v>7.37</v>
      </c>
      <c r="G7510" s="375">
        <f>IF(C7510="M.O.",VLOOKUP(A7510,INSUMOS_AUX!A:F,6,FALSE),0)</f>
        <v>0</v>
      </c>
    </row>
    <row r="7511" spans="1:7">
      <c r="A7511" s="375">
        <v>38390</v>
      </c>
      <c r="B7511" s="372" t="s">
        <v>4067</v>
      </c>
      <c r="C7511" s="374" t="s">
        <v>43</v>
      </c>
      <c r="D7511" s="374" t="s">
        <v>2</v>
      </c>
      <c r="E7511" s="375">
        <v>2.7932500000000003E-4</v>
      </c>
      <c r="F7511" s="268">
        <f>IF(C7511="MAT.",VLOOKUP(A7511,INSUMOS_AUX!A:F,6,FALSE),0)</f>
        <v>22.22</v>
      </c>
      <c r="G7511" s="375">
        <f>IF(C7511="M.O.",VLOOKUP(A7511,INSUMOS_AUX!A:F,6,FALSE),0)</f>
        <v>0</v>
      </c>
    </row>
    <row r="7512" spans="1:7">
      <c r="A7512" s="375">
        <v>38393</v>
      </c>
      <c r="B7512" s="372" t="s">
        <v>4066</v>
      </c>
      <c r="C7512" s="374" t="s">
        <v>43</v>
      </c>
      <c r="D7512" s="374" t="s">
        <v>2</v>
      </c>
      <c r="E7512" s="375">
        <v>2.7932500000000003E-4</v>
      </c>
      <c r="F7512" s="268">
        <f>IF(C7512="MAT.",VLOOKUP(A7512,INSUMOS_AUX!A:F,6,FALSE),0)</f>
        <v>10.02</v>
      </c>
      <c r="G7512" s="375">
        <f>IF(C7512="M.O.",VLOOKUP(A7512,INSUMOS_AUX!A:F,6,FALSE),0)</f>
        <v>0</v>
      </c>
    </row>
    <row r="7513" spans="1:7">
      <c r="A7513" s="375">
        <v>38396</v>
      </c>
      <c r="B7513" s="372" t="s">
        <v>4090</v>
      </c>
      <c r="C7513" s="374" t="s">
        <v>43</v>
      </c>
      <c r="D7513" s="374" t="s">
        <v>2</v>
      </c>
      <c r="E7513" s="375">
        <v>1.0016E-5</v>
      </c>
      <c r="F7513" s="268">
        <f>IF(C7513="MAT.",VLOOKUP(A7513,INSUMOS_AUX!A:F,6,FALSE),0)</f>
        <v>308.81</v>
      </c>
      <c r="G7513" s="375">
        <f>IF(C7513="M.O.",VLOOKUP(A7513,INSUMOS_AUX!A:F,6,FALSE),0)</f>
        <v>0</v>
      </c>
    </row>
    <row r="7514" spans="1:7">
      <c r="A7514" s="375">
        <v>38399</v>
      </c>
      <c r="B7514" s="372" t="s">
        <v>914</v>
      </c>
      <c r="C7514" s="374" t="s">
        <v>43</v>
      </c>
      <c r="D7514" s="374" t="s">
        <v>2</v>
      </c>
      <c r="E7514" s="375">
        <v>5.0043999999999997E-5</v>
      </c>
      <c r="F7514" s="268">
        <f>IF(C7514="MAT.",VLOOKUP(A7514,INSUMOS_AUX!A:F,6,FALSE),0)</f>
        <v>123.87</v>
      </c>
      <c r="G7514" s="375">
        <f>IF(C7514="M.O.",VLOOKUP(A7514,INSUMOS_AUX!A:F,6,FALSE),0)</f>
        <v>0</v>
      </c>
    </row>
    <row r="7515" spans="1:7" ht="21">
      <c r="A7515" s="375">
        <v>38413</v>
      </c>
      <c r="B7515" s="372" t="s">
        <v>2921</v>
      </c>
      <c r="C7515" s="374" t="s">
        <v>43</v>
      </c>
      <c r="D7515" s="374" t="s">
        <v>2</v>
      </c>
      <c r="E7515" s="375">
        <v>8.1499999999999999E-6</v>
      </c>
      <c r="F7515" s="268">
        <f>IF(C7515="MAT.",VLOOKUP(A7515,INSUMOS_AUX!A:F,6,FALSE),0)</f>
        <v>623.17999999999995</v>
      </c>
      <c r="G7515" s="375">
        <f>IF(C7515="M.O.",VLOOKUP(A7515,INSUMOS_AUX!A:F,6,FALSE),0)</f>
        <v>0</v>
      </c>
    </row>
    <row r="7516" spans="1:7">
      <c r="A7516" s="375">
        <v>38476</v>
      </c>
      <c r="B7516" s="372" t="s">
        <v>2266</v>
      </c>
      <c r="C7516" s="374" t="s">
        <v>43</v>
      </c>
      <c r="D7516" s="374" t="s">
        <v>2</v>
      </c>
      <c r="E7516" s="375">
        <v>3.8012999999999997E-5</v>
      </c>
      <c r="F7516" s="268">
        <f>IF(C7516="MAT.",VLOOKUP(A7516,INSUMOS_AUX!A:F,6,FALSE),0)</f>
        <v>186.63</v>
      </c>
      <c r="G7516" s="375">
        <f>IF(C7516="M.O.",VLOOKUP(A7516,INSUMOS_AUX!A:F,6,FALSE),0)</f>
        <v>0</v>
      </c>
    </row>
    <row r="7517" spans="1:7">
      <c r="A7517" s="375">
        <v>38477</v>
      </c>
      <c r="B7517" s="372" t="s">
        <v>2267</v>
      </c>
      <c r="C7517" s="374" t="s">
        <v>43</v>
      </c>
      <c r="D7517" s="374" t="s">
        <v>2</v>
      </c>
      <c r="E7517" s="375">
        <v>8.1499999999999999E-6</v>
      </c>
      <c r="F7517" s="268">
        <f>IF(C7517="MAT.",VLOOKUP(A7517,INSUMOS_AUX!A:F,6,FALSE),0)</f>
        <v>528.54</v>
      </c>
      <c r="G7517" s="375">
        <f>IF(C7517="M.O.",VLOOKUP(A7517,INSUMOS_AUX!A:F,6,FALSE),0)</f>
        <v>0</v>
      </c>
    </row>
    <row r="7518" spans="1:7">
      <c r="A7518" s="96"/>
      <c r="B7518" s="110"/>
      <c r="C7518" s="97"/>
      <c r="D7518" s="97"/>
      <c r="E7518" s="97"/>
      <c r="F7518" s="97"/>
      <c r="G7518" s="97"/>
    </row>
    <row r="7519" spans="1:7">
      <c r="A7519" s="359" t="s">
        <v>6089</v>
      </c>
      <c r="B7519" s="358" t="s">
        <v>6090</v>
      </c>
      <c r="C7519" s="360" t="s">
        <v>75</v>
      </c>
      <c r="D7519" s="360" t="s">
        <v>2</v>
      </c>
      <c r="E7519" s="361">
        <v>5</v>
      </c>
      <c r="F7519" s="361">
        <f t="shared" ref="F7519:G7519" si="249">SUMPRODUCT($E7520:$E7545,F7520:F7545)</f>
        <v>23.801998758</v>
      </c>
      <c r="G7519" s="361">
        <f t="shared" si="249"/>
        <v>1.6619413999999999</v>
      </c>
    </row>
    <row r="7520" spans="1:7">
      <c r="A7520" s="375">
        <v>10</v>
      </c>
      <c r="B7520" s="372" t="s">
        <v>332</v>
      </c>
      <c r="C7520" s="374" t="s">
        <v>43</v>
      </c>
      <c r="D7520" s="374" t="s">
        <v>2</v>
      </c>
      <c r="E7520" s="375">
        <v>1.60344E-3</v>
      </c>
      <c r="F7520" s="268">
        <f>IF(C7520="MAT.",VLOOKUP(A7520,INSUMOS_AUX!A:F,6,FALSE),0)</f>
        <v>6.13</v>
      </c>
      <c r="G7520" s="375">
        <f>IF(C7520="M.O.",VLOOKUP(A7520,INSUMOS_AUX!A:F,6,FALSE),0)</f>
        <v>0</v>
      </c>
    </row>
    <row r="7521" spans="1:7" ht="21">
      <c r="A7521" s="375">
        <v>11359</v>
      </c>
      <c r="B7521" s="372" t="s">
        <v>5603</v>
      </c>
      <c r="C7521" s="374" t="s">
        <v>43</v>
      </c>
      <c r="D7521" s="374" t="s">
        <v>2</v>
      </c>
      <c r="E7521" s="375">
        <v>1.3540000000000001E-5</v>
      </c>
      <c r="F7521" s="268">
        <f>IF(C7521="MAT.",VLOOKUP(A7521,INSUMOS_AUX!A:F,6,FALSE),0)</f>
        <v>604.45000000000005</v>
      </c>
      <c r="G7521" s="375">
        <f>IF(C7521="M.O.",VLOOKUP(A7521,INSUMOS_AUX!A:F,6,FALSE),0)</f>
        <v>0</v>
      </c>
    </row>
    <row r="7522" spans="1:7">
      <c r="A7522" s="375">
        <v>12815</v>
      </c>
      <c r="B7522" s="372" t="s">
        <v>2406</v>
      </c>
      <c r="C7522" s="374" t="s">
        <v>43</v>
      </c>
      <c r="D7522" s="374" t="s">
        <v>2</v>
      </c>
      <c r="E7522" s="375">
        <v>1.8138200000000001E-3</v>
      </c>
      <c r="F7522" s="268">
        <f>IF(C7522="MAT.",VLOOKUP(A7522,INSUMOS_AUX!A:F,6,FALSE),0)</f>
        <v>5.65</v>
      </c>
      <c r="G7522" s="375">
        <f>IF(C7522="M.O.",VLOOKUP(A7522,INSUMOS_AUX!A:F,6,FALSE),0)</f>
        <v>0</v>
      </c>
    </row>
    <row r="7523" spans="1:7">
      <c r="A7523" s="375">
        <v>12892</v>
      </c>
      <c r="B7523" s="372" t="s">
        <v>328</v>
      </c>
      <c r="C7523" s="374" t="s">
        <v>43</v>
      </c>
      <c r="D7523" s="374" t="s">
        <v>98</v>
      </c>
      <c r="E7523" s="375">
        <v>2.7469199999999999E-3</v>
      </c>
      <c r="F7523" s="268">
        <f>IF(C7523="MAT.",VLOOKUP(A7523,INSUMOS_AUX!A:F,6,FALSE),0)</f>
        <v>9</v>
      </c>
      <c r="G7523" s="375">
        <f>IF(C7523="M.O.",VLOOKUP(A7523,INSUMOS_AUX!A:F,6,FALSE),0)</f>
        <v>0</v>
      </c>
    </row>
    <row r="7524" spans="1:7">
      <c r="A7524" s="375">
        <v>12893</v>
      </c>
      <c r="B7524" s="372" t="s">
        <v>329</v>
      </c>
      <c r="C7524" s="374" t="s">
        <v>43</v>
      </c>
      <c r="D7524" s="374" t="s">
        <v>98</v>
      </c>
      <c r="E7524" s="375">
        <v>3.2019999999999998E-4</v>
      </c>
      <c r="F7524" s="268">
        <f>IF(C7524="MAT.",VLOOKUP(A7524,INSUMOS_AUX!A:F,6,FALSE),0)</f>
        <v>48</v>
      </c>
      <c r="G7524" s="375">
        <f>IF(C7524="M.O.",VLOOKUP(A7524,INSUMOS_AUX!A:F,6,FALSE),0)</f>
        <v>0</v>
      </c>
    </row>
    <row r="7525" spans="1:7">
      <c r="A7525" s="375">
        <v>25966</v>
      </c>
      <c r="B7525" s="372" t="s">
        <v>3980</v>
      </c>
      <c r="C7525" s="374" t="s">
        <v>43</v>
      </c>
      <c r="D7525" s="374" t="s">
        <v>113</v>
      </c>
      <c r="E7525" s="375">
        <v>3.0229999999999998E-4</v>
      </c>
      <c r="F7525" s="268">
        <f>IF(C7525="MAT.",VLOOKUP(A7525,INSUMOS_AUX!A:F,6,FALSE),0)</f>
        <v>13.63</v>
      </c>
      <c r="G7525" s="375">
        <f>IF(C7525="M.O.",VLOOKUP(A7525,INSUMOS_AUX!A:F,6,FALSE),0)</f>
        <v>0</v>
      </c>
    </row>
    <row r="7526" spans="1:7">
      <c r="A7526" s="375">
        <v>2711</v>
      </c>
      <c r="B7526" s="372" t="s">
        <v>334</v>
      </c>
      <c r="C7526" s="374" t="s">
        <v>43</v>
      </c>
      <c r="D7526" s="374" t="s">
        <v>2</v>
      </c>
      <c r="E7526" s="375">
        <v>1.3291999999999999E-4</v>
      </c>
      <c r="F7526" s="268">
        <f>IF(C7526="MAT.",VLOOKUP(A7526,INSUMOS_AUX!A:F,6,FALSE),0)</f>
        <v>100.24</v>
      </c>
      <c r="G7526" s="375">
        <f>IF(C7526="M.O.",VLOOKUP(A7526,INSUMOS_AUX!A:F,6,FALSE),0)</f>
        <v>0</v>
      </c>
    </row>
    <row r="7527" spans="1:7">
      <c r="A7527" s="375">
        <v>36144</v>
      </c>
      <c r="B7527" s="372" t="s">
        <v>4026</v>
      </c>
      <c r="C7527" s="374" t="s">
        <v>43</v>
      </c>
      <c r="D7527" s="374" t="s">
        <v>2</v>
      </c>
      <c r="E7527" s="375">
        <v>2.2297440000000002E-2</v>
      </c>
      <c r="F7527" s="268">
        <f>IF(C7527="MAT.",VLOOKUP(A7527,INSUMOS_AUX!A:F,6,FALSE),0)</f>
        <v>1.1200000000000001</v>
      </c>
      <c r="G7527" s="375">
        <f>IF(C7527="M.O.",VLOOKUP(A7527,INSUMOS_AUX!A:F,6,FALSE),0)</f>
        <v>0</v>
      </c>
    </row>
    <row r="7528" spans="1:7">
      <c r="A7528" s="375">
        <v>36146</v>
      </c>
      <c r="B7528" s="372" t="s">
        <v>3883</v>
      </c>
      <c r="C7528" s="374" t="s">
        <v>43</v>
      </c>
      <c r="D7528" s="374" t="s">
        <v>2</v>
      </c>
      <c r="E7528" s="375">
        <v>2.4805999999999998E-4</v>
      </c>
      <c r="F7528" s="268">
        <f>IF(C7528="MAT.",VLOOKUP(A7528,INSUMOS_AUX!A:F,6,FALSE),0)</f>
        <v>170</v>
      </c>
      <c r="G7528" s="375">
        <f>IF(C7528="M.O.",VLOOKUP(A7528,INSUMOS_AUX!A:F,6,FALSE),0)</f>
        <v>0</v>
      </c>
    </row>
    <row r="7529" spans="1:7" ht="21">
      <c r="A7529" s="375">
        <v>36149</v>
      </c>
      <c r="B7529" s="372" t="s">
        <v>4647</v>
      </c>
      <c r="C7529" s="374" t="s">
        <v>43</v>
      </c>
      <c r="D7529" s="374" t="s">
        <v>2</v>
      </c>
      <c r="E7529" s="375">
        <v>1.44E-4</v>
      </c>
      <c r="F7529" s="268">
        <f>IF(C7529="MAT.",VLOOKUP(A7529,INSUMOS_AUX!A:F,6,FALSE),0)</f>
        <v>117.5</v>
      </c>
      <c r="G7529" s="375">
        <f>IF(C7529="M.O.",VLOOKUP(A7529,INSUMOS_AUX!A:F,6,FALSE),0)</f>
        <v>0</v>
      </c>
    </row>
    <row r="7530" spans="1:7">
      <c r="A7530" s="375">
        <v>36150</v>
      </c>
      <c r="B7530" s="372" t="s">
        <v>780</v>
      </c>
      <c r="C7530" s="374" t="s">
        <v>43</v>
      </c>
      <c r="D7530" s="374" t="s">
        <v>2</v>
      </c>
      <c r="E7530" s="375">
        <v>5.2926000000000004E-4</v>
      </c>
      <c r="F7530" s="268">
        <f>IF(C7530="MAT.",VLOOKUP(A7530,INSUMOS_AUX!A:F,6,FALSE),0)</f>
        <v>29.7</v>
      </c>
      <c r="G7530" s="375">
        <f>IF(C7530="M.O.",VLOOKUP(A7530,INSUMOS_AUX!A:F,6,FALSE),0)</f>
        <v>0</v>
      </c>
    </row>
    <row r="7531" spans="1:7" ht="21">
      <c r="A7531" s="375">
        <v>36153</v>
      </c>
      <c r="B7531" s="372" t="s">
        <v>4184</v>
      </c>
      <c r="C7531" s="374" t="s">
        <v>43</v>
      </c>
      <c r="D7531" s="374" t="s">
        <v>2</v>
      </c>
      <c r="E7531" s="375">
        <v>2.1499999999999999E-4</v>
      </c>
      <c r="F7531" s="268">
        <f>IF(C7531="MAT.",VLOOKUP(A7531,INSUMOS_AUX!A:F,6,FALSE),0)</f>
        <v>133.75</v>
      </c>
      <c r="G7531" s="375">
        <f>IF(C7531="M.O.",VLOOKUP(A7531,INSUMOS_AUX!A:F,6,FALSE),0)</f>
        <v>0</v>
      </c>
    </row>
    <row r="7532" spans="1:7">
      <c r="A7532" s="375">
        <v>37370</v>
      </c>
      <c r="B7532" s="372" t="s">
        <v>104</v>
      </c>
      <c r="C7532" s="374" t="s">
        <v>43</v>
      </c>
      <c r="D7532" s="374" t="s">
        <v>97</v>
      </c>
      <c r="E7532" s="375">
        <v>0.2</v>
      </c>
      <c r="F7532" s="268">
        <f>IF(C7532="MAT.",VLOOKUP(A7532,INSUMOS_AUX!A:F,6,FALSE),0)</f>
        <v>1.7</v>
      </c>
      <c r="G7532" s="375">
        <f>IF(C7532="M.O.",VLOOKUP(A7532,INSUMOS_AUX!A:F,6,FALSE),0)</f>
        <v>0</v>
      </c>
    </row>
    <row r="7533" spans="1:7">
      <c r="A7533" s="375">
        <v>37371</v>
      </c>
      <c r="B7533" s="372" t="s">
        <v>105</v>
      </c>
      <c r="C7533" s="374" t="s">
        <v>43</v>
      </c>
      <c r="D7533" s="374" t="s">
        <v>97</v>
      </c>
      <c r="E7533" s="375">
        <v>0.2</v>
      </c>
      <c r="F7533" s="268">
        <f>IF(C7533="MAT.",VLOOKUP(A7533,INSUMOS_AUX!A:F,6,FALSE),0)</f>
        <v>0.64</v>
      </c>
      <c r="G7533" s="375">
        <f>IF(C7533="M.O.",VLOOKUP(A7533,INSUMOS_AUX!A:F,6,FALSE),0)</f>
        <v>0</v>
      </c>
    </row>
    <row r="7534" spans="1:7">
      <c r="A7534" s="375">
        <v>37372</v>
      </c>
      <c r="B7534" s="372" t="s">
        <v>106</v>
      </c>
      <c r="C7534" s="374" t="s">
        <v>43</v>
      </c>
      <c r="D7534" s="374" t="s">
        <v>97</v>
      </c>
      <c r="E7534" s="375">
        <v>0.2</v>
      </c>
      <c r="F7534" s="268">
        <f>IF(C7534="MAT.",VLOOKUP(A7534,INSUMOS_AUX!A:F,6,FALSE),0)</f>
        <v>0.37</v>
      </c>
      <c r="G7534" s="375">
        <f>IF(C7534="M.O.",VLOOKUP(A7534,INSUMOS_AUX!A:F,6,FALSE),0)</f>
        <v>0</v>
      </c>
    </row>
    <row r="7535" spans="1:7">
      <c r="A7535" s="375">
        <v>37373</v>
      </c>
      <c r="B7535" s="372" t="s">
        <v>107</v>
      </c>
      <c r="C7535" s="374" t="s">
        <v>43</v>
      </c>
      <c r="D7535" s="374" t="s">
        <v>97</v>
      </c>
      <c r="E7535" s="375">
        <v>0.2</v>
      </c>
      <c r="F7535" s="268">
        <f>IF(C7535="MAT.",VLOOKUP(A7535,INSUMOS_AUX!A:F,6,FALSE),0)</f>
        <v>0.02</v>
      </c>
      <c r="G7535" s="375">
        <f>IF(C7535="M.O.",VLOOKUP(A7535,INSUMOS_AUX!A:F,6,FALSE),0)</f>
        <v>0</v>
      </c>
    </row>
    <row r="7536" spans="1:7">
      <c r="A7536" s="375">
        <v>377</v>
      </c>
      <c r="B7536" s="372" t="s">
        <v>158</v>
      </c>
      <c r="C7536" s="374" t="s">
        <v>43</v>
      </c>
      <c r="D7536" s="374" t="s">
        <v>2</v>
      </c>
      <c r="E7536" s="375">
        <v>1</v>
      </c>
      <c r="F7536" s="268">
        <f>IF(C7536="MAT.",VLOOKUP(A7536,INSUMOS_AUX!A:F,6,FALSE),0)</f>
        <v>23</v>
      </c>
      <c r="G7536" s="375">
        <f>IF(C7536="M.O.",VLOOKUP(A7536,INSUMOS_AUX!A:F,6,FALSE),0)</f>
        <v>0</v>
      </c>
    </row>
    <row r="7537" spans="1:7">
      <c r="A7537" s="375">
        <v>38382</v>
      </c>
      <c r="B7537" s="372" t="s">
        <v>2915</v>
      </c>
      <c r="C7537" s="374" t="s">
        <v>43</v>
      </c>
      <c r="D7537" s="374" t="s">
        <v>2</v>
      </c>
      <c r="E7537" s="375">
        <v>5.4600000000000004E-4</v>
      </c>
      <c r="F7537" s="268">
        <f>IF(C7537="MAT.",VLOOKUP(A7537,INSUMOS_AUX!A:F,6,FALSE),0)</f>
        <v>7.37</v>
      </c>
      <c r="G7537" s="375">
        <f>IF(C7537="M.O.",VLOOKUP(A7537,INSUMOS_AUX!A:F,6,FALSE),0)</f>
        <v>0</v>
      </c>
    </row>
    <row r="7538" spans="1:7">
      <c r="A7538" s="375">
        <v>38390</v>
      </c>
      <c r="B7538" s="372" t="s">
        <v>4067</v>
      </c>
      <c r="C7538" s="374" t="s">
        <v>43</v>
      </c>
      <c r="D7538" s="374" t="s">
        <v>2</v>
      </c>
      <c r="E7538" s="375">
        <v>3.0229999999999998E-4</v>
      </c>
      <c r="F7538" s="268">
        <f>IF(C7538="MAT.",VLOOKUP(A7538,INSUMOS_AUX!A:F,6,FALSE),0)</f>
        <v>22.22</v>
      </c>
      <c r="G7538" s="375">
        <f>IF(C7538="M.O.",VLOOKUP(A7538,INSUMOS_AUX!A:F,6,FALSE),0)</f>
        <v>0</v>
      </c>
    </row>
    <row r="7539" spans="1:7">
      <c r="A7539" s="375">
        <v>38393</v>
      </c>
      <c r="B7539" s="372" t="s">
        <v>4066</v>
      </c>
      <c r="C7539" s="374" t="s">
        <v>43</v>
      </c>
      <c r="D7539" s="374" t="s">
        <v>2</v>
      </c>
      <c r="E7539" s="375">
        <v>3.0229999999999998E-4</v>
      </c>
      <c r="F7539" s="268">
        <f>IF(C7539="MAT.",VLOOKUP(A7539,INSUMOS_AUX!A:F,6,FALSE),0)</f>
        <v>10.02</v>
      </c>
      <c r="G7539" s="375">
        <f>IF(C7539="M.O.",VLOOKUP(A7539,INSUMOS_AUX!A:F,6,FALSE),0)</f>
        <v>0</v>
      </c>
    </row>
    <row r="7540" spans="1:7">
      <c r="A7540" s="375">
        <v>38396</v>
      </c>
      <c r="B7540" s="372" t="s">
        <v>4090</v>
      </c>
      <c r="C7540" s="374" t="s">
        <v>43</v>
      </c>
      <c r="D7540" s="374" t="s">
        <v>2</v>
      </c>
      <c r="E7540" s="375">
        <v>1.084E-5</v>
      </c>
      <c r="F7540" s="268">
        <f>IF(C7540="MAT.",VLOOKUP(A7540,INSUMOS_AUX!A:F,6,FALSE),0)</f>
        <v>308.81</v>
      </c>
      <c r="G7540" s="375">
        <f>IF(C7540="M.O.",VLOOKUP(A7540,INSUMOS_AUX!A:F,6,FALSE),0)</f>
        <v>0</v>
      </c>
    </row>
    <row r="7541" spans="1:7">
      <c r="A7541" s="375">
        <v>38399</v>
      </c>
      <c r="B7541" s="372" t="s">
        <v>914</v>
      </c>
      <c r="C7541" s="374" t="s">
        <v>43</v>
      </c>
      <c r="D7541" s="374" t="s">
        <v>2</v>
      </c>
      <c r="E7541" s="375">
        <v>5.4160000000000003E-5</v>
      </c>
      <c r="F7541" s="268">
        <f>IF(C7541="MAT.",VLOOKUP(A7541,INSUMOS_AUX!A:F,6,FALSE),0)</f>
        <v>123.87</v>
      </c>
      <c r="G7541" s="375">
        <f>IF(C7541="M.O.",VLOOKUP(A7541,INSUMOS_AUX!A:F,6,FALSE),0)</f>
        <v>0</v>
      </c>
    </row>
    <row r="7542" spans="1:7" ht="21">
      <c r="A7542" s="375">
        <v>38413</v>
      </c>
      <c r="B7542" s="372" t="s">
        <v>2921</v>
      </c>
      <c r="C7542" s="374" t="s">
        <v>43</v>
      </c>
      <c r="D7542" s="374" t="s">
        <v>2</v>
      </c>
      <c r="E7542" s="375">
        <v>8.8200000000000003E-6</v>
      </c>
      <c r="F7542" s="268">
        <f>IF(C7542="MAT.",VLOOKUP(A7542,INSUMOS_AUX!A:F,6,FALSE),0)</f>
        <v>623.17999999999995</v>
      </c>
      <c r="G7542" s="375">
        <f>IF(C7542="M.O.",VLOOKUP(A7542,INSUMOS_AUX!A:F,6,FALSE),0)</f>
        <v>0</v>
      </c>
    </row>
    <row r="7543" spans="1:7">
      <c r="A7543" s="375">
        <v>38476</v>
      </c>
      <c r="B7543" s="372" t="s">
        <v>2266</v>
      </c>
      <c r="C7543" s="374" t="s">
        <v>43</v>
      </c>
      <c r="D7543" s="374" t="s">
        <v>2</v>
      </c>
      <c r="E7543" s="375">
        <v>4.1140000000000003E-5</v>
      </c>
      <c r="F7543" s="268">
        <f>IF(C7543="MAT.",VLOOKUP(A7543,INSUMOS_AUX!A:F,6,FALSE),0)</f>
        <v>186.63</v>
      </c>
      <c r="G7543" s="375">
        <f>IF(C7543="M.O.",VLOOKUP(A7543,INSUMOS_AUX!A:F,6,FALSE),0)</f>
        <v>0</v>
      </c>
    </row>
    <row r="7544" spans="1:7">
      <c r="A7544" s="375">
        <v>38477</v>
      </c>
      <c r="B7544" s="372" t="s">
        <v>2267</v>
      </c>
      <c r="C7544" s="374" t="s">
        <v>43</v>
      </c>
      <c r="D7544" s="374" t="s">
        <v>2</v>
      </c>
      <c r="E7544" s="375">
        <v>8.8200000000000003E-6</v>
      </c>
      <c r="F7544" s="268">
        <f>IF(C7544="MAT.",VLOOKUP(A7544,INSUMOS_AUX!A:F,6,FALSE),0)</f>
        <v>528.54</v>
      </c>
      <c r="G7544" s="375">
        <f>IF(C7544="M.O.",VLOOKUP(A7544,INSUMOS_AUX!A:F,6,FALSE),0)</f>
        <v>0</v>
      </c>
    </row>
    <row r="7545" spans="1:7">
      <c r="A7545" s="375">
        <v>6111</v>
      </c>
      <c r="B7545" s="372" t="s">
        <v>109</v>
      </c>
      <c r="C7545" s="374" t="s">
        <v>92</v>
      </c>
      <c r="D7545" s="374" t="s">
        <v>97</v>
      </c>
      <c r="E7545" s="375">
        <v>0.20341999999999999</v>
      </c>
      <c r="F7545" s="268">
        <f>IF(C7545="MAT.",VLOOKUP(A7545,INSUMOS_AUX!A:F,6,FALSE),0)</f>
        <v>0</v>
      </c>
      <c r="G7545" s="375">
        <f>IF(C7545="M.O.",VLOOKUP(A7545,INSUMOS_AUX!A:F,6,FALSE),0)</f>
        <v>8.17</v>
      </c>
    </row>
    <row r="7546" spans="1:7">
      <c r="A7546" s="96"/>
      <c r="B7546" s="110"/>
      <c r="C7546" s="97"/>
      <c r="D7546" s="97"/>
      <c r="E7546" s="97"/>
      <c r="F7546" s="97"/>
      <c r="G7546" s="97"/>
    </row>
    <row r="7547" spans="1:7" ht="21">
      <c r="A7547" s="359" t="s">
        <v>6091</v>
      </c>
      <c r="B7547" s="358" t="s">
        <v>6092</v>
      </c>
      <c r="C7547" s="360" t="s">
        <v>75</v>
      </c>
      <c r="D7547" s="360" t="s">
        <v>2</v>
      </c>
      <c r="E7547" s="361">
        <v>5</v>
      </c>
      <c r="F7547" s="361">
        <f t="shared" ref="F7547:G7547" si="250">SUMPRODUCT($E7548:$E7575,F7548:F7575)</f>
        <v>66.024998137000026</v>
      </c>
      <c r="G7547" s="361">
        <f t="shared" si="250"/>
        <v>3.6967017399999995</v>
      </c>
    </row>
    <row r="7548" spans="1:7">
      <c r="A7548" s="375">
        <v>10</v>
      </c>
      <c r="B7548" s="372" t="s">
        <v>332</v>
      </c>
      <c r="C7548" s="374" t="s">
        <v>43</v>
      </c>
      <c r="D7548" s="374" t="s">
        <v>2</v>
      </c>
      <c r="E7548" s="375">
        <v>2.4051599999999999E-3</v>
      </c>
      <c r="F7548" s="268">
        <f>IF(C7548="MAT.",VLOOKUP(A7548,INSUMOS_AUX!A:F,6,FALSE),0)</f>
        <v>6.13</v>
      </c>
      <c r="G7548" s="375">
        <f>IF(C7548="M.O.",VLOOKUP(A7548,INSUMOS_AUX!A:F,6,FALSE),0)</f>
        <v>0</v>
      </c>
    </row>
    <row r="7549" spans="1:7" ht="21">
      <c r="A7549" s="375">
        <v>11359</v>
      </c>
      <c r="B7549" s="372" t="s">
        <v>5603</v>
      </c>
      <c r="C7549" s="374" t="s">
        <v>43</v>
      </c>
      <c r="D7549" s="374" t="s">
        <v>2</v>
      </c>
      <c r="E7549" s="375">
        <v>2.031E-5</v>
      </c>
      <c r="F7549" s="268">
        <f>IF(C7549="MAT.",VLOOKUP(A7549,INSUMOS_AUX!A:F,6,FALSE),0)</f>
        <v>604.45000000000005</v>
      </c>
      <c r="G7549" s="375">
        <f>IF(C7549="M.O.",VLOOKUP(A7549,INSUMOS_AUX!A:F,6,FALSE),0)</f>
        <v>0</v>
      </c>
    </row>
    <row r="7550" spans="1:7">
      <c r="A7550" s="375">
        <v>12815</v>
      </c>
      <c r="B7550" s="372" t="s">
        <v>2406</v>
      </c>
      <c r="C7550" s="374" t="s">
        <v>43</v>
      </c>
      <c r="D7550" s="374" t="s">
        <v>2</v>
      </c>
      <c r="E7550" s="375">
        <v>2.7207300000000002E-3</v>
      </c>
      <c r="F7550" s="268">
        <f>IF(C7550="MAT.",VLOOKUP(A7550,INSUMOS_AUX!A:F,6,FALSE),0)</f>
        <v>5.65</v>
      </c>
      <c r="G7550" s="375">
        <f>IF(C7550="M.O.",VLOOKUP(A7550,INSUMOS_AUX!A:F,6,FALSE),0)</f>
        <v>0</v>
      </c>
    </row>
    <row r="7551" spans="1:7">
      <c r="A7551" s="375">
        <v>12892</v>
      </c>
      <c r="B7551" s="372" t="s">
        <v>328</v>
      </c>
      <c r="C7551" s="374" t="s">
        <v>43</v>
      </c>
      <c r="D7551" s="374" t="s">
        <v>98</v>
      </c>
      <c r="E7551" s="375">
        <v>4.1203799999999999E-3</v>
      </c>
      <c r="F7551" s="268">
        <f>IF(C7551="MAT.",VLOOKUP(A7551,INSUMOS_AUX!A:F,6,FALSE),0)</f>
        <v>9</v>
      </c>
      <c r="G7551" s="375">
        <f>IF(C7551="M.O.",VLOOKUP(A7551,INSUMOS_AUX!A:F,6,FALSE),0)</f>
        <v>0</v>
      </c>
    </row>
    <row r="7552" spans="1:7">
      <c r="A7552" s="375">
        <v>12893</v>
      </c>
      <c r="B7552" s="372" t="s">
        <v>329</v>
      </c>
      <c r="C7552" s="374" t="s">
        <v>43</v>
      </c>
      <c r="D7552" s="374" t="s">
        <v>98</v>
      </c>
      <c r="E7552" s="375">
        <v>4.8030000000000002E-4</v>
      </c>
      <c r="F7552" s="268">
        <f>IF(C7552="MAT.",VLOOKUP(A7552,INSUMOS_AUX!A:F,6,FALSE),0)</f>
        <v>48</v>
      </c>
      <c r="G7552" s="375">
        <f>IF(C7552="M.O.",VLOOKUP(A7552,INSUMOS_AUX!A:F,6,FALSE),0)</f>
        <v>0</v>
      </c>
    </row>
    <row r="7553" spans="1:7">
      <c r="A7553" s="375">
        <v>1370</v>
      </c>
      <c r="B7553" s="372" t="s">
        <v>144</v>
      </c>
      <c r="C7553" s="374" t="s">
        <v>43</v>
      </c>
      <c r="D7553" s="374" t="s">
        <v>2</v>
      </c>
      <c r="E7553" s="375">
        <v>1</v>
      </c>
      <c r="F7553" s="268">
        <f>IF(C7553="MAT.",VLOOKUP(A7553,INSUMOS_AUX!A:F,6,FALSE),0)</f>
        <v>64.540000000000006</v>
      </c>
      <c r="G7553" s="375">
        <f>IF(C7553="M.O.",VLOOKUP(A7553,INSUMOS_AUX!A:F,6,FALSE),0)</f>
        <v>0</v>
      </c>
    </row>
    <row r="7554" spans="1:7">
      <c r="A7554" s="375">
        <v>25966</v>
      </c>
      <c r="B7554" s="372" t="s">
        <v>3980</v>
      </c>
      <c r="C7554" s="374" t="s">
        <v>43</v>
      </c>
      <c r="D7554" s="374" t="s">
        <v>113</v>
      </c>
      <c r="E7554" s="375">
        <v>4.5344999999999999E-4</v>
      </c>
      <c r="F7554" s="268">
        <f>IF(C7554="MAT.",VLOOKUP(A7554,INSUMOS_AUX!A:F,6,FALSE),0)</f>
        <v>13.63</v>
      </c>
      <c r="G7554" s="375">
        <f>IF(C7554="M.O.",VLOOKUP(A7554,INSUMOS_AUX!A:F,6,FALSE),0)</f>
        <v>0</v>
      </c>
    </row>
    <row r="7555" spans="1:7">
      <c r="A7555" s="375">
        <v>2696</v>
      </c>
      <c r="B7555" s="372" t="s">
        <v>129</v>
      </c>
      <c r="C7555" s="374" t="s">
        <v>92</v>
      </c>
      <c r="D7555" s="374" t="s">
        <v>97</v>
      </c>
      <c r="E7555" s="375">
        <v>0.23333499999999999</v>
      </c>
      <c r="F7555" s="268">
        <f>IF(C7555="MAT.",VLOOKUP(A7555,INSUMOS_AUX!A:F,6,FALSE),0)</f>
        <v>0</v>
      </c>
      <c r="G7555" s="375">
        <f>IF(C7555="M.O.",VLOOKUP(A7555,INSUMOS_AUX!A:F,6,FALSE),0)</f>
        <v>13.35</v>
      </c>
    </row>
    <row r="7556" spans="1:7">
      <c r="A7556" s="375">
        <v>2711</v>
      </c>
      <c r="B7556" s="372" t="s">
        <v>334</v>
      </c>
      <c r="C7556" s="374" t="s">
        <v>43</v>
      </c>
      <c r="D7556" s="374" t="s">
        <v>2</v>
      </c>
      <c r="E7556" s="375">
        <v>1.9938000000000001E-4</v>
      </c>
      <c r="F7556" s="268">
        <f>IF(C7556="MAT.",VLOOKUP(A7556,INSUMOS_AUX!A:F,6,FALSE),0)</f>
        <v>100.24</v>
      </c>
      <c r="G7556" s="375">
        <f>IF(C7556="M.O.",VLOOKUP(A7556,INSUMOS_AUX!A:F,6,FALSE),0)</f>
        <v>0</v>
      </c>
    </row>
    <row r="7557" spans="1:7">
      <c r="A7557" s="375">
        <v>3146</v>
      </c>
      <c r="B7557" s="372" t="s">
        <v>2416</v>
      </c>
      <c r="C7557" s="374" t="s">
        <v>43</v>
      </c>
      <c r="D7557" s="374" t="s">
        <v>2</v>
      </c>
      <c r="E7557" s="375">
        <v>0.1</v>
      </c>
      <c r="F7557" s="268">
        <f>IF(C7557="MAT.",VLOOKUP(A7557,INSUMOS_AUX!A:F,6,FALSE),0)</f>
        <v>2.82</v>
      </c>
      <c r="G7557" s="375">
        <f>IF(C7557="M.O.",VLOOKUP(A7557,INSUMOS_AUX!A:F,6,FALSE),0)</f>
        <v>0</v>
      </c>
    </row>
    <row r="7558" spans="1:7">
      <c r="A7558" s="375">
        <v>36144</v>
      </c>
      <c r="B7558" s="372" t="s">
        <v>4026</v>
      </c>
      <c r="C7558" s="374" t="s">
        <v>43</v>
      </c>
      <c r="D7558" s="374" t="s">
        <v>2</v>
      </c>
      <c r="E7558" s="375">
        <v>3.3446160000000003E-2</v>
      </c>
      <c r="F7558" s="268">
        <f>IF(C7558="MAT.",VLOOKUP(A7558,INSUMOS_AUX!A:F,6,FALSE),0)</f>
        <v>1.1200000000000001</v>
      </c>
      <c r="G7558" s="375">
        <f>IF(C7558="M.O.",VLOOKUP(A7558,INSUMOS_AUX!A:F,6,FALSE),0)</f>
        <v>0</v>
      </c>
    </row>
    <row r="7559" spans="1:7">
      <c r="A7559" s="375">
        <v>36146</v>
      </c>
      <c r="B7559" s="372" t="s">
        <v>3883</v>
      </c>
      <c r="C7559" s="374" t="s">
        <v>43</v>
      </c>
      <c r="D7559" s="374" t="s">
        <v>2</v>
      </c>
      <c r="E7559" s="375">
        <v>3.7209E-4</v>
      </c>
      <c r="F7559" s="268">
        <f>IF(C7559="MAT.",VLOOKUP(A7559,INSUMOS_AUX!A:F,6,FALSE),0)</f>
        <v>170</v>
      </c>
      <c r="G7559" s="375">
        <f>IF(C7559="M.O.",VLOOKUP(A7559,INSUMOS_AUX!A:F,6,FALSE),0)</f>
        <v>0</v>
      </c>
    </row>
    <row r="7560" spans="1:7" ht="21">
      <c r="A7560" s="375">
        <v>36149</v>
      </c>
      <c r="B7560" s="372" t="s">
        <v>4647</v>
      </c>
      <c r="C7560" s="374" t="s">
        <v>43</v>
      </c>
      <c r="D7560" s="374" t="s">
        <v>2</v>
      </c>
      <c r="E7560" s="375">
        <v>2.1599999999999999E-4</v>
      </c>
      <c r="F7560" s="268">
        <f>IF(C7560="MAT.",VLOOKUP(A7560,INSUMOS_AUX!A:F,6,FALSE),0)</f>
        <v>117.5</v>
      </c>
      <c r="G7560" s="375">
        <f>IF(C7560="M.O.",VLOOKUP(A7560,INSUMOS_AUX!A:F,6,FALSE),0)</f>
        <v>0</v>
      </c>
    </row>
    <row r="7561" spans="1:7">
      <c r="A7561" s="375">
        <v>36150</v>
      </c>
      <c r="B7561" s="372" t="s">
        <v>780</v>
      </c>
      <c r="C7561" s="374" t="s">
        <v>43</v>
      </c>
      <c r="D7561" s="374" t="s">
        <v>2</v>
      </c>
      <c r="E7561" s="375">
        <v>7.9389E-4</v>
      </c>
      <c r="F7561" s="268">
        <f>IF(C7561="MAT.",VLOOKUP(A7561,INSUMOS_AUX!A:F,6,FALSE),0)</f>
        <v>29.7</v>
      </c>
      <c r="G7561" s="375">
        <f>IF(C7561="M.O.",VLOOKUP(A7561,INSUMOS_AUX!A:F,6,FALSE),0)</f>
        <v>0</v>
      </c>
    </row>
    <row r="7562" spans="1:7" ht="21">
      <c r="A7562" s="375">
        <v>36153</v>
      </c>
      <c r="B7562" s="372" t="s">
        <v>4184</v>
      </c>
      <c r="C7562" s="374" t="s">
        <v>43</v>
      </c>
      <c r="D7562" s="374" t="s">
        <v>2</v>
      </c>
      <c r="E7562" s="375">
        <v>3.2249999999999998E-4</v>
      </c>
      <c r="F7562" s="268">
        <f>IF(C7562="MAT.",VLOOKUP(A7562,INSUMOS_AUX!A:F,6,FALSE),0)</f>
        <v>133.75</v>
      </c>
      <c r="G7562" s="375">
        <f>IF(C7562="M.O.",VLOOKUP(A7562,INSUMOS_AUX!A:F,6,FALSE),0)</f>
        <v>0</v>
      </c>
    </row>
    <row r="7563" spans="1:7">
      <c r="A7563" s="375">
        <v>37370</v>
      </c>
      <c r="B7563" s="372" t="s">
        <v>104</v>
      </c>
      <c r="C7563" s="374" t="s">
        <v>43</v>
      </c>
      <c r="D7563" s="374" t="s">
        <v>97</v>
      </c>
      <c r="E7563" s="375">
        <v>0.3</v>
      </c>
      <c r="F7563" s="268">
        <f>IF(C7563="MAT.",VLOOKUP(A7563,INSUMOS_AUX!A:F,6,FALSE),0)</f>
        <v>1.7</v>
      </c>
      <c r="G7563" s="375">
        <f>IF(C7563="M.O.",VLOOKUP(A7563,INSUMOS_AUX!A:F,6,FALSE),0)</f>
        <v>0</v>
      </c>
    </row>
    <row r="7564" spans="1:7">
      <c r="A7564" s="375">
        <v>37371</v>
      </c>
      <c r="B7564" s="372" t="s">
        <v>105</v>
      </c>
      <c r="C7564" s="374" t="s">
        <v>43</v>
      </c>
      <c r="D7564" s="374" t="s">
        <v>97</v>
      </c>
      <c r="E7564" s="375">
        <v>0.3</v>
      </c>
      <c r="F7564" s="268">
        <f>IF(C7564="MAT.",VLOOKUP(A7564,INSUMOS_AUX!A:F,6,FALSE),0)</f>
        <v>0.64</v>
      </c>
      <c r="G7564" s="375">
        <f>IF(C7564="M.O.",VLOOKUP(A7564,INSUMOS_AUX!A:F,6,FALSE),0)</f>
        <v>0</v>
      </c>
    </row>
    <row r="7565" spans="1:7">
      <c r="A7565" s="375">
        <v>37372</v>
      </c>
      <c r="B7565" s="372" t="s">
        <v>106</v>
      </c>
      <c r="C7565" s="374" t="s">
        <v>43</v>
      </c>
      <c r="D7565" s="374" t="s">
        <v>97</v>
      </c>
      <c r="E7565" s="375">
        <v>0.3</v>
      </c>
      <c r="F7565" s="268">
        <f>IF(C7565="MAT.",VLOOKUP(A7565,INSUMOS_AUX!A:F,6,FALSE),0)</f>
        <v>0.37</v>
      </c>
      <c r="G7565" s="375">
        <f>IF(C7565="M.O.",VLOOKUP(A7565,INSUMOS_AUX!A:F,6,FALSE),0)</f>
        <v>0</v>
      </c>
    </row>
    <row r="7566" spans="1:7">
      <c r="A7566" s="375">
        <v>37373</v>
      </c>
      <c r="B7566" s="372" t="s">
        <v>107</v>
      </c>
      <c r="C7566" s="374" t="s">
        <v>43</v>
      </c>
      <c r="D7566" s="374" t="s">
        <v>97</v>
      </c>
      <c r="E7566" s="375">
        <v>0.3</v>
      </c>
      <c r="F7566" s="268">
        <f>IF(C7566="MAT.",VLOOKUP(A7566,INSUMOS_AUX!A:F,6,FALSE),0)</f>
        <v>0.02</v>
      </c>
      <c r="G7566" s="375">
        <f>IF(C7566="M.O.",VLOOKUP(A7566,INSUMOS_AUX!A:F,6,FALSE),0)</f>
        <v>0</v>
      </c>
    </row>
    <row r="7567" spans="1:7">
      <c r="A7567" s="375">
        <v>38382</v>
      </c>
      <c r="B7567" s="372" t="s">
        <v>2915</v>
      </c>
      <c r="C7567" s="374" t="s">
        <v>43</v>
      </c>
      <c r="D7567" s="374" t="s">
        <v>2</v>
      </c>
      <c r="E7567" s="375">
        <v>8.1899999999999996E-4</v>
      </c>
      <c r="F7567" s="268">
        <f>IF(C7567="MAT.",VLOOKUP(A7567,INSUMOS_AUX!A:F,6,FALSE),0)</f>
        <v>7.37</v>
      </c>
      <c r="G7567" s="375">
        <f>IF(C7567="M.O.",VLOOKUP(A7567,INSUMOS_AUX!A:F,6,FALSE),0)</f>
        <v>0</v>
      </c>
    </row>
    <row r="7568" spans="1:7">
      <c r="A7568" s="375">
        <v>38390</v>
      </c>
      <c r="B7568" s="372" t="s">
        <v>4067</v>
      </c>
      <c r="C7568" s="374" t="s">
        <v>43</v>
      </c>
      <c r="D7568" s="374" t="s">
        <v>2</v>
      </c>
      <c r="E7568" s="375">
        <v>4.5344999999999999E-4</v>
      </c>
      <c r="F7568" s="268">
        <f>IF(C7568="MAT.",VLOOKUP(A7568,INSUMOS_AUX!A:F,6,FALSE),0)</f>
        <v>22.22</v>
      </c>
      <c r="G7568" s="375">
        <f>IF(C7568="M.O.",VLOOKUP(A7568,INSUMOS_AUX!A:F,6,FALSE),0)</f>
        <v>0</v>
      </c>
    </row>
    <row r="7569" spans="1:7">
      <c r="A7569" s="375">
        <v>38393</v>
      </c>
      <c r="B7569" s="372" t="s">
        <v>4066</v>
      </c>
      <c r="C7569" s="374" t="s">
        <v>43</v>
      </c>
      <c r="D7569" s="374" t="s">
        <v>2</v>
      </c>
      <c r="E7569" s="375">
        <v>4.5344999999999999E-4</v>
      </c>
      <c r="F7569" s="268">
        <f>IF(C7569="MAT.",VLOOKUP(A7569,INSUMOS_AUX!A:F,6,FALSE),0)</f>
        <v>10.02</v>
      </c>
      <c r="G7569" s="375">
        <f>IF(C7569="M.O.",VLOOKUP(A7569,INSUMOS_AUX!A:F,6,FALSE),0)</f>
        <v>0</v>
      </c>
    </row>
    <row r="7570" spans="1:7">
      <c r="A7570" s="375">
        <v>38396</v>
      </c>
      <c r="B7570" s="372" t="s">
        <v>4090</v>
      </c>
      <c r="C7570" s="374" t="s">
        <v>43</v>
      </c>
      <c r="D7570" s="374" t="s">
        <v>2</v>
      </c>
      <c r="E7570" s="375">
        <v>1.626E-5</v>
      </c>
      <c r="F7570" s="268">
        <f>IF(C7570="MAT.",VLOOKUP(A7570,INSUMOS_AUX!A:F,6,FALSE),0)</f>
        <v>308.81</v>
      </c>
      <c r="G7570" s="375">
        <f>IF(C7570="M.O.",VLOOKUP(A7570,INSUMOS_AUX!A:F,6,FALSE),0)</f>
        <v>0</v>
      </c>
    </row>
    <row r="7571" spans="1:7">
      <c r="A7571" s="375">
        <v>38399</v>
      </c>
      <c r="B7571" s="372" t="s">
        <v>914</v>
      </c>
      <c r="C7571" s="374" t="s">
        <v>43</v>
      </c>
      <c r="D7571" s="374" t="s">
        <v>2</v>
      </c>
      <c r="E7571" s="375">
        <v>8.1240000000000001E-5</v>
      </c>
      <c r="F7571" s="268">
        <f>IF(C7571="MAT.",VLOOKUP(A7571,INSUMOS_AUX!A:F,6,FALSE),0)</f>
        <v>123.87</v>
      </c>
      <c r="G7571" s="375">
        <f>IF(C7571="M.O.",VLOOKUP(A7571,INSUMOS_AUX!A:F,6,FALSE),0)</f>
        <v>0</v>
      </c>
    </row>
    <row r="7572" spans="1:7" ht="21">
      <c r="A7572" s="375">
        <v>38413</v>
      </c>
      <c r="B7572" s="372" t="s">
        <v>2921</v>
      </c>
      <c r="C7572" s="374" t="s">
        <v>43</v>
      </c>
      <c r="D7572" s="374" t="s">
        <v>2</v>
      </c>
      <c r="E7572" s="375">
        <v>1.323E-5</v>
      </c>
      <c r="F7572" s="268">
        <f>IF(C7572="MAT.",VLOOKUP(A7572,INSUMOS_AUX!A:F,6,FALSE),0)</f>
        <v>623.17999999999995</v>
      </c>
      <c r="G7572" s="375">
        <f>IF(C7572="M.O.",VLOOKUP(A7572,INSUMOS_AUX!A:F,6,FALSE),0)</f>
        <v>0</v>
      </c>
    </row>
    <row r="7573" spans="1:7">
      <c r="A7573" s="375">
        <v>38476</v>
      </c>
      <c r="B7573" s="372" t="s">
        <v>2266</v>
      </c>
      <c r="C7573" s="374" t="s">
        <v>43</v>
      </c>
      <c r="D7573" s="374" t="s">
        <v>2</v>
      </c>
      <c r="E7573" s="375">
        <v>6.1710000000000004E-5</v>
      </c>
      <c r="F7573" s="268">
        <f>IF(C7573="MAT.",VLOOKUP(A7573,INSUMOS_AUX!A:F,6,FALSE),0)</f>
        <v>186.63</v>
      </c>
      <c r="G7573" s="375">
        <f>IF(C7573="M.O.",VLOOKUP(A7573,INSUMOS_AUX!A:F,6,FALSE),0)</f>
        <v>0</v>
      </c>
    </row>
    <row r="7574" spans="1:7">
      <c r="A7574" s="375">
        <v>38477</v>
      </c>
      <c r="B7574" s="372" t="s">
        <v>2267</v>
      </c>
      <c r="C7574" s="374" t="s">
        <v>43</v>
      </c>
      <c r="D7574" s="374" t="s">
        <v>2</v>
      </c>
      <c r="E7574" s="375">
        <v>1.323E-5</v>
      </c>
      <c r="F7574" s="268">
        <f>IF(C7574="MAT.",VLOOKUP(A7574,INSUMOS_AUX!A:F,6,FALSE),0)</f>
        <v>528.54</v>
      </c>
      <c r="G7574" s="375">
        <f>IF(C7574="M.O.",VLOOKUP(A7574,INSUMOS_AUX!A:F,6,FALSE),0)</f>
        <v>0</v>
      </c>
    </row>
    <row r="7575" spans="1:7">
      <c r="A7575" s="375">
        <v>6111</v>
      </c>
      <c r="B7575" s="372" t="s">
        <v>109</v>
      </c>
      <c r="C7575" s="374" t="s">
        <v>92</v>
      </c>
      <c r="D7575" s="374" t="s">
        <v>97</v>
      </c>
      <c r="E7575" s="375">
        <v>7.1196999999999996E-2</v>
      </c>
      <c r="F7575" s="268">
        <f>IF(C7575="MAT.",VLOOKUP(A7575,INSUMOS_AUX!A:F,6,FALSE),0)</f>
        <v>0</v>
      </c>
      <c r="G7575" s="375">
        <f>IF(C7575="M.O.",VLOOKUP(A7575,INSUMOS_AUX!A:F,6,FALSE),0)</f>
        <v>8.17</v>
      </c>
    </row>
    <row r="7576" spans="1:7">
      <c r="A7576" s="96"/>
      <c r="B7576" s="110"/>
      <c r="C7576" s="97"/>
      <c r="D7576" s="97"/>
      <c r="E7576" s="97"/>
      <c r="F7576" s="97"/>
      <c r="G7576" s="97"/>
    </row>
    <row r="7577" spans="1:7" ht="21">
      <c r="A7577" s="359" t="s">
        <v>6093</v>
      </c>
      <c r="B7577" s="358" t="s">
        <v>6094</v>
      </c>
      <c r="C7577" s="360" t="s">
        <v>75</v>
      </c>
      <c r="D7577" s="360" t="s">
        <v>2</v>
      </c>
      <c r="E7577" s="361">
        <v>2</v>
      </c>
      <c r="F7577" s="361">
        <f t="shared" ref="F7577:G7577" si="251">SUMPRODUCT($E7578:$E7603,F7578:F7603)</f>
        <v>52.421998758000001</v>
      </c>
      <c r="G7577" s="361">
        <f t="shared" si="251"/>
        <v>1.6619413999999999</v>
      </c>
    </row>
    <row r="7578" spans="1:7">
      <c r="A7578" s="375">
        <v>10</v>
      </c>
      <c r="B7578" s="372" t="s">
        <v>332</v>
      </c>
      <c r="C7578" s="374" t="s">
        <v>43</v>
      </c>
      <c r="D7578" s="374" t="s">
        <v>2</v>
      </c>
      <c r="E7578" s="375">
        <v>1.60344E-3</v>
      </c>
      <c r="F7578" s="268">
        <f>IF(C7578="MAT.",VLOOKUP(A7578,INSUMOS_AUX!A:F,6,FALSE),0)</f>
        <v>6.13</v>
      </c>
      <c r="G7578" s="375">
        <f>IF(C7578="M.O.",VLOOKUP(A7578,INSUMOS_AUX!A:F,6,FALSE),0)</f>
        <v>0</v>
      </c>
    </row>
    <row r="7579" spans="1:7" ht="21">
      <c r="A7579" s="375">
        <v>11359</v>
      </c>
      <c r="B7579" s="372" t="s">
        <v>5603</v>
      </c>
      <c r="C7579" s="374" t="s">
        <v>43</v>
      </c>
      <c r="D7579" s="374" t="s">
        <v>2</v>
      </c>
      <c r="E7579" s="375">
        <v>1.3540000000000001E-5</v>
      </c>
      <c r="F7579" s="268">
        <f>IF(C7579="MAT.",VLOOKUP(A7579,INSUMOS_AUX!A:F,6,FALSE),0)</f>
        <v>604.45000000000005</v>
      </c>
      <c r="G7579" s="375">
        <f>IF(C7579="M.O.",VLOOKUP(A7579,INSUMOS_AUX!A:F,6,FALSE),0)</f>
        <v>0</v>
      </c>
    </row>
    <row r="7580" spans="1:7" ht="21">
      <c r="A7580" s="375">
        <v>11758</v>
      </c>
      <c r="B7580" s="372" t="s">
        <v>151</v>
      </c>
      <c r="C7580" s="374" t="s">
        <v>43</v>
      </c>
      <c r="D7580" s="374" t="s">
        <v>2</v>
      </c>
      <c r="E7580" s="375">
        <v>1</v>
      </c>
      <c r="F7580" s="268">
        <f>IF(C7580="MAT.",VLOOKUP(A7580,INSUMOS_AUX!A:F,6,FALSE),0)</f>
        <v>51.62</v>
      </c>
      <c r="G7580" s="375">
        <f>IF(C7580="M.O.",VLOOKUP(A7580,INSUMOS_AUX!A:F,6,FALSE),0)</f>
        <v>0</v>
      </c>
    </row>
    <row r="7581" spans="1:7">
      <c r="A7581" s="375">
        <v>12815</v>
      </c>
      <c r="B7581" s="372" t="s">
        <v>2406</v>
      </c>
      <c r="C7581" s="374" t="s">
        <v>43</v>
      </c>
      <c r="D7581" s="374" t="s">
        <v>2</v>
      </c>
      <c r="E7581" s="375">
        <v>1.8138200000000001E-3</v>
      </c>
      <c r="F7581" s="268">
        <f>IF(C7581="MAT.",VLOOKUP(A7581,INSUMOS_AUX!A:F,6,FALSE),0)</f>
        <v>5.65</v>
      </c>
      <c r="G7581" s="375">
        <f>IF(C7581="M.O.",VLOOKUP(A7581,INSUMOS_AUX!A:F,6,FALSE),0)</f>
        <v>0</v>
      </c>
    </row>
    <row r="7582" spans="1:7">
      <c r="A7582" s="375">
        <v>12892</v>
      </c>
      <c r="B7582" s="372" t="s">
        <v>328</v>
      </c>
      <c r="C7582" s="374" t="s">
        <v>43</v>
      </c>
      <c r="D7582" s="374" t="s">
        <v>98</v>
      </c>
      <c r="E7582" s="375">
        <v>2.7469199999999999E-3</v>
      </c>
      <c r="F7582" s="268">
        <f>IF(C7582="MAT.",VLOOKUP(A7582,INSUMOS_AUX!A:F,6,FALSE),0)</f>
        <v>9</v>
      </c>
      <c r="G7582" s="375">
        <f>IF(C7582="M.O.",VLOOKUP(A7582,INSUMOS_AUX!A:F,6,FALSE),0)</f>
        <v>0</v>
      </c>
    </row>
    <row r="7583" spans="1:7">
      <c r="A7583" s="375">
        <v>12893</v>
      </c>
      <c r="B7583" s="372" t="s">
        <v>329</v>
      </c>
      <c r="C7583" s="374" t="s">
        <v>43</v>
      </c>
      <c r="D7583" s="374" t="s">
        <v>98</v>
      </c>
      <c r="E7583" s="375">
        <v>3.2019999999999998E-4</v>
      </c>
      <c r="F7583" s="268">
        <f>IF(C7583="MAT.",VLOOKUP(A7583,INSUMOS_AUX!A:F,6,FALSE),0)</f>
        <v>48</v>
      </c>
      <c r="G7583" s="375">
        <f>IF(C7583="M.O.",VLOOKUP(A7583,INSUMOS_AUX!A:F,6,FALSE),0)</f>
        <v>0</v>
      </c>
    </row>
    <row r="7584" spans="1:7">
      <c r="A7584" s="375">
        <v>25966</v>
      </c>
      <c r="B7584" s="372" t="s">
        <v>3980</v>
      </c>
      <c r="C7584" s="374" t="s">
        <v>43</v>
      </c>
      <c r="D7584" s="374" t="s">
        <v>113</v>
      </c>
      <c r="E7584" s="375">
        <v>3.0229999999999998E-4</v>
      </c>
      <c r="F7584" s="268">
        <f>IF(C7584="MAT.",VLOOKUP(A7584,INSUMOS_AUX!A:F,6,FALSE),0)</f>
        <v>13.63</v>
      </c>
      <c r="G7584" s="375">
        <f>IF(C7584="M.O.",VLOOKUP(A7584,INSUMOS_AUX!A:F,6,FALSE),0)</f>
        <v>0</v>
      </c>
    </row>
    <row r="7585" spans="1:7">
      <c r="A7585" s="375">
        <v>2711</v>
      </c>
      <c r="B7585" s="372" t="s">
        <v>334</v>
      </c>
      <c r="C7585" s="374" t="s">
        <v>43</v>
      </c>
      <c r="D7585" s="374" t="s">
        <v>2</v>
      </c>
      <c r="E7585" s="375">
        <v>1.3291999999999999E-4</v>
      </c>
      <c r="F7585" s="268">
        <f>IF(C7585="MAT.",VLOOKUP(A7585,INSUMOS_AUX!A:F,6,FALSE),0)</f>
        <v>100.24</v>
      </c>
      <c r="G7585" s="375">
        <f>IF(C7585="M.O.",VLOOKUP(A7585,INSUMOS_AUX!A:F,6,FALSE),0)</f>
        <v>0</v>
      </c>
    </row>
    <row r="7586" spans="1:7">
      <c r="A7586" s="375">
        <v>36144</v>
      </c>
      <c r="B7586" s="372" t="s">
        <v>4026</v>
      </c>
      <c r="C7586" s="374" t="s">
        <v>43</v>
      </c>
      <c r="D7586" s="374" t="s">
        <v>2</v>
      </c>
      <c r="E7586" s="375">
        <v>2.2297440000000002E-2</v>
      </c>
      <c r="F7586" s="268">
        <f>IF(C7586="MAT.",VLOOKUP(A7586,INSUMOS_AUX!A:F,6,FALSE),0)</f>
        <v>1.1200000000000001</v>
      </c>
      <c r="G7586" s="375">
        <f>IF(C7586="M.O.",VLOOKUP(A7586,INSUMOS_AUX!A:F,6,FALSE),0)</f>
        <v>0</v>
      </c>
    </row>
    <row r="7587" spans="1:7">
      <c r="A7587" s="375">
        <v>36146</v>
      </c>
      <c r="B7587" s="372" t="s">
        <v>3883</v>
      </c>
      <c r="C7587" s="374" t="s">
        <v>43</v>
      </c>
      <c r="D7587" s="374" t="s">
        <v>2</v>
      </c>
      <c r="E7587" s="375">
        <v>2.4805999999999998E-4</v>
      </c>
      <c r="F7587" s="268">
        <f>IF(C7587="MAT.",VLOOKUP(A7587,INSUMOS_AUX!A:F,6,FALSE),0)</f>
        <v>170</v>
      </c>
      <c r="G7587" s="375">
        <f>IF(C7587="M.O.",VLOOKUP(A7587,INSUMOS_AUX!A:F,6,FALSE),0)</f>
        <v>0</v>
      </c>
    </row>
    <row r="7588" spans="1:7" ht="21">
      <c r="A7588" s="375">
        <v>36149</v>
      </c>
      <c r="B7588" s="372" t="s">
        <v>4647</v>
      </c>
      <c r="C7588" s="374" t="s">
        <v>43</v>
      </c>
      <c r="D7588" s="374" t="s">
        <v>2</v>
      </c>
      <c r="E7588" s="375">
        <v>1.44E-4</v>
      </c>
      <c r="F7588" s="268">
        <f>IF(C7588="MAT.",VLOOKUP(A7588,INSUMOS_AUX!A:F,6,FALSE),0)</f>
        <v>117.5</v>
      </c>
      <c r="G7588" s="375">
        <f>IF(C7588="M.O.",VLOOKUP(A7588,INSUMOS_AUX!A:F,6,FALSE),0)</f>
        <v>0</v>
      </c>
    </row>
    <row r="7589" spans="1:7">
      <c r="A7589" s="375">
        <v>36150</v>
      </c>
      <c r="B7589" s="372" t="s">
        <v>780</v>
      </c>
      <c r="C7589" s="374" t="s">
        <v>43</v>
      </c>
      <c r="D7589" s="374" t="s">
        <v>2</v>
      </c>
      <c r="E7589" s="375">
        <v>5.2926000000000004E-4</v>
      </c>
      <c r="F7589" s="268">
        <f>IF(C7589="MAT.",VLOOKUP(A7589,INSUMOS_AUX!A:F,6,FALSE),0)</f>
        <v>29.7</v>
      </c>
      <c r="G7589" s="375">
        <f>IF(C7589="M.O.",VLOOKUP(A7589,INSUMOS_AUX!A:F,6,FALSE),0)</f>
        <v>0</v>
      </c>
    </row>
    <row r="7590" spans="1:7" ht="21">
      <c r="A7590" s="375">
        <v>36153</v>
      </c>
      <c r="B7590" s="372" t="s">
        <v>4184</v>
      </c>
      <c r="C7590" s="374" t="s">
        <v>43</v>
      </c>
      <c r="D7590" s="374" t="s">
        <v>2</v>
      </c>
      <c r="E7590" s="375">
        <v>2.1499999999999999E-4</v>
      </c>
      <c r="F7590" s="268">
        <f>IF(C7590="MAT.",VLOOKUP(A7590,INSUMOS_AUX!A:F,6,FALSE),0)</f>
        <v>133.75</v>
      </c>
      <c r="G7590" s="375">
        <f>IF(C7590="M.O.",VLOOKUP(A7590,INSUMOS_AUX!A:F,6,FALSE),0)</f>
        <v>0</v>
      </c>
    </row>
    <row r="7591" spans="1:7">
      <c r="A7591" s="375">
        <v>37370</v>
      </c>
      <c r="B7591" s="372" t="s">
        <v>104</v>
      </c>
      <c r="C7591" s="374" t="s">
        <v>43</v>
      </c>
      <c r="D7591" s="374" t="s">
        <v>97</v>
      </c>
      <c r="E7591" s="375">
        <v>0.2</v>
      </c>
      <c r="F7591" s="268">
        <f>IF(C7591="MAT.",VLOOKUP(A7591,INSUMOS_AUX!A:F,6,FALSE),0)</f>
        <v>1.7</v>
      </c>
      <c r="G7591" s="375">
        <f>IF(C7591="M.O.",VLOOKUP(A7591,INSUMOS_AUX!A:F,6,FALSE),0)</f>
        <v>0</v>
      </c>
    </row>
    <row r="7592" spans="1:7">
      <c r="A7592" s="375">
        <v>37371</v>
      </c>
      <c r="B7592" s="372" t="s">
        <v>105</v>
      </c>
      <c r="C7592" s="374" t="s">
        <v>43</v>
      </c>
      <c r="D7592" s="374" t="s">
        <v>97</v>
      </c>
      <c r="E7592" s="375">
        <v>0.2</v>
      </c>
      <c r="F7592" s="268">
        <f>IF(C7592="MAT.",VLOOKUP(A7592,INSUMOS_AUX!A:F,6,FALSE),0)</f>
        <v>0.64</v>
      </c>
      <c r="G7592" s="375">
        <f>IF(C7592="M.O.",VLOOKUP(A7592,INSUMOS_AUX!A:F,6,FALSE),0)</f>
        <v>0</v>
      </c>
    </row>
    <row r="7593" spans="1:7">
      <c r="A7593" s="375">
        <v>37372</v>
      </c>
      <c r="B7593" s="372" t="s">
        <v>106</v>
      </c>
      <c r="C7593" s="374" t="s">
        <v>43</v>
      </c>
      <c r="D7593" s="374" t="s">
        <v>97</v>
      </c>
      <c r="E7593" s="375">
        <v>0.2</v>
      </c>
      <c r="F7593" s="268">
        <f>IF(C7593="MAT.",VLOOKUP(A7593,INSUMOS_AUX!A:F,6,FALSE),0)</f>
        <v>0.37</v>
      </c>
      <c r="G7593" s="375">
        <f>IF(C7593="M.O.",VLOOKUP(A7593,INSUMOS_AUX!A:F,6,FALSE),0)</f>
        <v>0</v>
      </c>
    </row>
    <row r="7594" spans="1:7">
      <c r="A7594" s="375">
        <v>37373</v>
      </c>
      <c r="B7594" s="372" t="s">
        <v>107</v>
      </c>
      <c r="C7594" s="374" t="s">
        <v>43</v>
      </c>
      <c r="D7594" s="374" t="s">
        <v>97</v>
      </c>
      <c r="E7594" s="375">
        <v>0.2</v>
      </c>
      <c r="F7594" s="268">
        <f>IF(C7594="MAT.",VLOOKUP(A7594,INSUMOS_AUX!A:F,6,FALSE),0)</f>
        <v>0.02</v>
      </c>
      <c r="G7594" s="375">
        <f>IF(C7594="M.O.",VLOOKUP(A7594,INSUMOS_AUX!A:F,6,FALSE),0)</f>
        <v>0</v>
      </c>
    </row>
    <row r="7595" spans="1:7">
      <c r="A7595" s="375">
        <v>38382</v>
      </c>
      <c r="B7595" s="372" t="s">
        <v>2915</v>
      </c>
      <c r="C7595" s="374" t="s">
        <v>43</v>
      </c>
      <c r="D7595" s="374" t="s">
        <v>2</v>
      </c>
      <c r="E7595" s="375">
        <v>5.4600000000000004E-4</v>
      </c>
      <c r="F7595" s="268">
        <f>IF(C7595="MAT.",VLOOKUP(A7595,INSUMOS_AUX!A:F,6,FALSE),0)</f>
        <v>7.37</v>
      </c>
      <c r="G7595" s="375">
        <f>IF(C7595="M.O.",VLOOKUP(A7595,INSUMOS_AUX!A:F,6,FALSE),0)</f>
        <v>0</v>
      </c>
    </row>
    <row r="7596" spans="1:7">
      <c r="A7596" s="375">
        <v>38390</v>
      </c>
      <c r="B7596" s="372" t="s">
        <v>4067</v>
      </c>
      <c r="C7596" s="374" t="s">
        <v>43</v>
      </c>
      <c r="D7596" s="374" t="s">
        <v>2</v>
      </c>
      <c r="E7596" s="375">
        <v>3.0229999999999998E-4</v>
      </c>
      <c r="F7596" s="268">
        <f>IF(C7596="MAT.",VLOOKUP(A7596,INSUMOS_AUX!A:F,6,FALSE),0)</f>
        <v>22.22</v>
      </c>
      <c r="G7596" s="375">
        <f>IF(C7596="M.O.",VLOOKUP(A7596,INSUMOS_AUX!A:F,6,FALSE),0)</f>
        <v>0</v>
      </c>
    </row>
    <row r="7597" spans="1:7">
      <c r="A7597" s="375">
        <v>38393</v>
      </c>
      <c r="B7597" s="372" t="s">
        <v>4066</v>
      </c>
      <c r="C7597" s="374" t="s">
        <v>43</v>
      </c>
      <c r="D7597" s="374" t="s">
        <v>2</v>
      </c>
      <c r="E7597" s="375">
        <v>3.0229999999999998E-4</v>
      </c>
      <c r="F7597" s="268">
        <f>IF(C7597="MAT.",VLOOKUP(A7597,INSUMOS_AUX!A:F,6,FALSE),0)</f>
        <v>10.02</v>
      </c>
      <c r="G7597" s="375">
        <f>IF(C7597="M.O.",VLOOKUP(A7597,INSUMOS_AUX!A:F,6,FALSE),0)</f>
        <v>0</v>
      </c>
    </row>
    <row r="7598" spans="1:7">
      <c r="A7598" s="375">
        <v>38396</v>
      </c>
      <c r="B7598" s="372" t="s">
        <v>4090</v>
      </c>
      <c r="C7598" s="374" t="s">
        <v>43</v>
      </c>
      <c r="D7598" s="374" t="s">
        <v>2</v>
      </c>
      <c r="E7598" s="375">
        <v>1.084E-5</v>
      </c>
      <c r="F7598" s="268">
        <f>IF(C7598="MAT.",VLOOKUP(A7598,INSUMOS_AUX!A:F,6,FALSE),0)</f>
        <v>308.81</v>
      </c>
      <c r="G7598" s="375">
        <f>IF(C7598="M.O.",VLOOKUP(A7598,INSUMOS_AUX!A:F,6,FALSE),0)</f>
        <v>0</v>
      </c>
    </row>
    <row r="7599" spans="1:7">
      <c r="A7599" s="375">
        <v>38399</v>
      </c>
      <c r="B7599" s="372" t="s">
        <v>914</v>
      </c>
      <c r="C7599" s="374" t="s">
        <v>43</v>
      </c>
      <c r="D7599" s="374" t="s">
        <v>2</v>
      </c>
      <c r="E7599" s="375">
        <v>5.4160000000000003E-5</v>
      </c>
      <c r="F7599" s="268">
        <f>IF(C7599="MAT.",VLOOKUP(A7599,INSUMOS_AUX!A:F,6,FALSE),0)</f>
        <v>123.87</v>
      </c>
      <c r="G7599" s="375">
        <f>IF(C7599="M.O.",VLOOKUP(A7599,INSUMOS_AUX!A:F,6,FALSE),0)</f>
        <v>0</v>
      </c>
    </row>
    <row r="7600" spans="1:7" ht="21">
      <c r="A7600" s="375">
        <v>38413</v>
      </c>
      <c r="B7600" s="372" t="s">
        <v>2921</v>
      </c>
      <c r="C7600" s="374" t="s">
        <v>43</v>
      </c>
      <c r="D7600" s="374" t="s">
        <v>2</v>
      </c>
      <c r="E7600" s="375">
        <v>8.8200000000000003E-6</v>
      </c>
      <c r="F7600" s="268">
        <f>IF(C7600="MAT.",VLOOKUP(A7600,INSUMOS_AUX!A:F,6,FALSE),0)</f>
        <v>623.17999999999995</v>
      </c>
      <c r="G7600" s="375">
        <f>IF(C7600="M.O.",VLOOKUP(A7600,INSUMOS_AUX!A:F,6,FALSE),0)</f>
        <v>0</v>
      </c>
    </row>
    <row r="7601" spans="1:7">
      <c r="A7601" s="375">
        <v>38476</v>
      </c>
      <c r="B7601" s="372" t="s">
        <v>2266</v>
      </c>
      <c r="C7601" s="374" t="s">
        <v>43</v>
      </c>
      <c r="D7601" s="374" t="s">
        <v>2</v>
      </c>
      <c r="E7601" s="375">
        <v>4.1140000000000003E-5</v>
      </c>
      <c r="F7601" s="268">
        <f>IF(C7601="MAT.",VLOOKUP(A7601,INSUMOS_AUX!A:F,6,FALSE),0)</f>
        <v>186.63</v>
      </c>
      <c r="G7601" s="375">
        <f>IF(C7601="M.O.",VLOOKUP(A7601,INSUMOS_AUX!A:F,6,FALSE),0)</f>
        <v>0</v>
      </c>
    </row>
    <row r="7602" spans="1:7">
      <c r="A7602" s="375">
        <v>38477</v>
      </c>
      <c r="B7602" s="372" t="s">
        <v>2267</v>
      </c>
      <c r="C7602" s="374" t="s">
        <v>43</v>
      </c>
      <c r="D7602" s="374" t="s">
        <v>2</v>
      </c>
      <c r="E7602" s="375">
        <v>8.8200000000000003E-6</v>
      </c>
      <c r="F7602" s="268">
        <f>IF(C7602="MAT.",VLOOKUP(A7602,INSUMOS_AUX!A:F,6,FALSE),0)</f>
        <v>528.54</v>
      </c>
      <c r="G7602" s="375">
        <f>IF(C7602="M.O.",VLOOKUP(A7602,INSUMOS_AUX!A:F,6,FALSE),0)</f>
        <v>0</v>
      </c>
    </row>
    <row r="7603" spans="1:7">
      <c r="A7603" s="375">
        <v>6111</v>
      </c>
      <c r="B7603" s="372" t="s">
        <v>109</v>
      </c>
      <c r="C7603" s="374" t="s">
        <v>92</v>
      </c>
      <c r="D7603" s="374" t="s">
        <v>97</v>
      </c>
      <c r="E7603" s="375">
        <v>0.20341999999999999</v>
      </c>
      <c r="F7603" s="268">
        <f>IF(C7603="MAT.",VLOOKUP(A7603,INSUMOS_AUX!A:F,6,FALSE),0)</f>
        <v>0</v>
      </c>
      <c r="G7603" s="375">
        <f>IF(C7603="M.O.",VLOOKUP(A7603,INSUMOS_AUX!A:F,6,FALSE),0)</f>
        <v>8.17</v>
      </c>
    </row>
    <row r="7604" spans="1:7">
      <c r="A7604" s="96"/>
      <c r="B7604" s="110"/>
      <c r="C7604" s="97"/>
      <c r="D7604" s="97"/>
      <c r="E7604" s="97"/>
      <c r="F7604" s="97"/>
      <c r="G7604" s="97"/>
    </row>
    <row r="7605" spans="1:7" ht="21">
      <c r="A7605" s="359" t="s">
        <v>6095</v>
      </c>
      <c r="B7605" s="358" t="s">
        <v>6096</v>
      </c>
      <c r="C7605" s="360" t="s">
        <v>75</v>
      </c>
      <c r="D7605" s="360" t="s">
        <v>2</v>
      </c>
      <c r="E7605" s="361">
        <v>2</v>
      </c>
      <c r="F7605" s="361">
        <f t="shared" ref="F7605:G7605" si="252">SUMPRODUCT($E7606:$E7631,F7606:F7631)</f>
        <v>54.541998758000005</v>
      </c>
      <c r="G7605" s="361">
        <f t="shared" si="252"/>
        <v>1.6619413999999999</v>
      </c>
    </row>
    <row r="7606" spans="1:7">
      <c r="A7606" s="375">
        <v>10</v>
      </c>
      <c r="B7606" s="372" t="s">
        <v>332</v>
      </c>
      <c r="C7606" s="374" t="s">
        <v>43</v>
      </c>
      <c r="D7606" s="374" t="s">
        <v>2</v>
      </c>
      <c r="E7606" s="375">
        <v>1.60344E-3</v>
      </c>
      <c r="F7606" s="268">
        <f>IF(C7606="MAT.",VLOOKUP(A7606,INSUMOS_AUX!A:F,6,FALSE),0)</f>
        <v>6.13</v>
      </c>
      <c r="G7606" s="375">
        <f>IF(C7606="M.O.",VLOOKUP(A7606,INSUMOS_AUX!A:F,6,FALSE),0)</f>
        <v>0</v>
      </c>
    </row>
    <row r="7607" spans="1:7" ht="21">
      <c r="A7607" s="375">
        <v>11359</v>
      </c>
      <c r="B7607" s="372" t="s">
        <v>5603</v>
      </c>
      <c r="C7607" s="374" t="s">
        <v>43</v>
      </c>
      <c r="D7607" s="374" t="s">
        <v>2</v>
      </c>
      <c r="E7607" s="375">
        <v>1.3540000000000001E-5</v>
      </c>
      <c r="F7607" s="268">
        <f>IF(C7607="MAT.",VLOOKUP(A7607,INSUMOS_AUX!A:F,6,FALSE),0)</f>
        <v>604.45000000000005</v>
      </c>
      <c r="G7607" s="375">
        <f>IF(C7607="M.O.",VLOOKUP(A7607,INSUMOS_AUX!A:F,6,FALSE),0)</f>
        <v>0</v>
      </c>
    </row>
    <row r="7608" spans="1:7">
      <c r="A7608" s="375">
        <v>12815</v>
      </c>
      <c r="B7608" s="372" t="s">
        <v>2406</v>
      </c>
      <c r="C7608" s="374" t="s">
        <v>43</v>
      </c>
      <c r="D7608" s="374" t="s">
        <v>2</v>
      </c>
      <c r="E7608" s="375">
        <v>1.8138200000000001E-3</v>
      </c>
      <c r="F7608" s="268">
        <f>IF(C7608="MAT.",VLOOKUP(A7608,INSUMOS_AUX!A:F,6,FALSE),0)</f>
        <v>5.65</v>
      </c>
      <c r="G7608" s="375">
        <f>IF(C7608="M.O.",VLOOKUP(A7608,INSUMOS_AUX!A:F,6,FALSE),0)</f>
        <v>0</v>
      </c>
    </row>
    <row r="7609" spans="1:7">
      <c r="A7609" s="375">
        <v>12892</v>
      </c>
      <c r="B7609" s="372" t="s">
        <v>328</v>
      </c>
      <c r="C7609" s="374" t="s">
        <v>43</v>
      </c>
      <c r="D7609" s="374" t="s">
        <v>98</v>
      </c>
      <c r="E7609" s="375">
        <v>2.7469199999999999E-3</v>
      </c>
      <c r="F7609" s="268">
        <f>IF(C7609="MAT.",VLOOKUP(A7609,INSUMOS_AUX!A:F,6,FALSE),0)</f>
        <v>9</v>
      </c>
      <c r="G7609" s="375">
        <f>IF(C7609="M.O.",VLOOKUP(A7609,INSUMOS_AUX!A:F,6,FALSE),0)</f>
        <v>0</v>
      </c>
    </row>
    <row r="7610" spans="1:7">
      <c r="A7610" s="375">
        <v>12893</v>
      </c>
      <c r="B7610" s="372" t="s">
        <v>329</v>
      </c>
      <c r="C7610" s="374" t="s">
        <v>43</v>
      </c>
      <c r="D7610" s="374" t="s">
        <v>98</v>
      </c>
      <c r="E7610" s="375">
        <v>3.2019999999999998E-4</v>
      </c>
      <c r="F7610" s="268">
        <f>IF(C7610="MAT.",VLOOKUP(A7610,INSUMOS_AUX!A:F,6,FALSE),0)</f>
        <v>48</v>
      </c>
      <c r="G7610" s="375">
        <f>IF(C7610="M.O.",VLOOKUP(A7610,INSUMOS_AUX!A:F,6,FALSE),0)</f>
        <v>0</v>
      </c>
    </row>
    <row r="7611" spans="1:7">
      <c r="A7611" s="375">
        <v>25966</v>
      </c>
      <c r="B7611" s="372" t="s">
        <v>3980</v>
      </c>
      <c r="C7611" s="374" t="s">
        <v>43</v>
      </c>
      <c r="D7611" s="374" t="s">
        <v>113</v>
      </c>
      <c r="E7611" s="375">
        <v>3.0229999999999998E-4</v>
      </c>
      <c r="F7611" s="268">
        <f>IF(C7611="MAT.",VLOOKUP(A7611,INSUMOS_AUX!A:F,6,FALSE),0)</f>
        <v>13.63</v>
      </c>
      <c r="G7611" s="375">
        <f>IF(C7611="M.O.",VLOOKUP(A7611,INSUMOS_AUX!A:F,6,FALSE),0)</f>
        <v>0</v>
      </c>
    </row>
    <row r="7612" spans="1:7">
      <c r="A7612" s="375">
        <v>2711</v>
      </c>
      <c r="B7612" s="372" t="s">
        <v>334</v>
      </c>
      <c r="C7612" s="374" t="s">
        <v>43</v>
      </c>
      <c r="D7612" s="374" t="s">
        <v>2</v>
      </c>
      <c r="E7612" s="375">
        <v>1.3291999999999999E-4</v>
      </c>
      <c r="F7612" s="268">
        <f>IF(C7612="MAT.",VLOOKUP(A7612,INSUMOS_AUX!A:F,6,FALSE),0)</f>
        <v>100.24</v>
      </c>
      <c r="G7612" s="375">
        <f>IF(C7612="M.O.",VLOOKUP(A7612,INSUMOS_AUX!A:F,6,FALSE),0)</f>
        <v>0</v>
      </c>
    </row>
    <row r="7613" spans="1:7">
      <c r="A7613" s="375">
        <v>36144</v>
      </c>
      <c r="B7613" s="372" t="s">
        <v>4026</v>
      </c>
      <c r="C7613" s="374" t="s">
        <v>43</v>
      </c>
      <c r="D7613" s="374" t="s">
        <v>2</v>
      </c>
      <c r="E7613" s="375">
        <v>2.2297440000000002E-2</v>
      </c>
      <c r="F7613" s="268">
        <f>IF(C7613="MAT.",VLOOKUP(A7613,INSUMOS_AUX!A:F,6,FALSE),0)</f>
        <v>1.1200000000000001</v>
      </c>
      <c r="G7613" s="375">
        <f>IF(C7613="M.O.",VLOOKUP(A7613,INSUMOS_AUX!A:F,6,FALSE),0)</f>
        <v>0</v>
      </c>
    </row>
    <row r="7614" spans="1:7">
      <c r="A7614" s="375">
        <v>36146</v>
      </c>
      <c r="B7614" s="372" t="s">
        <v>3883</v>
      </c>
      <c r="C7614" s="374" t="s">
        <v>43</v>
      </c>
      <c r="D7614" s="374" t="s">
        <v>2</v>
      </c>
      <c r="E7614" s="375">
        <v>2.4805999999999998E-4</v>
      </c>
      <c r="F7614" s="268">
        <f>IF(C7614="MAT.",VLOOKUP(A7614,INSUMOS_AUX!A:F,6,FALSE),0)</f>
        <v>170</v>
      </c>
      <c r="G7614" s="375">
        <f>IF(C7614="M.O.",VLOOKUP(A7614,INSUMOS_AUX!A:F,6,FALSE),0)</f>
        <v>0</v>
      </c>
    </row>
    <row r="7615" spans="1:7" ht="21">
      <c r="A7615" s="375">
        <v>36149</v>
      </c>
      <c r="B7615" s="372" t="s">
        <v>4647</v>
      </c>
      <c r="C7615" s="374" t="s">
        <v>43</v>
      </c>
      <c r="D7615" s="374" t="s">
        <v>2</v>
      </c>
      <c r="E7615" s="375">
        <v>1.44E-4</v>
      </c>
      <c r="F7615" s="268">
        <f>IF(C7615="MAT.",VLOOKUP(A7615,INSUMOS_AUX!A:F,6,FALSE),0)</f>
        <v>117.5</v>
      </c>
      <c r="G7615" s="375">
        <f>IF(C7615="M.O.",VLOOKUP(A7615,INSUMOS_AUX!A:F,6,FALSE),0)</f>
        <v>0</v>
      </c>
    </row>
    <row r="7616" spans="1:7">
      <c r="A7616" s="375">
        <v>36150</v>
      </c>
      <c r="B7616" s="372" t="s">
        <v>780</v>
      </c>
      <c r="C7616" s="374" t="s">
        <v>43</v>
      </c>
      <c r="D7616" s="374" t="s">
        <v>2</v>
      </c>
      <c r="E7616" s="375">
        <v>5.2926000000000004E-4</v>
      </c>
      <c r="F7616" s="268">
        <f>IF(C7616="MAT.",VLOOKUP(A7616,INSUMOS_AUX!A:F,6,FALSE),0)</f>
        <v>29.7</v>
      </c>
      <c r="G7616" s="375">
        <f>IF(C7616="M.O.",VLOOKUP(A7616,INSUMOS_AUX!A:F,6,FALSE),0)</f>
        <v>0</v>
      </c>
    </row>
    <row r="7617" spans="1:7" ht="21">
      <c r="A7617" s="375">
        <v>36153</v>
      </c>
      <c r="B7617" s="372" t="s">
        <v>4184</v>
      </c>
      <c r="C7617" s="374" t="s">
        <v>43</v>
      </c>
      <c r="D7617" s="374" t="s">
        <v>2</v>
      </c>
      <c r="E7617" s="375">
        <v>2.1499999999999999E-4</v>
      </c>
      <c r="F7617" s="268">
        <f>IF(C7617="MAT.",VLOOKUP(A7617,INSUMOS_AUX!A:F,6,FALSE),0)</f>
        <v>133.75</v>
      </c>
      <c r="G7617" s="375">
        <f>IF(C7617="M.O.",VLOOKUP(A7617,INSUMOS_AUX!A:F,6,FALSE),0)</f>
        <v>0</v>
      </c>
    </row>
    <row r="7618" spans="1:7">
      <c r="A7618" s="375">
        <v>37370</v>
      </c>
      <c r="B7618" s="372" t="s">
        <v>104</v>
      </c>
      <c r="C7618" s="374" t="s">
        <v>43</v>
      </c>
      <c r="D7618" s="374" t="s">
        <v>97</v>
      </c>
      <c r="E7618" s="375">
        <v>0.2</v>
      </c>
      <c r="F7618" s="268">
        <f>IF(C7618="MAT.",VLOOKUP(A7618,INSUMOS_AUX!A:F,6,FALSE),0)</f>
        <v>1.7</v>
      </c>
      <c r="G7618" s="375">
        <f>IF(C7618="M.O.",VLOOKUP(A7618,INSUMOS_AUX!A:F,6,FALSE),0)</f>
        <v>0</v>
      </c>
    </row>
    <row r="7619" spans="1:7">
      <c r="A7619" s="375">
        <v>37371</v>
      </c>
      <c r="B7619" s="372" t="s">
        <v>105</v>
      </c>
      <c r="C7619" s="374" t="s">
        <v>43</v>
      </c>
      <c r="D7619" s="374" t="s">
        <v>97</v>
      </c>
      <c r="E7619" s="375">
        <v>0.2</v>
      </c>
      <c r="F7619" s="268">
        <f>IF(C7619="MAT.",VLOOKUP(A7619,INSUMOS_AUX!A:F,6,FALSE),0)</f>
        <v>0.64</v>
      </c>
      <c r="G7619" s="375">
        <f>IF(C7619="M.O.",VLOOKUP(A7619,INSUMOS_AUX!A:F,6,FALSE),0)</f>
        <v>0</v>
      </c>
    </row>
    <row r="7620" spans="1:7">
      <c r="A7620" s="375">
        <v>37372</v>
      </c>
      <c r="B7620" s="372" t="s">
        <v>106</v>
      </c>
      <c r="C7620" s="374" t="s">
        <v>43</v>
      </c>
      <c r="D7620" s="374" t="s">
        <v>97</v>
      </c>
      <c r="E7620" s="375">
        <v>0.2</v>
      </c>
      <c r="F7620" s="268">
        <f>IF(C7620="MAT.",VLOOKUP(A7620,INSUMOS_AUX!A:F,6,FALSE),0)</f>
        <v>0.37</v>
      </c>
      <c r="G7620" s="375">
        <f>IF(C7620="M.O.",VLOOKUP(A7620,INSUMOS_AUX!A:F,6,FALSE),0)</f>
        <v>0</v>
      </c>
    </row>
    <row r="7621" spans="1:7">
      <c r="A7621" s="375">
        <v>37373</v>
      </c>
      <c r="B7621" s="372" t="s">
        <v>107</v>
      </c>
      <c r="C7621" s="374" t="s">
        <v>43</v>
      </c>
      <c r="D7621" s="374" t="s">
        <v>97</v>
      </c>
      <c r="E7621" s="375">
        <v>0.2</v>
      </c>
      <c r="F7621" s="268">
        <f>IF(C7621="MAT.",VLOOKUP(A7621,INSUMOS_AUX!A:F,6,FALSE),0)</f>
        <v>0.02</v>
      </c>
      <c r="G7621" s="375">
        <f>IF(C7621="M.O.",VLOOKUP(A7621,INSUMOS_AUX!A:F,6,FALSE),0)</f>
        <v>0</v>
      </c>
    </row>
    <row r="7622" spans="1:7">
      <c r="A7622" s="375">
        <v>37401</v>
      </c>
      <c r="B7622" s="372" t="s">
        <v>153</v>
      </c>
      <c r="C7622" s="374" t="s">
        <v>43</v>
      </c>
      <c r="D7622" s="374" t="s">
        <v>2</v>
      </c>
      <c r="E7622" s="375">
        <v>1</v>
      </c>
      <c r="F7622" s="268">
        <f>IF(C7622="MAT.",VLOOKUP(A7622,INSUMOS_AUX!A:F,6,FALSE),0)</f>
        <v>53.74</v>
      </c>
      <c r="G7622" s="375">
        <f>IF(C7622="M.O.",VLOOKUP(A7622,INSUMOS_AUX!A:F,6,FALSE),0)</f>
        <v>0</v>
      </c>
    </row>
    <row r="7623" spans="1:7">
      <c r="A7623" s="375">
        <v>38382</v>
      </c>
      <c r="B7623" s="372" t="s">
        <v>2915</v>
      </c>
      <c r="C7623" s="374" t="s">
        <v>43</v>
      </c>
      <c r="D7623" s="374" t="s">
        <v>2</v>
      </c>
      <c r="E7623" s="375">
        <v>5.4600000000000004E-4</v>
      </c>
      <c r="F7623" s="268">
        <f>IF(C7623="MAT.",VLOOKUP(A7623,INSUMOS_AUX!A:F,6,FALSE),0)</f>
        <v>7.37</v>
      </c>
      <c r="G7623" s="375">
        <f>IF(C7623="M.O.",VLOOKUP(A7623,INSUMOS_AUX!A:F,6,FALSE),0)</f>
        <v>0</v>
      </c>
    </row>
    <row r="7624" spans="1:7">
      <c r="A7624" s="375">
        <v>38390</v>
      </c>
      <c r="B7624" s="372" t="s">
        <v>4067</v>
      </c>
      <c r="C7624" s="374" t="s">
        <v>43</v>
      </c>
      <c r="D7624" s="374" t="s">
        <v>2</v>
      </c>
      <c r="E7624" s="375">
        <v>3.0229999999999998E-4</v>
      </c>
      <c r="F7624" s="268">
        <f>IF(C7624="MAT.",VLOOKUP(A7624,INSUMOS_AUX!A:F,6,FALSE),0)</f>
        <v>22.22</v>
      </c>
      <c r="G7624" s="375">
        <f>IF(C7624="M.O.",VLOOKUP(A7624,INSUMOS_AUX!A:F,6,FALSE),0)</f>
        <v>0</v>
      </c>
    </row>
    <row r="7625" spans="1:7">
      <c r="A7625" s="375">
        <v>38393</v>
      </c>
      <c r="B7625" s="372" t="s">
        <v>4066</v>
      </c>
      <c r="C7625" s="374" t="s">
        <v>43</v>
      </c>
      <c r="D7625" s="374" t="s">
        <v>2</v>
      </c>
      <c r="E7625" s="375">
        <v>3.0229999999999998E-4</v>
      </c>
      <c r="F7625" s="268">
        <f>IF(C7625="MAT.",VLOOKUP(A7625,INSUMOS_AUX!A:F,6,FALSE),0)</f>
        <v>10.02</v>
      </c>
      <c r="G7625" s="375">
        <f>IF(C7625="M.O.",VLOOKUP(A7625,INSUMOS_AUX!A:F,6,FALSE),0)</f>
        <v>0</v>
      </c>
    </row>
    <row r="7626" spans="1:7">
      <c r="A7626" s="375">
        <v>38396</v>
      </c>
      <c r="B7626" s="372" t="s">
        <v>4090</v>
      </c>
      <c r="C7626" s="374" t="s">
        <v>43</v>
      </c>
      <c r="D7626" s="374" t="s">
        <v>2</v>
      </c>
      <c r="E7626" s="375">
        <v>1.084E-5</v>
      </c>
      <c r="F7626" s="268">
        <f>IF(C7626="MAT.",VLOOKUP(A7626,INSUMOS_AUX!A:F,6,FALSE),0)</f>
        <v>308.81</v>
      </c>
      <c r="G7626" s="375">
        <f>IF(C7626="M.O.",VLOOKUP(A7626,INSUMOS_AUX!A:F,6,FALSE),0)</f>
        <v>0</v>
      </c>
    </row>
    <row r="7627" spans="1:7">
      <c r="A7627" s="375">
        <v>38399</v>
      </c>
      <c r="B7627" s="372" t="s">
        <v>914</v>
      </c>
      <c r="C7627" s="374" t="s">
        <v>43</v>
      </c>
      <c r="D7627" s="374" t="s">
        <v>2</v>
      </c>
      <c r="E7627" s="375">
        <v>5.4160000000000003E-5</v>
      </c>
      <c r="F7627" s="268">
        <f>IF(C7627="MAT.",VLOOKUP(A7627,INSUMOS_AUX!A:F,6,FALSE),0)</f>
        <v>123.87</v>
      </c>
      <c r="G7627" s="375">
        <f>IF(C7627="M.O.",VLOOKUP(A7627,INSUMOS_AUX!A:F,6,FALSE),0)</f>
        <v>0</v>
      </c>
    </row>
    <row r="7628" spans="1:7" ht="21">
      <c r="A7628" s="375">
        <v>38413</v>
      </c>
      <c r="B7628" s="372" t="s">
        <v>2921</v>
      </c>
      <c r="C7628" s="374" t="s">
        <v>43</v>
      </c>
      <c r="D7628" s="374" t="s">
        <v>2</v>
      </c>
      <c r="E7628" s="375">
        <v>8.8200000000000003E-6</v>
      </c>
      <c r="F7628" s="268">
        <f>IF(C7628="MAT.",VLOOKUP(A7628,INSUMOS_AUX!A:F,6,FALSE),0)</f>
        <v>623.17999999999995</v>
      </c>
      <c r="G7628" s="375">
        <f>IF(C7628="M.O.",VLOOKUP(A7628,INSUMOS_AUX!A:F,6,FALSE),0)</f>
        <v>0</v>
      </c>
    </row>
    <row r="7629" spans="1:7">
      <c r="A7629" s="375">
        <v>38476</v>
      </c>
      <c r="B7629" s="372" t="s">
        <v>2266</v>
      </c>
      <c r="C7629" s="374" t="s">
        <v>43</v>
      </c>
      <c r="D7629" s="374" t="s">
        <v>2</v>
      </c>
      <c r="E7629" s="375">
        <v>4.1140000000000003E-5</v>
      </c>
      <c r="F7629" s="268">
        <f>IF(C7629="MAT.",VLOOKUP(A7629,INSUMOS_AUX!A:F,6,FALSE),0)</f>
        <v>186.63</v>
      </c>
      <c r="G7629" s="375">
        <f>IF(C7629="M.O.",VLOOKUP(A7629,INSUMOS_AUX!A:F,6,FALSE),0)</f>
        <v>0</v>
      </c>
    </row>
    <row r="7630" spans="1:7">
      <c r="A7630" s="375">
        <v>38477</v>
      </c>
      <c r="B7630" s="372" t="s">
        <v>2267</v>
      </c>
      <c r="C7630" s="374" t="s">
        <v>43</v>
      </c>
      <c r="D7630" s="374" t="s">
        <v>2</v>
      </c>
      <c r="E7630" s="375">
        <v>8.8200000000000003E-6</v>
      </c>
      <c r="F7630" s="268">
        <f>IF(C7630="MAT.",VLOOKUP(A7630,INSUMOS_AUX!A:F,6,FALSE),0)</f>
        <v>528.54</v>
      </c>
      <c r="G7630" s="375">
        <f>IF(C7630="M.O.",VLOOKUP(A7630,INSUMOS_AUX!A:F,6,FALSE),0)</f>
        <v>0</v>
      </c>
    </row>
    <row r="7631" spans="1:7">
      <c r="A7631" s="375">
        <v>6111</v>
      </c>
      <c r="B7631" s="372" t="s">
        <v>109</v>
      </c>
      <c r="C7631" s="374" t="s">
        <v>92</v>
      </c>
      <c r="D7631" s="374" t="s">
        <v>97</v>
      </c>
      <c r="E7631" s="375">
        <v>0.20341999999999999</v>
      </c>
      <c r="F7631" s="268">
        <f>IF(C7631="MAT.",VLOOKUP(A7631,INSUMOS_AUX!A:F,6,FALSE),0)</f>
        <v>0</v>
      </c>
      <c r="G7631" s="375">
        <f>IF(C7631="M.O.",VLOOKUP(A7631,INSUMOS_AUX!A:F,6,FALSE),0)</f>
        <v>8.17</v>
      </c>
    </row>
    <row r="7632" spans="1:7">
      <c r="A7632" s="96"/>
      <c r="B7632" s="110"/>
      <c r="C7632" s="97"/>
      <c r="D7632" s="97"/>
      <c r="E7632" s="97"/>
      <c r="F7632" s="97"/>
      <c r="G7632" s="97"/>
    </row>
    <row r="7633" spans="1:7">
      <c r="A7633" s="68" t="s">
        <v>6097</v>
      </c>
      <c r="B7633" s="377" t="s">
        <v>6098</v>
      </c>
      <c r="C7633" s="69"/>
      <c r="D7633" s="69"/>
      <c r="E7633" s="69"/>
      <c r="F7633" s="69"/>
      <c r="G7633" s="69"/>
    </row>
    <row r="7634" spans="1:7">
      <c r="A7634" s="96"/>
      <c r="B7634" s="110"/>
      <c r="C7634" s="97"/>
      <c r="D7634" s="97"/>
      <c r="E7634" s="97"/>
      <c r="F7634" s="97"/>
      <c r="G7634" s="97"/>
    </row>
    <row r="7635" spans="1:7" ht="21">
      <c r="A7635" s="359" t="s">
        <v>5900</v>
      </c>
      <c r="B7635" s="358" t="s">
        <v>5901</v>
      </c>
      <c r="C7635" s="360" t="s">
        <v>75</v>
      </c>
      <c r="D7635" s="360" t="s">
        <v>2</v>
      </c>
      <c r="E7635" s="361">
        <v>6</v>
      </c>
      <c r="F7635" s="361">
        <f t="shared" ref="F7635:G7635" si="253">SUMPRODUCT($E7636:$E7664,F7636:F7664)</f>
        <v>12.455153419570001</v>
      </c>
      <c r="G7635" s="361">
        <f t="shared" si="253"/>
        <v>13.640542996000001</v>
      </c>
    </row>
    <row r="7636" spans="1:7">
      <c r="A7636" s="375">
        <v>10</v>
      </c>
      <c r="B7636" s="372" t="s">
        <v>332</v>
      </c>
      <c r="C7636" s="374" t="s">
        <v>43</v>
      </c>
      <c r="D7636" s="374" t="s">
        <v>2</v>
      </c>
      <c r="E7636" s="375">
        <v>8.9471949999999998E-3</v>
      </c>
      <c r="F7636" s="268">
        <f>IF(C7636="MAT.",VLOOKUP(A7636,INSUMOS_AUX!A:F,6,FALSE),0)</f>
        <v>6.13</v>
      </c>
      <c r="G7636" s="375">
        <f>IF(C7636="M.O.",VLOOKUP(A7636,INSUMOS_AUX!A:F,6,FALSE),0)</f>
        <v>0</v>
      </c>
    </row>
    <row r="7637" spans="1:7" ht="21">
      <c r="A7637" s="375">
        <v>11359</v>
      </c>
      <c r="B7637" s="372" t="s">
        <v>5603</v>
      </c>
      <c r="C7637" s="374" t="s">
        <v>43</v>
      </c>
      <c r="D7637" s="374" t="s">
        <v>2</v>
      </c>
      <c r="E7637" s="375">
        <v>7.5553E-5</v>
      </c>
      <c r="F7637" s="268">
        <f>IF(C7637="MAT.",VLOOKUP(A7637,INSUMOS_AUX!A:F,6,FALSE),0)</f>
        <v>604.45000000000005</v>
      </c>
      <c r="G7637" s="375">
        <f>IF(C7637="M.O.",VLOOKUP(A7637,INSUMOS_AUX!A:F,6,FALSE),0)</f>
        <v>0</v>
      </c>
    </row>
    <row r="7638" spans="1:7">
      <c r="A7638" s="375">
        <v>12815</v>
      </c>
      <c r="B7638" s="372" t="s">
        <v>2406</v>
      </c>
      <c r="C7638" s="374" t="s">
        <v>43</v>
      </c>
      <c r="D7638" s="374" t="s">
        <v>2</v>
      </c>
      <c r="E7638" s="375">
        <v>1.0121115999999999E-2</v>
      </c>
      <c r="F7638" s="268">
        <f>IF(C7638="MAT.",VLOOKUP(A7638,INSUMOS_AUX!A:F,6,FALSE),0)</f>
        <v>5.65</v>
      </c>
      <c r="G7638" s="375">
        <f>IF(C7638="M.O.",VLOOKUP(A7638,INSUMOS_AUX!A:F,6,FALSE),0)</f>
        <v>0</v>
      </c>
    </row>
    <row r="7639" spans="1:7">
      <c r="A7639" s="375">
        <v>12892</v>
      </c>
      <c r="B7639" s="372" t="s">
        <v>328</v>
      </c>
      <c r="C7639" s="374" t="s">
        <v>43</v>
      </c>
      <c r="D7639" s="374" t="s">
        <v>98</v>
      </c>
      <c r="E7639" s="375">
        <v>1.5327814E-2</v>
      </c>
      <c r="F7639" s="268">
        <f>IF(C7639="MAT.",VLOOKUP(A7639,INSUMOS_AUX!A:F,6,FALSE),0)</f>
        <v>9</v>
      </c>
      <c r="G7639" s="375">
        <f>IF(C7639="M.O.",VLOOKUP(A7639,INSUMOS_AUX!A:F,6,FALSE),0)</f>
        <v>0</v>
      </c>
    </row>
    <row r="7640" spans="1:7">
      <c r="A7640" s="375">
        <v>12893</v>
      </c>
      <c r="B7640" s="372" t="s">
        <v>329</v>
      </c>
      <c r="C7640" s="374" t="s">
        <v>43</v>
      </c>
      <c r="D7640" s="374" t="s">
        <v>98</v>
      </c>
      <c r="E7640" s="375">
        <v>1.786716E-3</v>
      </c>
      <c r="F7640" s="268">
        <f>IF(C7640="MAT.",VLOOKUP(A7640,INSUMOS_AUX!A:F,6,FALSE),0)</f>
        <v>48</v>
      </c>
      <c r="G7640" s="375">
        <f>IF(C7640="M.O.",VLOOKUP(A7640,INSUMOS_AUX!A:F,6,FALSE),0)</f>
        <v>0</v>
      </c>
    </row>
    <row r="7641" spans="1:7">
      <c r="A7641" s="375">
        <v>2436</v>
      </c>
      <c r="B7641" s="372" t="s">
        <v>333</v>
      </c>
      <c r="C7641" s="374" t="s">
        <v>92</v>
      </c>
      <c r="D7641" s="374" t="s">
        <v>97</v>
      </c>
      <c r="E7641" s="375">
        <v>0.63866199999999995</v>
      </c>
      <c r="F7641" s="268">
        <f>IF(C7641="MAT.",VLOOKUP(A7641,INSUMOS_AUX!A:F,6,FALSE),0)</f>
        <v>0</v>
      </c>
      <c r="G7641" s="375">
        <f>IF(C7641="M.O.",VLOOKUP(A7641,INSUMOS_AUX!A:F,6,FALSE),0)</f>
        <v>13.35</v>
      </c>
    </row>
    <row r="7642" spans="1:7">
      <c r="A7642" s="375">
        <v>247</v>
      </c>
      <c r="B7642" s="372" t="s">
        <v>348</v>
      </c>
      <c r="C7642" s="374" t="s">
        <v>92</v>
      </c>
      <c r="D7642" s="374" t="s">
        <v>97</v>
      </c>
      <c r="E7642" s="375">
        <v>0.51092959999999998</v>
      </c>
      <c r="F7642" s="268">
        <f>IF(C7642="MAT.",VLOOKUP(A7642,INSUMOS_AUX!A:F,6,FALSE),0)</f>
        <v>0</v>
      </c>
      <c r="G7642" s="375">
        <f>IF(C7642="M.O.",VLOOKUP(A7642,INSUMOS_AUX!A:F,6,FALSE),0)</f>
        <v>10.01</v>
      </c>
    </row>
    <row r="7643" spans="1:7">
      <c r="A7643" s="375">
        <v>25966</v>
      </c>
      <c r="B7643" s="372" t="s">
        <v>3980</v>
      </c>
      <c r="C7643" s="374" t="s">
        <v>43</v>
      </c>
      <c r="D7643" s="374" t="s">
        <v>113</v>
      </c>
      <c r="E7643" s="375">
        <v>1.6868339999999999E-3</v>
      </c>
      <c r="F7643" s="268">
        <f>IF(C7643="MAT.",VLOOKUP(A7643,INSUMOS_AUX!A:F,6,FALSE),0)</f>
        <v>13.63</v>
      </c>
      <c r="G7643" s="375">
        <f>IF(C7643="M.O.",VLOOKUP(A7643,INSUMOS_AUX!A:F,6,FALSE),0)</f>
        <v>0</v>
      </c>
    </row>
    <row r="7644" spans="1:7">
      <c r="A7644" s="375">
        <v>2711</v>
      </c>
      <c r="B7644" s="372" t="s">
        <v>334</v>
      </c>
      <c r="C7644" s="374" t="s">
        <v>43</v>
      </c>
      <c r="D7644" s="374" t="s">
        <v>2</v>
      </c>
      <c r="E7644" s="375">
        <v>7.4169399999999999E-4</v>
      </c>
      <c r="F7644" s="268">
        <f>IF(C7644="MAT.",VLOOKUP(A7644,INSUMOS_AUX!A:F,6,FALSE),0)</f>
        <v>100.24</v>
      </c>
      <c r="G7644" s="375">
        <f>IF(C7644="M.O.",VLOOKUP(A7644,INSUMOS_AUX!A:F,6,FALSE),0)</f>
        <v>0</v>
      </c>
    </row>
    <row r="7645" spans="1:7">
      <c r="A7645" s="375">
        <v>36144</v>
      </c>
      <c r="B7645" s="372" t="s">
        <v>4026</v>
      </c>
      <c r="C7645" s="374" t="s">
        <v>43</v>
      </c>
      <c r="D7645" s="374" t="s">
        <v>2</v>
      </c>
      <c r="E7645" s="375">
        <v>0.124419715</v>
      </c>
      <c r="F7645" s="268">
        <f>IF(C7645="MAT.",VLOOKUP(A7645,INSUMOS_AUX!A:F,6,FALSE),0)</f>
        <v>1.1200000000000001</v>
      </c>
      <c r="G7645" s="375">
        <f>IF(C7645="M.O.",VLOOKUP(A7645,INSUMOS_AUX!A:F,6,FALSE),0)</f>
        <v>0</v>
      </c>
    </row>
    <row r="7646" spans="1:7">
      <c r="A7646" s="375">
        <v>36146</v>
      </c>
      <c r="B7646" s="372" t="s">
        <v>3883</v>
      </c>
      <c r="C7646" s="374" t="s">
        <v>43</v>
      </c>
      <c r="D7646" s="374" t="s">
        <v>2</v>
      </c>
      <c r="E7646" s="375">
        <v>1.3841750000000001E-3</v>
      </c>
      <c r="F7646" s="268">
        <f>IF(C7646="MAT.",VLOOKUP(A7646,INSUMOS_AUX!A:F,6,FALSE),0)</f>
        <v>170</v>
      </c>
      <c r="G7646" s="375">
        <f>IF(C7646="M.O.",VLOOKUP(A7646,INSUMOS_AUX!A:F,6,FALSE),0)</f>
        <v>0</v>
      </c>
    </row>
    <row r="7647" spans="1:7" ht="21">
      <c r="A7647" s="375">
        <v>36149</v>
      </c>
      <c r="B7647" s="372" t="s">
        <v>4647</v>
      </c>
      <c r="C7647" s="374" t="s">
        <v>43</v>
      </c>
      <c r="D7647" s="374" t="s">
        <v>2</v>
      </c>
      <c r="E7647" s="375">
        <v>8.0351999999999995E-4</v>
      </c>
      <c r="F7647" s="268">
        <f>IF(C7647="MAT.",VLOOKUP(A7647,INSUMOS_AUX!A:F,6,FALSE),0)</f>
        <v>117.5</v>
      </c>
      <c r="G7647" s="375">
        <f>IF(C7647="M.O.",VLOOKUP(A7647,INSUMOS_AUX!A:F,6,FALSE),0)</f>
        <v>0</v>
      </c>
    </row>
    <row r="7648" spans="1:7">
      <c r="A7648" s="375">
        <v>36150</v>
      </c>
      <c r="B7648" s="372" t="s">
        <v>780</v>
      </c>
      <c r="C7648" s="374" t="s">
        <v>43</v>
      </c>
      <c r="D7648" s="374" t="s">
        <v>2</v>
      </c>
      <c r="E7648" s="375">
        <v>2.9532709999999999E-3</v>
      </c>
      <c r="F7648" s="268">
        <f>IF(C7648="MAT.",VLOOKUP(A7648,INSUMOS_AUX!A:F,6,FALSE),0)</f>
        <v>29.7</v>
      </c>
      <c r="G7648" s="375">
        <f>IF(C7648="M.O.",VLOOKUP(A7648,INSUMOS_AUX!A:F,6,FALSE),0)</f>
        <v>0</v>
      </c>
    </row>
    <row r="7649" spans="1:7" ht="21">
      <c r="A7649" s="375">
        <v>36153</v>
      </c>
      <c r="B7649" s="372" t="s">
        <v>4184</v>
      </c>
      <c r="C7649" s="374" t="s">
        <v>43</v>
      </c>
      <c r="D7649" s="374" t="s">
        <v>2</v>
      </c>
      <c r="E7649" s="375">
        <v>1.1996999999999999E-3</v>
      </c>
      <c r="F7649" s="268">
        <f>IF(C7649="MAT.",VLOOKUP(A7649,INSUMOS_AUX!A:F,6,FALSE),0)</f>
        <v>133.75</v>
      </c>
      <c r="G7649" s="375">
        <f>IF(C7649="M.O.",VLOOKUP(A7649,INSUMOS_AUX!A:F,6,FALSE),0)</f>
        <v>0</v>
      </c>
    </row>
    <row r="7650" spans="1:7">
      <c r="A7650" s="375">
        <v>37370</v>
      </c>
      <c r="B7650" s="372" t="s">
        <v>104</v>
      </c>
      <c r="C7650" s="374" t="s">
        <v>43</v>
      </c>
      <c r="D7650" s="374" t="s">
        <v>97</v>
      </c>
      <c r="E7650" s="375">
        <v>1.1160000000000001</v>
      </c>
      <c r="F7650" s="268">
        <f>IF(C7650="MAT.",VLOOKUP(A7650,INSUMOS_AUX!A:F,6,FALSE),0)</f>
        <v>1.7</v>
      </c>
      <c r="G7650" s="375">
        <f>IF(C7650="M.O.",VLOOKUP(A7650,INSUMOS_AUX!A:F,6,FALSE),0)</f>
        <v>0</v>
      </c>
    </row>
    <row r="7651" spans="1:7">
      <c r="A7651" s="375">
        <v>37371</v>
      </c>
      <c r="B7651" s="372" t="s">
        <v>105</v>
      </c>
      <c r="C7651" s="374" t="s">
        <v>43</v>
      </c>
      <c r="D7651" s="374" t="s">
        <v>97</v>
      </c>
      <c r="E7651" s="375">
        <v>1.1160000000000001</v>
      </c>
      <c r="F7651" s="268">
        <f>IF(C7651="MAT.",VLOOKUP(A7651,INSUMOS_AUX!A:F,6,FALSE),0)</f>
        <v>0.64</v>
      </c>
      <c r="G7651" s="375">
        <f>IF(C7651="M.O.",VLOOKUP(A7651,INSUMOS_AUX!A:F,6,FALSE),0)</f>
        <v>0</v>
      </c>
    </row>
    <row r="7652" spans="1:7">
      <c r="A7652" s="375">
        <v>37372</v>
      </c>
      <c r="B7652" s="372" t="s">
        <v>106</v>
      </c>
      <c r="C7652" s="374" t="s">
        <v>43</v>
      </c>
      <c r="D7652" s="374" t="s">
        <v>97</v>
      </c>
      <c r="E7652" s="375">
        <v>1.1160000000000001</v>
      </c>
      <c r="F7652" s="268">
        <f>IF(C7652="MAT.",VLOOKUP(A7652,INSUMOS_AUX!A:F,6,FALSE),0)</f>
        <v>0.37</v>
      </c>
      <c r="G7652" s="375">
        <f>IF(C7652="M.O.",VLOOKUP(A7652,INSUMOS_AUX!A:F,6,FALSE),0)</f>
        <v>0</v>
      </c>
    </row>
    <row r="7653" spans="1:7">
      <c r="A7653" s="375">
        <v>37373</v>
      </c>
      <c r="B7653" s="372" t="s">
        <v>107</v>
      </c>
      <c r="C7653" s="374" t="s">
        <v>43</v>
      </c>
      <c r="D7653" s="374" t="s">
        <v>97</v>
      </c>
      <c r="E7653" s="375">
        <v>1.1160000000000001</v>
      </c>
      <c r="F7653" s="268">
        <f>IF(C7653="MAT.",VLOOKUP(A7653,INSUMOS_AUX!A:F,6,FALSE),0)</f>
        <v>0.02</v>
      </c>
      <c r="G7653" s="375">
        <f>IF(C7653="M.O.",VLOOKUP(A7653,INSUMOS_AUX!A:F,6,FALSE),0)</f>
        <v>0</v>
      </c>
    </row>
    <row r="7654" spans="1:7" ht="21">
      <c r="A7654" s="375">
        <v>38094</v>
      </c>
      <c r="B7654" s="372" t="s">
        <v>367</v>
      </c>
      <c r="C7654" s="374" t="s">
        <v>43</v>
      </c>
      <c r="D7654" s="374" t="s">
        <v>2</v>
      </c>
      <c r="E7654" s="375">
        <v>1</v>
      </c>
      <c r="F7654" s="268">
        <f>IF(C7654="MAT.",VLOOKUP(A7654,INSUMOS_AUX!A:F,6,FALSE),0)</f>
        <v>1.9</v>
      </c>
      <c r="G7654" s="375">
        <f>IF(C7654="M.O.",VLOOKUP(A7654,INSUMOS_AUX!A:F,6,FALSE),0)</f>
        <v>0</v>
      </c>
    </row>
    <row r="7655" spans="1:7" ht="21">
      <c r="A7655" s="375">
        <v>38099</v>
      </c>
      <c r="B7655" s="372" t="s">
        <v>368</v>
      </c>
      <c r="C7655" s="374" t="s">
        <v>43</v>
      </c>
      <c r="D7655" s="374" t="s">
        <v>2</v>
      </c>
      <c r="E7655" s="375">
        <v>1</v>
      </c>
      <c r="F7655" s="268">
        <f>IF(C7655="MAT.",VLOOKUP(A7655,INSUMOS_AUX!A:F,6,FALSE),0)</f>
        <v>0.98</v>
      </c>
      <c r="G7655" s="375">
        <f>IF(C7655="M.O.",VLOOKUP(A7655,INSUMOS_AUX!A:F,6,FALSE),0)</f>
        <v>0</v>
      </c>
    </row>
    <row r="7656" spans="1:7">
      <c r="A7656" s="375">
        <v>38101</v>
      </c>
      <c r="B7656" s="372" t="s">
        <v>369</v>
      </c>
      <c r="C7656" s="374" t="s">
        <v>43</v>
      </c>
      <c r="D7656" s="374" t="s">
        <v>2</v>
      </c>
      <c r="E7656" s="375">
        <v>1</v>
      </c>
      <c r="F7656" s="268">
        <f>IF(C7656="MAT.",VLOOKUP(A7656,INSUMOS_AUX!A:F,6,FALSE),0)</f>
        <v>5.0999999999999996</v>
      </c>
      <c r="G7656" s="375">
        <f>IF(C7656="M.O.",VLOOKUP(A7656,INSUMOS_AUX!A:F,6,FALSE),0)</f>
        <v>0</v>
      </c>
    </row>
    <row r="7657" spans="1:7">
      <c r="A7657" s="375">
        <v>38382</v>
      </c>
      <c r="B7657" s="372" t="s">
        <v>2915</v>
      </c>
      <c r="C7657" s="374" t="s">
        <v>43</v>
      </c>
      <c r="D7657" s="374" t="s">
        <v>2</v>
      </c>
      <c r="E7657" s="375">
        <v>3.04668E-3</v>
      </c>
      <c r="F7657" s="268">
        <f>IF(C7657="MAT.",VLOOKUP(A7657,INSUMOS_AUX!A:F,6,FALSE),0)</f>
        <v>7.37</v>
      </c>
      <c r="G7657" s="375">
        <f>IF(C7657="M.O.",VLOOKUP(A7657,INSUMOS_AUX!A:F,6,FALSE),0)</f>
        <v>0</v>
      </c>
    </row>
    <row r="7658" spans="1:7">
      <c r="A7658" s="375">
        <v>38390</v>
      </c>
      <c r="B7658" s="372" t="s">
        <v>4067</v>
      </c>
      <c r="C7658" s="374" t="s">
        <v>43</v>
      </c>
      <c r="D7658" s="374" t="s">
        <v>2</v>
      </c>
      <c r="E7658" s="375">
        <v>1.6868339999999999E-3</v>
      </c>
      <c r="F7658" s="268">
        <f>IF(C7658="MAT.",VLOOKUP(A7658,INSUMOS_AUX!A:F,6,FALSE),0)</f>
        <v>22.22</v>
      </c>
      <c r="G7658" s="375">
        <f>IF(C7658="M.O.",VLOOKUP(A7658,INSUMOS_AUX!A:F,6,FALSE),0)</f>
        <v>0</v>
      </c>
    </row>
    <row r="7659" spans="1:7">
      <c r="A7659" s="375">
        <v>38393</v>
      </c>
      <c r="B7659" s="372" t="s">
        <v>4066</v>
      </c>
      <c r="C7659" s="374" t="s">
        <v>43</v>
      </c>
      <c r="D7659" s="374" t="s">
        <v>2</v>
      </c>
      <c r="E7659" s="375">
        <v>1.6868339999999999E-3</v>
      </c>
      <c r="F7659" s="268">
        <f>IF(C7659="MAT.",VLOOKUP(A7659,INSUMOS_AUX!A:F,6,FALSE),0)</f>
        <v>10.02</v>
      </c>
      <c r="G7659" s="375">
        <f>IF(C7659="M.O.",VLOOKUP(A7659,INSUMOS_AUX!A:F,6,FALSE),0)</f>
        <v>0</v>
      </c>
    </row>
    <row r="7660" spans="1:7">
      <c r="A7660" s="375">
        <v>38396</v>
      </c>
      <c r="B7660" s="372" t="s">
        <v>4090</v>
      </c>
      <c r="C7660" s="374" t="s">
        <v>43</v>
      </c>
      <c r="D7660" s="374" t="s">
        <v>2</v>
      </c>
      <c r="E7660" s="375">
        <v>6.0486999999999999E-5</v>
      </c>
      <c r="F7660" s="268">
        <f>IF(C7660="MAT.",VLOOKUP(A7660,INSUMOS_AUX!A:F,6,FALSE),0)</f>
        <v>308.81</v>
      </c>
      <c r="G7660" s="375">
        <f>IF(C7660="M.O.",VLOOKUP(A7660,INSUMOS_AUX!A:F,6,FALSE),0)</f>
        <v>0</v>
      </c>
    </row>
    <row r="7661" spans="1:7">
      <c r="A7661" s="375">
        <v>38399</v>
      </c>
      <c r="B7661" s="372" t="s">
        <v>914</v>
      </c>
      <c r="C7661" s="374" t="s">
        <v>43</v>
      </c>
      <c r="D7661" s="374" t="s">
        <v>2</v>
      </c>
      <c r="E7661" s="375">
        <v>3.0221300000000002E-4</v>
      </c>
      <c r="F7661" s="268">
        <f>IF(C7661="MAT.",VLOOKUP(A7661,INSUMOS_AUX!A:F,6,FALSE),0)</f>
        <v>123.87</v>
      </c>
      <c r="G7661" s="375">
        <f>IF(C7661="M.O.",VLOOKUP(A7661,INSUMOS_AUX!A:F,6,FALSE),0)</f>
        <v>0</v>
      </c>
    </row>
    <row r="7662" spans="1:7" ht="21">
      <c r="A7662" s="375">
        <v>38413</v>
      </c>
      <c r="B7662" s="372" t="s">
        <v>2921</v>
      </c>
      <c r="C7662" s="374" t="s">
        <v>43</v>
      </c>
      <c r="D7662" s="374" t="s">
        <v>2</v>
      </c>
      <c r="E7662" s="375">
        <v>4.9215999999999998E-5</v>
      </c>
      <c r="F7662" s="268">
        <f>IF(C7662="MAT.",VLOOKUP(A7662,INSUMOS_AUX!A:F,6,FALSE),0)</f>
        <v>623.17999999999995</v>
      </c>
      <c r="G7662" s="375">
        <f>IF(C7662="M.O.",VLOOKUP(A7662,INSUMOS_AUX!A:F,6,FALSE),0)</f>
        <v>0</v>
      </c>
    </row>
    <row r="7663" spans="1:7">
      <c r="A7663" s="375">
        <v>38476</v>
      </c>
      <c r="B7663" s="372" t="s">
        <v>2266</v>
      </c>
      <c r="C7663" s="374" t="s">
        <v>43</v>
      </c>
      <c r="D7663" s="374" t="s">
        <v>2</v>
      </c>
      <c r="E7663" s="375">
        <v>2.2956100000000001E-4</v>
      </c>
      <c r="F7663" s="268">
        <f>IF(C7663="MAT.",VLOOKUP(A7663,INSUMOS_AUX!A:F,6,FALSE),0)</f>
        <v>186.63</v>
      </c>
      <c r="G7663" s="375">
        <f>IF(C7663="M.O.",VLOOKUP(A7663,INSUMOS_AUX!A:F,6,FALSE),0)</f>
        <v>0</v>
      </c>
    </row>
    <row r="7664" spans="1:7">
      <c r="A7664" s="375">
        <v>38477</v>
      </c>
      <c r="B7664" s="372" t="s">
        <v>2267</v>
      </c>
      <c r="C7664" s="374" t="s">
        <v>43</v>
      </c>
      <c r="D7664" s="374" t="s">
        <v>2</v>
      </c>
      <c r="E7664" s="375">
        <v>4.9215999999999998E-5</v>
      </c>
      <c r="F7664" s="268">
        <f>IF(C7664="MAT.",VLOOKUP(A7664,INSUMOS_AUX!A:F,6,FALSE),0)</f>
        <v>528.54</v>
      </c>
      <c r="G7664" s="375">
        <f>IF(C7664="M.O.",VLOOKUP(A7664,INSUMOS_AUX!A:F,6,FALSE),0)</f>
        <v>0</v>
      </c>
    </row>
    <row r="7665" spans="1:7">
      <c r="A7665" s="96"/>
      <c r="B7665" s="110"/>
      <c r="C7665" s="97"/>
      <c r="D7665" s="97"/>
      <c r="E7665" s="97"/>
      <c r="F7665" s="97"/>
      <c r="G7665" s="97"/>
    </row>
    <row r="7666" spans="1:7">
      <c r="A7666" s="359" t="s">
        <v>6099</v>
      </c>
      <c r="B7666" s="358" t="s">
        <v>6100</v>
      </c>
      <c r="C7666" s="360" t="s">
        <v>75</v>
      </c>
      <c r="D7666" s="360" t="s">
        <v>2</v>
      </c>
      <c r="E7666" s="361">
        <v>6</v>
      </c>
      <c r="F7666" s="361">
        <f t="shared" ref="F7666:G7666" si="254">SUMPRODUCT($E7667:$E7693,F7667:F7693)</f>
        <v>27.079741653799999</v>
      </c>
      <c r="G7666" s="361">
        <f t="shared" si="254"/>
        <v>3.2397396973000001</v>
      </c>
    </row>
    <row r="7667" spans="1:7">
      <c r="A7667" s="375">
        <v>10</v>
      </c>
      <c r="B7667" s="372" t="s">
        <v>332</v>
      </c>
      <c r="C7667" s="374" t="s">
        <v>43</v>
      </c>
      <c r="D7667" s="374" t="s">
        <v>2</v>
      </c>
      <c r="E7667" s="375">
        <v>2.0387740000000001E-3</v>
      </c>
      <c r="F7667" s="268">
        <f>IF(C7667="MAT.",VLOOKUP(A7667,INSUMOS_AUX!A:F,6,FALSE),0)</f>
        <v>6.13</v>
      </c>
      <c r="G7667" s="375">
        <f>IF(C7667="M.O.",VLOOKUP(A7667,INSUMOS_AUX!A:F,6,FALSE),0)</f>
        <v>0</v>
      </c>
    </row>
    <row r="7668" spans="1:7" ht="21">
      <c r="A7668" s="375">
        <v>11359</v>
      </c>
      <c r="B7668" s="372" t="s">
        <v>5603</v>
      </c>
      <c r="C7668" s="374" t="s">
        <v>43</v>
      </c>
      <c r="D7668" s="374" t="s">
        <v>2</v>
      </c>
      <c r="E7668" s="375">
        <v>1.7215999999999999E-5</v>
      </c>
      <c r="F7668" s="268">
        <f>IF(C7668="MAT.",VLOOKUP(A7668,INSUMOS_AUX!A:F,6,FALSE),0)</f>
        <v>604.45000000000005</v>
      </c>
      <c r="G7668" s="375">
        <f>IF(C7668="M.O.",VLOOKUP(A7668,INSUMOS_AUX!A:F,6,FALSE),0)</f>
        <v>0</v>
      </c>
    </row>
    <row r="7669" spans="1:7">
      <c r="A7669" s="375">
        <v>12815</v>
      </c>
      <c r="B7669" s="372" t="s">
        <v>2406</v>
      </c>
      <c r="C7669" s="374" t="s">
        <v>43</v>
      </c>
      <c r="D7669" s="374" t="s">
        <v>2</v>
      </c>
      <c r="E7669" s="375">
        <v>2.3062719999999998E-3</v>
      </c>
      <c r="F7669" s="268">
        <f>IF(C7669="MAT.",VLOOKUP(A7669,INSUMOS_AUX!A:F,6,FALSE),0)</f>
        <v>5.65</v>
      </c>
      <c r="G7669" s="375">
        <f>IF(C7669="M.O.",VLOOKUP(A7669,INSUMOS_AUX!A:F,6,FALSE),0)</f>
        <v>0</v>
      </c>
    </row>
    <row r="7670" spans="1:7">
      <c r="A7670" s="375">
        <v>12892</v>
      </c>
      <c r="B7670" s="372" t="s">
        <v>328</v>
      </c>
      <c r="C7670" s="374" t="s">
        <v>43</v>
      </c>
      <c r="D7670" s="374" t="s">
        <v>98</v>
      </c>
      <c r="E7670" s="375">
        <v>3.4927090000000001E-3</v>
      </c>
      <c r="F7670" s="268">
        <f>IF(C7670="MAT.",VLOOKUP(A7670,INSUMOS_AUX!A:F,6,FALSE),0)</f>
        <v>9</v>
      </c>
      <c r="G7670" s="375">
        <f>IF(C7670="M.O.",VLOOKUP(A7670,INSUMOS_AUX!A:F,6,FALSE),0)</f>
        <v>0</v>
      </c>
    </row>
    <row r="7671" spans="1:7">
      <c r="A7671" s="375">
        <v>12893</v>
      </c>
      <c r="B7671" s="372" t="s">
        <v>329</v>
      </c>
      <c r="C7671" s="374" t="s">
        <v>43</v>
      </c>
      <c r="D7671" s="374" t="s">
        <v>98</v>
      </c>
      <c r="E7671" s="375">
        <v>4.0713499999999998E-4</v>
      </c>
      <c r="F7671" s="268">
        <f>IF(C7671="MAT.",VLOOKUP(A7671,INSUMOS_AUX!A:F,6,FALSE),0)</f>
        <v>48</v>
      </c>
      <c r="G7671" s="375">
        <f>IF(C7671="M.O.",VLOOKUP(A7671,INSUMOS_AUX!A:F,6,FALSE),0)</f>
        <v>0</v>
      </c>
    </row>
    <row r="7672" spans="1:7">
      <c r="A7672" s="375">
        <v>2436</v>
      </c>
      <c r="B7672" s="372" t="s">
        <v>333</v>
      </c>
      <c r="C7672" s="374" t="s">
        <v>92</v>
      </c>
      <c r="D7672" s="374" t="s">
        <v>97</v>
      </c>
      <c r="E7672" s="375">
        <v>0.18490295000000001</v>
      </c>
      <c r="F7672" s="268">
        <f>IF(C7672="MAT.",VLOOKUP(A7672,INSUMOS_AUX!A:F,6,FALSE),0)</f>
        <v>0</v>
      </c>
      <c r="G7672" s="375">
        <f>IF(C7672="M.O.",VLOOKUP(A7672,INSUMOS_AUX!A:F,6,FALSE),0)</f>
        <v>13.35</v>
      </c>
    </row>
    <row r="7673" spans="1:7">
      <c r="A7673" s="375">
        <v>247</v>
      </c>
      <c r="B7673" s="372" t="s">
        <v>348</v>
      </c>
      <c r="C7673" s="374" t="s">
        <v>92</v>
      </c>
      <c r="D7673" s="374" t="s">
        <v>97</v>
      </c>
      <c r="E7673" s="375">
        <v>7.7051480000000006E-2</v>
      </c>
      <c r="F7673" s="268">
        <f>IF(C7673="MAT.",VLOOKUP(A7673,INSUMOS_AUX!A:F,6,FALSE),0)</f>
        <v>0</v>
      </c>
      <c r="G7673" s="375">
        <f>IF(C7673="M.O.",VLOOKUP(A7673,INSUMOS_AUX!A:F,6,FALSE),0)</f>
        <v>10.01</v>
      </c>
    </row>
    <row r="7674" spans="1:7">
      <c r="A7674" s="375">
        <v>25966</v>
      </c>
      <c r="B7674" s="372" t="s">
        <v>3980</v>
      </c>
      <c r="C7674" s="374" t="s">
        <v>43</v>
      </c>
      <c r="D7674" s="374" t="s">
        <v>113</v>
      </c>
      <c r="E7674" s="375">
        <v>3.8437399999999999E-4</v>
      </c>
      <c r="F7674" s="268">
        <f>IF(C7674="MAT.",VLOOKUP(A7674,INSUMOS_AUX!A:F,6,FALSE),0)</f>
        <v>13.63</v>
      </c>
      <c r="G7674" s="375">
        <f>IF(C7674="M.O.",VLOOKUP(A7674,INSUMOS_AUX!A:F,6,FALSE),0)</f>
        <v>0</v>
      </c>
    </row>
    <row r="7675" spans="1:7">
      <c r="A7675" s="375">
        <v>2711</v>
      </c>
      <c r="B7675" s="372" t="s">
        <v>334</v>
      </c>
      <c r="C7675" s="374" t="s">
        <v>43</v>
      </c>
      <c r="D7675" s="374" t="s">
        <v>2</v>
      </c>
      <c r="E7675" s="375">
        <v>1.6900800000000001E-4</v>
      </c>
      <c r="F7675" s="268">
        <f>IF(C7675="MAT.",VLOOKUP(A7675,INSUMOS_AUX!A:F,6,FALSE),0)</f>
        <v>100.24</v>
      </c>
      <c r="G7675" s="375">
        <f>IF(C7675="M.O.",VLOOKUP(A7675,INSUMOS_AUX!A:F,6,FALSE),0)</f>
        <v>0</v>
      </c>
    </row>
    <row r="7676" spans="1:7">
      <c r="A7676" s="375">
        <v>36144</v>
      </c>
      <c r="B7676" s="372" t="s">
        <v>4026</v>
      </c>
      <c r="C7676" s="374" t="s">
        <v>43</v>
      </c>
      <c r="D7676" s="374" t="s">
        <v>2</v>
      </c>
      <c r="E7676" s="375">
        <v>2.8351194999999999E-2</v>
      </c>
      <c r="F7676" s="268">
        <f>IF(C7676="MAT.",VLOOKUP(A7676,INSUMOS_AUX!A:F,6,FALSE),0)</f>
        <v>1.1200000000000001</v>
      </c>
      <c r="G7676" s="375">
        <f>IF(C7676="M.O.",VLOOKUP(A7676,INSUMOS_AUX!A:F,6,FALSE),0)</f>
        <v>0</v>
      </c>
    </row>
    <row r="7677" spans="1:7">
      <c r="A7677" s="375">
        <v>36146</v>
      </c>
      <c r="B7677" s="372" t="s">
        <v>3883</v>
      </c>
      <c r="C7677" s="374" t="s">
        <v>43</v>
      </c>
      <c r="D7677" s="374" t="s">
        <v>2</v>
      </c>
      <c r="E7677" s="375">
        <v>3.1540799999999999E-4</v>
      </c>
      <c r="F7677" s="268">
        <f>IF(C7677="MAT.",VLOOKUP(A7677,INSUMOS_AUX!A:F,6,FALSE),0)</f>
        <v>170</v>
      </c>
      <c r="G7677" s="375">
        <f>IF(C7677="M.O.",VLOOKUP(A7677,INSUMOS_AUX!A:F,6,FALSE),0)</f>
        <v>0</v>
      </c>
    </row>
    <row r="7678" spans="1:7" ht="21">
      <c r="A7678" s="375">
        <v>36149</v>
      </c>
      <c r="B7678" s="372" t="s">
        <v>4647</v>
      </c>
      <c r="C7678" s="374" t="s">
        <v>43</v>
      </c>
      <c r="D7678" s="374" t="s">
        <v>2</v>
      </c>
      <c r="E7678" s="375">
        <v>1.83096E-4</v>
      </c>
      <c r="F7678" s="268">
        <f>IF(C7678="MAT.",VLOOKUP(A7678,INSUMOS_AUX!A:F,6,FALSE),0)</f>
        <v>117.5</v>
      </c>
      <c r="G7678" s="375">
        <f>IF(C7678="M.O.",VLOOKUP(A7678,INSUMOS_AUX!A:F,6,FALSE),0)</f>
        <v>0</v>
      </c>
    </row>
    <row r="7679" spans="1:7">
      <c r="A7679" s="375">
        <v>36150</v>
      </c>
      <c r="B7679" s="372" t="s">
        <v>780</v>
      </c>
      <c r="C7679" s="374" t="s">
        <v>43</v>
      </c>
      <c r="D7679" s="374" t="s">
        <v>2</v>
      </c>
      <c r="E7679" s="375">
        <v>6.7295400000000002E-4</v>
      </c>
      <c r="F7679" s="268">
        <f>IF(C7679="MAT.",VLOOKUP(A7679,INSUMOS_AUX!A:F,6,FALSE),0)</f>
        <v>29.7</v>
      </c>
      <c r="G7679" s="375">
        <f>IF(C7679="M.O.",VLOOKUP(A7679,INSUMOS_AUX!A:F,6,FALSE),0)</f>
        <v>0</v>
      </c>
    </row>
    <row r="7680" spans="1:7" ht="21">
      <c r="A7680" s="375">
        <v>36153</v>
      </c>
      <c r="B7680" s="372" t="s">
        <v>4184</v>
      </c>
      <c r="C7680" s="374" t="s">
        <v>43</v>
      </c>
      <c r="D7680" s="374" t="s">
        <v>2</v>
      </c>
      <c r="E7680" s="375">
        <v>2.7337200000000002E-4</v>
      </c>
      <c r="F7680" s="268">
        <f>IF(C7680="MAT.",VLOOKUP(A7680,INSUMOS_AUX!A:F,6,FALSE),0)</f>
        <v>133.75</v>
      </c>
      <c r="G7680" s="375">
        <f>IF(C7680="M.O.",VLOOKUP(A7680,INSUMOS_AUX!A:F,6,FALSE),0)</f>
        <v>0</v>
      </c>
    </row>
    <row r="7681" spans="1:7">
      <c r="A7681" s="375">
        <v>37370</v>
      </c>
      <c r="B7681" s="372" t="s">
        <v>104</v>
      </c>
      <c r="C7681" s="374" t="s">
        <v>43</v>
      </c>
      <c r="D7681" s="374" t="s">
        <v>97</v>
      </c>
      <c r="E7681" s="375">
        <v>0.25430000000000003</v>
      </c>
      <c r="F7681" s="268">
        <f>IF(C7681="MAT.",VLOOKUP(A7681,INSUMOS_AUX!A:F,6,FALSE),0)</f>
        <v>1.7</v>
      </c>
      <c r="G7681" s="375">
        <f>IF(C7681="M.O.",VLOOKUP(A7681,INSUMOS_AUX!A:F,6,FALSE),0)</f>
        <v>0</v>
      </c>
    </row>
    <row r="7682" spans="1:7">
      <c r="A7682" s="375">
        <v>37371</v>
      </c>
      <c r="B7682" s="372" t="s">
        <v>105</v>
      </c>
      <c r="C7682" s="374" t="s">
        <v>43</v>
      </c>
      <c r="D7682" s="374" t="s">
        <v>97</v>
      </c>
      <c r="E7682" s="375">
        <v>0.25430000000000003</v>
      </c>
      <c r="F7682" s="268">
        <f>IF(C7682="MAT.",VLOOKUP(A7682,INSUMOS_AUX!A:F,6,FALSE),0)</f>
        <v>0.64</v>
      </c>
      <c r="G7682" s="375">
        <f>IF(C7682="M.O.",VLOOKUP(A7682,INSUMOS_AUX!A:F,6,FALSE),0)</f>
        <v>0</v>
      </c>
    </row>
    <row r="7683" spans="1:7">
      <c r="A7683" s="375">
        <v>37372</v>
      </c>
      <c r="B7683" s="372" t="s">
        <v>106</v>
      </c>
      <c r="C7683" s="374" t="s">
        <v>43</v>
      </c>
      <c r="D7683" s="374" t="s">
        <v>97</v>
      </c>
      <c r="E7683" s="375">
        <v>0.25430000000000003</v>
      </c>
      <c r="F7683" s="268">
        <f>IF(C7683="MAT.",VLOOKUP(A7683,INSUMOS_AUX!A:F,6,FALSE),0)</f>
        <v>0.37</v>
      </c>
      <c r="G7683" s="375">
        <f>IF(C7683="M.O.",VLOOKUP(A7683,INSUMOS_AUX!A:F,6,FALSE),0)</f>
        <v>0</v>
      </c>
    </row>
    <row r="7684" spans="1:7">
      <c r="A7684" s="375">
        <v>37373</v>
      </c>
      <c r="B7684" s="372" t="s">
        <v>107</v>
      </c>
      <c r="C7684" s="374" t="s">
        <v>43</v>
      </c>
      <c r="D7684" s="374" t="s">
        <v>97</v>
      </c>
      <c r="E7684" s="375">
        <v>0.25430000000000003</v>
      </c>
      <c r="F7684" s="268">
        <f>IF(C7684="MAT.",VLOOKUP(A7684,INSUMOS_AUX!A:F,6,FALSE),0)</f>
        <v>0.02</v>
      </c>
      <c r="G7684" s="375">
        <f>IF(C7684="M.O.",VLOOKUP(A7684,INSUMOS_AUX!A:F,6,FALSE),0)</f>
        <v>0</v>
      </c>
    </row>
    <row r="7685" spans="1:7">
      <c r="A7685" s="375">
        <v>38382</v>
      </c>
      <c r="B7685" s="372" t="s">
        <v>2915</v>
      </c>
      <c r="C7685" s="374" t="s">
        <v>43</v>
      </c>
      <c r="D7685" s="374" t="s">
        <v>2</v>
      </c>
      <c r="E7685" s="375">
        <v>6.9423900000000003E-4</v>
      </c>
      <c r="F7685" s="268">
        <f>IF(C7685="MAT.",VLOOKUP(A7685,INSUMOS_AUX!A:F,6,FALSE),0)</f>
        <v>7.37</v>
      </c>
      <c r="G7685" s="375">
        <f>IF(C7685="M.O.",VLOOKUP(A7685,INSUMOS_AUX!A:F,6,FALSE),0)</f>
        <v>0</v>
      </c>
    </row>
    <row r="7686" spans="1:7">
      <c r="A7686" s="375">
        <v>38390</v>
      </c>
      <c r="B7686" s="372" t="s">
        <v>4067</v>
      </c>
      <c r="C7686" s="374" t="s">
        <v>43</v>
      </c>
      <c r="D7686" s="374" t="s">
        <v>2</v>
      </c>
      <c r="E7686" s="375">
        <v>3.8437399999999999E-4</v>
      </c>
      <c r="F7686" s="268">
        <f>IF(C7686="MAT.",VLOOKUP(A7686,INSUMOS_AUX!A:F,6,FALSE),0)</f>
        <v>22.22</v>
      </c>
      <c r="G7686" s="375">
        <f>IF(C7686="M.O.",VLOOKUP(A7686,INSUMOS_AUX!A:F,6,FALSE),0)</f>
        <v>0</v>
      </c>
    </row>
    <row r="7687" spans="1:7">
      <c r="A7687" s="375">
        <v>38393</v>
      </c>
      <c r="B7687" s="372" t="s">
        <v>4066</v>
      </c>
      <c r="C7687" s="374" t="s">
        <v>43</v>
      </c>
      <c r="D7687" s="374" t="s">
        <v>2</v>
      </c>
      <c r="E7687" s="375">
        <v>3.8437399999999999E-4</v>
      </c>
      <c r="F7687" s="268">
        <f>IF(C7687="MAT.",VLOOKUP(A7687,INSUMOS_AUX!A:F,6,FALSE),0)</f>
        <v>10.02</v>
      </c>
      <c r="G7687" s="375">
        <f>IF(C7687="M.O.",VLOOKUP(A7687,INSUMOS_AUX!A:F,6,FALSE),0)</f>
        <v>0</v>
      </c>
    </row>
    <row r="7688" spans="1:7">
      <c r="A7688" s="375">
        <v>38396</v>
      </c>
      <c r="B7688" s="372" t="s">
        <v>4090</v>
      </c>
      <c r="C7688" s="374" t="s">
        <v>43</v>
      </c>
      <c r="D7688" s="374" t="s">
        <v>2</v>
      </c>
      <c r="E7688" s="375">
        <v>1.3783E-5</v>
      </c>
      <c r="F7688" s="268">
        <f>IF(C7688="MAT.",VLOOKUP(A7688,INSUMOS_AUX!A:F,6,FALSE),0)</f>
        <v>308.81</v>
      </c>
      <c r="G7688" s="375">
        <f>IF(C7688="M.O.",VLOOKUP(A7688,INSUMOS_AUX!A:F,6,FALSE),0)</f>
        <v>0</v>
      </c>
    </row>
    <row r="7689" spans="1:7">
      <c r="A7689" s="375">
        <v>38399</v>
      </c>
      <c r="B7689" s="372" t="s">
        <v>914</v>
      </c>
      <c r="C7689" s="374" t="s">
        <v>43</v>
      </c>
      <c r="D7689" s="374" t="s">
        <v>2</v>
      </c>
      <c r="E7689" s="375">
        <v>6.8864999999999999E-5</v>
      </c>
      <c r="F7689" s="268">
        <f>IF(C7689="MAT.",VLOOKUP(A7689,INSUMOS_AUX!A:F,6,FALSE),0)</f>
        <v>123.87</v>
      </c>
      <c r="G7689" s="375">
        <f>IF(C7689="M.O.",VLOOKUP(A7689,INSUMOS_AUX!A:F,6,FALSE),0)</f>
        <v>0</v>
      </c>
    </row>
    <row r="7690" spans="1:7" ht="21">
      <c r="A7690" s="375">
        <v>38413</v>
      </c>
      <c r="B7690" s="372" t="s">
        <v>2921</v>
      </c>
      <c r="C7690" s="374" t="s">
        <v>43</v>
      </c>
      <c r="D7690" s="374" t="s">
        <v>2</v>
      </c>
      <c r="E7690" s="375">
        <v>1.1215E-5</v>
      </c>
      <c r="F7690" s="268">
        <f>IF(C7690="MAT.",VLOOKUP(A7690,INSUMOS_AUX!A:F,6,FALSE),0)</f>
        <v>623.17999999999995</v>
      </c>
      <c r="G7690" s="375">
        <f>IF(C7690="M.O.",VLOOKUP(A7690,INSUMOS_AUX!A:F,6,FALSE),0)</f>
        <v>0</v>
      </c>
    </row>
    <row r="7691" spans="1:7">
      <c r="A7691" s="375">
        <v>38476</v>
      </c>
      <c r="B7691" s="372" t="s">
        <v>2266</v>
      </c>
      <c r="C7691" s="374" t="s">
        <v>43</v>
      </c>
      <c r="D7691" s="374" t="s">
        <v>2</v>
      </c>
      <c r="E7691" s="375">
        <v>5.2308999999999997E-5</v>
      </c>
      <c r="F7691" s="268">
        <f>IF(C7691="MAT.",VLOOKUP(A7691,INSUMOS_AUX!A:F,6,FALSE),0)</f>
        <v>186.63</v>
      </c>
      <c r="G7691" s="375">
        <f>IF(C7691="M.O.",VLOOKUP(A7691,INSUMOS_AUX!A:F,6,FALSE),0)</f>
        <v>0</v>
      </c>
    </row>
    <row r="7692" spans="1:7">
      <c r="A7692" s="375">
        <v>38477</v>
      </c>
      <c r="B7692" s="372" t="s">
        <v>2267</v>
      </c>
      <c r="C7692" s="374" t="s">
        <v>43</v>
      </c>
      <c r="D7692" s="374" t="s">
        <v>2</v>
      </c>
      <c r="E7692" s="375">
        <v>1.1215E-5</v>
      </c>
      <c r="F7692" s="268">
        <f>IF(C7692="MAT.",VLOOKUP(A7692,INSUMOS_AUX!A:F,6,FALSE),0)</f>
        <v>528.54</v>
      </c>
      <c r="G7692" s="375">
        <f>IF(C7692="M.O.",VLOOKUP(A7692,INSUMOS_AUX!A:F,6,FALSE),0)</f>
        <v>0</v>
      </c>
    </row>
    <row r="7693" spans="1:7" ht="21">
      <c r="A7693" s="375">
        <v>38774</v>
      </c>
      <c r="B7693" s="372" t="s">
        <v>327</v>
      </c>
      <c r="C7693" s="374" t="s">
        <v>43</v>
      </c>
      <c r="D7693" s="374" t="s">
        <v>2</v>
      </c>
      <c r="E7693" s="375">
        <v>1</v>
      </c>
      <c r="F7693" s="268">
        <f>IF(C7693="MAT.",VLOOKUP(A7693,INSUMOS_AUX!A:F,6,FALSE),0)</f>
        <v>26.06</v>
      </c>
      <c r="G7693" s="375">
        <f>IF(C7693="M.O.",VLOOKUP(A7693,INSUMOS_AUX!A:F,6,FALSE),0)</f>
        <v>0</v>
      </c>
    </row>
    <row r="7694" spans="1:7">
      <c r="A7694" s="96"/>
      <c r="B7694" s="110"/>
      <c r="C7694" s="97"/>
      <c r="D7694" s="97"/>
      <c r="E7694" s="97"/>
      <c r="F7694" s="97"/>
      <c r="G7694" s="97"/>
    </row>
    <row r="7695" spans="1:7" ht="42">
      <c r="A7695" s="359" t="s">
        <v>6101</v>
      </c>
      <c r="B7695" s="358" t="s">
        <v>6102</v>
      </c>
      <c r="C7695" s="360" t="s">
        <v>75</v>
      </c>
      <c r="D7695" s="360" t="s">
        <v>2</v>
      </c>
      <c r="E7695" s="361">
        <v>1</v>
      </c>
      <c r="F7695" s="175">
        <f t="shared" ref="F7695:G7695" si="255">SUMPRODUCT($E7696:$E7743,F7696:F7743)</f>
        <v>1079.2087553374802</v>
      </c>
      <c r="G7695" s="361">
        <f t="shared" si="255"/>
        <v>441.29400355198004</v>
      </c>
    </row>
    <row r="7696" spans="1:7">
      <c r="A7696" s="375">
        <v>10</v>
      </c>
      <c r="B7696" s="372" t="s">
        <v>332</v>
      </c>
      <c r="C7696" s="374" t="s">
        <v>43</v>
      </c>
      <c r="D7696" s="374" t="s">
        <v>2</v>
      </c>
      <c r="E7696" s="375">
        <v>0.28668865799999999</v>
      </c>
      <c r="F7696" s="268">
        <f>IF(C7696="MAT.",VLOOKUP(A7696,INSUMOS_AUX!A:F,6,FALSE),0)</f>
        <v>6.13</v>
      </c>
      <c r="G7696" s="375">
        <f>IF(C7696="M.O.",VLOOKUP(A7696,INSUMOS_AUX!A:F,6,FALSE),0)</f>
        <v>0</v>
      </c>
    </row>
    <row r="7697" spans="1:7" ht="21">
      <c r="A7697" s="375">
        <v>10535</v>
      </c>
      <c r="B7697" s="372" t="s">
        <v>95</v>
      </c>
      <c r="C7697" s="374" t="s">
        <v>43</v>
      </c>
      <c r="D7697" s="374" t="s">
        <v>2</v>
      </c>
      <c r="E7697" s="375">
        <v>2.2689499999999999E-4</v>
      </c>
      <c r="F7697" s="268">
        <f>IF(C7697="MAT.",VLOOKUP(A7697,INSUMOS_AUX!A:F,6,FALSE),0)</f>
        <v>3000</v>
      </c>
      <c r="G7697" s="375">
        <f>IF(C7697="M.O.",VLOOKUP(A7697,INSUMOS_AUX!A:F,6,FALSE),0)</f>
        <v>0</v>
      </c>
    </row>
    <row r="7698" spans="1:7">
      <c r="A7698" s="375">
        <v>1106</v>
      </c>
      <c r="B7698" s="372" t="s">
        <v>342</v>
      </c>
      <c r="C7698" s="374" t="s">
        <v>43</v>
      </c>
      <c r="D7698" s="374" t="s">
        <v>94</v>
      </c>
      <c r="E7698" s="375">
        <v>92.782300000000006</v>
      </c>
      <c r="F7698" s="268">
        <f>IF(C7698="MAT.",VLOOKUP(A7698,INSUMOS_AUX!A:F,6,FALSE),0)</f>
        <v>0.53</v>
      </c>
      <c r="G7698" s="375">
        <f>IF(C7698="M.O.",VLOOKUP(A7698,INSUMOS_AUX!A:F,6,FALSE),0)</f>
        <v>0</v>
      </c>
    </row>
    <row r="7699" spans="1:7" ht="21">
      <c r="A7699" s="375">
        <v>11359</v>
      </c>
      <c r="B7699" s="372" t="s">
        <v>5603</v>
      </c>
      <c r="C7699" s="374" t="s">
        <v>43</v>
      </c>
      <c r="D7699" s="374" t="s">
        <v>2</v>
      </c>
      <c r="E7699" s="375">
        <v>2.4208979999999999E-3</v>
      </c>
      <c r="F7699" s="268">
        <f>IF(C7699="MAT.",VLOOKUP(A7699,INSUMOS_AUX!A:F,6,FALSE),0)</f>
        <v>604.45000000000005</v>
      </c>
      <c r="G7699" s="375">
        <f>IF(C7699="M.O.",VLOOKUP(A7699,INSUMOS_AUX!A:F,6,FALSE),0)</f>
        <v>0</v>
      </c>
    </row>
    <row r="7700" spans="1:7">
      <c r="A7700" s="375">
        <v>11756</v>
      </c>
      <c r="B7700" s="372" t="s">
        <v>277</v>
      </c>
      <c r="C7700" s="374" t="s">
        <v>43</v>
      </c>
      <c r="D7700" s="374" t="s">
        <v>2</v>
      </c>
      <c r="E7700" s="375">
        <v>2</v>
      </c>
      <c r="F7700" s="268">
        <f>IF(C7700="MAT.",VLOOKUP(A7700,INSUMOS_AUX!A:F,6,FALSE),0)</f>
        <v>22.08</v>
      </c>
      <c r="G7700" s="375">
        <f>IF(C7700="M.O.",VLOOKUP(A7700,INSUMOS_AUX!A:F,6,FALSE),0)</f>
        <v>0</v>
      </c>
    </row>
    <row r="7701" spans="1:7">
      <c r="A7701" s="375">
        <v>118</v>
      </c>
      <c r="B7701" s="372" t="s">
        <v>275</v>
      </c>
      <c r="C7701" s="374" t="s">
        <v>43</v>
      </c>
      <c r="D7701" s="374" t="s">
        <v>2</v>
      </c>
      <c r="E7701" s="375">
        <v>1</v>
      </c>
      <c r="F7701" s="268">
        <f>IF(C7701="MAT.",VLOOKUP(A7701,INSUMOS_AUX!A:F,6,FALSE),0)</f>
        <v>75.39</v>
      </c>
      <c r="G7701" s="375">
        <f>IF(C7701="M.O.",VLOOKUP(A7701,INSUMOS_AUX!A:F,6,FALSE),0)</f>
        <v>0</v>
      </c>
    </row>
    <row r="7702" spans="1:7">
      <c r="A7702" s="375">
        <v>12815</v>
      </c>
      <c r="B7702" s="372" t="s">
        <v>2406</v>
      </c>
      <c r="C7702" s="374" t="s">
        <v>43</v>
      </c>
      <c r="D7702" s="374" t="s">
        <v>2</v>
      </c>
      <c r="E7702" s="375">
        <v>0.32430376100000002</v>
      </c>
      <c r="F7702" s="268">
        <f>IF(C7702="MAT.",VLOOKUP(A7702,INSUMOS_AUX!A:F,6,FALSE),0)</f>
        <v>5.65</v>
      </c>
      <c r="G7702" s="375">
        <f>IF(C7702="M.O.",VLOOKUP(A7702,INSUMOS_AUX!A:F,6,FALSE),0)</f>
        <v>0</v>
      </c>
    </row>
    <row r="7703" spans="1:7">
      <c r="A7703" s="375">
        <v>12892</v>
      </c>
      <c r="B7703" s="372" t="s">
        <v>328</v>
      </c>
      <c r="C7703" s="374" t="s">
        <v>43</v>
      </c>
      <c r="D7703" s="374" t="s">
        <v>98</v>
      </c>
      <c r="E7703" s="375">
        <v>0.53610827299999997</v>
      </c>
      <c r="F7703" s="268">
        <f>IF(C7703="MAT.",VLOOKUP(A7703,INSUMOS_AUX!A:F,6,FALSE),0)</f>
        <v>9</v>
      </c>
      <c r="G7703" s="375">
        <f>IF(C7703="M.O.",VLOOKUP(A7703,INSUMOS_AUX!A:F,6,FALSE),0)</f>
        <v>0</v>
      </c>
    </row>
    <row r="7704" spans="1:7">
      <c r="A7704" s="375">
        <v>12893</v>
      </c>
      <c r="B7704" s="372" t="s">
        <v>329</v>
      </c>
      <c r="C7704" s="374" t="s">
        <v>43</v>
      </c>
      <c r="D7704" s="374" t="s">
        <v>98</v>
      </c>
      <c r="E7704" s="375">
        <v>6.2492488999999998E-2</v>
      </c>
      <c r="F7704" s="268">
        <f>IF(C7704="MAT.",VLOOKUP(A7704,INSUMOS_AUX!A:F,6,FALSE),0)</f>
        <v>48</v>
      </c>
      <c r="G7704" s="375">
        <f>IF(C7704="M.O.",VLOOKUP(A7704,INSUMOS_AUX!A:F,6,FALSE),0)</f>
        <v>0</v>
      </c>
    </row>
    <row r="7705" spans="1:7">
      <c r="A7705" s="375">
        <v>1379</v>
      </c>
      <c r="B7705" s="372" t="s">
        <v>335</v>
      </c>
      <c r="C7705" s="374" t="s">
        <v>43</v>
      </c>
      <c r="D7705" s="374" t="s">
        <v>94</v>
      </c>
      <c r="E7705" s="375">
        <v>314.06067000000002</v>
      </c>
      <c r="F7705" s="268">
        <f>IF(C7705="MAT.",VLOOKUP(A7705,INSUMOS_AUX!A:F,6,FALSE),0)</f>
        <v>0.42</v>
      </c>
      <c r="G7705" s="375">
        <f>IF(C7705="M.O.",VLOOKUP(A7705,INSUMOS_AUX!A:F,6,FALSE),0)</f>
        <v>0</v>
      </c>
    </row>
    <row r="7706" spans="1:7">
      <c r="A7706" s="375">
        <v>246</v>
      </c>
      <c r="B7706" s="372" t="s">
        <v>141</v>
      </c>
      <c r="C7706" s="374" t="s">
        <v>92</v>
      </c>
      <c r="D7706" s="374" t="s">
        <v>97</v>
      </c>
      <c r="E7706" s="375">
        <v>3.0434999999999999</v>
      </c>
      <c r="F7706" s="268">
        <f>IF(C7706="MAT.",VLOOKUP(A7706,INSUMOS_AUX!A:F,6,FALSE),0)</f>
        <v>0</v>
      </c>
      <c r="G7706" s="375">
        <f>IF(C7706="M.O.",VLOOKUP(A7706,INSUMOS_AUX!A:F,6,FALSE),0)</f>
        <v>10.01</v>
      </c>
    </row>
    <row r="7707" spans="1:7">
      <c r="A7707" s="375">
        <v>25966</v>
      </c>
      <c r="B7707" s="372" t="s">
        <v>3980</v>
      </c>
      <c r="C7707" s="374" t="s">
        <v>43</v>
      </c>
      <c r="D7707" s="374" t="s">
        <v>113</v>
      </c>
      <c r="E7707" s="375">
        <v>5.4050030999999998E-2</v>
      </c>
      <c r="F7707" s="268">
        <f>IF(C7707="MAT.",VLOOKUP(A7707,INSUMOS_AUX!A:F,6,FALSE),0)</f>
        <v>13.63</v>
      </c>
      <c r="G7707" s="375">
        <f>IF(C7707="M.O.",VLOOKUP(A7707,INSUMOS_AUX!A:F,6,FALSE),0)</f>
        <v>0</v>
      </c>
    </row>
    <row r="7708" spans="1:7">
      <c r="A7708" s="375">
        <v>2696</v>
      </c>
      <c r="B7708" s="372" t="s">
        <v>129</v>
      </c>
      <c r="C7708" s="374" t="s">
        <v>92</v>
      </c>
      <c r="D7708" s="374" t="s">
        <v>97</v>
      </c>
      <c r="E7708" s="375">
        <v>3.0434999999999999</v>
      </c>
      <c r="F7708" s="268">
        <f>IF(C7708="MAT.",VLOOKUP(A7708,INSUMOS_AUX!A:F,6,FALSE),0)</f>
        <v>0</v>
      </c>
      <c r="G7708" s="375">
        <f>IF(C7708="M.O.",VLOOKUP(A7708,INSUMOS_AUX!A:F,6,FALSE),0)</f>
        <v>13.35</v>
      </c>
    </row>
    <row r="7709" spans="1:7">
      <c r="A7709" s="375">
        <v>2705</v>
      </c>
      <c r="B7709" s="372" t="s">
        <v>99</v>
      </c>
      <c r="C7709" s="374" t="s">
        <v>43</v>
      </c>
      <c r="D7709" s="374" t="s">
        <v>100</v>
      </c>
      <c r="E7709" s="375">
        <v>1.7731125000000001</v>
      </c>
      <c r="F7709" s="268">
        <f>IF(C7709="MAT.",VLOOKUP(A7709,INSUMOS_AUX!A:F,6,FALSE),0)</f>
        <v>0.46</v>
      </c>
      <c r="G7709" s="375">
        <f>IF(C7709="M.O.",VLOOKUP(A7709,INSUMOS_AUX!A:F,6,FALSE),0)</f>
        <v>0</v>
      </c>
    </row>
    <row r="7710" spans="1:7">
      <c r="A7710" s="375">
        <v>2711</v>
      </c>
      <c r="B7710" s="372" t="s">
        <v>334</v>
      </c>
      <c r="C7710" s="374" t="s">
        <v>43</v>
      </c>
      <c r="D7710" s="374" t="s">
        <v>2</v>
      </c>
      <c r="E7710" s="375">
        <v>2.3765563999999999E-2</v>
      </c>
      <c r="F7710" s="268">
        <f>IF(C7710="MAT.",VLOOKUP(A7710,INSUMOS_AUX!A:F,6,FALSE),0)</f>
        <v>100.24</v>
      </c>
      <c r="G7710" s="375">
        <f>IF(C7710="M.O.",VLOOKUP(A7710,INSUMOS_AUX!A:F,6,FALSE),0)</f>
        <v>0</v>
      </c>
    </row>
    <row r="7711" spans="1:7" ht="21">
      <c r="A7711" s="375">
        <v>34547</v>
      </c>
      <c r="B7711" s="372" t="s">
        <v>6478</v>
      </c>
      <c r="C7711" s="374" t="s">
        <v>43</v>
      </c>
      <c r="D7711" s="374" t="s">
        <v>78</v>
      </c>
      <c r="E7711" s="375">
        <v>7.85</v>
      </c>
      <c r="F7711" s="268">
        <f>IF(C7711="MAT.",VLOOKUP(A7711,INSUMOS_AUX!A:F,6,FALSE),0)</f>
        <v>1.97</v>
      </c>
      <c r="G7711" s="375">
        <f>IF(C7711="M.O.",VLOOKUP(A7711,INSUMOS_AUX!A:F,6,FALSE),0)</f>
        <v>0</v>
      </c>
    </row>
    <row r="7712" spans="1:7">
      <c r="A7712" s="375">
        <v>36144</v>
      </c>
      <c r="B7712" s="372" t="s">
        <v>4026</v>
      </c>
      <c r="C7712" s="374" t="s">
        <v>43</v>
      </c>
      <c r="D7712" s="374" t="s">
        <v>2</v>
      </c>
      <c r="E7712" s="375">
        <v>4.3517255869999998</v>
      </c>
      <c r="F7712" s="268">
        <f>IF(C7712="MAT.",VLOOKUP(A7712,INSUMOS_AUX!A:F,6,FALSE),0)</f>
        <v>1.1200000000000001</v>
      </c>
      <c r="G7712" s="375">
        <f>IF(C7712="M.O.",VLOOKUP(A7712,INSUMOS_AUX!A:F,6,FALSE),0)</f>
        <v>0</v>
      </c>
    </row>
    <row r="7713" spans="1:7">
      <c r="A7713" s="375">
        <v>36146</v>
      </c>
      <c r="B7713" s="372" t="s">
        <v>3883</v>
      </c>
      <c r="C7713" s="374" t="s">
        <v>43</v>
      </c>
      <c r="D7713" s="374" t="s">
        <v>2</v>
      </c>
      <c r="E7713" s="375">
        <v>4.8413139000000001E-2</v>
      </c>
      <c r="F7713" s="268">
        <f>IF(C7713="MAT.",VLOOKUP(A7713,INSUMOS_AUX!A:F,6,FALSE),0)</f>
        <v>170</v>
      </c>
      <c r="G7713" s="375">
        <f>IF(C7713="M.O.",VLOOKUP(A7713,INSUMOS_AUX!A:F,6,FALSE),0)</f>
        <v>0</v>
      </c>
    </row>
    <row r="7714" spans="1:7" ht="21">
      <c r="A7714" s="375">
        <v>36149</v>
      </c>
      <c r="B7714" s="372" t="s">
        <v>4647</v>
      </c>
      <c r="C7714" s="374" t="s">
        <v>43</v>
      </c>
      <c r="D7714" s="374" t="s">
        <v>2</v>
      </c>
      <c r="E7714" s="375">
        <v>2.8104054999999999E-2</v>
      </c>
      <c r="F7714" s="268">
        <f>IF(C7714="MAT.",VLOOKUP(A7714,INSUMOS_AUX!A:F,6,FALSE),0)</f>
        <v>117.5</v>
      </c>
      <c r="G7714" s="375">
        <f>IF(C7714="M.O.",VLOOKUP(A7714,INSUMOS_AUX!A:F,6,FALSE),0)</f>
        <v>0</v>
      </c>
    </row>
    <row r="7715" spans="1:7">
      <c r="A7715" s="375">
        <v>36150</v>
      </c>
      <c r="B7715" s="372" t="s">
        <v>780</v>
      </c>
      <c r="C7715" s="374" t="s">
        <v>43</v>
      </c>
      <c r="D7715" s="374" t="s">
        <v>2</v>
      </c>
      <c r="E7715" s="375">
        <v>0.10329411300000001</v>
      </c>
      <c r="F7715" s="268">
        <f>IF(C7715="MAT.",VLOOKUP(A7715,INSUMOS_AUX!A:F,6,FALSE),0)</f>
        <v>29.7</v>
      </c>
      <c r="G7715" s="375">
        <f>IF(C7715="M.O.",VLOOKUP(A7715,INSUMOS_AUX!A:F,6,FALSE),0)</f>
        <v>0</v>
      </c>
    </row>
    <row r="7716" spans="1:7" ht="21">
      <c r="A7716" s="375">
        <v>36153</v>
      </c>
      <c r="B7716" s="372" t="s">
        <v>4184</v>
      </c>
      <c r="C7716" s="374" t="s">
        <v>43</v>
      </c>
      <c r="D7716" s="374" t="s">
        <v>2</v>
      </c>
      <c r="E7716" s="375">
        <v>4.1960916000000001E-2</v>
      </c>
      <c r="F7716" s="268">
        <f>IF(C7716="MAT.",VLOOKUP(A7716,INSUMOS_AUX!A:F,6,FALSE),0)</f>
        <v>133.75</v>
      </c>
      <c r="G7716" s="375">
        <f>IF(C7716="M.O.",VLOOKUP(A7716,INSUMOS_AUX!A:F,6,FALSE),0)</f>
        <v>0</v>
      </c>
    </row>
    <row r="7717" spans="1:7" ht="21">
      <c r="A7717" s="375">
        <v>36397</v>
      </c>
      <c r="B7717" s="372" t="s">
        <v>188</v>
      </c>
      <c r="C7717" s="374" t="s">
        <v>43</v>
      </c>
      <c r="D7717" s="374" t="s">
        <v>2</v>
      </c>
      <c r="E7717" s="375">
        <v>8.9569999999999998E-5</v>
      </c>
      <c r="F7717" s="268">
        <f>IF(C7717="MAT.",VLOOKUP(A7717,INSUMOS_AUX!A:F,6,FALSE),0)</f>
        <v>12203.38</v>
      </c>
      <c r="G7717" s="375">
        <f>IF(C7717="M.O.",VLOOKUP(A7717,INSUMOS_AUX!A:F,6,FALSE),0)</f>
        <v>0</v>
      </c>
    </row>
    <row r="7718" spans="1:7">
      <c r="A7718" s="375">
        <v>367</v>
      </c>
      <c r="B7718" s="372" t="s">
        <v>6380</v>
      </c>
      <c r="C7718" s="374" t="s">
        <v>43</v>
      </c>
      <c r="D7718" s="374" t="s">
        <v>93</v>
      </c>
      <c r="E7718" s="375">
        <v>4.4519999999999997E-2</v>
      </c>
      <c r="F7718" s="268">
        <f>IF(C7718="MAT.",VLOOKUP(A7718,INSUMOS_AUX!A:F,6,FALSE),0)</f>
        <v>72.5</v>
      </c>
      <c r="G7718" s="375">
        <f>IF(C7718="M.O.",VLOOKUP(A7718,INSUMOS_AUX!A:F,6,FALSE),0)</f>
        <v>0</v>
      </c>
    </row>
    <row r="7719" spans="1:7">
      <c r="A7719" s="375">
        <v>370</v>
      </c>
      <c r="B7719" s="372" t="s">
        <v>6367</v>
      </c>
      <c r="C7719" s="374" t="s">
        <v>43</v>
      </c>
      <c r="D7719" s="374" t="s">
        <v>93</v>
      </c>
      <c r="E7719" s="375">
        <v>1.12351</v>
      </c>
      <c r="F7719" s="268">
        <f>IF(C7719="MAT.",VLOOKUP(A7719,INSUMOS_AUX!A:F,6,FALSE),0)</f>
        <v>77.5</v>
      </c>
      <c r="G7719" s="375">
        <f>IF(C7719="M.O.",VLOOKUP(A7719,INSUMOS_AUX!A:F,6,FALSE),0)</f>
        <v>0</v>
      </c>
    </row>
    <row r="7720" spans="1:7">
      <c r="A7720" s="375">
        <v>37370</v>
      </c>
      <c r="B7720" s="372" t="s">
        <v>104</v>
      </c>
      <c r="C7720" s="374" t="s">
        <v>43</v>
      </c>
      <c r="D7720" s="374" t="s">
        <v>97</v>
      </c>
      <c r="E7720" s="375">
        <v>39.033410000000003</v>
      </c>
      <c r="F7720" s="268">
        <f>IF(C7720="MAT.",VLOOKUP(A7720,INSUMOS_AUX!A:F,6,FALSE),0)</f>
        <v>1.7</v>
      </c>
      <c r="G7720" s="375">
        <f>IF(C7720="M.O.",VLOOKUP(A7720,INSUMOS_AUX!A:F,6,FALSE),0)</f>
        <v>0</v>
      </c>
    </row>
    <row r="7721" spans="1:7">
      <c r="A7721" s="375">
        <v>37371</v>
      </c>
      <c r="B7721" s="372" t="s">
        <v>105</v>
      </c>
      <c r="C7721" s="374" t="s">
        <v>43</v>
      </c>
      <c r="D7721" s="374" t="s">
        <v>97</v>
      </c>
      <c r="E7721" s="375">
        <v>39.033410000000003</v>
      </c>
      <c r="F7721" s="268">
        <f>IF(C7721="MAT.",VLOOKUP(A7721,INSUMOS_AUX!A:F,6,FALSE),0)</f>
        <v>0.64</v>
      </c>
      <c r="G7721" s="375">
        <f>IF(C7721="M.O.",VLOOKUP(A7721,INSUMOS_AUX!A:F,6,FALSE),0)</f>
        <v>0</v>
      </c>
    </row>
    <row r="7722" spans="1:7">
      <c r="A7722" s="375">
        <v>37372</v>
      </c>
      <c r="B7722" s="372" t="s">
        <v>106</v>
      </c>
      <c r="C7722" s="374" t="s">
        <v>43</v>
      </c>
      <c r="D7722" s="374" t="s">
        <v>97</v>
      </c>
      <c r="E7722" s="375">
        <v>39.033410000000003</v>
      </c>
      <c r="F7722" s="268">
        <f>IF(C7722="MAT.",VLOOKUP(A7722,INSUMOS_AUX!A:F,6,FALSE),0)</f>
        <v>0.37</v>
      </c>
      <c r="G7722" s="375">
        <f>IF(C7722="M.O.",VLOOKUP(A7722,INSUMOS_AUX!A:F,6,FALSE),0)</f>
        <v>0</v>
      </c>
    </row>
    <row r="7723" spans="1:7">
      <c r="A7723" s="375">
        <v>37373</v>
      </c>
      <c r="B7723" s="372" t="s">
        <v>107</v>
      </c>
      <c r="C7723" s="374" t="s">
        <v>43</v>
      </c>
      <c r="D7723" s="374" t="s">
        <v>97</v>
      </c>
      <c r="E7723" s="375">
        <v>39.033410000000003</v>
      </c>
      <c r="F7723" s="268">
        <f>IF(C7723="MAT.",VLOOKUP(A7723,INSUMOS_AUX!A:F,6,FALSE),0)</f>
        <v>0.02</v>
      </c>
      <c r="G7723" s="375">
        <f>IF(C7723="M.O.",VLOOKUP(A7723,INSUMOS_AUX!A:F,6,FALSE),0)</f>
        <v>0</v>
      </c>
    </row>
    <row r="7724" spans="1:7">
      <c r="A7724" s="375">
        <v>37395</v>
      </c>
      <c r="B7724" s="372" t="s">
        <v>265</v>
      </c>
      <c r="C7724" s="374" t="s">
        <v>43</v>
      </c>
      <c r="D7724" s="374" t="s">
        <v>167</v>
      </c>
      <c r="E7724" s="375">
        <v>0.189</v>
      </c>
      <c r="F7724" s="268">
        <f>IF(C7724="MAT.",VLOOKUP(A7724,INSUMOS_AUX!A:F,6,FALSE),0)</f>
        <v>43.29</v>
      </c>
      <c r="G7724" s="375">
        <f>IF(C7724="M.O.",VLOOKUP(A7724,INSUMOS_AUX!A:F,6,FALSE),0)</f>
        <v>0</v>
      </c>
    </row>
    <row r="7725" spans="1:7">
      <c r="A7725" s="375">
        <v>37623</v>
      </c>
      <c r="B7725" s="372" t="s">
        <v>6368</v>
      </c>
      <c r="C7725" s="374" t="s">
        <v>92</v>
      </c>
      <c r="D7725" s="374" t="s">
        <v>97</v>
      </c>
      <c r="E7725" s="375">
        <v>3.2961472070000002</v>
      </c>
      <c r="F7725" s="268">
        <f>IF(C7725="MAT.",VLOOKUP(A7725,INSUMOS_AUX!A:F,6,FALSE),0)</f>
        <v>0</v>
      </c>
      <c r="G7725" s="375">
        <f>IF(C7725="M.O.",VLOOKUP(A7725,INSUMOS_AUX!A:F,6,FALSE),0)</f>
        <v>9.94</v>
      </c>
    </row>
    <row r="7726" spans="1:7">
      <c r="A7726" s="375">
        <v>378</v>
      </c>
      <c r="B7726" s="372" t="s">
        <v>156</v>
      </c>
      <c r="C7726" s="374" t="s">
        <v>92</v>
      </c>
      <c r="D7726" s="374" t="s">
        <v>97</v>
      </c>
      <c r="E7726" s="375">
        <v>4.0371999999999998E-2</v>
      </c>
      <c r="F7726" s="268">
        <f>IF(C7726="MAT.",VLOOKUP(A7726,INSUMOS_AUX!A:F,6,FALSE),0)</f>
        <v>0</v>
      </c>
      <c r="G7726" s="375">
        <f>IF(C7726="M.O.",VLOOKUP(A7726,INSUMOS_AUX!A:F,6,FALSE),0)</f>
        <v>13.35</v>
      </c>
    </row>
    <row r="7727" spans="1:7">
      <c r="A7727" s="375">
        <v>38382</v>
      </c>
      <c r="B7727" s="372" t="s">
        <v>2915</v>
      </c>
      <c r="C7727" s="374" t="s">
        <v>43</v>
      </c>
      <c r="D7727" s="374" t="s">
        <v>2</v>
      </c>
      <c r="E7727" s="375">
        <v>9.7622615999999995E-2</v>
      </c>
      <c r="F7727" s="268">
        <f>IF(C7727="MAT.",VLOOKUP(A7727,INSUMOS_AUX!A:F,6,FALSE),0)</f>
        <v>7.37</v>
      </c>
      <c r="G7727" s="375">
        <f>IF(C7727="M.O.",VLOOKUP(A7727,INSUMOS_AUX!A:F,6,FALSE),0)</f>
        <v>0</v>
      </c>
    </row>
    <row r="7728" spans="1:7">
      <c r="A7728" s="375">
        <v>38390</v>
      </c>
      <c r="B7728" s="372" t="s">
        <v>4067</v>
      </c>
      <c r="C7728" s="374" t="s">
        <v>43</v>
      </c>
      <c r="D7728" s="374" t="s">
        <v>2</v>
      </c>
      <c r="E7728" s="375">
        <v>5.4050030999999998E-2</v>
      </c>
      <c r="F7728" s="268">
        <f>IF(C7728="MAT.",VLOOKUP(A7728,INSUMOS_AUX!A:F,6,FALSE),0)</f>
        <v>22.22</v>
      </c>
      <c r="G7728" s="375">
        <f>IF(C7728="M.O.",VLOOKUP(A7728,INSUMOS_AUX!A:F,6,FALSE),0)</f>
        <v>0</v>
      </c>
    </row>
    <row r="7729" spans="1:7">
      <c r="A7729" s="375">
        <v>38393</v>
      </c>
      <c r="B7729" s="372" t="s">
        <v>4066</v>
      </c>
      <c r="C7729" s="374" t="s">
        <v>43</v>
      </c>
      <c r="D7729" s="374" t="s">
        <v>2</v>
      </c>
      <c r="E7729" s="375">
        <v>5.4050030999999998E-2</v>
      </c>
      <c r="F7729" s="268">
        <f>IF(C7729="MAT.",VLOOKUP(A7729,INSUMOS_AUX!A:F,6,FALSE),0)</f>
        <v>10.02</v>
      </c>
      <c r="G7729" s="375">
        <f>IF(C7729="M.O.",VLOOKUP(A7729,INSUMOS_AUX!A:F,6,FALSE),0)</f>
        <v>0</v>
      </c>
    </row>
    <row r="7730" spans="1:7">
      <c r="A7730" s="375">
        <v>38396</v>
      </c>
      <c r="B7730" s="372" t="s">
        <v>4090</v>
      </c>
      <c r="C7730" s="374" t="s">
        <v>43</v>
      </c>
      <c r="D7730" s="374" t="s">
        <v>2</v>
      </c>
      <c r="E7730" s="375">
        <v>1.9381489999999999E-3</v>
      </c>
      <c r="F7730" s="268">
        <f>IF(C7730="MAT.",VLOOKUP(A7730,INSUMOS_AUX!A:F,6,FALSE),0)</f>
        <v>308.81</v>
      </c>
      <c r="G7730" s="375">
        <f>IF(C7730="M.O.",VLOOKUP(A7730,INSUMOS_AUX!A:F,6,FALSE),0)</f>
        <v>0</v>
      </c>
    </row>
    <row r="7731" spans="1:7">
      <c r="A7731" s="375">
        <v>38399</v>
      </c>
      <c r="B7731" s="372" t="s">
        <v>914</v>
      </c>
      <c r="C7731" s="374" t="s">
        <v>43</v>
      </c>
      <c r="D7731" s="374" t="s">
        <v>2</v>
      </c>
      <c r="E7731" s="375">
        <v>9.6835910000000001E-3</v>
      </c>
      <c r="F7731" s="268">
        <f>IF(C7731="MAT.",VLOOKUP(A7731,INSUMOS_AUX!A:F,6,FALSE),0)</f>
        <v>123.87</v>
      </c>
      <c r="G7731" s="375">
        <f>IF(C7731="M.O.",VLOOKUP(A7731,INSUMOS_AUX!A:F,6,FALSE),0)</f>
        <v>0</v>
      </c>
    </row>
    <row r="7732" spans="1:7" ht="21">
      <c r="A7732" s="375">
        <v>38413</v>
      </c>
      <c r="B7732" s="372" t="s">
        <v>2921</v>
      </c>
      <c r="C7732" s="374" t="s">
        <v>43</v>
      </c>
      <c r="D7732" s="374" t="s">
        <v>2</v>
      </c>
      <c r="E7732" s="375">
        <v>1.57698E-3</v>
      </c>
      <c r="F7732" s="268">
        <f>IF(C7732="MAT.",VLOOKUP(A7732,INSUMOS_AUX!A:F,6,FALSE),0)</f>
        <v>623.17999999999995</v>
      </c>
      <c r="G7732" s="375">
        <f>IF(C7732="M.O.",VLOOKUP(A7732,INSUMOS_AUX!A:F,6,FALSE),0)</f>
        <v>0</v>
      </c>
    </row>
    <row r="7733" spans="1:7">
      <c r="A7733" s="375">
        <v>38476</v>
      </c>
      <c r="B7733" s="372" t="s">
        <v>2266</v>
      </c>
      <c r="C7733" s="374" t="s">
        <v>43</v>
      </c>
      <c r="D7733" s="374" t="s">
        <v>2</v>
      </c>
      <c r="E7733" s="375">
        <v>7.3556680000000001E-3</v>
      </c>
      <c r="F7733" s="268">
        <f>IF(C7733="MAT.",VLOOKUP(A7733,INSUMOS_AUX!A:F,6,FALSE),0)</f>
        <v>186.63</v>
      </c>
      <c r="G7733" s="375">
        <f>IF(C7733="M.O.",VLOOKUP(A7733,INSUMOS_AUX!A:F,6,FALSE),0)</f>
        <v>0</v>
      </c>
    </row>
    <row r="7734" spans="1:7">
      <c r="A7734" s="375">
        <v>38477</v>
      </c>
      <c r="B7734" s="372" t="s">
        <v>2267</v>
      </c>
      <c r="C7734" s="374" t="s">
        <v>43</v>
      </c>
      <c r="D7734" s="374" t="s">
        <v>2</v>
      </c>
      <c r="E7734" s="375">
        <v>1.57698E-3</v>
      </c>
      <c r="F7734" s="268">
        <f>IF(C7734="MAT.",VLOOKUP(A7734,INSUMOS_AUX!A:F,6,FALSE),0)</f>
        <v>528.54</v>
      </c>
      <c r="G7734" s="375">
        <f>IF(C7734="M.O.",VLOOKUP(A7734,INSUMOS_AUX!A:F,6,FALSE),0)</f>
        <v>0</v>
      </c>
    </row>
    <row r="7735" spans="1:7">
      <c r="A7735" s="375">
        <v>38877</v>
      </c>
      <c r="B7735" s="372" t="s">
        <v>6393</v>
      </c>
      <c r="C7735" s="374" t="s">
        <v>43</v>
      </c>
      <c r="D7735" s="374" t="s">
        <v>94</v>
      </c>
      <c r="E7735" s="375">
        <v>19.38</v>
      </c>
      <c r="F7735" s="268">
        <f>IF(C7735="MAT.",VLOOKUP(A7735,INSUMOS_AUX!A:F,6,FALSE),0)</f>
        <v>5.62</v>
      </c>
      <c r="G7735" s="375">
        <f>IF(C7735="M.O.",VLOOKUP(A7735,INSUMOS_AUX!A:F,6,FALSE),0)</f>
        <v>0</v>
      </c>
    </row>
    <row r="7736" spans="1:7" ht="21">
      <c r="A7736" s="375">
        <v>39660</v>
      </c>
      <c r="B7736" s="372" t="s">
        <v>264</v>
      </c>
      <c r="C7736" s="374" t="s">
        <v>43</v>
      </c>
      <c r="D7736" s="374" t="s">
        <v>78</v>
      </c>
      <c r="E7736" s="375">
        <v>5</v>
      </c>
      <c r="F7736" s="268">
        <f>IF(C7736="MAT.",VLOOKUP(A7736,INSUMOS_AUX!A:F,6,FALSE),0)</f>
        <v>16.14</v>
      </c>
      <c r="G7736" s="375">
        <f>IF(C7736="M.O.",VLOOKUP(A7736,INSUMOS_AUX!A:F,6,FALSE),0)</f>
        <v>0</v>
      </c>
    </row>
    <row r="7737" spans="1:7">
      <c r="A7737" s="375">
        <v>4721</v>
      </c>
      <c r="B7737" s="372" t="s">
        <v>341</v>
      </c>
      <c r="C7737" s="374" t="s">
        <v>43</v>
      </c>
      <c r="D7737" s="374" t="s">
        <v>93</v>
      </c>
      <c r="E7737" s="375">
        <v>0.37824000000000002</v>
      </c>
      <c r="F7737" s="268">
        <f>IF(C7737="MAT.",VLOOKUP(A7737,INSUMOS_AUX!A:F,6,FALSE),0)</f>
        <v>45.44</v>
      </c>
      <c r="G7737" s="375">
        <f>IF(C7737="M.O.",VLOOKUP(A7737,INSUMOS_AUX!A:F,6,FALSE),0)</f>
        <v>0</v>
      </c>
    </row>
    <row r="7738" spans="1:7">
      <c r="A7738" s="375">
        <v>4750</v>
      </c>
      <c r="B7738" s="372" t="s">
        <v>110</v>
      </c>
      <c r="C7738" s="374" t="s">
        <v>92</v>
      </c>
      <c r="D7738" s="374" t="s">
        <v>97</v>
      </c>
      <c r="E7738" s="375">
        <v>16.639755999999998</v>
      </c>
      <c r="F7738" s="268">
        <f>IF(C7738="MAT.",VLOOKUP(A7738,INSUMOS_AUX!A:F,6,FALSE),0)</f>
        <v>0</v>
      </c>
      <c r="G7738" s="375">
        <f>IF(C7738="M.O.",VLOOKUP(A7738,INSUMOS_AUX!A:F,6,FALSE),0)</f>
        <v>13.35</v>
      </c>
    </row>
    <row r="7739" spans="1:7">
      <c r="A7739" s="375">
        <v>4783</v>
      </c>
      <c r="B7739" s="372" t="s">
        <v>111</v>
      </c>
      <c r="C7739" s="374" t="s">
        <v>92</v>
      </c>
      <c r="D7739" s="374" t="s">
        <v>97</v>
      </c>
      <c r="E7739" s="375">
        <v>0.72856799999999999</v>
      </c>
      <c r="F7739" s="268">
        <f>IF(C7739="MAT.",VLOOKUP(A7739,INSUMOS_AUX!A:F,6,FALSE),0)</f>
        <v>0</v>
      </c>
      <c r="G7739" s="375">
        <f>IF(C7739="M.O.",VLOOKUP(A7739,INSUMOS_AUX!A:F,6,FALSE),0)</f>
        <v>13.35</v>
      </c>
    </row>
    <row r="7740" spans="1:7" ht="21">
      <c r="A7740" s="375">
        <v>5090</v>
      </c>
      <c r="B7740" s="372" t="s">
        <v>6479</v>
      </c>
      <c r="C7740" s="374" t="s">
        <v>43</v>
      </c>
      <c r="D7740" s="374" t="s">
        <v>2</v>
      </c>
      <c r="E7740" s="375">
        <v>1</v>
      </c>
      <c r="F7740" s="268">
        <f>IF(C7740="MAT.",VLOOKUP(A7740,INSUMOS_AUX!A:F,6,FALSE),0)</f>
        <v>12</v>
      </c>
      <c r="G7740" s="375">
        <f>IF(C7740="M.O.",VLOOKUP(A7740,INSUMOS_AUX!A:F,6,FALSE),0)</f>
        <v>0</v>
      </c>
    </row>
    <row r="7741" spans="1:7">
      <c r="A7741" s="375">
        <v>6111</v>
      </c>
      <c r="B7741" s="372" t="s">
        <v>109</v>
      </c>
      <c r="C7741" s="374" t="s">
        <v>92</v>
      </c>
      <c r="D7741" s="374" t="s">
        <v>97</v>
      </c>
      <c r="E7741" s="375">
        <v>12.85533032</v>
      </c>
      <c r="F7741" s="268">
        <f>IF(C7741="MAT.",VLOOKUP(A7741,INSUMOS_AUX!A:F,6,FALSE),0)</f>
        <v>0</v>
      </c>
      <c r="G7741" s="375">
        <f>IF(C7741="M.O.",VLOOKUP(A7741,INSUMOS_AUX!A:F,6,FALSE),0)</f>
        <v>8.17</v>
      </c>
    </row>
    <row r="7742" spans="1:7">
      <c r="A7742" s="375">
        <v>651</v>
      </c>
      <c r="B7742" s="372" t="s">
        <v>6480</v>
      </c>
      <c r="C7742" s="374" t="s">
        <v>43</v>
      </c>
      <c r="D7742" s="374" t="s">
        <v>2</v>
      </c>
      <c r="E7742" s="375">
        <v>135</v>
      </c>
      <c r="F7742" s="268">
        <f>IF(C7742="MAT.",VLOOKUP(A7742,INSUMOS_AUX!A:F,6,FALSE),0)</f>
        <v>1.9</v>
      </c>
      <c r="G7742" s="375">
        <f>IF(C7742="M.O.",VLOOKUP(A7742,INSUMOS_AUX!A:F,6,FALSE),0)</f>
        <v>0</v>
      </c>
    </row>
    <row r="7743" spans="1:7" ht="21">
      <c r="A7743" s="375">
        <v>7156</v>
      </c>
      <c r="B7743" s="372" t="s">
        <v>6389</v>
      </c>
      <c r="C7743" s="374" t="s">
        <v>43</v>
      </c>
      <c r="D7743" s="374" t="s">
        <v>76</v>
      </c>
      <c r="E7743" s="375">
        <v>2.1</v>
      </c>
      <c r="F7743" s="268">
        <f>IF(C7743="MAT.",VLOOKUP(A7743,INSUMOS_AUX!A:F,6,FALSE),0)</f>
        <v>15.07</v>
      </c>
      <c r="G7743" s="375">
        <f>IF(C7743="M.O.",VLOOKUP(A7743,INSUMOS_AUX!A:F,6,FALSE),0)</f>
        <v>0</v>
      </c>
    </row>
    <row r="7744" spans="1:7">
      <c r="A7744" s="96"/>
      <c r="B7744" s="110"/>
      <c r="C7744" s="97"/>
      <c r="D7744" s="97"/>
      <c r="E7744" s="97"/>
      <c r="F7744" s="97"/>
      <c r="G7744" s="97"/>
    </row>
    <row r="7745" spans="1:7" ht="21">
      <c r="A7745" s="359" t="s">
        <v>6103</v>
      </c>
      <c r="B7745" s="358" t="s">
        <v>6104</v>
      </c>
      <c r="C7745" s="360" t="s">
        <v>75</v>
      </c>
      <c r="D7745" s="360" t="s">
        <v>2</v>
      </c>
      <c r="E7745" s="361">
        <v>5</v>
      </c>
      <c r="F7745" s="361">
        <f t="shared" ref="F7745:G7745" si="256">SUMPRODUCT($E7746:$E7771,F7746:F7771)</f>
        <v>13.133195777199999</v>
      </c>
      <c r="G7745" s="361">
        <f t="shared" si="256"/>
        <v>5.6506007600000006</v>
      </c>
    </row>
    <row r="7746" spans="1:7">
      <c r="A7746" s="375">
        <v>10</v>
      </c>
      <c r="B7746" s="372" t="s">
        <v>332</v>
      </c>
      <c r="C7746" s="374" t="s">
        <v>43</v>
      </c>
      <c r="D7746" s="374" t="s">
        <v>2</v>
      </c>
      <c r="E7746" s="375">
        <v>5.4516959999999998E-3</v>
      </c>
      <c r="F7746" s="268">
        <f>IF(C7746="MAT.",VLOOKUP(A7746,INSUMOS_AUX!A:F,6,FALSE),0)</f>
        <v>6.13</v>
      </c>
      <c r="G7746" s="375">
        <f>IF(C7746="M.O.",VLOOKUP(A7746,INSUMOS_AUX!A:F,6,FALSE),0)</f>
        <v>0</v>
      </c>
    </row>
    <row r="7747" spans="1:7" ht="21">
      <c r="A7747" s="375">
        <v>11359</v>
      </c>
      <c r="B7747" s="372" t="s">
        <v>5603</v>
      </c>
      <c r="C7747" s="374" t="s">
        <v>43</v>
      </c>
      <c r="D7747" s="374" t="s">
        <v>2</v>
      </c>
      <c r="E7747" s="375">
        <v>4.6035999999999998E-5</v>
      </c>
      <c r="F7747" s="268">
        <f>IF(C7747="MAT.",VLOOKUP(A7747,INSUMOS_AUX!A:F,6,FALSE),0)</f>
        <v>604.45000000000005</v>
      </c>
      <c r="G7747" s="375">
        <f>IF(C7747="M.O.",VLOOKUP(A7747,INSUMOS_AUX!A:F,6,FALSE),0)</f>
        <v>0</v>
      </c>
    </row>
    <row r="7748" spans="1:7">
      <c r="A7748" s="375">
        <v>12815</v>
      </c>
      <c r="B7748" s="372" t="s">
        <v>2406</v>
      </c>
      <c r="C7748" s="374" t="s">
        <v>43</v>
      </c>
      <c r="D7748" s="374" t="s">
        <v>2</v>
      </c>
      <c r="E7748" s="375">
        <v>6.166988E-3</v>
      </c>
      <c r="F7748" s="268">
        <f>IF(C7748="MAT.",VLOOKUP(A7748,INSUMOS_AUX!A:F,6,FALSE),0)</f>
        <v>5.65</v>
      </c>
      <c r="G7748" s="375">
        <f>IF(C7748="M.O.",VLOOKUP(A7748,INSUMOS_AUX!A:F,6,FALSE),0)</f>
        <v>0</v>
      </c>
    </row>
    <row r="7749" spans="1:7">
      <c r="A7749" s="375">
        <v>12892</v>
      </c>
      <c r="B7749" s="372" t="s">
        <v>328</v>
      </c>
      <c r="C7749" s="374" t="s">
        <v>43</v>
      </c>
      <c r="D7749" s="374" t="s">
        <v>98</v>
      </c>
      <c r="E7749" s="375">
        <v>9.3395279999999997E-3</v>
      </c>
      <c r="F7749" s="268">
        <f>IF(C7749="MAT.",VLOOKUP(A7749,INSUMOS_AUX!A:F,6,FALSE),0)</f>
        <v>9</v>
      </c>
      <c r="G7749" s="375">
        <f>IF(C7749="M.O.",VLOOKUP(A7749,INSUMOS_AUX!A:F,6,FALSE),0)</f>
        <v>0</v>
      </c>
    </row>
    <row r="7750" spans="1:7">
      <c r="A7750" s="375">
        <v>12893</v>
      </c>
      <c r="B7750" s="372" t="s">
        <v>329</v>
      </c>
      <c r="C7750" s="374" t="s">
        <v>43</v>
      </c>
      <c r="D7750" s="374" t="s">
        <v>98</v>
      </c>
      <c r="E7750" s="375">
        <v>1.0886800000000001E-3</v>
      </c>
      <c r="F7750" s="268">
        <f>IF(C7750="MAT.",VLOOKUP(A7750,INSUMOS_AUX!A:F,6,FALSE),0)</f>
        <v>48</v>
      </c>
      <c r="G7750" s="375">
        <f>IF(C7750="M.O.",VLOOKUP(A7750,INSUMOS_AUX!A:F,6,FALSE),0)</f>
        <v>0</v>
      </c>
    </row>
    <row r="7751" spans="1:7">
      <c r="A7751" s="375">
        <v>25966</v>
      </c>
      <c r="B7751" s="372" t="s">
        <v>3980</v>
      </c>
      <c r="C7751" s="374" t="s">
        <v>43</v>
      </c>
      <c r="D7751" s="374" t="s">
        <v>113</v>
      </c>
      <c r="E7751" s="375">
        <v>1.02782E-3</v>
      </c>
      <c r="F7751" s="268">
        <f>IF(C7751="MAT.",VLOOKUP(A7751,INSUMOS_AUX!A:F,6,FALSE),0)</f>
        <v>13.63</v>
      </c>
      <c r="G7751" s="375">
        <f>IF(C7751="M.O.",VLOOKUP(A7751,INSUMOS_AUX!A:F,6,FALSE),0)</f>
        <v>0</v>
      </c>
    </row>
    <row r="7752" spans="1:7">
      <c r="A7752" s="375">
        <v>2711</v>
      </c>
      <c r="B7752" s="372" t="s">
        <v>334</v>
      </c>
      <c r="C7752" s="374" t="s">
        <v>43</v>
      </c>
      <c r="D7752" s="374" t="s">
        <v>2</v>
      </c>
      <c r="E7752" s="375">
        <v>4.5192799999999999E-4</v>
      </c>
      <c r="F7752" s="268">
        <f>IF(C7752="MAT.",VLOOKUP(A7752,INSUMOS_AUX!A:F,6,FALSE),0)</f>
        <v>100.24</v>
      </c>
      <c r="G7752" s="375">
        <f>IF(C7752="M.O.",VLOOKUP(A7752,INSUMOS_AUX!A:F,6,FALSE),0)</f>
        <v>0</v>
      </c>
    </row>
    <row r="7753" spans="1:7">
      <c r="A7753" s="375">
        <v>36144</v>
      </c>
      <c r="B7753" s="372" t="s">
        <v>4026</v>
      </c>
      <c r="C7753" s="374" t="s">
        <v>43</v>
      </c>
      <c r="D7753" s="374" t="s">
        <v>2</v>
      </c>
      <c r="E7753" s="375">
        <v>7.5811296E-2</v>
      </c>
      <c r="F7753" s="268">
        <f>IF(C7753="MAT.",VLOOKUP(A7753,INSUMOS_AUX!A:F,6,FALSE),0)</f>
        <v>1.1200000000000001</v>
      </c>
      <c r="G7753" s="375">
        <f>IF(C7753="M.O.",VLOOKUP(A7753,INSUMOS_AUX!A:F,6,FALSE),0)</f>
        <v>0</v>
      </c>
    </row>
    <row r="7754" spans="1:7">
      <c r="A7754" s="375">
        <v>36146</v>
      </c>
      <c r="B7754" s="372" t="s">
        <v>3883</v>
      </c>
      <c r="C7754" s="374" t="s">
        <v>43</v>
      </c>
      <c r="D7754" s="374" t="s">
        <v>2</v>
      </c>
      <c r="E7754" s="375">
        <v>8.4340399999999996E-4</v>
      </c>
      <c r="F7754" s="268">
        <f>IF(C7754="MAT.",VLOOKUP(A7754,INSUMOS_AUX!A:F,6,FALSE),0)</f>
        <v>170</v>
      </c>
      <c r="G7754" s="375">
        <f>IF(C7754="M.O.",VLOOKUP(A7754,INSUMOS_AUX!A:F,6,FALSE),0)</f>
        <v>0</v>
      </c>
    </row>
    <row r="7755" spans="1:7" ht="21">
      <c r="A7755" s="375">
        <v>36149</v>
      </c>
      <c r="B7755" s="372" t="s">
        <v>4647</v>
      </c>
      <c r="C7755" s="374" t="s">
        <v>43</v>
      </c>
      <c r="D7755" s="374" t="s">
        <v>2</v>
      </c>
      <c r="E7755" s="375">
        <v>4.8959999999999997E-4</v>
      </c>
      <c r="F7755" s="268">
        <f>IF(C7755="MAT.",VLOOKUP(A7755,INSUMOS_AUX!A:F,6,FALSE),0)</f>
        <v>117.5</v>
      </c>
      <c r="G7755" s="375">
        <f>IF(C7755="M.O.",VLOOKUP(A7755,INSUMOS_AUX!A:F,6,FALSE),0)</f>
        <v>0</v>
      </c>
    </row>
    <row r="7756" spans="1:7">
      <c r="A7756" s="375">
        <v>36150</v>
      </c>
      <c r="B7756" s="372" t="s">
        <v>780</v>
      </c>
      <c r="C7756" s="374" t="s">
        <v>43</v>
      </c>
      <c r="D7756" s="374" t="s">
        <v>2</v>
      </c>
      <c r="E7756" s="375">
        <v>1.7994840000000001E-3</v>
      </c>
      <c r="F7756" s="268">
        <f>IF(C7756="MAT.",VLOOKUP(A7756,INSUMOS_AUX!A:F,6,FALSE),0)</f>
        <v>29.7</v>
      </c>
      <c r="G7756" s="375">
        <f>IF(C7756="M.O.",VLOOKUP(A7756,INSUMOS_AUX!A:F,6,FALSE),0)</f>
        <v>0</v>
      </c>
    </row>
    <row r="7757" spans="1:7" ht="21">
      <c r="A7757" s="375">
        <v>36153</v>
      </c>
      <c r="B7757" s="372" t="s">
        <v>4184</v>
      </c>
      <c r="C7757" s="374" t="s">
        <v>43</v>
      </c>
      <c r="D7757" s="374" t="s">
        <v>2</v>
      </c>
      <c r="E7757" s="375">
        <v>7.3099999999999999E-4</v>
      </c>
      <c r="F7757" s="268">
        <f>IF(C7757="MAT.",VLOOKUP(A7757,INSUMOS_AUX!A:F,6,FALSE),0)</f>
        <v>133.75</v>
      </c>
      <c r="G7757" s="375">
        <f>IF(C7757="M.O.",VLOOKUP(A7757,INSUMOS_AUX!A:F,6,FALSE),0)</f>
        <v>0</v>
      </c>
    </row>
    <row r="7758" spans="1:7">
      <c r="A7758" s="375">
        <v>37370</v>
      </c>
      <c r="B7758" s="372" t="s">
        <v>104</v>
      </c>
      <c r="C7758" s="374" t="s">
        <v>43</v>
      </c>
      <c r="D7758" s="374" t="s">
        <v>97</v>
      </c>
      <c r="E7758" s="375">
        <v>0.68</v>
      </c>
      <c r="F7758" s="268">
        <f>IF(C7758="MAT.",VLOOKUP(A7758,INSUMOS_AUX!A:F,6,FALSE),0)</f>
        <v>1.7</v>
      </c>
      <c r="G7758" s="375">
        <f>IF(C7758="M.O.",VLOOKUP(A7758,INSUMOS_AUX!A:F,6,FALSE),0)</f>
        <v>0</v>
      </c>
    </row>
    <row r="7759" spans="1:7">
      <c r="A7759" s="375">
        <v>37371</v>
      </c>
      <c r="B7759" s="372" t="s">
        <v>105</v>
      </c>
      <c r="C7759" s="374" t="s">
        <v>43</v>
      </c>
      <c r="D7759" s="374" t="s">
        <v>97</v>
      </c>
      <c r="E7759" s="375">
        <v>0.68</v>
      </c>
      <c r="F7759" s="268">
        <f>IF(C7759="MAT.",VLOOKUP(A7759,INSUMOS_AUX!A:F,6,FALSE),0)</f>
        <v>0.64</v>
      </c>
      <c r="G7759" s="375">
        <f>IF(C7759="M.O.",VLOOKUP(A7759,INSUMOS_AUX!A:F,6,FALSE),0)</f>
        <v>0</v>
      </c>
    </row>
    <row r="7760" spans="1:7">
      <c r="A7760" s="375">
        <v>37372</v>
      </c>
      <c r="B7760" s="372" t="s">
        <v>106</v>
      </c>
      <c r="C7760" s="374" t="s">
        <v>43</v>
      </c>
      <c r="D7760" s="374" t="s">
        <v>97</v>
      </c>
      <c r="E7760" s="375">
        <v>0.68</v>
      </c>
      <c r="F7760" s="268">
        <f>IF(C7760="MAT.",VLOOKUP(A7760,INSUMOS_AUX!A:F,6,FALSE),0)</f>
        <v>0.37</v>
      </c>
      <c r="G7760" s="375">
        <f>IF(C7760="M.O.",VLOOKUP(A7760,INSUMOS_AUX!A:F,6,FALSE),0)</f>
        <v>0</v>
      </c>
    </row>
    <row r="7761" spans="1:7">
      <c r="A7761" s="375">
        <v>37373</v>
      </c>
      <c r="B7761" s="372" t="s">
        <v>107</v>
      </c>
      <c r="C7761" s="374" t="s">
        <v>43</v>
      </c>
      <c r="D7761" s="374" t="s">
        <v>97</v>
      </c>
      <c r="E7761" s="375">
        <v>0.68</v>
      </c>
      <c r="F7761" s="268">
        <f>IF(C7761="MAT.",VLOOKUP(A7761,INSUMOS_AUX!A:F,6,FALSE),0)</f>
        <v>0.02</v>
      </c>
      <c r="G7761" s="375">
        <f>IF(C7761="M.O.",VLOOKUP(A7761,INSUMOS_AUX!A:F,6,FALSE),0)</f>
        <v>0</v>
      </c>
    </row>
    <row r="7762" spans="1:7">
      <c r="A7762" s="375">
        <v>38382</v>
      </c>
      <c r="B7762" s="372" t="s">
        <v>2915</v>
      </c>
      <c r="C7762" s="374" t="s">
        <v>43</v>
      </c>
      <c r="D7762" s="374" t="s">
        <v>2</v>
      </c>
      <c r="E7762" s="375">
        <v>1.8564E-3</v>
      </c>
      <c r="F7762" s="268">
        <f>IF(C7762="MAT.",VLOOKUP(A7762,INSUMOS_AUX!A:F,6,FALSE),0)</f>
        <v>7.37</v>
      </c>
      <c r="G7762" s="375">
        <f>IF(C7762="M.O.",VLOOKUP(A7762,INSUMOS_AUX!A:F,6,FALSE),0)</f>
        <v>0</v>
      </c>
    </row>
    <row r="7763" spans="1:7">
      <c r="A7763" s="375">
        <v>38390</v>
      </c>
      <c r="B7763" s="372" t="s">
        <v>4067</v>
      </c>
      <c r="C7763" s="374" t="s">
        <v>43</v>
      </c>
      <c r="D7763" s="374" t="s">
        <v>2</v>
      </c>
      <c r="E7763" s="375">
        <v>1.02782E-3</v>
      </c>
      <c r="F7763" s="268">
        <f>IF(C7763="MAT.",VLOOKUP(A7763,INSUMOS_AUX!A:F,6,FALSE),0)</f>
        <v>22.22</v>
      </c>
      <c r="G7763" s="375">
        <f>IF(C7763="M.O.",VLOOKUP(A7763,INSUMOS_AUX!A:F,6,FALSE),0)</f>
        <v>0</v>
      </c>
    </row>
    <row r="7764" spans="1:7">
      <c r="A7764" s="375">
        <v>38393</v>
      </c>
      <c r="B7764" s="372" t="s">
        <v>4066</v>
      </c>
      <c r="C7764" s="374" t="s">
        <v>43</v>
      </c>
      <c r="D7764" s="374" t="s">
        <v>2</v>
      </c>
      <c r="E7764" s="375">
        <v>1.02782E-3</v>
      </c>
      <c r="F7764" s="268">
        <f>IF(C7764="MAT.",VLOOKUP(A7764,INSUMOS_AUX!A:F,6,FALSE),0)</f>
        <v>10.02</v>
      </c>
      <c r="G7764" s="375">
        <f>IF(C7764="M.O.",VLOOKUP(A7764,INSUMOS_AUX!A:F,6,FALSE),0)</f>
        <v>0</v>
      </c>
    </row>
    <row r="7765" spans="1:7">
      <c r="A7765" s="375">
        <v>38396</v>
      </c>
      <c r="B7765" s="372" t="s">
        <v>4090</v>
      </c>
      <c r="C7765" s="374" t="s">
        <v>43</v>
      </c>
      <c r="D7765" s="374" t="s">
        <v>2</v>
      </c>
      <c r="E7765" s="375">
        <v>3.6856000000000001E-5</v>
      </c>
      <c r="F7765" s="268">
        <f>IF(C7765="MAT.",VLOOKUP(A7765,INSUMOS_AUX!A:F,6,FALSE),0)</f>
        <v>308.81</v>
      </c>
      <c r="G7765" s="375">
        <f>IF(C7765="M.O.",VLOOKUP(A7765,INSUMOS_AUX!A:F,6,FALSE),0)</f>
        <v>0</v>
      </c>
    </row>
    <row r="7766" spans="1:7">
      <c r="A7766" s="375">
        <v>38399</v>
      </c>
      <c r="B7766" s="372" t="s">
        <v>914</v>
      </c>
      <c r="C7766" s="374" t="s">
        <v>43</v>
      </c>
      <c r="D7766" s="374" t="s">
        <v>2</v>
      </c>
      <c r="E7766" s="375">
        <v>1.8414399999999999E-4</v>
      </c>
      <c r="F7766" s="268">
        <f>IF(C7766="MAT.",VLOOKUP(A7766,INSUMOS_AUX!A:F,6,FALSE),0)</f>
        <v>123.87</v>
      </c>
      <c r="G7766" s="375">
        <f>IF(C7766="M.O.",VLOOKUP(A7766,INSUMOS_AUX!A:F,6,FALSE),0)</f>
        <v>0</v>
      </c>
    </row>
    <row r="7767" spans="1:7" ht="21">
      <c r="A7767" s="375">
        <v>38413</v>
      </c>
      <c r="B7767" s="372" t="s">
        <v>2921</v>
      </c>
      <c r="C7767" s="374" t="s">
        <v>43</v>
      </c>
      <c r="D7767" s="374" t="s">
        <v>2</v>
      </c>
      <c r="E7767" s="375">
        <v>2.9988000000000002E-5</v>
      </c>
      <c r="F7767" s="268">
        <f>IF(C7767="MAT.",VLOOKUP(A7767,INSUMOS_AUX!A:F,6,FALSE),0)</f>
        <v>623.17999999999995</v>
      </c>
      <c r="G7767" s="375">
        <f>IF(C7767="M.O.",VLOOKUP(A7767,INSUMOS_AUX!A:F,6,FALSE),0)</f>
        <v>0</v>
      </c>
    </row>
    <row r="7768" spans="1:7">
      <c r="A7768" s="375">
        <v>38476</v>
      </c>
      <c r="B7768" s="372" t="s">
        <v>2266</v>
      </c>
      <c r="C7768" s="374" t="s">
        <v>43</v>
      </c>
      <c r="D7768" s="374" t="s">
        <v>2</v>
      </c>
      <c r="E7768" s="375">
        <v>1.3987599999999999E-4</v>
      </c>
      <c r="F7768" s="268">
        <f>IF(C7768="MAT.",VLOOKUP(A7768,INSUMOS_AUX!A:F,6,FALSE),0)</f>
        <v>186.63</v>
      </c>
      <c r="G7768" s="375">
        <f>IF(C7768="M.O.",VLOOKUP(A7768,INSUMOS_AUX!A:F,6,FALSE),0)</f>
        <v>0</v>
      </c>
    </row>
    <row r="7769" spans="1:7">
      <c r="A7769" s="375">
        <v>38477</v>
      </c>
      <c r="B7769" s="372" t="s">
        <v>2267</v>
      </c>
      <c r="C7769" s="374" t="s">
        <v>43</v>
      </c>
      <c r="D7769" s="374" t="s">
        <v>2</v>
      </c>
      <c r="E7769" s="375">
        <v>2.9988000000000002E-5</v>
      </c>
      <c r="F7769" s="268">
        <f>IF(C7769="MAT.",VLOOKUP(A7769,INSUMOS_AUX!A:F,6,FALSE),0)</f>
        <v>528.54</v>
      </c>
      <c r="G7769" s="375">
        <f>IF(C7769="M.O.",VLOOKUP(A7769,INSUMOS_AUX!A:F,6,FALSE),0)</f>
        <v>0</v>
      </c>
    </row>
    <row r="7770" spans="1:7">
      <c r="A7770" s="375">
        <v>6111</v>
      </c>
      <c r="B7770" s="372" t="s">
        <v>109</v>
      </c>
      <c r="C7770" s="374" t="s">
        <v>92</v>
      </c>
      <c r="D7770" s="374" t="s">
        <v>97</v>
      </c>
      <c r="E7770" s="375">
        <v>0.69162800000000002</v>
      </c>
      <c r="F7770" s="268">
        <f>IF(C7770="MAT.",VLOOKUP(A7770,INSUMOS_AUX!A:F,6,FALSE),0)</f>
        <v>0</v>
      </c>
      <c r="G7770" s="375">
        <f>IF(C7770="M.O.",VLOOKUP(A7770,INSUMOS_AUX!A:F,6,FALSE),0)</f>
        <v>8.17</v>
      </c>
    </row>
    <row r="7771" spans="1:7" ht="21">
      <c r="A7771" s="375" t="s">
        <v>5609</v>
      </c>
      <c r="B7771" s="372" t="s">
        <v>6481</v>
      </c>
      <c r="C7771" s="374" t="s">
        <v>43</v>
      </c>
      <c r="D7771" s="374" t="s">
        <v>2</v>
      </c>
      <c r="E7771" s="375">
        <v>0.57599999999999996</v>
      </c>
      <c r="F7771" s="268">
        <f>IF(C7771="MAT.",VLOOKUP(A7771,INSUMOS_AUX!A:F,6,FALSE),0)</f>
        <v>18.066666666666666</v>
      </c>
      <c r="G7771" s="375">
        <f>IF(C7771="M.O.",VLOOKUP(A7771,INSUMOS_AUX!A:F,6,FALSE),0)</f>
        <v>0</v>
      </c>
    </row>
    <row r="7772" spans="1:7">
      <c r="A7772" s="96"/>
      <c r="B7772" s="110"/>
      <c r="C7772" s="97"/>
      <c r="D7772" s="97"/>
      <c r="E7772" s="97"/>
      <c r="F7772" s="97"/>
      <c r="G7772" s="97"/>
    </row>
    <row r="7773" spans="1:7" ht="31.5">
      <c r="A7773" s="359" t="s">
        <v>6105</v>
      </c>
      <c r="B7773" s="358" t="s">
        <v>6106</v>
      </c>
      <c r="C7773" s="360" t="s">
        <v>75</v>
      </c>
      <c r="D7773" s="360" t="s">
        <v>2</v>
      </c>
      <c r="E7773" s="361">
        <v>7</v>
      </c>
      <c r="F7773" s="361">
        <f t="shared" ref="F7773:G7773" si="257">SUMPRODUCT($E7774:$E7799,F7774:F7799)</f>
        <v>25.091998757999999</v>
      </c>
      <c r="G7773" s="361">
        <f t="shared" si="257"/>
        <v>1.6619413999999999</v>
      </c>
    </row>
    <row r="7774" spans="1:7">
      <c r="A7774" s="375">
        <v>10</v>
      </c>
      <c r="B7774" s="372" t="s">
        <v>332</v>
      </c>
      <c r="C7774" s="374" t="s">
        <v>43</v>
      </c>
      <c r="D7774" s="374" t="s">
        <v>2</v>
      </c>
      <c r="E7774" s="375">
        <v>1.60344E-3</v>
      </c>
      <c r="F7774" s="268">
        <f>IF(C7774="MAT.",VLOOKUP(A7774,INSUMOS_AUX!A:F,6,FALSE),0)</f>
        <v>6.13</v>
      </c>
      <c r="G7774" s="375">
        <f>IF(C7774="M.O.",VLOOKUP(A7774,INSUMOS_AUX!A:F,6,FALSE),0)</f>
        <v>0</v>
      </c>
    </row>
    <row r="7775" spans="1:7" ht="21">
      <c r="A7775" s="375">
        <v>11359</v>
      </c>
      <c r="B7775" s="372" t="s">
        <v>5603</v>
      </c>
      <c r="C7775" s="374" t="s">
        <v>43</v>
      </c>
      <c r="D7775" s="374" t="s">
        <v>2</v>
      </c>
      <c r="E7775" s="375">
        <v>1.3540000000000001E-5</v>
      </c>
      <c r="F7775" s="268">
        <f>IF(C7775="MAT.",VLOOKUP(A7775,INSUMOS_AUX!A:F,6,FALSE),0)</f>
        <v>604.45000000000005</v>
      </c>
      <c r="G7775" s="375">
        <f>IF(C7775="M.O.",VLOOKUP(A7775,INSUMOS_AUX!A:F,6,FALSE),0)</f>
        <v>0</v>
      </c>
    </row>
    <row r="7776" spans="1:7">
      <c r="A7776" s="375">
        <v>12815</v>
      </c>
      <c r="B7776" s="372" t="s">
        <v>2406</v>
      </c>
      <c r="C7776" s="374" t="s">
        <v>43</v>
      </c>
      <c r="D7776" s="374" t="s">
        <v>2</v>
      </c>
      <c r="E7776" s="375">
        <v>1.8138200000000001E-3</v>
      </c>
      <c r="F7776" s="268">
        <f>IF(C7776="MAT.",VLOOKUP(A7776,INSUMOS_AUX!A:F,6,FALSE),0)</f>
        <v>5.65</v>
      </c>
      <c r="G7776" s="375">
        <f>IF(C7776="M.O.",VLOOKUP(A7776,INSUMOS_AUX!A:F,6,FALSE),0)</f>
        <v>0</v>
      </c>
    </row>
    <row r="7777" spans="1:7">
      <c r="A7777" s="375">
        <v>12892</v>
      </c>
      <c r="B7777" s="372" t="s">
        <v>328</v>
      </c>
      <c r="C7777" s="374" t="s">
        <v>43</v>
      </c>
      <c r="D7777" s="374" t="s">
        <v>98</v>
      </c>
      <c r="E7777" s="375">
        <v>2.7469199999999999E-3</v>
      </c>
      <c r="F7777" s="268">
        <f>IF(C7777="MAT.",VLOOKUP(A7777,INSUMOS_AUX!A:F,6,FALSE),0)</f>
        <v>9</v>
      </c>
      <c r="G7777" s="375">
        <f>IF(C7777="M.O.",VLOOKUP(A7777,INSUMOS_AUX!A:F,6,FALSE),0)</f>
        <v>0</v>
      </c>
    </row>
    <row r="7778" spans="1:7">
      <c r="A7778" s="375">
        <v>12893</v>
      </c>
      <c r="B7778" s="372" t="s">
        <v>329</v>
      </c>
      <c r="C7778" s="374" t="s">
        <v>43</v>
      </c>
      <c r="D7778" s="374" t="s">
        <v>98</v>
      </c>
      <c r="E7778" s="375">
        <v>3.2019999999999998E-4</v>
      </c>
      <c r="F7778" s="268">
        <f>IF(C7778="MAT.",VLOOKUP(A7778,INSUMOS_AUX!A:F,6,FALSE),0)</f>
        <v>48</v>
      </c>
      <c r="G7778" s="375">
        <f>IF(C7778="M.O.",VLOOKUP(A7778,INSUMOS_AUX!A:F,6,FALSE),0)</f>
        <v>0</v>
      </c>
    </row>
    <row r="7779" spans="1:7">
      <c r="A7779" s="375">
        <v>25966</v>
      </c>
      <c r="B7779" s="372" t="s">
        <v>3980</v>
      </c>
      <c r="C7779" s="374" t="s">
        <v>43</v>
      </c>
      <c r="D7779" s="374" t="s">
        <v>113</v>
      </c>
      <c r="E7779" s="375">
        <v>3.0229999999999998E-4</v>
      </c>
      <c r="F7779" s="268">
        <f>IF(C7779="MAT.",VLOOKUP(A7779,INSUMOS_AUX!A:F,6,FALSE),0)</f>
        <v>13.63</v>
      </c>
      <c r="G7779" s="375">
        <f>IF(C7779="M.O.",VLOOKUP(A7779,INSUMOS_AUX!A:F,6,FALSE),0)</f>
        <v>0</v>
      </c>
    </row>
    <row r="7780" spans="1:7">
      <c r="A7780" s="375">
        <v>2711</v>
      </c>
      <c r="B7780" s="372" t="s">
        <v>334</v>
      </c>
      <c r="C7780" s="374" t="s">
        <v>43</v>
      </c>
      <c r="D7780" s="374" t="s">
        <v>2</v>
      </c>
      <c r="E7780" s="375">
        <v>1.3291999999999999E-4</v>
      </c>
      <c r="F7780" s="268">
        <f>IF(C7780="MAT.",VLOOKUP(A7780,INSUMOS_AUX!A:F,6,FALSE),0)</f>
        <v>100.24</v>
      </c>
      <c r="G7780" s="375">
        <f>IF(C7780="M.O.",VLOOKUP(A7780,INSUMOS_AUX!A:F,6,FALSE),0)</f>
        <v>0</v>
      </c>
    </row>
    <row r="7781" spans="1:7">
      <c r="A7781" s="375">
        <v>36144</v>
      </c>
      <c r="B7781" s="372" t="s">
        <v>4026</v>
      </c>
      <c r="C7781" s="374" t="s">
        <v>43</v>
      </c>
      <c r="D7781" s="374" t="s">
        <v>2</v>
      </c>
      <c r="E7781" s="375">
        <v>2.2297440000000002E-2</v>
      </c>
      <c r="F7781" s="268">
        <f>IF(C7781="MAT.",VLOOKUP(A7781,INSUMOS_AUX!A:F,6,FALSE),0)</f>
        <v>1.1200000000000001</v>
      </c>
      <c r="G7781" s="375">
        <f>IF(C7781="M.O.",VLOOKUP(A7781,INSUMOS_AUX!A:F,6,FALSE),0)</f>
        <v>0</v>
      </c>
    </row>
    <row r="7782" spans="1:7">
      <c r="A7782" s="375">
        <v>36146</v>
      </c>
      <c r="B7782" s="372" t="s">
        <v>3883</v>
      </c>
      <c r="C7782" s="374" t="s">
        <v>43</v>
      </c>
      <c r="D7782" s="374" t="s">
        <v>2</v>
      </c>
      <c r="E7782" s="375">
        <v>2.4805999999999998E-4</v>
      </c>
      <c r="F7782" s="268">
        <f>IF(C7782="MAT.",VLOOKUP(A7782,INSUMOS_AUX!A:F,6,FALSE),0)</f>
        <v>170</v>
      </c>
      <c r="G7782" s="375">
        <f>IF(C7782="M.O.",VLOOKUP(A7782,INSUMOS_AUX!A:F,6,FALSE),0)</f>
        <v>0</v>
      </c>
    </row>
    <row r="7783" spans="1:7" ht="21">
      <c r="A7783" s="375">
        <v>36149</v>
      </c>
      <c r="B7783" s="372" t="s">
        <v>4647</v>
      </c>
      <c r="C7783" s="374" t="s">
        <v>43</v>
      </c>
      <c r="D7783" s="374" t="s">
        <v>2</v>
      </c>
      <c r="E7783" s="375">
        <v>1.44E-4</v>
      </c>
      <c r="F7783" s="268">
        <f>IF(C7783="MAT.",VLOOKUP(A7783,INSUMOS_AUX!A:F,6,FALSE),0)</f>
        <v>117.5</v>
      </c>
      <c r="G7783" s="375">
        <f>IF(C7783="M.O.",VLOOKUP(A7783,INSUMOS_AUX!A:F,6,FALSE),0)</f>
        <v>0</v>
      </c>
    </row>
    <row r="7784" spans="1:7">
      <c r="A7784" s="375">
        <v>36150</v>
      </c>
      <c r="B7784" s="372" t="s">
        <v>780</v>
      </c>
      <c r="C7784" s="374" t="s">
        <v>43</v>
      </c>
      <c r="D7784" s="374" t="s">
        <v>2</v>
      </c>
      <c r="E7784" s="375">
        <v>5.2926000000000004E-4</v>
      </c>
      <c r="F7784" s="268">
        <f>IF(C7784="MAT.",VLOOKUP(A7784,INSUMOS_AUX!A:F,6,FALSE),0)</f>
        <v>29.7</v>
      </c>
      <c r="G7784" s="375">
        <f>IF(C7784="M.O.",VLOOKUP(A7784,INSUMOS_AUX!A:F,6,FALSE),0)</f>
        <v>0</v>
      </c>
    </row>
    <row r="7785" spans="1:7" ht="21">
      <c r="A7785" s="375">
        <v>36153</v>
      </c>
      <c r="B7785" s="372" t="s">
        <v>4184</v>
      </c>
      <c r="C7785" s="374" t="s">
        <v>43</v>
      </c>
      <c r="D7785" s="374" t="s">
        <v>2</v>
      </c>
      <c r="E7785" s="375">
        <v>2.1499999999999999E-4</v>
      </c>
      <c r="F7785" s="268">
        <f>IF(C7785="MAT.",VLOOKUP(A7785,INSUMOS_AUX!A:F,6,FALSE),0)</f>
        <v>133.75</v>
      </c>
      <c r="G7785" s="375">
        <f>IF(C7785="M.O.",VLOOKUP(A7785,INSUMOS_AUX!A:F,6,FALSE),0)</f>
        <v>0</v>
      </c>
    </row>
    <row r="7786" spans="1:7">
      <c r="A7786" s="375">
        <v>37370</v>
      </c>
      <c r="B7786" s="372" t="s">
        <v>104</v>
      </c>
      <c r="C7786" s="374" t="s">
        <v>43</v>
      </c>
      <c r="D7786" s="374" t="s">
        <v>97</v>
      </c>
      <c r="E7786" s="375">
        <v>0.2</v>
      </c>
      <c r="F7786" s="268">
        <f>IF(C7786="MAT.",VLOOKUP(A7786,INSUMOS_AUX!A:F,6,FALSE),0)</f>
        <v>1.7</v>
      </c>
      <c r="G7786" s="375">
        <f>IF(C7786="M.O.",VLOOKUP(A7786,INSUMOS_AUX!A:F,6,FALSE),0)</f>
        <v>0</v>
      </c>
    </row>
    <row r="7787" spans="1:7">
      <c r="A7787" s="375">
        <v>37371</v>
      </c>
      <c r="B7787" s="372" t="s">
        <v>105</v>
      </c>
      <c r="C7787" s="374" t="s">
        <v>43</v>
      </c>
      <c r="D7787" s="374" t="s">
        <v>97</v>
      </c>
      <c r="E7787" s="375">
        <v>0.2</v>
      </c>
      <c r="F7787" s="268">
        <f>IF(C7787="MAT.",VLOOKUP(A7787,INSUMOS_AUX!A:F,6,FALSE),0)</f>
        <v>0.64</v>
      </c>
      <c r="G7787" s="375">
        <f>IF(C7787="M.O.",VLOOKUP(A7787,INSUMOS_AUX!A:F,6,FALSE),0)</f>
        <v>0</v>
      </c>
    </row>
    <row r="7788" spans="1:7">
      <c r="A7788" s="375">
        <v>37372</v>
      </c>
      <c r="B7788" s="372" t="s">
        <v>106</v>
      </c>
      <c r="C7788" s="374" t="s">
        <v>43</v>
      </c>
      <c r="D7788" s="374" t="s">
        <v>97</v>
      </c>
      <c r="E7788" s="375">
        <v>0.2</v>
      </c>
      <c r="F7788" s="268">
        <f>IF(C7788="MAT.",VLOOKUP(A7788,INSUMOS_AUX!A:F,6,FALSE),0)</f>
        <v>0.37</v>
      </c>
      <c r="G7788" s="375">
        <f>IF(C7788="M.O.",VLOOKUP(A7788,INSUMOS_AUX!A:F,6,FALSE),0)</f>
        <v>0</v>
      </c>
    </row>
    <row r="7789" spans="1:7">
      <c r="A7789" s="375">
        <v>37373</v>
      </c>
      <c r="B7789" s="372" t="s">
        <v>107</v>
      </c>
      <c r="C7789" s="374" t="s">
        <v>43</v>
      </c>
      <c r="D7789" s="374" t="s">
        <v>97</v>
      </c>
      <c r="E7789" s="375">
        <v>0.2</v>
      </c>
      <c r="F7789" s="268">
        <f>IF(C7789="MAT.",VLOOKUP(A7789,INSUMOS_AUX!A:F,6,FALSE),0)</f>
        <v>0.02</v>
      </c>
      <c r="G7789" s="375">
        <f>IF(C7789="M.O.",VLOOKUP(A7789,INSUMOS_AUX!A:F,6,FALSE),0)</f>
        <v>0</v>
      </c>
    </row>
    <row r="7790" spans="1:7" ht="31.5">
      <c r="A7790" s="375">
        <v>37556</v>
      </c>
      <c r="B7790" s="372" t="s">
        <v>3701</v>
      </c>
      <c r="C7790" s="374" t="s">
        <v>43</v>
      </c>
      <c r="D7790" s="374" t="s">
        <v>2</v>
      </c>
      <c r="E7790" s="375">
        <v>1</v>
      </c>
      <c r="F7790" s="268">
        <f>IF(C7790="MAT.",VLOOKUP(A7790,INSUMOS_AUX!A:F,6,FALSE),0)</f>
        <v>24.29</v>
      </c>
      <c r="G7790" s="375">
        <f>IF(C7790="M.O.",VLOOKUP(A7790,INSUMOS_AUX!A:F,6,FALSE),0)</f>
        <v>0</v>
      </c>
    </row>
    <row r="7791" spans="1:7">
      <c r="A7791" s="375">
        <v>38382</v>
      </c>
      <c r="B7791" s="372" t="s">
        <v>2915</v>
      </c>
      <c r="C7791" s="374" t="s">
        <v>43</v>
      </c>
      <c r="D7791" s="374" t="s">
        <v>2</v>
      </c>
      <c r="E7791" s="375">
        <v>5.4600000000000004E-4</v>
      </c>
      <c r="F7791" s="268">
        <f>IF(C7791="MAT.",VLOOKUP(A7791,INSUMOS_AUX!A:F,6,FALSE),0)</f>
        <v>7.37</v>
      </c>
      <c r="G7791" s="375">
        <f>IF(C7791="M.O.",VLOOKUP(A7791,INSUMOS_AUX!A:F,6,FALSE),0)</f>
        <v>0</v>
      </c>
    </row>
    <row r="7792" spans="1:7">
      <c r="A7792" s="375">
        <v>38390</v>
      </c>
      <c r="B7792" s="372" t="s">
        <v>4067</v>
      </c>
      <c r="C7792" s="374" t="s">
        <v>43</v>
      </c>
      <c r="D7792" s="374" t="s">
        <v>2</v>
      </c>
      <c r="E7792" s="375">
        <v>3.0229999999999998E-4</v>
      </c>
      <c r="F7792" s="268">
        <f>IF(C7792="MAT.",VLOOKUP(A7792,INSUMOS_AUX!A:F,6,FALSE),0)</f>
        <v>22.22</v>
      </c>
      <c r="G7792" s="375">
        <f>IF(C7792="M.O.",VLOOKUP(A7792,INSUMOS_AUX!A:F,6,FALSE),0)</f>
        <v>0</v>
      </c>
    </row>
    <row r="7793" spans="1:7">
      <c r="A7793" s="375">
        <v>38393</v>
      </c>
      <c r="B7793" s="372" t="s">
        <v>4066</v>
      </c>
      <c r="C7793" s="374" t="s">
        <v>43</v>
      </c>
      <c r="D7793" s="374" t="s">
        <v>2</v>
      </c>
      <c r="E7793" s="375">
        <v>3.0229999999999998E-4</v>
      </c>
      <c r="F7793" s="268">
        <f>IF(C7793="MAT.",VLOOKUP(A7793,INSUMOS_AUX!A:F,6,FALSE),0)</f>
        <v>10.02</v>
      </c>
      <c r="G7793" s="375">
        <f>IF(C7793="M.O.",VLOOKUP(A7793,INSUMOS_AUX!A:F,6,FALSE),0)</f>
        <v>0</v>
      </c>
    </row>
    <row r="7794" spans="1:7">
      <c r="A7794" s="375">
        <v>38396</v>
      </c>
      <c r="B7794" s="372" t="s">
        <v>4090</v>
      </c>
      <c r="C7794" s="374" t="s">
        <v>43</v>
      </c>
      <c r="D7794" s="374" t="s">
        <v>2</v>
      </c>
      <c r="E7794" s="375">
        <v>1.084E-5</v>
      </c>
      <c r="F7794" s="268">
        <f>IF(C7794="MAT.",VLOOKUP(A7794,INSUMOS_AUX!A:F,6,FALSE),0)</f>
        <v>308.81</v>
      </c>
      <c r="G7794" s="375">
        <f>IF(C7794="M.O.",VLOOKUP(A7794,INSUMOS_AUX!A:F,6,FALSE),0)</f>
        <v>0</v>
      </c>
    </row>
    <row r="7795" spans="1:7">
      <c r="A7795" s="375">
        <v>38399</v>
      </c>
      <c r="B7795" s="372" t="s">
        <v>914</v>
      </c>
      <c r="C7795" s="374" t="s">
        <v>43</v>
      </c>
      <c r="D7795" s="374" t="s">
        <v>2</v>
      </c>
      <c r="E7795" s="375">
        <v>5.4160000000000003E-5</v>
      </c>
      <c r="F7795" s="268">
        <f>IF(C7795="MAT.",VLOOKUP(A7795,INSUMOS_AUX!A:F,6,FALSE),0)</f>
        <v>123.87</v>
      </c>
      <c r="G7795" s="375">
        <f>IF(C7795="M.O.",VLOOKUP(A7795,INSUMOS_AUX!A:F,6,FALSE),0)</f>
        <v>0</v>
      </c>
    </row>
    <row r="7796" spans="1:7" ht="21">
      <c r="A7796" s="375">
        <v>38413</v>
      </c>
      <c r="B7796" s="372" t="s">
        <v>2921</v>
      </c>
      <c r="C7796" s="374" t="s">
        <v>43</v>
      </c>
      <c r="D7796" s="374" t="s">
        <v>2</v>
      </c>
      <c r="E7796" s="375">
        <v>8.8200000000000003E-6</v>
      </c>
      <c r="F7796" s="268">
        <f>IF(C7796="MAT.",VLOOKUP(A7796,INSUMOS_AUX!A:F,6,FALSE),0)</f>
        <v>623.17999999999995</v>
      </c>
      <c r="G7796" s="375">
        <f>IF(C7796="M.O.",VLOOKUP(A7796,INSUMOS_AUX!A:F,6,FALSE),0)</f>
        <v>0</v>
      </c>
    </row>
    <row r="7797" spans="1:7">
      <c r="A7797" s="375">
        <v>38476</v>
      </c>
      <c r="B7797" s="372" t="s">
        <v>2266</v>
      </c>
      <c r="C7797" s="374" t="s">
        <v>43</v>
      </c>
      <c r="D7797" s="374" t="s">
        <v>2</v>
      </c>
      <c r="E7797" s="375">
        <v>4.1140000000000003E-5</v>
      </c>
      <c r="F7797" s="268">
        <f>IF(C7797="MAT.",VLOOKUP(A7797,INSUMOS_AUX!A:F,6,FALSE),0)</f>
        <v>186.63</v>
      </c>
      <c r="G7797" s="375">
        <f>IF(C7797="M.O.",VLOOKUP(A7797,INSUMOS_AUX!A:F,6,FALSE),0)</f>
        <v>0</v>
      </c>
    </row>
    <row r="7798" spans="1:7">
      <c r="A7798" s="375">
        <v>38477</v>
      </c>
      <c r="B7798" s="372" t="s">
        <v>2267</v>
      </c>
      <c r="C7798" s="374" t="s">
        <v>43</v>
      </c>
      <c r="D7798" s="374" t="s">
        <v>2</v>
      </c>
      <c r="E7798" s="375">
        <v>8.8200000000000003E-6</v>
      </c>
      <c r="F7798" s="268">
        <f>IF(C7798="MAT.",VLOOKUP(A7798,INSUMOS_AUX!A:F,6,FALSE),0)</f>
        <v>528.54</v>
      </c>
      <c r="G7798" s="375">
        <f>IF(C7798="M.O.",VLOOKUP(A7798,INSUMOS_AUX!A:F,6,FALSE),0)</f>
        <v>0</v>
      </c>
    </row>
    <row r="7799" spans="1:7">
      <c r="A7799" s="375">
        <v>6111</v>
      </c>
      <c r="B7799" s="372" t="s">
        <v>109</v>
      </c>
      <c r="C7799" s="374" t="s">
        <v>92</v>
      </c>
      <c r="D7799" s="374" t="s">
        <v>97</v>
      </c>
      <c r="E7799" s="375">
        <v>0.20341999999999999</v>
      </c>
      <c r="F7799" s="268">
        <f>IF(C7799="MAT.",VLOOKUP(A7799,INSUMOS_AUX!A:F,6,FALSE),0)</f>
        <v>0</v>
      </c>
      <c r="G7799" s="375">
        <f>IF(C7799="M.O.",VLOOKUP(A7799,INSUMOS_AUX!A:F,6,FALSE),0)</f>
        <v>8.17</v>
      </c>
    </row>
    <row r="7800" spans="1:7">
      <c r="A7800" s="96"/>
      <c r="B7800" s="110"/>
      <c r="C7800" s="97"/>
      <c r="D7800" s="97"/>
      <c r="E7800" s="97"/>
      <c r="F7800" s="97"/>
      <c r="G7800" s="97"/>
    </row>
    <row r="7801" spans="1:7" ht="31.5">
      <c r="A7801" s="359" t="s">
        <v>6107</v>
      </c>
      <c r="B7801" s="358" t="s">
        <v>6108</v>
      </c>
      <c r="C7801" s="360" t="s">
        <v>75</v>
      </c>
      <c r="D7801" s="360" t="s">
        <v>2</v>
      </c>
      <c r="E7801" s="361">
        <v>19</v>
      </c>
      <c r="F7801" s="361">
        <f t="shared" ref="F7801:G7801" si="258">SUMPRODUCT($E7802:$E7827,F7802:F7827)</f>
        <v>39.951998758000002</v>
      </c>
      <c r="G7801" s="361">
        <f t="shared" si="258"/>
        <v>1.6619413999999999</v>
      </c>
    </row>
    <row r="7802" spans="1:7">
      <c r="A7802" s="375">
        <v>10</v>
      </c>
      <c r="B7802" s="372" t="s">
        <v>332</v>
      </c>
      <c r="C7802" s="374" t="s">
        <v>43</v>
      </c>
      <c r="D7802" s="374" t="s">
        <v>2</v>
      </c>
      <c r="E7802" s="375">
        <v>1.60344E-3</v>
      </c>
      <c r="F7802" s="268">
        <f>IF(C7802="MAT.",VLOOKUP(A7802,INSUMOS_AUX!A:F,6,FALSE),0)</f>
        <v>6.13</v>
      </c>
      <c r="G7802" s="375">
        <f>IF(C7802="M.O.",VLOOKUP(A7802,INSUMOS_AUX!A:F,6,FALSE),0)</f>
        <v>0</v>
      </c>
    </row>
    <row r="7803" spans="1:7" ht="21">
      <c r="A7803" s="375">
        <v>11359</v>
      </c>
      <c r="B7803" s="372" t="s">
        <v>5603</v>
      </c>
      <c r="C7803" s="374" t="s">
        <v>43</v>
      </c>
      <c r="D7803" s="374" t="s">
        <v>2</v>
      </c>
      <c r="E7803" s="375">
        <v>1.3540000000000001E-5</v>
      </c>
      <c r="F7803" s="268">
        <f>IF(C7803="MAT.",VLOOKUP(A7803,INSUMOS_AUX!A:F,6,FALSE),0)</f>
        <v>604.45000000000005</v>
      </c>
      <c r="G7803" s="375">
        <f>IF(C7803="M.O.",VLOOKUP(A7803,INSUMOS_AUX!A:F,6,FALSE),0)</f>
        <v>0</v>
      </c>
    </row>
    <row r="7804" spans="1:7">
      <c r="A7804" s="375">
        <v>12815</v>
      </c>
      <c r="B7804" s="372" t="s">
        <v>2406</v>
      </c>
      <c r="C7804" s="374" t="s">
        <v>43</v>
      </c>
      <c r="D7804" s="374" t="s">
        <v>2</v>
      </c>
      <c r="E7804" s="375">
        <v>1.8138200000000001E-3</v>
      </c>
      <c r="F7804" s="268">
        <f>IF(C7804="MAT.",VLOOKUP(A7804,INSUMOS_AUX!A:F,6,FALSE),0)</f>
        <v>5.65</v>
      </c>
      <c r="G7804" s="375">
        <f>IF(C7804="M.O.",VLOOKUP(A7804,INSUMOS_AUX!A:F,6,FALSE),0)</f>
        <v>0</v>
      </c>
    </row>
    <row r="7805" spans="1:7">
      <c r="A7805" s="375">
        <v>12892</v>
      </c>
      <c r="B7805" s="372" t="s">
        <v>328</v>
      </c>
      <c r="C7805" s="374" t="s">
        <v>43</v>
      </c>
      <c r="D7805" s="374" t="s">
        <v>98</v>
      </c>
      <c r="E7805" s="375">
        <v>2.7469199999999999E-3</v>
      </c>
      <c r="F7805" s="268">
        <f>IF(C7805="MAT.",VLOOKUP(A7805,INSUMOS_AUX!A:F,6,FALSE),0)</f>
        <v>9</v>
      </c>
      <c r="G7805" s="375">
        <f>IF(C7805="M.O.",VLOOKUP(A7805,INSUMOS_AUX!A:F,6,FALSE),0)</f>
        <v>0</v>
      </c>
    </row>
    <row r="7806" spans="1:7">
      <c r="A7806" s="375">
        <v>12893</v>
      </c>
      <c r="B7806" s="372" t="s">
        <v>329</v>
      </c>
      <c r="C7806" s="374" t="s">
        <v>43</v>
      </c>
      <c r="D7806" s="374" t="s">
        <v>98</v>
      </c>
      <c r="E7806" s="375">
        <v>3.2019999999999998E-4</v>
      </c>
      <c r="F7806" s="268">
        <f>IF(C7806="MAT.",VLOOKUP(A7806,INSUMOS_AUX!A:F,6,FALSE),0)</f>
        <v>48</v>
      </c>
      <c r="G7806" s="375">
        <f>IF(C7806="M.O.",VLOOKUP(A7806,INSUMOS_AUX!A:F,6,FALSE),0)</f>
        <v>0</v>
      </c>
    </row>
    <row r="7807" spans="1:7">
      <c r="A7807" s="375">
        <v>25966</v>
      </c>
      <c r="B7807" s="372" t="s">
        <v>3980</v>
      </c>
      <c r="C7807" s="374" t="s">
        <v>43</v>
      </c>
      <c r="D7807" s="374" t="s">
        <v>113</v>
      </c>
      <c r="E7807" s="375">
        <v>3.0229999999999998E-4</v>
      </c>
      <c r="F7807" s="268">
        <f>IF(C7807="MAT.",VLOOKUP(A7807,INSUMOS_AUX!A:F,6,FALSE),0)</f>
        <v>13.63</v>
      </c>
      <c r="G7807" s="375">
        <f>IF(C7807="M.O.",VLOOKUP(A7807,INSUMOS_AUX!A:F,6,FALSE),0)</f>
        <v>0</v>
      </c>
    </row>
    <row r="7808" spans="1:7">
      <c r="A7808" s="375">
        <v>2711</v>
      </c>
      <c r="B7808" s="372" t="s">
        <v>334</v>
      </c>
      <c r="C7808" s="374" t="s">
        <v>43</v>
      </c>
      <c r="D7808" s="374" t="s">
        <v>2</v>
      </c>
      <c r="E7808" s="375">
        <v>1.3291999999999999E-4</v>
      </c>
      <c r="F7808" s="268">
        <f>IF(C7808="MAT.",VLOOKUP(A7808,INSUMOS_AUX!A:F,6,FALSE),0)</f>
        <v>100.24</v>
      </c>
      <c r="G7808" s="375">
        <f>IF(C7808="M.O.",VLOOKUP(A7808,INSUMOS_AUX!A:F,6,FALSE),0)</f>
        <v>0</v>
      </c>
    </row>
    <row r="7809" spans="1:7">
      <c r="A7809" s="375">
        <v>36144</v>
      </c>
      <c r="B7809" s="372" t="s">
        <v>4026</v>
      </c>
      <c r="C7809" s="374" t="s">
        <v>43</v>
      </c>
      <c r="D7809" s="374" t="s">
        <v>2</v>
      </c>
      <c r="E7809" s="375">
        <v>2.2297440000000002E-2</v>
      </c>
      <c r="F7809" s="268">
        <f>IF(C7809="MAT.",VLOOKUP(A7809,INSUMOS_AUX!A:F,6,FALSE),0)</f>
        <v>1.1200000000000001</v>
      </c>
      <c r="G7809" s="375">
        <f>IF(C7809="M.O.",VLOOKUP(A7809,INSUMOS_AUX!A:F,6,FALSE),0)</f>
        <v>0</v>
      </c>
    </row>
    <row r="7810" spans="1:7">
      <c r="A7810" s="375">
        <v>36146</v>
      </c>
      <c r="B7810" s="372" t="s">
        <v>3883</v>
      </c>
      <c r="C7810" s="374" t="s">
        <v>43</v>
      </c>
      <c r="D7810" s="374" t="s">
        <v>2</v>
      </c>
      <c r="E7810" s="375">
        <v>2.4805999999999998E-4</v>
      </c>
      <c r="F7810" s="268">
        <f>IF(C7810="MAT.",VLOOKUP(A7810,INSUMOS_AUX!A:F,6,FALSE),0)</f>
        <v>170</v>
      </c>
      <c r="G7810" s="375">
        <f>IF(C7810="M.O.",VLOOKUP(A7810,INSUMOS_AUX!A:F,6,FALSE),0)</f>
        <v>0</v>
      </c>
    </row>
    <row r="7811" spans="1:7" ht="21">
      <c r="A7811" s="375">
        <v>36149</v>
      </c>
      <c r="B7811" s="372" t="s">
        <v>4647</v>
      </c>
      <c r="C7811" s="374" t="s">
        <v>43</v>
      </c>
      <c r="D7811" s="374" t="s">
        <v>2</v>
      </c>
      <c r="E7811" s="375">
        <v>1.44E-4</v>
      </c>
      <c r="F7811" s="268">
        <f>IF(C7811="MAT.",VLOOKUP(A7811,INSUMOS_AUX!A:F,6,FALSE),0)</f>
        <v>117.5</v>
      </c>
      <c r="G7811" s="375">
        <f>IF(C7811="M.O.",VLOOKUP(A7811,INSUMOS_AUX!A:F,6,FALSE),0)</f>
        <v>0</v>
      </c>
    </row>
    <row r="7812" spans="1:7">
      <c r="A7812" s="375">
        <v>36150</v>
      </c>
      <c r="B7812" s="372" t="s">
        <v>780</v>
      </c>
      <c r="C7812" s="374" t="s">
        <v>43</v>
      </c>
      <c r="D7812" s="374" t="s">
        <v>2</v>
      </c>
      <c r="E7812" s="375">
        <v>5.2926000000000004E-4</v>
      </c>
      <c r="F7812" s="268">
        <f>IF(C7812="MAT.",VLOOKUP(A7812,INSUMOS_AUX!A:F,6,FALSE),0)</f>
        <v>29.7</v>
      </c>
      <c r="G7812" s="375">
        <f>IF(C7812="M.O.",VLOOKUP(A7812,INSUMOS_AUX!A:F,6,FALSE),0)</f>
        <v>0</v>
      </c>
    </row>
    <row r="7813" spans="1:7" ht="21">
      <c r="A7813" s="375">
        <v>36153</v>
      </c>
      <c r="B7813" s="372" t="s">
        <v>4184</v>
      </c>
      <c r="C7813" s="374" t="s">
        <v>43</v>
      </c>
      <c r="D7813" s="374" t="s">
        <v>2</v>
      </c>
      <c r="E7813" s="375">
        <v>2.1499999999999999E-4</v>
      </c>
      <c r="F7813" s="268">
        <f>IF(C7813="MAT.",VLOOKUP(A7813,INSUMOS_AUX!A:F,6,FALSE),0)</f>
        <v>133.75</v>
      </c>
      <c r="G7813" s="375">
        <f>IF(C7813="M.O.",VLOOKUP(A7813,INSUMOS_AUX!A:F,6,FALSE),0)</f>
        <v>0</v>
      </c>
    </row>
    <row r="7814" spans="1:7">
      <c r="A7814" s="375">
        <v>37370</v>
      </c>
      <c r="B7814" s="372" t="s">
        <v>104</v>
      </c>
      <c r="C7814" s="374" t="s">
        <v>43</v>
      </c>
      <c r="D7814" s="374" t="s">
        <v>97</v>
      </c>
      <c r="E7814" s="375">
        <v>0.2</v>
      </c>
      <c r="F7814" s="268">
        <f>IF(C7814="MAT.",VLOOKUP(A7814,INSUMOS_AUX!A:F,6,FALSE),0)</f>
        <v>1.7</v>
      </c>
      <c r="G7814" s="375">
        <f>IF(C7814="M.O.",VLOOKUP(A7814,INSUMOS_AUX!A:F,6,FALSE),0)</f>
        <v>0</v>
      </c>
    </row>
    <row r="7815" spans="1:7">
      <c r="A7815" s="375">
        <v>37371</v>
      </c>
      <c r="B7815" s="372" t="s">
        <v>105</v>
      </c>
      <c r="C7815" s="374" t="s">
        <v>43</v>
      </c>
      <c r="D7815" s="374" t="s">
        <v>97</v>
      </c>
      <c r="E7815" s="375">
        <v>0.2</v>
      </c>
      <c r="F7815" s="268">
        <f>IF(C7815="MAT.",VLOOKUP(A7815,INSUMOS_AUX!A:F,6,FALSE),0)</f>
        <v>0.64</v>
      </c>
      <c r="G7815" s="375">
        <f>IF(C7815="M.O.",VLOOKUP(A7815,INSUMOS_AUX!A:F,6,FALSE),0)</f>
        <v>0</v>
      </c>
    </row>
    <row r="7816" spans="1:7">
      <c r="A7816" s="375">
        <v>37372</v>
      </c>
      <c r="B7816" s="372" t="s">
        <v>106</v>
      </c>
      <c r="C7816" s="374" t="s">
        <v>43</v>
      </c>
      <c r="D7816" s="374" t="s">
        <v>97</v>
      </c>
      <c r="E7816" s="375">
        <v>0.2</v>
      </c>
      <c r="F7816" s="268">
        <f>IF(C7816="MAT.",VLOOKUP(A7816,INSUMOS_AUX!A:F,6,FALSE),0)</f>
        <v>0.37</v>
      </c>
      <c r="G7816" s="375">
        <f>IF(C7816="M.O.",VLOOKUP(A7816,INSUMOS_AUX!A:F,6,FALSE),0)</f>
        <v>0</v>
      </c>
    </row>
    <row r="7817" spans="1:7">
      <c r="A7817" s="375">
        <v>37373</v>
      </c>
      <c r="B7817" s="372" t="s">
        <v>107</v>
      </c>
      <c r="C7817" s="374" t="s">
        <v>43</v>
      </c>
      <c r="D7817" s="374" t="s">
        <v>97</v>
      </c>
      <c r="E7817" s="375">
        <v>0.2</v>
      </c>
      <c r="F7817" s="268">
        <f>IF(C7817="MAT.",VLOOKUP(A7817,INSUMOS_AUX!A:F,6,FALSE),0)</f>
        <v>0.02</v>
      </c>
      <c r="G7817" s="375">
        <f>IF(C7817="M.O.",VLOOKUP(A7817,INSUMOS_AUX!A:F,6,FALSE),0)</f>
        <v>0</v>
      </c>
    </row>
    <row r="7818" spans="1:7" ht="31.5">
      <c r="A7818" s="375">
        <v>37558</v>
      </c>
      <c r="B7818" s="372" t="s">
        <v>3704</v>
      </c>
      <c r="C7818" s="374" t="s">
        <v>43</v>
      </c>
      <c r="D7818" s="374" t="s">
        <v>2</v>
      </c>
      <c r="E7818" s="375">
        <v>1</v>
      </c>
      <c r="F7818" s="268">
        <f>IF(C7818="MAT.",VLOOKUP(A7818,INSUMOS_AUX!A:F,6,FALSE),0)</f>
        <v>39.15</v>
      </c>
      <c r="G7818" s="375">
        <f>IF(C7818="M.O.",VLOOKUP(A7818,INSUMOS_AUX!A:F,6,FALSE),0)</f>
        <v>0</v>
      </c>
    </row>
    <row r="7819" spans="1:7">
      <c r="A7819" s="375">
        <v>38382</v>
      </c>
      <c r="B7819" s="372" t="s">
        <v>2915</v>
      </c>
      <c r="C7819" s="374" t="s">
        <v>43</v>
      </c>
      <c r="D7819" s="374" t="s">
        <v>2</v>
      </c>
      <c r="E7819" s="375">
        <v>5.4600000000000004E-4</v>
      </c>
      <c r="F7819" s="268">
        <f>IF(C7819="MAT.",VLOOKUP(A7819,INSUMOS_AUX!A:F,6,FALSE),0)</f>
        <v>7.37</v>
      </c>
      <c r="G7819" s="375">
        <f>IF(C7819="M.O.",VLOOKUP(A7819,INSUMOS_AUX!A:F,6,FALSE),0)</f>
        <v>0</v>
      </c>
    </row>
    <row r="7820" spans="1:7">
      <c r="A7820" s="375">
        <v>38390</v>
      </c>
      <c r="B7820" s="372" t="s">
        <v>4067</v>
      </c>
      <c r="C7820" s="374" t="s">
        <v>43</v>
      </c>
      <c r="D7820" s="374" t="s">
        <v>2</v>
      </c>
      <c r="E7820" s="375">
        <v>3.0229999999999998E-4</v>
      </c>
      <c r="F7820" s="268">
        <f>IF(C7820="MAT.",VLOOKUP(A7820,INSUMOS_AUX!A:F,6,FALSE),0)</f>
        <v>22.22</v>
      </c>
      <c r="G7820" s="375">
        <f>IF(C7820="M.O.",VLOOKUP(A7820,INSUMOS_AUX!A:F,6,FALSE),0)</f>
        <v>0</v>
      </c>
    </row>
    <row r="7821" spans="1:7">
      <c r="A7821" s="375">
        <v>38393</v>
      </c>
      <c r="B7821" s="372" t="s">
        <v>4066</v>
      </c>
      <c r="C7821" s="374" t="s">
        <v>43</v>
      </c>
      <c r="D7821" s="374" t="s">
        <v>2</v>
      </c>
      <c r="E7821" s="375">
        <v>3.0229999999999998E-4</v>
      </c>
      <c r="F7821" s="268">
        <f>IF(C7821="MAT.",VLOOKUP(A7821,INSUMOS_AUX!A:F,6,FALSE),0)</f>
        <v>10.02</v>
      </c>
      <c r="G7821" s="375">
        <f>IF(C7821="M.O.",VLOOKUP(A7821,INSUMOS_AUX!A:F,6,FALSE),0)</f>
        <v>0</v>
      </c>
    </row>
    <row r="7822" spans="1:7">
      <c r="A7822" s="375">
        <v>38396</v>
      </c>
      <c r="B7822" s="372" t="s">
        <v>4090</v>
      </c>
      <c r="C7822" s="374" t="s">
        <v>43</v>
      </c>
      <c r="D7822" s="374" t="s">
        <v>2</v>
      </c>
      <c r="E7822" s="375">
        <v>1.084E-5</v>
      </c>
      <c r="F7822" s="268">
        <f>IF(C7822="MAT.",VLOOKUP(A7822,INSUMOS_AUX!A:F,6,FALSE),0)</f>
        <v>308.81</v>
      </c>
      <c r="G7822" s="375">
        <f>IF(C7822="M.O.",VLOOKUP(A7822,INSUMOS_AUX!A:F,6,FALSE),0)</f>
        <v>0</v>
      </c>
    </row>
    <row r="7823" spans="1:7">
      <c r="A7823" s="375">
        <v>38399</v>
      </c>
      <c r="B7823" s="372" t="s">
        <v>914</v>
      </c>
      <c r="C7823" s="374" t="s">
        <v>43</v>
      </c>
      <c r="D7823" s="374" t="s">
        <v>2</v>
      </c>
      <c r="E7823" s="375">
        <v>5.4160000000000003E-5</v>
      </c>
      <c r="F7823" s="268">
        <f>IF(C7823="MAT.",VLOOKUP(A7823,INSUMOS_AUX!A:F,6,FALSE),0)</f>
        <v>123.87</v>
      </c>
      <c r="G7823" s="375">
        <f>IF(C7823="M.O.",VLOOKUP(A7823,INSUMOS_AUX!A:F,6,FALSE),0)</f>
        <v>0</v>
      </c>
    </row>
    <row r="7824" spans="1:7" ht="21">
      <c r="A7824" s="375">
        <v>38413</v>
      </c>
      <c r="B7824" s="372" t="s">
        <v>2921</v>
      </c>
      <c r="C7824" s="374" t="s">
        <v>43</v>
      </c>
      <c r="D7824" s="374" t="s">
        <v>2</v>
      </c>
      <c r="E7824" s="375">
        <v>8.8200000000000003E-6</v>
      </c>
      <c r="F7824" s="268">
        <f>IF(C7824="MAT.",VLOOKUP(A7824,INSUMOS_AUX!A:F,6,FALSE),0)</f>
        <v>623.17999999999995</v>
      </c>
      <c r="G7824" s="375">
        <f>IF(C7824="M.O.",VLOOKUP(A7824,INSUMOS_AUX!A:F,6,FALSE),0)</f>
        <v>0</v>
      </c>
    </row>
    <row r="7825" spans="1:7">
      <c r="A7825" s="375">
        <v>38476</v>
      </c>
      <c r="B7825" s="372" t="s">
        <v>2266</v>
      </c>
      <c r="C7825" s="374" t="s">
        <v>43</v>
      </c>
      <c r="D7825" s="374" t="s">
        <v>2</v>
      </c>
      <c r="E7825" s="375">
        <v>4.1140000000000003E-5</v>
      </c>
      <c r="F7825" s="268">
        <f>IF(C7825="MAT.",VLOOKUP(A7825,INSUMOS_AUX!A:F,6,FALSE),0)</f>
        <v>186.63</v>
      </c>
      <c r="G7825" s="375">
        <f>IF(C7825="M.O.",VLOOKUP(A7825,INSUMOS_AUX!A:F,6,FALSE),0)</f>
        <v>0</v>
      </c>
    </row>
    <row r="7826" spans="1:7">
      <c r="A7826" s="375">
        <v>38477</v>
      </c>
      <c r="B7826" s="372" t="s">
        <v>2267</v>
      </c>
      <c r="C7826" s="374" t="s">
        <v>43</v>
      </c>
      <c r="D7826" s="374" t="s">
        <v>2</v>
      </c>
      <c r="E7826" s="375">
        <v>8.8200000000000003E-6</v>
      </c>
      <c r="F7826" s="268">
        <f>IF(C7826="MAT.",VLOOKUP(A7826,INSUMOS_AUX!A:F,6,FALSE),0)</f>
        <v>528.54</v>
      </c>
      <c r="G7826" s="375">
        <f>IF(C7826="M.O.",VLOOKUP(A7826,INSUMOS_AUX!A:F,6,FALSE),0)</f>
        <v>0</v>
      </c>
    </row>
    <row r="7827" spans="1:7">
      <c r="A7827" s="375">
        <v>6111</v>
      </c>
      <c r="B7827" s="372" t="s">
        <v>109</v>
      </c>
      <c r="C7827" s="374" t="s">
        <v>92</v>
      </c>
      <c r="D7827" s="374" t="s">
        <v>97</v>
      </c>
      <c r="E7827" s="375">
        <v>0.20341999999999999</v>
      </c>
      <c r="F7827" s="268">
        <f>IF(C7827="MAT.",VLOOKUP(A7827,INSUMOS_AUX!A:F,6,FALSE),0)</f>
        <v>0</v>
      </c>
      <c r="G7827" s="375">
        <f>IF(C7827="M.O.",VLOOKUP(A7827,INSUMOS_AUX!A:F,6,FALSE),0)</f>
        <v>8.17</v>
      </c>
    </row>
    <row r="7828" spans="1:7">
      <c r="A7828" s="96"/>
      <c r="B7828" s="110"/>
      <c r="C7828" s="97"/>
      <c r="D7828" s="97"/>
      <c r="E7828" s="97"/>
      <c r="F7828" s="97"/>
      <c r="G7828" s="97"/>
    </row>
    <row r="7829" spans="1:7" ht="31.5">
      <c r="A7829" s="359" t="s">
        <v>6109</v>
      </c>
      <c r="B7829" s="358" t="s">
        <v>6110</v>
      </c>
      <c r="C7829" s="360" t="s">
        <v>75</v>
      </c>
      <c r="D7829" s="360" t="s">
        <v>2</v>
      </c>
      <c r="E7829" s="361">
        <v>6</v>
      </c>
      <c r="F7829" s="361">
        <f t="shared" ref="F7829:G7829" si="259">SUMPRODUCT($E7830:$E7855,F7830:F7855)</f>
        <v>42.141998758000007</v>
      </c>
      <c r="G7829" s="361">
        <f t="shared" si="259"/>
        <v>1.6619413999999999</v>
      </c>
    </row>
    <row r="7830" spans="1:7">
      <c r="A7830" s="375">
        <v>10</v>
      </c>
      <c r="B7830" s="372" t="s">
        <v>332</v>
      </c>
      <c r="C7830" s="374" t="s">
        <v>43</v>
      </c>
      <c r="D7830" s="374" t="s">
        <v>2</v>
      </c>
      <c r="E7830" s="375">
        <v>1.60344E-3</v>
      </c>
      <c r="F7830" s="268">
        <f>IF(C7830="MAT.",VLOOKUP(A7830,INSUMOS_AUX!A:F,6,FALSE),0)</f>
        <v>6.13</v>
      </c>
      <c r="G7830" s="375">
        <f>IF(C7830="M.O.",VLOOKUP(A7830,INSUMOS_AUX!A:F,6,FALSE),0)</f>
        <v>0</v>
      </c>
    </row>
    <row r="7831" spans="1:7" ht="21">
      <c r="A7831" s="375">
        <v>11359</v>
      </c>
      <c r="B7831" s="372" t="s">
        <v>5603</v>
      </c>
      <c r="C7831" s="374" t="s">
        <v>43</v>
      </c>
      <c r="D7831" s="374" t="s">
        <v>2</v>
      </c>
      <c r="E7831" s="375">
        <v>1.3540000000000001E-5</v>
      </c>
      <c r="F7831" s="268">
        <f>IF(C7831="MAT.",VLOOKUP(A7831,INSUMOS_AUX!A:F,6,FALSE),0)</f>
        <v>604.45000000000005</v>
      </c>
      <c r="G7831" s="375">
        <f>IF(C7831="M.O.",VLOOKUP(A7831,INSUMOS_AUX!A:F,6,FALSE),0)</f>
        <v>0</v>
      </c>
    </row>
    <row r="7832" spans="1:7">
      <c r="A7832" s="375">
        <v>12815</v>
      </c>
      <c r="B7832" s="372" t="s">
        <v>2406</v>
      </c>
      <c r="C7832" s="374" t="s">
        <v>43</v>
      </c>
      <c r="D7832" s="374" t="s">
        <v>2</v>
      </c>
      <c r="E7832" s="375">
        <v>1.8138200000000001E-3</v>
      </c>
      <c r="F7832" s="268">
        <f>IF(C7832="MAT.",VLOOKUP(A7832,INSUMOS_AUX!A:F,6,FALSE),0)</f>
        <v>5.65</v>
      </c>
      <c r="G7832" s="375">
        <f>IF(C7832="M.O.",VLOOKUP(A7832,INSUMOS_AUX!A:F,6,FALSE),0)</f>
        <v>0</v>
      </c>
    </row>
    <row r="7833" spans="1:7">
      <c r="A7833" s="375">
        <v>12892</v>
      </c>
      <c r="B7833" s="372" t="s">
        <v>328</v>
      </c>
      <c r="C7833" s="374" t="s">
        <v>43</v>
      </c>
      <c r="D7833" s="374" t="s">
        <v>98</v>
      </c>
      <c r="E7833" s="375">
        <v>2.7469199999999999E-3</v>
      </c>
      <c r="F7833" s="268">
        <f>IF(C7833="MAT.",VLOOKUP(A7833,INSUMOS_AUX!A:F,6,FALSE),0)</f>
        <v>9</v>
      </c>
      <c r="G7833" s="375">
        <f>IF(C7833="M.O.",VLOOKUP(A7833,INSUMOS_AUX!A:F,6,FALSE),0)</f>
        <v>0</v>
      </c>
    </row>
    <row r="7834" spans="1:7">
      <c r="A7834" s="375">
        <v>12893</v>
      </c>
      <c r="B7834" s="372" t="s">
        <v>329</v>
      </c>
      <c r="C7834" s="374" t="s">
        <v>43</v>
      </c>
      <c r="D7834" s="374" t="s">
        <v>98</v>
      </c>
      <c r="E7834" s="375">
        <v>3.2019999999999998E-4</v>
      </c>
      <c r="F7834" s="268">
        <f>IF(C7834="MAT.",VLOOKUP(A7834,INSUMOS_AUX!A:F,6,FALSE),0)</f>
        <v>48</v>
      </c>
      <c r="G7834" s="375">
        <f>IF(C7834="M.O.",VLOOKUP(A7834,INSUMOS_AUX!A:F,6,FALSE),0)</f>
        <v>0</v>
      </c>
    </row>
    <row r="7835" spans="1:7">
      <c r="A7835" s="375">
        <v>25966</v>
      </c>
      <c r="B7835" s="372" t="s">
        <v>3980</v>
      </c>
      <c r="C7835" s="374" t="s">
        <v>43</v>
      </c>
      <c r="D7835" s="374" t="s">
        <v>113</v>
      </c>
      <c r="E7835" s="375">
        <v>3.0229999999999998E-4</v>
      </c>
      <c r="F7835" s="268">
        <f>IF(C7835="MAT.",VLOOKUP(A7835,INSUMOS_AUX!A:F,6,FALSE),0)</f>
        <v>13.63</v>
      </c>
      <c r="G7835" s="375">
        <f>IF(C7835="M.O.",VLOOKUP(A7835,INSUMOS_AUX!A:F,6,FALSE),0)</f>
        <v>0</v>
      </c>
    </row>
    <row r="7836" spans="1:7">
      <c r="A7836" s="375">
        <v>2711</v>
      </c>
      <c r="B7836" s="372" t="s">
        <v>334</v>
      </c>
      <c r="C7836" s="374" t="s">
        <v>43</v>
      </c>
      <c r="D7836" s="374" t="s">
        <v>2</v>
      </c>
      <c r="E7836" s="375">
        <v>1.3291999999999999E-4</v>
      </c>
      <c r="F7836" s="268">
        <f>IF(C7836="MAT.",VLOOKUP(A7836,INSUMOS_AUX!A:F,6,FALSE),0)</f>
        <v>100.24</v>
      </c>
      <c r="G7836" s="375">
        <f>IF(C7836="M.O.",VLOOKUP(A7836,INSUMOS_AUX!A:F,6,FALSE),0)</f>
        <v>0</v>
      </c>
    </row>
    <row r="7837" spans="1:7">
      <c r="A7837" s="375">
        <v>36144</v>
      </c>
      <c r="B7837" s="372" t="s">
        <v>4026</v>
      </c>
      <c r="C7837" s="374" t="s">
        <v>43</v>
      </c>
      <c r="D7837" s="374" t="s">
        <v>2</v>
      </c>
      <c r="E7837" s="375">
        <v>2.2297440000000002E-2</v>
      </c>
      <c r="F7837" s="268">
        <f>IF(C7837="MAT.",VLOOKUP(A7837,INSUMOS_AUX!A:F,6,FALSE),0)</f>
        <v>1.1200000000000001</v>
      </c>
      <c r="G7837" s="375">
        <f>IF(C7837="M.O.",VLOOKUP(A7837,INSUMOS_AUX!A:F,6,FALSE),0)</f>
        <v>0</v>
      </c>
    </row>
    <row r="7838" spans="1:7">
      <c r="A7838" s="375">
        <v>36146</v>
      </c>
      <c r="B7838" s="372" t="s">
        <v>3883</v>
      </c>
      <c r="C7838" s="374" t="s">
        <v>43</v>
      </c>
      <c r="D7838" s="374" t="s">
        <v>2</v>
      </c>
      <c r="E7838" s="375">
        <v>2.4805999999999998E-4</v>
      </c>
      <c r="F7838" s="268">
        <f>IF(C7838="MAT.",VLOOKUP(A7838,INSUMOS_AUX!A:F,6,FALSE),0)</f>
        <v>170</v>
      </c>
      <c r="G7838" s="375">
        <f>IF(C7838="M.O.",VLOOKUP(A7838,INSUMOS_AUX!A:F,6,FALSE),0)</f>
        <v>0</v>
      </c>
    </row>
    <row r="7839" spans="1:7" ht="21">
      <c r="A7839" s="375">
        <v>36149</v>
      </c>
      <c r="B7839" s="372" t="s">
        <v>4647</v>
      </c>
      <c r="C7839" s="374" t="s">
        <v>43</v>
      </c>
      <c r="D7839" s="374" t="s">
        <v>2</v>
      </c>
      <c r="E7839" s="375">
        <v>1.44E-4</v>
      </c>
      <c r="F7839" s="268">
        <f>IF(C7839="MAT.",VLOOKUP(A7839,INSUMOS_AUX!A:F,6,FALSE),0)</f>
        <v>117.5</v>
      </c>
      <c r="G7839" s="375">
        <f>IF(C7839="M.O.",VLOOKUP(A7839,INSUMOS_AUX!A:F,6,FALSE),0)</f>
        <v>0</v>
      </c>
    </row>
    <row r="7840" spans="1:7">
      <c r="A7840" s="375">
        <v>36150</v>
      </c>
      <c r="B7840" s="372" t="s">
        <v>780</v>
      </c>
      <c r="C7840" s="374" t="s">
        <v>43</v>
      </c>
      <c r="D7840" s="374" t="s">
        <v>2</v>
      </c>
      <c r="E7840" s="375">
        <v>5.2926000000000004E-4</v>
      </c>
      <c r="F7840" s="268">
        <f>IF(C7840="MAT.",VLOOKUP(A7840,INSUMOS_AUX!A:F,6,FALSE),0)</f>
        <v>29.7</v>
      </c>
      <c r="G7840" s="375">
        <f>IF(C7840="M.O.",VLOOKUP(A7840,INSUMOS_AUX!A:F,6,FALSE),0)</f>
        <v>0</v>
      </c>
    </row>
    <row r="7841" spans="1:7" ht="21">
      <c r="A7841" s="375">
        <v>36153</v>
      </c>
      <c r="B7841" s="372" t="s">
        <v>4184</v>
      </c>
      <c r="C7841" s="374" t="s">
        <v>43</v>
      </c>
      <c r="D7841" s="374" t="s">
        <v>2</v>
      </c>
      <c r="E7841" s="375">
        <v>2.1499999999999999E-4</v>
      </c>
      <c r="F7841" s="268">
        <f>IF(C7841="MAT.",VLOOKUP(A7841,INSUMOS_AUX!A:F,6,FALSE),0)</f>
        <v>133.75</v>
      </c>
      <c r="G7841" s="375">
        <f>IF(C7841="M.O.",VLOOKUP(A7841,INSUMOS_AUX!A:F,6,FALSE),0)</f>
        <v>0</v>
      </c>
    </row>
    <row r="7842" spans="1:7">
      <c r="A7842" s="375">
        <v>37370</v>
      </c>
      <c r="B7842" s="372" t="s">
        <v>104</v>
      </c>
      <c r="C7842" s="374" t="s">
        <v>43</v>
      </c>
      <c r="D7842" s="374" t="s">
        <v>97</v>
      </c>
      <c r="E7842" s="375">
        <v>0.2</v>
      </c>
      <c r="F7842" s="268">
        <f>IF(C7842="MAT.",VLOOKUP(A7842,INSUMOS_AUX!A:F,6,FALSE),0)</f>
        <v>1.7</v>
      </c>
      <c r="G7842" s="375">
        <f>IF(C7842="M.O.",VLOOKUP(A7842,INSUMOS_AUX!A:F,6,FALSE),0)</f>
        <v>0</v>
      </c>
    </row>
    <row r="7843" spans="1:7">
      <c r="A7843" s="375">
        <v>37371</v>
      </c>
      <c r="B7843" s="372" t="s">
        <v>105</v>
      </c>
      <c r="C7843" s="374" t="s">
        <v>43</v>
      </c>
      <c r="D7843" s="374" t="s">
        <v>97</v>
      </c>
      <c r="E7843" s="375">
        <v>0.2</v>
      </c>
      <c r="F7843" s="268">
        <f>IF(C7843="MAT.",VLOOKUP(A7843,INSUMOS_AUX!A:F,6,FALSE),0)</f>
        <v>0.64</v>
      </c>
      <c r="G7843" s="375">
        <f>IF(C7843="M.O.",VLOOKUP(A7843,INSUMOS_AUX!A:F,6,FALSE),0)</f>
        <v>0</v>
      </c>
    </row>
    <row r="7844" spans="1:7">
      <c r="A7844" s="375">
        <v>37372</v>
      </c>
      <c r="B7844" s="372" t="s">
        <v>106</v>
      </c>
      <c r="C7844" s="374" t="s">
        <v>43</v>
      </c>
      <c r="D7844" s="374" t="s">
        <v>97</v>
      </c>
      <c r="E7844" s="375">
        <v>0.2</v>
      </c>
      <c r="F7844" s="268">
        <f>IF(C7844="MAT.",VLOOKUP(A7844,INSUMOS_AUX!A:F,6,FALSE),0)</f>
        <v>0.37</v>
      </c>
      <c r="G7844" s="375">
        <f>IF(C7844="M.O.",VLOOKUP(A7844,INSUMOS_AUX!A:F,6,FALSE),0)</f>
        <v>0</v>
      </c>
    </row>
    <row r="7845" spans="1:7">
      <c r="A7845" s="375">
        <v>37373</v>
      </c>
      <c r="B7845" s="372" t="s">
        <v>107</v>
      </c>
      <c r="C7845" s="374" t="s">
        <v>43</v>
      </c>
      <c r="D7845" s="374" t="s">
        <v>97</v>
      </c>
      <c r="E7845" s="375">
        <v>0.2</v>
      </c>
      <c r="F7845" s="268">
        <f>IF(C7845="MAT.",VLOOKUP(A7845,INSUMOS_AUX!A:F,6,FALSE),0)</f>
        <v>0.02</v>
      </c>
      <c r="G7845" s="375">
        <f>IF(C7845="M.O.",VLOOKUP(A7845,INSUMOS_AUX!A:F,6,FALSE),0)</f>
        <v>0</v>
      </c>
    </row>
    <row r="7846" spans="1:7" ht="31.5">
      <c r="A7846" s="375">
        <v>37560</v>
      </c>
      <c r="B7846" s="372" t="s">
        <v>3699</v>
      </c>
      <c r="C7846" s="374" t="s">
        <v>43</v>
      </c>
      <c r="D7846" s="374" t="s">
        <v>2</v>
      </c>
      <c r="E7846" s="375">
        <v>1</v>
      </c>
      <c r="F7846" s="268">
        <f>IF(C7846="MAT.",VLOOKUP(A7846,INSUMOS_AUX!A:F,6,FALSE),0)</f>
        <v>41.34</v>
      </c>
      <c r="G7846" s="375">
        <f>IF(C7846="M.O.",VLOOKUP(A7846,INSUMOS_AUX!A:F,6,FALSE),0)</f>
        <v>0</v>
      </c>
    </row>
    <row r="7847" spans="1:7">
      <c r="A7847" s="375">
        <v>38382</v>
      </c>
      <c r="B7847" s="372" t="s">
        <v>2915</v>
      </c>
      <c r="C7847" s="374" t="s">
        <v>43</v>
      </c>
      <c r="D7847" s="374" t="s">
        <v>2</v>
      </c>
      <c r="E7847" s="375">
        <v>5.4600000000000004E-4</v>
      </c>
      <c r="F7847" s="268">
        <f>IF(C7847="MAT.",VLOOKUP(A7847,INSUMOS_AUX!A:F,6,FALSE),0)</f>
        <v>7.37</v>
      </c>
      <c r="G7847" s="375">
        <f>IF(C7847="M.O.",VLOOKUP(A7847,INSUMOS_AUX!A:F,6,FALSE),0)</f>
        <v>0</v>
      </c>
    </row>
    <row r="7848" spans="1:7">
      <c r="A7848" s="375">
        <v>38390</v>
      </c>
      <c r="B7848" s="372" t="s">
        <v>4067</v>
      </c>
      <c r="C7848" s="374" t="s">
        <v>43</v>
      </c>
      <c r="D7848" s="374" t="s">
        <v>2</v>
      </c>
      <c r="E7848" s="375">
        <v>3.0229999999999998E-4</v>
      </c>
      <c r="F7848" s="268">
        <f>IF(C7848="MAT.",VLOOKUP(A7848,INSUMOS_AUX!A:F,6,FALSE),0)</f>
        <v>22.22</v>
      </c>
      <c r="G7848" s="375">
        <f>IF(C7848="M.O.",VLOOKUP(A7848,INSUMOS_AUX!A:F,6,FALSE),0)</f>
        <v>0</v>
      </c>
    </row>
    <row r="7849" spans="1:7">
      <c r="A7849" s="375">
        <v>38393</v>
      </c>
      <c r="B7849" s="372" t="s">
        <v>4066</v>
      </c>
      <c r="C7849" s="374" t="s">
        <v>43</v>
      </c>
      <c r="D7849" s="374" t="s">
        <v>2</v>
      </c>
      <c r="E7849" s="375">
        <v>3.0229999999999998E-4</v>
      </c>
      <c r="F7849" s="268">
        <f>IF(C7849="MAT.",VLOOKUP(A7849,INSUMOS_AUX!A:F,6,FALSE),0)</f>
        <v>10.02</v>
      </c>
      <c r="G7849" s="375">
        <f>IF(C7849="M.O.",VLOOKUP(A7849,INSUMOS_AUX!A:F,6,FALSE),0)</f>
        <v>0</v>
      </c>
    </row>
    <row r="7850" spans="1:7">
      <c r="A7850" s="375">
        <v>38396</v>
      </c>
      <c r="B7850" s="372" t="s">
        <v>4090</v>
      </c>
      <c r="C7850" s="374" t="s">
        <v>43</v>
      </c>
      <c r="D7850" s="374" t="s">
        <v>2</v>
      </c>
      <c r="E7850" s="375">
        <v>1.084E-5</v>
      </c>
      <c r="F7850" s="268">
        <f>IF(C7850="MAT.",VLOOKUP(A7850,INSUMOS_AUX!A:F,6,FALSE),0)</f>
        <v>308.81</v>
      </c>
      <c r="G7850" s="375">
        <f>IF(C7850="M.O.",VLOOKUP(A7850,INSUMOS_AUX!A:F,6,FALSE),0)</f>
        <v>0</v>
      </c>
    </row>
    <row r="7851" spans="1:7">
      <c r="A7851" s="375">
        <v>38399</v>
      </c>
      <c r="B7851" s="372" t="s">
        <v>914</v>
      </c>
      <c r="C7851" s="374" t="s">
        <v>43</v>
      </c>
      <c r="D7851" s="374" t="s">
        <v>2</v>
      </c>
      <c r="E7851" s="375">
        <v>5.4160000000000003E-5</v>
      </c>
      <c r="F7851" s="268">
        <f>IF(C7851="MAT.",VLOOKUP(A7851,INSUMOS_AUX!A:F,6,FALSE),0)</f>
        <v>123.87</v>
      </c>
      <c r="G7851" s="375">
        <f>IF(C7851="M.O.",VLOOKUP(A7851,INSUMOS_AUX!A:F,6,FALSE),0)</f>
        <v>0</v>
      </c>
    </row>
    <row r="7852" spans="1:7" ht="21">
      <c r="A7852" s="375">
        <v>38413</v>
      </c>
      <c r="B7852" s="372" t="s">
        <v>2921</v>
      </c>
      <c r="C7852" s="374" t="s">
        <v>43</v>
      </c>
      <c r="D7852" s="374" t="s">
        <v>2</v>
      </c>
      <c r="E7852" s="375">
        <v>8.8200000000000003E-6</v>
      </c>
      <c r="F7852" s="268">
        <f>IF(C7852="MAT.",VLOOKUP(A7852,INSUMOS_AUX!A:F,6,FALSE),0)</f>
        <v>623.17999999999995</v>
      </c>
      <c r="G7852" s="375">
        <f>IF(C7852="M.O.",VLOOKUP(A7852,INSUMOS_AUX!A:F,6,FALSE),0)</f>
        <v>0</v>
      </c>
    </row>
    <row r="7853" spans="1:7">
      <c r="A7853" s="375">
        <v>38476</v>
      </c>
      <c r="B7853" s="372" t="s">
        <v>2266</v>
      </c>
      <c r="C7853" s="374" t="s">
        <v>43</v>
      </c>
      <c r="D7853" s="374" t="s">
        <v>2</v>
      </c>
      <c r="E7853" s="375">
        <v>4.1140000000000003E-5</v>
      </c>
      <c r="F7853" s="268">
        <f>IF(C7853="MAT.",VLOOKUP(A7853,INSUMOS_AUX!A:F,6,FALSE),0)</f>
        <v>186.63</v>
      </c>
      <c r="G7853" s="375">
        <f>IF(C7853="M.O.",VLOOKUP(A7853,INSUMOS_AUX!A:F,6,FALSE),0)</f>
        <v>0</v>
      </c>
    </row>
    <row r="7854" spans="1:7">
      <c r="A7854" s="375">
        <v>38477</v>
      </c>
      <c r="B7854" s="372" t="s">
        <v>2267</v>
      </c>
      <c r="C7854" s="374" t="s">
        <v>43</v>
      </c>
      <c r="D7854" s="374" t="s">
        <v>2</v>
      </c>
      <c r="E7854" s="375">
        <v>8.8200000000000003E-6</v>
      </c>
      <c r="F7854" s="268">
        <f>IF(C7854="MAT.",VLOOKUP(A7854,INSUMOS_AUX!A:F,6,FALSE),0)</f>
        <v>528.54</v>
      </c>
      <c r="G7854" s="375">
        <f>IF(C7854="M.O.",VLOOKUP(A7854,INSUMOS_AUX!A:F,6,FALSE),0)</f>
        <v>0</v>
      </c>
    </row>
    <row r="7855" spans="1:7">
      <c r="A7855" s="375">
        <v>6111</v>
      </c>
      <c r="B7855" s="372" t="s">
        <v>109</v>
      </c>
      <c r="C7855" s="374" t="s">
        <v>92</v>
      </c>
      <c r="D7855" s="374" t="s">
        <v>97</v>
      </c>
      <c r="E7855" s="375">
        <v>0.20341999999999999</v>
      </c>
      <c r="F7855" s="268">
        <f>IF(C7855="MAT.",VLOOKUP(A7855,INSUMOS_AUX!A:F,6,FALSE),0)</f>
        <v>0</v>
      </c>
      <c r="G7855" s="375">
        <f>IF(C7855="M.O.",VLOOKUP(A7855,INSUMOS_AUX!A:F,6,FALSE),0)</f>
        <v>8.17</v>
      </c>
    </row>
    <row r="7856" spans="1:7">
      <c r="A7856" s="96"/>
      <c r="B7856" s="110"/>
      <c r="C7856" s="97"/>
      <c r="D7856" s="97"/>
      <c r="E7856" s="97"/>
      <c r="F7856" s="97"/>
      <c r="G7856" s="97"/>
    </row>
    <row r="7857" spans="1:7" ht="31.5">
      <c r="A7857" s="359" t="s">
        <v>6111</v>
      </c>
      <c r="B7857" s="358" t="s">
        <v>6112</v>
      </c>
      <c r="C7857" s="360" t="s">
        <v>75</v>
      </c>
      <c r="D7857" s="360" t="s">
        <v>2</v>
      </c>
      <c r="E7857" s="361">
        <v>1</v>
      </c>
      <c r="F7857" s="361">
        <f t="shared" ref="F7857:G7857" si="260">SUMPRODUCT($E7858:$E7887,F7858:F7887)</f>
        <v>172.98989753699999</v>
      </c>
      <c r="G7857" s="361">
        <f t="shared" si="260"/>
        <v>2.4929121000000003</v>
      </c>
    </row>
    <row r="7858" spans="1:7">
      <c r="A7858" s="375">
        <v>10</v>
      </c>
      <c r="B7858" s="372" t="s">
        <v>332</v>
      </c>
      <c r="C7858" s="374" t="s">
        <v>43</v>
      </c>
      <c r="D7858" s="374" t="s">
        <v>2</v>
      </c>
      <c r="E7858" s="375">
        <v>2.4051599999999999E-3</v>
      </c>
      <c r="F7858" s="268">
        <f>IF(C7858="MAT.",VLOOKUP(A7858,INSUMOS_AUX!A:F,6,FALSE),0)</f>
        <v>6.13</v>
      </c>
      <c r="G7858" s="375">
        <f>IF(C7858="M.O.",VLOOKUP(A7858,INSUMOS_AUX!A:F,6,FALSE),0)</f>
        <v>0</v>
      </c>
    </row>
    <row r="7859" spans="1:7" ht="21">
      <c r="A7859" s="375">
        <v>11359</v>
      </c>
      <c r="B7859" s="372" t="s">
        <v>5603</v>
      </c>
      <c r="C7859" s="374" t="s">
        <v>43</v>
      </c>
      <c r="D7859" s="374" t="s">
        <v>2</v>
      </c>
      <c r="E7859" s="375">
        <v>2.031E-5</v>
      </c>
      <c r="F7859" s="268">
        <f>IF(C7859="MAT.",VLOOKUP(A7859,INSUMOS_AUX!A:F,6,FALSE),0)</f>
        <v>604.45000000000005</v>
      </c>
      <c r="G7859" s="375">
        <f>IF(C7859="M.O.",VLOOKUP(A7859,INSUMOS_AUX!A:F,6,FALSE),0)</f>
        <v>0</v>
      </c>
    </row>
    <row r="7860" spans="1:7">
      <c r="A7860" s="375">
        <v>12815</v>
      </c>
      <c r="B7860" s="372" t="s">
        <v>2406</v>
      </c>
      <c r="C7860" s="374" t="s">
        <v>43</v>
      </c>
      <c r="D7860" s="374" t="s">
        <v>2</v>
      </c>
      <c r="E7860" s="375">
        <v>2.7207300000000002E-3</v>
      </c>
      <c r="F7860" s="268">
        <f>IF(C7860="MAT.",VLOOKUP(A7860,INSUMOS_AUX!A:F,6,FALSE),0)</f>
        <v>5.65</v>
      </c>
      <c r="G7860" s="375">
        <f>IF(C7860="M.O.",VLOOKUP(A7860,INSUMOS_AUX!A:F,6,FALSE),0)</f>
        <v>0</v>
      </c>
    </row>
    <row r="7861" spans="1:7">
      <c r="A7861" s="375">
        <v>12892</v>
      </c>
      <c r="B7861" s="372" t="s">
        <v>328</v>
      </c>
      <c r="C7861" s="374" t="s">
        <v>43</v>
      </c>
      <c r="D7861" s="374" t="s">
        <v>98</v>
      </c>
      <c r="E7861" s="375">
        <v>4.1203799999999999E-3</v>
      </c>
      <c r="F7861" s="268">
        <f>IF(C7861="MAT.",VLOOKUP(A7861,INSUMOS_AUX!A:F,6,FALSE),0)</f>
        <v>9</v>
      </c>
      <c r="G7861" s="375">
        <f>IF(C7861="M.O.",VLOOKUP(A7861,INSUMOS_AUX!A:F,6,FALSE),0)</f>
        <v>0</v>
      </c>
    </row>
    <row r="7862" spans="1:7">
      <c r="A7862" s="375">
        <v>12893</v>
      </c>
      <c r="B7862" s="372" t="s">
        <v>329</v>
      </c>
      <c r="C7862" s="374" t="s">
        <v>43</v>
      </c>
      <c r="D7862" s="374" t="s">
        <v>98</v>
      </c>
      <c r="E7862" s="375">
        <v>4.8030000000000002E-4</v>
      </c>
      <c r="F7862" s="268">
        <f>IF(C7862="MAT.",VLOOKUP(A7862,INSUMOS_AUX!A:F,6,FALSE),0)</f>
        <v>48</v>
      </c>
      <c r="G7862" s="375">
        <f>IF(C7862="M.O.",VLOOKUP(A7862,INSUMOS_AUX!A:F,6,FALSE),0)</f>
        <v>0</v>
      </c>
    </row>
    <row r="7863" spans="1:7">
      <c r="A7863" s="375">
        <v>25966</v>
      </c>
      <c r="B7863" s="372" t="s">
        <v>3980</v>
      </c>
      <c r="C7863" s="374" t="s">
        <v>43</v>
      </c>
      <c r="D7863" s="374" t="s">
        <v>113</v>
      </c>
      <c r="E7863" s="375">
        <v>4.5344999999999999E-4</v>
      </c>
      <c r="F7863" s="268">
        <f>IF(C7863="MAT.",VLOOKUP(A7863,INSUMOS_AUX!A:F,6,FALSE),0)</f>
        <v>13.63</v>
      </c>
      <c r="G7863" s="375">
        <f>IF(C7863="M.O.",VLOOKUP(A7863,INSUMOS_AUX!A:F,6,FALSE),0)</f>
        <v>0</v>
      </c>
    </row>
    <row r="7864" spans="1:7">
      <c r="A7864" s="375">
        <v>2711</v>
      </c>
      <c r="B7864" s="372" t="s">
        <v>334</v>
      </c>
      <c r="C7864" s="374" t="s">
        <v>43</v>
      </c>
      <c r="D7864" s="374" t="s">
        <v>2</v>
      </c>
      <c r="E7864" s="375">
        <v>1.9938000000000001E-4</v>
      </c>
      <c r="F7864" s="268">
        <f>IF(C7864="MAT.",VLOOKUP(A7864,INSUMOS_AUX!A:F,6,FALSE),0)</f>
        <v>100.24</v>
      </c>
      <c r="G7864" s="375">
        <f>IF(C7864="M.O.",VLOOKUP(A7864,INSUMOS_AUX!A:F,6,FALSE),0)</f>
        <v>0</v>
      </c>
    </row>
    <row r="7865" spans="1:7">
      <c r="A7865" s="375">
        <v>36144</v>
      </c>
      <c r="B7865" s="372" t="s">
        <v>4026</v>
      </c>
      <c r="C7865" s="374" t="s">
        <v>43</v>
      </c>
      <c r="D7865" s="374" t="s">
        <v>2</v>
      </c>
      <c r="E7865" s="375">
        <v>3.3446160000000003E-2</v>
      </c>
      <c r="F7865" s="268">
        <f>IF(C7865="MAT.",VLOOKUP(A7865,INSUMOS_AUX!A:F,6,FALSE),0)</f>
        <v>1.1200000000000001</v>
      </c>
      <c r="G7865" s="375">
        <f>IF(C7865="M.O.",VLOOKUP(A7865,INSUMOS_AUX!A:F,6,FALSE),0)</f>
        <v>0</v>
      </c>
    </row>
    <row r="7866" spans="1:7">
      <c r="A7866" s="375">
        <v>36146</v>
      </c>
      <c r="B7866" s="372" t="s">
        <v>3883</v>
      </c>
      <c r="C7866" s="374" t="s">
        <v>43</v>
      </c>
      <c r="D7866" s="374" t="s">
        <v>2</v>
      </c>
      <c r="E7866" s="375">
        <v>3.7209E-4</v>
      </c>
      <c r="F7866" s="268">
        <f>IF(C7866="MAT.",VLOOKUP(A7866,INSUMOS_AUX!A:F,6,FALSE),0)</f>
        <v>170</v>
      </c>
      <c r="G7866" s="375">
        <f>IF(C7866="M.O.",VLOOKUP(A7866,INSUMOS_AUX!A:F,6,FALSE),0)</f>
        <v>0</v>
      </c>
    </row>
    <row r="7867" spans="1:7" ht="21">
      <c r="A7867" s="375">
        <v>36149</v>
      </c>
      <c r="B7867" s="372" t="s">
        <v>4647</v>
      </c>
      <c r="C7867" s="374" t="s">
        <v>43</v>
      </c>
      <c r="D7867" s="374" t="s">
        <v>2</v>
      </c>
      <c r="E7867" s="375">
        <v>2.1599999999999999E-4</v>
      </c>
      <c r="F7867" s="268">
        <f>IF(C7867="MAT.",VLOOKUP(A7867,INSUMOS_AUX!A:F,6,FALSE),0)</f>
        <v>117.5</v>
      </c>
      <c r="G7867" s="375">
        <f>IF(C7867="M.O.",VLOOKUP(A7867,INSUMOS_AUX!A:F,6,FALSE),0)</f>
        <v>0</v>
      </c>
    </row>
    <row r="7868" spans="1:7">
      <c r="A7868" s="375">
        <v>36150</v>
      </c>
      <c r="B7868" s="372" t="s">
        <v>780</v>
      </c>
      <c r="C7868" s="374" t="s">
        <v>43</v>
      </c>
      <c r="D7868" s="374" t="s">
        <v>2</v>
      </c>
      <c r="E7868" s="375">
        <v>7.9389E-4</v>
      </c>
      <c r="F7868" s="268">
        <f>IF(C7868="MAT.",VLOOKUP(A7868,INSUMOS_AUX!A:F,6,FALSE),0)</f>
        <v>29.7</v>
      </c>
      <c r="G7868" s="375">
        <f>IF(C7868="M.O.",VLOOKUP(A7868,INSUMOS_AUX!A:F,6,FALSE),0)</f>
        <v>0</v>
      </c>
    </row>
    <row r="7869" spans="1:7" ht="21">
      <c r="A7869" s="375">
        <v>36153</v>
      </c>
      <c r="B7869" s="372" t="s">
        <v>4184</v>
      </c>
      <c r="C7869" s="374" t="s">
        <v>43</v>
      </c>
      <c r="D7869" s="374" t="s">
        <v>2</v>
      </c>
      <c r="E7869" s="375">
        <v>3.2249999999999998E-4</v>
      </c>
      <c r="F7869" s="268">
        <f>IF(C7869="MAT.",VLOOKUP(A7869,INSUMOS_AUX!A:F,6,FALSE),0)</f>
        <v>133.75</v>
      </c>
      <c r="G7869" s="375">
        <f>IF(C7869="M.O.",VLOOKUP(A7869,INSUMOS_AUX!A:F,6,FALSE),0)</f>
        <v>0</v>
      </c>
    </row>
    <row r="7870" spans="1:7">
      <c r="A7870" s="375">
        <v>37370</v>
      </c>
      <c r="B7870" s="372" t="s">
        <v>104</v>
      </c>
      <c r="C7870" s="374" t="s">
        <v>43</v>
      </c>
      <c r="D7870" s="374" t="s">
        <v>97</v>
      </c>
      <c r="E7870" s="375">
        <v>0.3</v>
      </c>
      <c r="F7870" s="268">
        <f>IF(C7870="MAT.",VLOOKUP(A7870,INSUMOS_AUX!A:F,6,FALSE),0)</f>
        <v>1.7</v>
      </c>
      <c r="G7870" s="375">
        <f>IF(C7870="M.O.",VLOOKUP(A7870,INSUMOS_AUX!A:F,6,FALSE),0)</f>
        <v>0</v>
      </c>
    </row>
    <row r="7871" spans="1:7">
      <c r="A7871" s="375">
        <v>37371</v>
      </c>
      <c r="B7871" s="372" t="s">
        <v>105</v>
      </c>
      <c r="C7871" s="374" t="s">
        <v>43</v>
      </c>
      <c r="D7871" s="374" t="s">
        <v>97</v>
      </c>
      <c r="E7871" s="375">
        <v>0.3</v>
      </c>
      <c r="F7871" s="268">
        <f>IF(C7871="MAT.",VLOOKUP(A7871,INSUMOS_AUX!A:F,6,FALSE),0)</f>
        <v>0.64</v>
      </c>
      <c r="G7871" s="375">
        <f>IF(C7871="M.O.",VLOOKUP(A7871,INSUMOS_AUX!A:F,6,FALSE),0)</f>
        <v>0</v>
      </c>
    </row>
    <row r="7872" spans="1:7">
      <c r="A7872" s="375">
        <v>37372</v>
      </c>
      <c r="B7872" s="372" t="s">
        <v>106</v>
      </c>
      <c r="C7872" s="374" t="s">
        <v>43</v>
      </c>
      <c r="D7872" s="374" t="s">
        <v>97</v>
      </c>
      <c r="E7872" s="375">
        <v>0.3</v>
      </c>
      <c r="F7872" s="268">
        <f>IF(C7872="MAT.",VLOOKUP(A7872,INSUMOS_AUX!A:F,6,FALSE),0)</f>
        <v>0.37</v>
      </c>
      <c r="G7872" s="375">
        <f>IF(C7872="M.O.",VLOOKUP(A7872,INSUMOS_AUX!A:F,6,FALSE),0)</f>
        <v>0</v>
      </c>
    </row>
    <row r="7873" spans="1:7">
      <c r="A7873" s="375">
        <v>37373</v>
      </c>
      <c r="B7873" s="372" t="s">
        <v>107</v>
      </c>
      <c r="C7873" s="374" t="s">
        <v>43</v>
      </c>
      <c r="D7873" s="374" t="s">
        <v>97</v>
      </c>
      <c r="E7873" s="375">
        <v>0.3</v>
      </c>
      <c r="F7873" s="268">
        <f>IF(C7873="MAT.",VLOOKUP(A7873,INSUMOS_AUX!A:F,6,FALSE),0)</f>
        <v>0.02</v>
      </c>
      <c r="G7873" s="375">
        <f>IF(C7873="M.O.",VLOOKUP(A7873,INSUMOS_AUX!A:F,6,FALSE),0)</f>
        <v>0</v>
      </c>
    </row>
    <row r="7874" spans="1:7" ht="31.5">
      <c r="A7874" s="375">
        <v>37539</v>
      </c>
      <c r="B7874" s="372" t="s">
        <v>3703</v>
      </c>
      <c r="C7874" s="374" t="s">
        <v>43</v>
      </c>
      <c r="D7874" s="374" t="s">
        <v>2</v>
      </c>
      <c r="E7874" s="375">
        <v>1.24884</v>
      </c>
      <c r="F7874" s="268">
        <f>IF(C7874="MAT.",VLOOKUP(A7874,INSUMOS_AUX!A:F,6,FALSE),0)</f>
        <v>21</v>
      </c>
      <c r="G7874" s="375">
        <f>IF(C7874="M.O.",VLOOKUP(A7874,INSUMOS_AUX!A:F,6,FALSE),0)</f>
        <v>0</v>
      </c>
    </row>
    <row r="7875" spans="1:7" ht="31.5">
      <c r="A7875" s="375">
        <v>37556</v>
      </c>
      <c r="B7875" s="372" t="s">
        <v>3701</v>
      </c>
      <c r="C7875" s="374" t="s">
        <v>43</v>
      </c>
      <c r="D7875" s="374" t="s">
        <v>2</v>
      </c>
      <c r="E7875" s="375">
        <v>1.2779100000000001</v>
      </c>
      <c r="F7875" s="268">
        <f>IF(C7875="MAT.",VLOOKUP(A7875,INSUMOS_AUX!A:F,6,FALSE),0)</f>
        <v>24.29</v>
      </c>
      <c r="G7875" s="375">
        <f>IF(C7875="M.O.",VLOOKUP(A7875,INSUMOS_AUX!A:F,6,FALSE),0)</f>
        <v>0</v>
      </c>
    </row>
    <row r="7876" spans="1:7" ht="31.5">
      <c r="A7876" s="375">
        <v>37557</v>
      </c>
      <c r="B7876" s="372" t="s">
        <v>3700</v>
      </c>
      <c r="C7876" s="374" t="s">
        <v>43</v>
      </c>
      <c r="D7876" s="374" t="s">
        <v>2</v>
      </c>
      <c r="E7876" s="375">
        <v>1.212</v>
      </c>
      <c r="F7876" s="268">
        <f>IF(C7876="MAT.",VLOOKUP(A7876,INSUMOS_AUX!A:F,6,FALSE),0)</f>
        <v>12.55</v>
      </c>
      <c r="G7876" s="375">
        <f>IF(C7876="M.O.",VLOOKUP(A7876,INSUMOS_AUX!A:F,6,FALSE),0)</f>
        <v>0</v>
      </c>
    </row>
    <row r="7877" spans="1:7" ht="31.5">
      <c r="A7877" s="375">
        <v>37558</v>
      </c>
      <c r="B7877" s="372" t="s">
        <v>3704</v>
      </c>
      <c r="C7877" s="374" t="s">
        <v>43</v>
      </c>
      <c r="D7877" s="374" t="s">
        <v>2</v>
      </c>
      <c r="E7877" s="375">
        <v>1.5853200000000001</v>
      </c>
      <c r="F7877" s="268">
        <f>IF(C7877="MAT.",VLOOKUP(A7877,INSUMOS_AUX!A:F,6,FALSE),0)</f>
        <v>39.15</v>
      </c>
      <c r="G7877" s="375">
        <f>IF(C7877="M.O.",VLOOKUP(A7877,INSUMOS_AUX!A:F,6,FALSE),0)</f>
        <v>0</v>
      </c>
    </row>
    <row r="7878" spans="1:7" ht="31.5">
      <c r="A7878" s="375">
        <v>37559</v>
      </c>
      <c r="B7878" s="372" t="s">
        <v>3702</v>
      </c>
      <c r="C7878" s="374" t="s">
        <v>43</v>
      </c>
      <c r="D7878" s="374" t="s">
        <v>2</v>
      </c>
      <c r="E7878" s="375">
        <v>1.2502500000000001</v>
      </c>
      <c r="F7878" s="268">
        <f>IF(C7878="MAT.",VLOOKUP(A7878,INSUMOS_AUX!A:F,6,FALSE),0)</f>
        <v>29.79</v>
      </c>
      <c r="G7878" s="375">
        <f>IF(C7878="M.O.",VLOOKUP(A7878,INSUMOS_AUX!A:F,6,FALSE),0)</f>
        <v>0</v>
      </c>
    </row>
    <row r="7879" spans="1:7">
      <c r="A7879" s="375">
        <v>38382</v>
      </c>
      <c r="B7879" s="372" t="s">
        <v>2915</v>
      </c>
      <c r="C7879" s="374" t="s">
        <v>43</v>
      </c>
      <c r="D7879" s="374" t="s">
        <v>2</v>
      </c>
      <c r="E7879" s="375">
        <v>8.1899999999999996E-4</v>
      </c>
      <c r="F7879" s="268">
        <f>IF(C7879="MAT.",VLOOKUP(A7879,INSUMOS_AUX!A:F,6,FALSE),0)</f>
        <v>7.37</v>
      </c>
      <c r="G7879" s="375">
        <f>IF(C7879="M.O.",VLOOKUP(A7879,INSUMOS_AUX!A:F,6,FALSE),0)</f>
        <v>0</v>
      </c>
    </row>
    <row r="7880" spans="1:7">
      <c r="A7880" s="375">
        <v>38390</v>
      </c>
      <c r="B7880" s="372" t="s">
        <v>4067</v>
      </c>
      <c r="C7880" s="374" t="s">
        <v>43</v>
      </c>
      <c r="D7880" s="374" t="s">
        <v>2</v>
      </c>
      <c r="E7880" s="375">
        <v>4.5344999999999999E-4</v>
      </c>
      <c r="F7880" s="268">
        <f>IF(C7880="MAT.",VLOOKUP(A7880,INSUMOS_AUX!A:F,6,FALSE),0)</f>
        <v>22.22</v>
      </c>
      <c r="G7880" s="375">
        <f>IF(C7880="M.O.",VLOOKUP(A7880,INSUMOS_AUX!A:F,6,FALSE),0)</f>
        <v>0</v>
      </c>
    </row>
    <row r="7881" spans="1:7">
      <c r="A7881" s="375">
        <v>38393</v>
      </c>
      <c r="B7881" s="372" t="s">
        <v>4066</v>
      </c>
      <c r="C7881" s="374" t="s">
        <v>43</v>
      </c>
      <c r="D7881" s="374" t="s">
        <v>2</v>
      </c>
      <c r="E7881" s="375">
        <v>4.5344999999999999E-4</v>
      </c>
      <c r="F7881" s="268">
        <f>IF(C7881="MAT.",VLOOKUP(A7881,INSUMOS_AUX!A:F,6,FALSE),0)</f>
        <v>10.02</v>
      </c>
      <c r="G7881" s="375">
        <f>IF(C7881="M.O.",VLOOKUP(A7881,INSUMOS_AUX!A:F,6,FALSE),0)</f>
        <v>0</v>
      </c>
    </row>
    <row r="7882" spans="1:7">
      <c r="A7882" s="375">
        <v>38396</v>
      </c>
      <c r="B7882" s="372" t="s">
        <v>4090</v>
      </c>
      <c r="C7882" s="374" t="s">
        <v>43</v>
      </c>
      <c r="D7882" s="374" t="s">
        <v>2</v>
      </c>
      <c r="E7882" s="375">
        <v>1.626E-5</v>
      </c>
      <c r="F7882" s="268">
        <f>IF(C7882="MAT.",VLOOKUP(A7882,INSUMOS_AUX!A:F,6,FALSE),0)</f>
        <v>308.81</v>
      </c>
      <c r="G7882" s="375">
        <f>IF(C7882="M.O.",VLOOKUP(A7882,INSUMOS_AUX!A:F,6,FALSE),0)</f>
        <v>0</v>
      </c>
    </row>
    <row r="7883" spans="1:7">
      <c r="A7883" s="375">
        <v>38399</v>
      </c>
      <c r="B7883" s="372" t="s">
        <v>914</v>
      </c>
      <c r="C7883" s="374" t="s">
        <v>43</v>
      </c>
      <c r="D7883" s="374" t="s">
        <v>2</v>
      </c>
      <c r="E7883" s="375">
        <v>8.1240000000000001E-5</v>
      </c>
      <c r="F7883" s="268">
        <f>IF(C7883="MAT.",VLOOKUP(A7883,INSUMOS_AUX!A:F,6,FALSE),0)</f>
        <v>123.87</v>
      </c>
      <c r="G7883" s="375">
        <f>IF(C7883="M.O.",VLOOKUP(A7883,INSUMOS_AUX!A:F,6,FALSE),0)</f>
        <v>0</v>
      </c>
    </row>
    <row r="7884" spans="1:7" ht="21">
      <c r="A7884" s="375">
        <v>38413</v>
      </c>
      <c r="B7884" s="372" t="s">
        <v>2921</v>
      </c>
      <c r="C7884" s="374" t="s">
        <v>43</v>
      </c>
      <c r="D7884" s="374" t="s">
        <v>2</v>
      </c>
      <c r="E7884" s="375">
        <v>1.323E-5</v>
      </c>
      <c r="F7884" s="268">
        <f>IF(C7884="MAT.",VLOOKUP(A7884,INSUMOS_AUX!A:F,6,FALSE),0)</f>
        <v>623.17999999999995</v>
      </c>
      <c r="G7884" s="375">
        <f>IF(C7884="M.O.",VLOOKUP(A7884,INSUMOS_AUX!A:F,6,FALSE),0)</f>
        <v>0</v>
      </c>
    </row>
    <row r="7885" spans="1:7">
      <c r="A7885" s="375">
        <v>38476</v>
      </c>
      <c r="B7885" s="372" t="s">
        <v>2266</v>
      </c>
      <c r="C7885" s="374" t="s">
        <v>43</v>
      </c>
      <c r="D7885" s="374" t="s">
        <v>2</v>
      </c>
      <c r="E7885" s="375">
        <v>6.1710000000000004E-5</v>
      </c>
      <c r="F7885" s="268">
        <f>IF(C7885="MAT.",VLOOKUP(A7885,INSUMOS_AUX!A:F,6,FALSE),0)</f>
        <v>186.63</v>
      </c>
      <c r="G7885" s="375">
        <f>IF(C7885="M.O.",VLOOKUP(A7885,INSUMOS_AUX!A:F,6,FALSE),0)</f>
        <v>0</v>
      </c>
    </row>
    <row r="7886" spans="1:7">
      <c r="A7886" s="375">
        <v>38477</v>
      </c>
      <c r="B7886" s="372" t="s">
        <v>2267</v>
      </c>
      <c r="C7886" s="374" t="s">
        <v>43</v>
      </c>
      <c r="D7886" s="374" t="s">
        <v>2</v>
      </c>
      <c r="E7886" s="375">
        <v>1.323E-5</v>
      </c>
      <c r="F7886" s="268">
        <f>IF(C7886="MAT.",VLOOKUP(A7886,INSUMOS_AUX!A:F,6,FALSE),0)</f>
        <v>528.54</v>
      </c>
      <c r="G7886" s="375">
        <f>IF(C7886="M.O.",VLOOKUP(A7886,INSUMOS_AUX!A:F,6,FALSE),0)</f>
        <v>0</v>
      </c>
    </row>
    <row r="7887" spans="1:7">
      <c r="A7887" s="375">
        <v>6111</v>
      </c>
      <c r="B7887" s="372" t="s">
        <v>109</v>
      </c>
      <c r="C7887" s="374" t="s">
        <v>92</v>
      </c>
      <c r="D7887" s="374" t="s">
        <v>97</v>
      </c>
      <c r="E7887" s="375">
        <v>0.30513000000000001</v>
      </c>
      <c r="F7887" s="268">
        <f>IF(C7887="MAT.",VLOOKUP(A7887,INSUMOS_AUX!A:F,6,FALSE),0)</f>
        <v>0</v>
      </c>
      <c r="G7887" s="375">
        <f>IF(C7887="M.O.",VLOOKUP(A7887,INSUMOS_AUX!A:F,6,FALSE),0)</f>
        <v>8.17</v>
      </c>
    </row>
    <row r="7888" spans="1:7">
      <c r="A7888" s="96"/>
      <c r="B7888" s="110"/>
      <c r="C7888" s="97"/>
      <c r="D7888" s="97"/>
      <c r="E7888" s="97"/>
      <c r="F7888" s="97"/>
      <c r="G7888" s="97"/>
    </row>
    <row r="7889" spans="1:7">
      <c r="A7889" s="68" t="s">
        <v>6113</v>
      </c>
      <c r="B7889" s="377" t="s">
        <v>6114</v>
      </c>
      <c r="C7889" s="69"/>
      <c r="D7889" s="69"/>
      <c r="E7889" s="69"/>
      <c r="F7889" s="69"/>
      <c r="G7889" s="69"/>
    </row>
    <row r="7890" spans="1:7">
      <c r="A7890" s="96"/>
      <c r="B7890" s="110"/>
      <c r="C7890" s="97"/>
      <c r="D7890" s="97"/>
      <c r="E7890" s="97"/>
      <c r="F7890" s="97"/>
      <c r="G7890" s="97"/>
    </row>
    <row r="7891" spans="1:7" ht="21">
      <c r="A7891" s="359" t="s">
        <v>6115</v>
      </c>
      <c r="B7891" s="358" t="s">
        <v>6116</v>
      </c>
      <c r="C7891" s="360" t="s">
        <v>75</v>
      </c>
      <c r="D7891" s="360" t="s">
        <v>2</v>
      </c>
      <c r="E7891" s="361">
        <v>19</v>
      </c>
      <c r="F7891" s="361">
        <f t="shared" ref="F7891:G7891" si="261">SUMPRODUCT($E7892:$E7917,F7892:F7917)</f>
        <v>45.994996895</v>
      </c>
      <c r="G7891" s="361">
        <f t="shared" si="261"/>
        <v>4.4812920000000007</v>
      </c>
    </row>
    <row r="7892" spans="1:7">
      <c r="A7892" s="375">
        <v>10</v>
      </c>
      <c r="B7892" s="372" t="s">
        <v>332</v>
      </c>
      <c r="C7892" s="374" t="s">
        <v>43</v>
      </c>
      <c r="D7892" s="374" t="s">
        <v>2</v>
      </c>
      <c r="E7892" s="375">
        <v>4.0086000000000002E-3</v>
      </c>
      <c r="F7892" s="268">
        <f>IF(C7892="MAT.",VLOOKUP(A7892,INSUMOS_AUX!A:F,6,FALSE),0)</f>
        <v>6.13</v>
      </c>
      <c r="G7892" s="375">
        <f>IF(C7892="M.O.",VLOOKUP(A7892,INSUMOS_AUX!A:F,6,FALSE),0)</f>
        <v>0</v>
      </c>
    </row>
    <row r="7893" spans="1:7" ht="21">
      <c r="A7893" s="375">
        <v>10851</v>
      </c>
      <c r="B7893" s="372" t="s">
        <v>3692</v>
      </c>
      <c r="C7893" s="374" t="s">
        <v>43</v>
      </c>
      <c r="D7893" s="374" t="s">
        <v>2</v>
      </c>
      <c r="E7893" s="375">
        <v>1</v>
      </c>
      <c r="F7893" s="268">
        <f>IF(C7893="MAT.",VLOOKUP(A7893,INSUMOS_AUX!A:F,6,FALSE),0)</f>
        <v>43.99</v>
      </c>
      <c r="G7893" s="375">
        <f>IF(C7893="M.O.",VLOOKUP(A7893,INSUMOS_AUX!A:F,6,FALSE),0)</f>
        <v>0</v>
      </c>
    </row>
    <row r="7894" spans="1:7" ht="21">
      <c r="A7894" s="375">
        <v>11359</v>
      </c>
      <c r="B7894" s="372" t="s">
        <v>5603</v>
      </c>
      <c r="C7894" s="374" t="s">
        <v>43</v>
      </c>
      <c r="D7894" s="374" t="s">
        <v>2</v>
      </c>
      <c r="E7894" s="375">
        <v>3.3850000000000003E-5</v>
      </c>
      <c r="F7894" s="268">
        <f>IF(C7894="MAT.",VLOOKUP(A7894,INSUMOS_AUX!A:F,6,FALSE),0)</f>
        <v>604.45000000000005</v>
      </c>
      <c r="G7894" s="375">
        <f>IF(C7894="M.O.",VLOOKUP(A7894,INSUMOS_AUX!A:F,6,FALSE),0)</f>
        <v>0</v>
      </c>
    </row>
    <row r="7895" spans="1:7">
      <c r="A7895" s="375">
        <v>12815</v>
      </c>
      <c r="B7895" s="372" t="s">
        <v>2406</v>
      </c>
      <c r="C7895" s="374" t="s">
        <v>43</v>
      </c>
      <c r="D7895" s="374" t="s">
        <v>2</v>
      </c>
      <c r="E7895" s="375">
        <v>4.53455E-3</v>
      </c>
      <c r="F7895" s="268">
        <f>IF(C7895="MAT.",VLOOKUP(A7895,INSUMOS_AUX!A:F,6,FALSE),0)</f>
        <v>5.65</v>
      </c>
      <c r="G7895" s="375">
        <f>IF(C7895="M.O.",VLOOKUP(A7895,INSUMOS_AUX!A:F,6,FALSE),0)</f>
        <v>0</v>
      </c>
    </row>
    <row r="7896" spans="1:7">
      <c r="A7896" s="375">
        <v>12892</v>
      </c>
      <c r="B7896" s="372" t="s">
        <v>328</v>
      </c>
      <c r="C7896" s="374" t="s">
        <v>43</v>
      </c>
      <c r="D7896" s="374" t="s">
        <v>98</v>
      </c>
      <c r="E7896" s="375">
        <v>6.8672999999999998E-3</v>
      </c>
      <c r="F7896" s="268">
        <f>IF(C7896="MAT.",VLOOKUP(A7896,INSUMOS_AUX!A:F,6,FALSE),0)</f>
        <v>9</v>
      </c>
      <c r="G7896" s="375">
        <f>IF(C7896="M.O.",VLOOKUP(A7896,INSUMOS_AUX!A:F,6,FALSE),0)</f>
        <v>0</v>
      </c>
    </row>
    <row r="7897" spans="1:7">
      <c r="A7897" s="375">
        <v>12893</v>
      </c>
      <c r="B7897" s="372" t="s">
        <v>329</v>
      </c>
      <c r="C7897" s="374" t="s">
        <v>43</v>
      </c>
      <c r="D7897" s="374" t="s">
        <v>98</v>
      </c>
      <c r="E7897" s="375">
        <v>8.005E-4</v>
      </c>
      <c r="F7897" s="268">
        <f>IF(C7897="MAT.",VLOOKUP(A7897,INSUMOS_AUX!A:F,6,FALSE),0)</f>
        <v>48</v>
      </c>
      <c r="G7897" s="375">
        <f>IF(C7897="M.O.",VLOOKUP(A7897,INSUMOS_AUX!A:F,6,FALSE),0)</f>
        <v>0</v>
      </c>
    </row>
    <row r="7898" spans="1:7">
      <c r="A7898" s="375">
        <v>242</v>
      </c>
      <c r="B7898" s="372" t="s">
        <v>135</v>
      </c>
      <c r="C7898" s="374" t="s">
        <v>92</v>
      </c>
      <c r="D7898" s="374" t="s">
        <v>97</v>
      </c>
      <c r="E7898" s="375">
        <v>0.50465000000000004</v>
      </c>
      <c r="F7898" s="268">
        <f>IF(C7898="MAT.",VLOOKUP(A7898,INSUMOS_AUX!A:F,6,FALSE),0)</f>
        <v>0</v>
      </c>
      <c r="G7898" s="375">
        <f>IF(C7898="M.O.",VLOOKUP(A7898,INSUMOS_AUX!A:F,6,FALSE),0)</f>
        <v>8.8800000000000008</v>
      </c>
    </row>
    <row r="7899" spans="1:7">
      <c r="A7899" s="375">
        <v>25966</v>
      </c>
      <c r="B7899" s="372" t="s">
        <v>3980</v>
      </c>
      <c r="C7899" s="374" t="s">
        <v>43</v>
      </c>
      <c r="D7899" s="374" t="s">
        <v>113</v>
      </c>
      <c r="E7899" s="375">
        <v>7.5575000000000002E-4</v>
      </c>
      <c r="F7899" s="268">
        <f>IF(C7899="MAT.",VLOOKUP(A7899,INSUMOS_AUX!A:F,6,FALSE),0)</f>
        <v>13.63</v>
      </c>
      <c r="G7899" s="375">
        <f>IF(C7899="M.O.",VLOOKUP(A7899,INSUMOS_AUX!A:F,6,FALSE),0)</f>
        <v>0</v>
      </c>
    </row>
    <row r="7900" spans="1:7">
      <c r="A7900" s="375">
        <v>2711</v>
      </c>
      <c r="B7900" s="372" t="s">
        <v>334</v>
      </c>
      <c r="C7900" s="374" t="s">
        <v>43</v>
      </c>
      <c r="D7900" s="374" t="s">
        <v>2</v>
      </c>
      <c r="E7900" s="375">
        <v>3.323E-4</v>
      </c>
      <c r="F7900" s="268">
        <f>IF(C7900="MAT.",VLOOKUP(A7900,INSUMOS_AUX!A:F,6,FALSE),0)</f>
        <v>100.24</v>
      </c>
      <c r="G7900" s="375">
        <f>IF(C7900="M.O.",VLOOKUP(A7900,INSUMOS_AUX!A:F,6,FALSE),0)</f>
        <v>0</v>
      </c>
    </row>
    <row r="7901" spans="1:7">
      <c r="A7901" s="375">
        <v>36144</v>
      </c>
      <c r="B7901" s="372" t="s">
        <v>4026</v>
      </c>
      <c r="C7901" s="374" t="s">
        <v>43</v>
      </c>
      <c r="D7901" s="374" t="s">
        <v>2</v>
      </c>
      <c r="E7901" s="375">
        <v>5.5743599999999997E-2</v>
      </c>
      <c r="F7901" s="268">
        <f>IF(C7901="MAT.",VLOOKUP(A7901,INSUMOS_AUX!A:F,6,FALSE),0)</f>
        <v>1.1200000000000001</v>
      </c>
      <c r="G7901" s="375">
        <f>IF(C7901="M.O.",VLOOKUP(A7901,INSUMOS_AUX!A:F,6,FALSE),0)</f>
        <v>0</v>
      </c>
    </row>
    <row r="7902" spans="1:7">
      <c r="A7902" s="375">
        <v>36146</v>
      </c>
      <c r="B7902" s="372" t="s">
        <v>3883</v>
      </c>
      <c r="C7902" s="374" t="s">
        <v>43</v>
      </c>
      <c r="D7902" s="374" t="s">
        <v>2</v>
      </c>
      <c r="E7902" s="375">
        <v>6.2014999999999998E-4</v>
      </c>
      <c r="F7902" s="268">
        <f>IF(C7902="MAT.",VLOOKUP(A7902,INSUMOS_AUX!A:F,6,FALSE),0)</f>
        <v>170</v>
      </c>
      <c r="G7902" s="375">
        <f>IF(C7902="M.O.",VLOOKUP(A7902,INSUMOS_AUX!A:F,6,FALSE),0)</f>
        <v>0</v>
      </c>
    </row>
    <row r="7903" spans="1:7" ht="21">
      <c r="A7903" s="375">
        <v>36149</v>
      </c>
      <c r="B7903" s="372" t="s">
        <v>4647</v>
      </c>
      <c r="C7903" s="374" t="s">
        <v>43</v>
      </c>
      <c r="D7903" s="374" t="s">
        <v>2</v>
      </c>
      <c r="E7903" s="375">
        <v>3.6000000000000002E-4</v>
      </c>
      <c r="F7903" s="268">
        <f>IF(C7903="MAT.",VLOOKUP(A7903,INSUMOS_AUX!A:F,6,FALSE),0)</f>
        <v>117.5</v>
      </c>
      <c r="G7903" s="375">
        <f>IF(C7903="M.O.",VLOOKUP(A7903,INSUMOS_AUX!A:F,6,FALSE),0)</f>
        <v>0</v>
      </c>
    </row>
    <row r="7904" spans="1:7">
      <c r="A7904" s="375">
        <v>36150</v>
      </c>
      <c r="B7904" s="372" t="s">
        <v>780</v>
      </c>
      <c r="C7904" s="374" t="s">
        <v>43</v>
      </c>
      <c r="D7904" s="374" t="s">
        <v>2</v>
      </c>
      <c r="E7904" s="375">
        <v>1.3231499999999999E-3</v>
      </c>
      <c r="F7904" s="268">
        <f>IF(C7904="MAT.",VLOOKUP(A7904,INSUMOS_AUX!A:F,6,FALSE),0)</f>
        <v>29.7</v>
      </c>
      <c r="G7904" s="375">
        <f>IF(C7904="M.O.",VLOOKUP(A7904,INSUMOS_AUX!A:F,6,FALSE),0)</f>
        <v>0</v>
      </c>
    </row>
    <row r="7905" spans="1:7" ht="21">
      <c r="A7905" s="375">
        <v>36153</v>
      </c>
      <c r="B7905" s="372" t="s">
        <v>4184</v>
      </c>
      <c r="C7905" s="374" t="s">
        <v>43</v>
      </c>
      <c r="D7905" s="374" t="s">
        <v>2</v>
      </c>
      <c r="E7905" s="375">
        <v>5.375E-4</v>
      </c>
      <c r="F7905" s="268">
        <f>IF(C7905="MAT.",VLOOKUP(A7905,INSUMOS_AUX!A:F,6,FALSE),0)</f>
        <v>133.75</v>
      </c>
      <c r="G7905" s="375">
        <f>IF(C7905="M.O.",VLOOKUP(A7905,INSUMOS_AUX!A:F,6,FALSE),0)</f>
        <v>0</v>
      </c>
    </row>
    <row r="7906" spans="1:7">
      <c r="A7906" s="375">
        <v>37370</v>
      </c>
      <c r="B7906" s="372" t="s">
        <v>104</v>
      </c>
      <c r="C7906" s="374" t="s">
        <v>43</v>
      </c>
      <c r="D7906" s="374" t="s">
        <v>97</v>
      </c>
      <c r="E7906" s="375">
        <v>0.5</v>
      </c>
      <c r="F7906" s="268">
        <f>IF(C7906="MAT.",VLOOKUP(A7906,INSUMOS_AUX!A:F,6,FALSE),0)</f>
        <v>1.7</v>
      </c>
      <c r="G7906" s="375">
        <f>IF(C7906="M.O.",VLOOKUP(A7906,INSUMOS_AUX!A:F,6,FALSE),0)</f>
        <v>0</v>
      </c>
    </row>
    <row r="7907" spans="1:7">
      <c r="A7907" s="375">
        <v>37371</v>
      </c>
      <c r="B7907" s="372" t="s">
        <v>105</v>
      </c>
      <c r="C7907" s="374" t="s">
        <v>43</v>
      </c>
      <c r="D7907" s="374" t="s">
        <v>97</v>
      </c>
      <c r="E7907" s="375">
        <v>0.5</v>
      </c>
      <c r="F7907" s="268">
        <f>IF(C7907="MAT.",VLOOKUP(A7907,INSUMOS_AUX!A:F,6,FALSE),0)</f>
        <v>0.64</v>
      </c>
      <c r="G7907" s="375">
        <f>IF(C7907="M.O.",VLOOKUP(A7907,INSUMOS_AUX!A:F,6,FALSE),0)</f>
        <v>0</v>
      </c>
    </row>
    <row r="7908" spans="1:7">
      <c r="A7908" s="375">
        <v>37372</v>
      </c>
      <c r="B7908" s="372" t="s">
        <v>106</v>
      </c>
      <c r="C7908" s="374" t="s">
        <v>43</v>
      </c>
      <c r="D7908" s="374" t="s">
        <v>97</v>
      </c>
      <c r="E7908" s="375">
        <v>0.5</v>
      </c>
      <c r="F7908" s="268">
        <f>IF(C7908="MAT.",VLOOKUP(A7908,INSUMOS_AUX!A:F,6,FALSE),0)</f>
        <v>0.37</v>
      </c>
      <c r="G7908" s="375">
        <f>IF(C7908="M.O.",VLOOKUP(A7908,INSUMOS_AUX!A:F,6,FALSE),0)</f>
        <v>0</v>
      </c>
    </row>
    <row r="7909" spans="1:7">
      <c r="A7909" s="375">
        <v>37373</v>
      </c>
      <c r="B7909" s="372" t="s">
        <v>107</v>
      </c>
      <c r="C7909" s="374" t="s">
        <v>43</v>
      </c>
      <c r="D7909" s="374" t="s">
        <v>97</v>
      </c>
      <c r="E7909" s="375">
        <v>0.5</v>
      </c>
      <c r="F7909" s="268">
        <f>IF(C7909="MAT.",VLOOKUP(A7909,INSUMOS_AUX!A:F,6,FALSE),0)</f>
        <v>0.02</v>
      </c>
      <c r="G7909" s="375">
        <f>IF(C7909="M.O.",VLOOKUP(A7909,INSUMOS_AUX!A:F,6,FALSE),0)</f>
        <v>0</v>
      </c>
    </row>
    <row r="7910" spans="1:7">
      <c r="A7910" s="375">
        <v>38382</v>
      </c>
      <c r="B7910" s="372" t="s">
        <v>2915</v>
      </c>
      <c r="C7910" s="374" t="s">
        <v>43</v>
      </c>
      <c r="D7910" s="374" t="s">
        <v>2</v>
      </c>
      <c r="E7910" s="375">
        <v>1.3649999999999999E-3</v>
      </c>
      <c r="F7910" s="268">
        <f>IF(C7910="MAT.",VLOOKUP(A7910,INSUMOS_AUX!A:F,6,FALSE),0)</f>
        <v>7.37</v>
      </c>
      <c r="G7910" s="375">
        <f>IF(C7910="M.O.",VLOOKUP(A7910,INSUMOS_AUX!A:F,6,FALSE),0)</f>
        <v>0</v>
      </c>
    </row>
    <row r="7911" spans="1:7">
      <c r="A7911" s="375">
        <v>38390</v>
      </c>
      <c r="B7911" s="372" t="s">
        <v>4067</v>
      </c>
      <c r="C7911" s="374" t="s">
        <v>43</v>
      </c>
      <c r="D7911" s="374" t="s">
        <v>2</v>
      </c>
      <c r="E7911" s="375">
        <v>7.5575000000000002E-4</v>
      </c>
      <c r="F7911" s="268">
        <f>IF(C7911="MAT.",VLOOKUP(A7911,INSUMOS_AUX!A:F,6,FALSE),0)</f>
        <v>22.22</v>
      </c>
      <c r="G7911" s="375">
        <f>IF(C7911="M.O.",VLOOKUP(A7911,INSUMOS_AUX!A:F,6,FALSE),0)</f>
        <v>0</v>
      </c>
    </row>
    <row r="7912" spans="1:7">
      <c r="A7912" s="375">
        <v>38393</v>
      </c>
      <c r="B7912" s="372" t="s">
        <v>4066</v>
      </c>
      <c r="C7912" s="374" t="s">
        <v>43</v>
      </c>
      <c r="D7912" s="374" t="s">
        <v>2</v>
      </c>
      <c r="E7912" s="375">
        <v>7.5575000000000002E-4</v>
      </c>
      <c r="F7912" s="268">
        <f>IF(C7912="MAT.",VLOOKUP(A7912,INSUMOS_AUX!A:F,6,FALSE),0)</f>
        <v>10.02</v>
      </c>
      <c r="G7912" s="375">
        <f>IF(C7912="M.O.",VLOOKUP(A7912,INSUMOS_AUX!A:F,6,FALSE),0)</f>
        <v>0</v>
      </c>
    </row>
    <row r="7913" spans="1:7">
      <c r="A7913" s="375">
        <v>38396</v>
      </c>
      <c r="B7913" s="372" t="s">
        <v>4090</v>
      </c>
      <c r="C7913" s="374" t="s">
        <v>43</v>
      </c>
      <c r="D7913" s="374" t="s">
        <v>2</v>
      </c>
      <c r="E7913" s="375">
        <v>2.7100000000000001E-5</v>
      </c>
      <c r="F7913" s="268">
        <f>IF(C7913="MAT.",VLOOKUP(A7913,INSUMOS_AUX!A:F,6,FALSE),0)</f>
        <v>308.81</v>
      </c>
      <c r="G7913" s="375">
        <f>IF(C7913="M.O.",VLOOKUP(A7913,INSUMOS_AUX!A:F,6,FALSE),0)</f>
        <v>0</v>
      </c>
    </row>
    <row r="7914" spans="1:7">
      <c r="A7914" s="375">
        <v>38399</v>
      </c>
      <c r="B7914" s="372" t="s">
        <v>914</v>
      </c>
      <c r="C7914" s="374" t="s">
        <v>43</v>
      </c>
      <c r="D7914" s="374" t="s">
        <v>2</v>
      </c>
      <c r="E7914" s="375">
        <v>1.3540000000000001E-4</v>
      </c>
      <c r="F7914" s="268">
        <f>IF(C7914="MAT.",VLOOKUP(A7914,INSUMOS_AUX!A:F,6,FALSE),0)</f>
        <v>123.87</v>
      </c>
      <c r="G7914" s="375">
        <f>IF(C7914="M.O.",VLOOKUP(A7914,INSUMOS_AUX!A:F,6,FALSE),0)</f>
        <v>0</v>
      </c>
    </row>
    <row r="7915" spans="1:7" ht="21">
      <c r="A7915" s="375">
        <v>38413</v>
      </c>
      <c r="B7915" s="372" t="s">
        <v>2921</v>
      </c>
      <c r="C7915" s="374" t="s">
        <v>43</v>
      </c>
      <c r="D7915" s="374" t="s">
        <v>2</v>
      </c>
      <c r="E7915" s="375">
        <v>2.2050000000000001E-5</v>
      </c>
      <c r="F7915" s="268">
        <f>IF(C7915="MAT.",VLOOKUP(A7915,INSUMOS_AUX!A:F,6,FALSE),0)</f>
        <v>623.17999999999995</v>
      </c>
      <c r="G7915" s="375">
        <f>IF(C7915="M.O.",VLOOKUP(A7915,INSUMOS_AUX!A:F,6,FALSE),0)</f>
        <v>0</v>
      </c>
    </row>
    <row r="7916" spans="1:7">
      <c r="A7916" s="375">
        <v>38476</v>
      </c>
      <c r="B7916" s="372" t="s">
        <v>2266</v>
      </c>
      <c r="C7916" s="374" t="s">
        <v>43</v>
      </c>
      <c r="D7916" s="374" t="s">
        <v>2</v>
      </c>
      <c r="E7916" s="375">
        <v>1.0285000000000001E-4</v>
      </c>
      <c r="F7916" s="268">
        <f>IF(C7916="MAT.",VLOOKUP(A7916,INSUMOS_AUX!A:F,6,FALSE),0)</f>
        <v>186.63</v>
      </c>
      <c r="G7916" s="375">
        <f>IF(C7916="M.O.",VLOOKUP(A7916,INSUMOS_AUX!A:F,6,FALSE),0)</f>
        <v>0</v>
      </c>
    </row>
    <row r="7917" spans="1:7">
      <c r="A7917" s="375">
        <v>38477</v>
      </c>
      <c r="B7917" s="372" t="s">
        <v>2267</v>
      </c>
      <c r="C7917" s="374" t="s">
        <v>43</v>
      </c>
      <c r="D7917" s="374" t="s">
        <v>2</v>
      </c>
      <c r="E7917" s="375">
        <v>2.2050000000000001E-5</v>
      </c>
      <c r="F7917" s="268">
        <f>IF(C7917="MAT.",VLOOKUP(A7917,INSUMOS_AUX!A:F,6,FALSE),0)</f>
        <v>528.54</v>
      </c>
      <c r="G7917" s="375">
        <f>IF(C7917="M.O.",VLOOKUP(A7917,INSUMOS_AUX!A:F,6,FALSE),0)</f>
        <v>0</v>
      </c>
    </row>
    <row r="7918" spans="1:7">
      <c r="A7918" s="96"/>
      <c r="B7918" s="110"/>
      <c r="C7918" s="97"/>
      <c r="D7918" s="97"/>
      <c r="E7918" s="97"/>
      <c r="F7918" s="97"/>
      <c r="G7918" s="97"/>
    </row>
    <row r="7919" spans="1:7">
      <c r="A7919" s="359" t="s">
        <v>6117</v>
      </c>
      <c r="B7919" s="358" t="s">
        <v>6118</v>
      </c>
      <c r="C7919" s="360" t="s">
        <v>75</v>
      </c>
      <c r="D7919" s="360" t="s">
        <v>2</v>
      </c>
      <c r="E7919" s="361">
        <v>53</v>
      </c>
      <c r="F7919" s="361">
        <f t="shared" ref="F7919:G7919" si="262">SUMPRODUCT($E7920:$E7946,F7920:F7946)</f>
        <v>58.949993790000015</v>
      </c>
      <c r="G7919" s="361">
        <f t="shared" si="262"/>
        <v>10.943995999999999</v>
      </c>
    </row>
    <row r="7920" spans="1:7">
      <c r="A7920" s="375">
        <v>10</v>
      </c>
      <c r="B7920" s="372" t="s">
        <v>332</v>
      </c>
      <c r="C7920" s="374" t="s">
        <v>43</v>
      </c>
      <c r="D7920" s="374" t="s">
        <v>2</v>
      </c>
      <c r="E7920" s="375">
        <v>8.0172000000000004E-3</v>
      </c>
      <c r="F7920" s="268">
        <f>IF(C7920="MAT.",VLOOKUP(A7920,INSUMOS_AUX!A:F,6,FALSE),0)</f>
        <v>6.13</v>
      </c>
      <c r="G7920" s="375">
        <f>IF(C7920="M.O.",VLOOKUP(A7920,INSUMOS_AUX!A:F,6,FALSE),0)</f>
        <v>0</v>
      </c>
    </row>
    <row r="7921" spans="1:7">
      <c r="A7921" s="375">
        <v>10853</v>
      </c>
      <c r="B7921" s="372" t="s">
        <v>128</v>
      </c>
      <c r="C7921" s="374" t="s">
        <v>43</v>
      </c>
      <c r="D7921" s="374" t="s">
        <v>2</v>
      </c>
      <c r="E7921" s="375">
        <v>1</v>
      </c>
      <c r="F7921" s="268">
        <f>IF(C7921="MAT.",VLOOKUP(A7921,INSUMOS_AUX!A:F,6,FALSE),0)</f>
        <v>54.94</v>
      </c>
      <c r="G7921" s="375">
        <f>IF(C7921="M.O.",VLOOKUP(A7921,INSUMOS_AUX!A:F,6,FALSE),0)</f>
        <v>0</v>
      </c>
    </row>
    <row r="7922" spans="1:7" ht="21">
      <c r="A7922" s="375">
        <v>11359</v>
      </c>
      <c r="B7922" s="372" t="s">
        <v>5603</v>
      </c>
      <c r="C7922" s="374" t="s">
        <v>43</v>
      </c>
      <c r="D7922" s="374" t="s">
        <v>2</v>
      </c>
      <c r="E7922" s="375">
        <v>6.7700000000000006E-5</v>
      </c>
      <c r="F7922" s="268">
        <f>IF(C7922="MAT.",VLOOKUP(A7922,INSUMOS_AUX!A:F,6,FALSE),0)</f>
        <v>604.45000000000005</v>
      </c>
      <c r="G7922" s="375">
        <f>IF(C7922="M.O.",VLOOKUP(A7922,INSUMOS_AUX!A:F,6,FALSE),0)</f>
        <v>0</v>
      </c>
    </row>
    <row r="7923" spans="1:7">
      <c r="A7923" s="375">
        <v>12815</v>
      </c>
      <c r="B7923" s="372" t="s">
        <v>2406</v>
      </c>
      <c r="C7923" s="374" t="s">
        <v>43</v>
      </c>
      <c r="D7923" s="374" t="s">
        <v>2</v>
      </c>
      <c r="E7923" s="375">
        <v>9.0691000000000001E-3</v>
      </c>
      <c r="F7923" s="268">
        <f>IF(C7923="MAT.",VLOOKUP(A7923,INSUMOS_AUX!A:F,6,FALSE),0)</f>
        <v>5.65</v>
      </c>
      <c r="G7923" s="375">
        <f>IF(C7923="M.O.",VLOOKUP(A7923,INSUMOS_AUX!A:F,6,FALSE),0)</f>
        <v>0</v>
      </c>
    </row>
    <row r="7924" spans="1:7">
      <c r="A7924" s="375">
        <v>12892</v>
      </c>
      <c r="B7924" s="372" t="s">
        <v>328</v>
      </c>
      <c r="C7924" s="374" t="s">
        <v>43</v>
      </c>
      <c r="D7924" s="374" t="s">
        <v>98</v>
      </c>
      <c r="E7924" s="375">
        <v>1.37346E-2</v>
      </c>
      <c r="F7924" s="268">
        <f>IF(C7924="MAT.",VLOOKUP(A7924,INSUMOS_AUX!A:F,6,FALSE),0)</f>
        <v>9</v>
      </c>
      <c r="G7924" s="375">
        <f>IF(C7924="M.O.",VLOOKUP(A7924,INSUMOS_AUX!A:F,6,FALSE),0)</f>
        <v>0</v>
      </c>
    </row>
    <row r="7925" spans="1:7">
      <c r="A7925" s="375">
        <v>12893</v>
      </c>
      <c r="B7925" s="372" t="s">
        <v>329</v>
      </c>
      <c r="C7925" s="374" t="s">
        <v>43</v>
      </c>
      <c r="D7925" s="374" t="s">
        <v>98</v>
      </c>
      <c r="E7925" s="375">
        <v>1.601E-3</v>
      </c>
      <c r="F7925" s="268">
        <f>IF(C7925="MAT.",VLOOKUP(A7925,INSUMOS_AUX!A:F,6,FALSE),0)</f>
        <v>48</v>
      </c>
      <c r="G7925" s="375">
        <f>IF(C7925="M.O.",VLOOKUP(A7925,INSUMOS_AUX!A:F,6,FALSE),0)</f>
        <v>0</v>
      </c>
    </row>
    <row r="7926" spans="1:7">
      <c r="A7926" s="375">
        <v>25966</v>
      </c>
      <c r="B7926" s="372" t="s">
        <v>3980</v>
      </c>
      <c r="C7926" s="374" t="s">
        <v>43</v>
      </c>
      <c r="D7926" s="374" t="s">
        <v>113</v>
      </c>
      <c r="E7926" s="375">
        <v>1.5115E-3</v>
      </c>
      <c r="F7926" s="268">
        <f>IF(C7926="MAT.",VLOOKUP(A7926,INSUMOS_AUX!A:F,6,FALSE),0)</f>
        <v>13.63</v>
      </c>
      <c r="G7926" s="375">
        <f>IF(C7926="M.O.",VLOOKUP(A7926,INSUMOS_AUX!A:F,6,FALSE),0)</f>
        <v>0</v>
      </c>
    </row>
    <row r="7927" spans="1:7">
      <c r="A7927" s="375">
        <v>2711</v>
      </c>
      <c r="B7927" s="372" t="s">
        <v>334</v>
      </c>
      <c r="C7927" s="374" t="s">
        <v>43</v>
      </c>
      <c r="D7927" s="374" t="s">
        <v>2</v>
      </c>
      <c r="E7927" s="375">
        <v>6.646E-4</v>
      </c>
      <c r="F7927" s="268">
        <f>IF(C7927="MAT.",VLOOKUP(A7927,INSUMOS_AUX!A:F,6,FALSE),0)</f>
        <v>100.24</v>
      </c>
      <c r="G7927" s="375">
        <f>IF(C7927="M.O.",VLOOKUP(A7927,INSUMOS_AUX!A:F,6,FALSE),0)</f>
        <v>0</v>
      </c>
    </row>
    <row r="7928" spans="1:7">
      <c r="A7928" s="375">
        <v>36144</v>
      </c>
      <c r="B7928" s="372" t="s">
        <v>4026</v>
      </c>
      <c r="C7928" s="374" t="s">
        <v>43</v>
      </c>
      <c r="D7928" s="374" t="s">
        <v>2</v>
      </c>
      <c r="E7928" s="375">
        <v>0.11148719999999999</v>
      </c>
      <c r="F7928" s="268">
        <f>IF(C7928="MAT.",VLOOKUP(A7928,INSUMOS_AUX!A:F,6,FALSE),0)</f>
        <v>1.1200000000000001</v>
      </c>
      <c r="G7928" s="375">
        <f>IF(C7928="M.O.",VLOOKUP(A7928,INSUMOS_AUX!A:F,6,FALSE),0)</f>
        <v>0</v>
      </c>
    </row>
    <row r="7929" spans="1:7">
      <c r="A7929" s="375">
        <v>36146</v>
      </c>
      <c r="B7929" s="372" t="s">
        <v>3883</v>
      </c>
      <c r="C7929" s="374" t="s">
        <v>43</v>
      </c>
      <c r="D7929" s="374" t="s">
        <v>2</v>
      </c>
      <c r="E7929" s="375">
        <v>1.2403E-3</v>
      </c>
      <c r="F7929" s="268">
        <f>IF(C7929="MAT.",VLOOKUP(A7929,INSUMOS_AUX!A:F,6,FALSE),0)</f>
        <v>170</v>
      </c>
      <c r="G7929" s="375">
        <f>IF(C7929="M.O.",VLOOKUP(A7929,INSUMOS_AUX!A:F,6,FALSE),0)</f>
        <v>0</v>
      </c>
    </row>
    <row r="7930" spans="1:7" ht="21">
      <c r="A7930" s="375">
        <v>36149</v>
      </c>
      <c r="B7930" s="372" t="s">
        <v>4647</v>
      </c>
      <c r="C7930" s="374" t="s">
        <v>43</v>
      </c>
      <c r="D7930" s="374" t="s">
        <v>2</v>
      </c>
      <c r="E7930" s="375">
        <v>7.2000000000000005E-4</v>
      </c>
      <c r="F7930" s="268">
        <f>IF(C7930="MAT.",VLOOKUP(A7930,INSUMOS_AUX!A:F,6,FALSE),0)</f>
        <v>117.5</v>
      </c>
      <c r="G7930" s="375">
        <f>IF(C7930="M.O.",VLOOKUP(A7930,INSUMOS_AUX!A:F,6,FALSE),0)</f>
        <v>0</v>
      </c>
    </row>
    <row r="7931" spans="1:7">
      <c r="A7931" s="375">
        <v>36150</v>
      </c>
      <c r="B7931" s="372" t="s">
        <v>780</v>
      </c>
      <c r="C7931" s="374" t="s">
        <v>43</v>
      </c>
      <c r="D7931" s="374" t="s">
        <v>2</v>
      </c>
      <c r="E7931" s="375">
        <v>2.6462999999999999E-3</v>
      </c>
      <c r="F7931" s="268">
        <f>IF(C7931="MAT.",VLOOKUP(A7931,INSUMOS_AUX!A:F,6,FALSE),0)</f>
        <v>29.7</v>
      </c>
      <c r="G7931" s="375">
        <f>IF(C7931="M.O.",VLOOKUP(A7931,INSUMOS_AUX!A:F,6,FALSE),0)</f>
        <v>0</v>
      </c>
    </row>
    <row r="7932" spans="1:7" ht="21">
      <c r="A7932" s="375">
        <v>36153</v>
      </c>
      <c r="B7932" s="372" t="s">
        <v>4184</v>
      </c>
      <c r="C7932" s="374" t="s">
        <v>43</v>
      </c>
      <c r="D7932" s="374" t="s">
        <v>2</v>
      </c>
      <c r="E7932" s="375">
        <v>1.075E-3</v>
      </c>
      <c r="F7932" s="268">
        <f>IF(C7932="MAT.",VLOOKUP(A7932,INSUMOS_AUX!A:F,6,FALSE),0)</f>
        <v>133.75</v>
      </c>
      <c r="G7932" s="375">
        <f>IF(C7932="M.O.",VLOOKUP(A7932,INSUMOS_AUX!A:F,6,FALSE),0)</f>
        <v>0</v>
      </c>
    </row>
    <row r="7933" spans="1:7">
      <c r="A7933" s="375">
        <v>37370</v>
      </c>
      <c r="B7933" s="372" t="s">
        <v>104</v>
      </c>
      <c r="C7933" s="374" t="s">
        <v>43</v>
      </c>
      <c r="D7933" s="374" t="s">
        <v>97</v>
      </c>
      <c r="E7933" s="375">
        <v>1</v>
      </c>
      <c r="F7933" s="268">
        <f>IF(C7933="MAT.",VLOOKUP(A7933,INSUMOS_AUX!A:F,6,FALSE),0)</f>
        <v>1.7</v>
      </c>
      <c r="G7933" s="375">
        <f>IF(C7933="M.O.",VLOOKUP(A7933,INSUMOS_AUX!A:F,6,FALSE),0)</f>
        <v>0</v>
      </c>
    </row>
    <row r="7934" spans="1:7">
      <c r="A7934" s="375">
        <v>37371</v>
      </c>
      <c r="B7934" s="372" t="s">
        <v>105</v>
      </c>
      <c r="C7934" s="374" t="s">
        <v>43</v>
      </c>
      <c r="D7934" s="374" t="s">
        <v>97</v>
      </c>
      <c r="E7934" s="375">
        <v>1</v>
      </c>
      <c r="F7934" s="268">
        <f>IF(C7934="MAT.",VLOOKUP(A7934,INSUMOS_AUX!A:F,6,FALSE),0)</f>
        <v>0.64</v>
      </c>
      <c r="G7934" s="375">
        <f>IF(C7934="M.O.",VLOOKUP(A7934,INSUMOS_AUX!A:F,6,FALSE),0)</f>
        <v>0</v>
      </c>
    </row>
    <row r="7935" spans="1:7">
      <c r="A7935" s="375">
        <v>37372</v>
      </c>
      <c r="B7935" s="372" t="s">
        <v>106</v>
      </c>
      <c r="C7935" s="374" t="s">
        <v>43</v>
      </c>
      <c r="D7935" s="374" t="s">
        <v>97</v>
      </c>
      <c r="E7935" s="375">
        <v>1</v>
      </c>
      <c r="F7935" s="268">
        <f>IF(C7935="MAT.",VLOOKUP(A7935,INSUMOS_AUX!A:F,6,FALSE),0)</f>
        <v>0.37</v>
      </c>
      <c r="G7935" s="375">
        <f>IF(C7935="M.O.",VLOOKUP(A7935,INSUMOS_AUX!A:F,6,FALSE),0)</f>
        <v>0</v>
      </c>
    </row>
    <row r="7936" spans="1:7">
      <c r="A7936" s="375">
        <v>37373</v>
      </c>
      <c r="B7936" s="372" t="s">
        <v>107</v>
      </c>
      <c r="C7936" s="374" t="s">
        <v>43</v>
      </c>
      <c r="D7936" s="374" t="s">
        <v>97</v>
      </c>
      <c r="E7936" s="375">
        <v>1</v>
      </c>
      <c r="F7936" s="268">
        <f>IF(C7936="MAT.",VLOOKUP(A7936,INSUMOS_AUX!A:F,6,FALSE),0)</f>
        <v>0.02</v>
      </c>
      <c r="G7936" s="375">
        <f>IF(C7936="M.O.",VLOOKUP(A7936,INSUMOS_AUX!A:F,6,FALSE),0)</f>
        <v>0</v>
      </c>
    </row>
    <row r="7937" spans="1:7">
      <c r="A7937" s="375">
        <v>38382</v>
      </c>
      <c r="B7937" s="372" t="s">
        <v>2915</v>
      </c>
      <c r="C7937" s="374" t="s">
        <v>43</v>
      </c>
      <c r="D7937" s="374" t="s">
        <v>2</v>
      </c>
      <c r="E7937" s="375">
        <v>2.7299999999999998E-3</v>
      </c>
      <c r="F7937" s="268">
        <f>IF(C7937="MAT.",VLOOKUP(A7937,INSUMOS_AUX!A:F,6,FALSE),0)</f>
        <v>7.37</v>
      </c>
      <c r="G7937" s="375">
        <f>IF(C7937="M.O.",VLOOKUP(A7937,INSUMOS_AUX!A:F,6,FALSE),0)</f>
        <v>0</v>
      </c>
    </row>
    <row r="7938" spans="1:7">
      <c r="A7938" s="375">
        <v>38390</v>
      </c>
      <c r="B7938" s="372" t="s">
        <v>4067</v>
      </c>
      <c r="C7938" s="374" t="s">
        <v>43</v>
      </c>
      <c r="D7938" s="374" t="s">
        <v>2</v>
      </c>
      <c r="E7938" s="375">
        <v>1.5115E-3</v>
      </c>
      <c r="F7938" s="268">
        <f>IF(C7938="MAT.",VLOOKUP(A7938,INSUMOS_AUX!A:F,6,FALSE),0)</f>
        <v>22.22</v>
      </c>
      <c r="G7938" s="375">
        <f>IF(C7938="M.O.",VLOOKUP(A7938,INSUMOS_AUX!A:F,6,FALSE),0)</f>
        <v>0</v>
      </c>
    </row>
    <row r="7939" spans="1:7">
      <c r="A7939" s="375">
        <v>38393</v>
      </c>
      <c r="B7939" s="372" t="s">
        <v>4066</v>
      </c>
      <c r="C7939" s="374" t="s">
        <v>43</v>
      </c>
      <c r="D7939" s="374" t="s">
        <v>2</v>
      </c>
      <c r="E7939" s="375">
        <v>1.5115E-3</v>
      </c>
      <c r="F7939" s="268">
        <f>IF(C7939="MAT.",VLOOKUP(A7939,INSUMOS_AUX!A:F,6,FALSE),0)</f>
        <v>10.02</v>
      </c>
      <c r="G7939" s="375">
        <f>IF(C7939="M.O.",VLOOKUP(A7939,INSUMOS_AUX!A:F,6,FALSE),0)</f>
        <v>0</v>
      </c>
    </row>
    <row r="7940" spans="1:7">
      <c r="A7940" s="375">
        <v>38396</v>
      </c>
      <c r="B7940" s="372" t="s">
        <v>4090</v>
      </c>
      <c r="C7940" s="374" t="s">
        <v>43</v>
      </c>
      <c r="D7940" s="374" t="s">
        <v>2</v>
      </c>
      <c r="E7940" s="375">
        <v>5.4200000000000003E-5</v>
      </c>
      <c r="F7940" s="268">
        <f>IF(C7940="MAT.",VLOOKUP(A7940,INSUMOS_AUX!A:F,6,FALSE),0)</f>
        <v>308.81</v>
      </c>
      <c r="G7940" s="375">
        <f>IF(C7940="M.O.",VLOOKUP(A7940,INSUMOS_AUX!A:F,6,FALSE),0)</f>
        <v>0</v>
      </c>
    </row>
    <row r="7941" spans="1:7">
      <c r="A7941" s="375">
        <v>38399</v>
      </c>
      <c r="B7941" s="372" t="s">
        <v>914</v>
      </c>
      <c r="C7941" s="374" t="s">
        <v>43</v>
      </c>
      <c r="D7941" s="374" t="s">
        <v>2</v>
      </c>
      <c r="E7941" s="375">
        <v>2.7080000000000002E-4</v>
      </c>
      <c r="F7941" s="268">
        <f>IF(C7941="MAT.",VLOOKUP(A7941,INSUMOS_AUX!A:F,6,FALSE),0)</f>
        <v>123.87</v>
      </c>
      <c r="G7941" s="375">
        <f>IF(C7941="M.O.",VLOOKUP(A7941,INSUMOS_AUX!A:F,6,FALSE),0)</f>
        <v>0</v>
      </c>
    </row>
    <row r="7942" spans="1:7" ht="21">
      <c r="A7942" s="375">
        <v>38413</v>
      </c>
      <c r="B7942" s="372" t="s">
        <v>2921</v>
      </c>
      <c r="C7942" s="374" t="s">
        <v>43</v>
      </c>
      <c r="D7942" s="374" t="s">
        <v>2</v>
      </c>
      <c r="E7942" s="375">
        <v>4.4100000000000001E-5</v>
      </c>
      <c r="F7942" s="268">
        <f>IF(C7942="MAT.",VLOOKUP(A7942,INSUMOS_AUX!A:F,6,FALSE),0)</f>
        <v>623.17999999999995</v>
      </c>
      <c r="G7942" s="375">
        <f>IF(C7942="M.O.",VLOOKUP(A7942,INSUMOS_AUX!A:F,6,FALSE),0)</f>
        <v>0</v>
      </c>
    </row>
    <row r="7943" spans="1:7">
      <c r="A7943" s="375">
        <v>38476</v>
      </c>
      <c r="B7943" s="372" t="s">
        <v>2266</v>
      </c>
      <c r="C7943" s="374" t="s">
        <v>43</v>
      </c>
      <c r="D7943" s="374" t="s">
        <v>2</v>
      </c>
      <c r="E7943" s="375">
        <v>2.0570000000000001E-4</v>
      </c>
      <c r="F7943" s="268">
        <f>IF(C7943="MAT.",VLOOKUP(A7943,INSUMOS_AUX!A:F,6,FALSE),0)</f>
        <v>186.63</v>
      </c>
      <c r="G7943" s="375">
        <f>IF(C7943="M.O.",VLOOKUP(A7943,INSUMOS_AUX!A:F,6,FALSE),0)</f>
        <v>0</v>
      </c>
    </row>
    <row r="7944" spans="1:7">
      <c r="A7944" s="375">
        <v>38477</v>
      </c>
      <c r="B7944" s="372" t="s">
        <v>2267</v>
      </c>
      <c r="C7944" s="374" t="s">
        <v>43</v>
      </c>
      <c r="D7944" s="374" t="s">
        <v>2</v>
      </c>
      <c r="E7944" s="375">
        <v>4.4100000000000001E-5</v>
      </c>
      <c r="F7944" s="268">
        <f>IF(C7944="MAT.",VLOOKUP(A7944,INSUMOS_AUX!A:F,6,FALSE),0)</f>
        <v>528.54</v>
      </c>
      <c r="G7944" s="375">
        <f>IF(C7944="M.O.",VLOOKUP(A7944,INSUMOS_AUX!A:F,6,FALSE),0)</f>
        <v>0</v>
      </c>
    </row>
    <row r="7945" spans="1:7">
      <c r="A7945" s="375">
        <v>4750</v>
      </c>
      <c r="B7945" s="372" t="s">
        <v>110</v>
      </c>
      <c r="C7945" s="374" t="s">
        <v>92</v>
      </c>
      <c r="D7945" s="374" t="s">
        <v>97</v>
      </c>
      <c r="E7945" s="375">
        <v>0.50854999999999995</v>
      </c>
      <c r="F7945" s="268">
        <f>IF(C7945="MAT.",VLOOKUP(A7945,INSUMOS_AUX!A:F,6,FALSE),0)</f>
        <v>0</v>
      </c>
      <c r="G7945" s="375">
        <f>IF(C7945="M.O.",VLOOKUP(A7945,INSUMOS_AUX!A:F,6,FALSE),0)</f>
        <v>13.35</v>
      </c>
    </row>
    <row r="7946" spans="1:7">
      <c r="A7946" s="375">
        <v>6111</v>
      </c>
      <c r="B7946" s="372" t="s">
        <v>109</v>
      </c>
      <c r="C7946" s="374" t="s">
        <v>92</v>
      </c>
      <c r="D7946" s="374" t="s">
        <v>97</v>
      </c>
      <c r="E7946" s="375">
        <v>0.50854999999999995</v>
      </c>
      <c r="F7946" s="268">
        <f>IF(C7946="MAT.",VLOOKUP(A7946,INSUMOS_AUX!A:F,6,FALSE),0)</f>
        <v>0</v>
      </c>
      <c r="G7946" s="375">
        <f>IF(C7946="M.O.",VLOOKUP(A7946,INSUMOS_AUX!A:F,6,FALSE),0)</f>
        <v>8.17</v>
      </c>
    </row>
    <row r="7947" spans="1:7">
      <c r="A7947" s="96"/>
      <c r="B7947" s="110"/>
      <c r="C7947" s="97"/>
      <c r="D7947" s="97"/>
      <c r="E7947" s="97"/>
      <c r="F7947" s="97"/>
      <c r="G7947" s="97"/>
    </row>
    <row r="7948" spans="1:7">
      <c r="A7948" s="359" t="s">
        <v>6119</v>
      </c>
      <c r="B7948" s="358" t="s">
        <v>6120</v>
      </c>
      <c r="C7948" s="360" t="s">
        <v>75</v>
      </c>
      <c r="D7948" s="360" t="s">
        <v>2</v>
      </c>
      <c r="E7948" s="361">
        <v>2</v>
      </c>
      <c r="F7948" s="361">
        <f t="shared" ref="F7948:G7948" si="263">SUMPRODUCT($E7949:$E7974,F7949:F7974)</f>
        <v>59.004996894999998</v>
      </c>
      <c r="G7948" s="361">
        <f t="shared" si="263"/>
        <v>4.1548534999999998</v>
      </c>
    </row>
    <row r="7949" spans="1:7">
      <c r="A7949" s="375">
        <v>10</v>
      </c>
      <c r="B7949" s="372" t="s">
        <v>332</v>
      </c>
      <c r="C7949" s="374" t="s">
        <v>43</v>
      </c>
      <c r="D7949" s="374" t="s">
        <v>2</v>
      </c>
      <c r="E7949" s="375">
        <v>4.0086000000000002E-3</v>
      </c>
      <c r="F7949" s="268">
        <f>IF(C7949="MAT.",VLOOKUP(A7949,INSUMOS_AUX!A:F,6,FALSE),0)</f>
        <v>6.13</v>
      </c>
      <c r="G7949" s="375">
        <f>IF(C7949="M.O.",VLOOKUP(A7949,INSUMOS_AUX!A:F,6,FALSE),0)</f>
        <v>0</v>
      </c>
    </row>
    <row r="7950" spans="1:7" ht="21">
      <c r="A7950" s="375">
        <v>11359</v>
      </c>
      <c r="B7950" s="372" t="s">
        <v>5603</v>
      </c>
      <c r="C7950" s="374" t="s">
        <v>43</v>
      </c>
      <c r="D7950" s="374" t="s">
        <v>2</v>
      </c>
      <c r="E7950" s="375">
        <v>3.3850000000000003E-5</v>
      </c>
      <c r="F7950" s="268">
        <f>IF(C7950="MAT.",VLOOKUP(A7950,INSUMOS_AUX!A:F,6,FALSE),0)</f>
        <v>604.45000000000005</v>
      </c>
      <c r="G7950" s="375">
        <f>IF(C7950="M.O.",VLOOKUP(A7950,INSUMOS_AUX!A:F,6,FALSE),0)</f>
        <v>0</v>
      </c>
    </row>
    <row r="7951" spans="1:7">
      <c r="A7951" s="375">
        <v>12815</v>
      </c>
      <c r="B7951" s="372" t="s">
        <v>2406</v>
      </c>
      <c r="C7951" s="374" t="s">
        <v>43</v>
      </c>
      <c r="D7951" s="374" t="s">
        <v>2</v>
      </c>
      <c r="E7951" s="375">
        <v>4.53455E-3</v>
      </c>
      <c r="F7951" s="268">
        <f>IF(C7951="MAT.",VLOOKUP(A7951,INSUMOS_AUX!A:F,6,FALSE),0)</f>
        <v>5.65</v>
      </c>
      <c r="G7951" s="375">
        <f>IF(C7951="M.O.",VLOOKUP(A7951,INSUMOS_AUX!A:F,6,FALSE),0)</f>
        <v>0</v>
      </c>
    </row>
    <row r="7952" spans="1:7">
      <c r="A7952" s="375">
        <v>12892</v>
      </c>
      <c r="B7952" s="372" t="s">
        <v>328</v>
      </c>
      <c r="C7952" s="374" t="s">
        <v>43</v>
      </c>
      <c r="D7952" s="374" t="s">
        <v>98</v>
      </c>
      <c r="E7952" s="375">
        <v>6.8672999999999998E-3</v>
      </c>
      <c r="F7952" s="268">
        <f>IF(C7952="MAT.",VLOOKUP(A7952,INSUMOS_AUX!A:F,6,FALSE),0)</f>
        <v>9</v>
      </c>
      <c r="G7952" s="375">
        <f>IF(C7952="M.O.",VLOOKUP(A7952,INSUMOS_AUX!A:F,6,FALSE),0)</f>
        <v>0</v>
      </c>
    </row>
    <row r="7953" spans="1:7">
      <c r="A7953" s="375">
        <v>12893</v>
      </c>
      <c r="B7953" s="372" t="s">
        <v>329</v>
      </c>
      <c r="C7953" s="374" t="s">
        <v>43</v>
      </c>
      <c r="D7953" s="374" t="s">
        <v>98</v>
      </c>
      <c r="E7953" s="375">
        <v>8.005E-4</v>
      </c>
      <c r="F7953" s="268">
        <f>IF(C7953="MAT.",VLOOKUP(A7953,INSUMOS_AUX!A:F,6,FALSE),0)</f>
        <v>48</v>
      </c>
      <c r="G7953" s="375">
        <f>IF(C7953="M.O.",VLOOKUP(A7953,INSUMOS_AUX!A:F,6,FALSE),0)</f>
        <v>0</v>
      </c>
    </row>
    <row r="7954" spans="1:7">
      <c r="A7954" s="375">
        <v>25966</v>
      </c>
      <c r="B7954" s="372" t="s">
        <v>3980</v>
      </c>
      <c r="C7954" s="374" t="s">
        <v>43</v>
      </c>
      <c r="D7954" s="374" t="s">
        <v>113</v>
      </c>
      <c r="E7954" s="375">
        <v>7.5575000000000002E-4</v>
      </c>
      <c r="F7954" s="268">
        <f>IF(C7954="MAT.",VLOOKUP(A7954,INSUMOS_AUX!A:F,6,FALSE),0)</f>
        <v>13.63</v>
      </c>
      <c r="G7954" s="375">
        <f>IF(C7954="M.O.",VLOOKUP(A7954,INSUMOS_AUX!A:F,6,FALSE),0)</f>
        <v>0</v>
      </c>
    </row>
    <row r="7955" spans="1:7">
      <c r="A7955" s="375">
        <v>2711</v>
      </c>
      <c r="B7955" s="372" t="s">
        <v>334</v>
      </c>
      <c r="C7955" s="374" t="s">
        <v>43</v>
      </c>
      <c r="D7955" s="374" t="s">
        <v>2</v>
      </c>
      <c r="E7955" s="375">
        <v>3.323E-4</v>
      </c>
      <c r="F7955" s="268">
        <f>IF(C7955="MAT.",VLOOKUP(A7955,INSUMOS_AUX!A:F,6,FALSE),0)</f>
        <v>100.24</v>
      </c>
      <c r="G7955" s="375">
        <f>IF(C7955="M.O.",VLOOKUP(A7955,INSUMOS_AUX!A:F,6,FALSE),0)</f>
        <v>0</v>
      </c>
    </row>
    <row r="7956" spans="1:7">
      <c r="A7956" s="375">
        <v>36144</v>
      </c>
      <c r="B7956" s="372" t="s">
        <v>4026</v>
      </c>
      <c r="C7956" s="374" t="s">
        <v>43</v>
      </c>
      <c r="D7956" s="374" t="s">
        <v>2</v>
      </c>
      <c r="E7956" s="375">
        <v>5.5743599999999997E-2</v>
      </c>
      <c r="F7956" s="268">
        <f>IF(C7956="MAT.",VLOOKUP(A7956,INSUMOS_AUX!A:F,6,FALSE),0)</f>
        <v>1.1200000000000001</v>
      </c>
      <c r="G7956" s="375">
        <f>IF(C7956="M.O.",VLOOKUP(A7956,INSUMOS_AUX!A:F,6,FALSE),0)</f>
        <v>0</v>
      </c>
    </row>
    <row r="7957" spans="1:7">
      <c r="A7957" s="375">
        <v>36146</v>
      </c>
      <c r="B7957" s="372" t="s">
        <v>3883</v>
      </c>
      <c r="C7957" s="374" t="s">
        <v>43</v>
      </c>
      <c r="D7957" s="374" t="s">
        <v>2</v>
      </c>
      <c r="E7957" s="375">
        <v>6.2014999999999998E-4</v>
      </c>
      <c r="F7957" s="268">
        <f>IF(C7957="MAT.",VLOOKUP(A7957,INSUMOS_AUX!A:F,6,FALSE),0)</f>
        <v>170</v>
      </c>
      <c r="G7957" s="375">
        <f>IF(C7957="M.O.",VLOOKUP(A7957,INSUMOS_AUX!A:F,6,FALSE),0)</f>
        <v>0</v>
      </c>
    </row>
    <row r="7958" spans="1:7" ht="21">
      <c r="A7958" s="375">
        <v>36149</v>
      </c>
      <c r="B7958" s="372" t="s">
        <v>4647</v>
      </c>
      <c r="C7958" s="374" t="s">
        <v>43</v>
      </c>
      <c r="D7958" s="374" t="s">
        <v>2</v>
      </c>
      <c r="E7958" s="375">
        <v>3.6000000000000002E-4</v>
      </c>
      <c r="F7958" s="268">
        <f>IF(C7958="MAT.",VLOOKUP(A7958,INSUMOS_AUX!A:F,6,FALSE),0)</f>
        <v>117.5</v>
      </c>
      <c r="G7958" s="375">
        <f>IF(C7958="M.O.",VLOOKUP(A7958,INSUMOS_AUX!A:F,6,FALSE),0)</f>
        <v>0</v>
      </c>
    </row>
    <row r="7959" spans="1:7">
      <c r="A7959" s="375">
        <v>36150</v>
      </c>
      <c r="B7959" s="372" t="s">
        <v>780</v>
      </c>
      <c r="C7959" s="374" t="s">
        <v>43</v>
      </c>
      <c r="D7959" s="374" t="s">
        <v>2</v>
      </c>
      <c r="E7959" s="375">
        <v>1.3231499999999999E-3</v>
      </c>
      <c r="F7959" s="268">
        <f>IF(C7959="MAT.",VLOOKUP(A7959,INSUMOS_AUX!A:F,6,FALSE),0)</f>
        <v>29.7</v>
      </c>
      <c r="G7959" s="375">
        <f>IF(C7959="M.O.",VLOOKUP(A7959,INSUMOS_AUX!A:F,6,FALSE),0)</f>
        <v>0</v>
      </c>
    </row>
    <row r="7960" spans="1:7" ht="21">
      <c r="A7960" s="375">
        <v>36153</v>
      </c>
      <c r="B7960" s="372" t="s">
        <v>4184</v>
      </c>
      <c r="C7960" s="374" t="s">
        <v>43</v>
      </c>
      <c r="D7960" s="374" t="s">
        <v>2</v>
      </c>
      <c r="E7960" s="375">
        <v>5.375E-4</v>
      </c>
      <c r="F7960" s="268">
        <f>IF(C7960="MAT.",VLOOKUP(A7960,INSUMOS_AUX!A:F,6,FALSE),0)</f>
        <v>133.75</v>
      </c>
      <c r="G7960" s="375">
        <f>IF(C7960="M.O.",VLOOKUP(A7960,INSUMOS_AUX!A:F,6,FALSE),0)</f>
        <v>0</v>
      </c>
    </row>
    <row r="7961" spans="1:7">
      <c r="A7961" s="375">
        <v>37370</v>
      </c>
      <c r="B7961" s="372" t="s">
        <v>104</v>
      </c>
      <c r="C7961" s="374" t="s">
        <v>43</v>
      </c>
      <c r="D7961" s="374" t="s">
        <v>97</v>
      </c>
      <c r="E7961" s="375">
        <v>0.5</v>
      </c>
      <c r="F7961" s="268">
        <f>IF(C7961="MAT.",VLOOKUP(A7961,INSUMOS_AUX!A:F,6,FALSE),0)</f>
        <v>1.7</v>
      </c>
      <c r="G7961" s="375">
        <f>IF(C7961="M.O.",VLOOKUP(A7961,INSUMOS_AUX!A:F,6,FALSE),0)</f>
        <v>0</v>
      </c>
    </row>
    <row r="7962" spans="1:7">
      <c r="A7962" s="375">
        <v>37371</v>
      </c>
      <c r="B7962" s="372" t="s">
        <v>105</v>
      </c>
      <c r="C7962" s="374" t="s">
        <v>43</v>
      </c>
      <c r="D7962" s="374" t="s">
        <v>97</v>
      </c>
      <c r="E7962" s="375">
        <v>0.5</v>
      </c>
      <c r="F7962" s="268">
        <f>IF(C7962="MAT.",VLOOKUP(A7962,INSUMOS_AUX!A:F,6,FALSE),0)</f>
        <v>0.64</v>
      </c>
      <c r="G7962" s="375">
        <f>IF(C7962="M.O.",VLOOKUP(A7962,INSUMOS_AUX!A:F,6,FALSE),0)</f>
        <v>0</v>
      </c>
    </row>
    <row r="7963" spans="1:7">
      <c r="A7963" s="375">
        <v>37372</v>
      </c>
      <c r="B7963" s="372" t="s">
        <v>106</v>
      </c>
      <c r="C7963" s="374" t="s">
        <v>43</v>
      </c>
      <c r="D7963" s="374" t="s">
        <v>97</v>
      </c>
      <c r="E7963" s="375">
        <v>0.5</v>
      </c>
      <c r="F7963" s="268">
        <f>IF(C7963="MAT.",VLOOKUP(A7963,INSUMOS_AUX!A:F,6,FALSE),0)</f>
        <v>0.37</v>
      </c>
      <c r="G7963" s="375">
        <f>IF(C7963="M.O.",VLOOKUP(A7963,INSUMOS_AUX!A:F,6,FALSE),0)</f>
        <v>0</v>
      </c>
    </row>
    <row r="7964" spans="1:7">
      <c r="A7964" s="375">
        <v>37373</v>
      </c>
      <c r="B7964" s="372" t="s">
        <v>107</v>
      </c>
      <c r="C7964" s="374" t="s">
        <v>43</v>
      </c>
      <c r="D7964" s="374" t="s">
        <v>97</v>
      </c>
      <c r="E7964" s="375">
        <v>0.5</v>
      </c>
      <c r="F7964" s="268">
        <f>IF(C7964="MAT.",VLOOKUP(A7964,INSUMOS_AUX!A:F,6,FALSE),0)</f>
        <v>0.02</v>
      </c>
      <c r="G7964" s="375">
        <f>IF(C7964="M.O.",VLOOKUP(A7964,INSUMOS_AUX!A:F,6,FALSE),0)</f>
        <v>0</v>
      </c>
    </row>
    <row r="7965" spans="1:7">
      <c r="A7965" s="375">
        <v>38382</v>
      </c>
      <c r="B7965" s="372" t="s">
        <v>2915</v>
      </c>
      <c r="C7965" s="374" t="s">
        <v>43</v>
      </c>
      <c r="D7965" s="374" t="s">
        <v>2</v>
      </c>
      <c r="E7965" s="375">
        <v>1.3649999999999999E-3</v>
      </c>
      <c r="F7965" s="268">
        <f>IF(C7965="MAT.",VLOOKUP(A7965,INSUMOS_AUX!A:F,6,FALSE),0)</f>
        <v>7.37</v>
      </c>
      <c r="G7965" s="375">
        <f>IF(C7965="M.O.",VLOOKUP(A7965,INSUMOS_AUX!A:F,6,FALSE),0)</f>
        <v>0</v>
      </c>
    </row>
    <row r="7966" spans="1:7">
      <c r="A7966" s="375">
        <v>38390</v>
      </c>
      <c r="B7966" s="372" t="s">
        <v>4067</v>
      </c>
      <c r="C7966" s="374" t="s">
        <v>43</v>
      </c>
      <c r="D7966" s="374" t="s">
        <v>2</v>
      </c>
      <c r="E7966" s="375">
        <v>7.5575000000000002E-4</v>
      </c>
      <c r="F7966" s="268">
        <f>IF(C7966="MAT.",VLOOKUP(A7966,INSUMOS_AUX!A:F,6,FALSE),0)</f>
        <v>22.22</v>
      </c>
      <c r="G7966" s="375">
        <f>IF(C7966="M.O.",VLOOKUP(A7966,INSUMOS_AUX!A:F,6,FALSE),0)</f>
        <v>0</v>
      </c>
    </row>
    <row r="7967" spans="1:7">
      <c r="A7967" s="375">
        <v>38393</v>
      </c>
      <c r="B7967" s="372" t="s">
        <v>4066</v>
      </c>
      <c r="C7967" s="374" t="s">
        <v>43</v>
      </c>
      <c r="D7967" s="374" t="s">
        <v>2</v>
      </c>
      <c r="E7967" s="375">
        <v>7.5575000000000002E-4</v>
      </c>
      <c r="F7967" s="268">
        <f>IF(C7967="MAT.",VLOOKUP(A7967,INSUMOS_AUX!A:F,6,FALSE),0)</f>
        <v>10.02</v>
      </c>
      <c r="G7967" s="375">
        <f>IF(C7967="M.O.",VLOOKUP(A7967,INSUMOS_AUX!A:F,6,FALSE),0)</f>
        <v>0</v>
      </c>
    </row>
    <row r="7968" spans="1:7">
      <c r="A7968" s="375">
        <v>38396</v>
      </c>
      <c r="B7968" s="372" t="s">
        <v>4090</v>
      </c>
      <c r="C7968" s="374" t="s">
        <v>43</v>
      </c>
      <c r="D7968" s="374" t="s">
        <v>2</v>
      </c>
      <c r="E7968" s="375">
        <v>2.7100000000000001E-5</v>
      </c>
      <c r="F7968" s="268">
        <f>IF(C7968="MAT.",VLOOKUP(A7968,INSUMOS_AUX!A:F,6,FALSE),0)</f>
        <v>308.81</v>
      </c>
      <c r="G7968" s="375">
        <f>IF(C7968="M.O.",VLOOKUP(A7968,INSUMOS_AUX!A:F,6,FALSE),0)</f>
        <v>0</v>
      </c>
    </row>
    <row r="7969" spans="1:7">
      <c r="A7969" s="375">
        <v>38399</v>
      </c>
      <c r="B7969" s="372" t="s">
        <v>914</v>
      </c>
      <c r="C7969" s="374" t="s">
        <v>43</v>
      </c>
      <c r="D7969" s="374" t="s">
        <v>2</v>
      </c>
      <c r="E7969" s="375">
        <v>1.3540000000000001E-4</v>
      </c>
      <c r="F7969" s="268">
        <f>IF(C7969="MAT.",VLOOKUP(A7969,INSUMOS_AUX!A:F,6,FALSE),0)</f>
        <v>123.87</v>
      </c>
      <c r="G7969" s="375">
        <f>IF(C7969="M.O.",VLOOKUP(A7969,INSUMOS_AUX!A:F,6,FALSE),0)</f>
        <v>0</v>
      </c>
    </row>
    <row r="7970" spans="1:7" ht="21">
      <c r="A7970" s="375">
        <v>38413</v>
      </c>
      <c r="B7970" s="372" t="s">
        <v>2921</v>
      </c>
      <c r="C7970" s="374" t="s">
        <v>43</v>
      </c>
      <c r="D7970" s="374" t="s">
        <v>2</v>
      </c>
      <c r="E7970" s="375">
        <v>2.2050000000000001E-5</v>
      </c>
      <c r="F7970" s="268">
        <f>IF(C7970="MAT.",VLOOKUP(A7970,INSUMOS_AUX!A:F,6,FALSE),0)</f>
        <v>623.17999999999995</v>
      </c>
      <c r="G7970" s="375">
        <f>IF(C7970="M.O.",VLOOKUP(A7970,INSUMOS_AUX!A:F,6,FALSE),0)</f>
        <v>0</v>
      </c>
    </row>
    <row r="7971" spans="1:7">
      <c r="A7971" s="375">
        <v>38476</v>
      </c>
      <c r="B7971" s="372" t="s">
        <v>2266</v>
      </c>
      <c r="C7971" s="374" t="s">
        <v>43</v>
      </c>
      <c r="D7971" s="374" t="s">
        <v>2</v>
      </c>
      <c r="E7971" s="375">
        <v>1.0285000000000001E-4</v>
      </c>
      <c r="F7971" s="268">
        <f>IF(C7971="MAT.",VLOOKUP(A7971,INSUMOS_AUX!A:F,6,FALSE),0)</f>
        <v>186.63</v>
      </c>
      <c r="G7971" s="375">
        <f>IF(C7971="M.O.",VLOOKUP(A7971,INSUMOS_AUX!A:F,6,FALSE),0)</f>
        <v>0</v>
      </c>
    </row>
    <row r="7972" spans="1:7">
      <c r="A7972" s="375">
        <v>38477</v>
      </c>
      <c r="B7972" s="372" t="s">
        <v>2267</v>
      </c>
      <c r="C7972" s="374" t="s">
        <v>43</v>
      </c>
      <c r="D7972" s="374" t="s">
        <v>2</v>
      </c>
      <c r="E7972" s="375">
        <v>2.2050000000000001E-5</v>
      </c>
      <c r="F7972" s="268">
        <f>IF(C7972="MAT.",VLOOKUP(A7972,INSUMOS_AUX!A:F,6,FALSE),0)</f>
        <v>528.54</v>
      </c>
      <c r="G7972" s="375">
        <f>IF(C7972="M.O.",VLOOKUP(A7972,INSUMOS_AUX!A:F,6,FALSE),0)</f>
        <v>0</v>
      </c>
    </row>
    <row r="7973" spans="1:7">
      <c r="A7973" s="375">
        <v>6111</v>
      </c>
      <c r="B7973" s="372" t="s">
        <v>109</v>
      </c>
      <c r="C7973" s="374" t="s">
        <v>92</v>
      </c>
      <c r="D7973" s="374" t="s">
        <v>97</v>
      </c>
      <c r="E7973" s="375">
        <v>0.50854999999999995</v>
      </c>
      <c r="F7973" s="268">
        <f>IF(C7973="MAT.",VLOOKUP(A7973,INSUMOS_AUX!A:F,6,FALSE),0)</f>
        <v>0</v>
      </c>
      <c r="G7973" s="375">
        <f>IF(C7973="M.O.",VLOOKUP(A7973,INSUMOS_AUX!A:F,6,FALSE),0)</f>
        <v>8.17</v>
      </c>
    </row>
    <row r="7974" spans="1:7">
      <c r="A7974" s="375" t="s">
        <v>6482</v>
      </c>
      <c r="B7974" s="372" t="s">
        <v>6483</v>
      </c>
      <c r="C7974" s="374" t="s">
        <v>43</v>
      </c>
      <c r="D7974" s="374" t="s">
        <v>2</v>
      </c>
      <c r="E7974" s="375">
        <v>1</v>
      </c>
      <c r="F7974" s="268">
        <f>IF(C7974="MAT.",VLOOKUP(A7974,INSUMOS_AUX!A:F,6,FALSE),0)</f>
        <v>57</v>
      </c>
      <c r="G7974" s="375">
        <f>IF(C7974="M.O.",VLOOKUP(A7974,INSUMOS_AUX!A:F,6,FALSE),0)</f>
        <v>0</v>
      </c>
    </row>
    <row r="7975" spans="1:7">
      <c r="A7975" s="96"/>
      <c r="B7975" s="110"/>
      <c r="C7975" s="97"/>
      <c r="D7975" s="97"/>
      <c r="E7975" s="97"/>
      <c r="F7975" s="97"/>
      <c r="G7975" s="97"/>
    </row>
    <row r="7976" spans="1:7" ht="21">
      <c r="A7976" s="359" t="s">
        <v>6121</v>
      </c>
      <c r="B7976" s="358" t="s">
        <v>6122</v>
      </c>
      <c r="C7976" s="360" t="s">
        <v>75</v>
      </c>
      <c r="D7976" s="360" t="s">
        <v>2</v>
      </c>
      <c r="E7976" s="361">
        <v>1</v>
      </c>
      <c r="F7976" s="361">
        <f t="shared" ref="F7976:G7976" si="264">SUMPRODUCT($E7977:$E8008,F7977:F8008)</f>
        <v>230.35769439101995</v>
      </c>
      <c r="G7976" s="361">
        <f t="shared" si="264"/>
        <v>16.0003338484</v>
      </c>
    </row>
    <row r="7977" spans="1:7">
      <c r="A7977" s="375">
        <v>10</v>
      </c>
      <c r="B7977" s="372" t="s">
        <v>332</v>
      </c>
      <c r="C7977" s="374" t="s">
        <v>43</v>
      </c>
      <c r="D7977" s="374" t="s">
        <v>2</v>
      </c>
      <c r="E7977" s="375">
        <v>1.4440580999999999E-2</v>
      </c>
      <c r="F7977" s="268">
        <f>IF(C7977="MAT.",VLOOKUP(A7977,INSUMOS_AUX!A:F,6,FALSE),0)</f>
        <v>6.13</v>
      </c>
      <c r="G7977" s="375">
        <f>IF(C7977="M.O.",VLOOKUP(A7977,INSUMOS_AUX!A:F,6,FALSE),0)</f>
        <v>0</v>
      </c>
    </row>
    <row r="7978" spans="1:7" ht="21">
      <c r="A7978" s="375">
        <v>11359</v>
      </c>
      <c r="B7978" s="372" t="s">
        <v>5603</v>
      </c>
      <c r="C7978" s="374" t="s">
        <v>43</v>
      </c>
      <c r="D7978" s="374" t="s">
        <v>2</v>
      </c>
      <c r="E7978" s="375">
        <v>1.21941E-4</v>
      </c>
      <c r="F7978" s="268">
        <f>IF(C7978="MAT.",VLOOKUP(A7978,INSUMOS_AUX!A:F,6,FALSE),0)</f>
        <v>604.45000000000005</v>
      </c>
      <c r="G7978" s="375">
        <f>IF(C7978="M.O.",VLOOKUP(A7978,INSUMOS_AUX!A:F,6,FALSE),0)</f>
        <v>0</v>
      </c>
    </row>
    <row r="7979" spans="1:7">
      <c r="A7979" s="375">
        <v>1213</v>
      </c>
      <c r="B7979" s="372" t="s">
        <v>96</v>
      </c>
      <c r="C7979" s="374" t="s">
        <v>92</v>
      </c>
      <c r="D7979" s="374" t="s">
        <v>97</v>
      </c>
      <c r="E7979" s="375">
        <v>0.20186000000000001</v>
      </c>
      <c r="F7979" s="268">
        <f>IF(C7979="MAT.",VLOOKUP(A7979,INSUMOS_AUX!A:F,6,FALSE),0)</f>
        <v>0</v>
      </c>
      <c r="G7979" s="375">
        <f>IF(C7979="M.O.",VLOOKUP(A7979,INSUMOS_AUX!A:F,6,FALSE),0)</f>
        <v>13.35</v>
      </c>
    </row>
    <row r="7980" spans="1:7">
      <c r="A7980" s="375">
        <v>12815</v>
      </c>
      <c r="B7980" s="372" t="s">
        <v>2406</v>
      </c>
      <c r="C7980" s="374" t="s">
        <v>43</v>
      </c>
      <c r="D7980" s="374" t="s">
        <v>2</v>
      </c>
      <c r="E7980" s="375">
        <v>1.6335262999999999E-2</v>
      </c>
      <c r="F7980" s="268">
        <f>IF(C7980="MAT.",VLOOKUP(A7980,INSUMOS_AUX!A:F,6,FALSE),0)</f>
        <v>5.65</v>
      </c>
      <c r="G7980" s="375">
        <f>IF(C7980="M.O.",VLOOKUP(A7980,INSUMOS_AUX!A:F,6,FALSE),0)</f>
        <v>0</v>
      </c>
    </row>
    <row r="7981" spans="1:7">
      <c r="A7981" s="375">
        <v>12892</v>
      </c>
      <c r="B7981" s="372" t="s">
        <v>328</v>
      </c>
      <c r="C7981" s="374" t="s">
        <v>43</v>
      </c>
      <c r="D7981" s="374" t="s">
        <v>98</v>
      </c>
      <c r="E7981" s="375">
        <v>2.4738762000000001E-2</v>
      </c>
      <c r="F7981" s="268">
        <f>IF(C7981="MAT.",VLOOKUP(A7981,INSUMOS_AUX!A:F,6,FALSE),0)</f>
        <v>9</v>
      </c>
      <c r="G7981" s="375">
        <f>IF(C7981="M.O.",VLOOKUP(A7981,INSUMOS_AUX!A:F,6,FALSE),0)</f>
        <v>0</v>
      </c>
    </row>
    <row r="7982" spans="1:7">
      <c r="A7982" s="375">
        <v>12893</v>
      </c>
      <c r="B7982" s="372" t="s">
        <v>329</v>
      </c>
      <c r="C7982" s="374" t="s">
        <v>43</v>
      </c>
      <c r="D7982" s="374" t="s">
        <v>98</v>
      </c>
      <c r="E7982" s="375">
        <v>2.8837210000000001E-3</v>
      </c>
      <c r="F7982" s="268">
        <f>IF(C7982="MAT.",VLOOKUP(A7982,INSUMOS_AUX!A:F,6,FALSE),0)</f>
        <v>48</v>
      </c>
      <c r="G7982" s="375">
        <f>IF(C7982="M.O.",VLOOKUP(A7982,INSUMOS_AUX!A:F,6,FALSE),0)</f>
        <v>0</v>
      </c>
    </row>
    <row r="7983" spans="1:7">
      <c r="A7983" s="375">
        <v>1379</v>
      </c>
      <c r="B7983" s="372" t="s">
        <v>335</v>
      </c>
      <c r="C7983" s="374" t="s">
        <v>43</v>
      </c>
      <c r="D7983" s="374" t="s">
        <v>94</v>
      </c>
      <c r="E7983" s="375">
        <v>16.6632</v>
      </c>
      <c r="F7983" s="268">
        <f>IF(C7983="MAT.",VLOOKUP(A7983,INSUMOS_AUX!A:F,6,FALSE),0)</f>
        <v>0.42</v>
      </c>
      <c r="G7983" s="375">
        <f>IF(C7983="M.O.",VLOOKUP(A7983,INSUMOS_AUX!A:F,6,FALSE),0)</f>
        <v>0</v>
      </c>
    </row>
    <row r="7984" spans="1:7" ht="21">
      <c r="A7984" s="375">
        <v>21012</v>
      </c>
      <c r="B7984" s="372" t="s">
        <v>6484</v>
      </c>
      <c r="C7984" s="374" t="s">
        <v>43</v>
      </c>
      <c r="D7984" s="374" t="s">
        <v>78</v>
      </c>
      <c r="E7984" s="375">
        <v>1.8</v>
      </c>
      <c r="F7984" s="268">
        <f>IF(C7984="MAT.",VLOOKUP(A7984,INSUMOS_AUX!A:F,6,FALSE),0)</f>
        <v>26.62</v>
      </c>
      <c r="G7984" s="375">
        <f>IF(C7984="M.O.",VLOOKUP(A7984,INSUMOS_AUX!A:F,6,FALSE),0)</f>
        <v>0</v>
      </c>
    </row>
    <row r="7985" spans="1:7">
      <c r="A7985" s="375">
        <v>25966</v>
      </c>
      <c r="B7985" s="372" t="s">
        <v>3980</v>
      </c>
      <c r="C7985" s="374" t="s">
        <v>43</v>
      </c>
      <c r="D7985" s="374" t="s">
        <v>113</v>
      </c>
      <c r="E7985" s="375">
        <v>2.7225140000000001E-3</v>
      </c>
      <c r="F7985" s="268">
        <f>IF(C7985="MAT.",VLOOKUP(A7985,INSUMOS_AUX!A:F,6,FALSE),0)</f>
        <v>13.63</v>
      </c>
      <c r="G7985" s="375">
        <f>IF(C7985="M.O.",VLOOKUP(A7985,INSUMOS_AUX!A:F,6,FALSE),0)</f>
        <v>0</v>
      </c>
    </row>
    <row r="7986" spans="1:7">
      <c r="A7986" s="375">
        <v>2711</v>
      </c>
      <c r="B7986" s="372" t="s">
        <v>334</v>
      </c>
      <c r="C7986" s="374" t="s">
        <v>43</v>
      </c>
      <c r="D7986" s="374" t="s">
        <v>2</v>
      </c>
      <c r="E7986" s="375">
        <v>1.1970780000000001E-3</v>
      </c>
      <c r="F7986" s="268">
        <f>IF(C7986="MAT.",VLOOKUP(A7986,INSUMOS_AUX!A:F,6,FALSE),0)</f>
        <v>100.24</v>
      </c>
      <c r="G7986" s="375">
        <f>IF(C7986="M.O.",VLOOKUP(A7986,INSUMOS_AUX!A:F,6,FALSE),0)</f>
        <v>0</v>
      </c>
    </row>
    <row r="7987" spans="1:7">
      <c r="A7987" s="375">
        <v>34723</v>
      </c>
      <c r="B7987" s="372" t="s">
        <v>392</v>
      </c>
      <c r="C7987" s="374" t="s">
        <v>43</v>
      </c>
      <c r="D7987" s="374" t="s">
        <v>76</v>
      </c>
      <c r="E7987" s="375">
        <v>0.35</v>
      </c>
      <c r="F7987" s="268">
        <f>IF(C7987="MAT.",VLOOKUP(A7987,INSUMOS_AUX!A:F,6,FALSE),0)</f>
        <v>462</v>
      </c>
      <c r="G7987" s="375">
        <f>IF(C7987="M.O.",VLOOKUP(A7987,INSUMOS_AUX!A:F,6,FALSE),0)</f>
        <v>0</v>
      </c>
    </row>
    <row r="7988" spans="1:7">
      <c r="A7988" s="375">
        <v>36144</v>
      </c>
      <c r="B7988" s="372" t="s">
        <v>4026</v>
      </c>
      <c r="C7988" s="374" t="s">
        <v>43</v>
      </c>
      <c r="D7988" s="374" t="s">
        <v>2</v>
      </c>
      <c r="E7988" s="375">
        <v>0.20081074500000001</v>
      </c>
      <c r="F7988" s="268">
        <f>IF(C7988="MAT.",VLOOKUP(A7988,INSUMOS_AUX!A:F,6,FALSE),0)</f>
        <v>1.1200000000000001</v>
      </c>
      <c r="G7988" s="375">
        <f>IF(C7988="M.O.",VLOOKUP(A7988,INSUMOS_AUX!A:F,6,FALSE),0)</f>
        <v>0</v>
      </c>
    </row>
    <row r="7989" spans="1:7">
      <c r="A7989" s="375">
        <v>36146</v>
      </c>
      <c r="B7989" s="372" t="s">
        <v>3883</v>
      </c>
      <c r="C7989" s="374" t="s">
        <v>43</v>
      </c>
      <c r="D7989" s="374" t="s">
        <v>2</v>
      </c>
      <c r="E7989" s="375">
        <v>2.2340279999999999E-3</v>
      </c>
      <c r="F7989" s="268">
        <f>IF(C7989="MAT.",VLOOKUP(A7989,INSUMOS_AUX!A:F,6,FALSE),0)</f>
        <v>170</v>
      </c>
      <c r="G7989" s="375">
        <f>IF(C7989="M.O.",VLOOKUP(A7989,INSUMOS_AUX!A:F,6,FALSE),0)</f>
        <v>0</v>
      </c>
    </row>
    <row r="7990" spans="1:7" ht="21">
      <c r="A7990" s="375">
        <v>36149</v>
      </c>
      <c r="B7990" s="372" t="s">
        <v>4647</v>
      </c>
      <c r="C7990" s="374" t="s">
        <v>43</v>
      </c>
      <c r="D7990" s="374" t="s">
        <v>2</v>
      </c>
      <c r="E7990" s="375">
        <v>1.296864E-3</v>
      </c>
      <c r="F7990" s="268">
        <f>IF(C7990="MAT.",VLOOKUP(A7990,INSUMOS_AUX!A:F,6,FALSE),0)</f>
        <v>117.5</v>
      </c>
      <c r="G7990" s="375">
        <f>IF(C7990="M.O.",VLOOKUP(A7990,INSUMOS_AUX!A:F,6,FALSE),0)</f>
        <v>0</v>
      </c>
    </row>
    <row r="7991" spans="1:7">
      <c r="A7991" s="375">
        <v>36150</v>
      </c>
      <c r="B7991" s="372" t="s">
        <v>780</v>
      </c>
      <c r="C7991" s="374" t="s">
        <v>43</v>
      </c>
      <c r="D7991" s="374" t="s">
        <v>2</v>
      </c>
      <c r="E7991" s="375">
        <v>4.7665160000000002E-3</v>
      </c>
      <c r="F7991" s="268">
        <f>IF(C7991="MAT.",VLOOKUP(A7991,INSUMOS_AUX!A:F,6,FALSE),0)</f>
        <v>29.7</v>
      </c>
      <c r="G7991" s="375">
        <f>IF(C7991="M.O.",VLOOKUP(A7991,INSUMOS_AUX!A:F,6,FALSE),0)</f>
        <v>0</v>
      </c>
    </row>
    <row r="7992" spans="1:7" ht="21">
      <c r="A7992" s="375">
        <v>36153</v>
      </c>
      <c r="B7992" s="372" t="s">
        <v>4184</v>
      </c>
      <c r="C7992" s="374" t="s">
        <v>43</v>
      </c>
      <c r="D7992" s="374" t="s">
        <v>2</v>
      </c>
      <c r="E7992" s="375">
        <v>1.93629E-3</v>
      </c>
      <c r="F7992" s="268">
        <f>IF(C7992="MAT.",VLOOKUP(A7992,INSUMOS_AUX!A:F,6,FALSE),0)</f>
        <v>133.75</v>
      </c>
      <c r="G7992" s="375">
        <f>IF(C7992="M.O.",VLOOKUP(A7992,INSUMOS_AUX!A:F,6,FALSE),0)</f>
        <v>0</v>
      </c>
    </row>
    <row r="7993" spans="1:7">
      <c r="A7993" s="375">
        <v>370</v>
      </c>
      <c r="B7993" s="372" t="s">
        <v>6367</v>
      </c>
      <c r="C7993" s="374" t="s">
        <v>43</v>
      </c>
      <c r="D7993" s="374" t="s">
        <v>93</v>
      </c>
      <c r="E7993" s="375">
        <v>5.0999999999999997E-2</v>
      </c>
      <c r="F7993" s="268">
        <f>IF(C7993="MAT.",VLOOKUP(A7993,INSUMOS_AUX!A:F,6,FALSE),0)</f>
        <v>77.5</v>
      </c>
      <c r="G7993" s="375">
        <f>IF(C7993="M.O.",VLOOKUP(A7993,INSUMOS_AUX!A:F,6,FALSE),0)</f>
        <v>0</v>
      </c>
    </row>
    <row r="7994" spans="1:7">
      <c r="A7994" s="375">
        <v>37370</v>
      </c>
      <c r="B7994" s="372" t="s">
        <v>104</v>
      </c>
      <c r="C7994" s="374" t="s">
        <v>43</v>
      </c>
      <c r="D7994" s="374" t="s">
        <v>97</v>
      </c>
      <c r="E7994" s="375">
        <v>1.8011999999999999</v>
      </c>
      <c r="F7994" s="268">
        <f>IF(C7994="MAT.",VLOOKUP(A7994,INSUMOS_AUX!A:F,6,FALSE),0)</f>
        <v>1.7</v>
      </c>
      <c r="G7994" s="375">
        <f>IF(C7994="M.O.",VLOOKUP(A7994,INSUMOS_AUX!A:F,6,FALSE),0)</f>
        <v>0</v>
      </c>
    </row>
    <row r="7995" spans="1:7">
      <c r="A7995" s="375">
        <v>37371</v>
      </c>
      <c r="B7995" s="372" t="s">
        <v>105</v>
      </c>
      <c r="C7995" s="374" t="s">
        <v>43</v>
      </c>
      <c r="D7995" s="374" t="s">
        <v>97</v>
      </c>
      <c r="E7995" s="375">
        <v>1.8011999999999999</v>
      </c>
      <c r="F7995" s="268">
        <f>IF(C7995="MAT.",VLOOKUP(A7995,INSUMOS_AUX!A:F,6,FALSE),0)</f>
        <v>0.64</v>
      </c>
      <c r="G7995" s="375">
        <f>IF(C7995="M.O.",VLOOKUP(A7995,INSUMOS_AUX!A:F,6,FALSE),0)</f>
        <v>0</v>
      </c>
    </row>
    <row r="7996" spans="1:7">
      <c r="A7996" s="375">
        <v>37372</v>
      </c>
      <c r="B7996" s="372" t="s">
        <v>106</v>
      </c>
      <c r="C7996" s="374" t="s">
        <v>43</v>
      </c>
      <c r="D7996" s="374" t="s">
        <v>97</v>
      </c>
      <c r="E7996" s="375">
        <v>1.8011999999999999</v>
      </c>
      <c r="F7996" s="268">
        <f>IF(C7996="MAT.",VLOOKUP(A7996,INSUMOS_AUX!A:F,6,FALSE),0)</f>
        <v>0.37</v>
      </c>
      <c r="G7996" s="375">
        <f>IF(C7996="M.O.",VLOOKUP(A7996,INSUMOS_AUX!A:F,6,FALSE),0)</f>
        <v>0</v>
      </c>
    </row>
    <row r="7997" spans="1:7">
      <c r="A7997" s="375">
        <v>37373</v>
      </c>
      <c r="B7997" s="372" t="s">
        <v>107</v>
      </c>
      <c r="C7997" s="374" t="s">
        <v>43</v>
      </c>
      <c r="D7997" s="374" t="s">
        <v>97</v>
      </c>
      <c r="E7997" s="375">
        <v>1.8011999999999999</v>
      </c>
      <c r="F7997" s="268">
        <f>IF(C7997="MAT.",VLOOKUP(A7997,INSUMOS_AUX!A:F,6,FALSE),0)</f>
        <v>0.02</v>
      </c>
      <c r="G7997" s="375">
        <f>IF(C7997="M.O.",VLOOKUP(A7997,INSUMOS_AUX!A:F,6,FALSE),0)</f>
        <v>0</v>
      </c>
    </row>
    <row r="7998" spans="1:7">
      <c r="A7998" s="375">
        <v>38382</v>
      </c>
      <c r="B7998" s="372" t="s">
        <v>2915</v>
      </c>
      <c r="C7998" s="374" t="s">
        <v>43</v>
      </c>
      <c r="D7998" s="374" t="s">
        <v>2</v>
      </c>
      <c r="E7998" s="375">
        <v>4.9172759999999999E-3</v>
      </c>
      <c r="F7998" s="268">
        <f>IF(C7998="MAT.",VLOOKUP(A7998,INSUMOS_AUX!A:F,6,FALSE),0)</f>
        <v>7.37</v>
      </c>
      <c r="G7998" s="375">
        <f>IF(C7998="M.O.",VLOOKUP(A7998,INSUMOS_AUX!A:F,6,FALSE),0)</f>
        <v>0</v>
      </c>
    </row>
    <row r="7999" spans="1:7">
      <c r="A7999" s="375">
        <v>38390</v>
      </c>
      <c r="B7999" s="372" t="s">
        <v>4067</v>
      </c>
      <c r="C7999" s="374" t="s">
        <v>43</v>
      </c>
      <c r="D7999" s="374" t="s">
        <v>2</v>
      </c>
      <c r="E7999" s="375">
        <v>2.7225140000000001E-3</v>
      </c>
      <c r="F7999" s="268">
        <f>IF(C7999="MAT.",VLOOKUP(A7999,INSUMOS_AUX!A:F,6,FALSE),0)</f>
        <v>22.22</v>
      </c>
      <c r="G7999" s="375">
        <f>IF(C7999="M.O.",VLOOKUP(A7999,INSUMOS_AUX!A:F,6,FALSE),0)</f>
        <v>0</v>
      </c>
    </row>
    <row r="8000" spans="1:7">
      <c r="A8000" s="375">
        <v>38393</v>
      </c>
      <c r="B8000" s="372" t="s">
        <v>4066</v>
      </c>
      <c r="C8000" s="374" t="s">
        <v>43</v>
      </c>
      <c r="D8000" s="374" t="s">
        <v>2</v>
      </c>
      <c r="E8000" s="375">
        <v>2.7225140000000001E-3</v>
      </c>
      <c r="F8000" s="268">
        <f>IF(C8000="MAT.",VLOOKUP(A8000,INSUMOS_AUX!A:F,6,FALSE),0)</f>
        <v>10.02</v>
      </c>
      <c r="G8000" s="375">
        <f>IF(C8000="M.O.",VLOOKUP(A8000,INSUMOS_AUX!A:F,6,FALSE),0)</f>
        <v>0</v>
      </c>
    </row>
    <row r="8001" spans="1:7">
      <c r="A8001" s="375">
        <v>38396</v>
      </c>
      <c r="B8001" s="372" t="s">
        <v>4090</v>
      </c>
      <c r="C8001" s="374" t="s">
        <v>43</v>
      </c>
      <c r="D8001" s="374" t="s">
        <v>2</v>
      </c>
      <c r="E8001" s="375">
        <v>9.7625000000000001E-5</v>
      </c>
      <c r="F8001" s="268">
        <f>IF(C8001="MAT.",VLOOKUP(A8001,INSUMOS_AUX!A:F,6,FALSE),0)</f>
        <v>308.81</v>
      </c>
      <c r="G8001" s="375">
        <f>IF(C8001="M.O.",VLOOKUP(A8001,INSUMOS_AUX!A:F,6,FALSE),0)</f>
        <v>0</v>
      </c>
    </row>
    <row r="8002" spans="1:7">
      <c r="A8002" s="375">
        <v>38399</v>
      </c>
      <c r="B8002" s="372" t="s">
        <v>914</v>
      </c>
      <c r="C8002" s="374" t="s">
        <v>43</v>
      </c>
      <c r="D8002" s="374" t="s">
        <v>2</v>
      </c>
      <c r="E8002" s="375">
        <v>4.8776499999999998E-4</v>
      </c>
      <c r="F8002" s="268">
        <f>IF(C8002="MAT.",VLOOKUP(A8002,INSUMOS_AUX!A:F,6,FALSE),0)</f>
        <v>123.87</v>
      </c>
      <c r="G8002" s="375">
        <f>IF(C8002="M.O.",VLOOKUP(A8002,INSUMOS_AUX!A:F,6,FALSE),0)</f>
        <v>0</v>
      </c>
    </row>
    <row r="8003" spans="1:7" ht="21">
      <c r="A8003" s="375">
        <v>38413</v>
      </c>
      <c r="B8003" s="372" t="s">
        <v>2921</v>
      </c>
      <c r="C8003" s="374" t="s">
        <v>43</v>
      </c>
      <c r="D8003" s="374" t="s">
        <v>2</v>
      </c>
      <c r="E8003" s="375">
        <v>7.9432999999999997E-5</v>
      </c>
      <c r="F8003" s="268">
        <f>IF(C8003="MAT.",VLOOKUP(A8003,INSUMOS_AUX!A:F,6,FALSE),0)</f>
        <v>623.17999999999995</v>
      </c>
      <c r="G8003" s="375">
        <f>IF(C8003="M.O.",VLOOKUP(A8003,INSUMOS_AUX!A:F,6,FALSE),0)</f>
        <v>0</v>
      </c>
    </row>
    <row r="8004" spans="1:7">
      <c r="A8004" s="375">
        <v>38476</v>
      </c>
      <c r="B8004" s="372" t="s">
        <v>2266</v>
      </c>
      <c r="C8004" s="374" t="s">
        <v>43</v>
      </c>
      <c r="D8004" s="374" t="s">
        <v>2</v>
      </c>
      <c r="E8004" s="375">
        <v>3.7050700000000001E-4</v>
      </c>
      <c r="F8004" s="268">
        <f>IF(C8004="MAT.",VLOOKUP(A8004,INSUMOS_AUX!A:F,6,FALSE),0)</f>
        <v>186.63</v>
      </c>
      <c r="G8004" s="375">
        <f>IF(C8004="M.O.",VLOOKUP(A8004,INSUMOS_AUX!A:F,6,FALSE),0)</f>
        <v>0</v>
      </c>
    </row>
    <row r="8005" spans="1:7">
      <c r="A8005" s="375">
        <v>38477</v>
      </c>
      <c r="B8005" s="372" t="s">
        <v>2267</v>
      </c>
      <c r="C8005" s="374" t="s">
        <v>43</v>
      </c>
      <c r="D8005" s="374" t="s">
        <v>2</v>
      </c>
      <c r="E8005" s="375">
        <v>7.9432999999999997E-5</v>
      </c>
      <c r="F8005" s="268">
        <f>IF(C8005="MAT.",VLOOKUP(A8005,INSUMOS_AUX!A:F,6,FALSE),0)</f>
        <v>528.54</v>
      </c>
      <c r="G8005" s="375">
        <f>IF(C8005="M.O.",VLOOKUP(A8005,INSUMOS_AUX!A:F,6,FALSE),0)</f>
        <v>0</v>
      </c>
    </row>
    <row r="8006" spans="1:7">
      <c r="A8006" s="375">
        <v>4721</v>
      </c>
      <c r="B8006" s="372" t="s">
        <v>341</v>
      </c>
      <c r="C8006" s="374" t="s">
        <v>43</v>
      </c>
      <c r="D8006" s="374" t="s">
        <v>93</v>
      </c>
      <c r="E8006" s="375">
        <v>3.5340000000000003E-2</v>
      </c>
      <c r="F8006" s="268">
        <f>IF(C8006="MAT.",VLOOKUP(A8006,INSUMOS_AUX!A:F,6,FALSE),0)</f>
        <v>45.44</v>
      </c>
      <c r="G8006" s="375">
        <f>IF(C8006="M.O.",VLOOKUP(A8006,INSUMOS_AUX!A:F,6,FALSE),0)</f>
        <v>0</v>
      </c>
    </row>
    <row r="8007" spans="1:7">
      <c r="A8007" s="375">
        <v>5075</v>
      </c>
      <c r="B8007" s="372" t="s">
        <v>6369</v>
      </c>
      <c r="C8007" s="374" t="s">
        <v>43</v>
      </c>
      <c r="D8007" s="374" t="s">
        <v>94</v>
      </c>
      <c r="E8007" s="375">
        <v>0.1</v>
      </c>
      <c r="F8007" s="268">
        <f>IF(C8007="MAT.",VLOOKUP(A8007,INSUMOS_AUX!A:F,6,FALSE),0)</f>
        <v>9.6199999999999992</v>
      </c>
      <c r="G8007" s="375">
        <f>IF(C8007="M.O.",VLOOKUP(A8007,INSUMOS_AUX!A:F,6,FALSE),0)</f>
        <v>0</v>
      </c>
    </row>
    <row r="8008" spans="1:7">
      <c r="A8008" s="375">
        <v>6111</v>
      </c>
      <c r="B8008" s="372" t="s">
        <v>109</v>
      </c>
      <c r="C8008" s="374" t="s">
        <v>92</v>
      </c>
      <c r="D8008" s="374" t="s">
        <v>97</v>
      </c>
      <c r="E8008" s="375">
        <v>1.6285805200000001</v>
      </c>
      <c r="F8008" s="268">
        <f>IF(C8008="MAT.",VLOOKUP(A8008,INSUMOS_AUX!A:F,6,FALSE),0)</f>
        <v>0</v>
      </c>
      <c r="G8008" s="375">
        <f>IF(C8008="M.O.",VLOOKUP(A8008,INSUMOS_AUX!A:F,6,FALSE),0)</f>
        <v>8.17</v>
      </c>
    </row>
    <row r="8009" spans="1:7">
      <c r="A8009" s="96"/>
      <c r="B8009" s="110"/>
      <c r="C8009" s="97"/>
      <c r="D8009" s="97"/>
      <c r="E8009" s="97"/>
      <c r="F8009" s="97"/>
      <c r="G8009" s="97"/>
    </row>
    <row r="8010" spans="1:7" ht="21">
      <c r="A8010" s="359" t="s">
        <v>6123</v>
      </c>
      <c r="B8010" s="358" t="s">
        <v>6124</v>
      </c>
      <c r="C8010" s="360" t="s">
        <v>75</v>
      </c>
      <c r="D8010" s="360" t="s">
        <v>78</v>
      </c>
      <c r="E8010" s="361">
        <v>22</v>
      </c>
      <c r="F8010" s="361">
        <f t="shared" ref="F8010:G8010" si="265">SUMPRODUCT($E8011:$E8039,F8011:F8039)</f>
        <v>29.240150562783334</v>
      </c>
      <c r="G8010" s="361">
        <f t="shared" si="265"/>
        <v>4.7299299767999994</v>
      </c>
    </row>
    <row r="8011" spans="1:7">
      <c r="A8011" s="375">
        <v>10</v>
      </c>
      <c r="B8011" s="372" t="s">
        <v>332</v>
      </c>
      <c r="C8011" s="374" t="s">
        <v>43</v>
      </c>
      <c r="D8011" s="374" t="s">
        <v>2</v>
      </c>
      <c r="E8011" s="375">
        <v>3.5468090000000002E-3</v>
      </c>
      <c r="F8011" s="268">
        <f>IF(C8011="MAT.",VLOOKUP(A8011,INSUMOS_AUX!A:F,6,FALSE),0)</f>
        <v>6.13</v>
      </c>
      <c r="G8011" s="375">
        <f>IF(C8011="M.O.",VLOOKUP(A8011,INSUMOS_AUX!A:F,6,FALSE),0)</f>
        <v>0</v>
      </c>
    </row>
    <row r="8012" spans="1:7" ht="21">
      <c r="A8012" s="375">
        <v>11359</v>
      </c>
      <c r="B8012" s="372" t="s">
        <v>5603</v>
      </c>
      <c r="C8012" s="374" t="s">
        <v>43</v>
      </c>
      <c r="D8012" s="374" t="s">
        <v>2</v>
      </c>
      <c r="E8012" s="375">
        <v>2.995E-5</v>
      </c>
      <c r="F8012" s="268">
        <f>IF(C8012="MAT.",VLOOKUP(A8012,INSUMOS_AUX!A:F,6,FALSE),0)</f>
        <v>604.45000000000005</v>
      </c>
      <c r="G8012" s="375">
        <f>IF(C8012="M.O.",VLOOKUP(A8012,INSUMOS_AUX!A:F,6,FALSE),0)</f>
        <v>0</v>
      </c>
    </row>
    <row r="8013" spans="1:7">
      <c r="A8013" s="375">
        <v>12815</v>
      </c>
      <c r="B8013" s="372" t="s">
        <v>2406</v>
      </c>
      <c r="C8013" s="374" t="s">
        <v>43</v>
      </c>
      <c r="D8013" s="374" t="s">
        <v>2</v>
      </c>
      <c r="E8013" s="375">
        <v>4.0121699999999998E-3</v>
      </c>
      <c r="F8013" s="268">
        <f>IF(C8013="MAT.",VLOOKUP(A8013,INSUMOS_AUX!A:F,6,FALSE),0)</f>
        <v>5.65</v>
      </c>
      <c r="G8013" s="375">
        <f>IF(C8013="M.O.",VLOOKUP(A8013,INSUMOS_AUX!A:F,6,FALSE),0)</f>
        <v>0</v>
      </c>
    </row>
    <row r="8014" spans="1:7">
      <c r="A8014" s="375">
        <v>12892</v>
      </c>
      <c r="B8014" s="372" t="s">
        <v>328</v>
      </c>
      <c r="C8014" s="374" t="s">
        <v>43</v>
      </c>
      <c r="D8014" s="374" t="s">
        <v>98</v>
      </c>
      <c r="E8014" s="375">
        <v>6.0761870000000003E-3</v>
      </c>
      <c r="F8014" s="268">
        <f>IF(C8014="MAT.",VLOOKUP(A8014,INSUMOS_AUX!A:F,6,FALSE),0)</f>
        <v>9</v>
      </c>
      <c r="G8014" s="375">
        <f>IF(C8014="M.O.",VLOOKUP(A8014,INSUMOS_AUX!A:F,6,FALSE),0)</f>
        <v>0</v>
      </c>
    </row>
    <row r="8015" spans="1:7">
      <c r="A8015" s="375">
        <v>12893</v>
      </c>
      <c r="B8015" s="372" t="s">
        <v>329</v>
      </c>
      <c r="C8015" s="374" t="s">
        <v>43</v>
      </c>
      <c r="D8015" s="374" t="s">
        <v>98</v>
      </c>
      <c r="E8015" s="375">
        <v>7.0828199999999997E-4</v>
      </c>
      <c r="F8015" s="268">
        <f>IF(C8015="MAT.",VLOOKUP(A8015,INSUMOS_AUX!A:F,6,FALSE),0)</f>
        <v>48</v>
      </c>
      <c r="G8015" s="375">
        <f>IF(C8015="M.O.",VLOOKUP(A8015,INSUMOS_AUX!A:F,6,FALSE),0)</f>
        <v>0</v>
      </c>
    </row>
    <row r="8016" spans="1:7">
      <c r="A8016" s="375">
        <v>1379</v>
      </c>
      <c r="B8016" s="372" t="s">
        <v>335</v>
      </c>
      <c r="C8016" s="374" t="s">
        <v>43</v>
      </c>
      <c r="D8016" s="374" t="s">
        <v>94</v>
      </c>
      <c r="E8016" s="375">
        <v>2.2075499999999999</v>
      </c>
      <c r="F8016" s="268">
        <f>IF(C8016="MAT.",VLOOKUP(A8016,INSUMOS_AUX!A:F,6,FALSE),0)</f>
        <v>0.42</v>
      </c>
      <c r="G8016" s="375">
        <f>IF(C8016="M.O.",VLOOKUP(A8016,INSUMOS_AUX!A:F,6,FALSE),0)</f>
        <v>0</v>
      </c>
    </row>
    <row r="8017" spans="1:7">
      <c r="A8017" s="375">
        <v>25966</v>
      </c>
      <c r="B8017" s="372" t="s">
        <v>3980</v>
      </c>
      <c r="C8017" s="374" t="s">
        <v>43</v>
      </c>
      <c r="D8017" s="374" t="s">
        <v>113</v>
      </c>
      <c r="E8017" s="375">
        <v>6.6868799999999996E-4</v>
      </c>
      <c r="F8017" s="268">
        <f>IF(C8017="MAT.",VLOOKUP(A8017,INSUMOS_AUX!A:F,6,FALSE),0)</f>
        <v>13.63</v>
      </c>
      <c r="G8017" s="375">
        <f>IF(C8017="M.O.",VLOOKUP(A8017,INSUMOS_AUX!A:F,6,FALSE),0)</f>
        <v>0</v>
      </c>
    </row>
    <row r="8018" spans="1:7">
      <c r="A8018" s="375">
        <v>2711</v>
      </c>
      <c r="B8018" s="372" t="s">
        <v>334</v>
      </c>
      <c r="C8018" s="374" t="s">
        <v>43</v>
      </c>
      <c r="D8018" s="374" t="s">
        <v>2</v>
      </c>
      <c r="E8018" s="375">
        <v>2.9401900000000002E-4</v>
      </c>
      <c r="F8018" s="268">
        <f>IF(C8018="MAT.",VLOOKUP(A8018,INSUMOS_AUX!A:F,6,FALSE),0)</f>
        <v>100.24</v>
      </c>
      <c r="G8018" s="375">
        <f>IF(C8018="M.O.",VLOOKUP(A8018,INSUMOS_AUX!A:F,6,FALSE),0)</f>
        <v>0</v>
      </c>
    </row>
    <row r="8019" spans="1:7">
      <c r="A8019" s="375">
        <v>36144</v>
      </c>
      <c r="B8019" s="372" t="s">
        <v>4026</v>
      </c>
      <c r="C8019" s="374" t="s">
        <v>43</v>
      </c>
      <c r="D8019" s="374" t="s">
        <v>2</v>
      </c>
      <c r="E8019" s="375">
        <v>4.9321937000000003E-2</v>
      </c>
      <c r="F8019" s="268">
        <f>IF(C8019="MAT.",VLOOKUP(A8019,INSUMOS_AUX!A:F,6,FALSE),0)</f>
        <v>1.1200000000000001</v>
      </c>
      <c r="G8019" s="375">
        <f>IF(C8019="M.O.",VLOOKUP(A8019,INSUMOS_AUX!A:F,6,FALSE),0)</f>
        <v>0</v>
      </c>
    </row>
    <row r="8020" spans="1:7">
      <c r="A8020" s="375">
        <v>36146</v>
      </c>
      <c r="B8020" s="372" t="s">
        <v>3883</v>
      </c>
      <c r="C8020" s="374" t="s">
        <v>43</v>
      </c>
      <c r="D8020" s="374" t="s">
        <v>2</v>
      </c>
      <c r="E8020" s="375">
        <v>5.4870899999999998E-4</v>
      </c>
      <c r="F8020" s="268">
        <f>IF(C8020="MAT.",VLOOKUP(A8020,INSUMOS_AUX!A:F,6,FALSE),0)</f>
        <v>170</v>
      </c>
      <c r="G8020" s="375">
        <f>IF(C8020="M.O.",VLOOKUP(A8020,INSUMOS_AUX!A:F,6,FALSE),0)</f>
        <v>0</v>
      </c>
    </row>
    <row r="8021" spans="1:7" ht="21">
      <c r="A8021" s="375">
        <v>36149</v>
      </c>
      <c r="B8021" s="372" t="s">
        <v>4647</v>
      </c>
      <c r="C8021" s="374" t="s">
        <v>43</v>
      </c>
      <c r="D8021" s="374" t="s">
        <v>2</v>
      </c>
      <c r="E8021" s="375">
        <v>3.18528E-4</v>
      </c>
      <c r="F8021" s="268">
        <f>IF(C8021="MAT.",VLOOKUP(A8021,INSUMOS_AUX!A:F,6,FALSE),0)</f>
        <v>117.5</v>
      </c>
      <c r="G8021" s="375">
        <f>IF(C8021="M.O.",VLOOKUP(A8021,INSUMOS_AUX!A:F,6,FALSE),0)</f>
        <v>0</v>
      </c>
    </row>
    <row r="8022" spans="1:7">
      <c r="A8022" s="375">
        <v>36150</v>
      </c>
      <c r="B8022" s="372" t="s">
        <v>780</v>
      </c>
      <c r="C8022" s="374" t="s">
        <v>43</v>
      </c>
      <c r="D8022" s="374" t="s">
        <v>2</v>
      </c>
      <c r="E8022" s="375">
        <v>1.170723E-3</v>
      </c>
      <c r="F8022" s="268">
        <f>IF(C8022="MAT.",VLOOKUP(A8022,INSUMOS_AUX!A:F,6,FALSE),0)</f>
        <v>29.7</v>
      </c>
      <c r="G8022" s="375">
        <f>IF(C8022="M.O.",VLOOKUP(A8022,INSUMOS_AUX!A:F,6,FALSE),0)</f>
        <v>0</v>
      </c>
    </row>
    <row r="8023" spans="1:7" ht="21">
      <c r="A8023" s="375">
        <v>36153</v>
      </c>
      <c r="B8023" s="372" t="s">
        <v>4184</v>
      </c>
      <c r="C8023" s="374" t="s">
        <v>43</v>
      </c>
      <c r="D8023" s="374" t="s">
        <v>2</v>
      </c>
      <c r="E8023" s="375">
        <v>4.7558000000000002E-4</v>
      </c>
      <c r="F8023" s="268">
        <f>IF(C8023="MAT.",VLOOKUP(A8023,INSUMOS_AUX!A:F,6,FALSE),0)</f>
        <v>133.75</v>
      </c>
      <c r="G8023" s="375">
        <f>IF(C8023="M.O.",VLOOKUP(A8023,INSUMOS_AUX!A:F,6,FALSE),0)</f>
        <v>0</v>
      </c>
    </row>
    <row r="8024" spans="1:7">
      <c r="A8024" s="375">
        <v>370</v>
      </c>
      <c r="B8024" s="372" t="s">
        <v>6367</v>
      </c>
      <c r="C8024" s="374" t="s">
        <v>43</v>
      </c>
      <c r="D8024" s="374" t="s">
        <v>93</v>
      </c>
      <c r="E8024" s="375">
        <v>5.7499999999999999E-3</v>
      </c>
      <c r="F8024" s="268">
        <f>IF(C8024="MAT.",VLOOKUP(A8024,INSUMOS_AUX!A:F,6,FALSE),0)</f>
        <v>77.5</v>
      </c>
      <c r="G8024" s="375">
        <f>IF(C8024="M.O.",VLOOKUP(A8024,INSUMOS_AUX!A:F,6,FALSE),0)</f>
        <v>0</v>
      </c>
    </row>
    <row r="8025" spans="1:7">
      <c r="A8025" s="375">
        <v>37370</v>
      </c>
      <c r="B8025" s="372" t="s">
        <v>104</v>
      </c>
      <c r="C8025" s="374" t="s">
        <v>43</v>
      </c>
      <c r="D8025" s="374" t="s">
        <v>97</v>
      </c>
      <c r="E8025" s="375">
        <v>0.44240000000000002</v>
      </c>
      <c r="F8025" s="268">
        <f>IF(C8025="MAT.",VLOOKUP(A8025,INSUMOS_AUX!A:F,6,FALSE),0)</f>
        <v>1.7</v>
      </c>
      <c r="G8025" s="375">
        <f>IF(C8025="M.O.",VLOOKUP(A8025,INSUMOS_AUX!A:F,6,FALSE),0)</f>
        <v>0</v>
      </c>
    </row>
    <row r="8026" spans="1:7">
      <c r="A8026" s="375">
        <v>37371</v>
      </c>
      <c r="B8026" s="372" t="s">
        <v>105</v>
      </c>
      <c r="C8026" s="374" t="s">
        <v>43</v>
      </c>
      <c r="D8026" s="374" t="s">
        <v>97</v>
      </c>
      <c r="E8026" s="375">
        <v>0.44240000000000002</v>
      </c>
      <c r="F8026" s="268">
        <f>IF(C8026="MAT.",VLOOKUP(A8026,INSUMOS_AUX!A:F,6,FALSE),0)</f>
        <v>0.64</v>
      </c>
      <c r="G8026" s="375">
        <f>IF(C8026="M.O.",VLOOKUP(A8026,INSUMOS_AUX!A:F,6,FALSE),0)</f>
        <v>0</v>
      </c>
    </row>
    <row r="8027" spans="1:7">
      <c r="A8027" s="375">
        <v>37372</v>
      </c>
      <c r="B8027" s="372" t="s">
        <v>106</v>
      </c>
      <c r="C8027" s="374" t="s">
        <v>43</v>
      </c>
      <c r="D8027" s="374" t="s">
        <v>97</v>
      </c>
      <c r="E8027" s="375">
        <v>0.44240000000000002</v>
      </c>
      <c r="F8027" s="268">
        <f>IF(C8027="MAT.",VLOOKUP(A8027,INSUMOS_AUX!A:F,6,FALSE),0)</f>
        <v>0.37</v>
      </c>
      <c r="G8027" s="375">
        <f>IF(C8027="M.O.",VLOOKUP(A8027,INSUMOS_AUX!A:F,6,FALSE),0)</f>
        <v>0</v>
      </c>
    </row>
    <row r="8028" spans="1:7">
      <c r="A8028" s="375">
        <v>37373</v>
      </c>
      <c r="B8028" s="372" t="s">
        <v>107</v>
      </c>
      <c r="C8028" s="374" t="s">
        <v>43</v>
      </c>
      <c r="D8028" s="374" t="s">
        <v>97</v>
      </c>
      <c r="E8028" s="375">
        <v>0.44240000000000002</v>
      </c>
      <c r="F8028" s="268">
        <f>IF(C8028="MAT.",VLOOKUP(A8028,INSUMOS_AUX!A:F,6,FALSE),0)</f>
        <v>0.02</v>
      </c>
      <c r="G8028" s="375">
        <f>IF(C8028="M.O.",VLOOKUP(A8028,INSUMOS_AUX!A:F,6,FALSE),0)</f>
        <v>0</v>
      </c>
    </row>
    <row r="8029" spans="1:7">
      <c r="A8029" s="375">
        <v>38382</v>
      </c>
      <c r="B8029" s="372" t="s">
        <v>2915</v>
      </c>
      <c r="C8029" s="374" t="s">
        <v>43</v>
      </c>
      <c r="D8029" s="374" t="s">
        <v>2</v>
      </c>
      <c r="E8029" s="375">
        <v>1.2077520000000001E-3</v>
      </c>
      <c r="F8029" s="268">
        <f>IF(C8029="MAT.",VLOOKUP(A8029,INSUMOS_AUX!A:F,6,FALSE),0)</f>
        <v>7.37</v>
      </c>
      <c r="G8029" s="375">
        <f>IF(C8029="M.O.",VLOOKUP(A8029,INSUMOS_AUX!A:F,6,FALSE),0)</f>
        <v>0</v>
      </c>
    </row>
    <row r="8030" spans="1:7">
      <c r="A8030" s="375">
        <v>38390</v>
      </c>
      <c r="B8030" s="372" t="s">
        <v>4067</v>
      </c>
      <c r="C8030" s="374" t="s">
        <v>43</v>
      </c>
      <c r="D8030" s="374" t="s">
        <v>2</v>
      </c>
      <c r="E8030" s="375">
        <v>6.6868799999999996E-4</v>
      </c>
      <c r="F8030" s="268">
        <f>IF(C8030="MAT.",VLOOKUP(A8030,INSUMOS_AUX!A:F,6,FALSE),0)</f>
        <v>22.22</v>
      </c>
      <c r="G8030" s="375">
        <f>IF(C8030="M.O.",VLOOKUP(A8030,INSUMOS_AUX!A:F,6,FALSE),0)</f>
        <v>0</v>
      </c>
    </row>
    <row r="8031" spans="1:7">
      <c r="A8031" s="375">
        <v>38393</v>
      </c>
      <c r="B8031" s="372" t="s">
        <v>4066</v>
      </c>
      <c r="C8031" s="374" t="s">
        <v>43</v>
      </c>
      <c r="D8031" s="374" t="s">
        <v>2</v>
      </c>
      <c r="E8031" s="375">
        <v>6.6868799999999996E-4</v>
      </c>
      <c r="F8031" s="268">
        <f>IF(C8031="MAT.",VLOOKUP(A8031,INSUMOS_AUX!A:F,6,FALSE),0)</f>
        <v>10.02</v>
      </c>
      <c r="G8031" s="375">
        <f>IF(C8031="M.O.",VLOOKUP(A8031,INSUMOS_AUX!A:F,6,FALSE),0)</f>
        <v>0</v>
      </c>
    </row>
    <row r="8032" spans="1:7">
      <c r="A8032" s="375">
        <v>38396</v>
      </c>
      <c r="B8032" s="372" t="s">
        <v>4090</v>
      </c>
      <c r="C8032" s="374" t="s">
        <v>43</v>
      </c>
      <c r="D8032" s="374" t="s">
        <v>2</v>
      </c>
      <c r="E8032" s="375">
        <v>2.3978E-5</v>
      </c>
      <c r="F8032" s="268">
        <f>IF(C8032="MAT.",VLOOKUP(A8032,INSUMOS_AUX!A:F,6,FALSE),0)</f>
        <v>308.81</v>
      </c>
      <c r="G8032" s="375">
        <f>IF(C8032="M.O.",VLOOKUP(A8032,INSUMOS_AUX!A:F,6,FALSE),0)</f>
        <v>0</v>
      </c>
    </row>
    <row r="8033" spans="1:7">
      <c r="A8033" s="375">
        <v>38399</v>
      </c>
      <c r="B8033" s="372" t="s">
        <v>914</v>
      </c>
      <c r="C8033" s="374" t="s">
        <v>43</v>
      </c>
      <c r="D8033" s="374" t="s">
        <v>2</v>
      </c>
      <c r="E8033" s="375">
        <v>1.19802E-4</v>
      </c>
      <c r="F8033" s="268">
        <f>IF(C8033="MAT.",VLOOKUP(A8033,INSUMOS_AUX!A:F,6,FALSE),0)</f>
        <v>123.87</v>
      </c>
      <c r="G8033" s="375">
        <f>IF(C8033="M.O.",VLOOKUP(A8033,INSUMOS_AUX!A:F,6,FALSE),0)</f>
        <v>0</v>
      </c>
    </row>
    <row r="8034" spans="1:7" ht="21">
      <c r="A8034" s="375">
        <v>38413</v>
      </c>
      <c r="B8034" s="372" t="s">
        <v>2921</v>
      </c>
      <c r="C8034" s="374" t="s">
        <v>43</v>
      </c>
      <c r="D8034" s="374" t="s">
        <v>2</v>
      </c>
      <c r="E8034" s="375">
        <v>1.9510000000000001E-5</v>
      </c>
      <c r="F8034" s="268">
        <f>IF(C8034="MAT.",VLOOKUP(A8034,INSUMOS_AUX!A:F,6,FALSE),0)</f>
        <v>623.17999999999995</v>
      </c>
      <c r="G8034" s="375">
        <f>IF(C8034="M.O.",VLOOKUP(A8034,INSUMOS_AUX!A:F,6,FALSE),0)</f>
        <v>0</v>
      </c>
    </row>
    <row r="8035" spans="1:7">
      <c r="A8035" s="375">
        <v>38476</v>
      </c>
      <c r="B8035" s="372" t="s">
        <v>2266</v>
      </c>
      <c r="C8035" s="374" t="s">
        <v>43</v>
      </c>
      <c r="D8035" s="374" t="s">
        <v>2</v>
      </c>
      <c r="E8035" s="375">
        <v>9.1001999999999994E-5</v>
      </c>
      <c r="F8035" s="268">
        <f>IF(C8035="MAT.",VLOOKUP(A8035,INSUMOS_AUX!A:F,6,FALSE),0)</f>
        <v>186.63</v>
      </c>
      <c r="G8035" s="375">
        <f>IF(C8035="M.O.",VLOOKUP(A8035,INSUMOS_AUX!A:F,6,FALSE),0)</f>
        <v>0</v>
      </c>
    </row>
    <row r="8036" spans="1:7">
      <c r="A8036" s="375">
        <v>38477</v>
      </c>
      <c r="B8036" s="372" t="s">
        <v>2267</v>
      </c>
      <c r="C8036" s="374" t="s">
        <v>43</v>
      </c>
      <c r="D8036" s="374" t="s">
        <v>2</v>
      </c>
      <c r="E8036" s="375">
        <v>1.9510000000000001E-5</v>
      </c>
      <c r="F8036" s="268">
        <f>IF(C8036="MAT.",VLOOKUP(A8036,INSUMOS_AUX!A:F,6,FALSE),0)</f>
        <v>528.54</v>
      </c>
      <c r="G8036" s="375">
        <f>IF(C8036="M.O.",VLOOKUP(A8036,INSUMOS_AUX!A:F,6,FALSE),0)</f>
        <v>0</v>
      </c>
    </row>
    <row r="8037" spans="1:7">
      <c r="A8037" s="375">
        <v>4750</v>
      </c>
      <c r="B8037" s="372" t="s">
        <v>110</v>
      </c>
      <c r="C8037" s="374" t="s">
        <v>92</v>
      </c>
      <c r="D8037" s="374" t="s">
        <v>97</v>
      </c>
      <c r="E8037" s="375">
        <v>0.20341999999999999</v>
      </c>
      <c r="F8037" s="268">
        <f>IF(C8037="MAT.",VLOOKUP(A8037,INSUMOS_AUX!A:F,6,FALSE),0)</f>
        <v>0</v>
      </c>
      <c r="G8037" s="375">
        <f>IF(C8037="M.O.",VLOOKUP(A8037,INSUMOS_AUX!A:F,6,FALSE),0)</f>
        <v>13.35</v>
      </c>
    </row>
    <row r="8038" spans="1:7">
      <c r="A8038" s="375">
        <v>6111</v>
      </c>
      <c r="B8038" s="372" t="s">
        <v>109</v>
      </c>
      <c r="C8038" s="374" t="s">
        <v>92</v>
      </c>
      <c r="D8038" s="374" t="s">
        <v>97</v>
      </c>
      <c r="E8038" s="375">
        <v>0.24654503999999999</v>
      </c>
      <c r="F8038" s="268">
        <f>IF(C8038="MAT.",VLOOKUP(A8038,INSUMOS_AUX!A:F,6,FALSE),0)</f>
        <v>0</v>
      </c>
      <c r="G8038" s="375">
        <f>IF(C8038="M.O.",VLOOKUP(A8038,INSUMOS_AUX!A:F,6,FALSE),0)</f>
        <v>8.17</v>
      </c>
    </row>
    <row r="8039" spans="1:7" ht="21">
      <c r="A8039" s="375" t="s">
        <v>6485</v>
      </c>
      <c r="B8039" s="372" t="s">
        <v>6124</v>
      </c>
      <c r="C8039" s="374" t="s">
        <v>43</v>
      </c>
      <c r="D8039" s="374" t="s">
        <v>78</v>
      </c>
      <c r="E8039" s="375">
        <v>1</v>
      </c>
      <c r="F8039" s="268">
        <f>IF(C8039="MAT.",VLOOKUP(A8039,INSUMOS_AUX!A:F,6,FALSE),0)</f>
        <v>26.093333333333334</v>
      </c>
      <c r="G8039" s="375">
        <f>IF(C8039="M.O.",VLOOKUP(A8039,INSUMOS_AUX!A:F,6,FALSE),0)</f>
        <v>0</v>
      </c>
    </row>
    <row r="8040" spans="1:7">
      <c r="A8040" s="96"/>
      <c r="B8040" s="110"/>
      <c r="C8040" s="97"/>
      <c r="D8040" s="97"/>
      <c r="E8040" s="97"/>
      <c r="F8040" s="97"/>
      <c r="G8040" s="97"/>
    </row>
    <row r="8041" spans="1:7" ht="52.5">
      <c r="A8041" s="359" t="s">
        <v>6125</v>
      </c>
      <c r="B8041" s="358" t="s">
        <v>6126</v>
      </c>
      <c r="C8041" s="360" t="s">
        <v>75</v>
      </c>
      <c r="D8041" s="360" t="s">
        <v>78</v>
      </c>
      <c r="E8041" s="361">
        <v>52</v>
      </c>
      <c r="F8041" s="361">
        <f t="shared" ref="F8041:G8041" si="266">SUMPRODUCT($E8042:$E8067,F8042:F8067)</f>
        <v>75.875432029233338</v>
      </c>
      <c r="G8041" s="361">
        <f t="shared" si="266"/>
        <v>1.7450384700000001</v>
      </c>
    </row>
    <row r="8042" spans="1:7">
      <c r="A8042" s="375">
        <v>10</v>
      </c>
      <c r="B8042" s="372" t="s">
        <v>332</v>
      </c>
      <c r="C8042" s="374" t="s">
        <v>43</v>
      </c>
      <c r="D8042" s="374" t="s">
        <v>2</v>
      </c>
      <c r="E8042" s="375">
        <v>1.6836119999999999E-3</v>
      </c>
      <c r="F8042" s="268">
        <f>IF(C8042="MAT.",VLOOKUP(A8042,INSUMOS_AUX!A:F,6,FALSE),0)</f>
        <v>6.13</v>
      </c>
      <c r="G8042" s="375">
        <f>IF(C8042="M.O.",VLOOKUP(A8042,INSUMOS_AUX!A:F,6,FALSE),0)</f>
        <v>0</v>
      </c>
    </row>
    <row r="8043" spans="1:7" ht="21">
      <c r="A8043" s="375">
        <v>11359</v>
      </c>
      <c r="B8043" s="372" t="s">
        <v>5603</v>
      </c>
      <c r="C8043" s="374" t="s">
        <v>43</v>
      </c>
      <c r="D8043" s="374" t="s">
        <v>2</v>
      </c>
      <c r="E8043" s="375">
        <v>1.4217E-5</v>
      </c>
      <c r="F8043" s="268">
        <f>IF(C8043="MAT.",VLOOKUP(A8043,INSUMOS_AUX!A:F,6,FALSE),0)</f>
        <v>604.45000000000005</v>
      </c>
      <c r="G8043" s="375">
        <f>IF(C8043="M.O.",VLOOKUP(A8043,INSUMOS_AUX!A:F,6,FALSE),0)</f>
        <v>0</v>
      </c>
    </row>
    <row r="8044" spans="1:7">
      <c r="A8044" s="375">
        <v>12815</v>
      </c>
      <c r="B8044" s="372" t="s">
        <v>2406</v>
      </c>
      <c r="C8044" s="374" t="s">
        <v>43</v>
      </c>
      <c r="D8044" s="374" t="s">
        <v>2</v>
      </c>
      <c r="E8044" s="375">
        <v>1.904511E-3</v>
      </c>
      <c r="F8044" s="268">
        <f>IF(C8044="MAT.",VLOOKUP(A8044,INSUMOS_AUX!A:F,6,FALSE),0)</f>
        <v>5.65</v>
      </c>
      <c r="G8044" s="375">
        <f>IF(C8044="M.O.",VLOOKUP(A8044,INSUMOS_AUX!A:F,6,FALSE),0)</f>
        <v>0</v>
      </c>
    </row>
    <row r="8045" spans="1:7">
      <c r="A8045" s="375">
        <v>12892</v>
      </c>
      <c r="B8045" s="372" t="s">
        <v>328</v>
      </c>
      <c r="C8045" s="374" t="s">
        <v>43</v>
      </c>
      <c r="D8045" s="374" t="s">
        <v>98</v>
      </c>
      <c r="E8045" s="375">
        <v>2.8842659999999999E-3</v>
      </c>
      <c r="F8045" s="268">
        <f>IF(C8045="MAT.",VLOOKUP(A8045,INSUMOS_AUX!A:F,6,FALSE),0)</f>
        <v>9</v>
      </c>
      <c r="G8045" s="375">
        <f>IF(C8045="M.O.",VLOOKUP(A8045,INSUMOS_AUX!A:F,6,FALSE),0)</f>
        <v>0</v>
      </c>
    </row>
    <row r="8046" spans="1:7">
      <c r="A8046" s="375">
        <v>12893</v>
      </c>
      <c r="B8046" s="372" t="s">
        <v>329</v>
      </c>
      <c r="C8046" s="374" t="s">
        <v>43</v>
      </c>
      <c r="D8046" s="374" t="s">
        <v>98</v>
      </c>
      <c r="E8046" s="375">
        <v>3.3620999999999998E-4</v>
      </c>
      <c r="F8046" s="268">
        <f>IF(C8046="MAT.",VLOOKUP(A8046,INSUMOS_AUX!A:F,6,FALSE),0)</f>
        <v>48</v>
      </c>
      <c r="G8046" s="375">
        <f>IF(C8046="M.O.",VLOOKUP(A8046,INSUMOS_AUX!A:F,6,FALSE),0)</f>
        <v>0</v>
      </c>
    </row>
    <row r="8047" spans="1:7">
      <c r="A8047" s="375">
        <v>25966</v>
      </c>
      <c r="B8047" s="372" t="s">
        <v>3980</v>
      </c>
      <c r="C8047" s="374" t="s">
        <v>43</v>
      </c>
      <c r="D8047" s="374" t="s">
        <v>113</v>
      </c>
      <c r="E8047" s="375">
        <v>3.1741499999999998E-4</v>
      </c>
      <c r="F8047" s="268">
        <f>IF(C8047="MAT.",VLOOKUP(A8047,INSUMOS_AUX!A:F,6,FALSE),0)</f>
        <v>13.63</v>
      </c>
      <c r="G8047" s="375">
        <f>IF(C8047="M.O.",VLOOKUP(A8047,INSUMOS_AUX!A:F,6,FALSE),0)</f>
        <v>0</v>
      </c>
    </row>
    <row r="8048" spans="1:7">
      <c r="A8048" s="375">
        <v>2711</v>
      </c>
      <c r="B8048" s="372" t="s">
        <v>334</v>
      </c>
      <c r="C8048" s="374" t="s">
        <v>43</v>
      </c>
      <c r="D8048" s="374" t="s">
        <v>2</v>
      </c>
      <c r="E8048" s="375">
        <v>1.3956600000000001E-4</v>
      </c>
      <c r="F8048" s="268">
        <f>IF(C8048="MAT.",VLOOKUP(A8048,INSUMOS_AUX!A:F,6,FALSE),0)</f>
        <v>100.24</v>
      </c>
      <c r="G8048" s="375">
        <f>IF(C8048="M.O.",VLOOKUP(A8048,INSUMOS_AUX!A:F,6,FALSE),0)</f>
        <v>0</v>
      </c>
    </row>
    <row r="8049" spans="1:7">
      <c r="A8049" s="375">
        <v>36144</v>
      </c>
      <c r="B8049" s="372" t="s">
        <v>4026</v>
      </c>
      <c r="C8049" s="374" t="s">
        <v>43</v>
      </c>
      <c r="D8049" s="374" t="s">
        <v>2</v>
      </c>
      <c r="E8049" s="375">
        <v>2.3412312000000001E-2</v>
      </c>
      <c r="F8049" s="268">
        <f>IF(C8049="MAT.",VLOOKUP(A8049,INSUMOS_AUX!A:F,6,FALSE),0)</f>
        <v>1.1200000000000001</v>
      </c>
      <c r="G8049" s="375">
        <f>IF(C8049="M.O.",VLOOKUP(A8049,INSUMOS_AUX!A:F,6,FALSE),0)</f>
        <v>0</v>
      </c>
    </row>
    <row r="8050" spans="1:7">
      <c r="A8050" s="375">
        <v>36146</v>
      </c>
      <c r="B8050" s="372" t="s">
        <v>3883</v>
      </c>
      <c r="C8050" s="374" t="s">
        <v>43</v>
      </c>
      <c r="D8050" s="374" t="s">
        <v>2</v>
      </c>
      <c r="E8050" s="375">
        <v>2.60463E-4</v>
      </c>
      <c r="F8050" s="268">
        <f>IF(C8050="MAT.",VLOOKUP(A8050,INSUMOS_AUX!A:F,6,FALSE),0)</f>
        <v>170</v>
      </c>
      <c r="G8050" s="375">
        <f>IF(C8050="M.O.",VLOOKUP(A8050,INSUMOS_AUX!A:F,6,FALSE),0)</f>
        <v>0</v>
      </c>
    </row>
    <row r="8051" spans="1:7" ht="21">
      <c r="A8051" s="375">
        <v>36149</v>
      </c>
      <c r="B8051" s="372" t="s">
        <v>4647</v>
      </c>
      <c r="C8051" s="374" t="s">
        <v>43</v>
      </c>
      <c r="D8051" s="374" t="s">
        <v>2</v>
      </c>
      <c r="E8051" s="375">
        <v>1.5119999999999999E-4</v>
      </c>
      <c r="F8051" s="268">
        <f>IF(C8051="MAT.",VLOOKUP(A8051,INSUMOS_AUX!A:F,6,FALSE),0)</f>
        <v>117.5</v>
      </c>
      <c r="G8051" s="375">
        <f>IF(C8051="M.O.",VLOOKUP(A8051,INSUMOS_AUX!A:F,6,FALSE),0)</f>
        <v>0</v>
      </c>
    </row>
    <row r="8052" spans="1:7">
      <c r="A8052" s="375">
        <v>36150</v>
      </c>
      <c r="B8052" s="372" t="s">
        <v>780</v>
      </c>
      <c r="C8052" s="374" t="s">
        <v>43</v>
      </c>
      <c r="D8052" s="374" t="s">
        <v>2</v>
      </c>
      <c r="E8052" s="375">
        <v>5.5572300000000005E-4</v>
      </c>
      <c r="F8052" s="268">
        <f>IF(C8052="MAT.",VLOOKUP(A8052,INSUMOS_AUX!A:F,6,FALSE),0)</f>
        <v>29.7</v>
      </c>
      <c r="G8052" s="375">
        <f>IF(C8052="M.O.",VLOOKUP(A8052,INSUMOS_AUX!A:F,6,FALSE),0)</f>
        <v>0</v>
      </c>
    </row>
    <row r="8053" spans="1:7" ht="21">
      <c r="A8053" s="375">
        <v>36153</v>
      </c>
      <c r="B8053" s="372" t="s">
        <v>4184</v>
      </c>
      <c r="C8053" s="374" t="s">
        <v>43</v>
      </c>
      <c r="D8053" s="374" t="s">
        <v>2</v>
      </c>
      <c r="E8053" s="375">
        <v>2.2575000000000001E-4</v>
      </c>
      <c r="F8053" s="268">
        <f>IF(C8053="MAT.",VLOOKUP(A8053,INSUMOS_AUX!A:F,6,FALSE),0)</f>
        <v>133.75</v>
      </c>
      <c r="G8053" s="375">
        <f>IF(C8053="M.O.",VLOOKUP(A8053,INSUMOS_AUX!A:F,6,FALSE),0)</f>
        <v>0</v>
      </c>
    </row>
    <row r="8054" spans="1:7">
      <c r="A8054" s="375">
        <v>37370</v>
      </c>
      <c r="B8054" s="372" t="s">
        <v>104</v>
      </c>
      <c r="C8054" s="374" t="s">
        <v>43</v>
      </c>
      <c r="D8054" s="374" t="s">
        <v>97</v>
      </c>
      <c r="E8054" s="375">
        <v>0.21</v>
      </c>
      <c r="F8054" s="268">
        <f>IF(C8054="MAT.",VLOOKUP(A8054,INSUMOS_AUX!A:F,6,FALSE),0)</f>
        <v>1.7</v>
      </c>
      <c r="G8054" s="375">
        <f>IF(C8054="M.O.",VLOOKUP(A8054,INSUMOS_AUX!A:F,6,FALSE),0)</f>
        <v>0</v>
      </c>
    </row>
    <row r="8055" spans="1:7">
      <c r="A8055" s="375">
        <v>37371</v>
      </c>
      <c r="B8055" s="372" t="s">
        <v>105</v>
      </c>
      <c r="C8055" s="374" t="s">
        <v>43</v>
      </c>
      <c r="D8055" s="374" t="s">
        <v>97</v>
      </c>
      <c r="E8055" s="375">
        <v>0.21</v>
      </c>
      <c r="F8055" s="268">
        <f>IF(C8055="MAT.",VLOOKUP(A8055,INSUMOS_AUX!A:F,6,FALSE),0)</f>
        <v>0.64</v>
      </c>
      <c r="G8055" s="375">
        <f>IF(C8055="M.O.",VLOOKUP(A8055,INSUMOS_AUX!A:F,6,FALSE),0)</f>
        <v>0</v>
      </c>
    </row>
    <row r="8056" spans="1:7">
      <c r="A8056" s="375">
        <v>37372</v>
      </c>
      <c r="B8056" s="372" t="s">
        <v>106</v>
      </c>
      <c r="C8056" s="374" t="s">
        <v>43</v>
      </c>
      <c r="D8056" s="374" t="s">
        <v>97</v>
      </c>
      <c r="E8056" s="375">
        <v>0.21</v>
      </c>
      <c r="F8056" s="268">
        <f>IF(C8056="MAT.",VLOOKUP(A8056,INSUMOS_AUX!A:F,6,FALSE),0)</f>
        <v>0.37</v>
      </c>
      <c r="G8056" s="375">
        <f>IF(C8056="M.O.",VLOOKUP(A8056,INSUMOS_AUX!A:F,6,FALSE),0)</f>
        <v>0</v>
      </c>
    </row>
    <row r="8057" spans="1:7">
      <c r="A8057" s="375">
        <v>37373</v>
      </c>
      <c r="B8057" s="372" t="s">
        <v>107</v>
      </c>
      <c r="C8057" s="374" t="s">
        <v>43</v>
      </c>
      <c r="D8057" s="374" t="s">
        <v>97</v>
      </c>
      <c r="E8057" s="375">
        <v>0.21</v>
      </c>
      <c r="F8057" s="268">
        <f>IF(C8057="MAT.",VLOOKUP(A8057,INSUMOS_AUX!A:F,6,FALSE),0)</f>
        <v>0.02</v>
      </c>
      <c r="G8057" s="375">
        <f>IF(C8057="M.O.",VLOOKUP(A8057,INSUMOS_AUX!A:F,6,FALSE),0)</f>
        <v>0</v>
      </c>
    </row>
    <row r="8058" spans="1:7">
      <c r="A8058" s="375">
        <v>38382</v>
      </c>
      <c r="B8058" s="372" t="s">
        <v>2915</v>
      </c>
      <c r="C8058" s="374" t="s">
        <v>43</v>
      </c>
      <c r="D8058" s="374" t="s">
        <v>2</v>
      </c>
      <c r="E8058" s="375">
        <v>5.733E-4</v>
      </c>
      <c r="F8058" s="268">
        <f>IF(C8058="MAT.",VLOOKUP(A8058,INSUMOS_AUX!A:F,6,FALSE),0)</f>
        <v>7.37</v>
      </c>
      <c r="G8058" s="375">
        <f>IF(C8058="M.O.",VLOOKUP(A8058,INSUMOS_AUX!A:F,6,FALSE),0)</f>
        <v>0</v>
      </c>
    </row>
    <row r="8059" spans="1:7">
      <c r="A8059" s="375">
        <v>38390</v>
      </c>
      <c r="B8059" s="372" t="s">
        <v>4067</v>
      </c>
      <c r="C8059" s="374" t="s">
        <v>43</v>
      </c>
      <c r="D8059" s="374" t="s">
        <v>2</v>
      </c>
      <c r="E8059" s="375">
        <v>3.1741499999999998E-4</v>
      </c>
      <c r="F8059" s="268">
        <f>IF(C8059="MAT.",VLOOKUP(A8059,INSUMOS_AUX!A:F,6,FALSE),0)</f>
        <v>22.22</v>
      </c>
      <c r="G8059" s="375">
        <f>IF(C8059="M.O.",VLOOKUP(A8059,INSUMOS_AUX!A:F,6,FALSE),0)</f>
        <v>0</v>
      </c>
    </row>
    <row r="8060" spans="1:7">
      <c r="A8060" s="375">
        <v>38393</v>
      </c>
      <c r="B8060" s="372" t="s">
        <v>4066</v>
      </c>
      <c r="C8060" s="374" t="s">
        <v>43</v>
      </c>
      <c r="D8060" s="374" t="s">
        <v>2</v>
      </c>
      <c r="E8060" s="375">
        <v>3.1741499999999998E-4</v>
      </c>
      <c r="F8060" s="268">
        <f>IF(C8060="MAT.",VLOOKUP(A8060,INSUMOS_AUX!A:F,6,FALSE),0)</f>
        <v>10.02</v>
      </c>
      <c r="G8060" s="375">
        <f>IF(C8060="M.O.",VLOOKUP(A8060,INSUMOS_AUX!A:F,6,FALSE),0)</f>
        <v>0</v>
      </c>
    </row>
    <row r="8061" spans="1:7">
      <c r="A8061" s="375">
        <v>38396</v>
      </c>
      <c r="B8061" s="372" t="s">
        <v>4090</v>
      </c>
      <c r="C8061" s="374" t="s">
        <v>43</v>
      </c>
      <c r="D8061" s="374" t="s">
        <v>2</v>
      </c>
      <c r="E8061" s="375">
        <v>1.1382E-5</v>
      </c>
      <c r="F8061" s="268">
        <f>IF(C8061="MAT.",VLOOKUP(A8061,INSUMOS_AUX!A:F,6,FALSE),0)</f>
        <v>308.81</v>
      </c>
      <c r="G8061" s="375">
        <f>IF(C8061="M.O.",VLOOKUP(A8061,INSUMOS_AUX!A:F,6,FALSE),0)</f>
        <v>0</v>
      </c>
    </row>
    <row r="8062" spans="1:7">
      <c r="A8062" s="375">
        <v>38399</v>
      </c>
      <c r="B8062" s="372" t="s">
        <v>914</v>
      </c>
      <c r="C8062" s="374" t="s">
        <v>43</v>
      </c>
      <c r="D8062" s="374" t="s">
        <v>2</v>
      </c>
      <c r="E8062" s="375">
        <v>5.6867999999999998E-5</v>
      </c>
      <c r="F8062" s="268">
        <f>IF(C8062="MAT.",VLOOKUP(A8062,INSUMOS_AUX!A:F,6,FALSE),0)</f>
        <v>123.87</v>
      </c>
      <c r="G8062" s="375">
        <f>IF(C8062="M.O.",VLOOKUP(A8062,INSUMOS_AUX!A:F,6,FALSE),0)</f>
        <v>0</v>
      </c>
    </row>
    <row r="8063" spans="1:7" ht="21">
      <c r="A8063" s="375">
        <v>38413</v>
      </c>
      <c r="B8063" s="372" t="s">
        <v>2921</v>
      </c>
      <c r="C8063" s="374" t="s">
        <v>43</v>
      </c>
      <c r="D8063" s="374" t="s">
        <v>2</v>
      </c>
      <c r="E8063" s="375">
        <v>9.2609999999999999E-6</v>
      </c>
      <c r="F8063" s="268">
        <f>IF(C8063="MAT.",VLOOKUP(A8063,INSUMOS_AUX!A:F,6,FALSE),0)</f>
        <v>623.17999999999995</v>
      </c>
      <c r="G8063" s="375">
        <f>IF(C8063="M.O.",VLOOKUP(A8063,INSUMOS_AUX!A:F,6,FALSE),0)</f>
        <v>0</v>
      </c>
    </row>
    <row r="8064" spans="1:7">
      <c r="A8064" s="375">
        <v>38476</v>
      </c>
      <c r="B8064" s="372" t="s">
        <v>2266</v>
      </c>
      <c r="C8064" s="374" t="s">
        <v>43</v>
      </c>
      <c r="D8064" s="374" t="s">
        <v>2</v>
      </c>
      <c r="E8064" s="375">
        <v>4.3197E-5</v>
      </c>
      <c r="F8064" s="268">
        <f>IF(C8064="MAT.",VLOOKUP(A8064,INSUMOS_AUX!A:F,6,FALSE),0)</f>
        <v>186.63</v>
      </c>
      <c r="G8064" s="375">
        <f>IF(C8064="M.O.",VLOOKUP(A8064,INSUMOS_AUX!A:F,6,FALSE),0)</f>
        <v>0</v>
      </c>
    </row>
    <row r="8065" spans="1:7">
      <c r="A8065" s="375">
        <v>38477</v>
      </c>
      <c r="B8065" s="372" t="s">
        <v>2267</v>
      </c>
      <c r="C8065" s="374" t="s">
        <v>43</v>
      </c>
      <c r="D8065" s="374" t="s">
        <v>2</v>
      </c>
      <c r="E8065" s="375">
        <v>9.2609999999999999E-6</v>
      </c>
      <c r="F8065" s="268">
        <f>IF(C8065="MAT.",VLOOKUP(A8065,INSUMOS_AUX!A:F,6,FALSE),0)</f>
        <v>528.54</v>
      </c>
      <c r="G8065" s="375">
        <f>IF(C8065="M.O.",VLOOKUP(A8065,INSUMOS_AUX!A:F,6,FALSE),0)</f>
        <v>0</v>
      </c>
    </row>
    <row r="8066" spans="1:7">
      <c r="A8066" s="375">
        <v>6111</v>
      </c>
      <c r="B8066" s="372" t="s">
        <v>109</v>
      </c>
      <c r="C8066" s="374" t="s">
        <v>92</v>
      </c>
      <c r="D8066" s="374" t="s">
        <v>97</v>
      </c>
      <c r="E8066" s="375">
        <v>0.213591</v>
      </c>
      <c r="F8066" s="268">
        <f>IF(C8066="MAT.",VLOOKUP(A8066,INSUMOS_AUX!A:F,6,FALSE),0)</f>
        <v>0</v>
      </c>
      <c r="G8066" s="375">
        <f>IF(C8066="M.O.",VLOOKUP(A8066,INSUMOS_AUX!A:F,6,FALSE),0)</f>
        <v>8.17</v>
      </c>
    </row>
    <row r="8067" spans="1:7" ht="52.5">
      <c r="A8067" s="375" t="s">
        <v>6486</v>
      </c>
      <c r="B8067" s="372" t="s">
        <v>6487</v>
      </c>
      <c r="C8067" s="374" t="s">
        <v>43</v>
      </c>
      <c r="D8067" s="374" t="s">
        <v>78</v>
      </c>
      <c r="E8067" s="375">
        <v>1</v>
      </c>
      <c r="F8067" s="268">
        <f>IF(C8067="MAT.",VLOOKUP(A8067,INSUMOS_AUX!A:F,6,FALSE),0)</f>
        <v>75.033333333333331</v>
      </c>
      <c r="G8067" s="375">
        <f>IF(C8067="M.O.",VLOOKUP(A8067,INSUMOS_AUX!A:F,6,FALSE),0)</f>
        <v>0</v>
      </c>
    </row>
    <row r="8068" spans="1:7">
      <c r="A8068" s="96"/>
      <c r="B8068" s="110"/>
      <c r="C8068" s="97"/>
      <c r="D8068" s="97"/>
      <c r="E8068" s="97"/>
      <c r="F8068" s="97"/>
      <c r="G8068" s="97"/>
    </row>
    <row r="8069" spans="1:7">
      <c r="A8069" s="68" t="s">
        <v>6127</v>
      </c>
      <c r="B8069" s="377" t="s">
        <v>6128</v>
      </c>
      <c r="C8069" s="69"/>
      <c r="D8069" s="69"/>
      <c r="E8069" s="69"/>
      <c r="F8069" s="69"/>
      <c r="G8069" s="69"/>
    </row>
    <row r="8070" spans="1:7">
      <c r="A8070" s="96"/>
      <c r="B8070" s="110"/>
      <c r="C8070" s="97"/>
      <c r="D8070" s="97"/>
      <c r="E8070" s="97"/>
      <c r="F8070" s="97"/>
      <c r="G8070" s="97"/>
    </row>
    <row r="8071" spans="1:7" ht="31.5">
      <c r="A8071" s="359" t="s">
        <v>6129</v>
      </c>
      <c r="B8071" s="358" t="s">
        <v>6130</v>
      </c>
      <c r="C8071" s="360" t="s">
        <v>75</v>
      </c>
      <c r="D8071" s="360" t="s">
        <v>2</v>
      </c>
      <c r="E8071" s="361">
        <v>6</v>
      </c>
      <c r="F8071" s="361">
        <f t="shared" ref="F8071:G8071" si="267">SUMPRODUCT($E8072:$E8110,F8072:F8110)</f>
        <v>376.14397205500001</v>
      </c>
      <c r="G8071" s="361">
        <f t="shared" si="267"/>
        <v>52.68</v>
      </c>
    </row>
    <row r="8072" spans="1:7">
      <c r="A8072" s="375">
        <v>10</v>
      </c>
      <c r="B8072" s="372" t="s">
        <v>332</v>
      </c>
      <c r="C8072" s="374" t="s">
        <v>43</v>
      </c>
      <c r="D8072" s="374" t="s">
        <v>2</v>
      </c>
      <c r="E8072" s="375">
        <v>3.6077400000000003E-2</v>
      </c>
      <c r="F8072" s="268">
        <f>IF(C8072="MAT.",VLOOKUP(A8072,INSUMOS_AUX!A:F,6,FALSE),0)</f>
        <v>6.13</v>
      </c>
      <c r="G8072" s="375">
        <f>IF(C8072="M.O.",VLOOKUP(A8072,INSUMOS_AUX!A:F,6,FALSE),0)</f>
        <v>0</v>
      </c>
    </row>
    <row r="8073" spans="1:7" ht="21">
      <c r="A8073" s="375">
        <v>1003</v>
      </c>
      <c r="B8073" s="372" t="s">
        <v>377</v>
      </c>
      <c r="C8073" s="374" t="s">
        <v>43</v>
      </c>
      <c r="D8073" s="374" t="s">
        <v>78</v>
      </c>
      <c r="E8073" s="375">
        <v>30</v>
      </c>
      <c r="F8073" s="268">
        <f>IF(C8073="MAT.",VLOOKUP(A8073,INSUMOS_AUX!A:F,6,FALSE),0)</f>
        <v>2.96</v>
      </c>
      <c r="G8073" s="375">
        <f>IF(C8073="M.O.",VLOOKUP(A8073,INSUMOS_AUX!A:F,6,FALSE),0)</f>
        <v>0</v>
      </c>
    </row>
    <row r="8074" spans="1:7" ht="21">
      <c r="A8074" s="375">
        <v>11359</v>
      </c>
      <c r="B8074" s="372" t="s">
        <v>5603</v>
      </c>
      <c r="C8074" s="374" t="s">
        <v>43</v>
      </c>
      <c r="D8074" s="374" t="s">
        <v>2</v>
      </c>
      <c r="E8074" s="375">
        <v>3.0465000000000001E-4</v>
      </c>
      <c r="F8074" s="268">
        <f>IF(C8074="MAT.",VLOOKUP(A8074,INSUMOS_AUX!A:F,6,FALSE),0)</f>
        <v>604.45000000000005</v>
      </c>
      <c r="G8074" s="375">
        <f>IF(C8074="M.O.",VLOOKUP(A8074,INSUMOS_AUX!A:F,6,FALSE),0)</f>
        <v>0</v>
      </c>
    </row>
    <row r="8075" spans="1:7">
      <c r="A8075" s="375">
        <v>11964</v>
      </c>
      <c r="B8075" s="372" t="s">
        <v>3477</v>
      </c>
      <c r="C8075" s="374" t="s">
        <v>43</v>
      </c>
      <c r="D8075" s="374" t="s">
        <v>2</v>
      </c>
      <c r="E8075" s="375">
        <v>2</v>
      </c>
      <c r="F8075" s="268">
        <f>IF(C8075="MAT.",VLOOKUP(A8075,INSUMOS_AUX!A:F,6,FALSE),0)</f>
        <v>1.43</v>
      </c>
      <c r="G8075" s="375">
        <f>IF(C8075="M.O.",VLOOKUP(A8075,INSUMOS_AUX!A:F,6,FALSE),0)</f>
        <v>0</v>
      </c>
    </row>
    <row r="8076" spans="1:7">
      <c r="A8076" s="375">
        <v>12815</v>
      </c>
      <c r="B8076" s="372" t="s">
        <v>2406</v>
      </c>
      <c r="C8076" s="374" t="s">
        <v>43</v>
      </c>
      <c r="D8076" s="374" t="s">
        <v>2</v>
      </c>
      <c r="E8076" s="375">
        <v>4.0810949999999999E-2</v>
      </c>
      <c r="F8076" s="268">
        <f>IF(C8076="MAT.",VLOOKUP(A8076,INSUMOS_AUX!A:F,6,FALSE),0)</f>
        <v>5.65</v>
      </c>
      <c r="G8076" s="375">
        <f>IF(C8076="M.O.",VLOOKUP(A8076,INSUMOS_AUX!A:F,6,FALSE),0)</f>
        <v>0</v>
      </c>
    </row>
    <row r="8077" spans="1:7">
      <c r="A8077" s="375">
        <v>12892</v>
      </c>
      <c r="B8077" s="372" t="s">
        <v>328</v>
      </c>
      <c r="C8077" s="374" t="s">
        <v>43</v>
      </c>
      <c r="D8077" s="374" t="s">
        <v>98</v>
      </c>
      <c r="E8077" s="375">
        <v>6.1805699999999998E-2</v>
      </c>
      <c r="F8077" s="268">
        <f>IF(C8077="MAT.",VLOOKUP(A8077,INSUMOS_AUX!A:F,6,FALSE),0)</f>
        <v>9</v>
      </c>
      <c r="G8077" s="375">
        <f>IF(C8077="M.O.",VLOOKUP(A8077,INSUMOS_AUX!A:F,6,FALSE),0)</f>
        <v>0</v>
      </c>
    </row>
    <row r="8078" spans="1:7">
      <c r="A8078" s="375">
        <v>12893</v>
      </c>
      <c r="B8078" s="372" t="s">
        <v>329</v>
      </c>
      <c r="C8078" s="374" t="s">
        <v>43</v>
      </c>
      <c r="D8078" s="374" t="s">
        <v>98</v>
      </c>
      <c r="E8078" s="375">
        <v>7.2045E-3</v>
      </c>
      <c r="F8078" s="268">
        <f>IF(C8078="MAT.",VLOOKUP(A8078,INSUMOS_AUX!A:F,6,FALSE),0)</f>
        <v>48</v>
      </c>
      <c r="G8078" s="375">
        <f>IF(C8078="M.O.",VLOOKUP(A8078,INSUMOS_AUX!A:F,6,FALSE),0)</f>
        <v>0</v>
      </c>
    </row>
    <row r="8079" spans="1:7">
      <c r="A8079" s="375">
        <v>1535</v>
      </c>
      <c r="B8079" s="372" t="s">
        <v>362</v>
      </c>
      <c r="C8079" s="374" t="s">
        <v>43</v>
      </c>
      <c r="D8079" s="374" t="s">
        <v>2</v>
      </c>
      <c r="E8079" s="375">
        <v>10</v>
      </c>
      <c r="F8079" s="268">
        <f>IF(C8079="MAT.",VLOOKUP(A8079,INSUMOS_AUX!A:F,6,FALSE),0)</f>
        <v>2.59</v>
      </c>
      <c r="G8079" s="375">
        <f>IF(C8079="M.O.",VLOOKUP(A8079,INSUMOS_AUX!A:F,6,FALSE),0)</f>
        <v>0</v>
      </c>
    </row>
    <row r="8080" spans="1:7">
      <c r="A8080" s="375">
        <v>242</v>
      </c>
      <c r="B8080" s="372" t="s">
        <v>135</v>
      </c>
      <c r="C8080" s="374" t="s">
        <v>92</v>
      </c>
      <c r="D8080" s="374" t="s">
        <v>97</v>
      </c>
      <c r="E8080" s="375">
        <v>1.5</v>
      </c>
      <c r="F8080" s="268">
        <f>IF(C8080="MAT.",VLOOKUP(A8080,INSUMOS_AUX!A:F,6,FALSE),0)</f>
        <v>0</v>
      </c>
      <c r="G8080" s="375">
        <f>IF(C8080="M.O.",VLOOKUP(A8080,INSUMOS_AUX!A:F,6,FALSE),0)</f>
        <v>8.8800000000000008</v>
      </c>
    </row>
    <row r="8081" spans="1:7">
      <c r="A8081" s="375">
        <v>2436</v>
      </c>
      <c r="B8081" s="372" t="s">
        <v>333</v>
      </c>
      <c r="C8081" s="374" t="s">
        <v>92</v>
      </c>
      <c r="D8081" s="374" t="s">
        <v>97</v>
      </c>
      <c r="E8081" s="375">
        <v>1.5</v>
      </c>
      <c r="F8081" s="268">
        <f>IF(C8081="MAT.",VLOOKUP(A8081,INSUMOS_AUX!A:F,6,FALSE),0)</f>
        <v>0</v>
      </c>
      <c r="G8081" s="375">
        <f>IF(C8081="M.O.",VLOOKUP(A8081,INSUMOS_AUX!A:F,6,FALSE),0)</f>
        <v>13.35</v>
      </c>
    </row>
    <row r="8082" spans="1:7">
      <c r="A8082" s="375">
        <v>25966</v>
      </c>
      <c r="B8082" s="372" t="s">
        <v>3980</v>
      </c>
      <c r="C8082" s="374" t="s">
        <v>43</v>
      </c>
      <c r="D8082" s="374" t="s">
        <v>113</v>
      </c>
      <c r="E8082" s="375">
        <v>6.8017499999999996E-3</v>
      </c>
      <c r="F8082" s="268">
        <f>IF(C8082="MAT.",VLOOKUP(A8082,INSUMOS_AUX!A:F,6,FALSE),0)</f>
        <v>13.63</v>
      </c>
      <c r="G8082" s="375">
        <f>IF(C8082="M.O.",VLOOKUP(A8082,INSUMOS_AUX!A:F,6,FALSE),0)</f>
        <v>0</v>
      </c>
    </row>
    <row r="8083" spans="1:7">
      <c r="A8083" s="375">
        <v>2711</v>
      </c>
      <c r="B8083" s="372" t="s">
        <v>334</v>
      </c>
      <c r="C8083" s="374" t="s">
        <v>43</v>
      </c>
      <c r="D8083" s="374" t="s">
        <v>2</v>
      </c>
      <c r="E8083" s="375">
        <v>2.9907000000000002E-3</v>
      </c>
      <c r="F8083" s="268">
        <f>IF(C8083="MAT.",VLOOKUP(A8083,INSUMOS_AUX!A:F,6,FALSE),0)</f>
        <v>100.24</v>
      </c>
      <c r="G8083" s="375">
        <f>IF(C8083="M.O.",VLOOKUP(A8083,INSUMOS_AUX!A:F,6,FALSE),0)</f>
        <v>0</v>
      </c>
    </row>
    <row r="8084" spans="1:7">
      <c r="A8084" s="375">
        <v>34627</v>
      </c>
      <c r="B8084" s="372" t="s">
        <v>1175</v>
      </c>
      <c r="C8084" s="374" t="s">
        <v>43</v>
      </c>
      <c r="D8084" s="374" t="s">
        <v>78</v>
      </c>
      <c r="E8084" s="375">
        <v>7.5</v>
      </c>
      <c r="F8084" s="268">
        <f>IF(C8084="MAT.",VLOOKUP(A8084,INSUMOS_AUX!A:F,6,FALSE),0)</f>
        <v>8.8000000000000007</v>
      </c>
      <c r="G8084" s="375">
        <f>IF(C8084="M.O.",VLOOKUP(A8084,INSUMOS_AUX!A:F,6,FALSE),0)</f>
        <v>0</v>
      </c>
    </row>
    <row r="8085" spans="1:7">
      <c r="A8085" s="375">
        <v>34653</v>
      </c>
      <c r="B8085" s="372" t="s">
        <v>357</v>
      </c>
      <c r="C8085" s="374" t="s">
        <v>43</v>
      </c>
      <c r="D8085" s="374" t="s">
        <v>2</v>
      </c>
      <c r="E8085" s="375">
        <v>1</v>
      </c>
      <c r="F8085" s="268">
        <f>IF(C8085="MAT.",VLOOKUP(A8085,INSUMOS_AUX!A:F,6,FALSE),0)</f>
        <v>8.3699999999999992</v>
      </c>
      <c r="G8085" s="375">
        <f>IF(C8085="M.O.",VLOOKUP(A8085,INSUMOS_AUX!A:F,6,FALSE),0)</f>
        <v>0</v>
      </c>
    </row>
    <row r="8086" spans="1:7">
      <c r="A8086" s="375">
        <v>34794</v>
      </c>
      <c r="B8086" s="372" t="s">
        <v>3280</v>
      </c>
      <c r="C8086" s="374" t="s">
        <v>92</v>
      </c>
      <c r="D8086" s="374" t="s">
        <v>97</v>
      </c>
      <c r="E8086" s="375">
        <v>1.5</v>
      </c>
      <c r="F8086" s="268">
        <f>IF(C8086="MAT.",VLOOKUP(A8086,INSUMOS_AUX!A:F,6,FALSE),0)</f>
        <v>0</v>
      </c>
      <c r="G8086" s="375">
        <f>IF(C8086="M.O.",VLOOKUP(A8086,INSUMOS_AUX!A:F,6,FALSE),0)</f>
        <v>12.89</v>
      </c>
    </row>
    <row r="8087" spans="1:7">
      <c r="A8087" s="375">
        <v>36144</v>
      </c>
      <c r="B8087" s="372" t="s">
        <v>4026</v>
      </c>
      <c r="C8087" s="374" t="s">
        <v>43</v>
      </c>
      <c r="D8087" s="374" t="s">
        <v>2</v>
      </c>
      <c r="E8087" s="375">
        <v>0.50169240000000004</v>
      </c>
      <c r="F8087" s="268">
        <f>IF(C8087="MAT.",VLOOKUP(A8087,INSUMOS_AUX!A:F,6,FALSE),0)</f>
        <v>1.1200000000000001</v>
      </c>
      <c r="G8087" s="375">
        <f>IF(C8087="M.O.",VLOOKUP(A8087,INSUMOS_AUX!A:F,6,FALSE),0)</f>
        <v>0</v>
      </c>
    </row>
    <row r="8088" spans="1:7">
      <c r="A8088" s="375">
        <v>36146</v>
      </c>
      <c r="B8088" s="372" t="s">
        <v>3883</v>
      </c>
      <c r="C8088" s="374" t="s">
        <v>43</v>
      </c>
      <c r="D8088" s="374" t="s">
        <v>2</v>
      </c>
      <c r="E8088" s="375">
        <v>5.5813499999999997E-3</v>
      </c>
      <c r="F8088" s="268">
        <f>IF(C8088="MAT.",VLOOKUP(A8088,INSUMOS_AUX!A:F,6,FALSE),0)</f>
        <v>170</v>
      </c>
      <c r="G8088" s="375">
        <f>IF(C8088="M.O.",VLOOKUP(A8088,INSUMOS_AUX!A:F,6,FALSE),0)</f>
        <v>0</v>
      </c>
    </row>
    <row r="8089" spans="1:7" ht="21">
      <c r="A8089" s="375">
        <v>36149</v>
      </c>
      <c r="B8089" s="372" t="s">
        <v>4647</v>
      </c>
      <c r="C8089" s="374" t="s">
        <v>43</v>
      </c>
      <c r="D8089" s="374" t="s">
        <v>2</v>
      </c>
      <c r="E8089" s="375">
        <v>3.2399999999999998E-3</v>
      </c>
      <c r="F8089" s="268">
        <f>IF(C8089="MAT.",VLOOKUP(A8089,INSUMOS_AUX!A:F,6,FALSE),0)</f>
        <v>117.5</v>
      </c>
      <c r="G8089" s="375">
        <f>IF(C8089="M.O.",VLOOKUP(A8089,INSUMOS_AUX!A:F,6,FALSE),0)</f>
        <v>0</v>
      </c>
    </row>
    <row r="8090" spans="1:7">
      <c r="A8090" s="375">
        <v>36150</v>
      </c>
      <c r="B8090" s="372" t="s">
        <v>780</v>
      </c>
      <c r="C8090" s="374" t="s">
        <v>43</v>
      </c>
      <c r="D8090" s="374" t="s">
        <v>2</v>
      </c>
      <c r="E8090" s="375">
        <v>1.190835E-2</v>
      </c>
      <c r="F8090" s="268">
        <f>IF(C8090="MAT.",VLOOKUP(A8090,INSUMOS_AUX!A:F,6,FALSE),0)</f>
        <v>29.7</v>
      </c>
      <c r="G8090" s="375">
        <f>IF(C8090="M.O.",VLOOKUP(A8090,INSUMOS_AUX!A:F,6,FALSE),0)</f>
        <v>0</v>
      </c>
    </row>
    <row r="8091" spans="1:7" ht="21">
      <c r="A8091" s="375">
        <v>36153</v>
      </c>
      <c r="B8091" s="372" t="s">
        <v>4184</v>
      </c>
      <c r="C8091" s="374" t="s">
        <v>43</v>
      </c>
      <c r="D8091" s="374" t="s">
        <v>2</v>
      </c>
      <c r="E8091" s="375">
        <v>4.8374999999999998E-3</v>
      </c>
      <c r="F8091" s="268">
        <f>IF(C8091="MAT.",VLOOKUP(A8091,INSUMOS_AUX!A:F,6,FALSE),0)</f>
        <v>133.75</v>
      </c>
      <c r="G8091" s="375">
        <f>IF(C8091="M.O.",VLOOKUP(A8091,INSUMOS_AUX!A:F,6,FALSE),0)</f>
        <v>0</v>
      </c>
    </row>
    <row r="8092" spans="1:7">
      <c r="A8092" s="375">
        <v>37370</v>
      </c>
      <c r="B8092" s="372" t="s">
        <v>104</v>
      </c>
      <c r="C8092" s="374" t="s">
        <v>43</v>
      </c>
      <c r="D8092" s="374" t="s">
        <v>97</v>
      </c>
      <c r="E8092" s="375">
        <v>4.5</v>
      </c>
      <c r="F8092" s="268">
        <f>IF(C8092="MAT.",VLOOKUP(A8092,INSUMOS_AUX!A:F,6,FALSE),0)</f>
        <v>1.7</v>
      </c>
      <c r="G8092" s="375">
        <f>IF(C8092="M.O.",VLOOKUP(A8092,INSUMOS_AUX!A:F,6,FALSE),0)</f>
        <v>0</v>
      </c>
    </row>
    <row r="8093" spans="1:7">
      <c r="A8093" s="375">
        <v>37371</v>
      </c>
      <c r="B8093" s="372" t="s">
        <v>105</v>
      </c>
      <c r="C8093" s="374" t="s">
        <v>43</v>
      </c>
      <c r="D8093" s="374" t="s">
        <v>97</v>
      </c>
      <c r="E8093" s="375">
        <v>4.5</v>
      </c>
      <c r="F8093" s="268">
        <f>IF(C8093="MAT.",VLOOKUP(A8093,INSUMOS_AUX!A:F,6,FALSE),0)</f>
        <v>0.64</v>
      </c>
      <c r="G8093" s="375">
        <f>IF(C8093="M.O.",VLOOKUP(A8093,INSUMOS_AUX!A:F,6,FALSE),0)</f>
        <v>0</v>
      </c>
    </row>
    <row r="8094" spans="1:7">
      <c r="A8094" s="375">
        <v>37372</v>
      </c>
      <c r="B8094" s="372" t="s">
        <v>106</v>
      </c>
      <c r="C8094" s="374" t="s">
        <v>43</v>
      </c>
      <c r="D8094" s="374" t="s">
        <v>97</v>
      </c>
      <c r="E8094" s="375">
        <v>4.5</v>
      </c>
      <c r="F8094" s="268">
        <f>IF(C8094="MAT.",VLOOKUP(A8094,INSUMOS_AUX!A:F,6,FALSE),0)</f>
        <v>0.37</v>
      </c>
      <c r="G8094" s="375">
        <f>IF(C8094="M.O.",VLOOKUP(A8094,INSUMOS_AUX!A:F,6,FALSE),0)</f>
        <v>0</v>
      </c>
    </row>
    <row r="8095" spans="1:7">
      <c r="A8095" s="375">
        <v>37373</v>
      </c>
      <c r="B8095" s="372" t="s">
        <v>107</v>
      </c>
      <c r="C8095" s="374" t="s">
        <v>43</v>
      </c>
      <c r="D8095" s="374" t="s">
        <v>97</v>
      </c>
      <c r="E8095" s="375">
        <v>4.5</v>
      </c>
      <c r="F8095" s="268">
        <f>IF(C8095="MAT.",VLOOKUP(A8095,INSUMOS_AUX!A:F,6,FALSE),0)</f>
        <v>0.02</v>
      </c>
      <c r="G8095" s="375">
        <f>IF(C8095="M.O.",VLOOKUP(A8095,INSUMOS_AUX!A:F,6,FALSE),0)</f>
        <v>0</v>
      </c>
    </row>
    <row r="8096" spans="1:7">
      <c r="A8096" s="375">
        <v>38382</v>
      </c>
      <c r="B8096" s="372" t="s">
        <v>2915</v>
      </c>
      <c r="C8096" s="374" t="s">
        <v>43</v>
      </c>
      <c r="D8096" s="374" t="s">
        <v>2</v>
      </c>
      <c r="E8096" s="375">
        <v>1.2285000000000001E-2</v>
      </c>
      <c r="F8096" s="268">
        <f>IF(C8096="MAT.",VLOOKUP(A8096,INSUMOS_AUX!A:F,6,FALSE),0)</f>
        <v>7.37</v>
      </c>
      <c r="G8096" s="375">
        <f>IF(C8096="M.O.",VLOOKUP(A8096,INSUMOS_AUX!A:F,6,FALSE),0)</f>
        <v>0</v>
      </c>
    </row>
    <row r="8097" spans="1:7">
      <c r="A8097" s="375">
        <v>38390</v>
      </c>
      <c r="B8097" s="372" t="s">
        <v>4067</v>
      </c>
      <c r="C8097" s="374" t="s">
        <v>43</v>
      </c>
      <c r="D8097" s="374" t="s">
        <v>2</v>
      </c>
      <c r="E8097" s="375">
        <v>6.8017499999999996E-3</v>
      </c>
      <c r="F8097" s="268">
        <f>IF(C8097="MAT.",VLOOKUP(A8097,INSUMOS_AUX!A:F,6,FALSE),0)</f>
        <v>22.22</v>
      </c>
      <c r="G8097" s="375">
        <f>IF(C8097="M.O.",VLOOKUP(A8097,INSUMOS_AUX!A:F,6,FALSE),0)</f>
        <v>0</v>
      </c>
    </row>
    <row r="8098" spans="1:7">
      <c r="A8098" s="375">
        <v>38393</v>
      </c>
      <c r="B8098" s="372" t="s">
        <v>4066</v>
      </c>
      <c r="C8098" s="374" t="s">
        <v>43</v>
      </c>
      <c r="D8098" s="374" t="s">
        <v>2</v>
      </c>
      <c r="E8098" s="375">
        <v>6.8017499999999996E-3</v>
      </c>
      <c r="F8098" s="268">
        <f>IF(C8098="MAT.",VLOOKUP(A8098,INSUMOS_AUX!A:F,6,FALSE),0)</f>
        <v>10.02</v>
      </c>
      <c r="G8098" s="375">
        <f>IF(C8098="M.O.",VLOOKUP(A8098,INSUMOS_AUX!A:F,6,FALSE),0)</f>
        <v>0</v>
      </c>
    </row>
    <row r="8099" spans="1:7">
      <c r="A8099" s="375">
        <v>38396</v>
      </c>
      <c r="B8099" s="372" t="s">
        <v>4090</v>
      </c>
      <c r="C8099" s="374" t="s">
        <v>43</v>
      </c>
      <c r="D8099" s="374" t="s">
        <v>2</v>
      </c>
      <c r="E8099" s="375">
        <v>2.4389999999999999E-4</v>
      </c>
      <c r="F8099" s="268">
        <f>IF(C8099="MAT.",VLOOKUP(A8099,INSUMOS_AUX!A:F,6,FALSE),0)</f>
        <v>308.81</v>
      </c>
      <c r="G8099" s="375">
        <f>IF(C8099="M.O.",VLOOKUP(A8099,INSUMOS_AUX!A:F,6,FALSE),0)</f>
        <v>0</v>
      </c>
    </row>
    <row r="8100" spans="1:7">
      <c r="A8100" s="375">
        <v>38399</v>
      </c>
      <c r="B8100" s="372" t="s">
        <v>914</v>
      </c>
      <c r="C8100" s="374" t="s">
        <v>43</v>
      </c>
      <c r="D8100" s="374" t="s">
        <v>2</v>
      </c>
      <c r="E8100" s="375">
        <v>1.2186E-3</v>
      </c>
      <c r="F8100" s="268">
        <f>IF(C8100="MAT.",VLOOKUP(A8100,INSUMOS_AUX!A:F,6,FALSE),0)</f>
        <v>123.87</v>
      </c>
      <c r="G8100" s="375">
        <f>IF(C8100="M.O.",VLOOKUP(A8100,INSUMOS_AUX!A:F,6,FALSE),0)</f>
        <v>0</v>
      </c>
    </row>
    <row r="8101" spans="1:7" ht="21">
      <c r="A8101" s="375">
        <v>38413</v>
      </c>
      <c r="B8101" s="372" t="s">
        <v>2921</v>
      </c>
      <c r="C8101" s="374" t="s">
        <v>43</v>
      </c>
      <c r="D8101" s="374" t="s">
        <v>2</v>
      </c>
      <c r="E8101" s="375">
        <v>1.9845E-4</v>
      </c>
      <c r="F8101" s="268">
        <f>IF(C8101="MAT.",VLOOKUP(A8101,INSUMOS_AUX!A:F,6,FALSE),0)</f>
        <v>623.17999999999995</v>
      </c>
      <c r="G8101" s="375">
        <f>IF(C8101="M.O.",VLOOKUP(A8101,INSUMOS_AUX!A:F,6,FALSE),0)</f>
        <v>0</v>
      </c>
    </row>
    <row r="8102" spans="1:7">
      <c r="A8102" s="375">
        <v>38476</v>
      </c>
      <c r="B8102" s="372" t="s">
        <v>2266</v>
      </c>
      <c r="C8102" s="374" t="s">
        <v>43</v>
      </c>
      <c r="D8102" s="374" t="s">
        <v>2</v>
      </c>
      <c r="E8102" s="375">
        <v>9.2564999999999998E-4</v>
      </c>
      <c r="F8102" s="268">
        <f>IF(C8102="MAT.",VLOOKUP(A8102,INSUMOS_AUX!A:F,6,FALSE),0)</f>
        <v>186.63</v>
      </c>
      <c r="G8102" s="375">
        <f>IF(C8102="M.O.",VLOOKUP(A8102,INSUMOS_AUX!A:F,6,FALSE),0)</f>
        <v>0</v>
      </c>
    </row>
    <row r="8103" spans="1:7">
      <c r="A8103" s="375">
        <v>38477</v>
      </c>
      <c r="B8103" s="372" t="s">
        <v>2267</v>
      </c>
      <c r="C8103" s="374" t="s">
        <v>43</v>
      </c>
      <c r="D8103" s="374" t="s">
        <v>2</v>
      </c>
      <c r="E8103" s="375">
        <v>1.9845E-4</v>
      </c>
      <c r="F8103" s="268">
        <f>IF(C8103="MAT.",VLOOKUP(A8103,INSUMOS_AUX!A:F,6,FALSE),0)</f>
        <v>528.54</v>
      </c>
      <c r="G8103" s="375">
        <f>IF(C8103="M.O.",VLOOKUP(A8103,INSUMOS_AUX!A:F,6,FALSE),0)</f>
        <v>0</v>
      </c>
    </row>
    <row r="8104" spans="1:7" ht="21">
      <c r="A8104" s="375">
        <v>39661</v>
      </c>
      <c r="B8104" s="372" t="s">
        <v>4794</v>
      </c>
      <c r="C8104" s="374" t="s">
        <v>43</v>
      </c>
      <c r="D8104" s="374" t="s">
        <v>78</v>
      </c>
      <c r="E8104" s="375">
        <v>7.5</v>
      </c>
      <c r="F8104" s="268">
        <f>IF(C8104="MAT.",VLOOKUP(A8104,INSUMOS_AUX!A:F,6,FALSE),0)</f>
        <v>5.27</v>
      </c>
      <c r="G8104" s="375">
        <f>IF(C8104="M.O.",VLOOKUP(A8104,INSUMOS_AUX!A:F,6,FALSE),0)</f>
        <v>0</v>
      </c>
    </row>
    <row r="8105" spans="1:7" ht="21">
      <c r="A8105" s="375">
        <v>39664</v>
      </c>
      <c r="B8105" s="372" t="s">
        <v>4795</v>
      </c>
      <c r="C8105" s="374" t="s">
        <v>43</v>
      </c>
      <c r="D8105" s="374" t="s">
        <v>78</v>
      </c>
      <c r="E8105" s="375">
        <v>7.5</v>
      </c>
      <c r="F8105" s="268">
        <f>IF(C8105="MAT.",VLOOKUP(A8105,INSUMOS_AUX!A:F,6,FALSE),0)</f>
        <v>11.9</v>
      </c>
      <c r="G8105" s="375">
        <f>IF(C8105="M.O.",VLOOKUP(A8105,INSUMOS_AUX!A:F,6,FALSE),0)</f>
        <v>0</v>
      </c>
    </row>
    <row r="8106" spans="1:7">
      <c r="A8106" s="375">
        <v>411</v>
      </c>
      <c r="B8106" s="372" t="s">
        <v>422</v>
      </c>
      <c r="C8106" s="374" t="s">
        <v>43</v>
      </c>
      <c r="D8106" s="374" t="s">
        <v>2</v>
      </c>
      <c r="E8106" s="375">
        <v>30</v>
      </c>
      <c r="F8106" s="268">
        <f>IF(C8106="MAT.",VLOOKUP(A8106,INSUMOS_AUX!A:F,6,FALSE),0)</f>
        <v>0.1</v>
      </c>
      <c r="G8106" s="375">
        <f>IF(C8106="M.O.",VLOOKUP(A8106,INSUMOS_AUX!A:F,6,FALSE),0)</f>
        <v>0</v>
      </c>
    </row>
    <row r="8107" spans="1:7" ht="21">
      <c r="A8107" s="375">
        <v>4332</v>
      </c>
      <c r="B8107" s="372" t="s">
        <v>3532</v>
      </c>
      <c r="C8107" s="374" t="s">
        <v>43</v>
      </c>
      <c r="D8107" s="374" t="s">
        <v>2</v>
      </c>
      <c r="E8107" s="375">
        <v>4</v>
      </c>
      <c r="F8107" s="268">
        <f>IF(C8107="MAT.",VLOOKUP(A8107,INSUMOS_AUX!A:F,6,FALSE),0)</f>
        <v>0.65</v>
      </c>
      <c r="G8107" s="375">
        <f>IF(C8107="M.O.",VLOOKUP(A8107,INSUMOS_AUX!A:F,6,FALSE),0)</f>
        <v>0</v>
      </c>
    </row>
    <row r="8108" spans="1:7">
      <c r="A8108" s="375">
        <v>4376</v>
      </c>
      <c r="B8108" s="372" t="s">
        <v>6488</v>
      </c>
      <c r="C8108" s="374" t="s">
        <v>43</v>
      </c>
      <c r="D8108" s="374" t="s">
        <v>2</v>
      </c>
      <c r="E8108" s="375">
        <v>4</v>
      </c>
      <c r="F8108" s="268">
        <f>IF(C8108="MAT.",VLOOKUP(A8108,INSUMOS_AUX!A:F,6,FALSE),0)</f>
        <v>0.11</v>
      </c>
      <c r="G8108" s="375">
        <f>IF(C8108="M.O.",VLOOKUP(A8108,INSUMOS_AUX!A:F,6,FALSE),0)</f>
        <v>0</v>
      </c>
    </row>
    <row r="8109" spans="1:7">
      <c r="A8109" s="375">
        <v>589</v>
      </c>
      <c r="B8109" s="372" t="s">
        <v>1358</v>
      </c>
      <c r="C8109" s="374" t="s">
        <v>43</v>
      </c>
      <c r="D8109" s="374" t="s">
        <v>78</v>
      </c>
      <c r="E8109" s="375">
        <v>1</v>
      </c>
      <c r="F8109" s="268">
        <f>IF(C8109="MAT.",VLOOKUP(A8109,INSUMOS_AUX!A:F,6,FALSE),0)</f>
        <v>27.35</v>
      </c>
      <c r="G8109" s="375">
        <f>IF(C8109="M.O.",VLOOKUP(A8109,INSUMOS_AUX!A:F,6,FALSE),0)</f>
        <v>0</v>
      </c>
    </row>
    <row r="8110" spans="1:7">
      <c r="A8110" s="375" t="s">
        <v>6489</v>
      </c>
      <c r="B8110" s="372" t="s">
        <v>6490</v>
      </c>
      <c r="C8110" s="374" t="s">
        <v>43</v>
      </c>
      <c r="D8110" s="374" t="s">
        <v>93</v>
      </c>
      <c r="E8110" s="375">
        <v>0.22</v>
      </c>
      <c r="F8110" s="268">
        <f>IF(C8110="MAT.",VLOOKUP(A8110,INSUMOS_AUX!A:F,6,FALSE),0)</f>
        <v>18.2</v>
      </c>
      <c r="G8110" s="375">
        <f>IF(C8110="M.O.",VLOOKUP(A8110,INSUMOS_AUX!A:F,6,FALSE),0)</f>
        <v>0</v>
      </c>
    </row>
    <row r="8111" spans="1:7">
      <c r="A8111" s="96"/>
      <c r="B8111" s="110"/>
      <c r="C8111" s="97"/>
      <c r="D8111" s="97"/>
      <c r="E8111" s="97"/>
      <c r="F8111" s="97"/>
      <c r="G8111" s="97"/>
    </row>
    <row r="8112" spans="1:7">
      <c r="A8112" s="359" t="s">
        <v>6131</v>
      </c>
      <c r="B8112" s="358" t="s">
        <v>6132</v>
      </c>
      <c r="C8112" s="360" t="s">
        <v>75</v>
      </c>
      <c r="D8112" s="360" t="s">
        <v>2</v>
      </c>
      <c r="E8112" s="361">
        <v>6</v>
      </c>
      <c r="F8112" s="361">
        <f t="shared" ref="F8112:G8112" si="268">SUMPRODUCT($E8113:$E8138,F8113:F8138)</f>
        <v>12.029981369999998</v>
      </c>
      <c r="G8112" s="361">
        <f t="shared" si="268"/>
        <v>35.105750999999998</v>
      </c>
    </row>
    <row r="8113" spans="1:7">
      <c r="A8113" s="375">
        <v>10</v>
      </c>
      <c r="B8113" s="372" t="s">
        <v>332</v>
      </c>
      <c r="C8113" s="374" t="s">
        <v>43</v>
      </c>
      <c r="D8113" s="374" t="s">
        <v>2</v>
      </c>
      <c r="E8113" s="375">
        <v>2.4051599999999999E-2</v>
      </c>
      <c r="F8113" s="268">
        <f>IF(C8113="MAT.",VLOOKUP(A8113,INSUMOS_AUX!A:F,6,FALSE),0)</f>
        <v>6.13</v>
      </c>
      <c r="G8113" s="375">
        <f>IF(C8113="M.O.",VLOOKUP(A8113,INSUMOS_AUX!A:F,6,FALSE),0)</f>
        <v>0</v>
      </c>
    </row>
    <row r="8114" spans="1:7" ht="21">
      <c r="A8114" s="375">
        <v>11359</v>
      </c>
      <c r="B8114" s="372" t="s">
        <v>5603</v>
      </c>
      <c r="C8114" s="374" t="s">
        <v>43</v>
      </c>
      <c r="D8114" s="374" t="s">
        <v>2</v>
      </c>
      <c r="E8114" s="375">
        <v>2.031E-4</v>
      </c>
      <c r="F8114" s="268">
        <f>IF(C8114="MAT.",VLOOKUP(A8114,INSUMOS_AUX!A:F,6,FALSE),0)</f>
        <v>604.45000000000005</v>
      </c>
      <c r="G8114" s="375">
        <f>IF(C8114="M.O.",VLOOKUP(A8114,INSUMOS_AUX!A:F,6,FALSE),0)</f>
        <v>0</v>
      </c>
    </row>
    <row r="8115" spans="1:7">
      <c r="A8115" s="375">
        <v>12815</v>
      </c>
      <c r="B8115" s="372" t="s">
        <v>2406</v>
      </c>
      <c r="C8115" s="374" t="s">
        <v>43</v>
      </c>
      <c r="D8115" s="374" t="s">
        <v>2</v>
      </c>
      <c r="E8115" s="375">
        <v>2.72073E-2</v>
      </c>
      <c r="F8115" s="268">
        <f>IF(C8115="MAT.",VLOOKUP(A8115,INSUMOS_AUX!A:F,6,FALSE),0)</f>
        <v>5.65</v>
      </c>
      <c r="G8115" s="375">
        <f>IF(C8115="M.O.",VLOOKUP(A8115,INSUMOS_AUX!A:F,6,FALSE),0)</f>
        <v>0</v>
      </c>
    </row>
    <row r="8116" spans="1:7">
      <c r="A8116" s="375">
        <v>12892</v>
      </c>
      <c r="B8116" s="372" t="s">
        <v>328</v>
      </c>
      <c r="C8116" s="374" t="s">
        <v>43</v>
      </c>
      <c r="D8116" s="374" t="s">
        <v>98</v>
      </c>
      <c r="E8116" s="375">
        <v>4.1203799999999999E-2</v>
      </c>
      <c r="F8116" s="268">
        <f>IF(C8116="MAT.",VLOOKUP(A8116,INSUMOS_AUX!A:F,6,FALSE),0)</f>
        <v>9</v>
      </c>
      <c r="G8116" s="375">
        <f>IF(C8116="M.O.",VLOOKUP(A8116,INSUMOS_AUX!A:F,6,FALSE),0)</f>
        <v>0</v>
      </c>
    </row>
    <row r="8117" spans="1:7">
      <c r="A8117" s="375">
        <v>12893</v>
      </c>
      <c r="B8117" s="372" t="s">
        <v>329</v>
      </c>
      <c r="C8117" s="374" t="s">
        <v>43</v>
      </c>
      <c r="D8117" s="374" t="s">
        <v>98</v>
      </c>
      <c r="E8117" s="375">
        <v>4.803E-3</v>
      </c>
      <c r="F8117" s="268">
        <f>IF(C8117="MAT.",VLOOKUP(A8117,INSUMOS_AUX!A:F,6,FALSE),0)</f>
        <v>48</v>
      </c>
      <c r="G8117" s="375">
        <f>IF(C8117="M.O.",VLOOKUP(A8117,INSUMOS_AUX!A:F,6,FALSE),0)</f>
        <v>0</v>
      </c>
    </row>
    <row r="8118" spans="1:7">
      <c r="A8118" s="375">
        <v>25966</v>
      </c>
      <c r="B8118" s="372" t="s">
        <v>3980</v>
      </c>
      <c r="C8118" s="374" t="s">
        <v>43</v>
      </c>
      <c r="D8118" s="374" t="s">
        <v>113</v>
      </c>
      <c r="E8118" s="375">
        <v>4.5345000000000003E-3</v>
      </c>
      <c r="F8118" s="268">
        <f>IF(C8118="MAT.",VLOOKUP(A8118,INSUMOS_AUX!A:F,6,FALSE),0)</f>
        <v>13.63</v>
      </c>
      <c r="G8118" s="375">
        <f>IF(C8118="M.O.",VLOOKUP(A8118,INSUMOS_AUX!A:F,6,FALSE),0)</f>
        <v>0</v>
      </c>
    </row>
    <row r="8119" spans="1:7">
      <c r="A8119" s="375">
        <v>2711</v>
      </c>
      <c r="B8119" s="372" t="s">
        <v>334</v>
      </c>
      <c r="C8119" s="374" t="s">
        <v>43</v>
      </c>
      <c r="D8119" s="374" t="s">
        <v>2</v>
      </c>
      <c r="E8119" s="375">
        <v>1.9938E-3</v>
      </c>
      <c r="F8119" s="268">
        <f>IF(C8119="MAT.",VLOOKUP(A8119,INSUMOS_AUX!A:F,6,FALSE),0)</f>
        <v>100.24</v>
      </c>
      <c r="G8119" s="375">
        <f>IF(C8119="M.O.",VLOOKUP(A8119,INSUMOS_AUX!A:F,6,FALSE),0)</f>
        <v>0</v>
      </c>
    </row>
    <row r="8120" spans="1:7">
      <c r="A8120" s="375">
        <v>36144</v>
      </c>
      <c r="B8120" s="372" t="s">
        <v>4026</v>
      </c>
      <c r="C8120" s="374" t="s">
        <v>43</v>
      </c>
      <c r="D8120" s="374" t="s">
        <v>2</v>
      </c>
      <c r="E8120" s="375">
        <v>0.33446160000000003</v>
      </c>
      <c r="F8120" s="268">
        <f>IF(C8120="MAT.",VLOOKUP(A8120,INSUMOS_AUX!A:F,6,FALSE),0)</f>
        <v>1.1200000000000001</v>
      </c>
      <c r="G8120" s="375">
        <f>IF(C8120="M.O.",VLOOKUP(A8120,INSUMOS_AUX!A:F,6,FALSE),0)</f>
        <v>0</v>
      </c>
    </row>
    <row r="8121" spans="1:7">
      <c r="A8121" s="375">
        <v>36146</v>
      </c>
      <c r="B8121" s="372" t="s">
        <v>3883</v>
      </c>
      <c r="C8121" s="374" t="s">
        <v>43</v>
      </c>
      <c r="D8121" s="374" t="s">
        <v>2</v>
      </c>
      <c r="E8121" s="375">
        <v>3.7209000000000001E-3</v>
      </c>
      <c r="F8121" s="268">
        <f>IF(C8121="MAT.",VLOOKUP(A8121,INSUMOS_AUX!A:F,6,FALSE),0)</f>
        <v>170</v>
      </c>
      <c r="G8121" s="375">
        <f>IF(C8121="M.O.",VLOOKUP(A8121,INSUMOS_AUX!A:F,6,FALSE),0)</f>
        <v>0</v>
      </c>
    </row>
    <row r="8122" spans="1:7" ht="21">
      <c r="A8122" s="375">
        <v>36149</v>
      </c>
      <c r="B8122" s="372" t="s">
        <v>4647</v>
      </c>
      <c r="C8122" s="374" t="s">
        <v>43</v>
      </c>
      <c r="D8122" s="374" t="s">
        <v>2</v>
      </c>
      <c r="E8122" s="375">
        <v>2.16E-3</v>
      </c>
      <c r="F8122" s="268">
        <f>IF(C8122="MAT.",VLOOKUP(A8122,INSUMOS_AUX!A:F,6,FALSE),0)</f>
        <v>117.5</v>
      </c>
      <c r="G8122" s="375">
        <f>IF(C8122="M.O.",VLOOKUP(A8122,INSUMOS_AUX!A:F,6,FALSE),0)</f>
        <v>0</v>
      </c>
    </row>
    <row r="8123" spans="1:7">
      <c r="A8123" s="375">
        <v>36150</v>
      </c>
      <c r="B8123" s="372" t="s">
        <v>780</v>
      </c>
      <c r="C8123" s="374" t="s">
        <v>43</v>
      </c>
      <c r="D8123" s="374" t="s">
        <v>2</v>
      </c>
      <c r="E8123" s="375">
        <v>7.9389000000000005E-3</v>
      </c>
      <c r="F8123" s="268">
        <f>IF(C8123="MAT.",VLOOKUP(A8123,INSUMOS_AUX!A:F,6,FALSE),0)</f>
        <v>29.7</v>
      </c>
      <c r="G8123" s="375">
        <f>IF(C8123="M.O.",VLOOKUP(A8123,INSUMOS_AUX!A:F,6,FALSE),0)</f>
        <v>0</v>
      </c>
    </row>
    <row r="8124" spans="1:7" ht="21">
      <c r="A8124" s="375">
        <v>36153</v>
      </c>
      <c r="B8124" s="372" t="s">
        <v>4184</v>
      </c>
      <c r="C8124" s="374" t="s">
        <v>43</v>
      </c>
      <c r="D8124" s="374" t="s">
        <v>2</v>
      </c>
      <c r="E8124" s="375">
        <v>3.225E-3</v>
      </c>
      <c r="F8124" s="268">
        <f>IF(C8124="MAT.",VLOOKUP(A8124,INSUMOS_AUX!A:F,6,FALSE),0)</f>
        <v>133.75</v>
      </c>
      <c r="G8124" s="375">
        <f>IF(C8124="M.O.",VLOOKUP(A8124,INSUMOS_AUX!A:F,6,FALSE),0)</f>
        <v>0</v>
      </c>
    </row>
    <row r="8125" spans="1:7">
      <c r="A8125" s="375">
        <v>37370</v>
      </c>
      <c r="B8125" s="372" t="s">
        <v>104</v>
      </c>
      <c r="C8125" s="374" t="s">
        <v>43</v>
      </c>
      <c r="D8125" s="374" t="s">
        <v>97</v>
      </c>
      <c r="E8125" s="375">
        <v>3</v>
      </c>
      <c r="F8125" s="268">
        <f>IF(C8125="MAT.",VLOOKUP(A8125,INSUMOS_AUX!A:F,6,FALSE),0)</f>
        <v>1.7</v>
      </c>
      <c r="G8125" s="375">
        <f>IF(C8125="M.O.",VLOOKUP(A8125,INSUMOS_AUX!A:F,6,FALSE),0)</f>
        <v>0</v>
      </c>
    </row>
    <row r="8126" spans="1:7">
      <c r="A8126" s="375">
        <v>37371</v>
      </c>
      <c r="B8126" s="372" t="s">
        <v>105</v>
      </c>
      <c r="C8126" s="374" t="s">
        <v>43</v>
      </c>
      <c r="D8126" s="374" t="s">
        <v>97</v>
      </c>
      <c r="E8126" s="375">
        <v>3</v>
      </c>
      <c r="F8126" s="268">
        <f>IF(C8126="MAT.",VLOOKUP(A8126,INSUMOS_AUX!A:F,6,FALSE),0)</f>
        <v>0.64</v>
      </c>
      <c r="G8126" s="375">
        <f>IF(C8126="M.O.",VLOOKUP(A8126,INSUMOS_AUX!A:F,6,FALSE),0)</f>
        <v>0</v>
      </c>
    </row>
    <row r="8127" spans="1:7">
      <c r="A8127" s="375">
        <v>37372</v>
      </c>
      <c r="B8127" s="372" t="s">
        <v>106</v>
      </c>
      <c r="C8127" s="374" t="s">
        <v>43</v>
      </c>
      <c r="D8127" s="374" t="s">
        <v>97</v>
      </c>
      <c r="E8127" s="375">
        <v>3</v>
      </c>
      <c r="F8127" s="268">
        <f>IF(C8127="MAT.",VLOOKUP(A8127,INSUMOS_AUX!A:F,6,FALSE),0)</f>
        <v>0.37</v>
      </c>
      <c r="G8127" s="375">
        <f>IF(C8127="M.O.",VLOOKUP(A8127,INSUMOS_AUX!A:F,6,FALSE),0)</f>
        <v>0</v>
      </c>
    </row>
    <row r="8128" spans="1:7">
      <c r="A8128" s="375">
        <v>37373</v>
      </c>
      <c r="B8128" s="372" t="s">
        <v>107</v>
      </c>
      <c r="C8128" s="374" t="s">
        <v>43</v>
      </c>
      <c r="D8128" s="374" t="s">
        <v>97</v>
      </c>
      <c r="E8128" s="375">
        <v>3</v>
      </c>
      <c r="F8128" s="268">
        <f>IF(C8128="MAT.",VLOOKUP(A8128,INSUMOS_AUX!A:F,6,FALSE),0)</f>
        <v>0.02</v>
      </c>
      <c r="G8128" s="375">
        <f>IF(C8128="M.O.",VLOOKUP(A8128,INSUMOS_AUX!A:F,6,FALSE),0)</f>
        <v>0</v>
      </c>
    </row>
    <row r="8129" spans="1:7">
      <c r="A8129" s="375">
        <v>38382</v>
      </c>
      <c r="B8129" s="372" t="s">
        <v>2915</v>
      </c>
      <c r="C8129" s="374" t="s">
        <v>43</v>
      </c>
      <c r="D8129" s="374" t="s">
        <v>2</v>
      </c>
      <c r="E8129" s="375">
        <v>8.1899999999999994E-3</v>
      </c>
      <c r="F8129" s="268">
        <f>IF(C8129="MAT.",VLOOKUP(A8129,INSUMOS_AUX!A:F,6,FALSE),0)</f>
        <v>7.37</v>
      </c>
      <c r="G8129" s="375">
        <f>IF(C8129="M.O.",VLOOKUP(A8129,INSUMOS_AUX!A:F,6,FALSE),0)</f>
        <v>0</v>
      </c>
    </row>
    <row r="8130" spans="1:7">
      <c r="A8130" s="375">
        <v>38390</v>
      </c>
      <c r="B8130" s="372" t="s">
        <v>4067</v>
      </c>
      <c r="C8130" s="374" t="s">
        <v>43</v>
      </c>
      <c r="D8130" s="374" t="s">
        <v>2</v>
      </c>
      <c r="E8130" s="375">
        <v>4.5345000000000003E-3</v>
      </c>
      <c r="F8130" s="268">
        <f>IF(C8130="MAT.",VLOOKUP(A8130,INSUMOS_AUX!A:F,6,FALSE),0)</f>
        <v>22.22</v>
      </c>
      <c r="G8130" s="375">
        <f>IF(C8130="M.O.",VLOOKUP(A8130,INSUMOS_AUX!A:F,6,FALSE),0)</f>
        <v>0</v>
      </c>
    </row>
    <row r="8131" spans="1:7">
      <c r="A8131" s="375">
        <v>38393</v>
      </c>
      <c r="B8131" s="372" t="s">
        <v>4066</v>
      </c>
      <c r="C8131" s="374" t="s">
        <v>43</v>
      </c>
      <c r="D8131" s="374" t="s">
        <v>2</v>
      </c>
      <c r="E8131" s="375">
        <v>4.5345000000000003E-3</v>
      </c>
      <c r="F8131" s="268">
        <f>IF(C8131="MAT.",VLOOKUP(A8131,INSUMOS_AUX!A:F,6,FALSE),0)</f>
        <v>10.02</v>
      </c>
      <c r="G8131" s="375">
        <f>IF(C8131="M.O.",VLOOKUP(A8131,INSUMOS_AUX!A:F,6,FALSE),0)</f>
        <v>0</v>
      </c>
    </row>
    <row r="8132" spans="1:7">
      <c r="A8132" s="375">
        <v>38396</v>
      </c>
      <c r="B8132" s="372" t="s">
        <v>4090</v>
      </c>
      <c r="C8132" s="374" t="s">
        <v>43</v>
      </c>
      <c r="D8132" s="374" t="s">
        <v>2</v>
      </c>
      <c r="E8132" s="375">
        <v>1.6259999999999999E-4</v>
      </c>
      <c r="F8132" s="268">
        <f>IF(C8132="MAT.",VLOOKUP(A8132,INSUMOS_AUX!A:F,6,FALSE),0)</f>
        <v>308.81</v>
      </c>
      <c r="G8132" s="375">
        <f>IF(C8132="M.O.",VLOOKUP(A8132,INSUMOS_AUX!A:F,6,FALSE),0)</f>
        <v>0</v>
      </c>
    </row>
    <row r="8133" spans="1:7">
      <c r="A8133" s="375">
        <v>38399</v>
      </c>
      <c r="B8133" s="372" t="s">
        <v>914</v>
      </c>
      <c r="C8133" s="374" t="s">
        <v>43</v>
      </c>
      <c r="D8133" s="374" t="s">
        <v>2</v>
      </c>
      <c r="E8133" s="375">
        <v>8.1240000000000001E-4</v>
      </c>
      <c r="F8133" s="268">
        <f>IF(C8133="MAT.",VLOOKUP(A8133,INSUMOS_AUX!A:F,6,FALSE),0)</f>
        <v>123.87</v>
      </c>
      <c r="G8133" s="375">
        <f>IF(C8133="M.O.",VLOOKUP(A8133,INSUMOS_AUX!A:F,6,FALSE),0)</f>
        <v>0</v>
      </c>
    </row>
    <row r="8134" spans="1:7" ht="21">
      <c r="A8134" s="375">
        <v>38413</v>
      </c>
      <c r="B8134" s="372" t="s">
        <v>2921</v>
      </c>
      <c r="C8134" s="374" t="s">
        <v>43</v>
      </c>
      <c r="D8134" s="374" t="s">
        <v>2</v>
      </c>
      <c r="E8134" s="375">
        <v>1.3229999999999999E-4</v>
      </c>
      <c r="F8134" s="268">
        <f>IF(C8134="MAT.",VLOOKUP(A8134,INSUMOS_AUX!A:F,6,FALSE),0)</f>
        <v>623.17999999999995</v>
      </c>
      <c r="G8134" s="375">
        <f>IF(C8134="M.O.",VLOOKUP(A8134,INSUMOS_AUX!A:F,6,FALSE),0)</f>
        <v>0</v>
      </c>
    </row>
    <row r="8135" spans="1:7">
      <c r="A8135" s="375">
        <v>38476</v>
      </c>
      <c r="B8135" s="372" t="s">
        <v>2266</v>
      </c>
      <c r="C8135" s="374" t="s">
        <v>43</v>
      </c>
      <c r="D8135" s="374" t="s">
        <v>2</v>
      </c>
      <c r="E8135" s="375">
        <v>6.1709999999999998E-4</v>
      </c>
      <c r="F8135" s="268">
        <f>IF(C8135="MAT.",VLOOKUP(A8135,INSUMOS_AUX!A:F,6,FALSE),0)</f>
        <v>186.63</v>
      </c>
      <c r="G8135" s="375">
        <f>IF(C8135="M.O.",VLOOKUP(A8135,INSUMOS_AUX!A:F,6,FALSE),0)</f>
        <v>0</v>
      </c>
    </row>
    <row r="8136" spans="1:7">
      <c r="A8136" s="375">
        <v>38477</v>
      </c>
      <c r="B8136" s="372" t="s">
        <v>2267</v>
      </c>
      <c r="C8136" s="374" t="s">
        <v>43</v>
      </c>
      <c r="D8136" s="374" t="s">
        <v>2</v>
      </c>
      <c r="E8136" s="375">
        <v>1.3229999999999999E-4</v>
      </c>
      <c r="F8136" s="268">
        <f>IF(C8136="MAT.",VLOOKUP(A8136,INSUMOS_AUX!A:F,6,FALSE),0)</f>
        <v>528.54</v>
      </c>
      <c r="G8136" s="375">
        <f>IF(C8136="M.O.",VLOOKUP(A8136,INSUMOS_AUX!A:F,6,FALSE),0)</f>
        <v>0</v>
      </c>
    </row>
    <row r="8137" spans="1:7">
      <c r="A8137" s="375">
        <v>4750</v>
      </c>
      <c r="B8137" s="372" t="s">
        <v>110</v>
      </c>
      <c r="C8137" s="374" t="s">
        <v>92</v>
      </c>
      <c r="D8137" s="374" t="s">
        <v>97</v>
      </c>
      <c r="E8137" s="375">
        <v>1.52565</v>
      </c>
      <c r="F8137" s="268">
        <f>IF(C8137="MAT.",VLOOKUP(A8137,INSUMOS_AUX!A:F,6,FALSE),0)</f>
        <v>0</v>
      </c>
      <c r="G8137" s="375">
        <f>IF(C8137="M.O.",VLOOKUP(A8137,INSUMOS_AUX!A:F,6,FALSE),0)</f>
        <v>13.35</v>
      </c>
    </row>
    <row r="8138" spans="1:7">
      <c r="A8138" s="375">
        <v>6127</v>
      </c>
      <c r="B8138" s="372" t="s">
        <v>175</v>
      </c>
      <c r="C8138" s="374" t="s">
        <v>92</v>
      </c>
      <c r="D8138" s="374" t="s">
        <v>97</v>
      </c>
      <c r="E8138" s="375">
        <v>1.5178499999999999</v>
      </c>
      <c r="F8138" s="268">
        <f>IF(C8138="MAT.",VLOOKUP(A8138,INSUMOS_AUX!A:F,6,FALSE),0)</f>
        <v>0</v>
      </c>
      <c r="G8138" s="375">
        <f>IF(C8138="M.O.",VLOOKUP(A8138,INSUMOS_AUX!A:F,6,FALSE),0)</f>
        <v>9.7100000000000009</v>
      </c>
    </row>
    <row r="8139" spans="1:7">
      <c r="A8139" s="96"/>
      <c r="B8139" s="110"/>
      <c r="C8139" s="97"/>
      <c r="D8139" s="97"/>
      <c r="E8139" s="97"/>
      <c r="F8139" s="97"/>
      <c r="G8139" s="97"/>
    </row>
    <row r="8140" spans="1:7">
      <c r="A8140" s="68" t="s">
        <v>6133</v>
      </c>
      <c r="B8140" s="377" t="s">
        <v>6134</v>
      </c>
      <c r="C8140" s="69"/>
      <c r="D8140" s="69"/>
      <c r="E8140" s="69"/>
      <c r="F8140" s="69"/>
      <c r="G8140" s="69"/>
    </row>
    <row r="8141" spans="1:7">
      <c r="A8141" s="96"/>
      <c r="B8141" s="110"/>
      <c r="C8141" s="97"/>
      <c r="D8141" s="97"/>
      <c r="E8141" s="97"/>
      <c r="F8141" s="97"/>
      <c r="G8141" s="97"/>
    </row>
    <row r="8142" spans="1:7">
      <c r="A8142" s="359" t="s">
        <v>6135</v>
      </c>
      <c r="B8142" s="358" t="s">
        <v>6136</v>
      </c>
      <c r="C8142" s="360" t="s">
        <v>75</v>
      </c>
      <c r="D8142" s="360" t="s">
        <v>76</v>
      </c>
      <c r="E8142" s="361">
        <v>113.68</v>
      </c>
      <c r="F8142" s="361">
        <f t="shared" ref="F8142:G8142" si="269">SUMPRODUCT($E8143:$E8172,F8143:F8172)</f>
        <v>8.1399987579999991</v>
      </c>
      <c r="G8142" s="361">
        <f t="shared" si="269"/>
        <v>1.8461158</v>
      </c>
    </row>
    <row r="8143" spans="1:7">
      <c r="A8143" s="375">
        <v>10</v>
      </c>
      <c r="B8143" s="372" t="s">
        <v>332</v>
      </c>
      <c r="C8143" s="374" t="s">
        <v>43</v>
      </c>
      <c r="D8143" s="374" t="s">
        <v>2</v>
      </c>
      <c r="E8143" s="375">
        <v>1.60344E-3</v>
      </c>
      <c r="F8143" s="268">
        <f>IF(C8143="MAT.",VLOOKUP(A8143,INSUMOS_AUX!A:F,6,FALSE),0)</f>
        <v>6.13</v>
      </c>
      <c r="G8143" s="375">
        <f>IF(C8143="M.O.",VLOOKUP(A8143,INSUMOS_AUX!A:F,6,FALSE),0)</f>
        <v>0</v>
      </c>
    </row>
    <row r="8144" spans="1:7" ht="21">
      <c r="A8144" s="375">
        <v>11359</v>
      </c>
      <c r="B8144" s="372" t="s">
        <v>5603</v>
      </c>
      <c r="C8144" s="374" t="s">
        <v>43</v>
      </c>
      <c r="D8144" s="374" t="s">
        <v>2</v>
      </c>
      <c r="E8144" s="375">
        <v>1.3540000000000001E-5</v>
      </c>
      <c r="F8144" s="268">
        <f>IF(C8144="MAT.",VLOOKUP(A8144,INSUMOS_AUX!A:F,6,FALSE),0)</f>
        <v>604.45000000000005</v>
      </c>
      <c r="G8144" s="375">
        <f>IF(C8144="M.O.",VLOOKUP(A8144,INSUMOS_AUX!A:F,6,FALSE),0)</f>
        <v>0</v>
      </c>
    </row>
    <row r="8145" spans="1:7">
      <c r="A8145" s="375">
        <v>12815</v>
      </c>
      <c r="B8145" s="372" t="s">
        <v>2406</v>
      </c>
      <c r="C8145" s="374" t="s">
        <v>43</v>
      </c>
      <c r="D8145" s="374" t="s">
        <v>2</v>
      </c>
      <c r="E8145" s="375">
        <v>1.8138200000000001E-3</v>
      </c>
      <c r="F8145" s="268">
        <f>IF(C8145="MAT.",VLOOKUP(A8145,INSUMOS_AUX!A:F,6,FALSE),0)</f>
        <v>5.65</v>
      </c>
      <c r="G8145" s="375">
        <f>IF(C8145="M.O.",VLOOKUP(A8145,INSUMOS_AUX!A:F,6,FALSE),0)</f>
        <v>0</v>
      </c>
    </row>
    <row r="8146" spans="1:7">
      <c r="A8146" s="375">
        <v>12892</v>
      </c>
      <c r="B8146" s="372" t="s">
        <v>328</v>
      </c>
      <c r="C8146" s="374" t="s">
        <v>43</v>
      </c>
      <c r="D8146" s="374" t="s">
        <v>98</v>
      </c>
      <c r="E8146" s="375">
        <v>2.7469199999999999E-3</v>
      </c>
      <c r="F8146" s="268">
        <f>IF(C8146="MAT.",VLOOKUP(A8146,INSUMOS_AUX!A:F,6,FALSE),0)</f>
        <v>9</v>
      </c>
      <c r="G8146" s="375">
        <f>IF(C8146="M.O.",VLOOKUP(A8146,INSUMOS_AUX!A:F,6,FALSE),0)</f>
        <v>0</v>
      </c>
    </row>
    <row r="8147" spans="1:7">
      <c r="A8147" s="375">
        <v>12893</v>
      </c>
      <c r="B8147" s="372" t="s">
        <v>329</v>
      </c>
      <c r="C8147" s="374" t="s">
        <v>43</v>
      </c>
      <c r="D8147" s="374" t="s">
        <v>98</v>
      </c>
      <c r="E8147" s="375">
        <v>3.2019999999999998E-4</v>
      </c>
      <c r="F8147" s="268">
        <f>IF(C8147="MAT.",VLOOKUP(A8147,INSUMOS_AUX!A:F,6,FALSE),0)</f>
        <v>48</v>
      </c>
      <c r="G8147" s="375">
        <f>IF(C8147="M.O.",VLOOKUP(A8147,INSUMOS_AUX!A:F,6,FALSE),0)</f>
        <v>0</v>
      </c>
    </row>
    <row r="8148" spans="1:7">
      <c r="A8148" s="375">
        <v>25951</v>
      </c>
      <c r="B8148" s="372" t="s">
        <v>161</v>
      </c>
      <c r="C8148" s="374" t="s">
        <v>43</v>
      </c>
      <c r="D8148" s="374" t="s">
        <v>94</v>
      </c>
      <c r="E8148" s="375">
        <v>0.1</v>
      </c>
      <c r="F8148" s="268">
        <f>IF(C8148="MAT.",VLOOKUP(A8148,INSUMOS_AUX!A:F,6,FALSE),0)</f>
        <v>1.99</v>
      </c>
      <c r="G8148" s="375">
        <f>IF(C8148="M.O.",VLOOKUP(A8148,INSUMOS_AUX!A:F,6,FALSE),0)</f>
        <v>0</v>
      </c>
    </row>
    <row r="8149" spans="1:7">
      <c r="A8149" s="375">
        <v>25963</v>
      </c>
      <c r="B8149" s="372" t="s">
        <v>1300</v>
      </c>
      <c r="C8149" s="374" t="s">
        <v>43</v>
      </c>
      <c r="D8149" s="374" t="s">
        <v>94</v>
      </c>
      <c r="E8149" s="375">
        <v>0.15</v>
      </c>
      <c r="F8149" s="268">
        <f>IF(C8149="MAT.",VLOOKUP(A8149,INSUMOS_AUX!A:F,6,FALSE),0)</f>
        <v>0.06</v>
      </c>
      <c r="G8149" s="375">
        <f>IF(C8149="M.O.",VLOOKUP(A8149,INSUMOS_AUX!A:F,6,FALSE),0)</f>
        <v>0</v>
      </c>
    </row>
    <row r="8150" spans="1:7">
      <c r="A8150" s="375">
        <v>25964</v>
      </c>
      <c r="B8150" s="372" t="s">
        <v>142</v>
      </c>
      <c r="C8150" s="374" t="s">
        <v>92</v>
      </c>
      <c r="D8150" s="374" t="s">
        <v>97</v>
      </c>
      <c r="E8150" s="375">
        <v>0.10041</v>
      </c>
      <c r="F8150" s="268">
        <f>IF(C8150="MAT.",VLOOKUP(A8150,INSUMOS_AUX!A:F,6,FALSE),0)</f>
        <v>0</v>
      </c>
      <c r="G8150" s="375">
        <f>IF(C8150="M.O.",VLOOKUP(A8150,INSUMOS_AUX!A:F,6,FALSE),0)</f>
        <v>10.11</v>
      </c>
    </row>
    <row r="8151" spans="1:7">
      <c r="A8151" s="375">
        <v>25966</v>
      </c>
      <c r="B8151" s="372" t="s">
        <v>3980</v>
      </c>
      <c r="C8151" s="374" t="s">
        <v>43</v>
      </c>
      <c r="D8151" s="374" t="s">
        <v>113</v>
      </c>
      <c r="E8151" s="375">
        <v>3.0229999999999998E-4</v>
      </c>
      <c r="F8151" s="268">
        <f>IF(C8151="MAT.",VLOOKUP(A8151,INSUMOS_AUX!A:F,6,FALSE),0)</f>
        <v>13.63</v>
      </c>
      <c r="G8151" s="375">
        <f>IF(C8151="M.O.",VLOOKUP(A8151,INSUMOS_AUX!A:F,6,FALSE),0)</f>
        <v>0</v>
      </c>
    </row>
    <row r="8152" spans="1:7">
      <c r="A8152" s="375">
        <v>2711</v>
      </c>
      <c r="B8152" s="372" t="s">
        <v>334</v>
      </c>
      <c r="C8152" s="374" t="s">
        <v>43</v>
      </c>
      <c r="D8152" s="374" t="s">
        <v>2</v>
      </c>
      <c r="E8152" s="375">
        <v>1.3291999999999999E-4</v>
      </c>
      <c r="F8152" s="268">
        <f>IF(C8152="MAT.",VLOOKUP(A8152,INSUMOS_AUX!A:F,6,FALSE),0)</f>
        <v>100.24</v>
      </c>
      <c r="G8152" s="375">
        <f>IF(C8152="M.O.",VLOOKUP(A8152,INSUMOS_AUX!A:F,6,FALSE),0)</f>
        <v>0</v>
      </c>
    </row>
    <row r="8153" spans="1:7">
      <c r="A8153" s="375">
        <v>3324</v>
      </c>
      <c r="B8153" s="372" t="s">
        <v>2523</v>
      </c>
      <c r="C8153" s="374" t="s">
        <v>43</v>
      </c>
      <c r="D8153" s="374" t="s">
        <v>76</v>
      </c>
      <c r="E8153" s="375">
        <v>1</v>
      </c>
      <c r="F8153" s="268">
        <f>IF(C8153="MAT.",VLOOKUP(A8153,INSUMOS_AUX!A:F,6,FALSE),0)</f>
        <v>4.28</v>
      </c>
      <c r="G8153" s="375">
        <f>IF(C8153="M.O.",VLOOKUP(A8153,INSUMOS_AUX!A:F,6,FALSE),0)</f>
        <v>0</v>
      </c>
    </row>
    <row r="8154" spans="1:7">
      <c r="A8154" s="375">
        <v>36144</v>
      </c>
      <c r="B8154" s="372" t="s">
        <v>4026</v>
      </c>
      <c r="C8154" s="374" t="s">
        <v>43</v>
      </c>
      <c r="D8154" s="374" t="s">
        <v>2</v>
      </c>
      <c r="E8154" s="375">
        <v>2.2297440000000002E-2</v>
      </c>
      <c r="F8154" s="268">
        <f>IF(C8154="MAT.",VLOOKUP(A8154,INSUMOS_AUX!A:F,6,FALSE),0)</f>
        <v>1.1200000000000001</v>
      </c>
      <c r="G8154" s="375">
        <f>IF(C8154="M.O.",VLOOKUP(A8154,INSUMOS_AUX!A:F,6,FALSE),0)</f>
        <v>0</v>
      </c>
    </row>
    <row r="8155" spans="1:7">
      <c r="A8155" s="375">
        <v>36146</v>
      </c>
      <c r="B8155" s="372" t="s">
        <v>3883</v>
      </c>
      <c r="C8155" s="374" t="s">
        <v>43</v>
      </c>
      <c r="D8155" s="374" t="s">
        <v>2</v>
      </c>
      <c r="E8155" s="375">
        <v>2.4805999999999998E-4</v>
      </c>
      <c r="F8155" s="268">
        <f>IF(C8155="MAT.",VLOOKUP(A8155,INSUMOS_AUX!A:F,6,FALSE),0)</f>
        <v>170</v>
      </c>
      <c r="G8155" s="375">
        <f>IF(C8155="M.O.",VLOOKUP(A8155,INSUMOS_AUX!A:F,6,FALSE),0)</f>
        <v>0</v>
      </c>
    </row>
    <row r="8156" spans="1:7" ht="21">
      <c r="A8156" s="375">
        <v>36149</v>
      </c>
      <c r="B8156" s="372" t="s">
        <v>4647</v>
      </c>
      <c r="C8156" s="374" t="s">
        <v>43</v>
      </c>
      <c r="D8156" s="374" t="s">
        <v>2</v>
      </c>
      <c r="E8156" s="375">
        <v>1.44E-4</v>
      </c>
      <c r="F8156" s="268">
        <f>IF(C8156="MAT.",VLOOKUP(A8156,INSUMOS_AUX!A:F,6,FALSE),0)</f>
        <v>117.5</v>
      </c>
      <c r="G8156" s="375">
        <f>IF(C8156="M.O.",VLOOKUP(A8156,INSUMOS_AUX!A:F,6,FALSE),0)</f>
        <v>0</v>
      </c>
    </row>
    <row r="8157" spans="1:7">
      <c r="A8157" s="375">
        <v>36150</v>
      </c>
      <c r="B8157" s="372" t="s">
        <v>780</v>
      </c>
      <c r="C8157" s="374" t="s">
        <v>43</v>
      </c>
      <c r="D8157" s="374" t="s">
        <v>2</v>
      </c>
      <c r="E8157" s="375">
        <v>5.2926000000000004E-4</v>
      </c>
      <c r="F8157" s="268">
        <f>IF(C8157="MAT.",VLOOKUP(A8157,INSUMOS_AUX!A:F,6,FALSE),0)</f>
        <v>29.7</v>
      </c>
      <c r="G8157" s="375">
        <f>IF(C8157="M.O.",VLOOKUP(A8157,INSUMOS_AUX!A:F,6,FALSE),0)</f>
        <v>0</v>
      </c>
    </row>
    <row r="8158" spans="1:7" ht="21">
      <c r="A8158" s="375">
        <v>36153</v>
      </c>
      <c r="B8158" s="372" t="s">
        <v>4184</v>
      </c>
      <c r="C8158" s="374" t="s">
        <v>43</v>
      </c>
      <c r="D8158" s="374" t="s">
        <v>2</v>
      </c>
      <c r="E8158" s="375">
        <v>2.1499999999999999E-4</v>
      </c>
      <c r="F8158" s="268">
        <f>IF(C8158="MAT.",VLOOKUP(A8158,INSUMOS_AUX!A:F,6,FALSE),0)</f>
        <v>133.75</v>
      </c>
      <c r="G8158" s="375">
        <f>IF(C8158="M.O.",VLOOKUP(A8158,INSUMOS_AUX!A:F,6,FALSE),0)</f>
        <v>0</v>
      </c>
    </row>
    <row r="8159" spans="1:7">
      <c r="A8159" s="375">
        <v>37370</v>
      </c>
      <c r="B8159" s="372" t="s">
        <v>104</v>
      </c>
      <c r="C8159" s="374" t="s">
        <v>43</v>
      </c>
      <c r="D8159" s="374" t="s">
        <v>97</v>
      </c>
      <c r="E8159" s="375">
        <v>0.2</v>
      </c>
      <c r="F8159" s="268">
        <f>IF(C8159="MAT.",VLOOKUP(A8159,INSUMOS_AUX!A:F,6,FALSE),0)</f>
        <v>1.7</v>
      </c>
      <c r="G8159" s="375">
        <f>IF(C8159="M.O.",VLOOKUP(A8159,INSUMOS_AUX!A:F,6,FALSE),0)</f>
        <v>0</v>
      </c>
    </row>
    <row r="8160" spans="1:7">
      <c r="A8160" s="375">
        <v>37371</v>
      </c>
      <c r="B8160" s="372" t="s">
        <v>105</v>
      </c>
      <c r="C8160" s="374" t="s">
        <v>43</v>
      </c>
      <c r="D8160" s="374" t="s">
        <v>97</v>
      </c>
      <c r="E8160" s="375">
        <v>0.2</v>
      </c>
      <c r="F8160" s="268">
        <f>IF(C8160="MAT.",VLOOKUP(A8160,INSUMOS_AUX!A:F,6,FALSE),0)</f>
        <v>0.64</v>
      </c>
      <c r="G8160" s="375">
        <f>IF(C8160="M.O.",VLOOKUP(A8160,INSUMOS_AUX!A:F,6,FALSE),0)</f>
        <v>0</v>
      </c>
    </row>
    <row r="8161" spans="1:7">
      <c r="A8161" s="375">
        <v>37372</v>
      </c>
      <c r="B8161" s="372" t="s">
        <v>106</v>
      </c>
      <c r="C8161" s="374" t="s">
        <v>43</v>
      </c>
      <c r="D8161" s="374" t="s">
        <v>97</v>
      </c>
      <c r="E8161" s="375">
        <v>0.2</v>
      </c>
      <c r="F8161" s="268">
        <f>IF(C8161="MAT.",VLOOKUP(A8161,INSUMOS_AUX!A:F,6,FALSE),0)</f>
        <v>0.37</v>
      </c>
      <c r="G8161" s="375">
        <f>IF(C8161="M.O.",VLOOKUP(A8161,INSUMOS_AUX!A:F,6,FALSE),0)</f>
        <v>0</v>
      </c>
    </row>
    <row r="8162" spans="1:7">
      <c r="A8162" s="375">
        <v>37373</v>
      </c>
      <c r="B8162" s="372" t="s">
        <v>107</v>
      </c>
      <c r="C8162" s="374" t="s">
        <v>43</v>
      </c>
      <c r="D8162" s="374" t="s">
        <v>97</v>
      </c>
      <c r="E8162" s="375">
        <v>0.2</v>
      </c>
      <c r="F8162" s="268">
        <f>IF(C8162="MAT.",VLOOKUP(A8162,INSUMOS_AUX!A:F,6,FALSE),0)</f>
        <v>0.02</v>
      </c>
      <c r="G8162" s="375">
        <f>IF(C8162="M.O.",VLOOKUP(A8162,INSUMOS_AUX!A:F,6,FALSE),0)</f>
        <v>0</v>
      </c>
    </row>
    <row r="8163" spans="1:7">
      <c r="A8163" s="375">
        <v>38125</v>
      </c>
      <c r="B8163" s="372" t="s">
        <v>220</v>
      </c>
      <c r="C8163" s="374" t="s">
        <v>43</v>
      </c>
      <c r="D8163" s="374" t="s">
        <v>94</v>
      </c>
      <c r="E8163" s="375">
        <v>3</v>
      </c>
      <c r="F8163" s="268">
        <f>IF(C8163="MAT.",VLOOKUP(A8163,INSUMOS_AUX!A:F,6,FALSE),0)</f>
        <v>0.95</v>
      </c>
      <c r="G8163" s="375">
        <f>IF(C8163="M.O.",VLOOKUP(A8163,INSUMOS_AUX!A:F,6,FALSE),0)</f>
        <v>0</v>
      </c>
    </row>
    <row r="8164" spans="1:7">
      <c r="A8164" s="375">
        <v>38382</v>
      </c>
      <c r="B8164" s="372" t="s">
        <v>2915</v>
      </c>
      <c r="C8164" s="374" t="s">
        <v>43</v>
      </c>
      <c r="D8164" s="374" t="s">
        <v>2</v>
      </c>
      <c r="E8164" s="375">
        <v>5.4600000000000004E-4</v>
      </c>
      <c r="F8164" s="268">
        <f>IF(C8164="MAT.",VLOOKUP(A8164,INSUMOS_AUX!A:F,6,FALSE),0)</f>
        <v>7.37</v>
      </c>
      <c r="G8164" s="375">
        <f>IF(C8164="M.O.",VLOOKUP(A8164,INSUMOS_AUX!A:F,6,FALSE),0)</f>
        <v>0</v>
      </c>
    </row>
    <row r="8165" spans="1:7">
      <c r="A8165" s="375">
        <v>38390</v>
      </c>
      <c r="B8165" s="372" t="s">
        <v>4067</v>
      </c>
      <c r="C8165" s="374" t="s">
        <v>43</v>
      </c>
      <c r="D8165" s="374" t="s">
        <v>2</v>
      </c>
      <c r="E8165" s="375">
        <v>3.0229999999999998E-4</v>
      </c>
      <c r="F8165" s="268">
        <f>IF(C8165="MAT.",VLOOKUP(A8165,INSUMOS_AUX!A:F,6,FALSE),0)</f>
        <v>22.22</v>
      </c>
      <c r="G8165" s="375">
        <f>IF(C8165="M.O.",VLOOKUP(A8165,INSUMOS_AUX!A:F,6,FALSE),0)</f>
        <v>0</v>
      </c>
    </row>
    <row r="8166" spans="1:7">
      <c r="A8166" s="375">
        <v>38393</v>
      </c>
      <c r="B8166" s="372" t="s">
        <v>4066</v>
      </c>
      <c r="C8166" s="374" t="s">
        <v>43</v>
      </c>
      <c r="D8166" s="374" t="s">
        <v>2</v>
      </c>
      <c r="E8166" s="375">
        <v>3.0229999999999998E-4</v>
      </c>
      <c r="F8166" s="268">
        <f>IF(C8166="MAT.",VLOOKUP(A8166,INSUMOS_AUX!A:F,6,FALSE),0)</f>
        <v>10.02</v>
      </c>
      <c r="G8166" s="375">
        <f>IF(C8166="M.O.",VLOOKUP(A8166,INSUMOS_AUX!A:F,6,FALSE),0)</f>
        <v>0</v>
      </c>
    </row>
    <row r="8167" spans="1:7">
      <c r="A8167" s="375">
        <v>38396</v>
      </c>
      <c r="B8167" s="372" t="s">
        <v>4090</v>
      </c>
      <c r="C8167" s="374" t="s">
        <v>43</v>
      </c>
      <c r="D8167" s="374" t="s">
        <v>2</v>
      </c>
      <c r="E8167" s="375">
        <v>1.084E-5</v>
      </c>
      <c r="F8167" s="268">
        <f>IF(C8167="MAT.",VLOOKUP(A8167,INSUMOS_AUX!A:F,6,FALSE),0)</f>
        <v>308.81</v>
      </c>
      <c r="G8167" s="375">
        <f>IF(C8167="M.O.",VLOOKUP(A8167,INSUMOS_AUX!A:F,6,FALSE),0)</f>
        <v>0</v>
      </c>
    </row>
    <row r="8168" spans="1:7">
      <c r="A8168" s="375">
        <v>38399</v>
      </c>
      <c r="B8168" s="372" t="s">
        <v>914</v>
      </c>
      <c r="C8168" s="374" t="s">
        <v>43</v>
      </c>
      <c r="D8168" s="374" t="s">
        <v>2</v>
      </c>
      <c r="E8168" s="375">
        <v>5.4160000000000003E-5</v>
      </c>
      <c r="F8168" s="268">
        <f>IF(C8168="MAT.",VLOOKUP(A8168,INSUMOS_AUX!A:F,6,FALSE),0)</f>
        <v>123.87</v>
      </c>
      <c r="G8168" s="375">
        <f>IF(C8168="M.O.",VLOOKUP(A8168,INSUMOS_AUX!A:F,6,FALSE),0)</f>
        <v>0</v>
      </c>
    </row>
    <row r="8169" spans="1:7" ht="21">
      <c r="A8169" s="375">
        <v>38413</v>
      </c>
      <c r="B8169" s="372" t="s">
        <v>2921</v>
      </c>
      <c r="C8169" s="374" t="s">
        <v>43</v>
      </c>
      <c r="D8169" s="374" t="s">
        <v>2</v>
      </c>
      <c r="E8169" s="375">
        <v>8.8200000000000003E-6</v>
      </c>
      <c r="F8169" s="268">
        <f>IF(C8169="MAT.",VLOOKUP(A8169,INSUMOS_AUX!A:F,6,FALSE),0)</f>
        <v>623.17999999999995</v>
      </c>
      <c r="G8169" s="375">
        <f>IF(C8169="M.O.",VLOOKUP(A8169,INSUMOS_AUX!A:F,6,FALSE),0)</f>
        <v>0</v>
      </c>
    </row>
    <row r="8170" spans="1:7">
      <c r="A8170" s="375">
        <v>38476</v>
      </c>
      <c r="B8170" s="372" t="s">
        <v>2266</v>
      </c>
      <c r="C8170" s="374" t="s">
        <v>43</v>
      </c>
      <c r="D8170" s="374" t="s">
        <v>2</v>
      </c>
      <c r="E8170" s="375">
        <v>4.1140000000000003E-5</v>
      </c>
      <c r="F8170" s="268">
        <f>IF(C8170="MAT.",VLOOKUP(A8170,INSUMOS_AUX!A:F,6,FALSE),0)</f>
        <v>186.63</v>
      </c>
      <c r="G8170" s="375">
        <f>IF(C8170="M.O.",VLOOKUP(A8170,INSUMOS_AUX!A:F,6,FALSE),0)</f>
        <v>0</v>
      </c>
    </row>
    <row r="8171" spans="1:7">
      <c r="A8171" s="375">
        <v>38477</v>
      </c>
      <c r="B8171" s="372" t="s">
        <v>2267</v>
      </c>
      <c r="C8171" s="374" t="s">
        <v>43</v>
      </c>
      <c r="D8171" s="374" t="s">
        <v>2</v>
      </c>
      <c r="E8171" s="375">
        <v>8.8200000000000003E-6</v>
      </c>
      <c r="F8171" s="268">
        <f>IF(C8171="MAT.",VLOOKUP(A8171,INSUMOS_AUX!A:F,6,FALSE),0)</f>
        <v>528.54</v>
      </c>
      <c r="G8171" s="375">
        <f>IF(C8171="M.O.",VLOOKUP(A8171,INSUMOS_AUX!A:F,6,FALSE),0)</f>
        <v>0</v>
      </c>
    </row>
    <row r="8172" spans="1:7">
      <c r="A8172" s="375">
        <v>6111</v>
      </c>
      <c r="B8172" s="372" t="s">
        <v>109</v>
      </c>
      <c r="C8172" s="374" t="s">
        <v>92</v>
      </c>
      <c r="D8172" s="374" t="s">
        <v>97</v>
      </c>
      <c r="E8172" s="375">
        <v>0.10170999999999999</v>
      </c>
      <c r="F8172" s="268">
        <f>IF(C8172="MAT.",VLOOKUP(A8172,INSUMOS_AUX!A:F,6,FALSE),0)</f>
        <v>0</v>
      </c>
      <c r="G8172" s="375">
        <f>IF(C8172="M.O.",VLOOKUP(A8172,INSUMOS_AUX!A:F,6,FALSE),0)</f>
        <v>8.17</v>
      </c>
    </row>
    <row r="8173" spans="1:7">
      <c r="A8173" s="96"/>
      <c r="B8173" s="110"/>
      <c r="C8173" s="97"/>
      <c r="D8173" s="97"/>
      <c r="E8173" s="97"/>
      <c r="F8173" s="97"/>
      <c r="G8173" s="97"/>
    </row>
    <row r="8174" spans="1:7">
      <c r="A8174" s="68" t="s">
        <v>6137</v>
      </c>
      <c r="B8174" s="377" t="s">
        <v>6138</v>
      </c>
      <c r="C8174" s="69"/>
      <c r="D8174" s="69"/>
      <c r="E8174" s="69"/>
      <c r="F8174" s="69"/>
      <c r="G8174" s="69"/>
    </row>
    <row r="8175" spans="1:7">
      <c r="A8175" s="96"/>
      <c r="B8175" s="110"/>
      <c r="C8175" s="97"/>
      <c r="D8175" s="97"/>
      <c r="E8175" s="97"/>
      <c r="F8175" s="97"/>
      <c r="G8175" s="97"/>
    </row>
    <row r="8176" spans="1:7">
      <c r="A8176" s="359" t="s">
        <v>5271</v>
      </c>
      <c r="B8176" s="358" t="s">
        <v>5272</v>
      </c>
      <c r="C8176" s="360" t="s">
        <v>75</v>
      </c>
      <c r="D8176" s="360" t="s">
        <v>76</v>
      </c>
      <c r="E8176" s="361">
        <v>477</v>
      </c>
      <c r="F8176" s="361">
        <f t="shared" ref="F8176:G8176" si="270">SUMPRODUCT($E8177:$E8202,F8177:F8202)</f>
        <v>0.74339913060000007</v>
      </c>
      <c r="G8176" s="361">
        <f t="shared" si="270"/>
        <v>1.1633589799999999</v>
      </c>
    </row>
    <row r="8177" spans="1:7">
      <c r="A8177" s="375">
        <v>10</v>
      </c>
      <c r="B8177" s="372" t="s">
        <v>332</v>
      </c>
      <c r="C8177" s="374" t="s">
        <v>43</v>
      </c>
      <c r="D8177" s="374" t="s">
        <v>2</v>
      </c>
      <c r="E8177" s="375">
        <v>1.1224080000000001E-3</v>
      </c>
      <c r="F8177" s="268">
        <f>IF(C8177="MAT.",VLOOKUP(A8177,INSUMOS_AUX!A:F,6,FALSE),0)</f>
        <v>6.13</v>
      </c>
      <c r="G8177" s="375">
        <f>IF(C8177="M.O.",VLOOKUP(A8177,INSUMOS_AUX!A:F,6,FALSE),0)</f>
        <v>0</v>
      </c>
    </row>
    <row r="8178" spans="1:7" ht="21">
      <c r="A8178" s="375">
        <v>11359</v>
      </c>
      <c r="B8178" s="372" t="s">
        <v>5603</v>
      </c>
      <c r="C8178" s="374" t="s">
        <v>43</v>
      </c>
      <c r="D8178" s="374" t="s">
        <v>2</v>
      </c>
      <c r="E8178" s="375">
        <v>9.4779999999999997E-6</v>
      </c>
      <c r="F8178" s="268">
        <f>IF(C8178="MAT.",VLOOKUP(A8178,INSUMOS_AUX!A:F,6,FALSE),0)</f>
        <v>604.45000000000005</v>
      </c>
      <c r="G8178" s="375">
        <f>IF(C8178="M.O.",VLOOKUP(A8178,INSUMOS_AUX!A:F,6,FALSE),0)</f>
        <v>0</v>
      </c>
    </row>
    <row r="8179" spans="1:7">
      <c r="A8179" s="375">
        <v>12815</v>
      </c>
      <c r="B8179" s="372" t="s">
        <v>2406</v>
      </c>
      <c r="C8179" s="374" t="s">
        <v>43</v>
      </c>
      <c r="D8179" s="374" t="s">
        <v>2</v>
      </c>
      <c r="E8179" s="375">
        <v>1.2696739999999999E-3</v>
      </c>
      <c r="F8179" s="268">
        <f>IF(C8179="MAT.",VLOOKUP(A8179,INSUMOS_AUX!A:F,6,FALSE),0)</f>
        <v>5.65</v>
      </c>
      <c r="G8179" s="375">
        <f>IF(C8179="M.O.",VLOOKUP(A8179,INSUMOS_AUX!A:F,6,FALSE),0)</f>
        <v>0</v>
      </c>
    </row>
    <row r="8180" spans="1:7">
      <c r="A8180" s="375">
        <v>12892</v>
      </c>
      <c r="B8180" s="372" t="s">
        <v>328</v>
      </c>
      <c r="C8180" s="374" t="s">
        <v>43</v>
      </c>
      <c r="D8180" s="374" t="s">
        <v>98</v>
      </c>
      <c r="E8180" s="375">
        <v>1.9228439999999999E-3</v>
      </c>
      <c r="F8180" s="268">
        <f>IF(C8180="MAT.",VLOOKUP(A8180,INSUMOS_AUX!A:F,6,FALSE),0)</f>
        <v>9</v>
      </c>
      <c r="G8180" s="375">
        <f>IF(C8180="M.O.",VLOOKUP(A8180,INSUMOS_AUX!A:F,6,FALSE),0)</f>
        <v>0</v>
      </c>
    </row>
    <row r="8181" spans="1:7">
      <c r="A8181" s="375">
        <v>12893</v>
      </c>
      <c r="B8181" s="372" t="s">
        <v>329</v>
      </c>
      <c r="C8181" s="374" t="s">
        <v>43</v>
      </c>
      <c r="D8181" s="374" t="s">
        <v>98</v>
      </c>
      <c r="E8181" s="375">
        <v>2.2414000000000001E-4</v>
      </c>
      <c r="F8181" s="268">
        <f>IF(C8181="MAT.",VLOOKUP(A8181,INSUMOS_AUX!A:F,6,FALSE),0)</f>
        <v>48</v>
      </c>
      <c r="G8181" s="375">
        <f>IF(C8181="M.O.",VLOOKUP(A8181,INSUMOS_AUX!A:F,6,FALSE),0)</f>
        <v>0</v>
      </c>
    </row>
    <row r="8182" spans="1:7">
      <c r="A8182" s="375">
        <v>25966</v>
      </c>
      <c r="B8182" s="372" t="s">
        <v>3980</v>
      </c>
      <c r="C8182" s="374" t="s">
        <v>43</v>
      </c>
      <c r="D8182" s="374" t="s">
        <v>113</v>
      </c>
      <c r="E8182" s="375">
        <v>2.1160999999999999E-4</v>
      </c>
      <c r="F8182" s="268">
        <f>IF(C8182="MAT.",VLOOKUP(A8182,INSUMOS_AUX!A:F,6,FALSE),0)</f>
        <v>13.63</v>
      </c>
      <c r="G8182" s="375">
        <f>IF(C8182="M.O.",VLOOKUP(A8182,INSUMOS_AUX!A:F,6,FALSE),0)</f>
        <v>0</v>
      </c>
    </row>
    <row r="8183" spans="1:7">
      <c r="A8183" s="375">
        <v>2711</v>
      </c>
      <c r="B8183" s="372" t="s">
        <v>334</v>
      </c>
      <c r="C8183" s="374" t="s">
        <v>43</v>
      </c>
      <c r="D8183" s="374" t="s">
        <v>2</v>
      </c>
      <c r="E8183" s="375">
        <v>9.3043999999999999E-5</v>
      </c>
      <c r="F8183" s="268">
        <f>IF(C8183="MAT.",VLOOKUP(A8183,INSUMOS_AUX!A:F,6,FALSE),0)</f>
        <v>100.24</v>
      </c>
      <c r="G8183" s="375">
        <f>IF(C8183="M.O.",VLOOKUP(A8183,INSUMOS_AUX!A:F,6,FALSE),0)</f>
        <v>0</v>
      </c>
    </row>
    <row r="8184" spans="1:7">
      <c r="A8184" s="375">
        <v>3</v>
      </c>
      <c r="B8184" s="372" t="s">
        <v>464</v>
      </c>
      <c r="C8184" s="374" t="s">
        <v>43</v>
      </c>
      <c r="D8184" s="374" t="s">
        <v>113</v>
      </c>
      <c r="E8184" s="375">
        <v>0.05</v>
      </c>
      <c r="F8184" s="268">
        <f>IF(C8184="MAT.",VLOOKUP(A8184,INSUMOS_AUX!A:F,6,FALSE),0)</f>
        <v>3.64</v>
      </c>
      <c r="G8184" s="375">
        <f>IF(C8184="M.O.",VLOOKUP(A8184,INSUMOS_AUX!A:F,6,FALSE),0)</f>
        <v>0</v>
      </c>
    </row>
    <row r="8185" spans="1:7">
      <c r="A8185" s="375">
        <v>36144</v>
      </c>
      <c r="B8185" s="372" t="s">
        <v>4026</v>
      </c>
      <c r="C8185" s="374" t="s">
        <v>43</v>
      </c>
      <c r="D8185" s="374" t="s">
        <v>2</v>
      </c>
      <c r="E8185" s="375">
        <v>1.5608208E-2</v>
      </c>
      <c r="F8185" s="268">
        <f>IF(C8185="MAT.",VLOOKUP(A8185,INSUMOS_AUX!A:F,6,FALSE),0)</f>
        <v>1.1200000000000001</v>
      </c>
      <c r="G8185" s="375">
        <f>IF(C8185="M.O.",VLOOKUP(A8185,INSUMOS_AUX!A:F,6,FALSE),0)</f>
        <v>0</v>
      </c>
    </row>
    <row r="8186" spans="1:7">
      <c r="A8186" s="375">
        <v>36146</v>
      </c>
      <c r="B8186" s="372" t="s">
        <v>3883</v>
      </c>
      <c r="C8186" s="374" t="s">
        <v>43</v>
      </c>
      <c r="D8186" s="374" t="s">
        <v>2</v>
      </c>
      <c r="E8186" s="375">
        <v>1.73642E-4</v>
      </c>
      <c r="F8186" s="268">
        <f>IF(C8186="MAT.",VLOOKUP(A8186,INSUMOS_AUX!A:F,6,FALSE),0)</f>
        <v>170</v>
      </c>
      <c r="G8186" s="375">
        <f>IF(C8186="M.O.",VLOOKUP(A8186,INSUMOS_AUX!A:F,6,FALSE),0)</f>
        <v>0</v>
      </c>
    </row>
    <row r="8187" spans="1:7" ht="21">
      <c r="A8187" s="375">
        <v>36149</v>
      </c>
      <c r="B8187" s="372" t="s">
        <v>4647</v>
      </c>
      <c r="C8187" s="374" t="s">
        <v>43</v>
      </c>
      <c r="D8187" s="374" t="s">
        <v>2</v>
      </c>
      <c r="E8187" s="375">
        <v>1.008E-4</v>
      </c>
      <c r="F8187" s="268">
        <f>IF(C8187="MAT.",VLOOKUP(A8187,INSUMOS_AUX!A:F,6,FALSE),0)</f>
        <v>117.5</v>
      </c>
      <c r="G8187" s="375">
        <f>IF(C8187="M.O.",VLOOKUP(A8187,INSUMOS_AUX!A:F,6,FALSE),0)</f>
        <v>0</v>
      </c>
    </row>
    <row r="8188" spans="1:7">
      <c r="A8188" s="375">
        <v>36150</v>
      </c>
      <c r="B8188" s="372" t="s">
        <v>780</v>
      </c>
      <c r="C8188" s="374" t="s">
        <v>43</v>
      </c>
      <c r="D8188" s="374" t="s">
        <v>2</v>
      </c>
      <c r="E8188" s="375">
        <v>3.7048199999999999E-4</v>
      </c>
      <c r="F8188" s="268">
        <f>IF(C8188="MAT.",VLOOKUP(A8188,INSUMOS_AUX!A:F,6,FALSE),0)</f>
        <v>29.7</v>
      </c>
      <c r="G8188" s="375">
        <f>IF(C8188="M.O.",VLOOKUP(A8188,INSUMOS_AUX!A:F,6,FALSE),0)</f>
        <v>0</v>
      </c>
    </row>
    <row r="8189" spans="1:7" ht="21">
      <c r="A8189" s="375">
        <v>36153</v>
      </c>
      <c r="B8189" s="372" t="s">
        <v>4184</v>
      </c>
      <c r="C8189" s="374" t="s">
        <v>43</v>
      </c>
      <c r="D8189" s="374" t="s">
        <v>2</v>
      </c>
      <c r="E8189" s="375">
        <v>1.505E-4</v>
      </c>
      <c r="F8189" s="268">
        <f>IF(C8189="MAT.",VLOOKUP(A8189,INSUMOS_AUX!A:F,6,FALSE),0)</f>
        <v>133.75</v>
      </c>
      <c r="G8189" s="375">
        <f>IF(C8189="M.O.",VLOOKUP(A8189,INSUMOS_AUX!A:F,6,FALSE),0)</f>
        <v>0</v>
      </c>
    </row>
    <row r="8190" spans="1:7">
      <c r="A8190" s="375">
        <v>37370</v>
      </c>
      <c r="B8190" s="372" t="s">
        <v>104</v>
      </c>
      <c r="C8190" s="374" t="s">
        <v>43</v>
      </c>
      <c r="D8190" s="374" t="s">
        <v>97</v>
      </c>
      <c r="E8190" s="375">
        <v>0.14000000000000001</v>
      </c>
      <c r="F8190" s="268">
        <f>IF(C8190="MAT.",VLOOKUP(A8190,INSUMOS_AUX!A:F,6,FALSE),0)</f>
        <v>1.7</v>
      </c>
      <c r="G8190" s="375">
        <f>IF(C8190="M.O.",VLOOKUP(A8190,INSUMOS_AUX!A:F,6,FALSE),0)</f>
        <v>0</v>
      </c>
    </row>
    <row r="8191" spans="1:7">
      <c r="A8191" s="375">
        <v>37371</v>
      </c>
      <c r="B8191" s="372" t="s">
        <v>105</v>
      </c>
      <c r="C8191" s="374" t="s">
        <v>43</v>
      </c>
      <c r="D8191" s="374" t="s">
        <v>97</v>
      </c>
      <c r="E8191" s="375">
        <v>0.14000000000000001</v>
      </c>
      <c r="F8191" s="268">
        <f>IF(C8191="MAT.",VLOOKUP(A8191,INSUMOS_AUX!A:F,6,FALSE),0)</f>
        <v>0.64</v>
      </c>
      <c r="G8191" s="375">
        <f>IF(C8191="M.O.",VLOOKUP(A8191,INSUMOS_AUX!A:F,6,FALSE),0)</f>
        <v>0</v>
      </c>
    </row>
    <row r="8192" spans="1:7">
      <c r="A8192" s="375">
        <v>37372</v>
      </c>
      <c r="B8192" s="372" t="s">
        <v>106</v>
      </c>
      <c r="C8192" s="374" t="s">
        <v>43</v>
      </c>
      <c r="D8192" s="374" t="s">
        <v>97</v>
      </c>
      <c r="E8192" s="375">
        <v>0.14000000000000001</v>
      </c>
      <c r="F8192" s="268">
        <f>IF(C8192="MAT.",VLOOKUP(A8192,INSUMOS_AUX!A:F,6,FALSE),0)</f>
        <v>0.37</v>
      </c>
      <c r="G8192" s="375">
        <f>IF(C8192="M.O.",VLOOKUP(A8192,INSUMOS_AUX!A:F,6,FALSE),0)</f>
        <v>0</v>
      </c>
    </row>
    <row r="8193" spans="1:7">
      <c r="A8193" s="375">
        <v>37373</v>
      </c>
      <c r="B8193" s="372" t="s">
        <v>107</v>
      </c>
      <c r="C8193" s="374" t="s">
        <v>43</v>
      </c>
      <c r="D8193" s="374" t="s">
        <v>97</v>
      </c>
      <c r="E8193" s="375">
        <v>0.14000000000000001</v>
      </c>
      <c r="F8193" s="268">
        <f>IF(C8193="MAT.",VLOOKUP(A8193,INSUMOS_AUX!A:F,6,FALSE),0)</f>
        <v>0.02</v>
      </c>
      <c r="G8193" s="375">
        <f>IF(C8193="M.O.",VLOOKUP(A8193,INSUMOS_AUX!A:F,6,FALSE),0)</f>
        <v>0</v>
      </c>
    </row>
    <row r="8194" spans="1:7">
      <c r="A8194" s="375">
        <v>38382</v>
      </c>
      <c r="B8194" s="372" t="s">
        <v>2915</v>
      </c>
      <c r="C8194" s="374" t="s">
        <v>43</v>
      </c>
      <c r="D8194" s="374" t="s">
        <v>2</v>
      </c>
      <c r="E8194" s="375">
        <v>3.8220000000000002E-4</v>
      </c>
      <c r="F8194" s="268">
        <f>IF(C8194="MAT.",VLOOKUP(A8194,INSUMOS_AUX!A:F,6,FALSE),0)</f>
        <v>7.37</v>
      </c>
      <c r="G8194" s="375">
        <f>IF(C8194="M.O.",VLOOKUP(A8194,INSUMOS_AUX!A:F,6,FALSE),0)</f>
        <v>0</v>
      </c>
    </row>
    <row r="8195" spans="1:7">
      <c r="A8195" s="375">
        <v>38390</v>
      </c>
      <c r="B8195" s="372" t="s">
        <v>4067</v>
      </c>
      <c r="C8195" s="374" t="s">
        <v>43</v>
      </c>
      <c r="D8195" s="374" t="s">
        <v>2</v>
      </c>
      <c r="E8195" s="375">
        <v>2.1160999999999999E-4</v>
      </c>
      <c r="F8195" s="268">
        <f>IF(C8195="MAT.",VLOOKUP(A8195,INSUMOS_AUX!A:F,6,FALSE),0)</f>
        <v>22.22</v>
      </c>
      <c r="G8195" s="375">
        <f>IF(C8195="M.O.",VLOOKUP(A8195,INSUMOS_AUX!A:F,6,FALSE),0)</f>
        <v>0</v>
      </c>
    </row>
    <row r="8196" spans="1:7">
      <c r="A8196" s="375">
        <v>38393</v>
      </c>
      <c r="B8196" s="372" t="s">
        <v>4066</v>
      </c>
      <c r="C8196" s="374" t="s">
        <v>43</v>
      </c>
      <c r="D8196" s="374" t="s">
        <v>2</v>
      </c>
      <c r="E8196" s="375">
        <v>2.1160999999999999E-4</v>
      </c>
      <c r="F8196" s="268">
        <f>IF(C8196="MAT.",VLOOKUP(A8196,INSUMOS_AUX!A:F,6,FALSE),0)</f>
        <v>10.02</v>
      </c>
      <c r="G8196" s="375">
        <f>IF(C8196="M.O.",VLOOKUP(A8196,INSUMOS_AUX!A:F,6,FALSE),0)</f>
        <v>0</v>
      </c>
    </row>
    <row r="8197" spans="1:7">
      <c r="A8197" s="375">
        <v>38396</v>
      </c>
      <c r="B8197" s="372" t="s">
        <v>4090</v>
      </c>
      <c r="C8197" s="374" t="s">
        <v>43</v>
      </c>
      <c r="D8197" s="374" t="s">
        <v>2</v>
      </c>
      <c r="E8197" s="375">
        <v>7.588E-6</v>
      </c>
      <c r="F8197" s="268">
        <f>IF(C8197="MAT.",VLOOKUP(A8197,INSUMOS_AUX!A:F,6,FALSE),0)</f>
        <v>308.81</v>
      </c>
      <c r="G8197" s="375">
        <f>IF(C8197="M.O.",VLOOKUP(A8197,INSUMOS_AUX!A:F,6,FALSE),0)</f>
        <v>0</v>
      </c>
    </row>
    <row r="8198" spans="1:7">
      <c r="A8198" s="375">
        <v>38399</v>
      </c>
      <c r="B8198" s="372" t="s">
        <v>914</v>
      </c>
      <c r="C8198" s="374" t="s">
        <v>43</v>
      </c>
      <c r="D8198" s="374" t="s">
        <v>2</v>
      </c>
      <c r="E8198" s="375">
        <v>3.7911999999999999E-5</v>
      </c>
      <c r="F8198" s="268">
        <f>IF(C8198="MAT.",VLOOKUP(A8198,INSUMOS_AUX!A:F,6,FALSE),0)</f>
        <v>123.87</v>
      </c>
      <c r="G8198" s="375">
        <f>IF(C8198="M.O.",VLOOKUP(A8198,INSUMOS_AUX!A:F,6,FALSE),0)</f>
        <v>0</v>
      </c>
    </row>
    <row r="8199" spans="1:7" ht="21">
      <c r="A8199" s="375">
        <v>38413</v>
      </c>
      <c r="B8199" s="372" t="s">
        <v>2921</v>
      </c>
      <c r="C8199" s="374" t="s">
        <v>43</v>
      </c>
      <c r="D8199" s="374" t="s">
        <v>2</v>
      </c>
      <c r="E8199" s="375">
        <v>6.1739999999999997E-6</v>
      </c>
      <c r="F8199" s="268">
        <f>IF(C8199="MAT.",VLOOKUP(A8199,INSUMOS_AUX!A:F,6,FALSE),0)</f>
        <v>623.17999999999995</v>
      </c>
      <c r="G8199" s="375">
        <f>IF(C8199="M.O.",VLOOKUP(A8199,INSUMOS_AUX!A:F,6,FALSE),0)</f>
        <v>0</v>
      </c>
    </row>
    <row r="8200" spans="1:7">
      <c r="A8200" s="375">
        <v>38476</v>
      </c>
      <c r="B8200" s="372" t="s">
        <v>2266</v>
      </c>
      <c r="C8200" s="374" t="s">
        <v>43</v>
      </c>
      <c r="D8200" s="374" t="s">
        <v>2</v>
      </c>
      <c r="E8200" s="375">
        <v>2.8798000000000001E-5</v>
      </c>
      <c r="F8200" s="268">
        <f>IF(C8200="MAT.",VLOOKUP(A8200,INSUMOS_AUX!A:F,6,FALSE),0)</f>
        <v>186.63</v>
      </c>
      <c r="G8200" s="375">
        <f>IF(C8200="M.O.",VLOOKUP(A8200,INSUMOS_AUX!A:F,6,FALSE),0)</f>
        <v>0</v>
      </c>
    </row>
    <row r="8201" spans="1:7">
      <c r="A8201" s="375">
        <v>38477</v>
      </c>
      <c r="B8201" s="372" t="s">
        <v>2267</v>
      </c>
      <c r="C8201" s="374" t="s">
        <v>43</v>
      </c>
      <c r="D8201" s="374" t="s">
        <v>2</v>
      </c>
      <c r="E8201" s="375">
        <v>6.1739999999999997E-6</v>
      </c>
      <c r="F8201" s="268">
        <f>IF(C8201="MAT.",VLOOKUP(A8201,INSUMOS_AUX!A:F,6,FALSE),0)</f>
        <v>528.54</v>
      </c>
      <c r="G8201" s="375">
        <f>IF(C8201="M.O.",VLOOKUP(A8201,INSUMOS_AUX!A:F,6,FALSE),0)</f>
        <v>0</v>
      </c>
    </row>
    <row r="8202" spans="1:7">
      <c r="A8202" s="375">
        <v>6111</v>
      </c>
      <c r="B8202" s="372" t="s">
        <v>109</v>
      </c>
      <c r="C8202" s="374" t="s">
        <v>92</v>
      </c>
      <c r="D8202" s="374" t="s">
        <v>97</v>
      </c>
      <c r="E8202" s="375">
        <v>0.14239399999999999</v>
      </c>
      <c r="F8202" s="268">
        <f>IF(C8202="MAT.",VLOOKUP(A8202,INSUMOS_AUX!A:F,6,FALSE),0)</f>
        <v>0</v>
      </c>
      <c r="G8202" s="375">
        <f>IF(C8202="M.O.",VLOOKUP(A8202,INSUMOS_AUX!A:F,6,FALSE),0)</f>
        <v>8.17</v>
      </c>
    </row>
    <row r="8203" spans="1:7">
      <c r="A8203" s="96"/>
      <c r="B8203" s="110"/>
      <c r="C8203" s="97"/>
      <c r="D8203" s="97"/>
      <c r="E8203" s="97"/>
      <c r="F8203" s="97"/>
      <c r="G8203" s="97"/>
    </row>
    <row r="8204" spans="1:7">
      <c r="A8204" s="359" t="s">
        <v>5273</v>
      </c>
      <c r="B8204" s="358" t="s">
        <v>5274</v>
      </c>
      <c r="C8204" s="360" t="s">
        <v>75</v>
      </c>
      <c r="D8204" s="360" t="s">
        <v>76</v>
      </c>
      <c r="E8204" s="361">
        <v>477</v>
      </c>
      <c r="F8204" s="361">
        <f>SUMPRODUCT($E8205:$E8210,F8205:F8210)</f>
        <v>5.6500000000000002E-2</v>
      </c>
      <c r="G8204" s="361">
        <f>SUMPRODUCT($E8205:$E8210,G8205:G8210)</f>
        <v>2.5257000000000001</v>
      </c>
    </row>
    <row r="8205" spans="1:7" s="383" customFormat="1">
      <c r="A8205" s="380">
        <v>12815</v>
      </c>
      <c r="B8205" s="381" t="s">
        <v>2406</v>
      </c>
      <c r="C8205" s="327" t="s">
        <v>43</v>
      </c>
      <c r="D8205" s="327" t="s">
        <v>2</v>
      </c>
      <c r="E8205" s="380">
        <v>0.01</v>
      </c>
      <c r="F8205" s="382">
        <f>IF(C8205="MAT.",VLOOKUP(A8205,INSUMOS_AUX!A:F,6,FALSE),0)</f>
        <v>5.65</v>
      </c>
      <c r="G8205" s="380">
        <f>IF(C8205="M.O.",VLOOKUP(A8205,INSUMOS_AUX!A:F,6,FALSE),0)</f>
        <v>0</v>
      </c>
    </row>
    <row r="8206" spans="1:7" s="383" customFormat="1">
      <c r="A8206" s="380">
        <v>2350</v>
      </c>
      <c r="B8206" s="381" t="s">
        <v>202</v>
      </c>
      <c r="C8206" s="327" t="s">
        <v>92</v>
      </c>
      <c r="D8206" s="327" t="s">
        <v>97</v>
      </c>
      <c r="E8206" s="380">
        <v>0.01</v>
      </c>
      <c r="F8206" s="382">
        <f>IF(C8206="MAT.",VLOOKUP(A8206,INSUMOS_AUX!A:F,6,FALSE),0)</f>
        <v>0</v>
      </c>
      <c r="G8206" s="380">
        <f>IF(C8206="M.O.",VLOOKUP(A8206,INSUMOS_AUX!A:F,6,FALSE),0)</f>
        <v>12.31</v>
      </c>
    </row>
    <row r="8207" spans="1:7" s="383" customFormat="1">
      <c r="A8207" s="380">
        <v>2355</v>
      </c>
      <c r="B8207" s="381" t="s">
        <v>194</v>
      </c>
      <c r="C8207" s="327" t="s">
        <v>92</v>
      </c>
      <c r="D8207" s="327" t="s">
        <v>97</v>
      </c>
      <c r="E8207" s="380">
        <v>0.02</v>
      </c>
      <c r="F8207" s="382">
        <f>IF(C8207="MAT.",VLOOKUP(A8207,INSUMOS_AUX!A:F,6,FALSE),0)</f>
        <v>0</v>
      </c>
      <c r="G8207" s="380">
        <f>IF(C8207="M.O.",VLOOKUP(A8207,INSUMOS_AUX!A:F,6,FALSE),0)</f>
        <v>21.44</v>
      </c>
    </row>
    <row r="8208" spans="1:7" s="383" customFormat="1">
      <c r="A8208" s="380">
        <v>2358</v>
      </c>
      <c r="B8208" s="381" t="s">
        <v>198</v>
      </c>
      <c r="C8208" s="327" t="s">
        <v>92</v>
      </c>
      <c r="D8208" s="327" t="s">
        <v>97</v>
      </c>
      <c r="E8208" s="380">
        <v>0.01</v>
      </c>
      <c r="F8208" s="382">
        <f>IF(C8208="MAT.",VLOOKUP(A8208,INSUMOS_AUX!A:F,6,FALSE),0)</f>
        <v>0</v>
      </c>
      <c r="G8208" s="380">
        <f>IF(C8208="M.O.",VLOOKUP(A8208,INSUMOS_AUX!A:F,6,FALSE),0)</f>
        <v>32.04</v>
      </c>
    </row>
    <row r="8209" spans="1:7" s="383" customFormat="1">
      <c r="A8209" s="380">
        <v>2359</v>
      </c>
      <c r="B8209" s="381" t="s">
        <v>186</v>
      </c>
      <c r="C8209" s="327" t="s">
        <v>92</v>
      </c>
      <c r="D8209" s="327" t="s">
        <v>97</v>
      </c>
      <c r="E8209" s="380">
        <v>0.08</v>
      </c>
      <c r="F8209" s="382">
        <f>IF(C8209="MAT.",VLOOKUP(A8209,INSUMOS_AUX!A:F,6,FALSE),0)</f>
        <v>0</v>
      </c>
      <c r="G8209" s="380">
        <f>IF(C8209="M.O.",VLOOKUP(A8209,INSUMOS_AUX!A:F,6,FALSE),0)</f>
        <v>17.39</v>
      </c>
    </row>
    <row r="8210" spans="1:7" s="383" customFormat="1">
      <c r="A8210" s="380">
        <v>2707</v>
      </c>
      <c r="B8210" s="381" t="s">
        <v>5606</v>
      </c>
      <c r="C8210" s="327" t="s">
        <v>92</v>
      </c>
      <c r="D8210" s="327" t="s">
        <v>97</v>
      </c>
      <c r="E8210" s="380">
        <v>3.0000000000000001E-3</v>
      </c>
      <c r="F8210" s="382">
        <f>IF(C8210="MAT.",VLOOKUP(A8210,INSUMOS_AUX!A:F,6,FALSE),0)</f>
        <v>0</v>
      </c>
      <c r="G8210" s="380">
        <f>IF(C8210="M.O.",VLOOKUP(A8210,INSUMOS_AUX!A:F,6,FALSE),0)</f>
        <v>87.4</v>
      </c>
    </row>
    <row r="8211" spans="1:7">
      <c r="A8211" s="96"/>
      <c r="B8211" s="110"/>
      <c r="C8211" s="97"/>
      <c r="D8211" s="97"/>
      <c r="E8211" s="97"/>
      <c r="F8211" s="97"/>
      <c r="G8211" s="97"/>
    </row>
    <row r="8212" spans="1:7">
      <c r="A8212" s="359" t="s">
        <v>6500</v>
      </c>
      <c r="B8212" s="358" t="s">
        <v>6501</v>
      </c>
      <c r="C8212" s="360" t="s">
        <v>75</v>
      </c>
      <c r="D8212" s="360" t="s">
        <v>2</v>
      </c>
      <c r="E8212" s="361">
        <v>1</v>
      </c>
      <c r="F8212" s="361">
        <f t="shared" ref="F8212:G8212" si="271">SUMPRODUCT($E8213:$E8217,F8213:F8217)</f>
        <v>54.599999999999994</v>
      </c>
      <c r="G8212" s="361">
        <f t="shared" si="271"/>
        <v>247.20942000000002</v>
      </c>
    </row>
    <row r="8213" spans="1:7">
      <c r="A8213" s="375">
        <v>2350</v>
      </c>
      <c r="B8213" s="372" t="s">
        <v>202</v>
      </c>
      <c r="C8213" s="374" t="s">
        <v>92</v>
      </c>
      <c r="D8213" s="374" t="s">
        <v>97</v>
      </c>
      <c r="E8213" s="375">
        <v>20.082000000000001</v>
      </c>
      <c r="F8213" s="268">
        <f>IF(C8213="MAT.",VLOOKUP(A8213,INSUMOS_AUX!A:F,6,FALSE),0)</f>
        <v>0</v>
      </c>
      <c r="G8213" s="375">
        <f>IF(C8213="M.O.",VLOOKUP(A8213,INSUMOS_AUX!A:F,6,FALSE),0)</f>
        <v>12.31</v>
      </c>
    </row>
    <row r="8214" spans="1:7">
      <c r="A8214" s="375">
        <v>37370</v>
      </c>
      <c r="B8214" s="372" t="s">
        <v>104</v>
      </c>
      <c r="C8214" s="374" t="s">
        <v>43</v>
      </c>
      <c r="D8214" s="374" t="s">
        <v>97</v>
      </c>
      <c r="E8214" s="375">
        <v>20</v>
      </c>
      <c r="F8214" s="268">
        <f>IF(C8214="MAT.",VLOOKUP(A8214,INSUMOS_AUX!A:F,6,FALSE),0)</f>
        <v>1.7</v>
      </c>
      <c r="G8214" s="375">
        <f>IF(C8214="M.O.",VLOOKUP(A8214,INSUMOS_AUX!A:F,6,FALSE),0)</f>
        <v>0</v>
      </c>
    </row>
    <row r="8215" spans="1:7">
      <c r="A8215" s="375">
        <v>37371</v>
      </c>
      <c r="B8215" s="372" t="s">
        <v>105</v>
      </c>
      <c r="C8215" s="374" t="s">
        <v>43</v>
      </c>
      <c r="D8215" s="374" t="s">
        <v>97</v>
      </c>
      <c r="E8215" s="375">
        <v>20</v>
      </c>
      <c r="F8215" s="268">
        <f>IF(C8215="MAT.",VLOOKUP(A8215,INSUMOS_AUX!A:F,6,FALSE),0)</f>
        <v>0.64</v>
      </c>
      <c r="G8215" s="375">
        <f>IF(C8215="M.O.",VLOOKUP(A8215,INSUMOS_AUX!A:F,6,FALSE),0)</f>
        <v>0</v>
      </c>
    </row>
    <row r="8216" spans="1:7">
      <c r="A8216" s="375">
        <v>37372</v>
      </c>
      <c r="B8216" s="372" t="s">
        <v>106</v>
      </c>
      <c r="C8216" s="374" t="s">
        <v>43</v>
      </c>
      <c r="D8216" s="374" t="s">
        <v>97</v>
      </c>
      <c r="E8216" s="375">
        <v>20</v>
      </c>
      <c r="F8216" s="268">
        <f>IF(C8216="MAT.",VLOOKUP(A8216,INSUMOS_AUX!A:F,6,FALSE),0)</f>
        <v>0.37</v>
      </c>
      <c r="G8216" s="375">
        <f>IF(C8216="M.O.",VLOOKUP(A8216,INSUMOS_AUX!A:F,6,FALSE),0)</f>
        <v>0</v>
      </c>
    </row>
    <row r="8217" spans="1:7">
      <c r="A8217" s="375">
        <v>37373</v>
      </c>
      <c r="B8217" s="372" t="s">
        <v>107</v>
      </c>
      <c r="C8217" s="374" t="s">
        <v>43</v>
      </c>
      <c r="D8217" s="374" t="s">
        <v>97</v>
      </c>
      <c r="E8217" s="375">
        <v>20</v>
      </c>
      <c r="F8217" s="268">
        <f>IF(C8217="MAT.",VLOOKUP(A8217,INSUMOS_AUX!A:F,6,FALSE),0)</f>
        <v>0.02</v>
      </c>
      <c r="G8217" s="375">
        <f>IF(C8217="M.O.",VLOOKUP(A8217,INSUMOS_AUX!A:F,6,FALSE),0)</f>
        <v>0</v>
      </c>
    </row>
    <row r="8218" spans="1:7">
      <c r="A8218" s="96"/>
      <c r="B8218" s="110"/>
      <c r="C8218" s="97"/>
      <c r="D8218" s="97"/>
      <c r="E8218" s="97"/>
      <c r="F8218" s="97"/>
      <c r="G8218" s="97"/>
    </row>
    <row r="8219" spans="1:7">
      <c r="A8219" s="359" t="s">
        <v>6752</v>
      </c>
      <c r="B8219" s="358" t="s">
        <v>6753</v>
      </c>
      <c r="C8219" s="360" t="s">
        <v>75</v>
      </c>
      <c r="D8219" s="360" t="s">
        <v>2</v>
      </c>
      <c r="E8219" s="361">
        <v>1</v>
      </c>
      <c r="F8219" s="361">
        <f t="shared" ref="F8219:G8219" si="272">SUMPRODUCT($E8220:$E8249,F8220:F8249)</f>
        <v>460.04996894999999</v>
      </c>
      <c r="G8219" s="361">
        <f t="shared" si="272"/>
        <v>63.582935499999998</v>
      </c>
    </row>
    <row r="8220" spans="1:7">
      <c r="A8220" s="375">
        <v>10</v>
      </c>
      <c r="B8220" s="372" t="s">
        <v>332</v>
      </c>
      <c r="C8220" s="374" t="s">
        <v>43</v>
      </c>
      <c r="D8220" s="374" t="s">
        <v>2</v>
      </c>
      <c r="E8220" s="375">
        <v>4.0085999999999997E-2</v>
      </c>
      <c r="F8220" s="268">
        <f>IF(C8220="MAT.",VLOOKUP(A8220,INSUMOS_AUX!A:F,6,FALSE),0)</f>
        <v>6.13</v>
      </c>
      <c r="G8220" s="375">
        <f>IF(C8220="M.O.",VLOOKUP(A8220,INSUMOS_AUX!A:F,6,FALSE),0)</f>
        <v>0</v>
      </c>
    </row>
    <row r="8221" spans="1:7" ht="21">
      <c r="A8221" s="375">
        <v>11359</v>
      </c>
      <c r="B8221" s="372" t="s">
        <v>5603</v>
      </c>
      <c r="C8221" s="374" t="s">
        <v>43</v>
      </c>
      <c r="D8221" s="374" t="s">
        <v>2</v>
      </c>
      <c r="E8221" s="375">
        <v>3.3849999999999999E-4</v>
      </c>
      <c r="F8221" s="268">
        <f>IF(C8221="MAT.",VLOOKUP(A8221,INSUMOS_AUX!A:F,6,FALSE),0)</f>
        <v>604.45000000000005</v>
      </c>
      <c r="G8221" s="375">
        <f>IF(C8221="M.O.",VLOOKUP(A8221,INSUMOS_AUX!A:F,6,FALSE),0)</f>
        <v>0</v>
      </c>
    </row>
    <row r="8222" spans="1:7">
      <c r="A8222" s="375">
        <v>12815</v>
      </c>
      <c r="B8222" s="372" t="s">
        <v>2406</v>
      </c>
      <c r="C8222" s="374" t="s">
        <v>43</v>
      </c>
      <c r="D8222" s="374" t="s">
        <v>2</v>
      </c>
      <c r="E8222" s="375">
        <v>4.5345499999999997E-2</v>
      </c>
      <c r="F8222" s="268">
        <f>IF(C8222="MAT.",VLOOKUP(A8222,INSUMOS_AUX!A:F,6,FALSE),0)</f>
        <v>5.65</v>
      </c>
      <c r="G8222" s="375">
        <f>IF(C8222="M.O.",VLOOKUP(A8222,INSUMOS_AUX!A:F,6,FALSE),0)</f>
        <v>0</v>
      </c>
    </row>
    <row r="8223" spans="1:7">
      <c r="A8223" s="375">
        <v>12892</v>
      </c>
      <c r="B8223" s="372" t="s">
        <v>328</v>
      </c>
      <c r="C8223" s="374" t="s">
        <v>43</v>
      </c>
      <c r="D8223" s="374" t="s">
        <v>98</v>
      </c>
      <c r="E8223" s="375">
        <v>6.8672999999999998E-2</v>
      </c>
      <c r="F8223" s="268">
        <f>IF(C8223="MAT.",VLOOKUP(A8223,INSUMOS_AUX!A:F,6,FALSE),0)</f>
        <v>9</v>
      </c>
      <c r="G8223" s="375">
        <f>IF(C8223="M.O.",VLOOKUP(A8223,INSUMOS_AUX!A:F,6,FALSE),0)</f>
        <v>0</v>
      </c>
    </row>
    <row r="8224" spans="1:7">
      <c r="A8224" s="375">
        <v>12893</v>
      </c>
      <c r="B8224" s="372" t="s">
        <v>329</v>
      </c>
      <c r="C8224" s="374" t="s">
        <v>43</v>
      </c>
      <c r="D8224" s="374" t="s">
        <v>98</v>
      </c>
      <c r="E8224" s="375">
        <v>8.005E-3</v>
      </c>
      <c r="F8224" s="268">
        <f>IF(C8224="MAT.",VLOOKUP(A8224,INSUMOS_AUX!A:F,6,FALSE),0)</f>
        <v>48</v>
      </c>
      <c r="G8224" s="375">
        <f>IF(C8224="M.O.",VLOOKUP(A8224,INSUMOS_AUX!A:F,6,FALSE),0)</f>
        <v>0</v>
      </c>
    </row>
    <row r="8225" spans="1:7">
      <c r="A8225" s="375">
        <v>2436</v>
      </c>
      <c r="B8225" s="372" t="s">
        <v>333</v>
      </c>
      <c r="C8225" s="374" t="s">
        <v>92</v>
      </c>
      <c r="D8225" s="374" t="s">
        <v>97</v>
      </c>
      <c r="E8225" s="375">
        <v>1.0301</v>
      </c>
      <c r="F8225" s="268">
        <f>IF(C8225="MAT.",VLOOKUP(A8225,INSUMOS_AUX!A:F,6,FALSE),0)</f>
        <v>0</v>
      </c>
      <c r="G8225" s="375">
        <f>IF(C8225="M.O.",VLOOKUP(A8225,INSUMOS_AUX!A:F,6,FALSE),0)</f>
        <v>13.35</v>
      </c>
    </row>
    <row r="8226" spans="1:7">
      <c r="A8226" s="375">
        <v>2437</v>
      </c>
      <c r="B8226" s="372" t="s">
        <v>308</v>
      </c>
      <c r="C8226" s="374" t="s">
        <v>92</v>
      </c>
      <c r="D8226" s="374" t="s">
        <v>97</v>
      </c>
      <c r="E8226" s="375">
        <v>0.51244999999999996</v>
      </c>
      <c r="F8226" s="268">
        <f>IF(C8226="MAT.",VLOOKUP(A8226,INSUMOS_AUX!A:F,6,FALSE),0)</f>
        <v>0</v>
      </c>
      <c r="G8226" s="375">
        <f>IF(C8226="M.O.",VLOOKUP(A8226,INSUMOS_AUX!A:F,6,FALSE),0)</f>
        <v>18.2</v>
      </c>
    </row>
    <row r="8227" spans="1:7">
      <c r="A8227" s="375">
        <v>247</v>
      </c>
      <c r="B8227" s="372" t="s">
        <v>348</v>
      </c>
      <c r="C8227" s="374" t="s">
        <v>92</v>
      </c>
      <c r="D8227" s="374" t="s">
        <v>97</v>
      </c>
      <c r="E8227" s="375">
        <v>1.0301</v>
      </c>
      <c r="F8227" s="268">
        <f>IF(C8227="MAT.",VLOOKUP(A8227,INSUMOS_AUX!A:F,6,FALSE),0)</f>
        <v>0</v>
      </c>
      <c r="G8227" s="375">
        <f>IF(C8227="M.O.",VLOOKUP(A8227,INSUMOS_AUX!A:F,6,FALSE),0)</f>
        <v>10.01</v>
      </c>
    </row>
    <row r="8228" spans="1:7">
      <c r="A8228" s="375">
        <v>252</v>
      </c>
      <c r="B8228" s="372" t="s">
        <v>5607</v>
      </c>
      <c r="C8228" s="374" t="s">
        <v>92</v>
      </c>
      <c r="D8228" s="374" t="s">
        <v>97</v>
      </c>
      <c r="E8228" s="375">
        <v>0.50465000000000004</v>
      </c>
      <c r="F8228" s="268">
        <f>IF(C8228="MAT.",VLOOKUP(A8228,INSUMOS_AUX!A:F,6,FALSE),0)</f>
        <v>0</v>
      </c>
      <c r="G8228" s="375">
        <f>IF(C8228="M.O.",VLOOKUP(A8228,INSUMOS_AUX!A:F,6,FALSE),0)</f>
        <v>9.4700000000000006</v>
      </c>
    </row>
    <row r="8229" spans="1:7">
      <c r="A8229" s="375">
        <v>25966</v>
      </c>
      <c r="B8229" s="372" t="s">
        <v>3980</v>
      </c>
      <c r="C8229" s="374" t="s">
        <v>43</v>
      </c>
      <c r="D8229" s="374" t="s">
        <v>113</v>
      </c>
      <c r="E8229" s="375">
        <v>7.5575E-3</v>
      </c>
      <c r="F8229" s="268">
        <f>IF(C8229="MAT.",VLOOKUP(A8229,INSUMOS_AUX!A:F,6,FALSE),0)</f>
        <v>13.63</v>
      </c>
      <c r="G8229" s="375">
        <f>IF(C8229="M.O.",VLOOKUP(A8229,INSUMOS_AUX!A:F,6,FALSE),0)</f>
        <v>0</v>
      </c>
    </row>
    <row r="8230" spans="1:7">
      <c r="A8230" s="375">
        <v>2711</v>
      </c>
      <c r="B8230" s="372" t="s">
        <v>334</v>
      </c>
      <c r="C8230" s="374" t="s">
        <v>43</v>
      </c>
      <c r="D8230" s="374" t="s">
        <v>2</v>
      </c>
      <c r="E8230" s="375">
        <v>3.323E-3</v>
      </c>
      <c r="F8230" s="268">
        <f>IF(C8230="MAT.",VLOOKUP(A8230,INSUMOS_AUX!A:F,6,FALSE),0)</f>
        <v>100.24</v>
      </c>
      <c r="G8230" s="375">
        <f>IF(C8230="M.O.",VLOOKUP(A8230,INSUMOS_AUX!A:F,6,FALSE),0)</f>
        <v>0</v>
      </c>
    </row>
    <row r="8231" spans="1:7">
      <c r="A8231" s="375">
        <v>36144</v>
      </c>
      <c r="B8231" s="372" t="s">
        <v>4026</v>
      </c>
      <c r="C8231" s="374" t="s">
        <v>43</v>
      </c>
      <c r="D8231" s="374" t="s">
        <v>2</v>
      </c>
      <c r="E8231" s="375">
        <v>0.55743600000000004</v>
      </c>
      <c r="F8231" s="268">
        <f>IF(C8231="MAT.",VLOOKUP(A8231,INSUMOS_AUX!A:F,6,FALSE),0)</f>
        <v>1.1200000000000001</v>
      </c>
      <c r="G8231" s="375">
        <f>IF(C8231="M.O.",VLOOKUP(A8231,INSUMOS_AUX!A:F,6,FALSE),0)</f>
        <v>0</v>
      </c>
    </row>
    <row r="8232" spans="1:7">
      <c r="A8232" s="375">
        <v>36146</v>
      </c>
      <c r="B8232" s="372" t="s">
        <v>3883</v>
      </c>
      <c r="C8232" s="374" t="s">
        <v>43</v>
      </c>
      <c r="D8232" s="374" t="s">
        <v>2</v>
      </c>
      <c r="E8232" s="375">
        <v>6.2015000000000004E-3</v>
      </c>
      <c r="F8232" s="268">
        <f>IF(C8232="MAT.",VLOOKUP(A8232,INSUMOS_AUX!A:F,6,FALSE),0)</f>
        <v>170</v>
      </c>
      <c r="G8232" s="375">
        <f>IF(C8232="M.O.",VLOOKUP(A8232,INSUMOS_AUX!A:F,6,FALSE),0)</f>
        <v>0</v>
      </c>
    </row>
    <row r="8233" spans="1:7" ht="21">
      <c r="A8233" s="375">
        <v>36149</v>
      </c>
      <c r="B8233" s="372" t="s">
        <v>4647</v>
      </c>
      <c r="C8233" s="374" t="s">
        <v>43</v>
      </c>
      <c r="D8233" s="374" t="s">
        <v>2</v>
      </c>
      <c r="E8233" s="375">
        <v>3.5999999999999999E-3</v>
      </c>
      <c r="F8233" s="268">
        <f>IF(C8233="MAT.",VLOOKUP(A8233,INSUMOS_AUX!A:F,6,FALSE),0)</f>
        <v>117.5</v>
      </c>
      <c r="G8233" s="375">
        <f>IF(C8233="M.O.",VLOOKUP(A8233,INSUMOS_AUX!A:F,6,FALSE),0)</f>
        <v>0</v>
      </c>
    </row>
    <row r="8234" spans="1:7">
      <c r="A8234" s="375">
        <v>36150</v>
      </c>
      <c r="B8234" s="372" t="s">
        <v>780</v>
      </c>
      <c r="C8234" s="374" t="s">
        <v>43</v>
      </c>
      <c r="D8234" s="374" t="s">
        <v>2</v>
      </c>
      <c r="E8234" s="375">
        <v>1.32315E-2</v>
      </c>
      <c r="F8234" s="268">
        <f>IF(C8234="MAT.",VLOOKUP(A8234,INSUMOS_AUX!A:F,6,FALSE),0)</f>
        <v>29.7</v>
      </c>
      <c r="G8234" s="375">
        <f>IF(C8234="M.O.",VLOOKUP(A8234,INSUMOS_AUX!A:F,6,FALSE),0)</f>
        <v>0</v>
      </c>
    </row>
    <row r="8235" spans="1:7" ht="21">
      <c r="A8235" s="375">
        <v>36153</v>
      </c>
      <c r="B8235" s="372" t="s">
        <v>4184</v>
      </c>
      <c r="C8235" s="374" t="s">
        <v>43</v>
      </c>
      <c r="D8235" s="374" t="s">
        <v>2</v>
      </c>
      <c r="E8235" s="375">
        <v>5.3749999999999996E-3</v>
      </c>
      <c r="F8235" s="268">
        <f>IF(C8235="MAT.",VLOOKUP(A8235,INSUMOS_AUX!A:F,6,FALSE),0)</f>
        <v>133.75</v>
      </c>
      <c r="G8235" s="375">
        <f>IF(C8235="M.O.",VLOOKUP(A8235,INSUMOS_AUX!A:F,6,FALSE),0)</f>
        <v>0</v>
      </c>
    </row>
    <row r="8236" spans="1:7">
      <c r="A8236" s="375">
        <v>37370</v>
      </c>
      <c r="B8236" s="372" t="s">
        <v>104</v>
      </c>
      <c r="C8236" s="374" t="s">
        <v>43</v>
      </c>
      <c r="D8236" s="374" t="s">
        <v>97</v>
      </c>
      <c r="E8236" s="375">
        <v>5</v>
      </c>
      <c r="F8236" s="268">
        <f>IF(C8236="MAT.",VLOOKUP(A8236,INSUMOS_AUX!A:F,6,FALSE),0)</f>
        <v>1.7</v>
      </c>
      <c r="G8236" s="375">
        <f>IF(C8236="M.O.",VLOOKUP(A8236,INSUMOS_AUX!A:F,6,FALSE),0)</f>
        <v>0</v>
      </c>
    </row>
    <row r="8237" spans="1:7">
      <c r="A8237" s="375">
        <v>37371</v>
      </c>
      <c r="B8237" s="372" t="s">
        <v>105</v>
      </c>
      <c r="C8237" s="374" t="s">
        <v>43</v>
      </c>
      <c r="D8237" s="374" t="s">
        <v>97</v>
      </c>
      <c r="E8237" s="375">
        <v>5</v>
      </c>
      <c r="F8237" s="268">
        <f>IF(C8237="MAT.",VLOOKUP(A8237,INSUMOS_AUX!A:F,6,FALSE),0)</f>
        <v>0.64</v>
      </c>
      <c r="G8237" s="375">
        <f>IF(C8237="M.O.",VLOOKUP(A8237,INSUMOS_AUX!A:F,6,FALSE),0)</f>
        <v>0</v>
      </c>
    </row>
    <row r="8238" spans="1:7">
      <c r="A8238" s="375">
        <v>37372</v>
      </c>
      <c r="B8238" s="372" t="s">
        <v>106</v>
      </c>
      <c r="C8238" s="374" t="s">
        <v>43</v>
      </c>
      <c r="D8238" s="374" t="s">
        <v>97</v>
      </c>
      <c r="E8238" s="375">
        <v>5</v>
      </c>
      <c r="F8238" s="268">
        <f>IF(C8238="MAT.",VLOOKUP(A8238,INSUMOS_AUX!A:F,6,FALSE),0)</f>
        <v>0.37</v>
      </c>
      <c r="G8238" s="375">
        <f>IF(C8238="M.O.",VLOOKUP(A8238,INSUMOS_AUX!A:F,6,FALSE),0)</f>
        <v>0</v>
      </c>
    </row>
    <row r="8239" spans="1:7">
      <c r="A8239" s="375">
        <v>37373</v>
      </c>
      <c r="B8239" s="372" t="s">
        <v>107</v>
      </c>
      <c r="C8239" s="374" t="s">
        <v>43</v>
      </c>
      <c r="D8239" s="374" t="s">
        <v>97</v>
      </c>
      <c r="E8239" s="375">
        <v>5</v>
      </c>
      <c r="F8239" s="268">
        <f>IF(C8239="MAT.",VLOOKUP(A8239,INSUMOS_AUX!A:F,6,FALSE),0)</f>
        <v>0.02</v>
      </c>
      <c r="G8239" s="375">
        <f>IF(C8239="M.O.",VLOOKUP(A8239,INSUMOS_AUX!A:F,6,FALSE),0)</f>
        <v>0</v>
      </c>
    </row>
    <row r="8240" spans="1:7">
      <c r="A8240" s="375">
        <v>38382</v>
      </c>
      <c r="B8240" s="372" t="s">
        <v>2915</v>
      </c>
      <c r="C8240" s="374" t="s">
        <v>43</v>
      </c>
      <c r="D8240" s="374" t="s">
        <v>2</v>
      </c>
      <c r="E8240" s="375">
        <v>1.3650000000000001E-2</v>
      </c>
      <c r="F8240" s="268">
        <f>IF(C8240="MAT.",VLOOKUP(A8240,INSUMOS_AUX!A:F,6,FALSE),0)</f>
        <v>7.37</v>
      </c>
      <c r="G8240" s="375">
        <f>IF(C8240="M.O.",VLOOKUP(A8240,INSUMOS_AUX!A:F,6,FALSE),0)</f>
        <v>0</v>
      </c>
    </row>
    <row r="8241" spans="1:7">
      <c r="A8241" s="375">
        <v>38390</v>
      </c>
      <c r="B8241" s="372" t="s">
        <v>4067</v>
      </c>
      <c r="C8241" s="374" t="s">
        <v>43</v>
      </c>
      <c r="D8241" s="374" t="s">
        <v>2</v>
      </c>
      <c r="E8241" s="375">
        <v>7.5575E-3</v>
      </c>
      <c r="F8241" s="268">
        <f>IF(C8241="MAT.",VLOOKUP(A8241,INSUMOS_AUX!A:F,6,FALSE),0)</f>
        <v>22.22</v>
      </c>
      <c r="G8241" s="375">
        <f>IF(C8241="M.O.",VLOOKUP(A8241,INSUMOS_AUX!A:F,6,FALSE),0)</f>
        <v>0</v>
      </c>
    </row>
    <row r="8242" spans="1:7">
      <c r="A8242" s="375">
        <v>38393</v>
      </c>
      <c r="B8242" s="372" t="s">
        <v>4066</v>
      </c>
      <c r="C8242" s="374" t="s">
        <v>43</v>
      </c>
      <c r="D8242" s="374" t="s">
        <v>2</v>
      </c>
      <c r="E8242" s="375">
        <v>7.5575E-3</v>
      </c>
      <c r="F8242" s="268">
        <f>IF(C8242="MAT.",VLOOKUP(A8242,INSUMOS_AUX!A:F,6,FALSE),0)</f>
        <v>10.02</v>
      </c>
      <c r="G8242" s="375">
        <f>IF(C8242="M.O.",VLOOKUP(A8242,INSUMOS_AUX!A:F,6,FALSE),0)</f>
        <v>0</v>
      </c>
    </row>
    <row r="8243" spans="1:7">
      <c r="A8243" s="375">
        <v>38396</v>
      </c>
      <c r="B8243" s="372" t="s">
        <v>4090</v>
      </c>
      <c r="C8243" s="374" t="s">
        <v>43</v>
      </c>
      <c r="D8243" s="374" t="s">
        <v>2</v>
      </c>
      <c r="E8243" s="375">
        <v>2.7099999999999997E-4</v>
      </c>
      <c r="F8243" s="268">
        <f>IF(C8243="MAT.",VLOOKUP(A8243,INSUMOS_AUX!A:F,6,FALSE),0)</f>
        <v>308.81</v>
      </c>
      <c r="G8243" s="375">
        <f>IF(C8243="M.O.",VLOOKUP(A8243,INSUMOS_AUX!A:F,6,FALSE),0)</f>
        <v>0</v>
      </c>
    </row>
    <row r="8244" spans="1:7">
      <c r="A8244" s="375">
        <v>38399</v>
      </c>
      <c r="B8244" s="372" t="s">
        <v>914</v>
      </c>
      <c r="C8244" s="374" t="s">
        <v>43</v>
      </c>
      <c r="D8244" s="374" t="s">
        <v>2</v>
      </c>
      <c r="E8244" s="375">
        <v>1.354E-3</v>
      </c>
      <c r="F8244" s="268">
        <f>IF(C8244="MAT.",VLOOKUP(A8244,INSUMOS_AUX!A:F,6,FALSE),0)</f>
        <v>123.87</v>
      </c>
      <c r="G8244" s="375">
        <f>IF(C8244="M.O.",VLOOKUP(A8244,INSUMOS_AUX!A:F,6,FALSE),0)</f>
        <v>0</v>
      </c>
    </row>
    <row r="8245" spans="1:7" ht="21">
      <c r="A8245" s="375">
        <v>38413</v>
      </c>
      <c r="B8245" s="372" t="s">
        <v>2921</v>
      </c>
      <c r="C8245" s="374" t="s">
        <v>43</v>
      </c>
      <c r="D8245" s="374" t="s">
        <v>2</v>
      </c>
      <c r="E8245" s="375">
        <v>2.2049999999999999E-4</v>
      </c>
      <c r="F8245" s="268">
        <f>IF(C8245="MAT.",VLOOKUP(A8245,INSUMOS_AUX!A:F,6,FALSE),0)</f>
        <v>623.17999999999995</v>
      </c>
      <c r="G8245" s="375">
        <f>IF(C8245="M.O.",VLOOKUP(A8245,INSUMOS_AUX!A:F,6,FALSE),0)</f>
        <v>0</v>
      </c>
    </row>
    <row r="8246" spans="1:7">
      <c r="A8246" s="375">
        <v>38476</v>
      </c>
      <c r="B8246" s="372" t="s">
        <v>2266</v>
      </c>
      <c r="C8246" s="374" t="s">
        <v>43</v>
      </c>
      <c r="D8246" s="374" t="s">
        <v>2</v>
      </c>
      <c r="E8246" s="375">
        <v>1.0284999999999999E-3</v>
      </c>
      <c r="F8246" s="268">
        <f>IF(C8246="MAT.",VLOOKUP(A8246,INSUMOS_AUX!A:F,6,FALSE),0)</f>
        <v>186.63</v>
      </c>
      <c r="G8246" s="375">
        <f>IF(C8246="M.O.",VLOOKUP(A8246,INSUMOS_AUX!A:F,6,FALSE),0)</f>
        <v>0</v>
      </c>
    </row>
    <row r="8247" spans="1:7">
      <c r="A8247" s="375">
        <v>38477</v>
      </c>
      <c r="B8247" s="372" t="s">
        <v>2267</v>
      </c>
      <c r="C8247" s="374" t="s">
        <v>43</v>
      </c>
      <c r="D8247" s="374" t="s">
        <v>2</v>
      </c>
      <c r="E8247" s="375">
        <v>2.2049999999999999E-4</v>
      </c>
      <c r="F8247" s="268">
        <f>IF(C8247="MAT.",VLOOKUP(A8247,INSUMOS_AUX!A:F,6,FALSE),0)</f>
        <v>528.54</v>
      </c>
      <c r="G8247" s="375">
        <f>IF(C8247="M.O.",VLOOKUP(A8247,INSUMOS_AUX!A:F,6,FALSE),0)</f>
        <v>0</v>
      </c>
    </row>
    <row r="8248" spans="1:7">
      <c r="A8248" s="375">
        <v>6110</v>
      </c>
      <c r="B8248" s="372" t="s">
        <v>134</v>
      </c>
      <c r="C8248" s="374" t="s">
        <v>92</v>
      </c>
      <c r="D8248" s="374" t="s">
        <v>97</v>
      </c>
      <c r="E8248" s="375">
        <v>2.0186000000000002</v>
      </c>
      <c r="F8248" s="268">
        <f>IF(C8248="MAT.",VLOOKUP(A8248,INSUMOS_AUX!A:F,6,FALSE),0)</f>
        <v>0</v>
      </c>
      <c r="G8248" s="375">
        <f>IF(C8248="M.O.",VLOOKUP(A8248,INSUMOS_AUX!A:F,6,FALSE),0)</f>
        <v>12.59</v>
      </c>
    </row>
    <row r="8249" spans="1:7">
      <c r="A8249" s="375" t="s">
        <v>6754</v>
      </c>
      <c r="B8249" s="372" t="s">
        <v>6755</v>
      </c>
      <c r="C8249" s="374" t="s">
        <v>43</v>
      </c>
      <c r="D8249" s="374" t="s">
        <v>2</v>
      </c>
      <c r="E8249" s="375">
        <v>1</v>
      </c>
      <c r="F8249" s="268">
        <f>IF(C8249="MAT.",VLOOKUP(A8249,INSUMOS_AUX!A:F,6,FALSE),0)</f>
        <v>440</v>
      </c>
      <c r="G8249" s="375">
        <f>IF(C8249="M.O.",VLOOKUP(A8249,INSUMOS_AUX!A:F,6,FALSE),0)</f>
        <v>0</v>
      </c>
    </row>
    <row r="8250" spans="1:7">
      <c r="A8250" s="96"/>
      <c r="B8250" s="110"/>
      <c r="C8250" s="97"/>
      <c r="D8250" s="97"/>
      <c r="E8250" s="97"/>
      <c r="F8250" s="97"/>
      <c r="G8250" s="97"/>
    </row>
    <row r="8251" spans="1:7">
      <c r="A8251" s="359" t="s">
        <v>6139</v>
      </c>
      <c r="B8251" s="358" t="s">
        <v>6140</v>
      </c>
      <c r="C8251" s="360" t="s">
        <v>75</v>
      </c>
      <c r="D8251" s="360" t="s">
        <v>2</v>
      </c>
      <c r="E8251" s="361">
        <v>1</v>
      </c>
      <c r="F8251" s="361">
        <f t="shared" ref="F8251:G8251" si="273">SUMPRODUCT($E8252:$E8278,F8252:F8278)</f>
        <v>604.48249844750001</v>
      </c>
      <c r="G8251" s="361">
        <f t="shared" si="273"/>
        <v>3.3945712499999994</v>
      </c>
    </row>
    <row r="8252" spans="1:7">
      <c r="A8252" s="375">
        <v>10</v>
      </c>
      <c r="B8252" s="372" t="s">
        <v>332</v>
      </c>
      <c r="C8252" s="374" t="s">
        <v>43</v>
      </c>
      <c r="D8252" s="374" t="s">
        <v>2</v>
      </c>
      <c r="E8252" s="375">
        <v>2.0043000000000001E-3</v>
      </c>
      <c r="F8252" s="268">
        <f>IF(C8252="MAT.",VLOOKUP(A8252,INSUMOS_AUX!A:F,6,FALSE),0)</f>
        <v>6.13</v>
      </c>
      <c r="G8252" s="375">
        <f>IF(C8252="M.O.",VLOOKUP(A8252,INSUMOS_AUX!A:F,6,FALSE),0)</f>
        <v>0</v>
      </c>
    </row>
    <row r="8253" spans="1:7">
      <c r="A8253" s="375">
        <v>10848</v>
      </c>
      <c r="B8253" s="372" t="s">
        <v>148</v>
      </c>
      <c r="C8253" s="374" t="s">
        <v>43</v>
      </c>
      <c r="D8253" s="374" t="s">
        <v>2</v>
      </c>
      <c r="E8253" s="375">
        <v>1</v>
      </c>
      <c r="F8253" s="268">
        <f>IF(C8253="MAT.",VLOOKUP(A8253,INSUMOS_AUX!A:F,6,FALSE),0)</f>
        <v>603</v>
      </c>
      <c r="G8253" s="375">
        <f>IF(C8253="M.O.",VLOOKUP(A8253,INSUMOS_AUX!A:F,6,FALSE),0)</f>
        <v>0</v>
      </c>
    </row>
    <row r="8254" spans="1:7" ht="21">
      <c r="A8254" s="375">
        <v>11359</v>
      </c>
      <c r="B8254" s="372" t="s">
        <v>5603</v>
      </c>
      <c r="C8254" s="374" t="s">
        <v>43</v>
      </c>
      <c r="D8254" s="374" t="s">
        <v>2</v>
      </c>
      <c r="E8254" s="375">
        <v>1.6925000000000001E-5</v>
      </c>
      <c r="F8254" s="268">
        <f>IF(C8254="MAT.",VLOOKUP(A8254,INSUMOS_AUX!A:F,6,FALSE),0)</f>
        <v>604.45000000000005</v>
      </c>
      <c r="G8254" s="375">
        <f>IF(C8254="M.O.",VLOOKUP(A8254,INSUMOS_AUX!A:F,6,FALSE),0)</f>
        <v>0</v>
      </c>
    </row>
    <row r="8255" spans="1:7" ht="21">
      <c r="A8255" s="375">
        <v>11950</v>
      </c>
      <c r="B8255" s="372" t="s">
        <v>285</v>
      </c>
      <c r="C8255" s="374" t="s">
        <v>43</v>
      </c>
      <c r="D8255" s="374" t="s">
        <v>2</v>
      </c>
      <c r="E8255" s="375">
        <v>4</v>
      </c>
      <c r="F8255" s="268">
        <f>IF(C8255="MAT.",VLOOKUP(A8255,INSUMOS_AUX!A:F,6,FALSE),0)</f>
        <v>0.12</v>
      </c>
      <c r="G8255" s="375">
        <f>IF(C8255="M.O.",VLOOKUP(A8255,INSUMOS_AUX!A:F,6,FALSE),0)</f>
        <v>0</v>
      </c>
    </row>
    <row r="8256" spans="1:7">
      <c r="A8256" s="375">
        <v>12815</v>
      </c>
      <c r="B8256" s="372" t="s">
        <v>2406</v>
      </c>
      <c r="C8256" s="374" t="s">
        <v>43</v>
      </c>
      <c r="D8256" s="374" t="s">
        <v>2</v>
      </c>
      <c r="E8256" s="375">
        <v>2.267275E-3</v>
      </c>
      <c r="F8256" s="268">
        <f>IF(C8256="MAT.",VLOOKUP(A8256,INSUMOS_AUX!A:F,6,FALSE),0)</f>
        <v>5.65</v>
      </c>
      <c r="G8256" s="375">
        <f>IF(C8256="M.O.",VLOOKUP(A8256,INSUMOS_AUX!A:F,6,FALSE),0)</f>
        <v>0</v>
      </c>
    </row>
    <row r="8257" spans="1:7">
      <c r="A8257" s="375">
        <v>12892</v>
      </c>
      <c r="B8257" s="372" t="s">
        <v>328</v>
      </c>
      <c r="C8257" s="374" t="s">
        <v>43</v>
      </c>
      <c r="D8257" s="374" t="s">
        <v>98</v>
      </c>
      <c r="E8257" s="375">
        <v>3.4336499999999999E-3</v>
      </c>
      <c r="F8257" s="268">
        <f>IF(C8257="MAT.",VLOOKUP(A8257,INSUMOS_AUX!A:F,6,FALSE),0)</f>
        <v>9</v>
      </c>
      <c r="G8257" s="375">
        <f>IF(C8257="M.O.",VLOOKUP(A8257,INSUMOS_AUX!A:F,6,FALSE),0)</f>
        <v>0</v>
      </c>
    </row>
    <row r="8258" spans="1:7">
      <c r="A8258" s="375">
        <v>12893</v>
      </c>
      <c r="B8258" s="372" t="s">
        <v>329</v>
      </c>
      <c r="C8258" s="374" t="s">
        <v>43</v>
      </c>
      <c r="D8258" s="374" t="s">
        <v>98</v>
      </c>
      <c r="E8258" s="375">
        <v>4.0025E-4</v>
      </c>
      <c r="F8258" s="268">
        <f>IF(C8258="MAT.",VLOOKUP(A8258,INSUMOS_AUX!A:F,6,FALSE),0)</f>
        <v>48</v>
      </c>
      <c r="G8258" s="375">
        <f>IF(C8258="M.O.",VLOOKUP(A8258,INSUMOS_AUX!A:F,6,FALSE),0)</f>
        <v>0</v>
      </c>
    </row>
    <row r="8259" spans="1:7">
      <c r="A8259" s="375">
        <v>25966</v>
      </c>
      <c r="B8259" s="372" t="s">
        <v>3980</v>
      </c>
      <c r="C8259" s="374" t="s">
        <v>43</v>
      </c>
      <c r="D8259" s="374" t="s">
        <v>113</v>
      </c>
      <c r="E8259" s="375">
        <v>3.7787500000000001E-4</v>
      </c>
      <c r="F8259" s="268">
        <f>IF(C8259="MAT.",VLOOKUP(A8259,INSUMOS_AUX!A:F,6,FALSE),0)</f>
        <v>13.63</v>
      </c>
      <c r="G8259" s="375">
        <f>IF(C8259="M.O.",VLOOKUP(A8259,INSUMOS_AUX!A:F,6,FALSE),0)</f>
        <v>0</v>
      </c>
    </row>
    <row r="8260" spans="1:7">
      <c r="A8260" s="375">
        <v>2711</v>
      </c>
      <c r="B8260" s="372" t="s">
        <v>334</v>
      </c>
      <c r="C8260" s="374" t="s">
        <v>43</v>
      </c>
      <c r="D8260" s="374" t="s">
        <v>2</v>
      </c>
      <c r="E8260" s="375">
        <v>1.6615E-4</v>
      </c>
      <c r="F8260" s="268">
        <f>IF(C8260="MAT.",VLOOKUP(A8260,INSUMOS_AUX!A:F,6,FALSE),0)</f>
        <v>100.24</v>
      </c>
      <c r="G8260" s="375">
        <f>IF(C8260="M.O.",VLOOKUP(A8260,INSUMOS_AUX!A:F,6,FALSE),0)</f>
        <v>0</v>
      </c>
    </row>
    <row r="8261" spans="1:7">
      <c r="A8261" s="375">
        <v>36144</v>
      </c>
      <c r="B8261" s="372" t="s">
        <v>4026</v>
      </c>
      <c r="C8261" s="374" t="s">
        <v>43</v>
      </c>
      <c r="D8261" s="374" t="s">
        <v>2</v>
      </c>
      <c r="E8261" s="375">
        <v>2.7871799999999999E-2</v>
      </c>
      <c r="F8261" s="268">
        <f>IF(C8261="MAT.",VLOOKUP(A8261,INSUMOS_AUX!A:F,6,FALSE),0)</f>
        <v>1.1200000000000001</v>
      </c>
      <c r="G8261" s="375">
        <f>IF(C8261="M.O.",VLOOKUP(A8261,INSUMOS_AUX!A:F,6,FALSE),0)</f>
        <v>0</v>
      </c>
    </row>
    <row r="8262" spans="1:7">
      <c r="A8262" s="375">
        <v>36146</v>
      </c>
      <c r="B8262" s="372" t="s">
        <v>3883</v>
      </c>
      <c r="C8262" s="374" t="s">
        <v>43</v>
      </c>
      <c r="D8262" s="374" t="s">
        <v>2</v>
      </c>
      <c r="E8262" s="375">
        <v>3.1007499999999999E-4</v>
      </c>
      <c r="F8262" s="268">
        <f>IF(C8262="MAT.",VLOOKUP(A8262,INSUMOS_AUX!A:F,6,FALSE),0)</f>
        <v>170</v>
      </c>
      <c r="G8262" s="375">
        <f>IF(C8262="M.O.",VLOOKUP(A8262,INSUMOS_AUX!A:F,6,FALSE),0)</f>
        <v>0</v>
      </c>
    </row>
    <row r="8263" spans="1:7" ht="21">
      <c r="A8263" s="375">
        <v>36149</v>
      </c>
      <c r="B8263" s="372" t="s">
        <v>4647</v>
      </c>
      <c r="C8263" s="374" t="s">
        <v>43</v>
      </c>
      <c r="D8263" s="374" t="s">
        <v>2</v>
      </c>
      <c r="E8263" s="375">
        <v>1.8000000000000001E-4</v>
      </c>
      <c r="F8263" s="268">
        <f>IF(C8263="MAT.",VLOOKUP(A8263,INSUMOS_AUX!A:F,6,FALSE),0)</f>
        <v>117.5</v>
      </c>
      <c r="G8263" s="375">
        <f>IF(C8263="M.O.",VLOOKUP(A8263,INSUMOS_AUX!A:F,6,FALSE),0)</f>
        <v>0</v>
      </c>
    </row>
    <row r="8264" spans="1:7">
      <c r="A8264" s="375">
        <v>36150</v>
      </c>
      <c r="B8264" s="372" t="s">
        <v>780</v>
      </c>
      <c r="C8264" s="374" t="s">
        <v>43</v>
      </c>
      <c r="D8264" s="374" t="s">
        <v>2</v>
      </c>
      <c r="E8264" s="375">
        <v>6.6157499999999997E-4</v>
      </c>
      <c r="F8264" s="268">
        <f>IF(C8264="MAT.",VLOOKUP(A8264,INSUMOS_AUX!A:F,6,FALSE),0)</f>
        <v>29.7</v>
      </c>
      <c r="G8264" s="375">
        <f>IF(C8264="M.O.",VLOOKUP(A8264,INSUMOS_AUX!A:F,6,FALSE),0)</f>
        <v>0</v>
      </c>
    </row>
    <row r="8265" spans="1:7" ht="21">
      <c r="A8265" s="375">
        <v>36153</v>
      </c>
      <c r="B8265" s="372" t="s">
        <v>4184</v>
      </c>
      <c r="C8265" s="374" t="s">
        <v>43</v>
      </c>
      <c r="D8265" s="374" t="s">
        <v>2</v>
      </c>
      <c r="E8265" s="375">
        <v>2.6875E-4</v>
      </c>
      <c r="F8265" s="268">
        <f>IF(C8265="MAT.",VLOOKUP(A8265,INSUMOS_AUX!A:F,6,FALSE),0)</f>
        <v>133.75</v>
      </c>
      <c r="G8265" s="375">
        <f>IF(C8265="M.O.",VLOOKUP(A8265,INSUMOS_AUX!A:F,6,FALSE),0)</f>
        <v>0</v>
      </c>
    </row>
    <row r="8266" spans="1:7">
      <c r="A8266" s="375">
        <v>37370</v>
      </c>
      <c r="B8266" s="372" t="s">
        <v>104</v>
      </c>
      <c r="C8266" s="374" t="s">
        <v>43</v>
      </c>
      <c r="D8266" s="374" t="s">
        <v>97</v>
      </c>
      <c r="E8266" s="375">
        <v>0.25</v>
      </c>
      <c r="F8266" s="268">
        <f>IF(C8266="MAT.",VLOOKUP(A8266,INSUMOS_AUX!A:F,6,FALSE),0)</f>
        <v>1.7</v>
      </c>
      <c r="G8266" s="375">
        <f>IF(C8266="M.O.",VLOOKUP(A8266,INSUMOS_AUX!A:F,6,FALSE),0)</f>
        <v>0</v>
      </c>
    </row>
    <row r="8267" spans="1:7">
      <c r="A8267" s="375">
        <v>37371</v>
      </c>
      <c r="B8267" s="372" t="s">
        <v>105</v>
      </c>
      <c r="C8267" s="374" t="s">
        <v>43</v>
      </c>
      <c r="D8267" s="374" t="s">
        <v>97</v>
      </c>
      <c r="E8267" s="375">
        <v>0.25</v>
      </c>
      <c r="F8267" s="268">
        <f>IF(C8267="MAT.",VLOOKUP(A8267,INSUMOS_AUX!A:F,6,FALSE),0)</f>
        <v>0.64</v>
      </c>
      <c r="G8267" s="375">
        <f>IF(C8267="M.O.",VLOOKUP(A8267,INSUMOS_AUX!A:F,6,FALSE),0)</f>
        <v>0</v>
      </c>
    </row>
    <row r="8268" spans="1:7">
      <c r="A8268" s="375">
        <v>37372</v>
      </c>
      <c r="B8268" s="372" t="s">
        <v>106</v>
      </c>
      <c r="C8268" s="374" t="s">
        <v>43</v>
      </c>
      <c r="D8268" s="374" t="s">
        <v>97</v>
      </c>
      <c r="E8268" s="375">
        <v>0.25</v>
      </c>
      <c r="F8268" s="268">
        <f>IF(C8268="MAT.",VLOOKUP(A8268,INSUMOS_AUX!A:F,6,FALSE),0)</f>
        <v>0.37</v>
      </c>
      <c r="G8268" s="375">
        <f>IF(C8268="M.O.",VLOOKUP(A8268,INSUMOS_AUX!A:F,6,FALSE),0)</f>
        <v>0</v>
      </c>
    </row>
    <row r="8269" spans="1:7">
      <c r="A8269" s="375">
        <v>37373</v>
      </c>
      <c r="B8269" s="372" t="s">
        <v>107</v>
      </c>
      <c r="C8269" s="374" t="s">
        <v>43</v>
      </c>
      <c r="D8269" s="374" t="s">
        <v>97</v>
      </c>
      <c r="E8269" s="375">
        <v>0.25</v>
      </c>
      <c r="F8269" s="268">
        <f>IF(C8269="MAT.",VLOOKUP(A8269,INSUMOS_AUX!A:F,6,FALSE),0)</f>
        <v>0.02</v>
      </c>
      <c r="G8269" s="375">
        <f>IF(C8269="M.O.",VLOOKUP(A8269,INSUMOS_AUX!A:F,6,FALSE),0)</f>
        <v>0</v>
      </c>
    </row>
    <row r="8270" spans="1:7">
      <c r="A8270" s="375">
        <v>38382</v>
      </c>
      <c r="B8270" s="372" t="s">
        <v>2915</v>
      </c>
      <c r="C8270" s="374" t="s">
        <v>43</v>
      </c>
      <c r="D8270" s="374" t="s">
        <v>2</v>
      </c>
      <c r="E8270" s="375">
        <v>6.8249999999999995E-4</v>
      </c>
      <c r="F8270" s="268">
        <f>IF(C8270="MAT.",VLOOKUP(A8270,INSUMOS_AUX!A:F,6,FALSE),0)</f>
        <v>7.37</v>
      </c>
      <c r="G8270" s="375">
        <f>IF(C8270="M.O.",VLOOKUP(A8270,INSUMOS_AUX!A:F,6,FALSE),0)</f>
        <v>0</v>
      </c>
    </row>
    <row r="8271" spans="1:7">
      <c r="A8271" s="375">
        <v>38390</v>
      </c>
      <c r="B8271" s="372" t="s">
        <v>4067</v>
      </c>
      <c r="C8271" s="374" t="s">
        <v>43</v>
      </c>
      <c r="D8271" s="374" t="s">
        <v>2</v>
      </c>
      <c r="E8271" s="375">
        <v>3.7787500000000001E-4</v>
      </c>
      <c r="F8271" s="268">
        <f>IF(C8271="MAT.",VLOOKUP(A8271,INSUMOS_AUX!A:F,6,FALSE),0)</f>
        <v>22.22</v>
      </c>
      <c r="G8271" s="375">
        <f>IF(C8271="M.O.",VLOOKUP(A8271,INSUMOS_AUX!A:F,6,FALSE),0)</f>
        <v>0</v>
      </c>
    </row>
    <row r="8272" spans="1:7">
      <c r="A8272" s="375">
        <v>38393</v>
      </c>
      <c r="B8272" s="372" t="s">
        <v>4066</v>
      </c>
      <c r="C8272" s="374" t="s">
        <v>43</v>
      </c>
      <c r="D8272" s="374" t="s">
        <v>2</v>
      </c>
      <c r="E8272" s="375">
        <v>3.7787500000000001E-4</v>
      </c>
      <c r="F8272" s="268">
        <f>IF(C8272="MAT.",VLOOKUP(A8272,INSUMOS_AUX!A:F,6,FALSE),0)</f>
        <v>10.02</v>
      </c>
      <c r="G8272" s="375">
        <f>IF(C8272="M.O.",VLOOKUP(A8272,INSUMOS_AUX!A:F,6,FALSE),0)</f>
        <v>0</v>
      </c>
    </row>
    <row r="8273" spans="1:7">
      <c r="A8273" s="375">
        <v>38396</v>
      </c>
      <c r="B8273" s="372" t="s">
        <v>4090</v>
      </c>
      <c r="C8273" s="374" t="s">
        <v>43</v>
      </c>
      <c r="D8273" s="374" t="s">
        <v>2</v>
      </c>
      <c r="E8273" s="375">
        <v>1.3550000000000001E-5</v>
      </c>
      <c r="F8273" s="268">
        <f>IF(C8273="MAT.",VLOOKUP(A8273,INSUMOS_AUX!A:F,6,FALSE),0)</f>
        <v>308.81</v>
      </c>
      <c r="G8273" s="375">
        <f>IF(C8273="M.O.",VLOOKUP(A8273,INSUMOS_AUX!A:F,6,FALSE),0)</f>
        <v>0</v>
      </c>
    </row>
    <row r="8274" spans="1:7">
      <c r="A8274" s="375">
        <v>38399</v>
      </c>
      <c r="B8274" s="372" t="s">
        <v>914</v>
      </c>
      <c r="C8274" s="374" t="s">
        <v>43</v>
      </c>
      <c r="D8274" s="374" t="s">
        <v>2</v>
      </c>
      <c r="E8274" s="375">
        <v>6.7700000000000006E-5</v>
      </c>
      <c r="F8274" s="268">
        <f>IF(C8274="MAT.",VLOOKUP(A8274,INSUMOS_AUX!A:F,6,FALSE),0)</f>
        <v>123.87</v>
      </c>
      <c r="G8274" s="375">
        <f>IF(C8274="M.O.",VLOOKUP(A8274,INSUMOS_AUX!A:F,6,FALSE),0)</f>
        <v>0</v>
      </c>
    </row>
    <row r="8275" spans="1:7" ht="21">
      <c r="A8275" s="375">
        <v>38413</v>
      </c>
      <c r="B8275" s="372" t="s">
        <v>2921</v>
      </c>
      <c r="C8275" s="374" t="s">
        <v>43</v>
      </c>
      <c r="D8275" s="374" t="s">
        <v>2</v>
      </c>
      <c r="E8275" s="375">
        <v>1.1025E-5</v>
      </c>
      <c r="F8275" s="268">
        <f>IF(C8275="MAT.",VLOOKUP(A8275,INSUMOS_AUX!A:F,6,FALSE),0)</f>
        <v>623.17999999999995</v>
      </c>
      <c r="G8275" s="375">
        <f>IF(C8275="M.O.",VLOOKUP(A8275,INSUMOS_AUX!A:F,6,FALSE),0)</f>
        <v>0</v>
      </c>
    </row>
    <row r="8276" spans="1:7">
      <c r="A8276" s="375">
        <v>38476</v>
      </c>
      <c r="B8276" s="372" t="s">
        <v>2266</v>
      </c>
      <c r="C8276" s="374" t="s">
        <v>43</v>
      </c>
      <c r="D8276" s="374" t="s">
        <v>2</v>
      </c>
      <c r="E8276" s="375">
        <v>5.1425000000000003E-5</v>
      </c>
      <c r="F8276" s="268">
        <f>IF(C8276="MAT.",VLOOKUP(A8276,INSUMOS_AUX!A:F,6,FALSE),0)</f>
        <v>186.63</v>
      </c>
      <c r="G8276" s="375">
        <f>IF(C8276="M.O.",VLOOKUP(A8276,INSUMOS_AUX!A:F,6,FALSE),0)</f>
        <v>0</v>
      </c>
    </row>
    <row r="8277" spans="1:7">
      <c r="A8277" s="375">
        <v>38477</v>
      </c>
      <c r="B8277" s="372" t="s">
        <v>2267</v>
      </c>
      <c r="C8277" s="374" t="s">
        <v>43</v>
      </c>
      <c r="D8277" s="374" t="s">
        <v>2</v>
      </c>
      <c r="E8277" s="375">
        <v>1.1025E-5</v>
      </c>
      <c r="F8277" s="268">
        <f>IF(C8277="MAT.",VLOOKUP(A8277,INSUMOS_AUX!A:F,6,FALSE),0)</f>
        <v>528.54</v>
      </c>
      <c r="G8277" s="375">
        <f>IF(C8277="M.O.",VLOOKUP(A8277,INSUMOS_AUX!A:F,6,FALSE),0)</f>
        <v>0</v>
      </c>
    </row>
    <row r="8278" spans="1:7">
      <c r="A8278" s="375">
        <v>4750</v>
      </c>
      <c r="B8278" s="372" t="s">
        <v>110</v>
      </c>
      <c r="C8278" s="374" t="s">
        <v>92</v>
      </c>
      <c r="D8278" s="374" t="s">
        <v>97</v>
      </c>
      <c r="E8278" s="375">
        <v>0.25427499999999997</v>
      </c>
      <c r="F8278" s="268">
        <f>IF(C8278="MAT.",VLOOKUP(A8278,INSUMOS_AUX!A:F,6,FALSE),0)</f>
        <v>0</v>
      </c>
      <c r="G8278" s="375">
        <f>IF(C8278="M.O.",VLOOKUP(A8278,INSUMOS_AUX!A:F,6,FALSE),0)</f>
        <v>13.35</v>
      </c>
    </row>
  </sheetData>
  <autoFilter ref="A4:G8278"/>
  <mergeCells count="3">
    <mergeCell ref="A1:B3"/>
    <mergeCell ref="C1:G1"/>
    <mergeCell ref="C2:F3"/>
  </mergeCells>
  <pageMargins left="0.51181102362204722" right="0.51181102362204722" top="0.78740157480314965" bottom="0.78740157480314965" header="0.31496062992125984" footer="0.31496062992125984"/>
  <pageSetup paperSize="9" scale="4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5">
    <tabColor theme="3" tint="0.39997558519241921"/>
    <pageSetUpPr fitToPage="1"/>
  </sheetPr>
  <dimension ref="A1:M432"/>
  <sheetViews>
    <sheetView view="pageBreakPreview" zoomScale="85" zoomScaleNormal="85" zoomScaleSheetLayoutView="85" zoomScalePageLayoutView="70" workbookViewId="0">
      <selection activeCell="A8" sqref="A8"/>
    </sheetView>
  </sheetViews>
  <sheetFormatPr defaultRowHeight="12.75"/>
  <cols>
    <col min="1" max="1" width="27.140625" style="218" customWidth="1"/>
    <col min="2" max="2" width="16.85546875" style="218" customWidth="1"/>
    <col min="3" max="3" width="65.85546875" style="218" customWidth="1"/>
    <col min="4" max="4" width="15.140625" style="218" customWidth="1"/>
    <col min="5" max="5" width="14.42578125" style="218" customWidth="1"/>
    <col min="6" max="6" width="16.5703125" style="218" customWidth="1"/>
    <col min="7" max="7" width="21.85546875" style="218" customWidth="1"/>
    <col min="8" max="9" width="9.140625" style="18"/>
    <col min="10" max="10" width="15" style="18" customWidth="1"/>
    <col min="11" max="16384" width="9.140625" style="18"/>
  </cols>
  <sheetData>
    <row r="1" spans="1:13">
      <c r="A1" s="488" t="s">
        <v>30</v>
      </c>
      <c r="B1" s="488"/>
      <c r="C1" s="488"/>
      <c r="D1" s="489" t="s">
        <v>51</v>
      </c>
      <c r="E1" s="489"/>
      <c r="F1" s="489"/>
      <c r="G1" s="489"/>
    </row>
    <row r="2" spans="1:13">
      <c r="A2" s="488"/>
      <c r="B2" s="488"/>
      <c r="C2" s="488"/>
      <c r="D2" s="490" t="str">
        <f>'01_SINTETICO'!D2</f>
        <v>OBRA: REFORMA GERAL DO POSTO AVANÇADO DE IPORÁ-GOIÁS</v>
      </c>
      <c r="E2" s="491"/>
      <c r="F2" s="492"/>
      <c r="G2" s="214">
        <f>'01_SINTETICO'!J2</f>
        <v>43292</v>
      </c>
      <c r="J2" s="49"/>
    </row>
    <row r="3" spans="1:13" ht="27" customHeight="1">
      <c r="A3" s="488"/>
      <c r="B3" s="488"/>
      <c r="C3" s="488"/>
      <c r="D3" s="493"/>
      <c r="E3" s="494"/>
      <c r="F3" s="495"/>
      <c r="G3" s="215" t="str">
        <f>'CAPA-DADOS'!E16</f>
        <v>SINAPI-MAR/2018</v>
      </c>
    </row>
    <row r="4" spans="1:13">
      <c r="A4" s="496" t="s">
        <v>91</v>
      </c>
      <c r="B4" s="496"/>
      <c r="C4" s="496"/>
      <c r="D4" s="496"/>
      <c r="E4" s="496"/>
      <c r="F4" s="496"/>
      <c r="G4" s="496"/>
    </row>
    <row r="5" spans="1:13">
      <c r="A5" s="496"/>
      <c r="B5" s="496"/>
      <c r="C5" s="496"/>
      <c r="D5" s="496"/>
      <c r="E5" s="496"/>
      <c r="F5" s="496"/>
      <c r="G5" s="496"/>
    </row>
    <row r="6" spans="1:13">
      <c r="A6" s="216"/>
      <c r="B6" s="216"/>
      <c r="C6" s="216"/>
      <c r="D6" s="217"/>
      <c r="E6" s="217"/>
      <c r="F6" s="217"/>
    </row>
    <row r="7" spans="1:13">
      <c r="A7" s="198" t="s">
        <v>0</v>
      </c>
      <c r="B7" s="198" t="s">
        <v>52</v>
      </c>
      <c r="C7" s="504" t="s">
        <v>45</v>
      </c>
      <c r="D7" s="504"/>
      <c r="E7" s="504"/>
      <c r="F7" s="198" t="s">
        <v>6505</v>
      </c>
      <c r="G7" s="198" t="s">
        <v>53</v>
      </c>
      <c r="H7" s="196"/>
      <c r="I7" s="196"/>
      <c r="J7" s="196"/>
      <c r="K7" s="196"/>
      <c r="L7" s="196"/>
      <c r="M7" s="196"/>
    </row>
    <row r="8" spans="1:13" ht="14.25">
      <c r="A8" s="219" t="s">
        <v>6506</v>
      </c>
      <c r="B8" s="220" t="s">
        <v>43</v>
      </c>
      <c r="C8" s="497" t="s">
        <v>6507</v>
      </c>
      <c r="D8" s="497"/>
      <c r="E8" s="497"/>
      <c r="F8" s="221" t="s">
        <v>2</v>
      </c>
      <c r="G8" s="222">
        <v>38.333333333333336</v>
      </c>
      <c r="H8" s="196"/>
      <c r="I8" s="196"/>
      <c r="J8" s="196"/>
      <c r="K8" s="196"/>
      <c r="L8" s="196"/>
      <c r="M8" s="196"/>
    </row>
    <row r="9" spans="1:13">
      <c r="A9" s="498" t="s">
        <v>46</v>
      </c>
      <c r="B9" s="498" t="s">
        <v>47</v>
      </c>
      <c r="C9" s="498" t="s">
        <v>54</v>
      </c>
      <c r="D9" s="498" t="s">
        <v>48</v>
      </c>
      <c r="E9" s="528" t="s">
        <v>55</v>
      </c>
      <c r="F9" s="498" t="s">
        <v>57</v>
      </c>
      <c r="G9" s="498"/>
      <c r="H9" s="196"/>
      <c r="I9" s="196"/>
      <c r="J9" s="196"/>
      <c r="K9" s="196"/>
      <c r="L9" s="196"/>
      <c r="M9" s="196"/>
    </row>
    <row r="10" spans="1:13">
      <c r="A10" s="498"/>
      <c r="B10" s="498"/>
      <c r="C10" s="498"/>
      <c r="D10" s="498"/>
      <c r="E10" s="529"/>
      <c r="F10" s="223" t="s">
        <v>49</v>
      </c>
      <c r="G10" s="224" t="s">
        <v>50</v>
      </c>
      <c r="H10" s="196"/>
      <c r="I10" s="196"/>
      <c r="J10" s="196"/>
      <c r="K10" s="196"/>
      <c r="L10" s="196"/>
      <c r="M10" s="196"/>
    </row>
    <row r="11" spans="1:13">
      <c r="A11" s="225" t="s">
        <v>6508</v>
      </c>
      <c r="B11" s="226" t="s">
        <v>6509</v>
      </c>
      <c r="C11" s="221"/>
      <c r="D11" s="227">
        <v>42</v>
      </c>
      <c r="E11" s="499">
        <v>38.333333333333336</v>
      </c>
      <c r="F11" s="502">
        <v>38.333333333333336</v>
      </c>
      <c r="G11" s="503" t="s">
        <v>56</v>
      </c>
      <c r="H11" s="196"/>
      <c r="I11" s="196"/>
      <c r="J11" s="196"/>
      <c r="K11" s="196"/>
      <c r="L11" s="196"/>
      <c r="M11" s="196"/>
    </row>
    <row r="12" spans="1:13">
      <c r="A12" s="225" t="s">
        <v>6510</v>
      </c>
      <c r="B12" s="226" t="s">
        <v>6511</v>
      </c>
      <c r="C12" s="221"/>
      <c r="D12" s="227">
        <v>34</v>
      </c>
      <c r="E12" s="500"/>
      <c r="F12" s="502"/>
      <c r="G12" s="503"/>
      <c r="H12" s="196"/>
      <c r="I12" s="196"/>
      <c r="J12" s="196"/>
      <c r="K12" s="196"/>
      <c r="L12" s="196"/>
      <c r="M12" s="196"/>
    </row>
    <row r="13" spans="1:13">
      <c r="A13" s="225" t="s">
        <v>6512</v>
      </c>
      <c r="B13" s="221" t="s">
        <v>6513</v>
      </c>
      <c r="C13" s="221"/>
      <c r="D13" s="227">
        <v>39</v>
      </c>
      <c r="E13" s="501"/>
      <c r="F13" s="502"/>
      <c r="G13" s="503"/>
      <c r="H13" s="196"/>
      <c r="I13" s="196"/>
      <c r="J13" s="196"/>
      <c r="K13" s="196"/>
      <c r="L13" s="196"/>
      <c r="M13" s="196"/>
    </row>
    <row r="14" spans="1:13">
      <c r="A14" s="228"/>
      <c r="B14" s="228"/>
      <c r="C14" s="228"/>
      <c r="D14" s="228"/>
      <c r="E14" s="228"/>
      <c r="F14" s="228"/>
      <c r="G14" s="228"/>
      <c r="H14" s="196"/>
      <c r="I14" s="196"/>
      <c r="J14" s="196"/>
      <c r="K14" s="196"/>
      <c r="L14" s="196"/>
      <c r="M14" s="196"/>
    </row>
    <row r="15" spans="1:13">
      <c r="A15" s="198" t="s">
        <v>0</v>
      </c>
      <c r="B15" s="198" t="s">
        <v>52</v>
      </c>
      <c r="C15" s="504" t="s">
        <v>45</v>
      </c>
      <c r="D15" s="504"/>
      <c r="E15" s="504"/>
      <c r="F15" s="198" t="s">
        <v>6505</v>
      </c>
      <c r="G15" s="198" t="s">
        <v>53</v>
      </c>
      <c r="H15" s="196"/>
      <c r="I15" s="196"/>
      <c r="J15" s="196"/>
      <c r="K15" s="196"/>
      <c r="L15" s="196"/>
      <c r="M15" s="196"/>
    </row>
    <row r="16" spans="1:13" ht="14.25">
      <c r="A16" s="219" t="s">
        <v>6514</v>
      </c>
      <c r="B16" s="220" t="s">
        <v>43</v>
      </c>
      <c r="C16" s="497" t="s">
        <v>6515</v>
      </c>
      <c r="D16" s="497"/>
      <c r="E16" s="497"/>
      <c r="F16" s="221" t="s">
        <v>2</v>
      </c>
      <c r="G16" s="222">
        <v>1219.6333333333334</v>
      </c>
      <c r="H16" s="196"/>
      <c r="I16" s="196"/>
      <c r="J16" s="196"/>
      <c r="K16" s="196"/>
      <c r="L16" s="196"/>
      <c r="M16" s="196"/>
    </row>
    <row r="17" spans="1:13">
      <c r="A17" s="498" t="s">
        <v>46</v>
      </c>
      <c r="B17" s="498" t="s">
        <v>47</v>
      </c>
      <c r="C17" s="498" t="s">
        <v>54</v>
      </c>
      <c r="D17" s="498" t="s">
        <v>48</v>
      </c>
      <c r="E17" s="528" t="s">
        <v>55</v>
      </c>
      <c r="F17" s="498" t="s">
        <v>57</v>
      </c>
      <c r="G17" s="498"/>
      <c r="H17" s="196"/>
      <c r="I17" s="196"/>
      <c r="J17" s="196"/>
      <c r="K17" s="196"/>
      <c r="L17" s="196"/>
      <c r="M17" s="196"/>
    </row>
    <row r="18" spans="1:13">
      <c r="A18" s="498"/>
      <c r="B18" s="498"/>
      <c r="C18" s="498"/>
      <c r="D18" s="498"/>
      <c r="E18" s="529"/>
      <c r="F18" s="223" t="s">
        <v>49</v>
      </c>
      <c r="G18" s="224" t="s">
        <v>50</v>
      </c>
      <c r="H18" s="196"/>
      <c r="I18" s="196"/>
      <c r="J18" s="196"/>
      <c r="K18" s="196"/>
      <c r="L18" s="196"/>
      <c r="M18" s="196"/>
    </row>
    <row r="19" spans="1:13">
      <c r="A19" s="225" t="s">
        <v>6516</v>
      </c>
      <c r="B19" s="226" t="s">
        <v>6517</v>
      </c>
      <c r="C19" s="221"/>
      <c r="D19" s="227">
        <v>1199</v>
      </c>
      <c r="E19" s="499">
        <v>1219.6333333333334</v>
      </c>
      <c r="F19" s="502">
        <v>1219.6333333333334</v>
      </c>
      <c r="G19" s="503" t="s">
        <v>56</v>
      </c>
      <c r="H19" s="196"/>
      <c r="I19" s="196"/>
      <c r="J19" s="196"/>
      <c r="K19" s="196"/>
      <c r="L19" s="196"/>
      <c r="M19" s="196"/>
    </row>
    <row r="20" spans="1:13">
      <c r="A20" s="225" t="s">
        <v>6518</v>
      </c>
      <c r="B20" s="226" t="s">
        <v>6519</v>
      </c>
      <c r="C20" s="221"/>
      <c r="D20" s="227">
        <v>1060</v>
      </c>
      <c r="E20" s="500"/>
      <c r="F20" s="502"/>
      <c r="G20" s="503"/>
      <c r="H20" s="196"/>
      <c r="I20" s="196"/>
      <c r="J20" s="196"/>
      <c r="K20" s="196"/>
      <c r="L20" s="196"/>
      <c r="M20" s="196"/>
    </row>
    <row r="21" spans="1:13">
      <c r="A21" s="225" t="s">
        <v>6520</v>
      </c>
      <c r="B21" s="221" t="s">
        <v>6521</v>
      </c>
      <c r="C21" s="221"/>
      <c r="D21" s="227">
        <v>1399.9</v>
      </c>
      <c r="E21" s="501"/>
      <c r="F21" s="502"/>
      <c r="G21" s="503"/>
      <c r="H21" s="196"/>
      <c r="I21" s="196"/>
      <c r="J21" s="196"/>
      <c r="K21" s="196"/>
      <c r="L21" s="196"/>
      <c r="M21" s="196"/>
    </row>
    <row r="22" spans="1:13">
      <c r="A22" s="228"/>
      <c r="B22" s="228"/>
      <c r="C22" s="228"/>
      <c r="D22" s="228"/>
      <c r="E22" s="228"/>
      <c r="F22" s="228"/>
      <c r="G22" s="228"/>
      <c r="H22" s="196"/>
      <c r="I22" s="196"/>
      <c r="J22" s="196"/>
      <c r="K22" s="196"/>
      <c r="L22" s="196"/>
      <c r="M22" s="196"/>
    </row>
    <row r="23" spans="1:13">
      <c r="A23" s="198" t="s">
        <v>0</v>
      </c>
      <c r="B23" s="198" t="s">
        <v>52</v>
      </c>
      <c r="C23" s="504" t="s">
        <v>45</v>
      </c>
      <c r="D23" s="504"/>
      <c r="E23" s="504"/>
      <c r="F23" s="198" t="s">
        <v>6505</v>
      </c>
      <c r="G23" s="198" t="s">
        <v>53</v>
      </c>
      <c r="H23" s="196"/>
      <c r="I23" s="196"/>
      <c r="J23" s="196"/>
      <c r="K23" s="196"/>
      <c r="L23" s="196"/>
      <c r="M23" s="196"/>
    </row>
    <row r="24" spans="1:13" ht="14.25">
      <c r="A24" s="219" t="s">
        <v>6522</v>
      </c>
      <c r="B24" s="220" t="s">
        <v>43</v>
      </c>
      <c r="C24" s="497" t="s">
        <v>6523</v>
      </c>
      <c r="D24" s="497"/>
      <c r="E24" s="497"/>
      <c r="F24" s="221" t="s">
        <v>2</v>
      </c>
      <c r="G24" s="222">
        <v>996.63333333333333</v>
      </c>
      <c r="H24" s="196"/>
      <c r="I24" s="196"/>
      <c r="J24" s="196"/>
      <c r="K24" s="196"/>
      <c r="L24" s="196"/>
      <c r="M24" s="196"/>
    </row>
    <row r="25" spans="1:13">
      <c r="A25" s="498" t="s">
        <v>46</v>
      </c>
      <c r="B25" s="498" t="s">
        <v>47</v>
      </c>
      <c r="C25" s="498" t="s">
        <v>54</v>
      </c>
      <c r="D25" s="498" t="s">
        <v>48</v>
      </c>
      <c r="E25" s="528" t="s">
        <v>55</v>
      </c>
      <c r="F25" s="498" t="s">
        <v>57</v>
      </c>
      <c r="G25" s="498"/>
      <c r="H25" s="196"/>
      <c r="I25" s="196"/>
      <c r="J25" s="196"/>
      <c r="K25" s="196"/>
      <c r="L25" s="196"/>
      <c r="M25" s="196"/>
    </row>
    <row r="26" spans="1:13">
      <c r="A26" s="498"/>
      <c r="B26" s="498"/>
      <c r="C26" s="498"/>
      <c r="D26" s="498"/>
      <c r="E26" s="529"/>
      <c r="F26" s="223" t="s">
        <v>49</v>
      </c>
      <c r="G26" s="224" t="s">
        <v>50</v>
      </c>
      <c r="H26" s="196"/>
      <c r="I26" s="196"/>
      <c r="J26" s="196"/>
      <c r="K26" s="196"/>
      <c r="L26" s="196"/>
      <c r="M26" s="196"/>
    </row>
    <row r="27" spans="1:13">
      <c r="A27" s="225" t="s">
        <v>6516</v>
      </c>
      <c r="B27" s="226" t="s">
        <v>6517</v>
      </c>
      <c r="C27" s="221"/>
      <c r="D27" s="227">
        <v>1090</v>
      </c>
      <c r="E27" s="499">
        <v>996.63333333333333</v>
      </c>
      <c r="F27" s="502">
        <v>996.63333333333333</v>
      </c>
      <c r="G27" s="503" t="s">
        <v>56</v>
      </c>
      <c r="H27" s="196"/>
      <c r="I27" s="196"/>
      <c r="J27" s="196"/>
      <c r="K27" s="196"/>
      <c r="L27" s="196"/>
      <c r="M27" s="196"/>
    </row>
    <row r="28" spans="1:13">
      <c r="A28" s="225" t="s">
        <v>6518</v>
      </c>
      <c r="B28" s="226" t="s">
        <v>6519</v>
      </c>
      <c r="C28" s="221"/>
      <c r="D28" s="227">
        <v>1250</v>
      </c>
      <c r="E28" s="500"/>
      <c r="F28" s="502"/>
      <c r="G28" s="503"/>
      <c r="H28" s="196"/>
      <c r="I28" s="196"/>
      <c r="J28" s="196"/>
      <c r="K28" s="196"/>
      <c r="L28" s="196"/>
      <c r="M28" s="196"/>
    </row>
    <row r="29" spans="1:13">
      <c r="A29" s="225" t="s">
        <v>6520</v>
      </c>
      <c r="B29" s="221" t="s">
        <v>6521</v>
      </c>
      <c r="C29" s="221"/>
      <c r="D29" s="227">
        <v>649.9</v>
      </c>
      <c r="E29" s="501"/>
      <c r="F29" s="502"/>
      <c r="G29" s="503"/>
      <c r="H29" s="196"/>
      <c r="I29" s="196"/>
      <c r="J29" s="196"/>
      <c r="K29" s="196"/>
      <c r="L29" s="196"/>
      <c r="M29" s="196"/>
    </row>
    <row r="30" spans="1:13">
      <c r="A30" s="228"/>
      <c r="B30" s="228"/>
      <c r="C30" s="228"/>
      <c r="D30" s="228"/>
      <c r="E30" s="228"/>
      <c r="F30" s="228"/>
      <c r="G30" s="228"/>
      <c r="H30" s="196"/>
      <c r="I30" s="196"/>
      <c r="J30" s="196"/>
      <c r="K30" s="196"/>
      <c r="L30" s="196"/>
      <c r="M30" s="196"/>
    </row>
    <row r="31" spans="1:13" s="193" customFormat="1">
      <c r="A31" s="198" t="s">
        <v>0</v>
      </c>
      <c r="B31" s="198" t="s">
        <v>52</v>
      </c>
      <c r="C31" s="504" t="s">
        <v>45</v>
      </c>
      <c r="D31" s="504"/>
      <c r="E31" s="504"/>
      <c r="F31" s="198" t="s">
        <v>6505</v>
      </c>
      <c r="G31" s="198" t="s">
        <v>53</v>
      </c>
      <c r="H31" s="194"/>
      <c r="I31" s="194"/>
      <c r="J31" s="194"/>
      <c r="K31" s="194"/>
      <c r="L31" s="194"/>
      <c r="M31" s="194"/>
    </row>
    <row r="32" spans="1:13" s="193" customFormat="1" ht="14.25">
      <c r="A32" s="219" t="s">
        <v>6482</v>
      </c>
      <c r="B32" s="220" t="s">
        <v>43</v>
      </c>
      <c r="C32" s="497" t="s">
        <v>6524</v>
      </c>
      <c r="D32" s="497"/>
      <c r="E32" s="497"/>
      <c r="F32" s="221" t="s">
        <v>2</v>
      </c>
      <c r="G32" s="222">
        <v>57</v>
      </c>
      <c r="H32" s="194"/>
      <c r="I32" s="194"/>
      <c r="J32" s="194"/>
      <c r="K32" s="194"/>
      <c r="L32" s="194"/>
      <c r="M32" s="194"/>
    </row>
    <row r="33" spans="1:13" s="193" customFormat="1">
      <c r="A33" s="498" t="s">
        <v>46</v>
      </c>
      <c r="B33" s="498" t="s">
        <v>47</v>
      </c>
      <c r="C33" s="498" t="s">
        <v>54</v>
      </c>
      <c r="D33" s="498" t="s">
        <v>48</v>
      </c>
      <c r="E33" s="528" t="s">
        <v>55</v>
      </c>
      <c r="F33" s="498" t="s">
        <v>57</v>
      </c>
      <c r="G33" s="498"/>
      <c r="H33" s="194"/>
      <c r="I33" s="194"/>
      <c r="J33" s="194"/>
      <c r="K33" s="194"/>
      <c r="L33" s="194"/>
      <c r="M33" s="194"/>
    </row>
    <row r="34" spans="1:13" s="193" customFormat="1">
      <c r="A34" s="498"/>
      <c r="B34" s="498"/>
      <c r="C34" s="498"/>
      <c r="D34" s="498"/>
      <c r="E34" s="529"/>
      <c r="F34" s="223" t="s">
        <v>49</v>
      </c>
      <c r="G34" s="224" t="s">
        <v>50</v>
      </c>
      <c r="H34" s="194"/>
      <c r="I34" s="194"/>
      <c r="J34" s="194"/>
      <c r="K34" s="194"/>
      <c r="L34" s="194"/>
      <c r="M34" s="194"/>
    </row>
    <row r="35" spans="1:13" s="193" customFormat="1">
      <c r="A35" s="225" t="s">
        <v>6525</v>
      </c>
      <c r="B35" s="226" t="s">
        <v>6526</v>
      </c>
      <c r="C35" s="221"/>
      <c r="D35" s="227">
        <v>55</v>
      </c>
      <c r="E35" s="499">
        <v>57</v>
      </c>
      <c r="F35" s="502">
        <v>57</v>
      </c>
      <c r="G35" s="503" t="s">
        <v>56</v>
      </c>
      <c r="H35" s="194"/>
      <c r="I35" s="194"/>
      <c r="J35" s="194"/>
      <c r="K35" s="194"/>
      <c r="L35" s="194"/>
      <c r="M35" s="194"/>
    </row>
    <row r="36" spans="1:13" s="193" customFormat="1">
      <c r="A36" s="225" t="s">
        <v>6527</v>
      </c>
      <c r="B36" s="226" t="s">
        <v>6528</v>
      </c>
      <c r="C36" s="221"/>
      <c r="D36" s="227">
        <v>54</v>
      </c>
      <c r="E36" s="500"/>
      <c r="F36" s="502"/>
      <c r="G36" s="503"/>
      <c r="H36" s="194"/>
      <c r="I36" s="194"/>
      <c r="J36" s="194"/>
      <c r="K36" s="194"/>
      <c r="L36" s="194"/>
      <c r="M36" s="194"/>
    </row>
    <row r="37" spans="1:13" s="193" customFormat="1">
      <c r="A37" s="225" t="s">
        <v>6520</v>
      </c>
      <c r="B37" s="221" t="s">
        <v>6521</v>
      </c>
      <c r="C37" s="221"/>
      <c r="D37" s="227">
        <v>62</v>
      </c>
      <c r="E37" s="501"/>
      <c r="F37" s="502"/>
      <c r="G37" s="503"/>
      <c r="H37" s="194"/>
      <c r="I37" s="194"/>
      <c r="J37" s="194"/>
      <c r="K37" s="194"/>
      <c r="L37" s="194"/>
      <c r="M37" s="194"/>
    </row>
    <row r="38" spans="1:13" s="193" customFormat="1">
      <c r="A38" s="229"/>
      <c r="B38" s="230"/>
      <c r="C38" s="230"/>
      <c r="D38" s="231"/>
      <c r="E38" s="202"/>
      <c r="F38" s="202"/>
      <c r="G38" s="232"/>
      <c r="H38" s="194"/>
      <c r="I38" s="194"/>
      <c r="J38" s="194"/>
      <c r="K38" s="194"/>
      <c r="L38" s="194"/>
      <c r="M38" s="194"/>
    </row>
    <row r="39" spans="1:13">
      <c r="A39" s="198" t="s">
        <v>0</v>
      </c>
      <c r="B39" s="198" t="s">
        <v>52</v>
      </c>
      <c r="C39" s="504" t="s">
        <v>45</v>
      </c>
      <c r="D39" s="504"/>
      <c r="E39" s="504"/>
      <c r="F39" s="198" t="s">
        <v>6505</v>
      </c>
      <c r="G39" s="198" t="s">
        <v>53</v>
      </c>
      <c r="H39" s="196"/>
      <c r="I39" s="196"/>
      <c r="J39" s="196"/>
      <c r="K39" s="196"/>
      <c r="L39" s="196"/>
      <c r="M39" s="196"/>
    </row>
    <row r="40" spans="1:13" ht="14.25">
      <c r="A40" s="219" t="s">
        <v>6395</v>
      </c>
      <c r="B40" s="220" t="s">
        <v>43</v>
      </c>
      <c r="C40" s="497" t="s">
        <v>6529</v>
      </c>
      <c r="D40" s="497"/>
      <c r="E40" s="497"/>
      <c r="F40" s="221" t="s">
        <v>2</v>
      </c>
      <c r="G40" s="222">
        <v>172.46666666666667</v>
      </c>
      <c r="H40" s="196"/>
      <c r="I40" s="196"/>
      <c r="J40" s="196"/>
      <c r="K40" s="196"/>
      <c r="L40" s="196"/>
      <c r="M40" s="196"/>
    </row>
    <row r="41" spans="1:13">
      <c r="A41" s="498" t="s">
        <v>46</v>
      </c>
      <c r="B41" s="498" t="s">
        <v>47</v>
      </c>
      <c r="C41" s="498" t="s">
        <v>54</v>
      </c>
      <c r="D41" s="498" t="s">
        <v>48</v>
      </c>
      <c r="E41" s="528" t="s">
        <v>55</v>
      </c>
      <c r="F41" s="498" t="s">
        <v>57</v>
      </c>
      <c r="G41" s="498"/>
      <c r="H41" s="196"/>
      <c r="I41" s="196"/>
      <c r="J41" s="196"/>
      <c r="K41" s="196"/>
      <c r="L41" s="196"/>
      <c r="M41" s="196"/>
    </row>
    <row r="42" spans="1:13">
      <c r="A42" s="498"/>
      <c r="B42" s="498"/>
      <c r="C42" s="498"/>
      <c r="D42" s="498"/>
      <c r="E42" s="529"/>
      <c r="F42" s="223" t="s">
        <v>49</v>
      </c>
      <c r="G42" s="224" t="s">
        <v>50</v>
      </c>
      <c r="H42" s="196"/>
      <c r="I42" s="196"/>
      <c r="J42" s="196"/>
      <c r="K42" s="196"/>
      <c r="L42" s="196"/>
      <c r="M42" s="196"/>
    </row>
    <row r="43" spans="1:13">
      <c r="A43" s="225" t="s">
        <v>6530</v>
      </c>
      <c r="B43" s="226" t="s">
        <v>6517</v>
      </c>
      <c r="C43" s="221" t="s">
        <v>6531</v>
      </c>
      <c r="D43" s="227">
        <v>149</v>
      </c>
      <c r="E43" s="499">
        <v>172.46666666666667</v>
      </c>
      <c r="F43" s="502">
        <v>172.46666666666667</v>
      </c>
      <c r="G43" s="503" t="s">
        <v>56</v>
      </c>
      <c r="H43" s="196"/>
      <c r="I43" s="196"/>
      <c r="J43" s="196"/>
      <c r="K43" s="196"/>
      <c r="L43" s="196"/>
      <c r="M43" s="196"/>
    </row>
    <row r="44" spans="1:13">
      <c r="A44" s="225" t="s">
        <v>6532</v>
      </c>
      <c r="B44" s="226" t="s">
        <v>6533</v>
      </c>
      <c r="C44" s="221" t="s">
        <v>6534</v>
      </c>
      <c r="D44" s="227">
        <v>218.4</v>
      </c>
      <c r="E44" s="500"/>
      <c r="F44" s="502"/>
      <c r="G44" s="503"/>
      <c r="H44" s="196"/>
      <c r="I44" s="196"/>
      <c r="J44" s="196"/>
      <c r="K44" s="196"/>
      <c r="L44" s="196"/>
      <c r="M44" s="196"/>
    </row>
    <row r="45" spans="1:13">
      <c r="A45" s="225" t="s">
        <v>6535</v>
      </c>
      <c r="B45" s="221"/>
      <c r="C45" s="221" t="s">
        <v>6536</v>
      </c>
      <c r="D45" s="227">
        <v>150</v>
      </c>
      <c r="E45" s="501"/>
      <c r="F45" s="502"/>
      <c r="G45" s="503"/>
      <c r="H45" s="196"/>
      <c r="I45" s="196"/>
      <c r="J45" s="196"/>
      <c r="K45" s="196"/>
      <c r="L45" s="196"/>
      <c r="M45" s="196"/>
    </row>
    <row r="46" spans="1:13">
      <c r="A46" s="225"/>
      <c r="B46" s="221"/>
      <c r="C46" s="221"/>
      <c r="D46" s="227"/>
      <c r="E46" s="201"/>
      <c r="F46" s="233"/>
      <c r="G46" s="234"/>
      <c r="H46" s="196"/>
      <c r="I46" s="196"/>
      <c r="J46" s="196"/>
      <c r="K46" s="196"/>
      <c r="L46" s="196"/>
      <c r="M46" s="196"/>
    </row>
    <row r="47" spans="1:13" ht="15">
      <c r="A47" s="198" t="s">
        <v>0</v>
      </c>
      <c r="B47" s="198" t="s">
        <v>52</v>
      </c>
      <c r="C47" s="504" t="s">
        <v>45</v>
      </c>
      <c r="D47" s="504"/>
      <c r="E47" s="504"/>
      <c r="F47" s="198" t="s">
        <v>6505</v>
      </c>
      <c r="G47" s="198" t="s">
        <v>53</v>
      </c>
      <c r="H47" s="195"/>
      <c r="I47" s="195"/>
      <c r="J47" s="195"/>
      <c r="K47" s="195"/>
      <c r="L47" s="195"/>
      <c r="M47" s="195"/>
    </row>
    <row r="48" spans="1:13" ht="15">
      <c r="A48" s="219" t="s">
        <v>6378</v>
      </c>
      <c r="B48" s="220" t="s">
        <v>43</v>
      </c>
      <c r="C48" s="497" t="s">
        <v>6379</v>
      </c>
      <c r="D48" s="497"/>
      <c r="E48" s="497"/>
      <c r="F48" s="221" t="s">
        <v>2</v>
      </c>
      <c r="G48" s="222">
        <v>300</v>
      </c>
      <c r="H48" s="195"/>
      <c r="I48" s="195"/>
      <c r="J48" s="195"/>
      <c r="K48" s="195"/>
      <c r="L48" s="195"/>
      <c r="M48" s="195"/>
    </row>
    <row r="49" spans="1:13" ht="15">
      <c r="A49" s="498" t="s">
        <v>46</v>
      </c>
      <c r="B49" s="498" t="s">
        <v>47</v>
      </c>
      <c r="C49" s="498" t="s">
        <v>54</v>
      </c>
      <c r="D49" s="498" t="s">
        <v>48</v>
      </c>
      <c r="E49" s="528" t="s">
        <v>55</v>
      </c>
      <c r="F49" s="498" t="s">
        <v>57</v>
      </c>
      <c r="G49" s="498"/>
      <c r="H49" s="195"/>
      <c r="I49" s="195"/>
      <c r="J49" s="195"/>
      <c r="K49" s="195"/>
      <c r="L49" s="195"/>
      <c r="M49" s="195"/>
    </row>
    <row r="50" spans="1:13" ht="15">
      <c r="A50" s="498"/>
      <c r="B50" s="498"/>
      <c r="C50" s="498"/>
      <c r="D50" s="498"/>
      <c r="E50" s="529"/>
      <c r="F50" s="223" t="s">
        <v>49</v>
      </c>
      <c r="G50" s="224" t="s">
        <v>50</v>
      </c>
      <c r="H50" s="195"/>
      <c r="I50" s="195"/>
      <c r="J50" s="195"/>
      <c r="K50" s="195"/>
      <c r="L50" s="195"/>
      <c r="M50" s="195"/>
    </row>
    <row r="51" spans="1:13" ht="15">
      <c r="A51" s="225" t="s">
        <v>6537</v>
      </c>
      <c r="B51" s="226" t="s">
        <v>6538</v>
      </c>
      <c r="C51" s="221"/>
      <c r="D51" s="227">
        <v>290</v>
      </c>
      <c r="E51" s="499">
        <v>300</v>
      </c>
      <c r="F51" s="502">
        <v>300</v>
      </c>
      <c r="G51" s="503" t="s">
        <v>56</v>
      </c>
      <c r="H51" s="195"/>
      <c r="I51" s="195"/>
      <c r="J51" s="195"/>
      <c r="K51" s="195"/>
      <c r="L51" s="195"/>
      <c r="M51" s="195"/>
    </row>
    <row r="52" spans="1:13" ht="15">
      <c r="A52" s="225" t="s">
        <v>6539</v>
      </c>
      <c r="B52" s="226" t="s">
        <v>6540</v>
      </c>
      <c r="C52" s="221"/>
      <c r="D52" s="227">
        <v>310</v>
      </c>
      <c r="E52" s="500"/>
      <c r="F52" s="502"/>
      <c r="G52" s="503"/>
      <c r="H52" s="195"/>
      <c r="I52" s="195"/>
      <c r="J52" s="195"/>
      <c r="K52" s="195"/>
      <c r="L52" s="195"/>
      <c r="M52" s="195"/>
    </row>
    <row r="53" spans="1:13" ht="15">
      <c r="A53" s="225"/>
      <c r="B53" s="221"/>
      <c r="C53" s="221"/>
      <c r="D53" s="227"/>
      <c r="E53" s="501"/>
      <c r="F53" s="502"/>
      <c r="G53" s="503"/>
      <c r="H53" s="195"/>
      <c r="I53" s="195"/>
      <c r="J53" s="195"/>
      <c r="K53" s="195"/>
      <c r="L53" s="195"/>
      <c r="M53" s="195"/>
    </row>
    <row r="54" spans="1:13">
      <c r="A54" s="229"/>
      <c r="B54" s="230"/>
      <c r="C54" s="230"/>
      <c r="D54" s="231"/>
      <c r="E54" s="202"/>
      <c r="F54" s="202"/>
      <c r="G54" s="232"/>
      <c r="H54" s="196"/>
      <c r="I54" s="196"/>
      <c r="J54" s="196"/>
      <c r="K54" s="196"/>
      <c r="L54" s="196"/>
      <c r="M54" s="196"/>
    </row>
    <row r="55" spans="1:13" s="303" customFormat="1">
      <c r="A55" s="323" t="s">
        <v>0</v>
      </c>
      <c r="B55" s="323" t="s">
        <v>52</v>
      </c>
      <c r="C55" s="504" t="s">
        <v>45</v>
      </c>
      <c r="D55" s="504"/>
      <c r="E55" s="504"/>
      <c r="F55" s="323" t="s">
        <v>6505</v>
      </c>
      <c r="G55" s="323" t="s">
        <v>53</v>
      </c>
    </row>
    <row r="56" spans="1:13" s="303" customFormat="1" ht="14.25">
      <c r="A56" s="363" t="s">
        <v>6754</v>
      </c>
      <c r="B56" s="364" t="s">
        <v>43</v>
      </c>
      <c r="C56" s="533" t="s">
        <v>6756</v>
      </c>
      <c r="D56" s="533"/>
      <c r="E56" s="533"/>
      <c r="F56" s="365" t="s">
        <v>2</v>
      </c>
      <c r="G56" s="366">
        <f>F59</f>
        <v>440</v>
      </c>
    </row>
    <row r="57" spans="1:13" s="303" customFormat="1">
      <c r="A57" s="498" t="s">
        <v>46</v>
      </c>
      <c r="B57" s="498" t="s">
        <v>47</v>
      </c>
      <c r="C57" s="498" t="s">
        <v>54</v>
      </c>
      <c r="D57" s="498" t="s">
        <v>48</v>
      </c>
      <c r="E57" s="528" t="s">
        <v>55</v>
      </c>
      <c r="F57" s="498" t="s">
        <v>57</v>
      </c>
      <c r="G57" s="498"/>
    </row>
    <row r="58" spans="1:13" s="303" customFormat="1">
      <c r="A58" s="498"/>
      <c r="B58" s="498"/>
      <c r="C58" s="498"/>
      <c r="D58" s="498"/>
      <c r="E58" s="529"/>
      <c r="F58" s="367" t="s">
        <v>49</v>
      </c>
      <c r="G58" s="368" t="s">
        <v>50</v>
      </c>
    </row>
    <row r="59" spans="1:13" s="303" customFormat="1">
      <c r="A59" s="369" t="s">
        <v>6757</v>
      </c>
      <c r="B59" s="370" t="s">
        <v>6758</v>
      </c>
      <c r="C59" s="365"/>
      <c r="D59" s="371">
        <v>400</v>
      </c>
      <c r="E59" s="536">
        <f>AVERAGE(D59:D61)</f>
        <v>440</v>
      </c>
      <c r="F59" s="539">
        <f>E59</f>
        <v>440</v>
      </c>
      <c r="G59" s="540" t="s">
        <v>56</v>
      </c>
    </row>
    <row r="60" spans="1:13" s="303" customFormat="1">
      <c r="A60" s="369" t="s">
        <v>6759</v>
      </c>
      <c r="B60" s="370" t="s">
        <v>6760</v>
      </c>
      <c r="C60" s="365"/>
      <c r="D60" s="371">
        <v>490</v>
      </c>
      <c r="E60" s="537"/>
      <c r="F60" s="539"/>
      <c r="G60" s="540"/>
    </row>
    <row r="61" spans="1:13" s="303" customFormat="1">
      <c r="A61" s="369" t="s">
        <v>6761</v>
      </c>
      <c r="B61" s="365" t="s">
        <v>6762</v>
      </c>
      <c r="C61" s="365"/>
      <c r="D61" s="371">
        <v>430</v>
      </c>
      <c r="E61" s="538"/>
      <c r="F61" s="539"/>
      <c r="G61" s="540"/>
    </row>
    <row r="62" spans="1:13" s="303" customFormat="1">
      <c r="A62" s="218"/>
      <c r="B62" s="218"/>
      <c r="C62" s="218"/>
      <c r="D62" s="218"/>
      <c r="E62" s="218"/>
      <c r="F62" s="218"/>
      <c r="G62" s="218"/>
    </row>
    <row r="63" spans="1:13">
      <c r="A63" s="197" t="s">
        <v>0</v>
      </c>
      <c r="B63" s="197" t="s">
        <v>52</v>
      </c>
      <c r="C63" s="532" t="s">
        <v>45</v>
      </c>
      <c r="D63" s="532"/>
      <c r="E63" s="532"/>
      <c r="F63" s="197" t="s">
        <v>6505</v>
      </c>
      <c r="G63" s="197" t="s">
        <v>53</v>
      </c>
    </row>
    <row r="64" spans="1:13" ht="14.25">
      <c r="A64" s="235" t="s">
        <v>66</v>
      </c>
      <c r="B64" s="236" t="s">
        <v>43</v>
      </c>
      <c r="C64" s="530" t="s">
        <v>5604</v>
      </c>
      <c r="D64" s="530"/>
      <c r="E64" s="530"/>
      <c r="F64" s="237" t="s">
        <v>2</v>
      </c>
      <c r="G64" s="238">
        <v>21</v>
      </c>
    </row>
    <row r="65" spans="1:7">
      <c r="A65" s="531" t="s">
        <v>46</v>
      </c>
      <c r="B65" s="531" t="s">
        <v>47</v>
      </c>
      <c r="C65" s="531" t="s">
        <v>54</v>
      </c>
      <c r="D65" s="531" t="s">
        <v>48</v>
      </c>
      <c r="E65" s="531" t="s">
        <v>55</v>
      </c>
      <c r="F65" s="531" t="s">
        <v>57</v>
      </c>
      <c r="G65" s="531"/>
    </row>
    <row r="66" spans="1:7">
      <c r="A66" s="531"/>
      <c r="B66" s="531"/>
      <c r="C66" s="531"/>
      <c r="D66" s="531"/>
      <c r="E66" s="531"/>
      <c r="F66" s="223" t="s">
        <v>49</v>
      </c>
      <c r="G66" s="224" t="s">
        <v>50</v>
      </c>
    </row>
    <row r="67" spans="1:7">
      <c r="A67" s="225" t="s">
        <v>6542</v>
      </c>
      <c r="B67" s="226" t="s">
        <v>6543</v>
      </c>
      <c r="C67" s="221"/>
      <c r="D67" s="227">
        <v>19.98</v>
      </c>
      <c r="E67" s="499">
        <v>20.66</v>
      </c>
      <c r="F67" s="502">
        <v>21</v>
      </c>
      <c r="G67" s="503" t="s">
        <v>56</v>
      </c>
    </row>
    <row r="68" spans="1:7">
      <c r="A68" s="225" t="s">
        <v>6544</v>
      </c>
      <c r="B68" s="226" t="s">
        <v>5620</v>
      </c>
      <c r="C68" s="221"/>
      <c r="D68" s="227">
        <v>21</v>
      </c>
      <c r="E68" s="500"/>
      <c r="F68" s="502"/>
      <c r="G68" s="503"/>
    </row>
    <row r="69" spans="1:7">
      <c r="A69" s="225" t="s">
        <v>6545</v>
      </c>
      <c r="B69" s="221" t="s">
        <v>6546</v>
      </c>
      <c r="C69" s="221"/>
      <c r="D69" s="227">
        <v>21</v>
      </c>
      <c r="E69" s="501"/>
      <c r="F69" s="502"/>
      <c r="G69" s="503"/>
    </row>
    <row r="71" spans="1:7">
      <c r="A71" s="198" t="s">
        <v>0</v>
      </c>
      <c r="B71" s="198" t="s">
        <v>52</v>
      </c>
      <c r="C71" s="504" t="s">
        <v>45</v>
      </c>
      <c r="D71" s="504"/>
      <c r="E71" s="504"/>
      <c r="F71" s="198" t="s">
        <v>6505</v>
      </c>
      <c r="G71" s="198" t="s">
        <v>53</v>
      </c>
    </row>
    <row r="72" spans="1:7" ht="14.25">
      <c r="A72" s="219" t="s">
        <v>6365</v>
      </c>
      <c r="B72" s="220" t="s">
        <v>43</v>
      </c>
      <c r="C72" s="497" t="s">
        <v>5627</v>
      </c>
      <c r="D72" s="497"/>
      <c r="E72" s="497"/>
      <c r="F72" s="221" t="s">
        <v>2</v>
      </c>
      <c r="G72" s="222">
        <v>195.96</v>
      </c>
    </row>
    <row r="73" spans="1:7">
      <c r="A73" s="498" t="s">
        <v>46</v>
      </c>
      <c r="B73" s="498" t="s">
        <v>47</v>
      </c>
      <c r="C73" s="498" t="s">
        <v>54</v>
      </c>
      <c r="D73" s="498" t="s">
        <v>48</v>
      </c>
      <c r="E73" s="528" t="s">
        <v>55</v>
      </c>
      <c r="F73" s="498" t="s">
        <v>57</v>
      </c>
      <c r="G73" s="498"/>
    </row>
    <row r="74" spans="1:7">
      <c r="A74" s="498"/>
      <c r="B74" s="498"/>
      <c r="C74" s="498"/>
      <c r="D74" s="498"/>
      <c r="E74" s="529"/>
      <c r="F74" s="223" t="s">
        <v>49</v>
      </c>
      <c r="G74" s="224" t="s">
        <v>50</v>
      </c>
    </row>
    <row r="75" spans="1:7">
      <c r="A75" s="239" t="s">
        <v>5617</v>
      </c>
      <c r="B75" s="240" t="s">
        <v>5618</v>
      </c>
      <c r="C75" s="240" t="s">
        <v>5619</v>
      </c>
      <c r="D75" s="241">
        <v>195.96</v>
      </c>
      <c r="E75" s="526">
        <v>195.96</v>
      </c>
      <c r="F75" s="233">
        <v>195.96</v>
      </c>
      <c r="G75" s="234" t="s">
        <v>56</v>
      </c>
    </row>
    <row r="76" spans="1:7">
      <c r="A76" s="239" t="s">
        <v>6547</v>
      </c>
      <c r="B76" s="240" t="s">
        <v>6548</v>
      </c>
      <c r="C76" s="240" t="s">
        <v>6549</v>
      </c>
      <c r="D76" s="241">
        <v>75.319999999999993</v>
      </c>
      <c r="E76" s="527"/>
      <c r="F76" s="202"/>
      <c r="G76" s="232"/>
    </row>
    <row r="78" spans="1:7">
      <c r="A78" s="199" t="s">
        <v>0</v>
      </c>
      <c r="B78" s="199" t="s">
        <v>52</v>
      </c>
      <c r="C78" s="520" t="s">
        <v>45</v>
      </c>
      <c r="D78" s="520"/>
      <c r="E78" s="520"/>
      <c r="F78" s="199" t="s">
        <v>67</v>
      </c>
      <c r="G78" s="199" t="s">
        <v>53</v>
      </c>
    </row>
    <row r="79" spans="1:7" ht="14.25">
      <c r="A79" s="242" t="s">
        <v>6402</v>
      </c>
      <c r="B79" s="243" t="s">
        <v>43</v>
      </c>
      <c r="C79" s="521" t="s">
        <v>6403</v>
      </c>
      <c r="D79" s="521"/>
      <c r="E79" s="521"/>
      <c r="F79" s="244" t="s">
        <v>76</v>
      </c>
      <c r="G79" s="245">
        <v>53.333333333333336</v>
      </c>
    </row>
    <row r="80" spans="1:7">
      <c r="A80" s="522" t="s">
        <v>46</v>
      </c>
      <c r="B80" s="522" t="s">
        <v>47</v>
      </c>
      <c r="C80" s="522" t="s">
        <v>54</v>
      </c>
      <c r="D80" s="522" t="s">
        <v>48</v>
      </c>
      <c r="E80" s="522" t="s">
        <v>55</v>
      </c>
      <c r="F80" s="522" t="s">
        <v>57</v>
      </c>
      <c r="G80" s="522"/>
    </row>
    <row r="81" spans="1:7">
      <c r="A81" s="522"/>
      <c r="B81" s="522"/>
      <c r="C81" s="522"/>
      <c r="D81" s="522"/>
      <c r="E81" s="522"/>
      <c r="F81" s="246" t="s">
        <v>49</v>
      </c>
      <c r="G81" s="247" t="s">
        <v>50</v>
      </c>
    </row>
    <row r="82" spans="1:7">
      <c r="A82" s="248" t="s">
        <v>6550</v>
      </c>
      <c r="B82" s="244" t="s">
        <v>6551</v>
      </c>
      <c r="C82" s="244"/>
      <c r="D82" s="249">
        <v>53</v>
      </c>
      <c r="E82" s="518">
        <v>53.333333333333336</v>
      </c>
      <c r="F82" s="518">
        <v>53.333333333333336</v>
      </c>
      <c r="G82" s="519" t="s">
        <v>56</v>
      </c>
    </row>
    <row r="83" spans="1:7">
      <c r="A83" s="248" t="s">
        <v>6552</v>
      </c>
      <c r="B83" s="244" t="s">
        <v>6553</v>
      </c>
      <c r="C83" s="244"/>
      <c r="D83" s="249">
        <v>49</v>
      </c>
      <c r="E83" s="518"/>
      <c r="F83" s="518"/>
      <c r="G83" s="519"/>
    </row>
    <row r="84" spans="1:7">
      <c r="A84" s="248" t="s">
        <v>6554</v>
      </c>
      <c r="B84" s="244" t="s">
        <v>6555</v>
      </c>
      <c r="C84" s="244"/>
      <c r="D84" s="249">
        <v>58</v>
      </c>
      <c r="E84" s="518"/>
      <c r="F84" s="518"/>
      <c r="G84" s="519"/>
    </row>
    <row r="85" spans="1:7" ht="15">
      <c r="A85" s="250"/>
      <c r="B85" s="250"/>
      <c r="C85" s="250"/>
      <c r="D85" s="250"/>
      <c r="E85" s="250"/>
      <c r="F85" s="250"/>
      <c r="G85" s="250"/>
    </row>
    <row r="86" spans="1:7" s="291" customFormat="1">
      <c r="A86" s="271" t="s">
        <v>0</v>
      </c>
      <c r="B86" s="271" t="s">
        <v>52</v>
      </c>
      <c r="C86" s="523" t="s">
        <v>45</v>
      </c>
      <c r="D86" s="524"/>
      <c r="E86" s="525"/>
      <c r="F86" s="271" t="s">
        <v>67</v>
      </c>
      <c r="G86" s="271" t="s">
        <v>53</v>
      </c>
    </row>
    <row r="87" spans="1:7" s="291" customFormat="1" ht="45" customHeight="1">
      <c r="A87" s="269" t="s">
        <v>6465</v>
      </c>
      <c r="B87" s="272" t="s">
        <v>7</v>
      </c>
      <c r="C87" s="510" t="s">
        <v>6556</v>
      </c>
      <c r="D87" s="510"/>
      <c r="E87" s="510"/>
      <c r="F87" s="273" t="s">
        <v>78</v>
      </c>
      <c r="G87" s="274">
        <f>E90</f>
        <v>3.1333333333333333</v>
      </c>
    </row>
    <row r="88" spans="1:7" s="291" customFormat="1">
      <c r="A88" s="485" t="s">
        <v>46</v>
      </c>
      <c r="B88" s="485" t="s">
        <v>47</v>
      </c>
      <c r="C88" s="485" t="s">
        <v>54</v>
      </c>
      <c r="D88" s="485" t="s">
        <v>48</v>
      </c>
      <c r="E88" s="485" t="s">
        <v>55</v>
      </c>
      <c r="F88" s="485" t="s">
        <v>57</v>
      </c>
      <c r="G88" s="485"/>
    </row>
    <row r="89" spans="1:7" s="291" customFormat="1">
      <c r="A89" s="485"/>
      <c r="B89" s="485"/>
      <c r="C89" s="485"/>
      <c r="D89" s="485"/>
      <c r="E89" s="485"/>
      <c r="F89" s="275" t="s">
        <v>49</v>
      </c>
      <c r="G89" s="276" t="s">
        <v>50</v>
      </c>
    </row>
    <row r="90" spans="1:7" s="291" customFormat="1" ht="15">
      <c r="A90" s="277" t="s">
        <v>6557</v>
      </c>
      <c r="B90" s="273" t="s">
        <v>6558</v>
      </c>
      <c r="C90" s="270" t="s">
        <v>6559</v>
      </c>
      <c r="D90" s="278">
        <v>3</v>
      </c>
      <c r="E90" s="507">
        <f>AVERAGE(D90:D92)</f>
        <v>3.1333333333333333</v>
      </c>
      <c r="F90" s="507">
        <v>3.1333333333333333</v>
      </c>
      <c r="G90" s="507">
        <v>0</v>
      </c>
    </row>
    <row r="91" spans="1:7" s="291" customFormat="1" ht="26.25">
      <c r="A91" s="277" t="s">
        <v>6560</v>
      </c>
      <c r="B91" s="273" t="s">
        <v>6561</v>
      </c>
      <c r="C91" s="270" t="s">
        <v>6562</v>
      </c>
      <c r="D91" s="278">
        <v>3.5</v>
      </c>
      <c r="E91" s="507"/>
      <c r="F91" s="507"/>
      <c r="G91" s="507"/>
    </row>
    <row r="92" spans="1:7" s="291" customFormat="1" ht="15">
      <c r="A92" s="277" t="s">
        <v>6563</v>
      </c>
      <c r="B92" s="273" t="s">
        <v>6564</v>
      </c>
      <c r="C92" s="270" t="s">
        <v>6565</v>
      </c>
      <c r="D92" s="278">
        <v>2.9</v>
      </c>
      <c r="E92" s="507"/>
      <c r="F92" s="507"/>
      <c r="G92" s="507"/>
    </row>
    <row r="93" spans="1:7" s="291" customFormat="1">
      <c r="A93" s="256"/>
      <c r="B93" s="252"/>
      <c r="C93" s="252"/>
      <c r="D93" s="257"/>
      <c r="E93" s="253"/>
      <c r="F93" s="253"/>
      <c r="G93" s="263"/>
    </row>
    <row r="94" spans="1:7" s="291" customFormat="1">
      <c r="A94" s="294" t="s">
        <v>0</v>
      </c>
      <c r="B94" s="294" t="s">
        <v>52</v>
      </c>
      <c r="C94" s="523" t="s">
        <v>45</v>
      </c>
      <c r="D94" s="524"/>
      <c r="E94" s="525"/>
      <c r="F94" s="294" t="s">
        <v>67</v>
      </c>
      <c r="G94" s="294" t="s">
        <v>53</v>
      </c>
    </row>
    <row r="95" spans="1:7" s="291" customFormat="1" ht="45" customHeight="1">
      <c r="A95" s="292" t="s">
        <v>6467</v>
      </c>
      <c r="B95" s="295" t="s">
        <v>7</v>
      </c>
      <c r="C95" s="510" t="s">
        <v>6566</v>
      </c>
      <c r="D95" s="510"/>
      <c r="E95" s="510"/>
      <c r="F95" s="296" t="s">
        <v>2</v>
      </c>
      <c r="G95" s="297">
        <f>E98</f>
        <v>8.1666666666666661</v>
      </c>
    </row>
    <row r="96" spans="1:7" s="291" customFormat="1">
      <c r="A96" s="485" t="s">
        <v>46</v>
      </c>
      <c r="B96" s="485" t="s">
        <v>47</v>
      </c>
      <c r="C96" s="485" t="s">
        <v>54</v>
      </c>
      <c r="D96" s="485" t="s">
        <v>48</v>
      </c>
      <c r="E96" s="485" t="s">
        <v>55</v>
      </c>
      <c r="F96" s="485" t="s">
        <v>57</v>
      </c>
      <c r="G96" s="485"/>
    </row>
    <row r="97" spans="1:7" s="291" customFormat="1">
      <c r="A97" s="485"/>
      <c r="B97" s="485"/>
      <c r="C97" s="485"/>
      <c r="D97" s="485"/>
      <c r="E97" s="485"/>
      <c r="F97" s="298" t="s">
        <v>49</v>
      </c>
      <c r="G97" s="299" t="s">
        <v>50</v>
      </c>
    </row>
    <row r="98" spans="1:7" s="291" customFormat="1" ht="15">
      <c r="A98" s="300" t="s">
        <v>6557</v>
      </c>
      <c r="B98" s="296" t="s">
        <v>6558</v>
      </c>
      <c r="C98" s="293" t="s">
        <v>6559</v>
      </c>
      <c r="D98" s="301">
        <v>8</v>
      </c>
      <c r="E98" s="507">
        <f>AVERAGE(D98:D100)</f>
        <v>8.1666666666666661</v>
      </c>
      <c r="F98" s="507">
        <v>8.1666666666666661</v>
      </c>
      <c r="G98" s="507">
        <v>0</v>
      </c>
    </row>
    <row r="99" spans="1:7" s="291" customFormat="1" ht="26.25">
      <c r="A99" s="300" t="s">
        <v>6560</v>
      </c>
      <c r="B99" s="296" t="s">
        <v>6561</v>
      </c>
      <c r="C99" s="293" t="s">
        <v>6562</v>
      </c>
      <c r="D99" s="301">
        <v>9.5</v>
      </c>
      <c r="E99" s="507"/>
      <c r="F99" s="507"/>
      <c r="G99" s="507"/>
    </row>
    <row r="100" spans="1:7" s="291" customFormat="1" ht="15">
      <c r="A100" s="300" t="s">
        <v>6563</v>
      </c>
      <c r="B100" s="296" t="s">
        <v>6564</v>
      </c>
      <c r="C100" s="293" t="s">
        <v>6565</v>
      </c>
      <c r="D100" s="301">
        <v>7</v>
      </c>
      <c r="E100" s="507"/>
      <c r="F100" s="507"/>
      <c r="G100" s="507"/>
    </row>
    <row r="101" spans="1:7" s="291" customFormat="1">
      <c r="A101" s="256"/>
      <c r="B101" s="252"/>
      <c r="C101" s="252"/>
      <c r="D101" s="257"/>
      <c r="E101" s="253"/>
      <c r="F101" s="253"/>
      <c r="G101" s="263"/>
    </row>
    <row r="102" spans="1:7" s="291" customFormat="1">
      <c r="A102" s="308" t="s">
        <v>0</v>
      </c>
      <c r="B102" s="308" t="s">
        <v>52</v>
      </c>
      <c r="C102" s="523" t="s">
        <v>45</v>
      </c>
      <c r="D102" s="524"/>
      <c r="E102" s="525"/>
      <c r="F102" s="308" t="s">
        <v>67</v>
      </c>
      <c r="G102" s="308" t="s">
        <v>53</v>
      </c>
    </row>
    <row r="103" spans="1:7" s="291" customFormat="1" ht="45" customHeight="1">
      <c r="A103" s="305" t="s">
        <v>6463</v>
      </c>
      <c r="B103" s="309" t="s">
        <v>7</v>
      </c>
      <c r="C103" s="510" t="s">
        <v>6567</v>
      </c>
      <c r="D103" s="510"/>
      <c r="E103" s="510"/>
      <c r="F103" s="310" t="s">
        <v>78</v>
      </c>
      <c r="G103" s="311">
        <f>E106</f>
        <v>2.15</v>
      </c>
    </row>
    <row r="104" spans="1:7" s="291" customFormat="1">
      <c r="A104" s="485" t="s">
        <v>46</v>
      </c>
      <c r="B104" s="485" t="s">
        <v>47</v>
      </c>
      <c r="C104" s="485" t="s">
        <v>54</v>
      </c>
      <c r="D104" s="485" t="s">
        <v>48</v>
      </c>
      <c r="E104" s="485" t="s">
        <v>55</v>
      </c>
      <c r="F104" s="485" t="s">
        <v>57</v>
      </c>
      <c r="G104" s="485"/>
    </row>
    <row r="105" spans="1:7" s="291" customFormat="1">
      <c r="A105" s="485"/>
      <c r="B105" s="485"/>
      <c r="C105" s="485"/>
      <c r="D105" s="485"/>
      <c r="E105" s="485"/>
      <c r="F105" s="312" t="s">
        <v>49</v>
      </c>
      <c r="G105" s="313" t="s">
        <v>50</v>
      </c>
    </row>
    <row r="106" spans="1:7" s="291" customFormat="1" ht="15">
      <c r="A106" s="314" t="s">
        <v>6557</v>
      </c>
      <c r="B106" s="310" t="s">
        <v>6558</v>
      </c>
      <c r="C106" s="306" t="s">
        <v>6559</v>
      </c>
      <c r="D106" s="315">
        <v>2.25</v>
      </c>
      <c r="E106" s="507">
        <f>AVERAGE(D106:D108)</f>
        <v>2.15</v>
      </c>
      <c r="F106" s="507">
        <v>2.15</v>
      </c>
      <c r="G106" s="507">
        <v>0</v>
      </c>
    </row>
    <row r="107" spans="1:7" s="291" customFormat="1" ht="26.25">
      <c r="A107" s="314" t="s">
        <v>6560</v>
      </c>
      <c r="B107" s="310" t="s">
        <v>6561</v>
      </c>
      <c r="C107" s="306" t="s">
        <v>6562</v>
      </c>
      <c r="D107" s="315">
        <v>2.2000000000000002</v>
      </c>
      <c r="E107" s="507"/>
      <c r="F107" s="507"/>
      <c r="G107" s="507"/>
    </row>
    <row r="108" spans="1:7" s="291" customFormat="1" ht="15">
      <c r="A108" s="314" t="s">
        <v>6563</v>
      </c>
      <c r="B108" s="310" t="s">
        <v>6564</v>
      </c>
      <c r="C108" s="306" t="s">
        <v>6565</v>
      </c>
      <c r="D108" s="315">
        <v>2</v>
      </c>
      <c r="E108" s="507"/>
      <c r="F108" s="507"/>
      <c r="G108" s="507"/>
    </row>
    <row r="109" spans="1:7" s="291" customFormat="1">
      <c r="A109" s="256"/>
      <c r="B109" s="252"/>
      <c r="C109" s="252"/>
      <c r="D109" s="257"/>
      <c r="E109" s="253"/>
      <c r="F109" s="253"/>
      <c r="G109" s="263"/>
    </row>
    <row r="110" spans="1:7">
      <c r="A110" s="204" t="s">
        <v>0</v>
      </c>
      <c r="B110" s="204" t="s">
        <v>52</v>
      </c>
      <c r="C110" s="486" t="s">
        <v>45</v>
      </c>
      <c r="D110" s="486"/>
      <c r="E110" s="486"/>
      <c r="F110" s="204" t="s">
        <v>67</v>
      </c>
      <c r="G110" s="204" t="s">
        <v>53</v>
      </c>
    </row>
    <row r="111" spans="1:7" ht="45" customHeight="1">
      <c r="A111" s="242" t="s">
        <v>6408</v>
      </c>
      <c r="B111" s="251" t="s">
        <v>43</v>
      </c>
      <c r="C111" s="512" t="s">
        <v>6655</v>
      </c>
      <c r="D111" s="513"/>
      <c r="E111" s="514"/>
      <c r="F111" s="252" t="s">
        <v>76</v>
      </c>
      <c r="G111" s="253">
        <v>119.15555555555557</v>
      </c>
    </row>
    <row r="112" spans="1:7">
      <c r="A112" s="485" t="s">
        <v>46</v>
      </c>
      <c r="B112" s="485" t="s">
        <v>47</v>
      </c>
      <c r="C112" s="485" t="s">
        <v>54</v>
      </c>
      <c r="D112" s="485" t="s">
        <v>48</v>
      </c>
      <c r="E112" s="485" t="s">
        <v>55</v>
      </c>
      <c r="F112" s="485" t="s">
        <v>57</v>
      </c>
      <c r="G112" s="485"/>
    </row>
    <row r="113" spans="1:7">
      <c r="A113" s="485"/>
      <c r="B113" s="485"/>
      <c r="C113" s="485"/>
      <c r="D113" s="485"/>
      <c r="E113" s="485"/>
      <c r="F113" s="254" t="s">
        <v>49</v>
      </c>
      <c r="G113" s="255" t="s">
        <v>50</v>
      </c>
    </row>
    <row r="114" spans="1:7">
      <c r="A114" s="256" t="s">
        <v>6568</v>
      </c>
      <c r="B114" s="252" t="s">
        <v>6569</v>
      </c>
      <c r="C114" s="258" t="s">
        <v>6570</v>
      </c>
      <c r="D114" s="257">
        <v>121.60000000000001</v>
      </c>
      <c r="E114" s="506">
        <v>119.15555555555557</v>
      </c>
      <c r="F114" s="506">
        <v>119.15555555555557</v>
      </c>
      <c r="G114" s="487" t="s">
        <v>56</v>
      </c>
    </row>
    <row r="115" spans="1:7">
      <c r="A115" s="256" t="s">
        <v>6571</v>
      </c>
      <c r="B115" s="252" t="s">
        <v>6572</v>
      </c>
      <c r="C115" s="258" t="s">
        <v>6573</v>
      </c>
      <c r="D115" s="257">
        <v>141.93333333333334</v>
      </c>
      <c r="E115" s="506"/>
      <c r="F115" s="506"/>
      <c r="G115" s="487"/>
    </row>
    <row r="116" spans="1:7" ht="25.5">
      <c r="A116" s="256" t="s">
        <v>6574</v>
      </c>
      <c r="B116" s="252" t="s">
        <v>6575</v>
      </c>
      <c r="C116" s="258" t="s">
        <v>6576</v>
      </c>
      <c r="D116" s="257">
        <v>93.933333333333337</v>
      </c>
      <c r="E116" s="506"/>
      <c r="F116" s="506"/>
      <c r="G116" s="487"/>
    </row>
    <row r="117" spans="1:7">
      <c r="A117" s="256"/>
      <c r="B117" s="252"/>
      <c r="C117" s="252"/>
      <c r="D117" s="257"/>
      <c r="E117" s="506"/>
      <c r="F117" s="506"/>
      <c r="G117" s="487"/>
    </row>
    <row r="118" spans="1:7">
      <c r="A118" s="204" t="s">
        <v>0</v>
      </c>
      <c r="B118" s="204" t="s">
        <v>52</v>
      </c>
      <c r="C118" s="486" t="s">
        <v>45</v>
      </c>
      <c r="D118" s="486"/>
      <c r="E118" s="486"/>
      <c r="F118" s="204" t="s">
        <v>67</v>
      </c>
      <c r="G118" s="204" t="s">
        <v>53</v>
      </c>
    </row>
    <row r="119" spans="1:7" ht="27" customHeight="1">
      <c r="A119" s="242" t="s">
        <v>5609</v>
      </c>
      <c r="B119" s="251" t="s">
        <v>43</v>
      </c>
      <c r="C119" s="505" t="s">
        <v>5610</v>
      </c>
      <c r="D119" s="505"/>
      <c r="E119" s="505"/>
      <c r="F119" s="252" t="s">
        <v>67</v>
      </c>
      <c r="G119" s="253">
        <v>18.066666666666666</v>
      </c>
    </row>
    <row r="120" spans="1:7">
      <c r="A120" s="485" t="s">
        <v>46</v>
      </c>
      <c r="B120" s="485" t="s">
        <v>47</v>
      </c>
      <c r="C120" s="485" t="s">
        <v>54</v>
      </c>
      <c r="D120" s="485" t="s">
        <v>48</v>
      </c>
      <c r="E120" s="485" t="s">
        <v>55</v>
      </c>
      <c r="F120" s="485" t="s">
        <v>57</v>
      </c>
      <c r="G120" s="485"/>
    </row>
    <row r="121" spans="1:7">
      <c r="A121" s="485"/>
      <c r="B121" s="485"/>
      <c r="C121" s="485"/>
      <c r="D121" s="485"/>
      <c r="E121" s="485"/>
      <c r="F121" s="254" t="s">
        <v>49</v>
      </c>
      <c r="G121" s="255" t="s">
        <v>50</v>
      </c>
    </row>
    <row r="122" spans="1:7">
      <c r="A122" s="256" t="s">
        <v>5611</v>
      </c>
      <c r="B122" s="252" t="s">
        <v>5612</v>
      </c>
      <c r="C122" s="258"/>
      <c r="D122" s="257">
        <v>16.7</v>
      </c>
      <c r="E122" s="506">
        <v>18.066666666666666</v>
      </c>
      <c r="F122" s="506">
        <v>18.066666666666666</v>
      </c>
      <c r="G122" s="487" t="s">
        <v>56</v>
      </c>
    </row>
    <row r="123" spans="1:7" ht="15">
      <c r="A123" s="256" t="s">
        <v>5613</v>
      </c>
      <c r="B123" s="252" t="s">
        <v>5614</v>
      </c>
      <c r="C123" s="259"/>
      <c r="D123" s="257">
        <v>16.5</v>
      </c>
      <c r="E123" s="506"/>
      <c r="F123" s="506"/>
      <c r="G123" s="487"/>
    </row>
    <row r="124" spans="1:7">
      <c r="A124" s="256" t="s">
        <v>5615</v>
      </c>
      <c r="B124" s="252" t="s">
        <v>5616</v>
      </c>
      <c r="C124" s="258"/>
      <c r="D124" s="257">
        <v>21</v>
      </c>
      <c r="E124" s="506"/>
      <c r="F124" s="506"/>
      <c r="G124" s="487"/>
    </row>
    <row r="125" spans="1:7">
      <c r="A125" s="256"/>
      <c r="B125" s="252"/>
      <c r="C125" s="260"/>
      <c r="D125" s="261"/>
      <c r="E125" s="262"/>
      <c r="F125" s="253"/>
      <c r="G125" s="263"/>
    </row>
    <row r="126" spans="1:7">
      <c r="A126" s="204" t="s">
        <v>0</v>
      </c>
      <c r="B126" s="204" t="s">
        <v>52</v>
      </c>
      <c r="C126" s="486" t="s">
        <v>45</v>
      </c>
      <c r="D126" s="486"/>
      <c r="E126" s="486"/>
      <c r="F126" s="204" t="s">
        <v>67</v>
      </c>
      <c r="G126" s="204" t="s">
        <v>53</v>
      </c>
    </row>
    <row r="127" spans="1:7" ht="14.25">
      <c r="A127" s="242" t="s">
        <v>6382</v>
      </c>
      <c r="B127" s="251" t="s">
        <v>43</v>
      </c>
      <c r="C127" s="505" t="s">
        <v>6383</v>
      </c>
      <c r="D127" s="505"/>
      <c r="E127" s="505"/>
      <c r="F127" s="252" t="s">
        <v>76</v>
      </c>
      <c r="G127" s="253">
        <v>60.444444444444436</v>
      </c>
    </row>
    <row r="128" spans="1:7">
      <c r="A128" s="485" t="s">
        <v>46</v>
      </c>
      <c r="B128" s="485" t="s">
        <v>47</v>
      </c>
      <c r="C128" s="485" t="s">
        <v>54</v>
      </c>
      <c r="D128" s="485" t="s">
        <v>48</v>
      </c>
      <c r="E128" s="485" t="s">
        <v>55</v>
      </c>
      <c r="F128" s="485" t="s">
        <v>57</v>
      </c>
      <c r="G128" s="485"/>
    </row>
    <row r="129" spans="1:7">
      <c r="A129" s="485"/>
      <c r="B129" s="485"/>
      <c r="C129" s="485"/>
      <c r="D129" s="485"/>
      <c r="E129" s="485"/>
      <c r="F129" s="254" t="s">
        <v>49</v>
      </c>
      <c r="G129" s="255" t="s">
        <v>50</v>
      </c>
    </row>
    <row r="130" spans="1:7" ht="15">
      <c r="A130" s="256" t="s">
        <v>6577</v>
      </c>
      <c r="B130" s="252" t="s">
        <v>6578</v>
      </c>
      <c r="C130" s="264" t="s">
        <v>6579</v>
      </c>
      <c r="D130" s="257">
        <v>57.333333333333336</v>
      </c>
      <c r="E130" s="506">
        <v>60.444444444444436</v>
      </c>
      <c r="F130" s="506">
        <v>60.444444444444436</v>
      </c>
      <c r="G130" s="487" t="s">
        <v>56</v>
      </c>
    </row>
    <row r="131" spans="1:7" ht="15">
      <c r="A131" s="256" t="s">
        <v>6580</v>
      </c>
      <c r="B131" s="252" t="s">
        <v>6581</v>
      </c>
      <c r="C131" s="264" t="s">
        <v>6582</v>
      </c>
      <c r="D131" s="257">
        <v>58.666666666666664</v>
      </c>
      <c r="E131" s="506"/>
      <c r="F131" s="506"/>
      <c r="G131" s="487"/>
    </row>
    <row r="132" spans="1:7" ht="15">
      <c r="A132" s="256" t="s">
        <v>6583</v>
      </c>
      <c r="B132" s="252" t="s">
        <v>6584</v>
      </c>
      <c r="C132" s="264" t="s">
        <v>6585</v>
      </c>
      <c r="D132" s="257">
        <v>65.333333333333329</v>
      </c>
      <c r="E132" s="506"/>
      <c r="F132" s="506"/>
      <c r="G132" s="487"/>
    </row>
    <row r="133" spans="1:7" ht="15">
      <c r="A133" s="250"/>
      <c r="B133" s="250"/>
      <c r="C133" s="250"/>
      <c r="D133" s="250"/>
      <c r="E133" s="250"/>
      <c r="F133" s="250"/>
      <c r="G133" s="250"/>
    </row>
    <row r="134" spans="1:7" s="291" customFormat="1">
      <c r="A134" s="294" t="s">
        <v>0</v>
      </c>
      <c r="B134" s="294" t="s">
        <v>52</v>
      </c>
      <c r="C134" s="486" t="s">
        <v>45</v>
      </c>
      <c r="D134" s="486"/>
      <c r="E134" s="486"/>
      <c r="F134" s="294" t="s">
        <v>67</v>
      </c>
      <c r="G134" s="294" t="s">
        <v>53</v>
      </c>
    </row>
    <row r="135" spans="1:7" s="291" customFormat="1" ht="14.25">
      <c r="A135" s="242" t="s">
        <v>6386</v>
      </c>
      <c r="B135" s="251" t="s">
        <v>43</v>
      </c>
      <c r="C135" s="505" t="s">
        <v>6586</v>
      </c>
      <c r="D135" s="505"/>
      <c r="E135" s="505"/>
      <c r="F135" s="252" t="s">
        <v>76</v>
      </c>
      <c r="G135" s="253">
        <v>38.21</v>
      </c>
    </row>
    <row r="136" spans="1:7" s="291" customFormat="1">
      <c r="A136" s="485" t="s">
        <v>46</v>
      </c>
      <c r="B136" s="485" t="s">
        <v>47</v>
      </c>
      <c r="C136" s="485" t="s">
        <v>54</v>
      </c>
      <c r="D136" s="485" t="s">
        <v>48</v>
      </c>
      <c r="E136" s="485" t="s">
        <v>55</v>
      </c>
      <c r="F136" s="485" t="s">
        <v>57</v>
      </c>
      <c r="G136" s="485"/>
    </row>
    <row r="137" spans="1:7" s="291" customFormat="1">
      <c r="A137" s="485"/>
      <c r="B137" s="485"/>
      <c r="C137" s="485"/>
      <c r="D137" s="485"/>
      <c r="E137" s="485"/>
      <c r="F137" s="254" t="s">
        <v>49</v>
      </c>
      <c r="G137" s="255" t="s">
        <v>50</v>
      </c>
    </row>
    <row r="138" spans="1:7" s="291" customFormat="1" ht="15">
      <c r="A138" s="256" t="s">
        <v>6587</v>
      </c>
      <c r="B138" s="252" t="s">
        <v>6588</v>
      </c>
      <c r="C138" s="264" t="s">
        <v>6589</v>
      </c>
      <c r="D138" s="257">
        <v>40.4</v>
      </c>
      <c r="E138" s="506">
        <v>38.21</v>
      </c>
      <c r="F138" s="506">
        <v>38.21</v>
      </c>
      <c r="G138" s="487" t="s">
        <v>56</v>
      </c>
    </row>
    <row r="139" spans="1:7" s="291" customFormat="1" ht="15">
      <c r="A139" s="256" t="s">
        <v>6590</v>
      </c>
      <c r="B139" s="252" t="s">
        <v>6591</v>
      </c>
      <c r="C139" s="264" t="s">
        <v>6592</v>
      </c>
      <c r="D139" s="257">
        <v>41.33</v>
      </c>
      <c r="E139" s="506"/>
      <c r="F139" s="506"/>
      <c r="G139" s="487"/>
    </row>
    <row r="140" spans="1:7" s="291" customFormat="1" ht="15">
      <c r="A140" s="256" t="s">
        <v>6593</v>
      </c>
      <c r="B140" s="252" t="s">
        <v>6594</v>
      </c>
      <c r="C140" s="264" t="s">
        <v>6595</v>
      </c>
      <c r="D140" s="257">
        <v>32.9</v>
      </c>
      <c r="E140" s="506"/>
      <c r="F140" s="506"/>
      <c r="G140" s="487"/>
    </row>
    <row r="141" spans="1:7" s="291" customFormat="1">
      <c r="A141" s="218"/>
      <c r="B141" s="218"/>
      <c r="C141" s="218"/>
      <c r="D141" s="218"/>
      <c r="E141" s="218"/>
      <c r="F141" s="218"/>
      <c r="G141" s="218"/>
    </row>
    <row r="142" spans="1:7">
      <c r="A142" s="204" t="s">
        <v>0</v>
      </c>
      <c r="B142" s="204" t="s">
        <v>52</v>
      </c>
      <c r="C142" s="486" t="s">
        <v>45</v>
      </c>
      <c r="D142" s="486"/>
      <c r="E142" s="486"/>
      <c r="F142" s="204" t="s">
        <v>67</v>
      </c>
      <c r="G142" s="204" t="s">
        <v>53</v>
      </c>
    </row>
    <row r="143" spans="1:7" ht="14.25">
      <c r="A143" s="242" t="s">
        <v>6485</v>
      </c>
      <c r="B143" s="251" t="s">
        <v>43</v>
      </c>
      <c r="C143" s="505" t="s">
        <v>6124</v>
      </c>
      <c r="D143" s="505"/>
      <c r="E143" s="505"/>
      <c r="F143" s="252" t="s">
        <v>76</v>
      </c>
      <c r="G143" s="253">
        <v>26.093333333333334</v>
      </c>
    </row>
    <row r="144" spans="1:7">
      <c r="A144" s="485" t="s">
        <v>46</v>
      </c>
      <c r="B144" s="485" t="s">
        <v>47</v>
      </c>
      <c r="C144" s="485" t="s">
        <v>54</v>
      </c>
      <c r="D144" s="485" t="s">
        <v>48</v>
      </c>
      <c r="E144" s="485" t="s">
        <v>55</v>
      </c>
      <c r="F144" s="485" t="s">
        <v>57</v>
      </c>
      <c r="G144" s="485"/>
    </row>
    <row r="145" spans="1:7">
      <c r="A145" s="485"/>
      <c r="B145" s="485"/>
      <c r="C145" s="485"/>
      <c r="D145" s="485"/>
      <c r="E145" s="485"/>
      <c r="F145" s="254" t="s">
        <v>49</v>
      </c>
      <c r="G145" s="255" t="s">
        <v>50</v>
      </c>
    </row>
    <row r="146" spans="1:7" ht="15">
      <c r="A146" s="256" t="s">
        <v>6530</v>
      </c>
      <c r="B146" s="252" t="s">
        <v>6623</v>
      </c>
      <c r="C146" s="265" t="s">
        <v>6624</v>
      </c>
      <c r="D146" s="257">
        <v>40.32</v>
      </c>
      <c r="E146" s="506">
        <v>26.093333333333334</v>
      </c>
      <c r="F146" s="506">
        <v>26.093333333333334</v>
      </c>
      <c r="G146" s="487" t="s">
        <v>56</v>
      </c>
    </row>
    <row r="147" spans="1:7" ht="15">
      <c r="A147" s="256" t="s">
        <v>6520</v>
      </c>
      <c r="B147" s="252" t="s">
        <v>6625</v>
      </c>
      <c r="C147" s="266" t="s">
        <v>6626</v>
      </c>
      <c r="D147" s="257">
        <v>19.96</v>
      </c>
      <c r="E147" s="506"/>
      <c r="F147" s="506"/>
      <c r="G147" s="487"/>
    </row>
    <row r="148" spans="1:7" ht="15">
      <c r="A148" s="256" t="s">
        <v>6627</v>
      </c>
      <c r="B148" s="252" t="s">
        <v>6628</v>
      </c>
      <c r="C148" s="264" t="s">
        <v>6629</v>
      </c>
      <c r="D148" s="257">
        <v>18</v>
      </c>
      <c r="E148" s="506"/>
      <c r="F148" s="506"/>
      <c r="G148" s="487"/>
    </row>
    <row r="150" spans="1:7" s="291" customFormat="1">
      <c r="A150" s="294" t="s">
        <v>0</v>
      </c>
      <c r="B150" s="294" t="s">
        <v>52</v>
      </c>
      <c r="C150" s="486" t="s">
        <v>45</v>
      </c>
      <c r="D150" s="486"/>
      <c r="E150" s="486"/>
      <c r="F150" s="294" t="s">
        <v>67</v>
      </c>
      <c r="G150" s="294" t="s">
        <v>53</v>
      </c>
    </row>
    <row r="151" spans="1:7" s="291" customFormat="1" ht="54.75" customHeight="1">
      <c r="A151" s="242" t="s">
        <v>6486</v>
      </c>
      <c r="B151" s="251" t="s">
        <v>43</v>
      </c>
      <c r="C151" s="505" t="s">
        <v>6126</v>
      </c>
      <c r="D151" s="505"/>
      <c r="E151" s="505"/>
      <c r="F151" s="252" t="s">
        <v>76</v>
      </c>
      <c r="G151" s="253">
        <v>75.033333333333331</v>
      </c>
    </row>
    <row r="152" spans="1:7" s="291" customFormat="1">
      <c r="A152" s="485" t="s">
        <v>46</v>
      </c>
      <c r="B152" s="485" t="s">
        <v>47</v>
      </c>
      <c r="C152" s="485" t="s">
        <v>54</v>
      </c>
      <c r="D152" s="485" t="s">
        <v>48</v>
      </c>
      <c r="E152" s="485" t="s">
        <v>55</v>
      </c>
      <c r="F152" s="485" t="s">
        <v>57</v>
      </c>
      <c r="G152" s="485"/>
    </row>
    <row r="153" spans="1:7" s="291" customFormat="1">
      <c r="A153" s="485"/>
      <c r="B153" s="485"/>
      <c r="C153" s="485"/>
      <c r="D153" s="485"/>
      <c r="E153" s="485"/>
      <c r="F153" s="254" t="s">
        <v>49</v>
      </c>
      <c r="G153" s="255" t="s">
        <v>50</v>
      </c>
    </row>
    <row r="154" spans="1:7" s="291" customFormat="1" ht="15">
      <c r="A154" s="256" t="s">
        <v>6530</v>
      </c>
      <c r="B154" s="252" t="s">
        <v>6623</v>
      </c>
      <c r="C154" s="265" t="s">
        <v>6624</v>
      </c>
      <c r="D154" s="257">
        <v>84.5</v>
      </c>
      <c r="E154" s="506">
        <v>75.033333333333331</v>
      </c>
      <c r="F154" s="506">
        <v>75.033333333333331</v>
      </c>
      <c r="G154" s="487" t="s">
        <v>56</v>
      </c>
    </row>
    <row r="155" spans="1:7" s="291" customFormat="1" ht="15">
      <c r="A155" s="256" t="s">
        <v>6520</v>
      </c>
      <c r="B155" s="252" t="s">
        <v>6625</v>
      </c>
      <c r="C155" s="266" t="s">
        <v>6626</v>
      </c>
      <c r="D155" s="257">
        <v>75.599999999999994</v>
      </c>
      <c r="E155" s="506"/>
      <c r="F155" s="506"/>
      <c r="G155" s="487"/>
    </row>
    <row r="156" spans="1:7" s="291" customFormat="1" ht="15">
      <c r="A156" s="256" t="s">
        <v>6627</v>
      </c>
      <c r="B156" s="252" t="s">
        <v>6628</v>
      </c>
      <c r="C156" s="264" t="s">
        <v>6629</v>
      </c>
      <c r="D156" s="257">
        <v>65</v>
      </c>
      <c r="E156" s="506"/>
      <c r="F156" s="506"/>
      <c r="G156" s="487"/>
    </row>
    <row r="157" spans="1:7" s="291" customFormat="1">
      <c r="A157" s="218"/>
      <c r="B157" s="218"/>
      <c r="C157" s="218"/>
      <c r="D157" s="218"/>
      <c r="E157" s="218"/>
      <c r="F157" s="218"/>
      <c r="G157" s="218"/>
    </row>
    <row r="158" spans="1:7" s="291" customFormat="1">
      <c r="A158" s="281" t="s">
        <v>0</v>
      </c>
      <c r="B158" s="281" t="s">
        <v>52</v>
      </c>
      <c r="C158" s="486" t="s">
        <v>45</v>
      </c>
      <c r="D158" s="486"/>
      <c r="E158" s="486"/>
      <c r="F158" s="281" t="s">
        <v>67</v>
      </c>
      <c r="G158" s="281" t="s">
        <v>53</v>
      </c>
    </row>
    <row r="159" spans="1:7" s="291" customFormat="1" ht="15" customHeight="1">
      <c r="A159" s="280" t="s">
        <v>6470</v>
      </c>
      <c r="B159" s="282" t="s">
        <v>6630</v>
      </c>
      <c r="C159" s="515" t="s">
        <v>6631</v>
      </c>
      <c r="D159" s="516"/>
      <c r="E159" s="517"/>
      <c r="F159" s="283" t="s">
        <v>6596</v>
      </c>
      <c r="G159" s="284">
        <f>E162</f>
        <v>60.063333333333333</v>
      </c>
    </row>
    <row r="160" spans="1:7" s="291" customFormat="1">
      <c r="A160" s="485" t="s">
        <v>46</v>
      </c>
      <c r="B160" s="485" t="s">
        <v>47</v>
      </c>
      <c r="C160" s="485" t="s">
        <v>54</v>
      </c>
      <c r="D160" s="485" t="s">
        <v>48</v>
      </c>
      <c r="E160" s="485" t="s">
        <v>55</v>
      </c>
      <c r="F160" s="485" t="s">
        <v>57</v>
      </c>
      <c r="G160" s="485"/>
    </row>
    <row r="161" spans="1:7" s="291" customFormat="1">
      <c r="A161" s="485"/>
      <c r="B161" s="485"/>
      <c r="C161" s="485"/>
      <c r="D161" s="485"/>
      <c r="E161" s="485"/>
      <c r="F161" s="285" t="s">
        <v>49</v>
      </c>
      <c r="G161" s="286" t="s">
        <v>50</v>
      </c>
    </row>
    <row r="162" spans="1:7" s="291" customFormat="1" ht="15">
      <c r="A162" s="287" t="s">
        <v>6632</v>
      </c>
      <c r="B162" s="283" t="s">
        <v>6633</v>
      </c>
      <c r="C162" s="290"/>
      <c r="D162" s="288">
        <v>83.33</v>
      </c>
      <c r="E162" s="507">
        <f>AVERAGE(D162:D164)</f>
        <v>60.063333333333333</v>
      </c>
      <c r="F162" s="507">
        <v>60.063333333333333</v>
      </c>
      <c r="G162" s="508" t="s">
        <v>56</v>
      </c>
    </row>
    <row r="163" spans="1:7" s="291" customFormat="1" ht="15">
      <c r="A163" s="287" t="s">
        <v>6634</v>
      </c>
      <c r="B163" s="283" t="s">
        <v>6635</v>
      </c>
      <c r="C163" s="279"/>
      <c r="D163" s="288">
        <v>46.86</v>
      </c>
      <c r="E163" s="507"/>
      <c r="F163" s="507"/>
      <c r="G163" s="508"/>
    </row>
    <row r="164" spans="1:7" s="291" customFormat="1" ht="15">
      <c r="A164" s="287" t="s">
        <v>6636</v>
      </c>
      <c r="B164" s="283" t="s">
        <v>6637</v>
      </c>
      <c r="C164" s="289"/>
      <c r="D164" s="288">
        <v>50</v>
      </c>
      <c r="E164" s="507"/>
      <c r="F164" s="507"/>
      <c r="G164" s="508"/>
    </row>
    <row r="165" spans="1:7" s="291" customFormat="1">
      <c r="A165" s="218"/>
      <c r="B165" s="218"/>
      <c r="C165" s="218"/>
      <c r="D165" s="218"/>
      <c r="E165" s="218"/>
      <c r="F165" s="218"/>
      <c r="G165" s="218"/>
    </row>
    <row r="166" spans="1:7" s="303" customFormat="1">
      <c r="A166" s="308" t="s">
        <v>0</v>
      </c>
      <c r="B166" s="308" t="s">
        <v>52</v>
      </c>
      <c r="C166" s="486" t="s">
        <v>45</v>
      </c>
      <c r="D166" s="486"/>
      <c r="E166" s="486"/>
      <c r="F166" s="308" t="s">
        <v>67</v>
      </c>
      <c r="G166" s="308" t="s">
        <v>53</v>
      </c>
    </row>
    <row r="167" spans="1:7" s="303" customFormat="1" ht="54.75" customHeight="1">
      <c r="A167" s="305" t="s">
        <v>6436</v>
      </c>
      <c r="B167" s="309" t="s">
        <v>43</v>
      </c>
      <c r="C167" s="509" t="s">
        <v>5867</v>
      </c>
      <c r="D167" s="510"/>
      <c r="E167" s="510"/>
      <c r="F167" s="310" t="s">
        <v>6596</v>
      </c>
      <c r="G167" s="311">
        <f>E170</f>
        <v>14.553333333333335</v>
      </c>
    </row>
    <row r="168" spans="1:7" s="303" customFormat="1">
      <c r="A168" s="485" t="s">
        <v>46</v>
      </c>
      <c r="B168" s="485" t="s">
        <v>47</v>
      </c>
      <c r="C168" s="485" t="s">
        <v>54</v>
      </c>
      <c r="D168" s="485" t="s">
        <v>48</v>
      </c>
      <c r="E168" s="485" t="s">
        <v>55</v>
      </c>
      <c r="F168" s="485" t="s">
        <v>57</v>
      </c>
      <c r="G168" s="485"/>
    </row>
    <row r="169" spans="1:7" s="303" customFormat="1">
      <c r="A169" s="485"/>
      <c r="B169" s="485"/>
      <c r="C169" s="485"/>
      <c r="D169" s="485"/>
      <c r="E169" s="485"/>
      <c r="F169" s="312" t="s">
        <v>49</v>
      </c>
      <c r="G169" s="313" t="s">
        <v>50</v>
      </c>
    </row>
    <row r="170" spans="1:7" s="303" customFormat="1">
      <c r="A170" s="314" t="s">
        <v>6597</v>
      </c>
      <c r="B170" s="314" t="s">
        <v>6598</v>
      </c>
      <c r="C170" s="317"/>
      <c r="D170" s="315">
        <v>13.99</v>
      </c>
      <c r="E170" s="534">
        <f>AVERAGE(D170:D172)</f>
        <v>14.553333333333335</v>
      </c>
      <c r="F170" s="507">
        <f>E170</f>
        <v>14.553333333333335</v>
      </c>
      <c r="G170" s="508" t="s">
        <v>56</v>
      </c>
    </row>
    <row r="171" spans="1:7" s="303" customFormat="1">
      <c r="A171" s="314" t="s">
        <v>6599</v>
      </c>
      <c r="B171" s="314" t="s">
        <v>6600</v>
      </c>
      <c r="C171" s="317"/>
      <c r="D171" s="315">
        <v>14.75</v>
      </c>
      <c r="E171" s="535"/>
      <c r="F171" s="507"/>
      <c r="G171" s="508"/>
    </row>
    <row r="172" spans="1:7" s="303" customFormat="1">
      <c r="A172" s="314" t="s">
        <v>6605</v>
      </c>
      <c r="B172" s="314" t="s">
        <v>6606</v>
      </c>
      <c r="C172" s="317"/>
      <c r="D172" s="315">
        <v>14.92</v>
      </c>
      <c r="E172" s="535"/>
      <c r="F172" s="507"/>
      <c r="G172" s="508"/>
    </row>
    <row r="173" spans="1:7" s="303" customFormat="1">
      <c r="A173" s="307"/>
      <c r="B173" s="307"/>
      <c r="C173" s="307"/>
      <c r="D173" s="307"/>
      <c r="E173" s="307"/>
      <c r="F173" s="307"/>
      <c r="G173" s="307"/>
    </row>
    <row r="174" spans="1:7">
      <c r="A174" s="308" t="s">
        <v>0</v>
      </c>
      <c r="B174" s="308" t="s">
        <v>52</v>
      </c>
      <c r="C174" s="486" t="s">
        <v>45</v>
      </c>
      <c r="D174" s="486"/>
      <c r="E174" s="486"/>
      <c r="F174" s="308" t="s">
        <v>67</v>
      </c>
      <c r="G174" s="308" t="s">
        <v>53</v>
      </c>
    </row>
    <row r="175" spans="1:7" ht="54.75" customHeight="1">
      <c r="A175" s="305" t="s">
        <v>6437</v>
      </c>
      <c r="B175" s="309" t="s">
        <v>43</v>
      </c>
      <c r="C175" s="509" t="s">
        <v>5869</v>
      </c>
      <c r="D175" s="510"/>
      <c r="E175" s="510"/>
      <c r="F175" s="310" t="s">
        <v>6596</v>
      </c>
      <c r="G175" s="311">
        <f>E178</f>
        <v>9.4466666666666672</v>
      </c>
    </row>
    <row r="176" spans="1:7">
      <c r="A176" s="485" t="s">
        <v>46</v>
      </c>
      <c r="B176" s="485" t="s">
        <v>47</v>
      </c>
      <c r="C176" s="485" t="s">
        <v>54</v>
      </c>
      <c r="D176" s="485" t="s">
        <v>48</v>
      </c>
      <c r="E176" s="485" t="s">
        <v>55</v>
      </c>
      <c r="F176" s="485" t="s">
        <v>57</v>
      </c>
      <c r="G176" s="485"/>
    </row>
    <row r="177" spans="1:7">
      <c r="A177" s="485"/>
      <c r="B177" s="485"/>
      <c r="C177" s="485"/>
      <c r="D177" s="485"/>
      <c r="E177" s="485"/>
      <c r="F177" s="312" t="s">
        <v>49</v>
      </c>
      <c r="G177" s="313" t="s">
        <v>50</v>
      </c>
    </row>
    <row r="178" spans="1:7">
      <c r="A178" s="314" t="s">
        <v>6601</v>
      </c>
      <c r="B178" s="314" t="s">
        <v>6602</v>
      </c>
      <c r="C178" s="317"/>
      <c r="D178" s="315">
        <v>18.95</v>
      </c>
      <c r="E178" s="534">
        <f>AVERAGE(D178:D180)</f>
        <v>9.4466666666666672</v>
      </c>
      <c r="F178" s="507">
        <f>E178</f>
        <v>9.4466666666666672</v>
      </c>
      <c r="G178" s="508" t="s">
        <v>56</v>
      </c>
    </row>
    <row r="179" spans="1:7">
      <c r="A179" s="314" t="s">
        <v>6599</v>
      </c>
      <c r="B179" s="314" t="s">
        <v>6600</v>
      </c>
      <c r="C179" s="317"/>
      <c r="D179" s="315">
        <v>4.6500000000000004</v>
      </c>
      <c r="E179" s="535"/>
      <c r="F179" s="507"/>
      <c r="G179" s="508"/>
    </row>
    <row r="180" spans="1:7">
      <c r="A180" s="314" t="s">
        <v>6608</v>
      </c>
      <c r="B180" s="314" t="s">
        <v>6609</v>
      </c>
      <c r="C180" s="317"/>
      <c r="D180" s="315">
        <v>4.74</v>
      </c>
      <c r="E180" s="535"/>
      <c r="F180" s="507"/>
      <c r="G180" s="508"/>
    </row>
    <row r="182" spans="1:7">
      <c r="A182" s="204" t="s">
        <v>0</v>
      </c>
      <c r="B182" s="204" t="s">
        <v>52</v>
      </c>
      <c r="C182" s="486" t="s">
        <v>45</v>
      </c>
      <c r="D182" s="486"/>
      <c r="E182" s="486"/>
      <c r="F182" s="204" t="s">
        <v>67</v>
      </c>
      <c r="G182" s="204" t="s">
        <v>53</v>
      </c>
    </row>
    <row r="183" spans="1:7" ht="14.25">
      <c r="A183" s="200" t="s">
        <v>6656</v>
      </c>
      <c r="B183" s="205" t="s">
        <v>43</v>
      </c>
      <c r="C183" s="509" t="s">
        <v>6657</v>
      </c>
      <c r="D183" s="510"/>
      <c r="E183" s="510"/>
      <c r="F183" s="206" t="s">
        <v>67</v>
      </c>
      <c r="G183" s="207">
        <f>F186</f>
        <v>55.55</v>
      </c>
    </row>
    <row r="184" spans="1:7">
      <c r="A184" s="485" t="s">
        <v>46</v>
      </c>
      <c r="B184" s="485" t="s">
        <v>47</v>
      </c>
      <c r="C184" s="485" t="s">
        <v>54</v>
      </c>
      <c r="D184" s="485" t="s">
        <v>48</v>
      </c>
      <c r="E184" s="485" t="s">
        <v>55</v>
      </c>
      <c r="F184" s="485" t="s">
        <v>57</v>
      </c>
      <c r="G184" s="485"/>
    </row>
    <row r="185" spans="1:7">
      <c r="A185" s="485"/>
      <c r="B185" s="485"/>
      <c r="C185" s="485"/>
      <c r="D185" s="485"/>
      <c r="E185" s="485"/>
      <c r="F185" s="208" t="s">
        <v>49</v>
      </c>
      <c r="G185" s="209" t="s">
        <v>50</v>
      </c>
    </row>
    <row r="186" spans="1:7" ht="15">
      <c r="A186" s="210" t="s">
        <v>6658</v>
      </c>
      <c r="B186" s="210"/>
      <c r="C186" s="267"/>
      <c r="D186" s="211">
        <v>59</v>
      </c>
      <c r="E186" s="507">
        <f>AVERAGE(D186:D188)</f>
        <v>55.55</v>
      </c>
      <c r="F186" s="507">
        <f>E186</f>
        <v>55.55</v>
      </c>
      <c r="G186" s="507">
        <v>0</v>
      </c>
    </row>
    <row r="187" spans="1:7" ht="15">
      <c r="A187" s="210" t="s">
        <v>6659</v>
      </c>
      <c r="B187" s="210"/>
      <c r="C187" s="267"/>
      <c r="D187" s="211">
        <v>52.1</v>
      </c>
      <c r="E187" s="507"/>
      <c r="F187" s="507"/>
      <c r="G187" s="507"/>
    </row>
    <row r="188" spans="1:7" ht="15">
      <c r="A188" s="210"/>
      <c r="B188" s="210"/>
      <c r="C188" s="212"/>
      <c r="D188" s="211"/>
      <c r="E188" s="507"/>
      <c r="F188" s="507"/>
      <c r="G188" s="507"/>
    </row>
    <row r="189" spans="1:7">
      <c r="A189" s="203"/>
      <c r="B189" s="203"/>
      <c r="C189" s="203"/>
      <c r="D189" s="203"/>
      <c r="E189" s="203"/>
      <c r="F189" s="203"/>
      <c r="G189" s="203"/>
    </row>
    <row r="190" spans="1:7">
      <c r="A190" s="308" t="s">
        <v>0</v>
      </c>
      <c r="B190" s="308" t="s">
        <v>52</v>
      </c>
      <c r="C190" s="486" t="s">
        <v>45</v>
      </c>
      <c r="D190" s="486"/>
      <c r="E190" s="486"/>
      <c r="F190" s="308" t="s">
        <v>67</v>
      </c>
      <c r="G190" s="308" t="s">
        <v>53</v>
      </c>
    </row>
    <row r="191" spans="1:7" ht="14.25">
      <c r="A191" s="242" t="s">
        <v>6660</v>
      </c>
      <c r="B191" s="251" t="s">
        <v>43</v>
      </c>
      <c r="C191" s="511" t="s">
        <v>6661</v>
      </c>
      <c r="D191" s="505"/>
      <c r="E191" s="505"/>
      <c r="F191" s="252" t="s">
        <v>67</v>
      </c>
      <c r="G191" s="253">
        <f>F194</f>
        <v>26.843333333333334</v>
      </c>
    </row>
    <row r="192" spans="1:7">
      <c r="A192" s="485" t="s">
        <v>46</v>
      </c>
      <c r="B192" s="485" t="s">
        <v>47</v>
      </c>
      <c r="C192" s="485" t="s">
        <v>54</v>
      </c>
      <c r="D192" s="485" t="s">
        <v>48</v>
      </c>
      <c r="E192" s="485" t="s">
        <v>55</v>
      </c>
      <c r="F192" s="485" t="s">
        <v>57</v>
      </c>
      <c r="G192" s="485"/>
    </row>
    <row r="193" spans="1:7">
      <c r="A193" s="485"/>
      <c r="B193" s="485"/>
      <c r="C193" s="485"/>
      <c r="D193" s="485"/>
      <c r="E193" s="485"/>
      <c r="F193" s="254" t="s">
        <v>49</v>
      </c>
      <c r="G193" s="255" t="s">
        <v>50</v>
      </c>
    </row>
    <row r="194" spans="1:7" ht="15">
      <c r="A194" s="256" t="s">
        <v>6541</v>
      </c>
      <c r="B194" s="256"/>
      <c r="C194" s="320"/>
      <c r="D194" s="257">
        <v>30.9</v>
      </c>
      <c r="E194" s="506">
        <f>AVERAGE(D194:D196)</f>
        <v>26.843333333333334</v>
      </c>
      <c r="F194" s="506">
        <f>E194</f>
        <v>26.843333333333334</v>
      </c>
      <c r="G194" s="506">
        <v>0</v>
      </c>
    </row>
    <row r="195" spans="1:7" ht="15">
      <c r="A195" s="256" t="s">
        <v>6662</v>
      </c>
      <c r="B195" s="256"/>
      <c r="C195" s="265"/>
      <c r="D195" s="257">
        <v>24.77</v>
      </c>
      <c r="E195" s="506"/>
      <c r="F195" s="506"/>
      <c r="G195" s="506"/>
    </row>
    <row r="196" spans="1:7" ht="15">
      <c r="A196" s="256" t="s">
        <v>6663</v>
      </c>
      <c r="B196" s="256"/>
      <c r="C196" s="320"/>
      <c r="D196" s="257">
        <v>24.86</v>
      </c>
      <c r="E196" s="506"/>
      <c r="F196" s="506"/>
      <c r="G196" s="506"/>
    </row>
    <row r="197" spans="1:7">
      <c r="A197" s="203"/>
      <c r="B197" s="203"/>
      <c r="C197" s="203"/>
      <c r="D197" s="203"/>
      <c r="E197" s="203"/>
      <c r="F197" s="203"/>
      <c r="G197" s="203"/>
    </row>
    <row r="198" spans="1:7">
      <c r="A198" s="204" t="s">
        <v>0</v>
      </c>
      <c r="B198" s="204" t="s">
        <v>52</v>
      </c>
      <c r="C198" s="486" t="s">
        <v>45</v>
      </c>
      <c r="D198" s="486"/>
      <c r="E198" s="486"/>
      <c r="F198" s="204" t="s">
        <v>67</v>
      </c>
      <c r="G198" s="204" t="s">
        <v>53</v>
      </c>
    </row>
    <row r="199" spans="1:7" ht="14.25">
      <c r="A199" s="200" t="s">
        <v>6664</v>
      </c>
      <c r="B199" s="205" t="s">
        <v>43</v>
      </c>
      <c r="C199" s="509" t="s">
        <v>6665</v>
      </c>
      <c r="D199" s="510"/>
      <c r="E199" s="510"/>
      <c r="F199" s="206" t="s">
        <v>6666</v>
      </c>
      <c r="G199" s="207">
        <f>F202</f>
        <v>5.62</v>
      </c>
    </row>
    <row r="200" spans="1:7">
      <c r="A200" s="485" t="s">
        <v>46</v>
      </c>
      <c r="B200" s="485" t="s">
        <v>47</v>
      </c>
      <c r="C200" s="485" t="s">
        <v>54</v>
      </c>
      <c r="D200" s="485" t="s">
        <v>48</v>
      </c>
      <c r="E200" s="485" t="s">
        <v>55</v>
      </c>
      <c r="F200" s="485" t="s">
        <v>57</v>
      </c>
      <c r="G200" s="485"/>
    </row>
    <row r="201" spans="1:7">
      <c r="A201" s="485"/>
      <c r="B201" s="485"/>
      <c r="C201" s="485"/>
      <c r="D201" s="485"/>
      <c r="E201" s="485"/>
      <c r="F201" s="208" t="s">
        <v>49</v>
      </c>
      <c r="G201" s="209" t="s">
        <v>50</v>
      </c>
    </row>
    <row r="202" spans="1:7" ht="15">
      <c r="A202" s="210" t="s">
        <v>6667</v>
      </c>
      <c r="B202" s="210"/>
      <c r="C202" s="267"/>
      <c r="D202" s="211">
        <v>5.8</v>
      </c>
      <c r="E202" s="507">
        <f>AVERAGE(D202:D204)</f>
        <v>5.62</v>
      </c>
      <c r="F202" s="507">
        <f>E202</f>
        <v>5.62</v>
      </c>
      <c r="G202" s="507">
        <v>0</v>
      </c>
    </row>
    <row r="203" spans="1:7" ht="15">
      <c r="A203" s="210" t="s">
        <v>6668</v>
      </c>
      <c r="B203" s="210"/>
      <c r="C203" s="213"/>
      <c r="D203" s="211">
        <v>5.44</v>
      </c>
      <c r="E203" s="507"/>
      <c r="F203" s="507"/>
      <c r="G203" s="507"/>
    </row>
    <row r="204" spans="1:7" ht="15">
      <c r="A204" s="210"/>
      <c r="B204" s="210"/>
      <c r="C204" s="267"/>
      <c r="D204" s="211"/>
      <c r="E204" s="507"/>
      <c r="F204" s="507"/>
      <c r="G204" s="507"/>
    </row>
    <row r="205" spans="1:7">
      <c r="A205" s="203"/>
      <c r="B205" s="203"/>
      <c r="C205" s="203"/>
      <c r="D205" s="203"/>
      <c r="E205" s="203"/>
      <c r="F205" s="203"/>
      <c r="G205" s="203"/>
    </row>
    <row r="206" spans="1:7">
      <c r="A206" s="204" t="s">
        <v>0</v>
      </c>
      <c r="B206" s="204" t="s">
        <v>52</v>
      </c>
      <c r="C206" s="486" t="s">
        <v>45</v>
      </c>
      <c r="D206" s="486"/>
      <c r="E206" s="486"/>
      <c r="F206" s="204" t="s">
        <v>67</v>
      </c>
      <c r="G206" s="204" t="s">
        <v>53</v>
      </c>
    </row>
    <row r="207" spans="1:7" ht="14.25">
      <c r="A207" s="200" t="s">
        <v>6669</v>
      </c>
      <c r="B207" s="205" t="s">
        <v>43</v>
      </c>
      <c r="C207" s="509" t="s">
        <v>6721</v>
      </c>
      <c r="D207" s="510"/>
      <c r="E207" s="510"/>
      <c r="F207" s="206" t="s">
        <v>67</v>
      </c>
      <c r="G207" s="207">
        <f>F210</f>
        <v>61.026666666666664</v>
      </c>
    </row>
    <row r="208" spans="1:7">
      <c r="A208" s="485" t="s">
        <v>46</v>
      </c>
      <c r="B208" s="485" t="s">
        <v>47</v>
      </c>
      <c r="C208" s="485" t="s">
        <v>54</v>
      </c>
      <c r="D208" s="485" t="s">
        <v>48</v>
      </c>
      <c r="E208" s="485" t="s">
        <v>55</v>
      </c>
      <c r="F208" s="485" t="s">
        <v>57</v>
      </c>
      <c r="G208" s="485"/>
    </row>
    <row r="209" spans="1:7">
      <c r="A209" s="485"/>
      <c r="B209" s="485"/>
      <c r="C209" s="485"/>
      <c r="D209" s="485"/>
      <c r="E209" s="485"/>
      <c r="F209" s="208" t="s">
        <v>49</v>
      </c>
      <c r="G209" s="209" t="s">
        <v>50</v>
      </c>
    </row>
    <row r="210" spans="1:7" ht="15">
      <c r="A210" s="210" t="s">
        <v>6603</v>
      </c>
      <c r="B210" s="210"/>
      <c r="C210" s="267"/>
      <c r="D210" s="211">
        <v>66.900000000000006</v>
      </c>
      <c r="E210" s="507">
        <f>AVERAGE(D210:D212)</f>
        <v>61.026666666666664</v>
      </c>
      <c r="F210" s="507">
        <f>E210</f>
        <v>61.026666666666664</v>
      </c>
      <c r="G210" s="507">
        <v>0</v>
      </c>
    </row>
    <row r="211" spans="1:7" ht="15">
      <c r="A211" s="210" t="s">
        <v>6663</v>
      </c>
      <c r="B211" s="210"/>
      <c r="C211" s="213"/>
      <c r="D211" s="211">
        <v>43.13</v>
      </c>
      <c r="E211" s="507"/>
      <c r="F211" s="507"/>
      <c r="G211" s="507"/>
    </row>
    <row r="212" spans="1:7" ht="15">
      <c r="A212" s="210" t="s">
        <v>6597</v>
      </c>
      <c r="B212" s="210"/>
      <c r="C212" s="267"/>
      <c r="D212" s="211">
        <v>73.05</v>
      </c>
      <c r="E212" s="507"/>
      <c r="F212" s="507"/>
      <c r="G212" s="507"/>
    </row>
    <row r="213" spans="1:7">
      <c r="A213" s="203"/>
      <c r="B213" s="203"/>
      <c r="C213" s="203"/>
      <c r="D213" s="203"/>
      <c r="E213" s="203"/>
      <c r="F213" s="203"/>
      <c r="G213" s="203"/>
    </row>
    <row r="214" spans="1:7">
      <c r="A214" s="204" t="s">
        <v>0</v>
      </c>
      <c r="B214" s="204" t="s">
        <v>52</v>
      </c>
      <c r="C214" s="486" t="s">
        <v>45</v>
      </c>
      <c r="D214" s="486"/>
      <c r="E214" s="486"/>
      <c r="F214" s="204" t="s">
        <v>67</v>
      </c>
      <c r="G214" s="204" t="s">
        <v>53</v>
      </c>
    </row>
    <row r="215" spans="1:7" ht="14.25">
      <c r="A215" s="200" t="s">
        <v>6670</v>
      </c>
      <c r="B215" s="205" t="s">
        <v>43</v>
      </c>
      <c r="C215" s="509" t="s">
        <v>5847</v>
      </c>
      <c r="D215" s="510"/>
      <c r="E215" s="510"/>
      <c r="F215" s="206" t="s">
        <v>67</v>
      </c>
      <c r="G215" s="207">
        <f>F218</f>
        <v>13.079999999999998</v>
      </c>
    </row>
    <row r="216" spans="1:7">
      <c r="A216" s="485" t="s">
        <v>46</v>
      </c>
      <c r="B216" s="485" t="s">
        <v>47</v>
      </c>
      <c r="C216" s="485" t="s">
        <v>54</v>
      </c>
      <c r="D216" s="485" t="s">
        <v>48</v>
      </c>
      <c r="E216" s="485" t="s">
        <v>55</v>
      </c>
      <c r="F216" s="485" t="s">
        <v>57</v>
      </c>
      <c r="G216" s="485"/>
    </row>
    <row r="217" spans="1:7">
      <c r="A217" s="485"/>
      <c r="B217" s="485"/>
      <c r="C217" s="485"/>
      <c r="D217" s="485"/>
      <c r="E217" s="485"/>
      <c r="F217" s="208" t="s">
        <v>49</v>
      </c>
      <c r="G217" s="209" t="s">
        <v>50</v>
      </c>
    </row>
    <row r="218" spans="1:7" ht="15">
      <c r="A218" s="210" t="s">
        <v>6541</v>
      </c>
      <c r="B218" s="210"/>
      <c r="C218" s="267"/>
      <c r="D218" s="211">
        <v>14.29</v>
      </c>
      <c r="E218" s="507">
        <f>AVERAGE(D218:D220)</f>
        <v>13.079999999999998</v>
      </c>
      <c r="F218" s="507">
        <f>E218</f>
        <v>13.079999999999998</v>
      </c>
      <c r="G218" s="507">
        <v>0</v>
      </c>
    </row>
    <row r="219" spans="1:7" ht="15">
      <c r="A219" s="210" t="s">
        <v>6671</v>
      </c>
      <c r="B219" s="210"/>
      <c r="C219" s="213"/>
      <c r="D219" s="211">
        <v>14</v>
      </c>
      <c r="E219" s="507"/>
      <c r="F219" s="507"/>
      <c r="G219" s="507"/>
    </row>
    <row r="220" spans="1:7" ht="15">
      <c r="A220" s="210" t="s">
        <v>6599</v>
      </c>
      <c r="B220" s="210"/>
      <c r="C220" s="267"/>
      <c r="D220" s="211">
        <v>10.95</v>
      </c>
      <c r="E220" s="507"/>
      <c r="F220" s="507"/>
      <c r="G220" s="507"/>
    </row>
    <row r="221" spans="1:7">
      <c r="A221" s="203"/>
      <c r="B221" s="203"/>
      <c r="C221" s="203"/>
      <c r="D221" s="203"/>
      <c r="E221" s="203"/>
      <c r="F221" s="203"/>
      <c r="G221" s="203"/>
    </row>
    <row r="222" spans="1:7">
      <c r="A222" s="204" t="s">
        <v>0</v>
      </c>
      <c r="B222" s="204" t="s">
        <v>52</v>
      </c>
      <c r="C222" s="486" t="s">
        <v>45</v>
      </c>
      <c r="D222" s="486"/>
      <c r="E222" s="486"/>
      <c r="F222" s="204" t="s">
        <v>67</v>
      </c>
      <c r="G222" s="204" t="s">
        <v>53</v>
      </c>
    </row>
    <row r="223" spans="1:7" ht="14.25">
      <c r="A223" s="200" t="s">
        <v>6672</v>
      </c>
      <c r="B223" s="205" t="s">
        <v>43</v>
      </c>
      <c r="C223" s="509" t="s">
        <v>6673</v>
      </c>
      <c r="D223" s="510"/>
      <c r="E223" s="510"/>
      <c r="F223" s="206" t="s">
        <v>67</v>
      </c>
      <c r="G223" s="207">
        <f>F226</f>
        <v>36.82</v>
      </c>
    </row>
    <row r="224" spans="1:7">
      <c r="A224" s="485" t="s">
        <v>46</v>
      </c>
      <c r="B224" s="485" t="s">
        <v>47</v>
      </c>
      <c r="C224" s="485" t="s">
        <v>54</v>
      </c>
      <c r="D224" s="485" t="s">
        <v>48</v>
      </c>
      <c r="E224" s="485" t="s">
        <v>55</v>
      </c>
      <c r="F224" s="485" t="s">
        <v>57</v>
      </c>
      <c r="G224" s="485"/>
    </row>
    <row r="225" spans="1:7">
      <c r="A225" s="485"/>
      <c r="B225" s="485"/>
      <c r="C225" s="485"/>
      <c r="D225" s="485"/>
      <c r="E225" s="485"/>
      <c r="F225" s="208" t="s">
        <v>49</v>
      </c>
      <c r="G225" s="209" t="s">
        <v>50</v>
      </c>
    </row>
    <row r="226" spans="1:7" ht="15">
      <c r="A226" s="210" t="s">
        <v>6597</v>
      </c>
      <c r="B226" s="210"/>
      <c r="C226" s="267"/>
      <c r="D226" s="211">
        <v>44.56</v>
      </c>
      <c r="E226" s="507">
        <f>AVERAGE(D226:D228)</f>
        <v>36.82</v>
      </c>
      <c r="F226" s="507">
        <f>E226</f>
        <v>36.82</v>
      </c>
      <c r="G226" s="507">
        <v>0</v>
      </c>
    </row>
    <row r="227" spans="1:7" ht="15">
      <c r="A227" s="210" t="s">
        <v>6601</v>
      </c>
      <c r="B227" s="210"/>
      <c r="C227" s="213"/>
      <c r="D227" s="211">
        <v>32.950000000000003</v>
      </c>
      <c r="E227" s="507"/>
      <c r="F227" s="507"/>
      <c r="G227" s="507"/>
    </row>
    <row r="228" spans="1:7" ht="15">
      <c r="A228" s="210" t="s">
        <v>6599</v>
      </c>
      <c r="B228" s="210"/>
      <c r="C228" s="267"/>
      <c r="D228" s="211">
        <v>32.950000000000003</v>
      </c>
      <c r="E228" s="507"/>
      <c r="F228" s="507"/>
      <c r="G228" s="507"/>
    </row>
    <row r="229" spans="1:7">
      <c r="A229" s="203"/>
      <c r="B229" s="203"/>
      <c r="C229" s="203"/>
      <c r="D229" s="203"/>
      <c r="E229" s="203"/>
      <c r="F229" s="203"/>
      <c r="G229" s="203"/>
    </row>
    <row r="230" spans="1:7">
      <c r="A230" s="204" t="s">
        <v>0</v>
      </c>
      <c r="B230" s="204" t="s">
        <v>52</v>
      </c>
      <c r="C230" s="486" t="s">
        <v>45</v>
      </c>
      <c r="D230" s="486"/>
      <c r="E230" s="486"/>
      <c r="F230" s="204" t="s">
        <v>67</v>
      </c>
      <c r="G230" s="204" t="s">
        <v>53</v>
      </c>
    </row>
    <row r="231" spans="1:7" ht="14.25">
      <c r="A231" s="200" t="s">
        <v>6674</v>
      </c>
      <c r="B231" s="205" t="s">
        <v>43</v>
      </c>
      <c r="C231" s="509" t="s">
        <v>6675</v>
      </c>
      <c r="D231" s="510"/>
      <c r="E231" s="510"/>
      <c r="F231" s="206" t="s">
        <v>67</v>
      </c>
      <c r="G231" s="207">
        <f>F234</f>
        <v>18.84</v>
      </c>
    </row>
    <row r="232" spans="1:7">
      <c r="A232" s="485" t="s">
        <v>46</v>
      </c>
      <c r="B232" s="485" t="s">
        <v>47</v>
      </c>
      <c r="C232" s="485" t="s">
        <v>54</v>
      </c>
      <c r="D232" s="485" t="s">
        <v>48</v>
      </c>
      <c r="E232" s="485" t="s">
        <v>55</v>
      </c>
      <c r="F232" s="485" t="s">
        <v>57</v>
      </c>
      <c r="G232" s="485"/>
    </row>
    <row r="233" spans="1:7">
      <c r="A233" s="485"/>
      <c r="B233" s="485"/>
      <c r="C233" s="485"/>
      <c r="D233" s="485"/>
      <c r="E233" s="485"/>
      <c r="F233" s="208" t="s">
        <v>49</v>
      </c>
      <c r="G233" s="209" t="s">
        <v>50</v>
      </c>
    </row>
    <row r="234" spans="1:7" ht="15">
      <c r="A234" s="210" t="s">
        <v>6676</v>
      </c>
      <c r="B234" s="210"/>
      <c r="C234" s="267"/>
      <c r="D234" s="211">
        <v>15.57</v>
      </c>
      <c r="E234" s="507">
        <f>AVERAGE(D234:D236)</f>
        <v>18.84</v>
      </c>
      <c r="F234" s="507">
        <f>E234</f>
        <v>18.84</v>
      </c>
      <c r="G234" s="507">
        <v>0</v>
      </c>
    </row>
    <row r="235" spans="1:7" ht="15">
      <c r="A235" s="210" t="s">
        <v>6658</v>
      </c>
      <c r="B235" s="210"/>
      <c r="C235" s="213"/>
      <c r="D235" s="211">
        <v>16.149999999999999</v>
      </c>
      <c r="E235" s="507"/>
      <c r="F235" s="507"/>
      <c r="G235" s="507"/>
    </row>
    <row r="236" spans="1:7" ht="15">
      <c r="A236" s="210" t="s">
        <v>6677</v>
      </c>
      <c r="B236" s="210"/>
      <c r="C236" s="267"/>
      <c r="D236" s="211">
        <v>24.8</v>
      </c>
      <c r="E236" s="507"/>
      <c r="F236" s="507"/>
      <c r="G236" s="507"/>
    </row>
    <row r="237" spans="1:7">
      <c r="A237" s="203"/>
      <c r="B237" s="203"/>
      <c r="C237" s="203"/>
      <c r="D237" s="203"/>
      <c r="E237" s="203"/>
      <c r="F237" s="203"/>
      <c r="G237" s="203"/>
    </row>
    <row r="238" spans="1:7">
      <c r="A238" s="308" t="s">
        <v>0</v>
      </c>
      <c r="B238" s="308" t="s">
        <v>52</v>
      </c>
      <c r="C238" s="486" t="s">
        <v>45</v>
      </c>
      <c r="D238" s="486"/>
      <c r="E238" s="486"/>
      <c r="F238" s="308" t="s">
        <v>67</v>
      </c>
      <c r="G238" s="308" t="s">
        <v>53</v>
      </c>
    </row>
    <row r="239" spans="1:7" ht="14.25" customHeight="1">
      <c r="A239" s="305" t="s">
        <v>6678</v>
      </c>
      <c r="B239" s="309" t="s">
        <v>43</v>
      </c>
      <c r="C239" s="509" t="s">
        <v>5963</v>
      </c>
      <c r="D239" s="510"/>
      <c r="E239" s="510"/>
      <c r="F239" s="310" t="s">
        <v>67</v>
      </c>
      <c r="G239" s="311">
        <f>F242</f>
        <v>42.593333333333334</v>
      </c>
    </row>
    <row r="240" spans="1:7" ht="12.75" customHeight="1">
      <c r="A240" s="485" t="s">
        <v>46</v>
      </c>
      <c r="B240" s="485" t="s">
        <v>47</v>
      </c>
      <c r="C240" s="485" t="s">
        <v>54</v>
      </c>
      <c r="D240" s="485" t="s">
        <v>48</v>
      </c>
      <c r="E240" s="485" t="s">
        <v>55</v>
      </c>
      <c r="F240" s="485" t="s">
        <v>57</v>
      </c>
      <c r="G240" s="485"/>
    </row>
    <row r="241" spans="1:7">
      <c r="A241" s="485"/>
      <c r="B241" s="485"/>
      <c r="C241" s="485"/>
      <c r="D241" s="485"/>
      <c r="E241" s="485"/>
      <c r="F241" s="312" t="s">
        <v>49</v>
      </c>
      <c r="G241" s="313" t="s">
        <v>50</v>
      </c>
    </row>
    <row r="242" spans="1:7" ht="15">
      <c r="A242" s="314" t="s">
        <v>6617</v>
      </c>
      <c r="B242" s="314" t="s">
        <v>6618</v>
      </c>
      <c r="C242" s="267"/>
      <c r="D242" s="315">
        <v>46.9</v>
      </c>
      <c r="E242" s="507">
        <f>AVERAGE(D242:D244)</f>
        <v>42.593333333333334</v>
      </c>
      <c r="F242" s="507">
        <f>E242</f>
        <v>42.593333333333334</v>
      </c>
      <c r="G242" s="507">
        <v>0</v>
      </c>
    </row>
    <row r="243" spans="1:7" ht="15">
      <c r="A243" s="314" t="s">
        <v>6619</v>
      </c>
      <c r="B243" s="314" t="s">
        <v>6620</v>
      </c>
      <c r="C243" s="319"/>
      <c r="D243" s="315">
        <v>49.9</v>
      </c>
      <c r="E243" s="507"/>
      <c r="F243" s="507"/>
      <c r="G243" s="507"/>
    </row>
    <row r="244" spans="1:7" ht="15">
      <c r="A244" s="314" t="s">
        <v>6621</v>
      </c>
      <c r="B244" s="314" t="s">
        <v>6622</v>
      </c>
      <c r="C244" s="267"/>
      <c r="D244" s="315">
        <v>30.98</v>
      </c>
      <c r="E244" s="507"/>
      <c r="F244" s="507"/>
      <c r="G244" s="507"/>
    </row>
    <row r="245" spans="1:7">
      <c r="A245" s="203"/>
      <c r="B245" s="203"/>
      <c r="C245" s="203"/>
      <c r="D245" s="203"/>
      <c r="E245" s="203"/>
      <c r="F245" s="203"/>
      <c r="G245" s="203"/>
    </row>
    <row r="246" spans="1:7">
      <c r="A246" s="308" t="s">
        <v>0</v>
      </c>
      <c r="B246" s="308" t="s">
        <v>52</v>
      </c>
      <c r="C246" s="486" t="s">
        <v>45</v>
      </c>
      <c r="D246" s="486"/>
      <c r="E246" s="486"/>
      <c r="F246" s="308" t="s">
        <v>67</v>
      </c>
      <c r="G246" s="308" t="s">
        <v>53</v>
      </c>
    </row>
    <row r="247" spans="1:7" ht="14.25">
      <c r="A247" s="305" t="s">
        <v>6679</v>
      </c>
      <c r="B247" s="309" t="s">
        <v>43</v>
      </c>
      <c r="C247" s="509" t="s">
        <v>6722</v>
      </c>
      <c r="D247" s="510"/>
      <c r="E247" s="510"/>
      <c r="F247" s="310" t="s">
        <v>67</v>
      </c>
      <c r="G247" s="311">
        <f>F250</f>
        <v>0.15</v>
      </c>
    </row>
    <row r="248" spans="1:7" ht="12.75" customHeight="1">
      <c r="A248" s="485" t="s">
        <v>46</v>
      </c>
      <c r="B248" s="485" t="s">
        <v>47</v>
      </c>
      <c r="C248" s="485" t="s">
        <v>54</v>
      </c>
      <c r="D248" s="485" t="s">
        <v>48</v>
      </c>
      <c r="E248" s="485" t="s">
        <v>55</v>
      </c>
      <c r="F248" s="485" t="s">
        <v>57</v>
      </c>
      <c r="G248" s="485"/>
    </row>
    <row r="249" spans="1:7">
      <c r="A249" s="485"/>
      <c r="B249" s="485"/>
      <c r="C249" s="485"/>
      <c r="D249" s="485"/>
      <c r="E249" s="485"/>
      <c r="F249" s="312" t="s">
        <v>49</v>
      </c>
      <c r="G249" s="313" t="s">
        <v>50</v>
      </c>
    </row>
    <row r="250" spans="1:7" ht="15">
      <c r="A250" s="314" t="s">
        <v>6680</v>
      </c>
      <c r="B250" s="314" t="s">
        <v>6723</v>
      </c>
      <c r="C250" s="267"/>
      <c r="D250" s="315">
        <v>0.26</v>
      </c>
      <c r="E250" s="507">
        <f>AVERAGE(D250:D252)</f>
        <v>0.15</v>
      </c>
      <c r="F250" s="507">
        <f>E250</f>
        <v>0.15</v>
      </c>
      <c r="G250" s="507">
        <v>0</v>
      </c>
    </row>
    <row r="251" spans="1:7" ht="15">
      <c r="A251" s="314" t="s">
        <v>6724</v>
      </c>
      <c r="B251" s="314" t="s">
        <v>6725</v>
      </c>
      <c r="C251" s="319"/>
      <c r="D251" s="315">
        <v>0.09</v>
      </c>
      <c r="E251" s="507"/>
      <c r="F251" s="507"/>
      <c r="G251" s="507"/>
    </row>
    <row r="252" spans="1:7" ht="15">
      <c r="A252" s="314" t="s">
        <v>6726</v>
      </c>
      <c r="B252" s="314" t="s">
        <v>6727</v>
      </c>
      <c r="C252" s="267"/>
      <c r="D252" s="315">
        <v>0.1</v>
      </c>
      <c r="E252" s="507"/>
      <c r="F252" s="507"/>
      <c r="G252" s="507"/>
    </row>
    <row r="253" spans="1:7">
      <c r="A253" s="203"/>
      <c r="B253" s="203"/>
      <c r="C253" s="203"/>
      <c r="D253" s="203"/>
      <c r="E253" s="203"/>
      <c r="F253" s="203"/>
      <c r="G253" s="203"/>
    </row>
    <row r="254" spans="1:7">
      <c r="A254" s="308" t="s">
        <v>0</v>
      </c>
      <c r="B254" s="308" t="s">
        <v>52</v>
      </c>
      <c r="C254" s="486" t="s">
        <v>45</v>
      </c>
      <c r="D254" s="486"/>
      <c r="E254" s="486"/>
      <c r="F254" s="308" t="s">
        <v>67</v>
      </c>
      <c r="G254" s="308" t="s">
        <v>53</v>
      </c>
    </row>
    <row r="255" spans="1:7" ht="14.25">
      <c r="A255" s="305" t="s">
        <v>6681</v>
      </c>
      <c r="B255" s="309" t="s">
        <v>43</v>
      </c>
      <c r="C255" s="509" t="s">
        <v>5853</v>
      </c>
      <c r="D255" s="510"/>
      <c r="E255" s="510"/>
      <c r="F255" s="310" t="s">
        <v>67</v>
      </c>
      <c r="G255" s="311">
        <f>F258</f>
        <v>0.22999999999999998</v>
      </c>
    </row>
    <row r="256" spans="1:7" ht="12.75" customHeight="1">
      <c r="A256" s="485" t="s">
        <v>46</v>
      </c>
      <c r="B256" s="485" t="s">
        <v>47</v>
      </c>
      <c r="C256" s="485" t="s">
        <v>54</v>
      </c>
      <c r="D256" s="485" t="s">
        <v>48</v>
      </c>
      <c r="E256" s="485" t="s">
        <v>55</v>
      </c>
      <c r="F256" s="485" t="s">
        <v>57</v>
      </c>
      <c r="G256" s="485"/>
    </row>
    <row r="257" spans="1:7">
      <c r="A257" s="485"/>
      <c r="B257" s="485"/>
      <c r="C257" s="485"/>
      <c r="D257" s="485"/>
      <c r="E257" s="485"/>
      <c r="F257" s="312" t="s">
        <v>49</v>
      </c>
      <c r="G257" s="313" t="s">
        <v>50</v>
      </c>
    </row>
    <row r="258" spans="1:7" ht="15">
      <c r="A258" s="314" t="s">
        <v>6605</v>
      </c>
      <c r="B258" s="314" t="s">
        <v>6606</v>
      </c>
      <c r="C258" s="267"/>
      <c r="D258" s="315">
        <v>0.1</v>
      </c>
      <c r="E258" s="507">
        <f>AVERAGE(D258:D260)</f>
        <v>0.22999999999999998</v>
      </c>
      <c r="F258" s="507">
        <f>E258</f>
        <v>0.22999999999999998</v>
      </c>
      <c r="G258" s="507">
        <v>0</v>
      </c>
    </row>
    <row r="259" spans="1:7" ht="15">
      <c r="A259" s="314" t="s">
        <v>6647</v>
      </c>
      <c r="B259" s="314" t="s">
        <v>6648</v>
      </c>
      <c r="C259" s="319"/>
      <c r="D259" s="315">
        <v>0.28999999999999998</v>
      </c>
      <c r="E259" s="507"/>
      <c r="F259" s="507"/>
      <c r="G259" s="507"/>
    </row>
    <row r="260" spans="1:7" ht="15">
      <c r="A260" s="314" t="s">
        <v>6611</v>
      </c>
      <c r="B260" s="314" t="s">
        <v>6612</v>
      </c>
      <c r="C260" s="267"/>
      <c r="D260" s="315">
        <v>0.3</v>
      </c>
      <c r="E260" s="507"/>
      <c r="F260" s="507"/>
      <c r="G260" s="507"/>
    </row>
    <row r="261" spans="1:7">
      <c r="A261" s="203"/>
      <c r="B261" s="203"/>
      <c r="C261" s="203"/>
      <c r="D261" s="203"/>
      <c r="E261" s="203"/>
      <c r="F261" s="203"/>
      <c r="G261" s="203"/>
    </row>
    <row r="262" spans="1:7">
      <c r="A262" s="204" t="s">
        <v>0</v>
      </c>
      <c r="B262" s="204" t="s">
        <v>52</v>
      </c>
      <c r="C262" s="486" t="s">
        <v>45</v>
      </c>
      <c r="D262" s="486"/>
      <c r="E262" s="486"/>
      <c r="F262" s="204" t="s">
        <v>67</v>
      </c>
      <c r="G262" s="204" t="s">
        <v>53</v>
      </c>
    </row>
    <row r="263" spans="1:7" ht="14.25">
      <c r="A263" s="200" t="s">
        <v>6682</v>
      </c>
      <c r="B263" s="205" t="s">
        <v>43</v>
      </c>
      <c r="C263" s="509" t="s">
        <v>6683</v>
      </c>
      <c r="D263" s="510"/>
      <c r="E263" s="510"/>
      <c r="F263" s="206" t="s">
        <v>67</v>
      </c>
      <c r="G263" s="207">
        <f>F266</f>
        <v>0.41850000000000004</v>
      </c>
    </row>
    <row r="264" spans="1:7">
      <c r="A264" s="485" t="s">
        <v>46</v>
      </c>
      <c r="B264" s="485" t="s">
        <v>47</v>
      </c>
      <c r="C264" s="485" t="s">
        <v>54</v>
      </c>
      <c r="D264" s="485" t="s">
        <v>48</v>
      </c>
      <c r="E264" s="485" t="s">
        <v>55</v>
      </c>
      <c r="F264" s="485" t="s">
        <v>57</v>
      </c>
      <c r="G264" s="485"/>
    </row>
    <row r="265" spans="1:7">
      <c r="A265" s="485"/>
      <c r="B265" s="485"/>
      <c r="C265" s="485"/>
      <c r="D265" s="485"/>
      <c r="E265" s="485"/>
      <c r="F265" s="208" t="s">
        <v>49</v>
      </c>
      <c r="G265" s="209" t="s">
        <v>50</v>
      </c>
    </row>
    <row r="266" spans="1:7" ht="15">
      <c r="A266" s="210" t="s">
        <v>6684</v>
      </c>
      <c r="B266" s="210"/>
      <c r="C266" s="267"/>
      <c r="D266" s="211">
        <f>83.7/200</f>
        <v>0.41850000000000004</v>
      </c>
      <c r="E266" s="507">
        <f>AVERAGE(D266:D268)</f>
        <v>0.41850000000000004</v>
      </c>
      <c r="F266" s="507">
        <f>E266</f>
        <v>0.41850000000000004</v>
      </c>
      <c r="G266" s="507">
        <v>0</v>
      </c>
    </row>
    <row r="267" spans="1:7" ht="15">
      <c r="A267" s="210"/>
      <c r="B267" s="210"/>
      <c r="C267" s="213"/>
      <c r="D267" s="211"/>
      <c r="E267" s="507"/>
      <c r="F267" s="507"/>
      <c r="G267" s="507"/>
    </row>
    <row r="268" spans="1:7" ht="15">
      <c r="A268" s="210"/>
      <c r="B268" s="210"/>
      <c r="C268" s="267"/>
      <c r="D268" s="211"/>
      <c r="E268" s="507"/>
      <c r="F268" s="507"/>
      <c r="G268" s="507"/>
    </row>
    <row r="269" spans="1:7">
      <c r="A269" s="203"/>
      <c r="B269" s="203"/>
      <c r="C269" s="203"/>
      <c r="D269" s="203"/>
      <c r="E269" s="203"/>
      <c r="F269" s="203"/>
      <c r="G269" s="203"/>
    </row>
    <row r="270" spans="1:7">
      <c r="A270" s="308" t="s">
        <v>0</v>
      </c>
      <c r="B270" s="308" t="s">
        <v>52</v>
      </c>
      <c r="C270" s="486" t="s">
        <v>45</v>
      </c>
      <c r="D270" s="486"/>
      <c r="E270" s="486"/>
      <c r="F270" s="308" t="s">
        <v>67</v>
      </c>
      <c r="G270" s="308" t="s">
        <v>53</v>
      </c>
    </row>
    <row r="271" spans="1:7" ht="14.25">
      <c r="A271" s="305" t="s">
        <v>6685</v>
      </c>
      <c r="B271" s="309" t="s">
        <v>43</v>
      </c>
      <c r="C271" s="509" t="s">
        <v>6686</v>
      </c>
      <c r="D271" s="510"/>
      <c r="E271" s="510"/>
      <c r="F271" s="310" t="s">
        <v>67</v>
      </c>
      <c r="G271" s="311">
        <f>F274</f>
        <v>43.73</v>
      </c>
    </row>
    <row r="272" spans="1:7" ht="12.75" customHeight="1">
      <c r="A272" s="485" t="s">
        <v>46</v>
      </c>
      <c r="B272" s="485" t="s">
        <v>47</v>
      </c>
      <c r="C272" s="485" t="s">
        <v>54</v>
      </c>
      <c r="D272" s="485" t="s">
        <v>48</v>
      </c>
      <c r="E272" s="485" t="s">
        <v>55</v>
      </c>
      <c r="F272" s="485" t="s">
        <v>57</v>
      </c>
      <c r="G272" s="485"/>
    </row>
    <row r="273" spans="1:7">
      <c r="A273" s="485"/>
      <c r="B273" s="485"/>
      <c r="C273" s="485"/>
      <c r="D273" s="485"/>
      <c r="E273" s="485"/>
      <c r="F273" s="312" t="s">
        <v>49</v>
      </c>
      <c r="G273" s="313" t="s">
        <v>50</v>
      </c>
    </row>
    <row r="274" spans="1:7" ht="15">
      <c r="A274" s="314" t="s">
        <v>6597</v>
      </c>
      <c r="B274" s="314" t="s">
        <v>6598</v>
      </c>
      <c r="C274" s="267"/>
      <c r="D274" s="315">
        <v>46.46</v>
      </c>
      <c r="E274" s="507">
        <f>AVERAGE(D274:D276)</f>
        <v>43.73</v>
      </c>
      <c r="F274" s="507">
        <f>E274</f>
        <v>43.73</v>
      </c>
      <c r="G274" s="507">
        <v>0</v>
      </c>
    </row>
    <row r="275" spans="1:7" ht="15">
      <c r="A275" s="314" t="s">
        <v>6615</v>
      </c>
      <c r="B275" s="314" t="s">
        <v>6616</v>
      </c>
      <c r="C275" s="319"/>
      <c r="D275" s="315">
        <v>39.93</v>
      </c>
      <c r="E275" s="507"/>
      <c r="F275" s="507"/>
      <c r="G275" s="507"/>
    </row>
    <row r="276" spans="1:7" ht="15">
      <c r="A276" s="314" t="s">
        <v>6605</v>
      </c>
      <c r="B276" s="314" t="s">
        <v>6606</v>
      </c>
      <c r="C276" s="267"/>
      <c r="D276" s="315">
        <v>44.8</v>
      </c>
      <c r="E276" s="507"/>
      <c r="F276" s="507"/>
      <c r="G276" s="507"/>
    </row>
    <row r="277" spans="1:7">
      <c r="A277" s="203"/>
      <c r="B277" s="203"/>
      <c r="C277" s="203"/>
      <c r="D277" s="203"/>
      <c r="E277" s="203"/>
      <c r="F277" s="203"/>
      <c r="G277" s="203"/>
    </row>
    <row r="278" spans="1:7">
      <c r="A278" s="204" t="s">
        <v>0</v>
      </c>
      <c r="B278" s="204" t="s">
        <v>52</v>
      </c>
      <c r="C278" s="486" t="s">
        <v>45</v>
      </c>
      <c r="D278" s="486"/>
      <c r="E278" s="486"/>
      <c r="F278" s="204" t="s">
        <v>67</v>
      </c>
      <c r="G278" s="204" t="s">
        <v>53</v>
      </c>
    </row>
    <row r="279" spans="1:7" ht="14.25">
      <c r="A279" s="200" t="s">
        <v>6688</v>
      </c>
      <c r="B279" s="205" t="s">
        <v>43</v>
      </c>
      <c r="C279" s="509" t="s">
        <v>6733</v>
      </c>
      <c r="D279" s="510"/>
      <c r="E279" s="510"/>
      <c r="F279" s="206" t="s">
        <v>67</v>
      </c>
      <c r="G279" s="207">
        <f>F282</f>
        <v>3.8133333333333339</v>
      </c>
    </row>
    <row r="280" spans="1:7">
      <c r="A280" s="485" t="s">
        <v>46</v>
      </c>
      <c r="B280" s="485" t="s">
        <v>47</v>
      </c>
      <c r="C280" s="485" t="s">
        <v>54</v>
      </c>
      <c r="D280" s="485" t="s">
        <v>48</v>
      </c>
      <c r="E280" s="485" t="s">
        <v>55</v>
      </c>
      <c r="F280" s="485" t="s">
        <v>57</v>
      </c>
      <c r="G280" s="485"/>
    </row>
    <row r="281" spans="1:7">
      <c r="A281" s="485"/>
      <c r="B281" s="485"/>
      <c r="C281" s="485"/>
      <c r="D281" s="485"/>
      <c r="E281" s="485"/>
      <c r="F281" s="208" t="s">
        <v>49</v>
      </c>
      <c r="G281" s="209" t="s">
        <v>50</v>
      </c>
    </row>
    <row r="282" spans="1:7" ht="15">
      <c r="A282" s="314" t="s">
        <v>6611</v>
      </c>
      <c r="B282" s="314" t="s">
        <v>6612</v>
      </c>
      <c r="C282" s="267"/>
      <c r="D282" s="315">
        <v>3.96</v>
      </c>
      <c r="E282" s="507">
        <f>AVERAGE(D282:D284)</f>
        <v>3.8133333333333339</v>
      </c>
      <c r="F282" s="507">
        <f>E282</f>
        <v>3.8133333333333339</v>
      </c>
      <c r="G282" s="507">
        <v>0</v>
      </c>
    </row>
    <row r="283" spans="1:7" ht="15">
      <c r="A283" s="314" t="s">
        <v>6541</v>
      </c>
      <c r="B283" s="314" t="s">
        <v>6610</v>
      </c>
      <c r="C283" s="213"/>
      <c r="D283" s="315">
        <v>3.69</v>
      </c>
      <c r="E283" s="507"/>
      <c r="F283" s="507"/>
      <c r="G283" s="507"/>
    </row>
    <row r="284" spans="1:7" ht="15">
      <c r="A284" s="314" t="s">
        <v>6653</v>
      </c>
      <c r="B284" s="314" t="s">
        <v>6654</v>
      </c>
      <c r="C284" s="267"/>
      <c r="D284" s="315">
        <v>3.79</v>
      </c>
      <c r="E284" s="507"/>
      <c r="F284" s="507"/>
      <c r="G284" s="507"/>
    </row>
    <row r="285" spans="1:7">
      <c r="A285" s="203"/>
      <c r="B285" s="203"/>
      <c r="C285" s="203"/>
      <c r="D285" s="203"/>
      <c r="E285" s="203"/>
      <c r="F285" s="203"/>
      <c r="G285" s="203"/>
    </row>
    <row r="286" spans="1:7">
      <c r="A286" s="204" t="s">
        <v>0</v>
      </c>
      <c r="B286" s="204" t="s">
        <v>52</v>
      </c>
      <c r="C286" s="486" t="s">
        <v>45</v>
      </c>
      <c r="D286" s="486"/>
      <c r="E286" s="486"/>
      <c r="F286" s="204" t="s">
        <v>67</v>
      </c>
      <c r="G286" s="204" t="s">
        <v>53</v>
      </c>
    </row>
    <row r="287" spans="1:7" ht="14.25">
      <c r="A287" s="200" t="s">
        <v>6689</v>
      </c>
      <c r="B287" s="205" t="s">
        <v>43</v>
      </c>
      <c r="C287" s="509" t="s">
        <v>6690</v>
      </c>
      <c r="D287" s="510"/>
      <c r="E287" s="510"/>
      <c r="F287" s="206" t="s">
        <v>67</v>
      </c>
      <c r="G287" s="207">
        <f>F290</f>
        <v>5.6666666666666671E-2</v>
      </c>
    </row>
    <row r="288" spans="1:7">
      <c r="A288" s="485" t="s">
        <v>46</v>
      </c>
      <c r="B288" s="485" t="s">
        <v>47</v>
      </c>
      <c r="C288" s="485" t="s">
        <v>54</v>
      </c>
      <c r="D288" s="485" t="s">
        <v>48</v>
      </c>
      <c r="E288" s="485" t="s">
        <v>55</v>
      </c>
      <c r="F288" s="485" t="s">
        <v>57</v>
      </c>
      <c r="G288" s="485"/>
    </row>
    <row r="289" spans="1:7">
      <c r="A289" s="485"/>
      <c r="B289" s="485"/>
      <c r="C289" s="485"/>
      <c r="D289" s="485"/>
      <c r="E289" s="485"/>
      <c r="F289" s="208" t="s">
        <v>49</v>
      </c>
      <c r="G289" s="209" t="s">
        <v>50</v>
      </c>
    </row>
    <row r="290" spans="1:7" ht="15">
      <c r="A290" s="314" t="s">
        <v>6691</v>
      </c>
      <c r="B290" s="314" t="s">
        <v>6728</v>
      </c>
      <c r="C290" s="267"/>
      <c r="D290" s="315">
        <v>0.09</v>
      </c>
      <c r="E290" s="507">
        <f>AVERAGE(D290:D292)</f>
        <v>5.6666666666666671E-2</v>
      </c>
      <c r="F290" s="507">
        <f>E290</f>
        <v>5.6666666666666671E-2</v>
      </c>
      <c r="G290" s="507">
        <v>0</v>
      </c>
    </row>
    <row r="291" spans="1:7" ht="15">
      <c r="A291" s="314" t="s">
        <v>6729</v>
      </c>
      <c r="B291" s="314" t="s">
        <v>6730</v>
      </c>
      <c r="C291" s="213"/>
      <c r="D291" s="315">
        <v>0.04</v>
      </c>
      <c r="E291" s="507"/>
      <c r="F291" s="507"/>
      <c r="G291" s="507"/>
    </row>
    <row r="292" spans="1:7" ht="15">
      <c r="A292" s="314" t="s">
        <v>6731</v>
      </c>
      <c r="B292" s="314" t="s">
        <v>6732</v>
      </c>
      <c r="C292" s="267"/>
      <c r="D292" s="315">
        <v>0.04</v>
      </c>
      <c r="E292" s="507"/>
      <c r="F292" s="507"/>
      <c r="G292" s="507"/>
    </row>
    <row r="293" spans="1:7">
      <c r="A293" s="203"/>
      <c r="B293" s="203"/>
      <c r="C293" s="203"/>
      <c r="D293" s="203"/>
      <c r="E293" s="203"/>
      <c r="F293" s="203"/>
      <c r="G293" s="203"/>
    </row>
    <row r="294" spans="1:7">
      <c r="A294" s="308" t="s">
        <v>0</v>
      </c>
      <c r="B294" s="308" t="s">
        <v>52</v>
      </c>
      <c r="C294" s="486" t="s">
        <v>45</v>
      </c>
      <c r="D294" s="486"/>
      <c r="E294" s="486"/>
      <c r="F294" s="308" t="s">
        <v>67</v>
      </c>
      <c r="G294" s="308" t="s">
        <v>53</v>
      </c>
    </row>
    <row r="295" spans="1:7" ht="14.25">
      <c r="A295" s="305" t="s">
        <v>6692</v>
      </c>
      <c r="B295" s="309" t="s">
        <v>43</v>
      </c>
      <c r="C295" s="509" t="s">
        <v>6693</v>
      </c>
      <c r="D295" s="510"/>
      <c r="E295" s="510"/>
      <c r="F295" s="310" t="s">
        <v>67</v>
      </c>
      <c r="G295" s="311">
        <f>F298</f>
        <v>749.32999999999993</v>
      </c>
    </row>
    <row r="296" spans="1:7" ht="12.75" customHeight="1">
      <c r="A296" s="485" t="s">
        <v>46</v>
      </c>
      <c r="B296" s="485" t="s">
        <v>47</v>
      </c>
      <c r="C296" s="485" t="s">
        <v>54</v>
      </c>
      <c r="D296" s="485" t="s">
        <v>48</v>
      </c>
      <c r="E296" s="485" t="s">
        <v>55</v>
      </c>
      <c r="F296" s="485" t="s">
        <v>57</v>
      </c>
      <c r="G296" s="485"/>
    </row>
    <row r="297" spans="1:7">
      <c r="A297" s="485"/>
      <c r="B297" s="485"/>
      <c r="C297" s="485"/>
      <c r="D297" s="485"/>
      <c r="E297" s="485"/>
      <c r="F297" s="312" t="s">
        <v>49</v>
      </c>
      <c r="G297" s="313" t="s">
        <v>50</v>
      </c>
    </row>
    <row r="298" spans="1:7" ht="15">
      <c r="A298" s="314" t="s">
        <v>6658</v>
      </c>
      <c r="B298" s="314" t="s">
        <v>6734</v>
      </c>
      <c r="C298" s="267"/>
      <c r="D298" s="315">
        <v>703</v>
      </c>
      <c r="E298" s="507">
        <f>AVERAGE(D298:D300)</f>
        <v>749.32999999999993</v>
      </c>
      <c r="F298" s="507">
        <f>E298</f>
        <v>749.32999999999993</v>
      </c>
      <c r="G298" s="507">
        <v>0</v>
      </c>
    </row>
    <row r="299" spans="1:7" ht="15">
      <c r="A299" s="314" t="s">
        <v>6694</v>
      </c>
      <c r="B299" s="314" t="s">
        <v>6735</v>
      </c>
      <c r="C299" s="319"/>
      <c r="D299" s="315">
        <v>755</v>
      </c>
      <c r="E299" s="507"/>
      <c r="F299" s="507"/>
      <c r="G299" s="507"/>
    </row>
    <row r="300" spans="1:7" ht="15">
      <c r="A300" s="314" t="s">
        <v>6651</v>
      </c>
      <c r="B300" s="314" t="s">
        <v>6652</v>
      </c>
      <c r="C300" s="267"/>
      <c r="D300" s="315">
        <v>789.99</v>
      </c>
      <c r="E300" s="507"/>
      <c r="F300" s="507"/>
      <c r="G300" s="507"/>
    </row>
    <row r="301" spans="1:7">
      <c r="A301" s="203"/>
      <c r="B301" s="203"/>
      <c r="C301" s="203"/>
      <c r="D301" s="203"/>
      <c r="E301" s="203"/>
      <c r="F301" s="203"/>
      <c r="G301" s="203"/>
    </row>
    <row r="302" spans="1:7">
      <c r="A302" s="308" t="s">
        <v>0</v>
      </c>
      <c r="B302" s="308" t="s">
        <v>52</v>
      </c>
      <c r="C302" s="486" t="s">
        <v>45</v>
      </c>
      <c r="D302" s="486"/>
      <c r="E302" s="486"/>
      <c r="F302" s="308" t="s">
        <v>67</v>
      </c>
      <c r="G302" s="308" t="s">
        <v>53</v>
      </c>
    </row>
    <row r="303" spans="1:7" ht="14.25">
      <c r="A303" s="305" t="s">
        <v>6695</v>
      </c>
      <c r="B303" s="309" t="s">
        <v>43</v>
      </c>
      <c r="C303" s="509" t="s">
        <v>6696</v>
      </c>
      <c r="D303" s="510"/>
      <c r="E303" s="510"/>
      <c r="F303" s="310" t="s">
        <v>67</v>
      </c>
      <c r="G303" s="311">
        <f>F306</f>
        <v>53.993333333333339</v>
      </c>
    </row>
    <row r="304" spans="1:7" ht="12.75" customHeight="1">
      <c r="A304" s="485" t="s">
        <v>46</v>
      </c>
      <c r="B304" s="485" t="s">
        <v>47</v>
      </c>
      <c r="C304" s="485" t="s">
        <v>54</v>
      </c>
      <c r="D304" s="485" t="s">
        <v>48</v>
      </c>
      <c r="E304" s="485" t="s">
        <v>55</v>
      </c>
      <c r="F304" s="485" t="s">
        <v>57</v>
      </c>
      <c r="G304" s="485"/>
    </row>
    <row r="305" spans="1:7">
      <c r="A305" s="485"/>
      <c r="B305" s="485"/>
      <c r="C305" s="485"/>
      <c r="D305" s="485"/>
      <c r="E305" s="485"/>
      <c r="F305" s="312" t="s">
        <v>49</v>
      </c>
      <c r="G305" s="313" t="s">
        <v>50</v>
      </c>
    </row>
    <row r="306" spans="1:7" ht="15">
      <c r="A306" s="314" t="s">
        <v>6617</v>
      </c>
      <c r="B306" s="314" t="s">
        <v>6618</v>
      </c>
      <c r="C306" s="267"/>
      <c r="D306" s="315">
        <v>39.9</v>
      </c>
      <c r="E306" s="507">
        <f>AVERAGE(D306:D308)</f>
        <v>53.993333333333339</v>
      </c>
      <c r="F306" s="507">
        <f>E306</f>
        <v>53.993333333333339</v>
      </c>
      <c r="G306" s="507">
        <v>0</v>
      </c>
    </row>
    <row r="307" spans="1:7" ht="15">
      <c r="A307" s="314" t="s">
        <v>6619</v>
      </c>
      <c r="B307" s="314" t="s">
        <v>6620</v>
      </c>
      <c r="C307" s="319"/>
      <c r="D307" s="315">
        <v>48.28</v>
      </c>
      <c r="E307" s="507"/>
      <c r="F307" s="507"/>
      <c r="G307" s="507"/>
    </row>
    <row r="308" spans="1:7" ht="15">
      <c r="A308" s="314" t="s">
        <v>6621</v>
      </c>
      <c r="B308" s="314" t="s">
        <v>6622</v>
      </c>
      <c r="C308" s="267"/>
      <c r="D308" s="315">
        <v>73.8</v>
      </c>
      <c r="E308" s="507"/>
      <c r="F308" s="507"/>
      <c r="G308" s="507"/>
    </row>
    <row r="309" spans="1:7">
      <c r="A309" s="203"/>
      <c r="B309" s="203"/>
      <c r="C309" s="203"/>
      <c r="D309" s="203"/>
      <c r="E309" s="203"/>
      <c r="F309" s="203"/>
      <c r="G309" s="203"/>
    </row>
    <row r="310" spans="1:7">
      <c r="A310" s="308" t="s">
        <v>0</v>
      </c>
      <c r="B310" s="308" t="s">
        <v>52</v>
      </c>
      <c r="C310" s="486" t="s">
        <v>45</v>
      </c>
      <c r="D310" s="486"/>
      <c r="E310" s="486"/>
      <c r="F310" s="308" t="s">
        <v>67</v>
      </c>
      <c r="G310" s="308" t="s">
        <v>53</v>
      </c>
    </row>
    <row r="311" spans="1:7" ht="14.25">
      <c r="A311" s="305" t="s">
        <v>6697</v>
      </c>
      <c r="B311" s="309" t="s">
        <v>43</v>
      </c>
      <c r="C311" s="509" t="s">
        <v>6698</v>
      </c>
      <c r="D311" s="510"/>
      <c r="E311" s="510"/>
      <c r="F311" s="310" t="s">
        <v>67</v>
      </c>
      <c r="G311" s="311">
        <f>F314</f>
        <v>95.95</v>
      </c>
    </row>
    <row r="312" spans="1:7" ht="12.75" customHeight="1">
      <c r="A312" s="485" t="s">
        <v>46</v>
      </c>
      <c r="B312" s="485" t="s">
        <v>47</v>
      </c>
      <c r="C312" s="485" t="s">
        <v>54</v>
      </c>
      <c r="D312" s="485" t="s">
        <v>48</v>
      </c>
      <c r="E312" s="485" t="s">
        <v>55</v>
      </c>
      <c r="F312" s="485" t="s">
        <v>57</v>
      </c>
      <c r="G312" s="485"/>
    </row>
    <row r="313" spans="1:7">
      <c r="A313" s="485"/>
      <c r="B313" s="485"/>
      <c r="C313" s="485"/>
      <c r="D313" s="485"/>
      <c r="E313" s="485"/>
      <c r="F313" s="312" t="s">
        <v>49</v>
      </c>
      <c r="G313" s="313" t="s">
        <v>50</v>
      </c>
    </row>
    <row r="314" spans="1:7" ht="15">
      <c r="A314" s="314" t="s">
        <v>6649</v>
      </c>
      <c r="B314" s="314" t="s">
        <v>6650</v>
      </c>
      <c r="C314" s="267"/>
      <c r="D314" s="315">
        <v>82</v>
      </c>
      <c r="E314" s="507">
        <f>AVERAGE(D314:D316)</f>
        <v>95.95</v>
      </c>
      <c r="F314" s="507">
        <f>E314</f>
        <v>95.95</v>
      </c>
      <c r="G314" s="507">
        <v>0</v>
      </c>
    </row>
    <row r="315" spans="1:7" ht="15">
      <c r="A315" s="314"/>
      <c r="B315" s="314"/>
      <c r="C315" s="319"/>
      <c r="D315" s="315"/>
      <c r="E315" s="507"/>
      <c r="F315" s="507"/>
      <c r="G315" s="507"/>
    </row>
    <row r="316" spans="1:7" ht="15">
      <c r="A316" s="314" t="s">
        <v>6651</v>
      </c>
      <c r="B316" s="314" t="s">
        <v>6652</v>
      </c>
      <c r="C316" s="267"/>
      <c r="D316" s="315">
        <v>109.9</v>
      </c>
      <c r="E316" s="507"/>
      <c r="F316" s="507"/>
      <c r="G316" s="507"/>
    </row>
    <row r="317" spans="1:7">
      <c r="A317" s="203"/>
      <c r="B317" s="203"/>
      <c r="C317" s="203"/>
      <c r="D317" s="203"/>
      <c r="E317" s="203"/>
      <c r="F317" s="203"/>
      <c r="G317" s="203"/>
    </row>
    <row r="318" spans="1:7">
      <c r="A318" s="308" t="s">
        <v>0</v>
      </c>
      <c r="B318" s="308" t="s">
        <v>52</v>
      </c>
      <c r="C318" s="486" t="s">
        <v>45</v>
      </c>
      <c r="D318" s="486"/>
      <c r="E318" s="486"/>
      <c r="F318" s="308" t="s">
        <v>67</v>
      </c>
      <c r="G318" s="308" t="s">
        <v>53</v>
      </c>
    </row>
    <row r="319" spans="1:7" ht="14.25">
      <c r="A319" s="305" t="s">
        <v>6699</v>
      </c>
      <c r="B319" s="309" t="s">
        <v>43</v>
      </c>
      <c r="C319" s="509" t="s">
        <v>6700</v>
      </c>
      <c r="D319" s="510"/>
      <c r="E319" s="510"/>
      <c r="F319" s="310" t="s">
        <v>67</v>
      </c>
      <c r="G319" s="311">
        <f>F322</f>
        <v>1.6233333333333333</v>
      </c>
    </row>
    <row r="320" spans="1:7" ht="12.75" customHeight="1">
      <c r="A320" s="485" t="s">
        <v>46</v>
      </c>
      <c r="B320" s="485" t="s">
        <v>47</v>
      </c>
      <c r="C320" s="485" t="s">
        <v>54</v>
      </c>
      <c r="D320" s="485" t="s">
        <v>48</v>
      </c>
      <c r="E320" s="485" t="s">
        <v>55</v>
      </c>
      <c r="F320" s="485" t="s">
        <v>57</v>
      </c>
      <c r="G320" s="485"/>
    </row>
    <row r="321" spans="1:7">
      <c r="A321" s="485"/>
      <c r="B321" s="485"/>
      <c r="C321" s="485"/>
      <c r="D321" s="485"/>
      <c r="E321" s="485"/>
      <c r="F321" s="312" t="s">
        <v>49</v>
      </c>
      <c r="G321" s="313" t="s">
        <v>50</v>
      </c>
    </row>
    <row r="322" spans="1:7" ht="15">
      <c r="A322" s="314" t="s">
        <v>6605</v>
      </c>
      <c r="B322" s="314" t="s">
        <v>6606</v>
      </c>
      <c r="C322" s="267"/>
      <c r="D322" s="315">
        <v>1.2</v>
      </c>
      <c r="E322" s="507">
        <f>AVERAGE(D322:D324)</f>
        <v>1.6233333333333333</v>
      </c>
      <c r="F322" s="507">
        <f>E322</f>
        <v>1.6233333333333333</v>
      </c>
      <c r="G322" s="507">
        <v>0</v>
      </c>
    </row>
    <row r="323" spans="1:7" ht="15">
      <c r="A323" s="314" t="s">
        <v>6615</v>
      </c>
      <c r="B323" s="314" t="s">
        <v>6616</v>
      </c>
      <c r="C323" s="319"/>
      <c r="D323" s="315">
        <v>2.06</v>
      </c>
      <c r="E323" s="507"/>
      <c r="F323" s="507"/>
      <c r="G323" s="507"/>
    </row>
    <row r="324" spans="1:7" ht="15">
      <c r="A324" s="314" t="s">
        <v>6638</v>
      </c>
      <c r="B324" s="314" t="s">
        <v>6639</v>
      </c>
      <c r="C324" s="267"/>
      <c r="D324" s="315">
        <v>1.61</v>
      </c>
      <c r="E324" s="507"/>
      <c r="F324" s="507"/>
      <c r="G324" s="507"/>
    </row>
    <row r="325" spans="1:7">
      <c r="A325" s="203"/>
      <c r="B325" s="203"/>
      <c r="C325" s="203"/>
      <c r="D325" s="203"/>
      <c r="E325" s="203"/>
      <c r="F325" s="203"/>
      <c r="G325" s="203"/>
    </row>
    <row r="326" spans="1:7">
      <c r="A326" s="308" t="s">
        <v>0</v>
      </c>
      <c r="B326" s="308" t="s">
        <v>52</v>
      </c>
      <c r="C326" s="486" t="s">
        <v>45</v>
      </c>
      <c r="D326" s="486"/>
      <c r="E326" s="486"/>
      <c r="F326" s="308" t="s">
        <v>67</v>
      </c>
      <c r="G326" s="308" t="s">
        <v>53</v>
      </c>
    </row>
    <row r="327" spans="1:7" ht="14.25">
      <c r="A327" s="305" t="s">
        <v>6701</v>
      </c>
      <c r="B327" s="309" t="s">
        <v>43</v>
      </c>
      <c r="C327" s="509" t="s">
        <v>6453</v>
      </c>
      <c r="D327" s="510"/>
      <c r="E327" s="510"/>
      <c r="F327" s="310" t="s">
        <v>67</v>
      </c>
      <c r="G327" s="311">
        <f>F330</f>
        <v>47.113333333333323</v>
      </c>
    </row>
    <row r="328" spans="1:7" ht="12.75" customHeight="1">
      <c r="A328" s="485" t="s">
        <v>46</v>
      </c>
      <c r="B328" s="485" t="s">
        <v>47</v>
      </c>
      <c r="C328" s="485" t="s">
        <v>54</v>
      </c>
      <c r="D328" s="485" t="s">
        <v>48</v>
      </c>
      <c r="E328" s="485" t="s">
        <v>55</v>
      </c>
      <c r="F328" s="485" t="s">
        <v>57</v>
      </c>
      <c r="G328" s="485"/>
    </row>
    <row r="329" spans="1:7">
      <c r="A329" s="485"/>
      <c r="B329" s="485"/>
      <c r="C329" s="485"/>
      <c r="D329" s="485"/>
      <c r="E329" s="485"/>
      <c r="F329" s="312" t="s">
        <v>49</v>
      </c>
      <c r="G329" s="313" t="s">
        <v>50</v>
      </c>
    </row>
    <row r="330" spans="1:7" ht="15">
      <c r="A330" s="314" t="s">
        <v>6617</v>
      </c>
      <c r="B330" s="314" t="s">
        <v>6618</v>
      </c>
      <c r="C330" s="267"/>
      <c r="D330" s="315">
        <v>39.68</v>
      </c>
      <c r="E330" s="507">
        <f>AVERAGE(D330:D332)</f>
        <v>47.113333333333323</v>
      </c>
      <c r="F330" s="507">
        <f>E330</f>
        <v>47.113333333333323</v>
      </c>
      <c r="G330" s="507">
        <v>0</v>
      </c>
    </row>
    <row r="331" spans="1:7" ht="15">
      <c r="A331" s="314" t="s">
        <v>6619</v>
      </c>
      <c r="B331" s="314" t="s">
        <v>6620</v>
      </c>
      <c r="C331" s="319"/>
      <c r="D331" s="315">
        <v>48.83</v>
      </c>
      <c r="E331" s="507"/>
      <c r="F331" s="507"/>
      <c r="G331" s="507"/>
    </row>
    <row r="332" spans="1:7" ht="15">
      <c r="A332" s="314" t="s">
        <v>6621</v>
      </c>
      <c r="B332" s="314" t="s">
        <v>6622</v>
      </c>
      <c r="C332" s="267"/>
      <c r="D332" s="315">
        <v>52.83</v>
      </c>
      <c r="E332" s="507"/>
      <c r="F332" s="507"/>
      <c r="G332" s="507"/>
    </row>
    <row r="333" spans="1:7">
      <c r="A333" s="203"/>
      <c r="B333" s="203"/>
      <c r="C333" s="203"/>
      <c r="D333" s="203"/>
      <c r="E333" s="203"/>
      <c r="F333" s="203"/>
      <c r="G333" s="203"/>
    </row>
    <row r="334" spans="1:7">
      <c r="A334" s="308" t="s">
        <v>0</v>
      </c>
      <c r="B334" s="308" t="s">
        <v>52</v>
      </c>
      <c r="C334" s="486" t="s">
        <v>45</v>
      </c>
      <c r="D334" s="486"/>
      <c r="E334" s="486"/>
      <c r="F334" s="308" t="s">
        <v>67</v>
      </c>
      <c r="G334" s="308" t="s">
        <v>53</v>
      </c>
    </row>
    <row r="335" spans="1:7" ht="14.25">
      <c r="A335" s="305" t="s">
        <v>6702</v>
      </c>
      <c r="B335" s="309" t="s">
        <v>43</v>
      </c>
      <c r="C335" s="509" t="s">
        <v>6736</v>
      </c>
      <c r="D335" s="510"/>
      <c r="E335" s="510"/>
      <c r="F335" s="310" t="s">
        <v>67</v>
      </c>
      <c r="G335" s="311">
        <f>F338</f>
        <v>2.1766666666666667</v>
      </c>
    </row>
    <row r="336" spans="1:7" ht="12.75" customHeight="1">
      <c r="A336" s="485" t="s">
        <v>46</v>
      </c>
      <c r="B336" s="485" t="s">
        <v>47</v>
      </c>
      <c r="C336" s="485" t="s">
        <v>54</v>
      </c>
      <c r="D336" s="485" t="s">
        <v>48</v>
      </c>
      <c r="E336" s="485" t="s">
        <v>55</v>
      </c>
      <c r="F336" s="485" t="s">
        <v>57</v>
      </c>
      <c r="G336" s="485"/>
    </row>
    <row r="337" spans="1:7">
      <c r="A337" s="485"/>
      <c r="B337" s="485"/>
      <c r="C337" s="485"/>
      <c r="D337" s="485"/>
      <c r="E337" s="485"/>
      <c r="F337" s="312" t="s">
        <v>49</v>
      </c>
      <c r="G337" s="313" t="s">
        <v>50</v>
      </c>
    </row>
    <row r="338" spans="1:7" ht="15">
      <c r="A338" s="314" t="s">
        <v>6599</v>
      </c>
      <c r="B338" s="314" t="s">
        <v>6600</v>
      </c>
      <c r="C338" s="267"/>
      <c r="D338" s="315">
        <v>2.7</v>
      </c>
      <c r="E338" s="507">
        <f>AVERAGE(D338:D340)</f>
        <v>2.1766666666666667</v>
      </c>
      <c r="F338" s="507">
        <f>E338</f>
        <v>2.1766666666666667</v>
      </c>
      <c r="G338" s="507">
        <v>0</v>
      </c>
    </row>
    <row r="339" spans="1:7" ht="15">
      <c r="A339" s="314" t="s">
        <v>6541</v>
      </c>
      <c r="B339" s="314" t="s">
        <v>6737</v>
      </c>
      <c r="C339" s="319"/>
      <c r="D339" s="315">
        <v>1.88</v>
      </c>
      <c r="E339" s="507"/>
      <c r="F339" s="507"/>
      <c r="G339" s="507"/>
    </row>
    <row r="340" spans="1:7" ht="15">
      <c r="A340" s="314" t="s">
        <v>6601</v>
      </c>
      <c r="B340" s="314" t="s">
        <v>6718</v>
      </c>
      <c r="C340" s="267"/>
      <c r="D340" s="315">
        <v>1.95</v>
      </c>
      <c r="E340" s="507"/>
      <c r="F340" s="507"/>
      <c r="G340" s="507"/>
    </row>
    <row r="341" spans="1:7">
      <c r="A341" s="203"/>
      <c r="B341" s="203"/>
      <c r="C341" s="203"/>
      <c r="D341" s="203"/>
      <c r="E341" s="203"/>
      <c r="F341" s="203"/>
      <c r="G341" s="203"/>
    </row>
    <row r="342" spans="1:7">
      <c r="A342" s="204" t="s">
        <v>0</v>
      </c>
      <c r="B342" s="204" t="s">
        <v>52</v>
      </c>
      <c r="C342" s="486" t="s">
        <v>45</v>
      </c>
      <c r="D342" s="486"/>
      <c r="E342" s="486"/>
      <c r="F342" s="204" t="s">
        <v>67</v>
      </c>
      <c r="G342" s="204" t="s">
        <v>53</v>
      </c>
    </row>
    <row r="343" spans="1:7" ht="14.25">
      <c r="A343" s="200" t="s">
        <v>6703</v>
      </c>
      <c r="B343" s="205" t="s">
        <v>43</v>
      </c>
      <c r="C343" s="509" t="s">
        <v>6704</v>
      </c>
      <c r="D343" s="510"/>
      <c r="E343" s="510"/>
      <c r="F343" s="206" t="s">
        <v>67</v>
      </c>
      <c r="G343" s="207">
        <f>F346</f>
        <v>22.849999999999998</v>
      </c>
    </row>
    <row r="344" spans="1:7">
      <c r="A344" s="485" t="s">
        <v>46</v>
      </c>
      <c r="B344" s="485" t="s">
        <v>47</v>
      </c>
      <c r="C344" s="485" t="s">
        <v>54</v>
      </c>
      <c r="D344" s="485" t="s">
        <v>48</v>
      </c>
      <c r="E344" s="485" t="s">
        <v>55</v>
      </c>
      <c r="F344" s="485" t="s">
        <v>57</v>
      </c>
      <c r="G344" s="485"/>
    </row>
    <row r="345" spans="1:7">
      <c r="A345" s="485"/>
      <c r="B345" s="485"/>
      <c r="C345" s="485"/>
      <c r="D345" s="485"/>
      <c r="E345" s="485"/>
      <c r="F345" s="208" t="s">
        <v>49</v>
      </c>
      <c r="G345" s="209" t="s">
        <v>50</v>
      </c>
    </row>
    <row r="346" spans="1:7" ht="15">
      <c r="A346" s="210" t="s">
        <v>6687</v>
      </c>
      <c r="B346" s="210"/>
      <c r="C346" s="267"/>
      <c r="D346" s="211">
        <v>14.55</v>
      </c>
      <c r="E346" s="507">
        <f>AVERAGE(D346:D348)</f>
        <v>22.849999999999998</v>
      </c>
      <c r="F346" s="507">
        <f>E346</f>
        <v>22.849999999999998</v>
      </c>
      <c r="G346" s="507">
        <v>0</v>
      </c>
    </row>
    <row r="347" spans="1:7" ht="15">
      <c r="A347" s="210" t="s">
        <v>6663</v>
      </c>
      <c r="B347" s="210"/>
      <c r="C347" s="213"/>
      <c r="D347" s="211">
        <v>34.840000000000003</v>
      </c>
      <c r="E347" s="507"/>
      <c r="F347" s="507"/>
      <c r="G347" s="507"/>
    </row>
    <row r="348" spans="1:7" ht="15">
      <c r="A348" s="210" t="s">
        <v>6608</v>
      </c>
      <c r="B348" s="210"/>
      <c r="C348" s="267"/>
      <c r="D348" s="211">
        <v>19.16</v>
      </c>
      <c r="E348" s="507"/>
      <c r="F348" s="507"/>
      <c r="G348" s="507"/>
    </row>
    <row r="349" spans="1:7">
      <c r="A349" s="203"/>
      <c r="B349" s="203"/>
      <c r="C349" s="203"/>
      <c r="D349" s="203"/>
      <c r="E349" s="203"/>
      <c r="F349" s="203"/>
      <c r="G349" s="203"/>
    </row>
    <row r="350" spans="1:7">
      <c r="A350" s="308" t="s">
        <v>0</v>
      </c>
      <c r="B350" s="308" t="s">
        <v>52</v>
      </c>
      <c r="C350" s="486" t="s">
        <v>45</v>
      </c>
      <c r="D350" s="486"/>
      <c r="E350" s="486"/>
      <c r="F350" s="308" t="s">
        <v>67</v>
      </c>
      <c r="G350" s="308" t="s">
        <v>53</v>
      </c>
    </row>
    <row r="351" spans="1:7" ht="14.25">
      <c r="A351" s="305" t="s">
        <v>6705</v>
      </c>
      <c r="B351" s="309" t="s">
        <v>43</v>
      </c>
      <c r="C351" s="509" t="s">
        <v>6738</v>
      </c>
      <c r="D351" s="510"/>
      <c r="E351" s="510"/>
      <c r="F351" s="310" t="s">
        <v>67</v>
      </c>
      <c r="G351" s="311">
        <f>F354</f>
        <v>18.026666666666667</v>
      </c>
    </row>
    <row r="352" spans="1:7" ht="12.75" customHeight="1">
      <c r="A352" s="485" t="s">
        <v>46</v>
      </c>
      <c r="B352" s="485" t="s">
        <v>47</v>
      </c>
      <c r="C352" s="485" t="s">
        <v>54</v>
      </c>
      <c r="D352" s="485" t="s">
        <v>48</v>
      </c>
      <c r="E352" s="485" t="s">
        <v>55</v>
      </c>
      <c r="F352" s="485" t="s">
        <v>57</v>
      </c>
      <c r="G352" s="485"/>
    </row>
    <row r="353" spans="1:7">
      <c r="A353" s="485"/>
      <c r="B353" s="485"/>
      <c r="C353" s="485"/>
      <c r="D353" s="485"/>
      <c r="E353" s="485"/>
      <c r="F353" s="312" t="s">
        <v>49</v>
      </c>
      <c r="G353" s="313" t="s">
        <v>50</v>
      </c>
    </row>
    <row r="354" spans="1:7" ht="15">
      <c r="A354" s="314" t="s">
        <v>6603</v>
      </c>
      <c r="B354" s="314" t="s">
        <v>6604</v>
      </c>
      <c r="C354" s="267"/>
      <c r="D354" s="315">
        <v>16.899999999999999</v>
      </c>
      <c r="E354" s="507">
        <f>AVERAGE(D354:D356)</f>
        <v>18.026666666666667</v>
      </c>
      <c r="F354" s="507">
        <f>E354</f>
        <v>18.026666666666667</v>
      </c>
      <c r="G354" s="507">
        <v>0</v>
      </c>
    </row>
    <row r="355" spans="1:7" ht="15">
      <c r="A355" s="314" t="s">
        <v>6599</v>
      </c>
      <c r="B355" s="314" t="s">
        <v>6600</v>
      </c>
      <c r="C355" s="319"/>
      <c r="D355" s="315">
        <v>15</v>
      </c>
      <c r="E355" s="507"/>
      <c r="F355" s="507"/>
      <c r="G355" s="507"/>
    </row>
    <row r="356" spans="1:7" ht="15">
      <c r="A356" s="314" t="s">
        <v>6605</v>
      </c>
      <c r="B356" s="314" t="s">
        <v>6606</v>
      </c>
      <c r="C356" s="267"/>
      <c r="D356" s="315">
        <v>22.18</v>
      </c>
      <c r="E356" s="507"/>
      <c r="F356" s="507"/>
      <c r="G356" s="507"/>
    </row>
    <row r="357" spans="1:7">
      <c r="A357" s="203"/>
      <c r="B357" s="203"/>
      <c r="C357" s="203"/>
      <c r="D357" s="203"/>
      <c r="E357" s="203"/>
      <c r="F357" s="203"/>
      <c r="G357" s="203"/>
    </row>
    <row r="358" spans="1:7">
      <c r="A358" s="204" t="s">
        <v>0</v>
      </c>
      <c r="B358" s="204" t="s">
        <v>52</v>
      </c>
      <c r="C358" s="486" t="s">
        <v>45</v>
      </c>
      <c r="D358" s="486"/>
      <c r="E358" s="486"/>
      <c r="F358" s="204" t="s">
        <v>67</v>
      </c>
      <c r="G358" s="204" t="s">
        <v>53</v>
      </c>
    </row>
    <row r="359" spans="1:7" ht="14.25">
      <c r="A359" s="200" t="s">
        <v>6706</v>
      </c>
      <c r="B359" s="205" t="s">
        <v>43</v>
      </c>
      <c r="C359" s="509" t="s">
        <v>6707</v>
      </c>
      <c r="D359" s="510"/>
      <c r="E359" s="510"/>
      <c r="F359" s="206" t="s">
        <v>67</v>
      </c>
      <c r="G359" s="207">
        <f>F362</f>
        <v>21.75</v>
      </c>
    </row>
    <row r="360" spans="1:7">
      <c r="A360" s="485" t="s">
        <v>46</v>
      </c>
      <c r="B360" s="485" t="s">
        <v>47</v>
      </c>
      <c r="C360" s="485" t="s">
        <v>54</v>
      </c>
      <c r="D360" s="485" t="s">
        <v>48</v>
      </c>
      <c r="E360" s="485" t="s">
        <v>55</v>
      </c>
      <c r="F360" s="485" t="s">
        <v>57</v>
      </c>
      <c r="G360" s="485"/>
    </row>
    <row r="361" spans="1:7">
      <c r="A361" s="485"/>
      <c r="B361" s="485"/>
      <c r="C361" s="485"/>
      <c r="D361" s="485"/>
      <c r="E361" s="485"/>
      <c r="F361" s="208" t="s">
        <v>49</v>
      </c>
      <c r="G361" s="209" t="s">
        <v>50</v>
      </c>
    </row>
    <row r="362" spans="1:7" ht="15">
      <c r="A362" s="210" t="s">
        <v>6599</v>
      </c>
      <c r="B362" s="210"/>
      <c r="C362" s="267"/>
      <c r="D362" s="211">
        <v>16.899999999999999</v>
      </c>
      <c r="E362" s="507">
        <f>AVERAGE(D362:D364)</f>
        <v>21.75</v>
      </c>
      <c r="F362" s="507">
        <f>E362</f>
        <v>21.75</v>
      </c>
      <c r="G362" s="507">
        <v>0</v>
      </c>
    </row>
    <row r="363" spans="1:7" ht="15">
      <c r="A363" s="210" t="s">
        <v>6608</v>
      </c>
      <c r="B363" s="210"/>
      <c r="C363" s="213"/>
      <c r="D363" s="211">
        <v>26.6</v>
      </c>
      <c r="E363" s="507"/>
      <c r="F363" s="507"/>
      <c r="G363" s="507"/>
    </row>
    <row r="364" spans="1:7" ht="15">
      <c r="A364" s="210"/>
      <c r="B364" s="210"/>
      <c r="C364" s="267"/>
      <c r="D364" s="211"/>
      <c r="E364" s="507"/>
      <c r="F364" s="507"/>
      <c r="G364" s="507"/>
    </row>
    <row r="365" spans="1:7">
      <c r="A365" s="203"/>
      <c r="B365" s="203"/>
      <c r="C365" s="203"/>
      <c r="D365" s="203"/>
      <c r="E365" s="203"/>
      <c r="F365" s="203"/>
      <c r="G365" s="203"/>
    </row>
    <row r="366" spans="1:7">
      <c r="A366" s="308" t="s">
        <v>0</v>
      </c>
      <c r="B366" s="308" t="s">
        <v>52</v>
      </c>
      <c r="C366" s="486" t="s">
        <v>45</v>
      </c>
      <c r="D366" s="486"/>
      <c r="E366" s="486"/>
      <c r="F366" s="308" t="s">
        <v>67</v>
      </c>
      <c r="G366" s="308" t="s">
        <v>53</v>
      </c>
    </row>
    <row r="367" spans="1:7" ht="14.25">
      <c r="A367" s="305" t="s">
        <v>6708</v>
      </c>
      <c r="B367" s="309" t="s">
        <v>43</v>
      </c>
      <c r="C367" s="509" t="s">
        <v>5917</v>
      </c>
      <c r="D367" s="510"/>
      <c r="E367" s="510"/>
      <c r="F367" s="310" t="s">
        <v>67</v>
      </c>
      <c r="G367" s="311">
        <f>F370</f>
        <v>6.4866666666666672</v>
      </c>
    </row>
    <row r="368" spans="1:7" ht="12.75" customHeight="1">
      <c r="A368" s="485" t="s">
        <v>46</v>
      </c>
      <c r="B368" s="485" t="s">
        <v>47</v>
      </c>
      <c r="C368" s="485" t="s">
        <v>54</v>
      </c>
      <c r="D368" s="485" t="s">
        <v>48</v>
      </c>
      <c r="E368" s="485" t="s">
        <v>55</v>
      </c>
      <c r="F368" s="485" t="s">
        <v>57</v>
      </c>
      <c r="G368" s="485"/>
    </row>
    <row r="369" spans="1:7">
      <c r="A369" s="485"/>
      <c r="B369" s="485"/>
      <c r="C369" s="485"/>
      <c r="D369" s="485"/>
      <c r="E369" s="485"/>
      <c r="F369" s="312" t="s">
        <v>49</v>
      </c>
      <c r="G369" s="313" t="s">
        <v>50</v>
      </c>
    </row>
    <row r="370" spans="1:7" ht="15">
      <c r="A370" s="314" t="s">
        <v>6611</v>
      </c>
      <c r="B370" s="314" t="s">
        <v>6612</v>
      </c>
      <c r="C370" s="267"/>
      <c r="D370" s="315">
        <v>5.05</v>
      </c>
      <c r="E370" s="507">
        <f>AVERAGE(D370:D372)</f>
        <v>6.4866666666666672</v>
      </c>
      <c r="F370" s="507">
        <f>E370</f>
        <v>6.4866666666666672</v>
      </c>
      <c r="G370" s="507">
        <v>0</v>
      </c>
    </row>
    <row r="371" spans="1:7" ht="15">
      <c r="A371" s="314" t="s">
        <v>6613</v>
      </c>
      <c r="B371" s="314" t="s">
        <v>6614</v>
      </c>
      <c r="C371" s="319"/>
      <c r="D371" s="315">
        <v>8.9499999999999993</v>
      </c>
      <c r="E371" s="507"/>
      <c r="F371" s="507"/>
      <c r="G371" s="507"/>
    </row>
    <row r="372" spans="1:7" ht="15">
      <c r="A372" s="314" t="s">
        <v>6615</v>
      </c>
      <c r="B372" s="314" t="s">
        <v>6616</v>
      </c>
      <c r="C372" s="267"/>
      <c r="D372" s="315">
        <v>5.46</v>
      </c>
      <c r="E372" s="507"/>
      <c r="F372" s="507"/>
      <c r="G372" s="507"/>
    </row>
    <row r="374" spans="1:7">
      <c r="A374" s="308" t="s">
        <v>0</v>
      </c>
      <c r="B374" s="308" t="s">
        <v>52</v>
      </c>
      <c r="C374" s="486" t="s">
        <v>45</v>
      </c>
      <c r="D374" s="486"/>
      <c r="E374" s="486"/>
      <c r="F374" s="308" t="s">
        <v>67</v>
      </c>
      <c r="G374" s="308" t="s">
        <v>53</v>
      </c>
    </row>
    <row r="375" spans="1:7" ht="14.25">
      <c r="A375" s="305" t="s">
        <v>6712</v>
      </c>
      <c r="B375" s="309" t="s">
        <v>43</v>
      </c>
      <c r="C375" s="509" t="s">
        <v>5849</v>
      </c>
      <c r="D375" s="510"/>
      <c r="E375" s="510"/>
      <c r="F375" s="310" t="s">
        <v>67</v>
      </c>
      <c r="G375" s="311">
        <f>F378</f>
        <v>11.546666666666667</v>
      </c>
    </row>
    <row r="376" spans="1:7" ht="12.75" customHeight="1">
      <c r="A376" s="485" t="s">
        <v>46</v>
      </c>
      <c r="B376" s="485" t="s">
        <v>47</v>
      </c>
      <c r="C376" s="485" t="s">
        <v>54</v>
      </c>
      <c r="D376" s="485" t="s">
        <v>48</v>
      </c>
      <c r="E376" s="485" t="s">
        <v>55</v>
      </c>
      <c r="F376" s="485" t="s">
        <v>57</v>
      </c>
      <c r="G376" s="485"/>
    </row>
    <row r="377" spans="1:7">
      <c r="A377" s="485"/>
      <c r="B377" s="485"/>
      <c r="C377" s="485"/>
      <c r="D377" s="485"/>
      <c r="E377" s="485"/>
      <c r="F377" s="312" t="s">
        <v>49</v>
      </c>
      <c r="G377" s="313" t="s">
        <v>50</v>
      </c>
    </row>
    <row r="378" spans="1:7" ht="15">
      <c r="A378" s="314" t="s">
        <v>6601</v>
      </c>
      <c r="B378" s="314" t="s">
        <v>6602</v>
      </c>
      <c r="C378" s="267"/>
      <c r="D378" s="315">
        <v>18.95</v>
      </c>
      <c r="E378" s="507">
        <f>AVERAGE(D378:D380)</f>
        <v>11.546666666666667</v>
      </c>
      <c r="F378" s="507">
        <f>E378</f>
        <v>11.546666666666667</v>
      </c>
      <c r="G378" s="507">
        <v>0</v>
      </c>
    </row>
    <row r="379" spans="1:7" ht="15">
      <c r="A379" s="314" t="s">
        <v>6599</v>
      </c>
      <c r="B379" s="314" t="s">
        <v>6600</v>
      </c>
      <c r="C379" s="319"/>
      <c r="D379" s="315">
        <v>10.95</v>
      </c>
      <c r="E379" s="507"/>
      <c r="F379" s="507"/>
      <c r="G379" s="507"/>
    </row>
    <row r="380" spans="1:7" ht="15">
      <c r="A380" s="314" t="s">
        <v>6608</v>
      </c>
      <c r="B380" s="314" t="s">
        <v>6609</v>
      </c>
      <c r="C380" s="267"/>
      <c r="D380" s="315">
        <v>4.74</v>
      </c>
      <c r="E380" s="507"/>
      <c r="F380" s="507"/>
      <c r="G380" s="507"/>
    </row>
    <row r="381" spans="1:7">
      <c r="A381" s="307"/>
      <c r="B381" s="307"/>
      <c r="C381" s="307"/>
      <c r="D381" s="307"/>
      <c r="E381" s="307"/>
      <c r="F381" s="307"/>
      <c r="G381" s="307"/>
    </row>
    <row r="382" spans="1:7">
      <c r="A382" s="308" t="s">
        <v>0</v>
      </c>
      <c r="B382" s="308" t="s">
        <v>52</v>
      </c>
      <c r="C382" s="486" t="s">
        <v>45</v>
      </c>
      <c r="D382" s="486"/>
      <c r="E382" s="486"/>
      <c r="F382" s="308" t="s">
        <v>67</v>
      </c>
      <c r="G382" s="308" t="s">
        <v>53</v>
      </c>
    </row>
    <row r="383" spans="1:7" ht="14.25">
      <c r="A383" s="305" t="s">
        <v>6713</v>
      </c>
      <c r="B383" s="309" t="s">
        <v>43</v>
      </c>
      <c r="C383" s="509" t="s">
        <v>6714</v>
      </c>
      <c r="D383" s="510"/>
      <c r="E383" s="510"/>
      <c r="F383" s="310" t="s">
        <v>67</v>
      </c>
      <c r="G383" s="311">
        <f>F386</f>
        <v>1.4466666666666665</v>
      </c>
    </row>
    <row r="384" spans="1:7">
      <c r="A384" s="485" t="s">
        <v>46</v>
      </c>
      <c r="B384" s="485" t="s">
        <v>47</v>
      </c>
      <c r="C384" s="485" t="s">
        <v>54</v>
      </c>
      <c r="D384" s="485" t="s">
        <v>48</v>
      </c>
      <c r="E384" s="485" t="s">
        <v>55</v>
      </c>
      <c r="F384" s="485" t="s">
        <v>57</v>
      </c>
      <c r="G384" s="485"/>
    </row>
    <row r="385" spans="1:7">
      <c r="A385" s="485"/>
      <c r="B385" s="485"/>
      <c r="C385" s="485"/>
      <c r="D385" s="485"/>
      <c r="E385" s="485"/>
      <c r="F385" s="312" t="s">
        <v>49</v>
      </c>
      <c r="G385" s="313" t="s">
        <v>50</v>
      </c>
    </row>
    <row r="386" spans="1:7" ht="15">
      <c r="A386" s="314" t="s">
        <v>6601</v>
      </c>
      <c r="B386" s="314" t="s">
        <v>6602</v>
      </c>
      <c r="C386" s="267"/>
      <c r="D386" s="315">
        <v>1.95</v>
      </c>
      <c r="E386" s="507">
        <f>AVERAGE(D386:D388)</f>
        <v>1.4466666666666665</v>
      </c>
      <c r="F386" s="507">
        <f>E386</f>
        <v>1.4466666666666665</v>
      </c>
      <c r="G386" s="507">
        <v>0</v>
      </c>
    </row>
    <row r="387" spans="1:7" ht="15">
      <c r="A387" s="314" t="s">
        <v>6599</v>
      </c>
      <c r="B387" s="314" t="s">
        <v>6600</v>
      </c>
      <c r="C387" s="319"/>
      <c r="D387" s="315">
        <v>1.3</v>
      </c>
      <c r="E387" s="507"/>
      <c r="F387" s="507"/>
      <c r="G387" s="507"/>
    </row>
    <row r="388" spans="1:7" ht="15">
      <c r="A388" s="314" t="s">
        <v>6605</v>
      </c>
      <c r="B388" s="314" t="s">
        <v>6606</v>
      </c>
      <c r="C388" s="267"/>
      <c r="D388" s="315">
        <v>1.0900000000000001</v>
      </c>
      <c r="E388" s="507"/>
      <c r="F388" s="507"/>
      <c r="G388" s="507"/>
    </row>
    <row r="389" spans="1:7">
      <c r="A389" s="307"/>
      <c r="B389" s="307"/>
      <c r="C389" s="307"/>
      <c r="D389" s="307"/>
      <c r="E389" s="307"/>
      <c r="F389" s="307"/>
      <c r="G389" s="307"/>
    </row>
    <row r="390" spans="1:7">
      <c r="A390" s="308" t="s">
        <v>0</v>
      </c>
      <c r="B390" s="308" t="s">
        <v>52</v>
      </c>
      <c r="C390" s="486" t="s">
        <v>45</v>
      </c>
      <c r="D390" s="486"/>
      <c r="E390" s="486"/>
      <c r="F390" s="308" t="s">
        <v>67</v>
      </c>
      <c r="G390" s="308" t="s">
        <v>53</v>
      </c>
    </row>
    <row r="391" spans="1:7" ht="14.25">
      <c r="A391" s="305" t="s">
        <v>6715</v>
      </c>
      <c r="B391" s="309" t="s">
        <v>43</v>
      </c>
      <c r="C391" s="509" t="s">
        <v>6716</v>
      </c>
      <c r="D391" s="510"/>
      <c r="E391" s="510"/>
      <c r="F391" s="310" t="s">
        <v>67</v>
      </c>
      <c r="G391" s="311">
        <f>F394</f>
        <v>77.223333333333343</v>
      </c>
    </row>
    <row r="392" spans="1:7">
      <c r="A392" s="485" t="s">
        <v>46</v>
      </c>
      <c r="B392" s="485" t="s">
        <v>47</v>
      </c>
      <c r="C392" s="485" t="s">
        <v>54</v>
      </c>
      <c r="D392" s="485" t="s">
        <v>48</v>
      </c>
      <c r="E392" s="485" t="s">
        <v>55</v>
      </c>
      <c r="F392" s="485" t="s">
        <v>57</v>
      </c>
      <c r="G392" s="485"/>
    </row>
    <row r="393" spans="1:7">
      <c r="A393" s="485"/>
      <c r="B393" s="485"/>
      <c r="C393" s="485"/>
      <c r="D393" s="485"/>
      <c r="E393" s="485"/>
      <c r="F393" s="312" t="s">
        <v>49</v>
      </c>
      <c r="G393" s="313" t="s">
        <v>50</v>
      </c>
    </row>
    <row r="394" spans="1:7" ht="15">
      <c r="A394" s="314" t="s">
        <v>6597</v>
      </c>
      <c r="B394" s="314" t="s">
        <v>6717</v>
      </c>
      <c r="C394" s="267"/>
      <c r="D394" s="315">
        <v>91.77</v>
      </c>
      <c r="E394" s="507">
        <f>AVERAGE(D394:D396)</f>
        <v>77.223333333333343</v>
      </c>
      <c r="F394" s="507">
        <f>E394</f>
        <v>77.223333333333343</v>
      </c>
      <c r="G394" s="507">
        <v>0</v>
      </c>
    </row>
    <row r="395" spans="1:7" ht="15">
      <c r="A395" s="314" t="s">
        <v>6599</v>
      </c>
      <c r="B395" s="314" t="s">
        <v>6600</v>
      </c>
      <c r="C395" s="319"/>
      <c r="D395" s="315">
        <v>69.95</v>
      </c>
      <c r="E395" s="507"/>
      <c r="F395" s="507"/>
      <c r="G395" s="507"/>
    </row>
    <row r="396" spans="1:7" ht="15">
      <c r="A396" s="314" t="s">
        <v>6601</v>
      </c>
      <c r="B396" s="314" t="s">
        <v>6718</v>
      </c>
      <c r="C396" s="267"/>
      <c r="D396" s="315">
        <v>69.95</v>
      </c>
      <c r="E396" s="507"/>
      <c r="F396" s="507"/>
      <c r="G396" s="507"/>
    </row>
    <row r="397" spans="1:7">
      <c r="A397" s="18"/>
      <c r="B397" s="18"/>
      <c r="C397" s="18"/>
      <c r="D397" s="18"/>
      <c r="E397" s="18"/>
      <c r="F397" s="18"/>
      <c r="G397" s="18"/>
    </row>
    <row r="398" spans="1:7">
      <c r="A398" s="308" t="s">
        <v>0</v>
      </c>
      <c r="B398" s="308" t="s">
        <v>52</v>
      </c>
      <c r="C398" s="486" t="s">
        <v>45</v>
      </c>
      <c r="D398" s="486"/>
      <c r="E398" s="486"/>
      <c r="F398" s="308" t="s">
        <v>67</v>
      </c>
      <c r="G398" s="308" t="s">
        <v>53</v>
      </c>
    </row>
    <row r="399" spans="1:7" ht="14.25">
      <c r="A399" s="305" t="s">
        <v>6739</v>
      </c>
      <c r="B399" s="309" t="s">
        <v>43</v>
      </c>
      <c r="C399" s="510" t="s">
        <v>6607</v>
      </c>
      <c r="D399" s="510"/>
      <c r="E399" s="510"/>
      <c r="F399" s="310" t="s">
        <v>6596</v>
      </c>
      <c r="G399" s="311">
        <f>F402</f>
        <v>18.709999999999997</v>
      </c>
    </row>
    <row r="400" spans="1:7">
      <c r="A400" s="485" t="s">
        <v>46</v>
      </c>
      <c r="B400" s="485" t="s">
        <v>47</v>
      </c>
      <c r="C400" s="485" t="s">
        <v>54</v>
      </c>
      <c r="D400" s="485" t="s">
        <v>48</v>
      </c>
      <c r="E400" s="485" t="s">
        <v>55</v>
      </c>
      <c r="F400" s="485" t="s">
        <v>57</v>
      </c>
      <c r="G400" s="485"/>
    </row>
    <row r="401" spans="1:7">
      <c r="A401" s="485"/>
      <c r="B401" s="485"/>
      <c r="C401" s="485"/>
      <c r="D401" s="485"/>
      <c r="E401" s="485"/>
      <c r="F401" s="312" t="s">
        <v>49</v>
      </c>
      <c r="G401" s="313" t="s">
        <v>50</v>
      </c>
    </row>
    <row r="402" spans="1:7" ht="15">
      <c r="A402" s="314" t="s">
        <v>6599</v>
      </c>
      <c r="B402" s="310" t="s">
        <v>6600</v>
      </c>
      <c r="C402" s="318"/>
      <c r="D402" s="315">
        <v>15.95</v>
      </c>
      <c r="E402" s="507">
        <f>AVERAGE(D402:D404)</f>
        <v>18.709999999999997</v>
      </c>
      <c r="F402" s="507">
        <f>E402</f>
        <v>18.709999999999997</v>
      </c>
      <c r="G402" s="508" t="s">
        <v>56</v>
      </c>
    </row>
    <row r="403" spans="1:7" ht="15">
      <c r="A403" s="314" t="s">
        <v>6719</v>
      </c>
      <c r="B403" s="310" t="s">
        <v>6720</v>
      </c>
      <c r="C403" s="318"/>
      <c r="D403" s="315">
        <v>21.95</v>
      </c>
      <c r="E403" s="507"/>
      <c r="F403" s="507"/>
      <c r="G403" s="508"/>
    </row>
    <row r="404" spans="1:7" ht="15">
      <c r="A404" s="314" t="s">
        <v>6710</v>
      </c>
      <c r="B404" s="310" t="s">
        <v>6711</v>
      </c>
      <c r="C404" s="318"/>
      <c r="D404" s="315">
        <v>18.23</v>
      </c>
      <c r="E404" s="507"/>
      <c r="F404" s="507"/>
      <c r="G404" s="508"/>
    </row>
    <row r="405" spans="1:7" ht="15">
      <c r="A405" s="314"/>
      <c r="B405" s="310"/>
      <c r="C405" s="318"/>
      <c r="D405" s="315"/>
      <c r="E405" s="311"/>
      <c r="F405" s="311"/>
      <c r="G405" s="316"/>
    </row>
    <row r="407" spans="1:7">
      <c r="A407" s="308" t="s">
        <v>0</v>
      </c>
      <c r="B407" s="308" t="s">
        <v>52</v>
      </c>
      <c r="C407" s="486" t="s">
        <v>45</v>
      </c>
      <c r="D407" s="486"/>
      <c r="E407" s="486"/>
      <c r="F407" s="308" t="s">
        <v>67</v>
      </c>
      <c r="G407" s="308" t="s">
        <v>53</v>
      </c>
    </row>
    <row r="408" spans="1:7" ht="14.25">
      <c r="A408" s="305" t="s">
        <v>6740</v>
      </c>
      <c r="B408" s="251" t="s">
        <v>43</v>
      </c>
      <c r="C408" s="505" t="s">
        <v>6709</v>
      </c>
      <c r="D408" s="505"/>
      <c r="E408" s="505"/>
      <c r="F408" s="252" t="s">
        <v>6596</v>
      </c>
      <c r="G408" s="253">
        <f>F411</f>
        <v>17.283333333333331</v>
      </c>
    </row>
    <row r="409" spans="1:7">
      <c r="A409" s="485" t="s">
        <v>46</v>
      </c>
      <c r="B409" s="485" t="s">
        <v>47</v>
      </c>
      <c r="C409" s="485" t="s">
        <v>54</v>
      </c>
      <c r="D409" s="485" t="s">
        <v>48</v>
      </c>
      <c r="E409" s="485" t="s">
        <v>55</v>
      </c>
      <c r="F409" s="485" t="s">
        <v>57</v>
      </c>
      <c r="G409" s="485"/>
    </row>
    <row r="410" spans="1:7">
      <c r="A410" s="485"/>
      <c r="B410" s="485"/>
      <c r="C410" s="485"/>
      <c r="D410" s="485"/>
      <c r="E410" s="485"/>
      <c r="F410" s="254" t="s">
        <v>49</v>
      </c>
      <c r="G410" s="255" t="s">
        <v>50</v>
      </c>
    </row>
    <row r="411" spans="1:7" ht="15">
      <c r="A411" s="256" t="s">
        <v>6599</v>
      </c>
      <c r="B411" s="252" t="s">
        <v>6600</v>
      </c>
      <c r="C411" s="264"/>
      <c r="D411" s="257">
        <v>15.95</v>
      </c>
      <c r="E411" s="506">
        <f>AVERAGE(D411:D413)</f>
        <v>17.283333333333331</v>
      </c>
      <c r="F411" s="506">
        <f>E411</f>
        <v>17.283333333333331</v>
      </c>
      <c r="G411" s="487" t="s">
        <v>56</v>
      </c>
    </row>
    <row r="412" spans="1:7" ht="15">
      <c r="A412" s="256" t="s">
        <v>6601</v>
      </c>
      <c r="B412" s="252" t="s">
        <v>6602</v>
      </c>
      <c r="C412" s="264"/>
      <c r="D412" s="257">
        <v>18.95</v>
      </c>
      <c r="E412" s="506"/>
      <c r="F412" s="506"/>
      <c r="G412" s="487"/>
    </row>
    <row r="413" spans="1:7" ht="15">
      <c r="A413" s="256" t="s">
        <v>6710</v>
      </c>
      <c r="B413" s="252" t="s">
        <v>6711</v>
      </c>
      <c r="C413" s="264"/>
      <c r="D413" s="257">
        <v>16.95</v>
      </c>
      <c r="E413" s="506"/>
      <c r="F413" s="506"/>
      <c r="G413" s="487"/>
    </row>
    <row r="414" spans="1:7">
      <c r="A414" s="18"/>
      <c r="B414" s="18"/>
      <c r="C414" s="18"/>
      <c r="D414" s="18"/>
      <c r="E414" s="18"/>
      <c r="F414" s="18"/>
      <c r="G414" s="18"/>
    </row>
    <row r="415" spans="1:7">
      <c r="A415" s="308" t="s">
        <v>0</v>
      </c>
      <c r="B415" s="308" t="s">
        <v>52</v>
      </c>
      <c r="C415" s="486" t="s">
        <v>45</v>
      </c>
      <c r="D415" s="486"/>
      <c r="E415" s="486"/>
      <c r="F415" s="308" t="s">
        <v>67</v>
      </c>
      <c r="G415" s="308" t="s">
        <v>53</v>
      </c>
    </row>
    <row r="416" spans="1:7" ht="14.25">
      <c r="A416" s="305" t="s">
        <v>6741</v>
      </c>
      <c r="B416" s="251" t="s">
        <v>43</v>
      </c>
      <c r="C416" s="512" t="s">
        <v>6640</v>
      </c>
      <c r="D416" s="513"/>
      <c r="E416" s="514"/>
      <c r="F416" s="252" t="s">
        <v>6596</v>
      </c>
      <c r="G416" s="253">
        <f>F419</f>
        <v>0.89</v>
      </c>
    </row>
    <row r="417" spans="1:7">
      <c r="A417" s="485" t="s">
        <v>46</v>
      </c>
      <c r="B417" s="485" t="s">
        <v>47</v>
      </c>
      <c r="C417" s="485" t="s">
        <v>54</v>
      </c>
      <c r="D417" s="485" t="s">
        <v>48</v>
      </c>
      <c r="E417" s="485" t="s">
        <v>55</v>
      </c>
      <c r="F417" s="485" t="s">
        <v>57</v>
      </c>
      <c r="G417" s="485"/>
    </row>
    <row r="418" spans="1:7">
      <c r="A418" s="485"/>
      <c r="B418" s="485"/>
      <c r="C418" s="485"/>
      <c r="D418" s="485"/>
      <c r="E418" s="485"/>
      <c r="F418" s="254" t="s">
        <v>49</v>
      </c>
      <c r="G418" s="255" t="s">
        <v>50</v>
      </c>
    </row>
    <row r="419" spans="1:7" ht="15">
      <c r="A419" s="256" t="s">
        <v>6641</v>
      </c>
      <c r="B419" s="252" t="s">
        <v>6642</v>
      </c>
      <c r="C419" s="265"/>
      <c r="D419" s="257">
        <v>0.7</v>
      </c>
      <c r="E419" s="506">
        <f>AVERAGE(D419:D421)</f>
        <v>0.89</v>
      </c>
      <c r="F419" s="506">
        <f>E419</f>
        <v>0.89</v>
      </c>
      <c r="G419" s="487" t="s">
        <v>56</v>
      </c>
    </row>
    <row r="420" spans="1:7" ht="15">
      <c r="A420" s="256" t="s">
        <v>6643</v>
      </c>
      <c r="B420" s="252" t="s">
        <v>6644</v>
      </c>
      <c r="C420" s="266"/>
      <c r="D420" s="257">
        <v>0.76</v>
      </c>
      <c r="E420" s="506"/>
      <c r="F420" s="506"/>
      <c r="G420" s="487"/>
    </row>
    <row r="421" spans="1:7" ht="15">
      <c r="A421" s="256" t="s">
        <v>6645</v>
      </c>
      <c r="B421" s="252" t="s">
        <v>6646</v>
      </c>
      <c r="C421" s="264"/>
      <c r="D421" s="257">
        <v>1.21</v>
      </c>
      <c r="E421" s="506"/>
      <c r="F421" s="506"/>
      <c r="G421" s="487"/>
    </row>
    <row r="425" spans="1:7">
      <c r="A425" s="18"/>
      <c r="B425" s="18"/>
      <c r="C425" s="18"/>
      <c r="D425" s="18"/>
      <c r="E425" s="18"/>
      <c r="F425" s="18"/>
      <c r="G425" s="18"/>
    </row>
    <row r="426" spans="1:7">
      <c r="A426" s="18"/>
      <c r="B426" s="18"/>
      <c r="C426" s="18"/>
      <c r="D426" s="18"/>
      <c r="E426" s="18"/>
      <c r="F426" s="18"/>
      <c r="G426" s="18"/>
    </row>
    <row r="427" spans="1:7">
      <c r="A427" s="18"/>
      <c r="B427" s="18"/>
      <c r="C427" s="18"/>
      <c r="D427" s="18"/>
      <c r="E427" s="18"/>
      <c r="F427" s="18"/>
      <c r="G427" s="18"/>
    </row>
    <row r="428" spans="1:7">
      <c r="A428" s="18"/>
      <c r="B428" s="18"/>
      <c r="C428" s="18"/>
      <c r="D428" s="18"/>
      <c r="E428" s="18"/>
      <c r="F428" s="18"/>
      <c r="G428" s="18"/>
    </row>
    <row r="429" spans="1:7">
      <c r="A429" s="18"/>
      <c r="B429" s="18"/>
      <c r="C429" s="18"/>
      <c r="D429" s="18"/>
      <c r="E429" s="18"/>
      <c r="F429" s="18"/>
      <c r="G429" s="18"/>
    </row>
    <row r="430" spans="1:7">
      <c r="A430" s="18"/>
      <c r="B430" s="18"/>
      <c r="C430" s="18"/>
      <c r="D430" s="18"/>
      <c r="E430" s="18"/>
      <c r="F430" s="18"/>
      <c r="G430" s="18"/>
    </row>
    <row r="431" spans="1:7">
      <c r="A431" s="18"/>
      <c r="B431" s="18"/>
      <c r="C431" s="18"/>
      <c r="D431" s="18"/>
      <c r="E431" s="18"/>
      <c r="F431" s="18"/>
      <c r="G431" s="18"/>
    </row>
    <row r="432" spans="1:7">
      <c r="A432" s="303"/>
      <c r="B432" s="303"/>
      <c r="C432" s="303"/>
      <c r="D432" s="303"/>
      <c r="E432" s="303"/>
      <c r="F432" s="303"/>
      <c r="G432" s="303"/>
    </row>
  </sheetData>
  <mergeCells count="574">
    <mergeCell ref="B57:B58"/>
    <mergeCell ref="C57:C58"/>
    <mergeCell ref="D57:D58"/>
    <mergeCell ref="E57:E58"/>
    <mergeCell ref="F57:G57"/>
    <mergeCell ref="E59:E61"/>
    <mergeCell ref="F59:F61"/>
    <mergeCell ref="G59:G61"/>
    <mergeCell ref="E419:E421"/>
    <mergeCell ref="F419:F421"/>
    <mergeCell ref="G419:G421"/>
    <mergeCell ref="E411:E413"/>
    <mergeCell ref="F411:F413"/>
    <mergeCell ref="G411:G413"/>
    <mergeCell ref="C415:E415"/>
    <mergeCell ref="C416:E416"/>
    <mergeCell ref="E394:E396"/>
    <mergeCell ref="F394:F396"/>
    <mergeCell ref="G394:G396"/>
    <mergeCell ref="C398:E398"/>
    <mergeCell ref="C399:E399"/>
    <mergeCell ref="E378:E380"/>
    <mergeCell ref="F378:F380"/>
    <mergeCell ref="G378:G380"/>
    <mergeCell ref="A417:A418"/>
    <mergeCell ref="B417:B418"/>
    <mergeCell ref="C417:C418"/>
    <mergeCell ref="D417:D418"/>
    <mergeCell ref="E417:E418"/>
    <mergeCell ref="F417:G417"/>
    <mergeCell ref="E402:E404"/>
    <mergeCell ref="F402:F404"/>
    <mergeCell ref="G402:G404"/>
    <mergeCell ref="C407:E407"/>
    <mergeCell ref="C408:E408"/>
    <mergeCell ref="A409:A410"/>
    <mergeCell ref="B409:B410"/>
    <mergeCell ref="C409:C410"/>
    <mergeCell ref="D409:D410"/>
    <mergeCell ref="E409:E410"/>
    <mergeCell ref="F409:G409"/>
    <mergeCell ref="A400:A401"/>
    <mergeCell ref="B400:B401"/>
    <mergeCell ref="C400:C401"/>
    <mergeCell ref="D400:D401"/>
    <mergeCell ref="E400:E401"/>
    <mergeCell ref="F400:G400"/>
    <mergeCell ref="E386:E388"/>
    <mergeCell ref="F386:F388"/>
    <mergeCell ref="G386:G388"/>
    <mergeCell ref="C390:E390"/>
    <mergeCell ref="C391:E391"/>
    <mergeCell ref="A392:A393"/>
    <mergeCell ref="B392:B393"/>
    <mergeCell ref="C392:C393"/>
    <mergeCell ref="D392:D393"/>
    <mergeCell ref="E392:E393"/>
    <mergeCell ref="F392:G392"/>
    <mergeCell ref="C382:E382"/>
    <mergeCell ref="C383:E383"/>
    <mergeCell ref="A384:A385"/>
    <mergeCell ref="B384:B385"/>
    <mergeCell ref="C384:C385"/>
    <mergeCell ref="D384:D385"/>
    <mergeCell ref="E384:E385"/>
    <mergeCell ref="F384:G384"/>
    <mergeCell ref="C374:E374"/>
    <mergeCell ref="C375:E375"/>
    <mergeCell ref="A376:A377"/>
    <mergeCell ref="B376:B377"/>
    <mergeCell ref="C376:C377"/>
    <mergeCell ref="D376:D377"/>
    <mergeCell ref="E376:E377"/>
    <mergeCell ref="F376:G376"/>
    <mergeCell ref="A176:A177"/>
    <mergeCell ref="B176:B177"/>
    <mergeCell ref="C176:C177"/>
    <mergeCell ref="D176:D177"/>
    <mergeCell ref="E176:E177"/>
    <mergeCell ref="F176:G176"/>
    <mergeCell ref="E178:E180"/>
    <mergeCell ref="F178:F180"/>
    <mergeCell ref="G178:G180"/>
    <mergeCell ref="F368:G368"/>
    <mergeCell ref="E370:E372"/>
    <mergeCell ref="F370:F372"/>
    <mergeCell ref="G370:G372"/>
    <mergeCell ref="F360:G360"/>
    <mergeCell ref="D96:D97"/>
    <mergeCell ref="E96:E97"/>
    <mergeCell ref="F88:G88"/>
    <mergeCell ref="E90:E92"/>
    <mergeCell ref="F90:F92"/>
    <mergeCell ref="G90:G92"/>
    <mergeCell ref="C366:E366"/>
    <mergeCell ref="C367:E367"/>
    <mergeCell ref="F362:F364"/>
    <mergeCell ref="G362:G364"/>
    <mergeCell ref="C350:E350"/>
    <mergeCell ref="C351:E351"/>
    <mergeCell ref="D344:D345"/>
    <mergeCell ref="E344:E345"/>
    <mergeCell ref="F344:G344"/>
    <mergeCell ref="E346:E348"/>
    <mergeCell ref="F346:F348"/>
    <mergeCell ref="G346:G348"/>
    <mergeCell ref="C334:E334"/>
    <mergeCell ref="A88:A89"/>
    <mergeCell ref="B88:B89"/>
    <mergeCell ref="C88:C89"/>
    <mergeCell ref="D88:D89"/>
    <mergeCell ref="E88:E89"/>
    <mergeCell ref="A344:A345"/>
    <mergeCell ref="B344:B345"/>
    <mergeCell ref="G98:G100"/>
    <mergeCell ref="C102:E102"/>
    <mergeCell ref="C103:E103"/>
    <mergeCell ref="F104:G104"/>
    <mergeCell ref="E106:E108"/>
    <mergeCell ref="F106:F108"/>
    <mergeCell ref="G106:G108"/>
    <mergeCell ref="A168:A169"/>
    <mergeCell ref="B168:B169"/>
    <mergeCell ref="C168:C169"/>
    <mergeCell ref="D168:D169"/>
    <mergeCell ref="E168:E169"/>
    <mergeCell ref="F168:G168"/>
    <mergeCell ref="E170:E172"/>
    <mergeCell ref="F170:F172"/>
    <mergeCell ref="G170:G172"/>
    <mergeCell ref="C344:C345"/>
    <mergeCell ref="A368:A369"/>
    <mergeCell ref="B368:B369"/>
    <mergeCell ref="C368:C369"/>
    <mergeCell ref="D368:D369"/>
    <mergeCell ref="E368:E369"/>
    <mergeCell ref="C358:E358"/>
    <mergeCell ref="C359:E359"/>
    <mergeCell ref="A360:A361"/>
    <mergeCell ref="B360:B361"/>
    <mergeCell ref="C360:C361"/>
    <mergeCell ref="D360:D361"/>
    <mergeCell ref="E360:E361"/>
    <mergeCell ref="E362:E364"/>
    <mergeCell ref="A352:A353"/>
    <mergeCell ref="B352:B353"/>
    <mergeCell ref="C352:C353"/>
    <mergeCell ref="D352:D353"/>
    <mergeCell ref="E352:E353"/>
    <mergeCell ref="F352:G352"/>
    <mergeCell ref="E354:E356"/>
    <mergeCell ref="F354:F356"/>
    <mergeCell ref="G354:G356"/>
    <mergeCell ref="C335:E335"/>
    <mergeCell ref="C342:E342"/>
    <mergeCell ref="C343:E343"/>
    <mergeCell ref="A336:A337"/>
    <mergeCell ref="B336:B337"/>
    <mergeCell ref="C336:C337"/>
    <mergeCell ref="D336:D337"/>
    <mergeCell ref="E336:E337"/>
    <mergeCell ref="F336:G336"/>
    <mergeCell ref="E338:E340"/>
    <mergeCell ref="F338:F340"/>
    <mergeCell ref="G338:G340"/>
    <mergeCell ref="C326:E326"/>
    <mergeCell ref="C327:E327"/>
    <mergeCell ref="A328:A329"/>
    <mergeCell ref="B328:B329"/>
    <mergeCell ref="C328:C329"/>
    <mergeCell ref="D328:D329"/>
    <mergeCell ref="E328:E329"/>
    <mergeCell ref="F328:G328"/>
    <mergeCell ref="E330:E332"/>
    <mergeCell ref="F330:F332"/>
    <mergeCell ref="G330:G332"/>
    <mergeCell ref="C318:E318"/>
    <mergeCell ref="C319:E319"/>
    <mergeCell ref="A320:A321"/>
    <mergeCell ref="B320:B321"/>
    <mergeCell ref="C320:C321"/>
    <mergeCell ref="D320:D321"/>
    <mergeCell ref="E320:E321"/>
    <mergeCell ref="F320:G320"/>
    <mergeCell ref="E322:E324"/>
    <mergeCell ref="F322:F324"/>
    <mergeCell ref="G322:G324"/>
    <mergeCell ref="C310:E310"/>
    <mergeCell ref="C311:E311"/>
    <mergeCell ref="A312:A313"/>
    <mergeCell ref="B312:B313"/>
    <mergeCell ref="C312:C313"/>
    <mergeCell ref="D312:D313"/>
    <mergeCell ref="E312:E313"/>
    <mergeCell ref="F312:G312"/>
    <mergeCell ref="E314:E316"/>
    <mergeCell ref="F314:F316"/>
    <mergeCell ref="G314:G316"/>
    <mergeCell ref="C302:E302"/>
    <mergeCell ref="C303:E303"/>
    <mergeCell ref="A304:A305"/>
    <mergeCell ref="B304:B305"/>
    <mergeCell ref="C304:C305"/>
    <mergeCell ref="D304:D305"/>
    <mergeCell ref="E304:E305"/>
    <mergeCell ref="F304:G304"/>
    <mergeCell ref="E306:E308"/>
    <mergeCell ref="F306:F308"/>
    <mergeCell ref="G306:G308"/>
    <mergeCell ref="C294:E294"/>
    <mergeCell ref="C295:E295"/>
    <mergeCell ref="A296:A297"/>
    <mergeCell ref="B296:B297"/>
    <mergeCell ref="C296:C297"/>
    <mergeCell ref="D296:D297"/>
    <mergeCell ref="E296:E297"/>
    <mergeCell ref="F296:G296"/>
    <mergeCell ref="E298:E300"/>
    <mergeCell ref="F298:F300"/>
    <mergeCell ref="G298:G300"/>
    <mergeCell ref="C286:E286"/>
    <mergeCell ref="C287:E287"/>
    <mergeCell ref="A288:A289"/>
    <mergeCell ref="B288:B289"/>
    <mergeCell ref="C288:C289"/>
    <mergeCell ref="D288:D289"/>
    <mergeCell ref="E288:E289"/>
    <mergeCell ref="F288:G288"/>
    <mergeCell ref="E290:E292"/>
    <mergeCell ref="F290:F292"/>
    <mergeCell ref="G290:G292"/>
    <mergeCell ref="C278:E278"/>
    <mergeCell ref="C279:E279"/>
    <mergeCell ref="A280:A281"/>
    <mergeCell ref="B280:B281"/>
    <mergeCell ref="C280:C281"/>
    <mergeCell ref="D280:D281"/>
    <mergeCell ref="E280:E281"/>
    <mergeCell ref="F280:G280"/>
    <mergeCell ref="E282:E284"/>
    <mergeCell ref="F282:F284"/>
    <mergeCell ref="G282:G284"/>
    <mergeCell ref="C270:E270"/>
    <mergeCell ref="C271:E271"/>
    <mergeCell ref="A272:A273"/>
    <mergeCell ref="B272:B273"/>
    <mergeCell ref="C272:C273"/>
    <mergeCell ref="D272:D273"/>
    <mergeCell ref="E272:E273"/>
    <mergeCell ref="F272:G272"/>
    <mergeCell ref="E274:E276"/>
    <mergeCell ref="F274:F276"/>
    <mergeCell ref="G274:G276"/>
    <mergeCell ref="C262:E262"/>
    <mergeCell ref="C263:E263"/>
    <mergeCell ref="A264:A265"/>
    <mergeCell ref="B264:B265"/>
    <mergeCell ref="C264:C265"/>
    <mergeCell ref="D264:D265"/>
    <mergeCell ref="E264:E265"/>
    <mergeCell ref="F264:G264"/>
    <mergeCell ref="E266:E268"/>
    <mergeCell ref="F266:F268"/>
    <mergeCell ref="G266:G268"/>
    <mergeCell ref="C254:E254"/>
    <mergeCell ref="C255:E255"/>
    <mergeCell ref="A256:A257"/>
    <mergeCell ref="B256:B257"/>
    <mergeCell ref="C256:C257"/>
    <mergeCell ref="D256:D257"/>
    <mergeCell ref="E256:E257"/>
    <mergeCell ref="F256:G256"/>
    <mergeCell ref="E258:E260"/>
    <mergeCell ref="F258:F260"/>
    <mergeCell ref="G258:G260"/>
    <mergeCell ref="C246:E246"/>
    <mergeCell ref="C247:E247"/>
    <mergeCell ref="A248:A249"/>
    <mergeCell ref="B248:B249"/>
    <mergeCell ref="C248:C249"/>
    <mergeCell ref="D248:D249"/>
    <mergeCell ref="E248:E249"/>
    <mergeCell ref="F248:G248"/>
    <mergeCell ref="E250:E252"/>
    <mergeCell ref="F250:F252"/>
    <mergeCell ref="G250:G252"/>
    <mergeCell ref="C238:E238"/>
    <mergeCell ref="C239:E239"/>
    <mergeCell ref="A240:A241"/>
    <mergeCell ref="B240:B241"/>
    <mergeCell ref="C240:C241"/>
    <mergeCell ref="D240:D241"/>
    <mergeCell ref="E240:E241"/>
    <mergeCell ref="F240:G240"/>
    <mergeCell ref="E242:E244"/>
    <mergeCell ref="F242:F244"/>
    <mergeCell ref="G242:G244"/>
    <mergeCell ref="C230:E230"/>
    <mergeCell ref="C231:E231"/>
    <mergeCell ref="A232:A233"/>
    <mergeCell ref="B232:B233"/>
    <mergeCell ref="C232:C233"/>
    <mergeCell ref="D232:D233"/>
    <mergeCell ref="E232:E233"/>
    <mergeCell ref="F232:G232"/>
    <mergeCell ref="E234:E236"/>
    <mergeCell ref="F234:F236"/>
    <mergeCell ref="G234:G236"/>
    <mergeCell ref="C222:E222"/>
    <mergeCell ref="C223:E223"/>
    <mergeCell ref="A224:A225"/>
    <mergeCell ref="B224:B225"/>
    <mergeCell ref="C224:C225"/>
    <mergeCell ref="D224:D225"/>
    <mergeCell ref="E224:E225"/>
    <mergeCell ref="F224:G224"/>
    <mergeCell ref="E226:E228"/>
    <mergeCell ref="F226:F228"/>
    <mergeCell ref="G226:G228"/>
    <mergeCell ref="C214:E214"/>
    <mergeCell ref="C215:E215"/>
    <mergeCell ref="A216:A217"/>
    <mergeCell ref="B216:B217"/>
    <mergeCell ref="C216:C217"/>
    <mergeCell ref="D216:D217"/>
    <mergeCell ref="E216:E217"/>
    <mergeCell ref="F216:G216"/>
    <mergeCell ref="E218:E220"/>
    <mergeCell ref="F218:F220"/>
    <mergeCell ref="G218:G220"/>
    <mergeCell ref="C206:E206"/>
    <mergeCell ref="C207:E207"/>
    <mergeCell ref="A208:A209"/>
    <mergeCell ref="B208:B209"/>
    <mergeCell ref="C208:C209"/>
    <mergeCell ref="D208:D209"/>
    <mergeCell ref="E208:E209"/>
    <mergeCell ref="F208:G208"/>
    <mergeCell ref="E210:E212"/>
    <mergeCell ref="F210:F212"/>
    <mergeCell ref="G210:G212"/>
    <mergeCell ref="C198:E198"/>
    <mergeCell ref="C199:E199"/>
    <mergeCell ref="A200:A201"/>
    <mergeCell ref="B200:B201"/>
    <mergeCell ref="C200:C201"/>
    <mergeCell ref="D200:D201"/>
    <mergeCell ref="E200:E201"/>
    <mergeCell ref="F200:G200"/>
    <mergeCell ref="E202:E204"/>
    <mergeCell ref="F202:F204"/>
    <mergeCell ref="G202:G204"/>
    <mergeCell ref="A192:A193"/>
    <mergeCell ref="B192:B193"/>
    <mergeCell ref="C192:C193"/>
    <mergeCell ref="D192:D193"/>
    <mergeCell ref="E192:E193"/>
    <mergeCell ref="F192:G192"/>
    <mergeCell ref="E194:E196"/>
    <mergeCell ref="F194:F196"/>
    <mergeCell ref="G194:G196"/>
    <mergeCell ref="C8:E8"/>
    <mergeCell ref="A9:A10"/>
    <mergeCell ref="B9:B10"/>
    <mergeCell ref="C9:C10"/>
    <mergeCell ref="D9:D10"/>
    <mergeCell ref="E9:E10"/>
    <mergeCell ref="C182:E182"/>
    <mergeCell ref="C183:E183"/>
    <mergeCell ref="A184:A185"/>
    <mergeCell ref="B184:B185"/>
    <mergeCell ref="C184:C185"/>
    <mergeCell ref="D184:D185"/>
    <mergeCell ref="E184:E185"/>
    <mergeCell ref="C134:E134"/>
    <mergeCell ref="C135:E135"/>
    <mergeCell ref="A136:A137"/>
    <mergeCell ref="A17:A18"/>
    <mergeCell ref="B17:B18"/>
    <mergeCell ref="C17:C18"/>
    <mergeCell ref="D17:D18"/>
    <mergeCell ref="E17:E18"/>
    <mergeCell ref="E35:E37"/>
    <mergeCell ref="E43:E45"/>
    <mergeCell ref="E67:E69"/>
    <mergeCell ref="F9:G9"/>
    <mergeCell ref="E11:E13"/>
    <mergeCell ref="F11:F13"/>
    <mergeCell ref="G11:G13"/>
    <mergeCell ref="C15:E15"/>
    <mergeCell ref="C32:E32"/>
    <mergeCell ref="A33:A34"/>
    <mergeCell ref="B33:B34"/>
    <mergeCell ref="C33:C34"/>
    <mergeCell ref="D33:D34"/>
    <mergeCell ref="E33:E34"/>
    <mergeCell ref="F25:G25"/>
    <mergeCell ref="E27:E29"/>
    <mergeCell ref="F27:F29"/>
    <mergeCell ref="G27:G29"/>
    <mergeCell ref="C31:E31"/>
    <mergeCell ref="A25:A26"/>
    <mergeCell ref="B25:B26"/>
    <mergeCell ref="C25:C26"/>
    <mergeCell ref="D25:D26"/>
    <mergeCell ref="E25:E26"/>
    <mergeCell ref="F33:G33"/>
    <mergeCell ref="F35:F37"/>
    <mergeCell ref="G35:G37"/>
    <mergeCell ref="C39:E39"/>
    <mergeCell ref="C40:E40"/>
    <mergeCell ref="A41:A42"/>
    <mergeCell ref="B41:B42"/>
    <mergeCell ref="C41:C42"/>
    <mergeCell ref="D41:D42"/>
    <mergeCell ref="E41:E42"/>
    <mergeCell ref="F41:G41"/>
    <mergeCell ref="F43:F45"/>
    <mergeCell ref="G43:G45"/>
    <mergeCell ref="C47:E47"/>
    <mergeCell ref="C48:E48"/>
    <mergeCell ref="C64:E64"/>
    <mergeCell ref="A65:A66"/>
    <mergeCell ref="B65:B66"/>
    <mergeCell ref="C65:C66"/>
    <mergeCell ref="D65:D66"/>
    <mergeCell ref="E65:E66"/>
    <mergeCell ref="C63:E63"/>
    <mergeCell ref="F65:G65"/>
    <mergeCell ref="A49:A50"/>
    <mergeCell ref="B49:B50"/>
    <mergeCell ref="C49:C50"/>
    <mergeCell ref="D49:D50"/>
    <mergeCell ref="E49:E50"/>
    <mergeCell ref="F49:G49"/>
    <mergeCell ref="E51:E53"/>
    <mergeCell ref="F51:F53"/>
    <mergeCell ref="G51:G53"/>
    <mergeCell ref="C55:E55"/>
    <mergeCell ref="C56:E56"/>
    <mergeCell ref="A57:A58"/>
    <mergeCell ref="E75:E76"/>
    <mergeCell ref="F67:F69"/>
    <mergeCell ref="G67:G69"/>
    <mergeCell ref="C72:E72"/>
    <mergeCell ref="A73:A74"/>
    <mergeCell ref="B73:B74"/>
    <mergeCell ref="C73:C74"/>
    <mergeCell ref="D73:D74"/>
    <mergeCell ref="E73:E74"/>
    <mergeCell ref="C71:E71"/>
    <mergeCell ref="F73:G73"/>
    <mergeCell ref="F112:G112"/>
    <mergeCell ref="F96:G96"/>
    <mergeCell ref="E98:E100"/>
    <mergeCell ref="F98:F100"/>
    <mergeCell ref="C78:E78"/>
    <mergeCell ref="C79:E79"/>
    <mergeCell ref="A80:A81"/>
    <mergeCell ref="B80:B81"/>
    <mergeCell ref="C80:C81"/>
    <mergeCell ref="D80:D81"/>
    <mergeCell ref="E80:E81"/>
    <mergeCell ref="F80:G80"/>
    <mergeCell ref="A104:A105"/>
    <mergeCell ref="B104:B105"/>
    <mergeCell ref="C104:C105"/>
    <mergeCell ref="D104:D105"/>
    <mergeCell ref="E104:E105"/>
    <mergeCell ref="C86:E86"/>
    <mergeCell ref="C87:E87"/>
    <mergeCell ref="C94:E94"/>
    <mergeCell ref="C95:E95"/>
    <mergeCell ref="A96:A97"/>
    <mergeCell ref="B96:B97"/>
    <mergeCell ref="C96:C97"/>
    <mergeCell ref="C158:E158"/>
    <mergeCell ref="C159:E159"/>
    <mergeCell ref="A160:A161"/>
    <mergeCell ref="B160:B161"/>
    <mergeCell ref="C160:C161"/>
    <mergeCell ref="E82:E84"/>
    <mergeCell ref="F82:F84"/>
    <mergeCell ref="G82:G84"/>
    <mergeCell ref="B136:B137"/>
    <mergeCell ref="C136:C137"/>
    <mergeCell ref="D136:D137"/>
    <mergeCell ref="E136:E137"/>
    <mergeCell ref="F136:G136"/>
    <mergeCell ref="E138:E140"/>
    <mergeCell ref="F138:F140"/>
    <mergeCell ref="G138:G140"/>
    <mergeCell ref="C110:E110"/>
    <mergeCell ref="F128:G128"/>
    <mergeCell ref="E130:E132"/>
    <mergeCell ref="F130:F132"/>
    <mergeCell ref="G130:G132"/>
    <mergeCell ref="C127:E127"/>
    <mergeCell ref="E114:E117"/>
    <mergeCell ref="F114:F117"/>
    <mergeCell ref="F152:G152"/>
    <mergeCell ref="E154:E156"/>
    <mergeCell ref="F154:F156"/>
    <mergeCell ref="G154:G156"/>
    <mergeCell ref="C151:E151"/>
    <mergeCell ref="C191:E191"/>
    <mergeCell ref="C118:E118"/>
    <mergeCell ref="C111:E111"/>
    <mergeCell ref="A112:A113"/>
    <mergeCell ref="B112:B113"/>
    <mergeCell ref="C112:C113"/>
    <mergeCell ref="D112:D113"/>
    <mergeCell ref="E112:E113"/>
    <mergeCell ref="F120:G120"/>
    <mergeCell ref="E122:E124"/>
    <mergeCell ref="F122:F124"/>
    <mergeCell ref="G122:G124"/>
    <mergeCell ref="C126:E126"/>
    <mergeCell ref="C119:E119"/>
    <mergeCell ref="A120:A121"/>
    <mergeCell ref="B120:B121"/>
    <mergeCell ref="C120:C121"/>
    <mergeCell ref="D120:D121"/>
    <mergeCell ref="E120:E121"/>
    <mergeCell ref="F184:G184"/>
    <mergeCell ref="E186:E188"/>
    <mergeCell ref="F186:F188"/>
    <mergeCell ref="G186:G188"/>
    <mergeCell ref="C190:E190"/>
    <mergeCell ref="D160:D161"/>
    <mergeCell ref="E160:E161"/>
    <mergeCell ref="F160:G160"/>
    <mergeCell ref="E162:E164"/>
    <mergeCell ref="F162:F164"/>
    <mergeCell ref="G162:G164"/>
    <mergeCell ref="C166:E166"/>
    <mergeCell ref="C167:E167"/>
    <mergeCell ref="C174:E174"/>
    <mergeCell ref="C175:E175"/>
    <mergeCell ref="G146:G148"/>
    <mergeCell ref="A1:C3"/>
    <mergeCell ref="D1:G1"/>
    <mergeCell ref="D2:F3"/>
    <mergeCell ref="A4:G5"/>
    <mergeCell ref="C24:E24"/>
    <mergeCell ref="F17:G17"/>
    <mergeCell ref="E19:E21"/>
    <mergeCell ref="F19:F21"/>
    <mergeCell ref="G19:G21"/>
    <mergeCell ref="C23:E23"/>
    <mergeCell ref="C16:E16"/>
    <mergeCell ref="C7:E7"/>
    <mergeCell ref="C142:E142"/>
    <mergeCell ref="C143:E143"/>
    <mergeCell ref="A128:A129"/>
    <mergeCell ref="B128:B129"/>
    <mergeCell ref="C128:C129"/>
    <mergeCell ref="D128:D129"/>
    <mergeCell ref="E144:E145"/>
    <mergeCell ref="F144:G144"/>
    <mergeCell ref="E146:E148"/>
    <mergeCell ref="F146:F148"/>
    <mergeCell ref="G114:G117"/>
    <mergeCell ref="E128:E129"/>
    <mergeCell ref="A144:A145"/>
    <mergeCell ref="B144:B145"/>
    <mergeCell ref="C144:C145"/>
    <mergeCell ref="D144:D145"/>
    <mergeCell ref="A152:A153"/>
    <mergeCell ref="B152:B153"/>
    <mergeCell ref="C152:C153"/>
    <mergeCell ref="D152:D153"/>
    <mergeCell ref="E152:E153"/>
    <mergeCell ref="C150:E150"/>
  </mergeCells>
  <hyperlinks>
    <hyperlink ref="C75" r:id="rId1"/>
    <hyperlink ref="C76" r:id="rId2"/>
    <hyperlink ref="C146" r:id="rId3"/>
    <hyperlink ref="C154" r:id="rId4"/>
  </hyperlinks>
  <pageMargins left="0.39370078740157483" right="0.39370078740157483" top="0.31496062992125984" bottom="0.39370078740157483" header="0.70866141732283472" footer="0.39370078740157483"/>
  <pageSetup paperSize="9" scale="78" firstPageNumber="0" fitToHeight="0" orientation="landscape" r:id="rId5"/>
  <headerFooter scaleWithDoc="0"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3">
    <tabColor theme="3" tint="0.39997558519241921"/>
    <pageSetUpPr fitToPage="1"/>
  </sheetPr>
  <dimension ref="A1:S254"/>
  <sheetViews>
    <sheetView view="pageBreakPreview" zoomScale="85" zoomScaleNormal="70" zoomScaleSheetLayoutView="85" zoomScalePageLayoutView="70" workbookViewId="0">
      <selection activeCell="Q14" sqref="Q14"/>
    </sheetView>
  </sheetViews>
  <sheetFormatPr defaultRowHeight="15"/>
  <cols>
    <col min="1" max="1" width="10.7109375" style="173" bestFit="1" customWidth="1"/>
    <col min="2" max="2" width="17.85546875" style="187" customWidth="1"/>
    <col min="3" max="3" width="74.140625" style="173" customWidth="1"/>
    <col min="4" max="6" width="10.5703125" style="119" bestFit="1" customWidth="1"/>
    <col min="7" max="7" width="14.140625" style="329" bestFit="1" customWidth="1"/>
    <col min="8" max="8" width="13.42578125" style="302" bestFit="1" customWidth="1"/>
    <col min="9" max="9" width="14.42578125" style="302" bestFit="1" customWidth="1"/>
    <col min="10" max="11" width="13.42578125" style="324" customWidth="1"/>
    <col min="12" max="12" width="9.140625" style="302"/>
    <col min="13" max="15" width="18.85546875" style="332" customWidth="1"/>
    <col min="16" max="16" width="15.42578125" style="331" bestFit="1" customWidth="1"/>
    <col min="17" max="17" width="9.140625" style="302"/>
    <col min="18" max="18" width="14.42578125" style="302" bestFit="1" customWidth="1"/>
    <col min="19" max="16384" width="9.140625" style="302"/>
  </cols>
  <sheetData>
    <row r="1" spans="1:19" s="26" customFormat="1" ht="22.5" customHeight="1">
      <c r="A1" s="542" t="s">
        <v>28</v>
      </c>
      <c r="B1" s="542"/>
      <c r="C1" s="542"/>
      <c r="D1" s="543" t="s">
        <v>6750</v>
      </c>
      <c r="E1" s="543"/>
      <c r="F1" s="543"/>
      <c r="G1" s="543"/>
      <c r="H1" s="543"/>
      <c r="I1" s="543"/>
      <c r="J1" s="543"/>
      <c r="K1" s="543"/>
      <c r="M1" s="23"/>
      <c r="N1" s="23"/>
      <c r="O1" s="23"/>
      <c r="P1" s="330"/>
    </row>
    <row r="2" spans="1:19" s="26" customFormat="1" ht="22.5" customHeight="1">
      <c r="A2" s="542"/>
      <c r="B2" s="542"/>
      <c r="C2" s="542"/>
      <c r="D2" s="544" t="s">
        <v>6747</v>
      </c>
      <c r="E2" s="544"/>
      <c r="F2" s="544"/>
      <c r="G2" s="544"/>
      <c r="H2" s="544"/>
      <c r="I2" s="544"/>
      <c r="J2" s="545">
        <f>'CAPA-DADOS'!E13</f>
        <v>43292</v>
      </c>
      <c r="K2" s="545"/>
      <c r="M2" s="23"/>
      <c r="N2" s="23"/>
      <c r="O2" s="23"/>
      <c r="P2" s="330"/>
    </row>
    <row r="3" spans="1:19" s="26" customFormat="1" ht="22.5" customHeight="1">
      <c r="A3" s="542"/>
      <c r="B3" s="542"/>
      <c r="C3" s="542"/>
      <c r="D3" s="544"/>
      <c r="E3" s="544"/>
      <c r="F3" s="544"/>
      <c r="G3" s="544"/>
      <c r="H3" s="544"/>
      <c r="I3" s="544"/>
      <c r="J3" s="545" t="str">
        <f>'CAPA-DADOS'!E16</f>
        <v>SINAPI-MAR/2018</v>
      </c>
      <c r="K3" s="546"/>
      <c r="M3" s="23"/>
      <c r="N3" s="23"/>
      <c r="O3" s="334"/>
      <c r="P3" s="330"/>
      <c r="R3" s="336">
        <v>0.21809999999999999</v>
      </c>
      <c r="S3" s="336">
        <v>0.2452</v>
      </c>
    </row>
    <row r="4" spans="1:19" s="32" customFormat="1">
      <c r="A4" s="453" t="s">
        <v>3</v>
      </c>
      <c r="B4" s="450" t="s">
        <v>0</v>
      </c>
      <c r="C4" s="450" t="s">
        <v>4</v>
      </c>
      <c r="D4" s="454" t="s">
        <v>1</v>
      </c>
      <c r="E4" s="454" t="s">
        <v>2</v>
      </c>
      <c r="F4" s="455" t="s">
        <v>5</v>
      </c>
      <c r="G4" s="547" t="s">
        <v>27</v>
      </c>
      <c r="H4" s="547"/>
      <c r="I4" s="547"/>
      <c r="J4" s="548" t="s">
        <v>35</v>
      </c>
      <c r="K4" s="548"/>
      <c r="M4" s="430" t="s">
        <v>6748</v>
      </c>
      <c r="N4" s="430"/>
      <c r="O4" s="541" t="s">
        <v>81</v>
      </c>
      <c r="P4" s="541"/>
    </row>
    <row r="5" spans="1:19" s="32" customFormat="1">
      <c r="A5" s="453"/>
      <c r="B5" s="450"/>
      <c r="C5" s="450"/>
      <c r="D5" s="454"/>
      <c r="E5" s="454"/>
      <c r="F5" s="455"/>
      <c r="G5" s="339" t="s">
        <v>7</v>
      </c>
      <c r="H5" s="340" t="s">
        <v>8</v>
      </c>
      <c r="I5" s="340" t="s">
        <v>36</v>
      </c>
      <c r="J5" s="346" t="s">
        <v>32</v>
      </c>
      <c r="K5" s="346" t="s">
        <v>6749</v>
      </c>
      <c r="M5" s="184" t="s">
        <v>7</v>
      </c>
      <c r="N5" s="184" t="s">
        <v>8</v>
      </c>
      <c r="O5" s="335" t="s">
        <v>7</v>
      </c>
      <c r="P5" s="335" t="s">
        <v>8</v>
      </c>
      <c r="R5" s="345">
        <f>SUM(I7:I249)</f>
        <v>562438.91831408197</v>
      </c>
    </row>
    <row r="6" spans="1:19" s="32" customFormat="1">
      <c r="A6" s="341"/>
      <c r="B6" s="342"/>
      <c r="C6" s="342"/>
      <c r="D6" s="343"/>
      <c r="E6" s="343"/>
      <c r="F6" s="344"/>
      <c r="G6" s="339"/>
      <c r="H6" s="340"/>
      <c r="I6" s="340"/>
      <c r="J6" s="346"/>
      <c r="K6" s="346"/>
      <c r="M6" s="335"/>
      <c r="N6" s="335"/>
      <c r="O6" s="335"/>
      <c r="P6" s="335"/>
    </row>
    <row r="7" spans="1:19" s="42" customFormat="1">
      <c r="A7" s="347" t="s">
        <v>60</v>
      </c>
      <c r="B7" s="348" t="s">
        <v>5624</v>
      </c>
      <c r="C7" s="348" t="s">
        <v>5625</v>
      </c>
      <c r="D7" s="349" t="s">
        <v>75</v>
      </c>
      <c r="E7" s="349" t="s">
        <v>77</v>
      </c>
      <c r="F7" s="350">
        <v>4</v>
      </c>
      <c r="G7" s="351">
        <f t="shared" ref="G7:G70" si="0">O7*(1+$R$3)</f>
        <v>395.29692797586239</v>
      </c>
      <c r="H7" s="351">
        <f t="shared" ref="H7:H70" si="1">P7*(1+$S$3)</f>
        <v>37979.926536464001</v>
      </c>
      <c r="I7" s="352">
        <f t="shared" ref="I7:I70" si="2">G7+H7</f>
        <v>38375.223464439863</v>
      </c>
      <c r="J7" s="353">
        <f t="shared" ref="J7:J15" si="3">I7/$R$5</f>
        <v>6.8230028568204523E-2</v>
      </c>
      <c r="K7" s="354">
        <f>J7</f>
        <v>6.8230028568204523E-2</v>
      </c>
      <c r="M7" s="333">
        <f>VLOOKUP(B7,'01_SINTETICO'!$B:$J,6,FALSE)</f>
        <v>81.12981856495</v>
      </c>
      <c r="N7" s="333">
        <f>VLOOKUP(B7,'01_SINTETICO'!$B:$J,7,FALSE)</f>
        <v>7625.2663299999995</v>
      </c>
      <c r="O7" s="161">
        <f t="shared" ref="O7:O70" si="4">M7*F7</f>
        <v>324.5192742598</v>
      </c>
      <c r="P7" s="161">
        <f t="shared" ref="P7:P70" si="5">N7*F7</f>
        <v>30501.065319999998</v>
      </c>
    </row>
    <row r="8" spans="1:19" s="42" customFormat="1">
      <c r="A8" s="347" t="s">
        <v>59</v>
      </c>
      <c r="B8" s="348" t="s">
        <v>5622</v>
      </c>
      <c r="C8" s="348" t="s">
        <v>5623</v>
      </c>
      <c r="D8" s="355" t="s">
        <v>75</v>
      </c>
      <c r="E8" s="355" t="s">
        <v>77</v>
      </c>
      <c r="F8" s="350">
        <v>2</v>
      </c>
      <c r="G8" s="351">
        <f t="shared" si="0"/>
        <v>197.64846398793119</v>
      </c>
      <c r="H8" s="351">
        <f t="shared" si="1"/>
        <v>30739.556036842405</v>
      </c>
      <c r="I8" s="352">
        <f t="shared" si="2"/>
        <v>30937.204500830336</v>
      </c>
      <c r="J8" s="353">
        <f t="shared" si="3"/>
        <v>5.5005447691217763E-2</v>
      </c>
      <c r="K8" s="354">
        <f t="shared" ref="K8:K15" si="6">J8+K7</f>
        <v>0.12323547625942229</v>
      </c>
      <c r="M8" s="333">
        <f>VLOOKUP(B8,'01_SINTETICO'!$B:$J,6,FALSE)</f>
        <v>81.12981856495</v>
      </c>
      <c r="N8" s="333">
        <f>VLOOKUP(B8,'01_SINTETICO'!$B:$J,7,FALSE)</f>
        <v>12343.220381000001</v>
      </c>
      <c r="O8" s="161">
        <f t="shared" si="4"/>
        <v>162.2596371299</v>
      </c>
      <c r="P8" s="161">
        <f t="shared" si="5"/>
        <v>24686.440762000002</v>
      </c>
    </row>
    <row r="9" spans="1:19" s="42" customFormat="1" ht="38.25">
      <c r="A9" s="347" t="s">
        <v>6173</v>
      </c>
      <c r="B9" s="348" t="s">
        <v>5764</v>
      </c>
      <c r="C9" s="348" t="s">
        <v>5765</v>
      </c>
      <c r="D9" s="355" t="s">
        <v>75</v>
      </c>
      <c r="E9" s="355" t="s">
        <v>76</v>
      </c>
      <c r="F9" s="350">
        <v>349.44</v>
      </c>
      <c r="G9" s="351">
        <f t="shared" si="0"/>
        <v>28050.836152002219</v>
      </c>
      <c r="H9" s="351">
        <f t="shared" si="1"/>
        <v>525.11445696305759</v>
      </c>
      <c r="I9" s="352">
        <f t="shared" si="2"/>
        <v>28575.950608965275</v>
      </c>
      <c r="J9" s="353">
        <f t="shared" si="3"/>
        <v>5.080720710903517E-2</v>
      </c>
      <c r="K9" s="354">
        <f t="shared" si="6"/>
        <v>0.17404268336845746</v>
      </c>
      <c r="M9" s="333">
        <f>VLOOKUP(B9,'01_SINTETICO'!$B:$J,6,FALSE)</f>
        <v>65.900733965229989</v>
      </c>
      <c r="N9" s="333">
        <f>VLOOKUP(B9,'01_SINTETICO'!$B:$J,7,FALSE)</f>
        <v>1.2068192981999999</v>
      </c>
      <c r="O9" s="161">
        <f t="shared" si="4"/>
        <v>23028.352476809967</v>
      </c>
      <c r="P9" s="161">
        <f t="shared" si="5"/>
        <v>421.71093556300798</v>
      </c>
    </row>
    <row r="10" spans="1:19" s="42" customFormat="1" ht="38.25">
      <c r="A10" s="347" t="s">
        <v>5208</v>
      </c>
      <c r="B10" s="348" t="s">
        <v>5690</v>
      </c>
      <c r="C10" s="348" t="s">
        <v>5691</v>
      </c>
      <c r="D10" s="355" t="s">
        <v>75</v>
      </c>
      <c r="E10" s="355" t="s">
        <v>76</v>
      </c>
      <c r="F10" s="350">
        <v>91.95</v>
      </c>
      <c r="G10" s="351">
        <f t="shared" si="0"/>
        <v>14274.413610255246</v>
      </c>
      <c r="H10" s="351">
        <f t="shared" si="1"/>
        <v>10383.524938827606</v>
      </c>
      <c r="I10" s="352">
        <f t="shared" si="2"/>
        <v>24657.93854908285</v>
      </c>
      <c r="J10" s="353">
        <f t="shared" si="3"/>
        <v>4.3841095888235017E-2</v>
      </c>
      <c r="K10" s="354">
        <f t="shared" si="6"/>
        <v>0.21788377925669247</v>
      </c>
      <c r="M10" s="333">
        <f>VLOOKUP(B10,'01_SINTETICO'!$B:$J,6,FALSE)</f>
        <v>127.44523422298445</v>
      </c>
      <c r="N10" s="333">
        <f>VLOOKUP(B10,'01_SINTETICO'!$B:$J,7,FALSE)</f>
        <v>90.688864609999996</v>
      </c>
      <c r="O10" s="161">
        <f t="shared" si="4"/>
        <v>11718.589286803421</v>
      </c>
      <c r="P10" s="161">
        <f t="shared" si="5"/>
        <v>8338.8411008895</v>
      </c>
    </row>
    <row r="11" spans="1:19" s="42" customFormat="1" ht="25.5">
      <c r="A11" s="347" t="s">
        <v>6155</v>
      </c>
      <c r="B11" s="348" t="s">
        <v>5711</v>
      </c>
      <c r="C11" s="348" t="s">
        <v>5712</v>
      </c>
      <c r="D11" s="355" t="s">
        <v>75</v>
      </c>
      <c r="E11" s="355" t="s">
        <v>76</v>
      </c>
      <c r="F11" s="350">
        <v>285.35000000000002</v>
      </c>
      <c r="G11" s="351">
        <f t="shared" si="0"/>
        <v>16268.255305808625</v>
      </c>
      <c r="H11" s="351">
        <f t="shared" si="1"/>
        <v>1852.8264005857036</v>
      </c>
      <c r="I11" s="352">
        <f t="shared" si="2"/>
        <v>18121.081706394329</v>
      </c>
      <c r="J11" s="353">
        <f t="shared" si="3"/>
        <v>3.2218754990697492E-2</v>
      </c>
      <c r="K11" s="354">
        <f t="shared" si="6"/>
        <v>0.25010253424738998</v>
      </c>
      <c r="M11" s="333">
        <f>VLOOKUP(B11,'01_SINTETICO'!$B:$J,6,FALSE)</f>
        <v>46.803697019200001</v>
      </c>
      <c r="N11" s="333">
        <f>VLOOKUP(B11,'01_SINTETICO'!$B:$J,7,FALSE)</f>
        <v>5.2145608699999997</v>
      </c>
      <c r="O11" s="161">
        <f t="shared" si="4"/>
        <v>13355.434944428722</v>
      </c>
      <c r="P11" s="161">
        <f t="shared" si="5"/>
        <v>1487.9749442545001</v>
      </c>
    </row>
    <row r="12" spans="1:19" s="42" customFormat="1" ht="38.25">
      <c r="A12" s="347" t="s">
        <v>6153</v>
      </c>
      <c r="B12" s="348" t="s">
        <v>5707</v>
      </c>
      <c r="C12" s="348" t="s">
        <v>5708</v>
      </c>
      <c r="D12" s="355" t="s">
        <v>75</v>
      </c>
      <c r="E12" s="355" t="s">
        <v>76</v>
      </c>
      <c r="F12" s="350">
        <v>214</v>
      </c>
      <c r="G12" s="351">
        <f t="shared" si="0"/>
        <v>12302.993548377441</v>
      </c>
      <c r="H12" s="351">
        <f t="shared" si="1"/>
        <v>1501.1901800193434</v>
      </c>
      <c r="I12" s="352">
        <f t="shared" si="2"/>
        <v>13804.183728396783</v>
      </c>
      <c r="J12" s="353">
        <f t="shared" si="3"/>
        <v>2.454343623619611E-2</v>
      </c>
      <c r="K12" s="354">
        <f t="shared" si="6"/>
        <v>0.27464597048358608</v>
      </c>
      <c r="M12" s="333">
        <f>VLOOKUP(B12,'01_SINTETICO'!$B:$J,6,FALSE)</f>
        <v>47.196965813840002</v>
      </c>
      <c r="N12" s="333">
        <f>VLOOKUP(B12,'01_SINTETICO'!$B:$J,7,FALSE)</f>
        <v>5.6335587722999998</v>
      </c>
      <c r="O12" s="161">
        <f t="shared" si="4"/>
        <v>10100.150684161761</v>
      </c>
      <c r="P12" s="161">
        <f t="shared" si="5"/>
        <v>1205.5815772721999</v>
      </c>
    </row>
    <row r="13" spans="1:19" s="42" customFormat="1" ht="38.25">
      <c r="A13" s="347" t="s">
        <v>5214</v>
      </c>
      <c r="B13" s="348" t="s">
        <v>5703</v>
      </c>
      <c r="C13" s="348" t="s">
        <v>5704</v>
      </c>
      <c r="D13" s="355" t="s">
        <v>75</v>
      </c>
      <c r="E13" s="355" t="s">
        <v>76</v>
      </c>
      <c r="F13" s="350">
        <v>285.36</v>
      </c>
      <c r="G13" s="351">
        <f t="shared" si="0"/>
        <v>8534.6209438452715</v>
      </c>
      <c r="H13" s="351">
        <f t="shared" si="1"/>
        <v>4066.5034360364011</v>
      </c>
      <c r="I13" s="352">
        <f t="shared" si="2"/>
        <v>12601.124379881672</v>
      </c>
      <c r="J13" s="353">
        <f t="shared" si="3"/>
        <v>2.2404431787284046E-2</v>
      </c>
      <c r="K13" s="354">
        <f t="shared" si="6"/>
        <v>0.2970504022708701</v>
      </c>
      <c r="M13" s="333">
        <f>VLOOKUP(B13,'01_SINTETICO'!$B:$J,6,FALSE)</f>
        <v>24.553205439039996</v>
      </c>
      <c r="N13" s="333">
        <f>VLOOKUP(B13,'01_SINTETICO'!$B:$J,7,FALSE)</f>
        <v>11.44429213179</v>
      </c>
      <c r="O13" s="161">
        <f t="shared" si="4"/>
        <v>7006.5027040844534</v>
      </c>
      <c r="P13" s="161">
        <f t="shared" si="5"/>
        <v>3265.7432027275945</v>
      </c>
    </row>
    <row r="14" spans="1:19" s="42" customFormat="1" ht="51">
      <c r="A14" s="347" t="s">
        <v>6172</v>
      </c>
      <c r="B14" s="348" t="s">
        <v>5762</v>
      </c>
      <c r="C14" s="348" t="s">
        <v>5763</v>
      </c>
      <c r="D14" s="355" t="s">
        <v>75</v>
      </c>
      <c r="E14" s="355" t="s">
        <v>76</v>
      </c>
      <c r="F14" s="350">
        <v>128.03</v>
      </c>
      <c r="G14" s="351">
        <f t="shared" si="0"/>
        <v>9789.4582240015952</v>
      </c>
      <c r="H14" s="351">
        <f t="shared" si="1"/>
        <v>2813.9486741833548</v>
      </c>
      <c r="I14" s="352">
        <f t="shared" si="2"/>
        <v>12603.40689818495</v>
      </c>
      <c r="J14" s="353">
        <f t="shared" si="3"/>
        <v>2.2408490038285097E-2</v>
      </c>
      <c r="K14" s="354">
        <f t="shared" si="6"/>
        <v>0.3194588923091552</v>
      </c>
      <c r="M14" s="333">
        <f>VLOOKUP(B14,'01_SINTETICO'!$B:$J,6,FALSE)</f>
        <v>62.771711306</v>
      </c>
      <c r="N14" s="333">
        <f>VLOOKUP(B14,'01_SINTETICO'!$B:$J,7,FALSE)</f>
        <v>17.6508374</v>
      </c>
      <c r="O14" s="161">
        <f t="shared" si="4"/>
        <v>8036.6621985071797</v>
      </c>
      <c r="P14" s="161">
        <f t="shared" si="5"/>
        <v>2259.836712322</v>
      </c>
    </row>
    <row r="15" spans="1:19" s="42" customFormat="1" ht="25.5">
      <c r="A15" s="347" t="s">
        <v>6180</v>
      </c>
      <c r="B15" s="348" t="s">
        <v>5796</v>
      </c>
      <c r="C15" s="348" t="s">
        <v>5797</v>
      </c>
      <c r="D15" s="355" t="s">
        <v>75</v>
      </c>
      <c r="E15" s="355" t="s">
        <v>76</v>
      </c>
      <c r="F15" s="350">
        <v>16.96</v>
      </c>
      <c r="G15" s="351">
        <f t="shared" si="0"/>
        <v>11798.066640917099</v>
      </c>
      <c r="H15" s="351">
        <f t="shared" si="1"/>
        <v>781.12714130125573</v>
      </c>
      <c r="I15" s="352">
        <f t="shared" si="2"/>
        <v>12579.193782218355</v>
      </c>
      <c r="J15" s="353">
        <f t="shared" si="3"/>
        <v>2.2365439823980628E-2</v>
      </c>
      <c r="K15" s="354">
        <f t="shared" si="6"/>
        <v>0.34182433213313584</v>
      </c>
      <c r="M15" s="333">
        <f>VLOOKUP(B15,'01_SINTETICO'!$B:$J,6,FALSE)</f>
        <v>571.08671024726004</v>
      </c>
      <c r="N15" s="333">
        <f>VLOOKUP(B15,'01_SINTETICO'!$B:$J,7,FALSE)</f>
        <v>36.987652458139998</v>
      </c>
      <c r="O15" s="161">
        <f t="shared" si="4"/>
        <v>9685.6306057935308</v>
      </c>
      <c r="P15" s="161">
        <f t="shared" si="5"/>
        <v>627.31058569005438</v>
      </c>
    </row>
    <row r="16" spans="1:19" s="42" customFormat="1" ht="25.5">
      <c r="A16" s="347" t="s">
        <v>5213</v>
      </c>
      <c r="B16" s="348" t="s">
        <v>5701</v>
      </c>
      <c r="C16" s="348" t="s">
        <v>5702</v>
      </c>
      <c r="D16" s="355" t="s">
        <v>75</v>
      </c>
      <c r="E16" s="355" t="s">
        <v>76</v>
      </c>
      <c r="F16" s="350">
        <v>52.27</v>
      </c>
      <c r="G16" s="351">
        <f t="shared" si="0"/>
        <v>10928.866242763981</v>
      </c>
      <c r="H16" s="351">
        <f t="shared" si="1"/>
        <v>1179.8598935167229</v>
      </c>
      <c r="I16" s="352">
        <f t="shared" si="2"/>
        <v>12108.726136280704</v>
      </c>
      <c r="J16" s="353">
        <f t="shared" ref="J16:J18" si="7">I16/$R$5</f>
        <v>2.152896206503058E-2</v>
      </c>
      <c r="K16" s="354">
        <f t="shared" ref="K16:K72" si="8">J16+K15</f>
        <v>0.36335329419816642</v>
      </c>
      <c r="M16" s="333">
        <f>VLOOKUP(B16,'01_SINTETICO'!$B:$J,6,FALSE)</f>
        <v>171.64836358341998</v>
      </c>
      <c r="N16" s="333">
        <f>VLOOKUP(B16,'01_SINTETICO'!$B:$J,7,FALSE)</f>
        <v>18.1275380955</v>
      </c>
      <c r="O16" s="161">
        <f t="shared" si="4"/>
        <v>8972.0599645053626</v>
      </c>
      <c r="P16" s="161">
        <f t="shared" si="5"/>
        <v>947.52641625178512</v>
      </c>
    </row>
    <row r="17" spans="1:16" s="42" customFormat="1" ht="25.5">
      <c r="A17" s="347" t="s">
        <v>6183</v>
      </c>
      <c r="B17" s="348" t="s">
        <v>5806</v>
      </c>
      <c r="C17" s="348" t="s">
        <v>5807</v>
      </c>
      <c r="D17" s="355" t="s">
        <v>75</v>
      </c>
      <c r="E17" s="355" t="s">
        <v>76</v>
      </c>
      <c r="F17" s="350">
        <v>20.02</v>
      </c>
      <c r="G17" s="351">
        <f t="shared" si="0"/>
        <v>10572.245661381312</v>
      </c>
      <c r="H17" s="351">
        <f t="shared" si="1"/>
        <v>1159.9084983886401</v>
      </c>
      <c r="I17" s="352">
        <f t="shared" si="2"/>
        <v>11732.154159769952</v>
      </c>
      <c r="J17" s="353">
        <f t="shared" si="7"/>
        <v>2.0859428068984342E-2</v>
      </c>
      <c r="K17" s="354">
        <f t="shared" si="8"/>
        <v>0.38421272226715075</v>
      </c>
      <c r="M17" s="333">
        <f>VLOOKUP(B17,'01_SINTETICO'!$B:$J,6,FALSE)</f>
        <v>433.53107205499998</v>
      </c>
      <c r="N17" s="333">
        <f>VLOOKUP(B17,'01_SINTETICO'!$B:$J,7,FALSE)</f>
        <v>46.528660000000002</v>
      </c>
      <c r="O17" s="161">
        <f t="shared" si="4"/>
        <v>8679.2920625410989</v>
      </c>
      <c r="P17" s="161">
        <f t="shared" si="5"/>
        <v>931.50377320000007</v>
      </c>
    </row>
    <row r="18" spans="1:16" s="42" customFormat="1" ht="25.5">
      <c r="A18" s="347" t="s">
        <v>6327</v>
      </c>
      <c r="B18" s="348" t="s">
        <v>6057</v>
      </c>
      <c r="C18" s="348" t="s">
        <v>6058</v>
      </c>
      <c r="D18" s="355" t="s">
        <v>75</v>
      </c>
      <c r="E18" s="355" t="s">
        <v>2</v>
      </c>
      <c r="F18" s="350">
        <v>1</v>
      </c>
      <c r="G18" s="351">
        <f t="shared" si="0"/>
        <v>10478.914493953611</v>
      </c>
      <c r="H18" s="351">
        <f t="shared" si="1"/>
        <v>781.30743539059199</v>
      </c>
      <c r="I18" s="352">
        <f t="shared" si="2"/>
        <v>11260.221929344203</v>
      </c>
      <c r="J18" s="353">
        <f t="shared" si="7"/>
        <v>2.0020346321511437E-2</v>
      </c>
      <c r="K18" s="354">
        <f t="shared" si="8"/>
        <v>0.4042330685886622</v>
      </c>
      <c r="M18" s="333">
        <f>VLOOKUP(B18,'01_SINTETICO'!$B:$J,6,FALSE)</f>
        <v>8602.6717789619997</v>
      </c>
      <c r="N18" s="333">
        <f>VLOOKUP(B18,'01_SINTETICO'!$B:$J,7,FALSE)</f>
        <v>627.45537695999997</v>
      </c>
      <c r="O18" s="161">
        <f t="shared" si="4"/>
        <v>8602.6717789619997</v>
      </c>
      <c r="P18" s="161">
        <f t="shared" si="5"/>
        <v>627.45537695999997</v>
      </c>
    </row>
    <row r="19" spans="1:16" s="42" customFormat="1" ht="25.5">
      <c r="A19" s="347" t="s">
        <v>6181</v>
      </c>
      <c r="B19" s="348" t="s">
        <v>5800</v>
      </c>
      <c r="C19" s="348" t="s">
        <v>5801</v>
      </c>
      <c r="D19" s="355" t="s">
        <v>75</v>
      </c>
      <c r="E19" s="355" t="s">
        <v>78</v>
      </c>
      <c r="F19" s="350">
        <v>39.799999999999997</v>
      </c>
      <c r="G19" s="351">
        <f t="shared" si="0"/>
        <v>9626.1663888505191</v>
      </c>
      <c r="H19" s="351">
        <f t="shared" si="1"/>
        <v>1562.3556797613601</v>
      </c>
      <c r="I19" s="352">
        <f t="shared" si="2"/>
        <v>11188.522068611879</v>
      </c>
      <c r="J19" s="353">
        <f t="shared" ref="J19:J71" si="9">I19/$R$5</f>
        <v>1.9892866059392941E-2</v>
      </c>
      <c r="K19" s="354">
        <f t="shared" si="8"/>
        <v>0.42412593464805515</v>
      </c>
      <c r="M19" s="333">
        <f>VLOOKUP(B19,'01_SINTETICO'!$B:$J,6,FALSE)</f>
        <v>198.55798136999999</v>
      </c>
      <c r="N19" s="333">
        <f>VLOOKUP(B19,'01_SINTETICO'!$B:$J,7,FALSE)</f>
        <v>31.525191</v>
      </c>
      <c r="O19" s="161">
        <f t="shared" si="4"/>
        <v>7902.6076585259989</v>
      </c>
      <c r="P19" s="161">
        <f t="shared" si="5"/>
        <v>1254.7026017999999</v>
      </c>
    </row>
    <row r="20" spans="1:16" s="42" customFormat="1" ht="25.5">
      <c r="A20" s="347" t="s">
        <v>6151</v>
      </c>
      <c r="B20" s="348" t="s">
        <v>5692</v>
      </c>
      <c r="C20" s="348" t="s">
        <v>5693</v>
      </c>
      <c r="D20" s="355" t="s">
        <v>75</v>
      </c>
      <c r="E20" s="355" t="s">
        <v>76</v>
      </c>
      <c r="F20" s="350">
        <v>162.43</v>
      </c>
      <c r="G20" s="351">
        <f t="shared" si="0"/>
        <v>9260.391481767987</v>
      </c>
      <c r="H20" s="351">
        <f t="shared" si="1"/>
        <v>1054.6857972564774</v>
      </c>
      <c r="I20" s="352">
        <f t="shared" si="2"/>
        <v>10315.077279024465</v>
      </c>
      <c r="J20" s="353">
        <f t="shared" si="9"/>
        <v>1.8339906687012422E-2</v>
      </c>
      <c r="K20" s="354">
        <f t="shared" si="8"/>
        <v>0.44246584133506756</v>
      </c>
      <c r="M20" s="333">
        <f>VLOOKUP(B20,'01_SINTETICO'!$B:$J,6,FALSE)</f>
        <v>46.803697019200001</v>
      </c>
      <c r="N20" s="333">
        <f>VLOOKUP(B20,'01_SINTETICO'!$B:$J,7,FALSE)</f>
        <v>5.2145608699999997</v>
      </c>
      <c r="O20" s="161">
        <f t="shared" si="4"/>
        <v>7602.3245068286569</v>
      </c>
      <c r="P20" s="161">
        <f t="shared" si="5"/>
        <v>847.00112211409999</v>
      </c>
    </row>
    <row r="21" spans="1:16" s="42" customFormat="1" ht="25.5">
      <c r="A21" s="347" t="s">
        <v>5215</v>
      </c>
      <c r="B21" s="348" t="s">
        <v>5740</v>
      </c>
      <c r="C21" s="348" t="s">
        <v>5741</v>
      </c>
      <c r="D21" s="355" t="s">
        <v>75</v>
      </c>
      <c r="E21" s="355" t="s">
        <v>76</v>
      </c>
      <c r="F21" s="350">
        <v>303.63</v>
      </c>
      <c r="G21" s="351">
        <f t="shared" si="0"/>
        <v>6110.4030199365343</v>
      </c>
      <c r="H21" s="351">
        <f t="shared" si="1"/>
        <v>3824.5353798279502</v>
      </c>
      <c r="I21" s="352">
        <f t="shared" si="2"/>
        <v>9934.9383997644836</v>
      </c>
      <c r="J21" s="353">
        <f t="shared" si="9"/>
        <v>1.7664030841863847E-2</v>
      </c>
      <c r="K21" s="354">
        <f t="shared" si="8"/>
        <v>0.46012987217693141</v>
      </c>
      <c r="M21" s="333">
        <f>VLOOKUP(B21,'01_SINTETICO'!$B:$J,6,FALSE)</f>
        <v>16.521224508020001</v>
      </c>
      <c r="N21" s="333">
        <f>VLOOKUP(B21,'01_SINTETICO'!$B:$J,7,FALSE)</f>
        <v>10.1156755476</v>
      </c>
      <c r="O21" s="161">
        <f t="shared" si="4"/>
        <v>5016.3393973701131</v>
      </c>
      <c r="P21" s="161">
        <f t="shared" si="5"/>
        <v>3071.4225665177883</v>
      </c>
    </row>
    <row r="22" spans="1:16" s="42" customFormat="1" ht="25.5">
      <c r="A22" s="347" t="s">
        <v>6161</v>
      </c>
      <c r="B22" s="348" t="s">
        <v>5725</v>
      </c>
      <c r="C22" s="348" t="s">
        <v>5726</v>
      </c>
      <c r="D22" s="355" t="s">
        <v>75</v>
      </c>
      <c r="E22" s="355" t="s">
        <v>76</v>
      </c>
      <c r="F22" s="350">
        <v>550.16</v>
      </c>
      <c r="G22" s="351">
        <f t="shared" si="0"/>
        <v>7890.1831239701714</v>
      </c>
      <c r="H22" s="351">
        <f t="shared" si="1"/>
        <v>1879.2458178529969</v>
      </c>
      <c r="I22" s="352">
        <f t="shared" si="2"/>
        <v>9769.4289418231674</v>
      </c>
      <c r="J22" s="353">
        <f t="shared" si="9"/>
        <v>1.736975985073572E-2</v>
      </c>
      <c r="K22" s="354">
        <f t="shared" si="8"/>
        <v>0.47749963202766715</v>
      </c>
      <c r="M22" s="333">
        <f>VLOOKUP(B22,'01_SINTETICO'!$B:$J,6,FALSE)</f>
        <v>11.7737586338</v>
      </c>
      <c r="N22" s="333">
        <f>VLOOKUP(B22,'01_SINTETICO'!$B:$J,7,FALSE)</f>
        <v>2.7431873480000002</v>
      </c>
      <c r="O22" s="161">
        <f t="shared" si="4"/>
        <v>6477.4510499714079</v>
      </c>
      <c r="P22" s="161">
        <f t="shared" si="5"/>
        <v>1509.19195137568</v>
      </c>
    </row>
    <row r="23" spans="1:16" s="42" customFormat="1" ht="25.5">
      <c r="A23" s="347" t="s">
        <v>6163</v>
      </c>
      <c r="B23" s="348" t="s">
        <v>5727</v>
      </c>
      <c r="C23" s="348" t="s">
        <v>5728</v>
      </c>
      <c r="D23" s="355" t="s">
        <v>75</v>
      </c>
      <c r="E23" s="355" t="s">
        <v>76</v>
      </c>
      <c r="F23" s="350">
        <v>719.98</v>
      </c>
      <c r="G23" s="351">
        <f t="shared" si="0"/>
        <v>6179.1841925985264</v>
      </c>
      <c r="H23" s="351">
        <f t="shared" si="1"/>
        <v>2778.7856263948661</v>
      </c>
      <c r="I23" s="352">
        <f t="shared" si="2"/>
        <v>8957.9698189933915</v>
      </c>
      <c r="J23" s="353">
        <f t="shared" si="9"/>
        <v>1.5927009186784271E-2</v>
      </c>
      <c r="K23" s="354">
        <f t="shared" si="8"/>
        <v>0.4934266412144514</v>
      </c>
      <c r="M23" s="333">
        <f>VLOOKUP(B23,'01_SINTETICO'!$B:$J,6,FALSE)</f>
        <v>7.0457586968000001</v>
      </c>
      <c r="N23" s="333">
        <f>VLOOKUP(B23,'01_SINTETICO'!$B:$J,7,FALSE)</f>
        <v>3.0995275380000002</v>
      </c>
      <c r="O23" s="161">
        <f t="shared" si="4"/>
        <v>5072.8053465220646</v>
      </c>
      <c r="P23" s="161">
        <f t="shared" si="5"/>
        <v>2231.5978368092401</v>
      </c>
    </row>
    <row r="24" spans="1:16" s="42" customFormat="1" ht="25.5">
      <c r="A24" s="347" t="s">
        <v>6233</v>
      </c>
      <c r="B24" s="348" t="s">
        <v>5892</v>
      </c>
      <c r="C24" s="348" t="s">
        <v>5893</v>
      </c>
      <c r="D24" s="355" t="s">
        <v>75</v>
      </c>
      <c r="E24" s="355" t="s">
        <v>78</v>
      </c>
      <c r="F24" s="350">
        <f>622+2100</f>
        <v>2722</v>
      </c>
      <c r="G24" s="351">
        <f t="shared" si="0"/>
        <v>5983.4204416200282</v>
      </c>
      <c r="H24" s="351">
        <f t="shared" si="1"/>
        <v>2446.8126279083522</v>
      </c>
      <c r="I24" s="352">
        <f t="shared" si="2"/>
        <v>8430.2330695283799</v>
      </c>
      <c r="J24" s="353">
        <f t="shared" si="9"/>
        <v>1.4988708631326782E-2</v>
      </c>
      <c r="K24" s="354">
        <f t="shared" si="8"/>
        <v>0.50841534984577819</v>
      </c>
      <c r="M24" s="333">
        <f>VLOOKUP(B24,'01_SINTETICO'!$B:$J,6,FALSE)</f>
        <v>1.8045896274000002</v>
      </c>
      <c r="N24" s="333">
        <f>VLOOKUP(B24,'01_SINTETICO'!$B:$J,7,FALSE)</f>
        <v>0.72189407999999999</v>
      </c>
      <c r="O24" s="161">
        <f t="shared" si="4"/>
        <v>4912.0929657828001</v>
      </c>
      <c r="P24" s="161">
        <f t="shared" si="5"/>
        <v>1964.99568576</v>
      </c>
    </row>
    <row r="25" spans="1:16" s="42" customFormat="1" ht="38.25">
      <c r="A25" s="347" t="s">
        <v>5227</v>
      </c>
      <c r="B25" s="348" t="s">
        <v>5771</v>
      </c>
      <c r="C25" s="348" t="s">
        <v>5772</v>
      </c>
      <c r="D25" s="355" t="s">
        <v>75</v>
      </c>
      <c r="E25" s="355" t="s">
        <v>2</v>
      </c>
      <c r="F25" s="350">
        <v>18</v>
      </c>
      <c r="G25" s="351">
        <f t="shared" si="0"/>
        <v>7171.2971833792126</v>
      </c>
      <c r="H25" s="351">
        <f t="shared" si="1"/>
        <v>604.70963413351933</v>
      </c>
      <c r="I25" s="352">
        <f t="shared" si="2"/>
        <v>7776.0068175127317</v>
      </c>
      <c r="J25" s="353">
        <f t="shared" si="9"/>
        <v>1.382551342787838E-2</v>
      </c>
      <c r="K25" s="354">
        <f t="shared" si="8"/>
        <v>0.5222408632736566</v>
      </c>
      <c r="M25" s="333">
        <f>VLOOKUP(B25,'01_SINTETICO'!$B:$J,6,FALSE)</f>
        <v>327.07117566425001</v>
      </c>
      <c r="N25" s="333">
        <f>VLOOKUP(B25,'01_SINTETICO'!$B:$J,7,FALSE)</f>
        <v>26.979585347</v>
      </c>
      <c r="O25" s="161">
        <f t="shared" si="4"/>
        <v>5887.2811619565</v>
      </c>
      <c r="P25" s="161">
        <f t="shared" si="5"/>
        <v>485.63253624600003</v>
      </c>
    </row>
    <row r="26" spans="1:16" s="42" customFormat="1" ht="25.5">
      <c r="A26" s="347" t="s">
        <v>6165</v>
      </c>
      <c r="B26" s="348" t="s">
        <v>5731</v>
      </c>
      <c r="C26" s="348" t="s">
        <v>5732</v>
      </c>
      <c r="D26" s="355" t="s">
        <v>75</v>
      </c>
      <c r="E26" s="355" t="s">
        <v>76</v>
      </c>
      <c r="F26" s="350">
        <v>719.98</v>
      </c>
      <c r="G26" s="351">
        <f t="shared" si="0"/>
        <v>3084.6446018895417</v>
      </c>
      <c r="H26" s="351">
        <f t="shared" si="1"/>
        <v>3474.6473191011128</v>
      </c>
      <c r="I26" s="352">
        <f t="shared" si="2"/>
        <v>6559.291920990654</v>
      </c>
      <c r="J26" s="353">
        <f t="shared" si="9"/>
        <v>1.1662229812709649E-2</v>
      </c>
      <c r="K26" s="354">
        <f t="shared" si="8"/>
        <v>0.5339030930863663</v>
      </c>
      <c r="M26" s="333">
        <f>VLOOKUP(B26,'01_SINTETICO'!$B:$J,6,FALSE)</f>
        <v>3.5172380128</v>
      </c>
      <c r="N26" s="333">
        <f>VLOOKUP(B26,'01_SINTETICO'!$B:$J,7,FALSE)</f>
        <v>3.8757092119999998</v>
      </c>
      <c r="O26" s="161">
        <f t="shared" si="4"/>
        <v>2532.341024455744</v>
      </c>
      <c r="P26" s="161">
        <f t="shared" si="5"/>
        <v>2790.43311845576</v>
      </c>
    </row>
    <row r="27" spans="1:16" s="42" customFormat="1" ht="51">
      <c r="A27" s="347" t="s">
        <v>5199</v>
      </c>
      <c r="B27" s="348" t="s">
        <v>5258</v>
      </c>
      <c r="C27" s="348" t="s">
        <v>5259</v>
      </c>
      <c r="D27" s="355" t="s">
        <v>75</v>
      </c>
      <c r="E27" s="355" t="s">
        <v>76</v>
      </c>
      <c r="F27" s="350">
        <v>105.09</v>
      </c>
      <c r="G27" s="351">
        <f t="shared" si="0"/>
        <v>3271.8691957490814</v>
      </c>
      <c r="H27" s="351">
        <f t="shared" si="1"/>
        <v>3240.0728358457382</v>
      </c>
      <c r="I27" s="352">
        <f t="shared" si="2"/>
        <v>6511.9420315948191</v>
      </c>
      <c r="J27" s="353">
        <f t="shared" si="9"/>
        <v>1.1578043089753551E-2</v>
      </c>
      <c r="K27" s="354">
        <f t="shared" si="8"/>
        <v>0.54548113617611982</v>
      </c>
      <c r="M27" s="333">
        <f>VLOOKUP(B27,'01_SINTETICO'!$B:$J,6,FALSE)</f>
        <v>25.559455500189998</v>
      </c>
      <c r="N27" s="333">
        <f>VLOOKUP(B27,'01_SINTETICO'!$B:$J,7,FALSE)</f>
        <v>24.7602068819</v>
      </c>
      <c r="O27" s="161">
        <f t="shared" si="4"/>
        <v>2686.0431785149672</v>
      </c>
      <c r="P27" s="161">
        <f t="shared" si="5"/>
        <v>2602.050141218871</v>
      </c>
    </row>
    <row r="28" spans="1:16" s="42" customFormat="1" ht="38.25">
      <c r="A28" s="347" t="s">
        <v>5207</v>
      </c>
      <c r="B28" s="348" t="s">
        <v>5688</v>
      </c>
      <c r="C28" s="348" t="s">
        <v>5689</v>
      </c>
      <c r="D28" s="355" t="s">
        <v>75</v>
      </c>
      <c r="E28" s="355" t="s">
        <v>76</v>
      </c>
      <c r="F28" s="350">
        <v>238.62</v>
      </c>
      <c r="G28" s="351">
        <f t="shared" si="0"/>
        <v>2906.9136775641618</v>
      </c>
      <c r="H28" s="351">
        <f t="shared" si="1"/>
        <v>3563.577929492244</v>
      </c>
      <c r="I28" s="352">
        <f t="shared" si="2"/>
        <v>6470.4916070564059</v>
      </c>
      <c r="J28" s="353">
        <f t="shared" si="9"/>
        <v>1.1504345443327053E-2</v>
      </c>
      <c r="K28" s="354">
        <f t="shared" si="8"/>
        <v>0.55698548161944683</v>
      </c>
      <c r="M28" s="333">
        <f>VLOOKUP(B28,'01_SINTETICO'!$B:$J,6,FALSE)</f>
        <v>10.000975210269996</v>
      </c>
      <c r="N28" s="333">
        <f>VLOOKUP(B28,'01_SINTETICO'!$B:$J,7,FALSE)</f>
        <v>11.993344458619999</v>
      </c>
      <c r="O28" s="161">
        <f t="shared" si="4"/>
        <v>2386.4327046746262</v>
      </c>
      <c r="P28" s="161">
        <f t="shared" si="5"/>
        <v>2861.8518547159042</v>
      </c>
    </row>
    <row r="29" spans="1:16" s="42" customFormat="1" ht="25.5">
      <c r="A29" s="347" t="s">
        <v>6254</v>
      </c>
      <c r="B29" s="348" t="s">
        <v>5930</v>
      </c>
      <c r="C29" s="348" t="s">
        <v>5931</v>
      </c>
      <c r="D29" s="355" t="s">
        <v>75</v>
      </c>
      <c r="E29" s="355" t="s">
        <v>78</v>
      </c>
      <c r="F29" s="350">
        <v>1300</v>
      </c>
      <c r="G29" s="351">
        <f t="shared" si="0"/>
        <v>4887.8654290022951</v>
      </c>
      <c r="H29" s="351">
        <f t="shared" si="1"/>
        <v>1558.0976812543997</v>
      </c>
      <c r="I29" s="352">
        <f t="shared" si="2"/>
        <v>6445.9631102566946</v>
      </c>
      <c r="J29" s="353">
        <f t="shared" si="9"/>
        <v>1.146073449109559E-2</v>
      </c>
      <c r="K29" s="354">
        <f t="shared" si="8"/>
        <v>0.56844621611054247</v>
      </c>
      <c r="M29" s="333">
        <f>VLOOKUP(B29,'01_SINTETICO'!$B:$J,6,FALSE)</f>
        <v>3.0866895031999997</v>
      </c>
      <c r="N29" s="333">
        <f>VLOOKUP(B29,'01_SINTETICO'!$B:$J,7,FALSE)</f>
        <v>0.96252543999999984</v>
      </c>
      <c r="O29" s="161">
        <f t="shared" si="4"/>
        <v>4012.6963541599994</v>
      </c>
      <c r="P29" s="161">
        <f t="shared" si="5"/>
        <v>1251.2830719999997</v>
      </c>
    </row>
    <row r="30" spans="1:16" s="42" customFormat="1" ht="51">
      <c r="A30" s="347" t="s">
        <v>5204</v>
      </c>
      <c r="B30" s="348" t="s">
        <v>5682</v>
      </c>
      <c r="C30" s="348" t="s">
        <v>5683</v>
      </c>
      <c r="D30" s="355" t="s">
        <v>75</v>
      </c>
      <c r="E30" s="355" t="s">
        <v>76</v>
      </c>
      <c r="F30" s="350">
        <v>218.57</v>
      </c>
      <c r="G30" s="351">
        <f t="shared" si="0"/>
        <v>3682.8116742942852</v>
      </c>
      <c r="H30" s="351">
        <f t="shared" si="1"/>
        <v>2610.0282216376563</v>
      </c>
      <c r="I30" s="352">
        <f t="shared" si="2"/>
        <v>6292.839895931942</v>
      </c>
      <c r="J30" s="353">
        <f t="shared" si="9"/>
        <v>1.118848588002198E-2</v>
      </c>
      <c r="K30" s="354">
        <f t="shared" si="8"/>
        <v>0.57963470199056444</v>
      </c>
      <c r="M30" s="333">
        <f>VLOOKUP(B30,'01_SINTETICO'!$B:$J,6,FALSE)</f>
        <v>13.83266998149</v>
      </c>
      <c r="N30" s="333">
        <f>VLOOKUP(B30,'01_SINTETICO'!$B:$J,7,FALSE)</f>
        <v>9.5899322497999986</v>
      </c>
      <c r="O30" s="161">
        <f t="shared" si="4"/>
        <v>3023.4066778542692</v>
      </c>
      <c r="P30" s="161">
        <f t="shared" si="5"/>
        <v>2096.0714918387857</v>
      </c>
    </row>
    <row r="31" spans="1:16" s="42" customFormat="1" ht="25.5">
      <c r="A31" s="347" t="s">
        <v>6169</v>
      </c>
      <c r="B31" s="348" t="s">
        <v>5756</v>
      </c>
      <c r="C31" s="348" t="s">
        <v>5757</v>
      </c>
      <c r="D31" s="355" t="s">
        <v>75</v>
      </c>
      <c r="E31" s="355" t="s">
        <v>76</v>
      </c>
      <c r="F31" s="350">
        <v>128.03</v>
      </c>
      <c r="G31" s="351">
        <f t="shared" si="0"/>
        <v>5689.9785438875442</v>
      </c>
      <c r="H31" s="351">
        <f t="shared" si="1"/>
        <v>303.75099934240978</v>
      </c>
      <c r="I31" s="352">
        <f t="shared" si="2"/>
        <v>5993.7295432299543</v>
      </c>
      <c r="J31" s="353">
        <f t="shared" si="9"/>
        <v>1.065667639287167E-2</v>
      </c>
      <c r="K31" s="354">
        <f t="shared" si="8"/>
        <v>0.59029137838343615</v>
      </c>
      <c r="M31" s="333">
        <f>VLOOKUP(B31,'01_SINTETICO'!$B:$J,6,FALSE)</f>
        <v>36.485133530529993</v>
      </c>
      <c r="N31" s="333">
        <f>VLOOKUP(B31,'01_SINTETICO'!$B:$J,7,FALSE)</f>
        <v>1.9053153131999998</v>
      </c>
      <c r="O31" s="161">
        <f t="shared" si="4"/>
        <v>4671.1916459137547</v>
      </c>
      <c r="P31" s="161">
        <f t="shared" si="5"/>
        <v>243.93751954899597</v>
      </c>
    </row>
    <row r="32" spans="1:16" s="42" customFormat="1" ht="38.25">
      <c r="A32" s="347" t="s">
        <v>6199</v>
      </c>
      <c r="B32" s="348" t="s">
        <v>5842</v>
      </c>
      <c r="C32" s="348" t="s">
        <v>5843</v>
      </c>
      <c r="D32" s="355" t="s">
        <v>75</v>
      </c>
      <c r="E32" s="355" t="s">
        <v>78</v>
      </c>
      <c r="F32" s="350">
        <f>168+400+81</f>
        <v>649</v>
      </c>
      <c r="G32" s="351">
        <f t="shared" si="0"/>
        <v>2607.5614478456769</v>
      </c>
      <c r="H32" s="351">
        <f t="shared" si="1"/>
        <v>3189.1862461921796</v>
      </c>
      <c r="I32" s="352">
        <f t="shared" si="2"/>
        <v>5796.7476940378565</v>
      </c>
      <c r="J32" s="353">
        <f t="shared" si="9"/>
        <v>1.0306448407613193E-2</v>
      </c>
      <c r="K32" s="354">
        <f t="shared" si="8"/>
        <v>0.60059782679104934</v>
      </c>
      <c r="M32" s="333">
        <f>VLOOKUP(B32,'01_SINTETICO'!$B:$J,6,FALSE)</f>
        <v>3.2984272632600002</v>
      </c>
      <c r="N32" s="333">
        <f>VLOOKUP(B32,'01_SINTETICO'!$B:$J,7,FALSE)</f>
        <v>3.9463543039999998</v>
      </c>
      <c r="O32" s="161">
        <f t="shared" si="4"/>
        <v>2140.6792938557401</v>
      </c>
      <c r="P32" s="161">
        <f t="shared" si="5"/>
        <v>2561.1839432960001</v>
      </c>
    </row>
    <row r="33" spans="1:16" s="42" customFormat="1" ht="25.5">
      <c r="A33" s="347" t="s">
        <v>6178</v>
      </c>
      <c r="B33" s="348" t="s">
        <v>5790</v>
      </c>
      <c r="C33" s="348" t="s">
        <v>5791</v>
      </c>
      <c r="D33" s="355" t="s">
        <v>75</v>
      </c>
      <c r="E33" s="355" t="s">
        <v>76</v>
      </c>
      <c r="F33" s="350">
        <v>7.5</v>
      </c>
      <c r="G33" s="351">
        <f t="shared" si="0"/>
        <v>5415.0329273009784</v>
      </c>
      <c r="H33" s="351">
        <f t="shared" si="1"/>
        <v>311.90146584299998</v>
      </c>
      <c r="I33" s="352">
        <f t="shared" si="2"/>
        <v>5726.934393143978</v>
      </c>
      <c r="J33" s="353">
        <f t="shared" si="9"/>
        <v>1.0182322393888636E-2</v>
      </c>
      <c r="K33" s="354">
        <f t="shared" si="8"/>
        <v>0.61078014918493795</v>
      </c>
      <c r="M33" s="333">
        <f>VLOOKUP(B33,'01_SINTETICO'!$B:$J,6,FALSE)</f>
        <v>592.72998137000002</v>
      </c>
      <c r="N33" s="333">
        <f>VLOOKUP(B33,'01_SINTETICO'!$B:$J,7,FALSE)</f>
        <v>33.397736999999999</v>
      </c>
      <c r="O33" s="161">
        <f t="shared" si="4"/>
        <v>4445.4748602750005</v>
      </c>
      <c r="P33" s="161">
        <f t="shared" si="5"/>
        <v>250.48302749999999</v>
      </c>
    </row>
    <row r="34" spans="1:16" s="42" customFormat="1" ht="25.5">
      <c r="A34" s="347" t="s">
        <v>6164</v>
      </c>
      <c r="B34" s="348" t="s">
        <v>5729</v>
      </c>
      <c r="C34" s="348" t="s">
        <v>5730</v>
      </c>
      <c r="D34" s="355" t="s">
        <v>75</v>
      </c>
      <c r="E34" s="355" t="s">
        <v>76</v>
      </c>
      <c r="F34" s="350">
        <v>337.63</v>
      </c>
      <c r="G34" s="351">
        <f t="shared" si="0"/>
        <v>2055.0714603441434</v>
      </c>
      <c r="H34" s="351">
        <f t="shared" si="1"/>
        <v>3508.6999257111297</v>
      </c>
      <c r="I34" s="352">
        <f t="shared" si="2"/>
        <v>5563.7713860552731</v>
      </c>
      <c r="J34" s="353">
        <f t="shared" si="9"/>
        <v>9.8922233239704515E-3</v>
      </c>
      <c r="K34" s="354">
        <f t="shared" si="8"/>
        <v>0.62067237250890839</v>
      </c>
      <c r="M34" s="333">
        <f>VLOOKUP(B34,'01_SINTETICO'!$B:$J,6,FALSE)</f>
        <v>4.9969264386900001</v>
      </c>
      <c r="N34" s="333">
        <f>VLOOKUP(B34,'01_SINTETICO'!$B:$J,7,FALSE)</f>
        <v>8.3457637550000001</v>
      </c>
      <c r="O34" s="161">
        <f t="shared" si="4"/>
        <v>1687.1122734949047</v>
      </c>
      <c r="P34" s="161">
        <f t="shared" si="5"/>
        <v>2817.78021660065</v>
      </c>
    </row>
    <row r="35" spans="1:16" s="42" customFormat="1">
      <c r="A35" s="347" t="s">
        <v>6145</v>
      </c>
      <c r="B35" s="348" t="s">
        <v>5641</v>
      </c>
      <c r="C35" s="348" t="s">
        <v>5642</v>
      </c>
      <c r="D35" s="355" t="s">
        <v>75</v>
      </c>
      <c r="E35" s="355" t="s">
        <v>76</v>
      </c>
      <c r="F35" s="350">
        <v>408.97</v>
      </c>
      <c r="G35" s="351">
        <f t="shared" si="0"/>
        <v>1658.0445183042464</v>
      </c>
      <c r="H35" s="351">
        <f t="shared" si="1"/>
        <v>3512.3223457289141</v>
      </c>
      <c r="I35" s="352">
        <f t="shared" si="2"/>
        <v>5170.3668640331607</v>
      </c>
      <c r="J35" s="353">
        <f t="shared" si="9"/>
        <v>9.1927615527236332E-3</v>
      </c>
      <c r="K35" s="354">
        <f t="shared" si="8"/>
        <v>0.62986513406163203</v>
      </c>
      <c r="M35" s="333">
        <f>VLOOKUP(B35,'01_SINTETICO'!$B:$J,6,FALSE)</f>
        <v>3.3282948457000008</v>
      </c>
      <c r="N35" s="333">
        <f>VLOOKUP(B35,'01_SINTETICO'!$B:$J,7,FALSE)</f>
        <v>6.8970568099999996</v>
      </c>
      <c r="O35" s="161">
        <f t="shared" si="4"/>
        <v>1361.1727430459293</v>
      </c>
      <c r="P35" s="161">
        <f t="shared" si="5"/>
        <v>2820.6893235857001</v>
      </c>
    </row>
    <row r="36" spans="1:16" s="42" customFormat="1">
      <c r="A36" s="347" t="s">
        <v>6293</v>
      </c>
      <c r="B36" s="348" t="s">
        <v>5981</v>
      </c>
      <c r="C36" s="348" t="s">
        <v>5982</v>
      </c>
      <c r="D36" s="355" t="s">
        <v>75</v>
      </c>
      <c r="E36" s="355" t="s">
        <v>5715</v>
      </c>
      <c r="F36" s="350">
        <v>1186.48</v>
      </c>
      <c r="G36" s="351">
        <f t="shared" si="0"/>
        <v>2892.3834068332662</v>
      </c>
      <c r="H36" s="351">
        <f t="shared" si="1"/>
        <v>2310.8146710684009</v>
      </c>
      <c r="I36" s="352">
        <f t="shared" si="2"/>
        <v>5203.1980779016667</v>
      </c>
      <c r="J36" s="353">
        <f t="shared" si="9"/>
        <v>9.2511344938545886E-3</v>
      </c>
      <c r="K36" s="354">
        <f t="shared" si="8"/>
        <v>0.63911626855548664</v>
      </c>
      <c r="M36" s="333">
        <f>VLOOKUP(B36,'01_SINTETICO'!$B:$J,6,FALSE)</f>
        <v>2.0013013867199998</v>
      </c>
      <c r="N36" s="333">
        <f>VLOOKUP(B36,'01_SINTETICO'!$B:$J,7,FALSE)</f>
        <v>1.56410384</v>
      </c>
      <c r="O36" s="161">
        <f t="shared" si="4"/>
        <v>2374.5040693155456</v>
      </c>
      <c r="P36" s="161">
        <f t="shared" si="5"/>
        <v>1855.7779240832001</v>
      </c>
    </row>
    <row r="37" spans="1:16" s="42" customFormat="1">
      <c r="A37" s="347" t="s">
        <v>6280</v>
      </c>
      <c r="B37" s="348" t="s">
        <v>5962</v>
      </c>
      <c r="C37" s="348" t="s">
        <v>5963</v>
      </c>
      <c r="D37" s="355" t="s">
        <v>75</v>
      </c>
      <c r="E37" s="355" t="s">
        <v>2</v>
      </c>
      <c r="F37" s="350">
        <v>80</v>
      </c>
      <c r="G37" s="351">
        <f t="shared" si="0"/>
        <v>4424.171259060211</v>
      </c>
      <c r="H37" s="351">
        <f t="shared" si="1"/>
        <v>838.97567452160001</v>
      </c>
      <c r="I37" s="352">
        <f t="shared" si="2"/>
        <v>5263.146933581811</v>
      </c>
      <c r="J37" s="353">
        <f t="shared" si="9"/>
        <v>9.3577218115669571E-3</v>
      </c>
      <c r="K37" s="354">
        <f t="shared" si="8"/>
        <v>0.64847399036705355</v>
      </c>
      <c r="M37" s="333">
        <f>VLOOKUP(B37,'01_SINTETICO'!$B:$J,6,FALSE)</f>
        <v>45.400328986333335</v>
      </c>
      <c r="N37" s="333">
        <f>VLOOKUP(B37,'01_SINTETICO'!$B:$J,7,FALSE)</f>
        <v>8.422097599999999</v>
      </c>
      <c r="O37" s="161">
        <f t="shared" si="4"/>
        <v>3632.0263189066668</v>
      </c>
      <c r="P37" s="161">
        <f t="shared" si="5"/>
        <v>673.76780799999995</v>
      </c>
    </row>
    <row r="38" spans="1:16" s="42" customFormat="1" ht="51">
      <c r="A38" s="347" t="s">
        <v>6176</v>
      </c>
      <c r="B38" s="348" t="s">
        <v>5786</v>
      </c>
      <c r="C38" s="348" t="s">
        <v>5787</v>
      </c>
      <c r="D38" s="355" t="s">
        <v>75</v>
      </c>
      <c r="E38" s="355" t="s">
        <v>76</v>
      </c>
      <c r="F38" s="350">
        <v>33.6</v>
      </c>
      <c r="G38" s="351">
        <f t="shared" si="0"/>
        <v>4975.2906431283427</v>
      </c>
      <c r="H38" s="351">
        <f t="shared" si="1"/>
        <v>274.72967059507204</v>
      </c>
      <c r="I38" s="352">
        <f t="shared" si="2"/>
        <v>5250.0203137234148</v>
      </c>
      <c r="J38" s="353">
        <f t="shared" si="9"/>
        <v>9.3343830641386266E-3</v>
      </c>
      <c r="K38" s="354">
        <f t="shared" si="8"/>
        <v>0.65780837343119214</v>
      </c>
      <c r="M38" s="333">
        <f>VLOOKUP(B38,'01_SINTETICO'!$B:$J,6,FALSE)</f>
        <v>121.56155182955557</v>
      </c>
      <c r="N38" s="333">
        <f>VLOOKUP(B38,'01_SINTETICO'!$B:$J,7,FALSE)</f>
        <v>6.5663976000000002</v>
      </c>
      <c r="O38" s="161">
        <f t="shared" si="4"/>
        <v>4084.4681414730671</v>
      </c>
      <c r="P38" s="161">
        <f t="shared" si="5"/>
        <v>220.63095936000002</v>
      </c>
    </row>
    <row r="39" spans="1:16" s="42" customFormat="1" ht="25.5">
      <c r="A39" s="347" t="s">
        <v>6177</v>
      </c>
      <c r="B39" s="348" t="s">
        <v>5788</v>
      </c>
      <c r="C39" s="348" t="s">
        <v>5789</v>
      </c>
      <c r="D39" s="355" t="s">
        <v>75</v>
      </c>
      <c r="E39" s="355" t="s">
        <v>76</v>
      </c>
      <c r="F39" s="350">
        <v>9.35</v>
      </c>
      <c r="G39" s="351">
        <f t="shared" si="0"/>
        <v>4745.7801199685518</v>
      </c>
      <c r="H39" s="351">
        <f t="shared" si="1"/>
        <v>388.83716075093997</v>
      </c>
      <c r="I39" s="352">
        <f t="shared" si="2"/>
        <v>5134.6172807194916</v>
      </c>
      <c r="J39" s="353">
        <f t="shared" si="9"/>
        <v>9.1291998357983014E-3</v>
      </c>
      <c r="K39" s="354">
        <f t="shared" si="8"/>
        <v>0.66693757326699044</v>
      </c>
      <c r="M39" s="333">
        <f>VLOOKUP(B39,'01_SINTETICO'!$B:$J,6,FALSE)</f>
        <v>416.68998137</v>
      </c>
      <c r="N39" s="333">
        <f>VLOOKUP(B39,'01_SINTETICO'!$B:$J,7,FALSE)</f>
        <v>33.397736999999999</v>
      </c>
      <c r="O39" s="161">
        <f t="shared" si="4"/>
        <v>3896.0513258094998</v>
      </c>
      <c r="P39" s="161">
        <f t="shared" si="5"/>
        <v>312.26884094999997</v>
      </c>
    </row>
    <row r="40" spans="1:16" s="42" customFormat="1" ht="51">
      <c r="A40" s="347" t="s">
        <v>5205</v>
      </c>
      <c r="B40" s="348" t="s">
        <v>5684</v>
      </c>
      <c r="C40" s="348" t="s">
        <v>5685</v>
      </c>
      <c r="D40" s="355" t="s">
        <v>75</v>
      </c>
      <c r="E40" s="355" t="s">
        <v>76</v>
      </c>
      <c r="F40" s="350">
        <v>162.43</v>
      </c>
      <c r="G40" s="351">
        <f t="shared" si="0"/>
        <v>2842.8918866854742</v>
      </c>
      <c r="H40" s="351">
        <f t="shared" si="1"/>
        <v>2164.9872353190476</v>
      </c>
      <c r="I40" s="352">
        <f t="shared" si="2"/>
        <v>5007.8791220045223</v>
      </c>
      <c r="J40" s="353">
        <f t="shared" si="9"/>
        <v>8.9038630843962675E-3</v>
      </c>
      <c r="K40" s="354">
        <f t="shared" si="8"/>
        <v>0.67584143635138672</v>
      </c>
      <c r="M40" s="333">
        <f>VLOOKUP(B40,'01_SINTETICO'!$B:$J,6,FALSE)</f>
        <v>14.36849087695</v>
      </c>
      <c r="N40" s="333">
        <f>VLOOKUP(B40,'01_SINTETICO'!$B:$J,7,FALSE)</f>
        <v>10.70409571335</v>
      </c>
      <c r="O40" s="161">
        <f t="shared" si="4"/>
        <v>2333.8739731429887</v>
      </c>
      <c r="P40" s="161">
        <f t="shared" si="5"/>
        <v>1738.6662667194405</v>
      </c>
    </row>
    <row r="41" spans="1:16" s="42" customFormat="1" ht="76.5">
      <c r="A41" s="347" t="s">
        <v>6358</v>
      </c>
      <c r="B41" s="348" t="s">
        <v>6125</v>
      </c>
      <c r="C41" s="348" t="s">
        <v>6126</v>
      </c>
      <c r="D41" s="355" t="s">
        <v>75</v>
      </c>
      <c r="E41" s="355" t="s">
        <v>78</v>
      </c>
      <c r="F41" s="350">
        <v>52</v>
      </c>
      <c r="G41" s="351">
        <f t="shared" si="0"/>
        <v>4806.0409152500742</v>
      </c>
      <c r="H41" s="351">
        <f t="shared" si="1"/>
        <v>112.99193894788802</v>
      </c>
      <c r="I41" s="352">
        <f t="shared" si="2"/>
        <v>4919.0328541979625</v>
      </c>
      <c r="J41" s="353">
        <f t="shared" si="9"/>
        <v>8.7458970103683926E-3</v>
      </c>
      <c r="K41" s="354">
        <f t="shared" si="8"/>
        <v>0.68458733336175515</v>
      </c>
      <c r="M41" s="333">
        <f>VLOOKUP(B41,'01_SINTETICO'!$B:$J,6,FALSE)</f>
        <v>75.875432029233338</v>
      </c>
      <c r="N41" s="333">
        <f>VLOOKUP(B41,'01_SINTETICO'!$B:$J,7,FALSE)</f>
        <v>1.7450384700000001</v>
      </c>
      <c r="O41" s="161">
        <f t="shared" si="4"/>
        <v>3945.5224655201337</v>
      </c>
      <c r="P41" s="161">
        <f t="shared" si="5"/>
        <v>90.742000440000012</v>
      </c>
    </row>
    <row r="42" spans="1:16" s="42" customFormat="1" ht="63.75">
      <c r="A42" s="347" t="s">
        <v>5219</v>
      </c>
      <c r="B42" s="348" t="s">
        <v>5752</v>
      </c>
      <c r="C42" s="348" t="s">
        <v>5753</v>
      </c>
      <c r="D42" s="355" t="s">
        <v>75</v>
      </c>
      <c r="E42" s="355" t="s">
        <v>76</v>
      </c>
      <c r="F42" s="350">
        <v>58</v>
      </c>
      <c r="G42" s="351">
        <f t="shared" si="0"/>
        <v>3561.7384029706391</v>
      </c>
      <c r="H42" s="351">
        <f t="shared" si="1"/>
        <v>1274.7717183678401</v>
      </c>
      <c r="I42" s="352">
        <f t="shared" si="2"/>
        <v>4836.5101213384787</v>
      </c>
      <c r="J42" s="353">
        <f t="shared" si="9"/>
        <v>8.5991739971266242E-3</v>
      </c>
      <c r="K42" s="354">
        <f t="shared" si="8"/>
        <v>0.69318650735888176</v>
      </c>
      <c r="M42" s="333">
        <f>VLOOKUP(B42,'01_SINTETICO'!$B:$J,6,FALSE)</f>
        <v>50.413991306000007</v>
      </c>
      <c r="N42" s="333">
        <f>VLOOKUP(B42,'01_SINTETICO'!$B:$J,7,FALSE)</f>
        <v>17.6508374</v>
      </c>
      <c r="O42" s="161">
        <f t="shared" si="4"/>
        <v>2924.0114957480005</v>
      </c>
      <c r="P42" s="161">
        <f t="shared" si="5"/>
        <v>1023.7485692</v>
      </c>
    </row>
    <row r="43" spans="1:16" s="42" customFormat="1" ht="25.5">
      <c r="A43" s="347" t="s">
        <v>6162</v>
      </c>
      <c r="B43" s="348" t="s">
        <v>5266</v>
      </c>
      <c r="C43" s="348" t="s">
        <v>5267</v>
      </c>
      <c r="D43" s="355" t="s">
        <v>75</v>
      </c>
      <c r="E43" s="355" t="s">
        <v>76</v>
      </c>
      <c r="F43" s="350">
        <v>337.63</v>
      </c>
      <c r="G43" s="351">
        <f t="shared" si="0"/>
        <v>3024.6752345445598</v>
      </c>
      <c r="H43" s="351">
        <f t="shared" si="1"/>
        <v>1696.687730581765</v>
      </c>
      <c r="I43" s="352">
        <f t="shared" si="2"/>
        <v>4721.3629651263245</v>
      </c>
      <c r="J43" s="353">
        <f t="shared" si="9"/>
        <v>8.3944457102624968E-3</v>
      </c>
      <c r="K43" s="354">
        <f t="shared" si="8"/>
        <v>0.70158095306914425</v>
      </c>
      <c r="M43" s="333">
        <f>VLOOKUP(B43,'01_SINTETICO'!$B:$J,6,FALSE)</f>
        <v>7.3545275381400002</v>
      </c>
      <c r="N43" s="333">
        <f>VLOOKUP(B43,'01_SINTETICO'!$B:$J,7,FALSE)</f>
        <v>4.035726983</v>
      </c>
      <c r="O43" s="161">
        <f t="shared" si="4"/>
        <v>2483.1091327022082</v>
      </c>
      <c r="P43" s="161">
        <f t="shared" si="5"/>
        <v>1362.5825012702899</v>
      </c>
    </row>
    <row r="44" spans="1:16" s="42" customFormat="1" ht="25.5">
      <c r="A44" s="347" t="s">
        <v>63</v>
      </c>
      <c r="B44" s="348" t="s">
        <v>5631</v>
      </c>
      <c r="C44" s="348" t="s">
        <v>5632</v>
      </c>
      <c r="D44" s="355" t="s">
        <v>75</v>
      </c>
      <c r="E44" s="355" t="s">
        <v>76</v>
      </c>
      <c r="F44" s="350">
        <v>285.36</v>
      </c>
      <c r="G44" s="351">
        <f t="shared" si="0"/>
        <v>1358.736684166814</v>
      </c>
      <c r="H44" s="351">
        <f t="shared" si="1"/>
        <v>3237.020258306331</v>
      </c>
      <c r="I44" s="352">
        <f t="shared" si="2"/>
        <v>4595.7569424731446</v>
      </c>
      <c r="J44" s="353">
        <f t="shared" si="9"/>
        <v>8.1711218637732005E-3</v>
      </c>
      <c r="K44" s="354">
        <f t="shared" si="8"/>
        <v>0.70975207493291748</v>
      </c>
      <c r="M44" s="333">
        <f>VLOOKUP(B44,'01_SINTETICO'!$B:$J,6,FALSE)</f>
        <v>3.9089423142999995</v>
      </c>
      <c r="N44" s="333">
        <f>VLOOKUP(B44,'01_SINTETICO'!$B:$J,7,FALSE)</f>
        <v>9.1098915948999988</v>
      </c>
      <c r="O44" s="161">
        <f t="shared" si="4"/>
        <v>1115.4557788086479</v>
      </c>
      <c r="P44" s="161">
        <f t="shared" si="5"/>
        <v>2599.5986655206639</v>
      </c>
    </row>
    <row r="45" spans="1:16" s="42" customFormat="1">
      <c r="A45" s="347" t="s">
        <v>6354</v>
      </c>
      <c r="B45" s="348" t="s">
        <v>6117</v>
      </c>
      <c r="C45" s="348" t="s">
        <v>6118</v>
      </c>
      <c r="D45" s="355" t="s">
        <v>75</v>
      </c>
      <c r="E45" s="355" t="s">
        <v>2</v>
      </c>
      <c r="F45" s="350">
        <v>53</v>
      </c>
      <c r="G45" s="351">
        <f t="shared" si="0"/>
        <v>3805.7703340867479</v>
      </c>
      <c r="H45" s="351">
        <f t="shared" si="1"/>
        <v>722.25558241759995</v>
      </c>
      <c r="I45" s="352">
        <f t="shared" si="2"/>
        <v>4528.0259165043481</v>
      </c>
      <c r="J45" s="353">
        <f t="shared" si="9"/>
        <v>8.0506980741609502E-3</v>
      </c>
      <c r="K45" s="354">
        <f t="shared" si="8"/>
        <v>0.7178027730070784</v>
      </c>
      <c r="M45" s="333">
        <f>VLOOKUP(B45,'01_SINTETICO'!$B:$J,6,FALSE)</f>
        <v>58.949993790000015</v>
      </c>
      <c r="N45" s="333">
        <f>VLOOKUP(B45,'01_SINTETICO'!$B:$J,7,FALSE)</f>
        <v>10.943995999999999</v>
      </c>
      <c r="O45" s="161">
        <f t="shared" si="4"/>
        <v>3124.3496708700009</v>
      </c>
      <c r="P45" s="161">
        <f t="shared" si="5"/>
        <v>580.03178799999989</v>
      </c>
    </row>
    <row r="46" spans="1:16" s="42" customFormat="1" ht="38.25">
      <c r="A46" s="347" t="s">
        <v>6159</v>
      </c>
      <c r="B46" s="348" t="s">
        <v>5721</v>
      </c>
      <c r="C46" s="348" t="s">
        <v>5722</v>
      </c>
      <c r="D46" s="355" t="s">
        <v>75</v>
      </c>
      <c r="E46" s="355" t="s">
        <v>76</v>
      </c>
      <c r="F46" s="350">
        <v>233.95</v>
      </c>
      <c r="G46" s="351">
        <f t="shared" si="0"/>
        <v>3298.7729959802832</v>
      </c>
      <c r="H46" s="351">
        <f t="shared" si="1"/>
        <v>1092.7002785597667</v>
      </c>
      <c r="I46" s="352">
        <f t="shared" si="2"/>
        <v>4391.4732745400497</v>
      </c>
      <c r="J46" s="353">
        <f t="shared" si="9"/>
        <v>7.8079114576629022E-3</v>
      </c>
      <c r="K46" s="354">
        <f t="shared" si="8"/>
        <v>0.72561068446474131</v>
      </c>
      <c r="M46" s="333">
        <f>VLOOKUP(B46,'01_SINTETICO'!$B:$J,6,FALSE)</f>
        <v>11.575678012799999</v>
      </c>
      <c r="N46" s="333">
        <f>VLOOKUP(B46,'01_SINTETICO'!$B:$J,7,FALSE)</f>
        <v>3.7509294199999998</v>
      </c>
      <c r="O46" s="161">
        <f t="shared" si="4"/>
        <v>2708.1298710945598</v>
      </c>
      <c r="P46" s="161">
        <f t="shared" si="5"/>
        <v>877.52993780899988</v>
      </c>
    </row>
    <row r="47" spans="1:16" s="42" customFormat="1" ht="38.25">
      <c r="A47" s="347" t="s">
        <v>5206</v>
      </c>
      <c r="B47" s="348" t="s">
        <v>5686</v>
      </c>
      <c r="C47" s="348" t="s">
        <v>5687</v>
      </c>
      <c r="D47" s="355" t="s">
        <v>75</v>
      </c>
      <c r="E47" s="355" t="s">
        <v>76</v>
      </c>
      <c r="F47" s="350">
        <v>619.62</v>
      </c>
      <c r="G47" s="351">
        <f t="shared" si="0"/>
        <v>1667.1724670865187</v>
      </c>
      <c r="H47" s="351">
        <f t="shared" si="1"/>
        <v>2639.3890290182644</v>
      </c>
      <c r="I47" s="352">
        <f t="shared" si="2"/>
        <v>4306.5614961047831</v>
      </c>
      <c r="J47" s="353">
        <f t="shared" si="9"/>
        <v>7.6569407910351541E-3</v>
      </c>
      <c r="K47" s="354">
        <f t="shared" si="8"/>
        <v>0.73326762525577649</v>
      </c>
      <c r="M47" s="333">
        <f>VLOOKUP(B47,'01_SINTETICO'!$B:$J,6,FALSE)</f>
        <v>2.2088801824199997</v>
      </c>
      <c r="N47" s="333">
        <f>VLOOKUP(B47,'01_SINTETICO'!$B:$J,7,FALSE)</f>
        <v>3.4208880956600001</v>
      </c>
      <c r="O47" s="161">
        <f t="shared" si="4"/>
        <v>1368.6663386310802</v>
      </c>
      <c r="P47" s="161">
        <f t="shared" si="5"/>
        <v>2119.6506818328494</v>
      </c>
    </row>
    <row r="48" spans="1:16" s="42" customFormat="1" ht="25.5">
      <c r="A48" s="347" t="s">
        <v>6179</v>
      </c>
      <c r="B48" s="348" t="s">
        <v>5794</v>
      </c>
      <c r="C48" s="348" t="s">
        <v>5795</v>
      </c>
      <c r="D48" s="355" t="s">
        <v>75</v>
      </c>
      <c r="E48" s="355" t="s">
        <v>76</v>
      </c>
      <c r="F48" s="350">
        <v>4.92</v>
      </c>
      <c r="G48" s="351">
        <f t="shared" si="0"/>
        <v>3986.3321344985093</v>
      </c>
      <c r="H48" s="351">
        <f t="shared" si="1"/>
        <v>320.35395288576188</v>
      </c>
      <c r="I48" s="352">
        <f t="shared" si="2"/>
        <v>4306.6860873842716</v>
      </c>
      <c r="J48" s="353">
        <f t="shared" si="9"/>
        <v>7.6571623106978792E-3</v>
      </c>
      <c r="K48" s="354">
        <f t="shared" si="8"/>
        <v>0.7409247875664744</v>
      </c>
      <c r="M48" s="333">
        <f>VLOOKUP(B48,'01_SINTETICO'!$B:$J,6,FALSE)</f>
        <v>665.15894313924014</v>
      </c>
      <c r="N48" s="333">
        <f>VLOOKUP(B48,'01_SINTETICO'!$B:$J,7,FALSE)</f>
        <v>52.290870583</v>
      </c>
      <c r="O48" s="161">
        <f t="shared" si="4"/>
        <v>3272.5820002450614</v>
      </c>
      <c r="P48" s="161">
        <f t="shared" si="5"/>
        <v>257.27108326835997</v>
      </c>
    </row>
    <row r="49" spans="1:16" s="42" customFormat="1">
      <c r="A49" s="347" t="s">
        <v>6171</v>
      </c>
      <c r="B49" s="348" t="s">
        <v>5760</v>
      </c>
      <c r="C49" s="348" t="s">
        <v>5761</v>
      </c>
      <c r="D49" s="355" t="s">
        <v>75</v>
      </c>
      <c r="E49" s="355" t="s">
        <v>76</v>
      </c>
      <c r="F49" s="350">
        <v>16.77</v>
      </c>
      <c r="G49" s="351">
        <f t="shared" si="0"/>
        <v>3331.7043483368866</v>
      </c>
      <c r="H49" s="351">
        <f t="shared" si="1"/>
        <v>658.30916456276395</v>
      </c>
      <c r="I49" s="352">
        <f t="shared" si="2"/>
        <v>3990.0135128996508</v>
      </c>
      <c r="J49" s="353">
        <f t="shared" si="9"/>
        <v>7.0941277052088934E-3</v>
      </c>
      <c r="K49" s="354">
        <f t="shared" si="8"/>
        <v>0.74801891527168329</v>
      </c>
      <c r="M49" s="333">
        <f>VLOOKUP(B49,'01_SINTETICO'!$B:$J,6,FALSE)</f>
        <v>163.09868137000004</v>
      </c>
      <c r="N49" s="333">
        <f>VLOOKUP(B49,'01_SINTETICO'!$B:$J,7,FALSE)</f>
        <v>31.525191</v>
      </c>
      <c r="O49" s="161">
        <f t="shared" si="4"/>
        <v>2735.1648865749007</v>
      </c>
      <c r="P49" s="161">
        <f t="shared" si="5"/>
        <v>528.67745306999996</v>
      </c>
    </row>
    <row r="50" spans="1:16" s="42" customFormat="1" ht="25.5">
      <c r="A50" s="347" t="s">
        <v>6158</v>
      </c>
      <c r="B50" s="348" t="s">
        <v>5719</v>
      </c>
      <c r="C50" s="348" t="s">
        <v>5720</v>
      </c>
      <c r="D50" s="355" t="s">
        <v>75</v>
      </c>
      <c r="E50" s="355" t="s">
        <v>76</v>
      </c>
      <c r="F50" s="350">
        <v>281.14</v>
      </c>
      <c r="G50" s="351">
        <f t="shared" si="0"/>
        <v>1668.3791661933515</v>
      </c>
      <c r="H50" s="351">
        <f t="shared" si="1"/>
        <v>2000.5419273767752</v>
      </c>
      <c r="I50" s="352">
        <f t="shared" si="2"/>
        <v>3668.9210935701267</v>
      </c>
      <c r="J50" s="353">
        <f t="shared" si="9"/>
        <v>6.523234744437255E-3</v>
      </c>
      <c r="K50" s="354">
        <f t="shared" si="8"/>
        <v>0.75454215001612057</v>
      </c>
      <c r="M50" s="333">
        <f>VLOOKUP(B50,'01_SINTETICO'!$B:$J,6,FALSE)</f>
        <v>4.8717968950000001</v>
      </c>
      <c r="N50" s="333">
        <f>VLOOKUP(B50,'01_SINTETICO'!$B:$J,7,FALSE)</f>
        <v>5.7146008999999998</v>
      </c>
      <c r="O50" s="161">
        <f t="shared" si="4"/>
        <v>1369.6569790603</v>
      </c>
      <c r="P50" s="161">
        <f t="shared" si="5"/>
        <v>1606.6028970259999</v>
      </c>
    </row>
    <row r="51" spans="1:16" s="42" customFormat="1" ht="25.5">
      <c r="A51" s="347" t="s">
        <v>5210</v>
      </c>
      <c r="B51" s="348" t="s">
        <v>5697</v>
      </c>
      <c r="C51" s="348" t="s">
        <v>5698</v>
      </c>
      <c r="D51" s="355" t="s">
        <v>75</v>
      </c>
      <c r="E51" s="355" t="s">
        <v>76</v>
      </c>
      <c r="F51" s="350">
        <v>46.56</v>
      </c>
      <c r="G51" s="351">
        <f t="shared" si="0"/>
        <v>2354.4359678586698</v>
      </c>
      <c r="H51" s="351">
        <f t="shared" si="1"/>
        <v>1275.3713302266831</v>
      </c>
      <c r="I51" s="352">
        <f t="shared" si="2"/>
        <v>3629.8072980853531</v>
      </c>
      <c r="J51" s="353">
        <f t="shared" si="9"/>
        <v>6.4536915563484622E-3</v>
      </c>
      <c r="K51" s="354">
        <f t="shared" si="8"/>
        <v>0.76099584157246902</v>
      </c>
      <c r="M51" s="333">
        <f>VLOOKUP(B51,'01_SINTETICO'!$B:$J,6,FALSE)</f>
        <v>41.513654720330003</v>
      </c>
      <c r="N51" s="333">
        <f>VLOOKUP(B51,'01_SINTETICO'!$B:$J,7,FALSE)</f>
        <v>21.998069325500001</v>
      </c>
      <c r="O51" s="161">
        <f t="shared" si="4"/>
        <v>1932.875763778565</v>
      </c>
      <c r="P51" s="161">
        <f t="shared" si="5"/>
        <v>1024.2301077952802</v>
      </c>
    </row>
    <row r="52" spans="1:16" s="42" customFormat="1" ht="25.5">
      <c r="A52" s="347" t="s">
        <v>5225</v>
      </c>
      <c r="B52" s="348" t="s">
        <v>5767</v>
      </c>
      <c r="C52" s="348" t="s">
        <v>5768</v>
      </c>
      <c r="D52" s="355" t="s">
        <v>75</v>
      </c>
      <c r="E52" s="355" t="s">
        <v>2</v>
      </c>
      <c r="F52" s="350">
        <v>18</v>
      </c>
      <c r="G52" s="351">
        <f t="shared" si="0"/>
        <v>2371.6152639503134</v>
      </c>
      <c r="H52" s="351">
        <f t="shared" si="1"/>
        <v>1160.9173312472738</v>
      </c>
      <c r="I52" s="352">
        <f t="shared" si="2"/>
        <v>3532.5325951975874</v>
      </c>
      <c r="J52" s="353">
        <f t="shared" si="9"/>
        <v>6.2807399704600817E-3</v>
      </c>
      <c r="K52" s="354">
        <f t="shared" si="8"/>
        <v>0.7672765815429291</v>
      </c>
      <c r="M52" s="333">
        <f>VLOOKUP(B52,'01_SINTETICO'!$B:$J,6,FALSE)</f>
        <v>108.1655065699</v>
      </c>
      <c r="N52" s="333">
        <f>VLOOKUP(B52,'01_SINTETICO'!$B:$J,7,FALSE)</f>
        <v>51.795219476</v>
      </c>
      <c r="O52" s="161">
        <f t="shared" si="4"/>
        <v>1946.9791182582001</v>
      </c>
      <c r="P52" s="161">
        <f t="shared" si="5"/>
        <v>932.313950568</v>
      </c>
    </row>
    <row r="53" spans="1:16" s="42" customFormat="1" ht="38.25">
      <c r="A53" s="347" t="s">
        <v>6314</v>
      </c>
      <c r="B53" s="348" t="s">
        <v>6029</v>
      </c>
      <c r="C53" s="348" t="s">
        <v>6030</v>
      </c>
      <c r="D53" s="355" t="s">
        <v>75</v>
      </c>
      <c r="E53" s="355" t="s">
        <v>78</v>
      </c>
      <c r="F53" s="350">
        <v>67.84</v>
      </c>
      <c r="G53" s="351">
        <f t="shared" si="0"/>
        <v>1680.7979096840779</v>
      </c>
      <c r="H53" s="351">
        <f t="shared" si="1"/>
        <v>1481.4314518626306</v>
      </c>
      <c r="I53" s="352">
        <f t="shared" si="2"/>
        <v>3162.2293615467088</v>
      </c>
      <c r="J53" s="353">
        <f t="shared" si="9"/>
        <v>5.6223516164662516E-3</v>
      </c>
      <c r="K53" s="354">
        <f t="shared" si="8"/>
        <v>0.7728989331593954</v>
      </c>
      <c r="M53" s="333">
        <f>VLOOKUP(B53,'01_SINTETICO'!$B:$J,6,FALSE)</f>
        <v>20.339801809200004</v>
      </c>
      <c r="N53" s="333">
        <f>VLOOKUP(B53,'01_SINTETICO'!$B:$J,7,FALSE)</f>
        <v>17.537052800000001</v>
      </c>
      <c r="O53" s="161">
        <f t="shared" si="4"/>
        <v>1379.8521547361283</v>
      </c>
      <c r="P53" s="161">
        <f t="shared" si="5"/>
        <v>1189.7136619520002</v>
      </c>
    </row>
    <row r="54" spans="1:16" s="42" customFormat="1" ht="51">
      <c r="A54" s="347" t="s">
        <v>6359</v>
      </c>
      <c r="B54" s="348" t="s">
        <v>6129</v>
      </c>
      <c r="C54" s="348" t="s">
        <v>6130</v>
      </c>
      <c r="D54" s="355" t="s">
        <v>75</v>
      </c>
      <c r="E54" s="355" t="s">
        <v>2</v>
      </c>
      <c r="F54" s="350">
        <v>6</v>
      </c>
      <c r="G54" s="351">
        <f t="shared" si="0"/>
        <v>2749.0858341611729</v>
      </c>
      <c r="H54" s="351">
        <f t="shared" si="1"/>
        <v>393.58281599999998</v>
      </c>
      <c r="I54" s="352">
        <f t="shared" si="2"/>
        <v>3142.668650161173</v>
      </c>
      <c r="J54" s="353">
        <f t="shared" si="9"/>
        <v>5.5875732418755155E-3</v>
      </c>
      <c r="K54" s="354">
        <f t="shared" si="8"/>
        <v>0.77848650640127093</v>
      </c>
      <c r="M54" s="333">
        <f>VLOOKUP(B54,'01_SINTETICO'!$B:$J,6,FALSE)</f>
        <v>376.14397205500001</v>
      </c>
      <c r="N54" s="333">
        <f>VLOOKUP(B54,'01_SINTETICO'!$B:$J,7,FALSE)</f>
        <v>52.68</v>
      </c>
      <c r="O54" s="161">
        <f t="shared" si="4"/>
        <v>2256.8638323300002</v>
      </c>
      <c r="P54" s="161">
        <f t="shared" si="5"/>
        <v>316.08</v>
      </c>
    </row>
    <row r="55" spans="1:16" s="42" customFormat="1" ht="38.25">
      <c r="A55" s="347" t="s">
        <v>5218</v>
      </c>
      <c r="B55" s="348" t="s">
        <v>5750</v>
      </c>
      <c r="C55" s="348" t="s">
        <v>5751</v>
      </c>
      <c r="D55" s="355" t="s">
        <v>75</v>
      </c>
      <c r="E55" s="355" t="s">
        <v>78</v>
      </c>
      <c r="F55" s="350">
        <v>98.93</v>
      </c>
      <c r="G55" s="351">
        <f t="shared" si="0"/>
        <v>1773.353680634378</v>
      </c>
      <c r="H55" s="351">
        <f t="shared" si="1"/>
        <v>1229.4093932037081</v>
      </c>
      <c r="I55" s="352">
        <f t="shared" si="2"/>
        <v>3002.7630738380858</v>
      </c>
      <c r="J55" s="353">
        <f t="shared" si="9"/>
        <v>5.3388252058355198E-3</v>
      </c>
      <c r="K55" s="354">
        <f t="shared" si="8"/>
        <v>0.78382533160710643</v>
      </c>
      <c r="M55" s="333">
        <f>VLOOKUP(B55,'01_SINTETICO'!$B:$J,6,FALSE)</f>
        <v>14.715818013390001</v>
      </c>
      <c r="N55" s="333">
        <f>VLOOKUP(B55,'01_SINTETICO'!$B:$J,7,FALSE)</f>
        <v>9.9799739090999999</v>
      </c>
      <c r="O55" s="161">
        <f t="shared" si="4"/>
        <v>1455.8358760646729</v>
      </c>
      <c r="P55" s="161">
        <f t="shared" si="5"/>
        <v>987.31881882726304</v>
      </c>
    </row>
    <row r="56" spans="1:16" s="42" customFormat="1" ht="25.5">
      <c r="A56" s="347" t="s">
        <v>5209</v>
      </c>
      <c r="B56" s="348" t="s">
        <v>5695</v>
      </c>
      <c r="C56" s="348" t="s">
        <v>5696</v>
      </c>
      <c r="D56" s="355" t="s">
        <v>75</v>
      </c>
      <c r="E56" s="355" t="s">
        <v>76</v>
      </c>
      <c r="F56" s="350">
        <v>61.08</v>
      </c>
      <c r="G56" s="351">
        <f t="shared" si="0"/>
        <v>1845.7354504996674</v>
      </c>
      <c r="H56" s="351">
        <f t="shared" si="1"/>
        <v>1004.9122813498003</v>
      </c>
      <c r="I56" s="352">
        <f t="shared" si="2"/>
        <v>2850.6477318494676</v>
      </c>
      <c r="J56" s="353">
        <f t="shared" si="9"/>
        <v>5.0683685623930889E-3</v>
      </c>
      <c r="K56" s="354">
        <f t="shared" si="8"/>
        <v>0.78889370016949956</v>
      </c>
      <c r="M56" s="333">
        <f>VLOOKUP(B56,'01_SINTETICO'!$B:$J,6,FALSE)</f>
        <v>24.807756022760003</v>
      </c>
      <c r="N56" s="333">
        <f>VLOOKUP(B56,'01_SINTETICO'!$B:$J,7,FALSE)</f>
        <v>13.2126525169</v>
      </c>
      <c r="O56" s="161">
        <f t="shared" si="4"/>
        <v>1515.257737870181</v>
      </c>
      <c r="P56" s="161">
        <f t="shared" si="5"/>
        <v>807.02881573225204</v>
      </c>
    </row>
    <row r="57" spans="1:16" s="42" customFormat="1" ht="25.5">
      <c r="A57" s="347" t="s">
        <v>5217</v>
      </c>
      <c r="B57" s="348" t="s">
        <v>5747</v>
      </c>
      <c r="C57" s="348" t="s">
        <v>5748</v>
      </c>
      <c r="D57" s="355" t="s">
        <v>75</v>
      </c>
      <c r="E57" s="355" t="s">
        <v>76</v>
      </c>
      <c r="F57" s="350">
        <v>196.39</v>
      </c>
      <c r="G57" s="351">
        <f t="shared" si="0"/>
        <v>1777.6631333571863</v>
      </c>
      <c r="H57" s="351">
        <f t="shared" si="1"/>
        <v>867.30946087653558</v>
      </c>
      <c r="I57" s="352">
        <f t="shared" si="2"/>
        <v>2644.9725942337218</v>
      </c>
      <c r="J57" s="353">
        <f t="shared" si="9"/>
        <v>4.702684163752505E-3</v>
      </c>
      <c r="K57" s="354">
        <f t="shared" si="8"/>
        <v>0.79359638433325208</v>
      </c>
      <c r="M57" s="333">
        <f>VLOOKUP(B57,'01_SINTETICO'!$B:$J,6,FALSE)</f>
        <v>7.4309981370000004</v>
      </c>
      <c r="N57" s="333">
        <f>VLOOKUP(B57,'01_SINTETICO'!$B:$J,7,FALSE)</f>
        <v>3.5466276999999997</v>
      </c>
      <c r="O57" s="161">
        <f t="shared" si="4"/>
        <v>1459.37372412543</v>
      </c>
      <c r="P57" s="161">
        <f t="shared" si="5"/>
        <v>696.52221400299993</v>
      </c>
    </row>
    <row r="58" spans="1:16" s="42" customFormat="1" ht="38.25">
      <c r="A58" s="347" t="s">
        <v>5211</v>
      </c>
      <c r="B58" s="348" t="s">
        <v>5699</v>
      </c>
      <c r="C58" s="348" t="s">
        <v>5700</v>
      </c>
      <c r="D58" s="355" t="s">
        <v>75</v>
      </c>
      <c r="E58" s="355" t="s">
        <v>78</v>
      </c>
      <c r="F58" s="350">
        <v>22.12</v>
      </c>
      <c r="G58" s="351">
        <f t="shared" si="0"/>
        <v>2332.430344981326</v>
      </c>
      <c r="H58" s="351">
        <f t="shared" si="1"/>
        <v>237.36611840789513</v>
      </c>
      <c r="I58" s="352">
        <f t="shared" si="2"/>
        <v>2569.7964633892211</v>
      </c>
      <c r="J58" s="353">
        <f t="shared" si="9"/>
        <v>4.5690231947181385E-3</v>
      </c>
      <c r="K58" s="354">
        <f t="shared" si="8"/>
        <v>0.79816540752797027</v>
      </c>
      <c r="M58" s="333">
        <f>VLOOKUP(B58,'01_SINTETICO'!$B:$J,6,FALSE)</f>
        <v>86.564657917479991</v>
      </c>
      <c r="N58" s="333">
        <f>VLOOKUP(B58,'01_SINTETICO'!$B:$J,7,FALSE)</f>
        <v>8.6177619493900011</v>
      </c>
      <c r="O58" s="161">
        <f t="shared" si="4"/>
        <v>1914.8102331346574</v>
      </c>
      <c r="P58" s="161">
        <f t="shared" si="5"/>
        <v>190.62489432050683</v>
      </c>
    </row>
    <row r="59" spans="1:16" s="42" customFormat="1" ht="51">
      <c r="A59" s="347" t="s">
        <v>6334</v>
      </c>
      <c r="B59" s="348" t="s">
        <v>6075</v>
      </c>
      <c r="C59" s="348" t="s">
        <v>6076</v>
      </c>
      <c r="D59" s="355" t="s">
        <v>75</v>
      </c>
      <c r="E59" s="355" t="s">
        <v>2</v>
      </c>
      <c r="F59" s="350">
        <v>5</v>
      </c>
      <c r="G59" s="351">
        <f t="shared" si="0"/>
        <v>2190.0432211005168</v>
      </c>
      <c r="H59" s="351">
        <f t="shared" si="1"/>
        <v>334.12239928452004</v>
      </c>
      <c r="I59" s="352">
        <f t="shared" si="2"/>
        <v>2524.1656203850371</v>
      </c>
      <c r="J59" s="353">
        <f t="shared" si="9"/>
        <v>4.4878928861310959E-3</v>
      </c>
      <c r="K59" s="354">
        <f t="shared" si="8"/>
        <v>0.80265330041410132</v>
      </c>
      <c r="M59" s="333">
        <f>VLOOKUP(B59,'01_SINTETICO'!$B:$J,6,FALSE)</f>
        <v>359.58348593720007</v>
      </c>
      <c r="N59" s="333">
        <f>VLOOKUP(B59,'01_SINTETICO'!$B:$J,7,FALSE)</f>
        <v>53.665660020000004</v>
      </c>
      <c r="O59" s="161">
        <f t="shared" si="4"/>
        <v>1797.9174296860003</v>
      </c>
      <c r="P59" s="161">
        <f t="shared" si="5"/>
        <v>268.32830010000004</v>
      </c>
    </row>
    <row r="60" spans="1:16" s="42" customFormat="1" ht="25.5">
      <c r="A60" s="166" t="s">
        <v>5196</v>
      </c>
      <c r="B60" s="171" t="s">
        <v>5243</v>
      </c>
      <c r="C60" s="171" t="s">
        <v>5244</v>
      </c>
      <c r="D60" s="304" t="s">
        <v>75</v>
      </c>
      <c r="E60" s="304" t="s">
        <v>76</v>
      </c>
      <c r="F60" s="174">
        <v>44</v>
      </c>
      <c r="G60" s="337">
        <f t="shared" si="0"/>
        <v>1230.3227810175877</v>
      </c>
      <c r="H60" s="337">
        <f t="shared" si="1"/>
        <v>1245.1415087223199</v>
      </c>
      <c r="I60" s="338">
        <f t="shared" si="2"/>
        <v>2475.4642897399076</v>
      </c>
      <c r="J60" s="325">
        <f t="shared" si="9"/>
        <v>4.4013033400322728E-3</v>
      </c>
      <c r="K60" s="376">
        <f t="shared" si="8"/>
        <v>0.80705460375413363</v>
      </c>
      <c r="M60" s="333">
        <f>VLOOKUP(B60,'01_SINTETICO'!$B:$J,6,FALSE)</f>
        <v>22.955325003500004</v>
      </c>
      <c r="N60" s="333">
        <f>VLOOKUP(B60,'01_SINTETICO'!$B:$J,7,FALSE)</f>
        <v>22.726205149999998</v>
      </c>
      <c r="O60" s="161">
        <f t="shared" si="4"/>
        <v>1010.0343001540002</v>
      </c>
      <c r="P60" s="161">
        <f t="shared" si="5"/>
        <v>999.95302659999993</v>
      </c>
    </row>
    <row r="61" spans="1:16" s="42" customFormat="1" ht="25.5">
      <c r="A61" s="166" t="s">
        <v>6203</v>
      </c>
      <c r="B61" s="171" t="s">
        <v>5850</v>
      </c>
      <c r="C61" s="171" t="s">
        <v>5851</v>
      </c>
      <c r="D61" s="304" t="s">
        <v>75</v>
      </c>
      <c r="E61" s="304" t="s">
        <v>78</v>
      </c>
      <c r="F61" s="174">
        <f>15+15</f>
        <v>30</v>
      </c>
      <c r="G61" s="337">
        <f t="shared" si="0"/>
        <v>1626.8646898905024</v>
      </c>
      <c r="H61" s="337">
        <f t="shared" si="1"/>
        <v>862.94640807936003</v>
      </c>
      <c r="I61" s="338">
        <f t="shared" si="2"/>
        <v>2489.8110979698622</v>
      </c>
      <c r="J61" s="325">
        <f t="shared" si="9"/>
        <v>4.4268115468131253E-3</v>
      </c>
      <c r="K61" s="376">
        <f t="shared" si="8"/>
        <v>0.81148141530094675</v>
      </c>
      <c r="M61" s="333">
        <f>VLOOKUP(B61,'01_SINTETICO'!$B:$J,6,FALSE)</f>
        <v>44.519188076799999</v>
      </c>
      <c r="N61" s="333">
        <f>VLOOKUP(B61,'01_SINTETICO'!$B:$J,7,FALSE)</f>
        <v>23.10061056</v>
      </c>
      <c r="O61" s="161">
        <f t="shared" si="4"/>
        <v>1335.575642304</v>
      </c>
      <c r="P61" s="161">
        <f t="shared" si="5"/>
        <v>693.01831679999998</v>
      </c>
    </row>
    <row r="62" spans="1:16" s="42" customFormat="1" ht="25.5">
      <c r="A62" s="166" t="s">
        <v>6189</v>
      </c>
      <c r="B62" s="171" t="s">
        <v>5820</v>
      </c>
      <c r="C62" s="171" t="s">
        <v>5821</v>
      </c>
      <c r="D62" s="304" t="s">
        <v>75</v>
      </c>
      <c r="E62" s="304" t="s">
        <v>78</v>
      </c>
      <c r="F62" s="174">
        <v>200</v>
      </c>
      <c r="G62" s="337">
        <f t="shared" si="0"/>
        <v>2340.0430079527591</v>
      </c>
      <c r="H62" s="337">
        <f t="shared" si="1"/>
        <v>77.904884062720015</v>
      </c>
      <c r="I62" s="338">
        <f t="shared" si="2"/>
        <v>2417.9478920154793</v>
      </c>
      <c r="J62" s="325">
        <f t="shared" si="9"/>
        <v>4.2990408616518034E-3</v>
      </c>
      <c r="K62" s="376">
        <f t="shared" si="8"/>
        <v>0.81578045616259853</v>
      </c>
      <c r="M62" s="333">
        <f>VLOOKUP(B62,'01_SINTETICO'!$B:$J,6,FALSE)</f>
        <v>9.6052992691599997</v>
      </c>
      <c r="N62" s="333">
        <f>VLOOKUP(B62,'01_SINTETICO'!$B:$J,7,FALSE)</f>
        <v>0.31282076800000003</v>
      </c>
      <c r="O62" s="161">
        <f t="shared" si="4"/>
        <v>1921.059853832</v>
      </c>
      <c r="P62" s="161">
        <f t="shared" si="5"/>
        <v>62.564153600000004</v>
      </c>
    </row>
    <row r="63" spans="1:16" s="42" customFormat="1">
      <c r="A63" s="166" t="s">
        <v>6308</v>
      </c>
      <c r="B63" s="171" t="s">
        <v>6015</v>
      </c>
      <c r="C63" s="171" t="s">
        <v>6016</v>
      </c>
      <c r="D63" s="304" t="s">
        <v>75</v>
      </c>
      <c r="E63" s="304" t="s">
        <v>2</v>
      </c>
      <c r="F63" s="174">
        <v>33</v>
      </c>
      <c r="G63" s="337">
        <f t="shared" si="0"/>
        <v>2414.3838289999999</v>
      </c>
      <c r="H63" s="337">
        <f t="shared" si="1"/>
        <v>0</v>
      </c>
      <c r="I63" s="338">
        <f t="shared" si="2"/>
        <v>2414.3838289999999</v>
      </c>
      <c r="J63" s="325">
        <f t="shared" si="9"/>
        <v>4.292704061513288E-3</v>
      </c>
      <c r="K63" s="376">
        <f t="shared" si="8"/>
        <v>0.82007316022411181</v>
      </c>
      <c r="M63" s="333">
        <f>VLOOKUP(B63,'01_SINTETICO'!$B:$J,6,FALSE)</f>
        <v>60.063333333333333</v>
      </c>
      <c r="N63" s="333">
        <f>VLOOKUP(B63,'01_SINTETICO'!$B:$J,7,FALSE)</f>
        <v>0</v>
      </c>
      <c r="O63" s="161">
        <f t="shared" si="4"/>
        <v>1982.09</v>
      </c>
      <c r="P63" s="161">
        <f t="shared" si="5"/>
        <v>0</v>
      </c>
    </row>
    <row r="64" spans="1:16" s="42" customFormat="1" ht="25.5">
      <c r="A64" s="166" t="s">
        <v>6226</v>
      </c>
      <c r="B64" s="171" t="s">
        <v>5882</v>
      </c>
      <c r="C64" s="171" t="s">
        <v>5883</v>
      </c>
      <c r="D64" s="304" t="s">
        <v>75</v>
      </c>
      <c r="E64" s="304" t="s">
        <v>78</v>
      </c>
      <c r="F64" s="174">
        <v>18</v>
      </c>
      <c r="G64" s="337">
        <f t="shared" si="0"/>
        <v>1861.9942199343016</v>
      </c>
      <c r="H64" s="337">
        <f t="shared" si="1"/>
        <v>517.76784484761606</v>
      </c>
      <c r="I64" s="338">
        <f t="shared" si="2"/>
        <v>2379.7620647819176</v>
      </c>
      <c r="J64" s="325">
        <f t="shared" si="9"/>
        <v>4.2311475740606386E-3</v>
      </c>
      <c r="K64" s="376">
        <f t="shared" si="8"/>
        <v>0.82430430779817243</v>
      </c>
      <c r="M64" s="333">
        <f>VLOOKUP(B64,'01_SINTETICO'!$B:$J,6,FALSE)</f>
        <v>84.922521410133342</v>
      </c>
      <c r="N64" s="333">
        <f>VLOOKUP(B64,'01_SINTETICO'!$B:$J,7,FALSE)</f>
        <v>23.10061056</v>
      </c>
      <c r="O64" s="161">
        <f t="shared" si="4"/>
        <v>1528.6053853824001</v>
      </c>
      <c r="P64" s="161">
        <f t="shared" si="5"/>
        <v>415.81099008000001</v>
      </c>
    </row>
    <row r="65" spans="1:16" s="42" customFormat="1" ht="25.5">
      <c r="A65" s="166" t="s">
        <v>62</v>
      </c>
      <c r="B65" s="171" t="s">
        <v>5629</v>
      </c>
      <c r="C65" s="171" t="s">
        <v>5630</v>
      </c>
      <c r="D65" s="304" t="s">
        <v>75</v>
      </c>
      <c r="E65" s="304" t="s">
        <v>93</v>
      </c>
      <c r="F65" s="174">
        <v>54.32</v>
      </c>
      <c r="G65" s="337">
        <f t="shared" si="0"/>
        <v>676.53859452765448</v>
      </c>
      <c r="H65" s="337">
        <f t="shared" si="1"/>
        <v>1513.3284907282787</v>
      </c>
      <c r="I65" s="338">
        <f t="shared" si="2"/>
        <v>2189.867085255933</v>
      </c>
      <c r="J65" s="325">
        <f t="shared" si="9"/>
        <v>3.8935198364652437E-3</v>
      </c>
      <c r="K65" s="376">
        <f t="shared" si="8"/>
        <v>0.82819782763463767</v>
      </c>
      <c r="M65" s="333">
        <f>VLOOKUP(B65,'01_SINTETICO'!$B:$J,6,FALSE)</f>
        <v>10.224683473459997</v>
      </c>
      <c r="N65" s="333">
        <f>VLOOKUP(B65,'01_SINTETICO'!$B:$J,7,FALSE)</f>
        <v>22.3735209586</v>
      </c>
      <c r="O65" s="161">
        <f t="shared" si="4"/>
        <v>555.404806278347</v>
      </c>
      <c r="P65" s="161">
        <f t="shared" si="5"/>
        <v>1215.329658471152</v>
      </c>
    </row>
    <row r="66" spans="1:16" s="42" customFormat="1">
      <c r="A66" s="166" t="s">
        <v>6167</v>
      </c>
      <c r="B66" s="171" t="s">
        <v>5735</v>
      </c>
      <c r="C66" s="171" t="s">
        <v>5736</v>
      </c>
      <c r="D66" s="304" t="s">
        <v>75</v>
      </c>
      <c r="E66" s="304" t="s">
        <v>76</v>
      </c>
      <c r="F66" s="174">
        <v>76.47</v>
      </c>
      <c r="G66" s="337">
        <f t="shared" si="0"/>
        <v>1188.7369334628554</v>
      </c>
      <c r="H66" s="337">
        <f t="shared" si="1"/>
        <v>1038.787056642984</v>
      </c>
      <c r="I66" s="338">
        <f t="shared" si="2"/>
        <v>2227.5239901058394</v>
      </c>
      <c r="J66" s="325">
        <f t="shared" si="9"/>
        <v>3.9604727154779256E-3</v>
      </c>
      <c r="K66" s="376">
        <f t="shared" si="8"/>
        <v>0.83215830035011562</v>
      </c>
      <c r="M66" s="333">
        <f>VLOOKUP(B66,'01_SINTETICO'!$B:$J,6,FALSE)</f>
        <v>12.761793789999999</v>
      </c>
      <c r="N66" s="333">
        <f>VLOOKUP(B66,'01_SINTETICO'!$B:$J,7,FALSE)</f>
        <v>10.909286</v>
      </c>
      <c r="O66" s="161">
        <f t="shared" si="4"/>
        <v>975.89437112129986</v>
      </c>
      <c r="P66" s="161">
        <f t="shared" si="5"/>
        <v>834.23310042000003</v>
      </c>
    </row>
    <row r="67" spans="1:16" s="42" customFormat="1">
      <c r="A67" s="166" t="s">
        <v>6149</v>
      </c>
      <c r="B67" s="171" t="s">
        <v>5649</v>
      </c>
      <c r="C67" s="171" t="s">
        <v>5650</v>
      </c>
      <c r="D67" s="304" t="s">
        <v>75</v>
      </c>
      <c r="E67" s="304" t="s">
        <v>76</v>
      </c>
      <c r="F67" s="174">
        <v>465.34</v>
      </c>
      <c r="G67" s="337">
        <f t="shared" si="0"/>
        <v>681.89622075649152</v>
      </c>
      <c r="H67" s="337">
        <f t="shared" si="1"/>
        <v>1444.4963975277531</v>
      </c>
      <c r="I67" s="338">
        <f t="shared" si="2"/>
        <v>2126.3926182842447</v>
      </c>
      <c r="J67" s="325">
        <f t="shared" si="9"/>
        <v>3.7806640846585341E-3</v>
      </c>
      <c r="K67" s="376">
        <f t="shared" si="8"/>
        <v>0.83593896443477411</v>
      </c>
      <c r="M67" s="333">
        <f>VLOOKUP(B67,'01_SINTETICO'!$B:$J,6,FALSE)</f>
        <v>1.2029981369999998</v>
      </c>
      <c r="N67" s="333">
        <f>VLOOKUP(B67,'01_SINTETICO'!$B:$J,7,FALSE)</f>
        <v>2.4929121000000003</v>
      </c>
      <c r="O67" s="161">
        <f t="shared" si="4"/>
        <v>559.80315307157991</v>
      </c>
      <c r="P67" s="161">
        <f t="shared" si="5"/>
        <v>1160.051716614</v>
      </c>
    </row>
    <row r="68" spans="1:16" s="42" customFormat="1" ht="25.5">
      <c r="A68" s="166" t="s">
        <v>6156</v>
      </c>
      <c r="B68" s="171" t="s">
        <v>5713</v>
      </c>
      <c r="C68" s="171" t="s">
        <v>5714</v>
      </c>
      <c r="D68" s="304" t="s">
        <v>75</v>
      </c>
      <c r="E68" s="304" t="s">
        <v>5715</v>
      </c>
      <c r="F68" s="174">
        <v>181.04</v>
      </c>
      <c r="G68" s="337">
        <f t="shared" si="0"/>
        <v>1792.0245171715608</v>
      </c>
      <c r="H68" s="337">
        <f t="shared" si="1"/>
        <v>293.07390321348936</v>
      </c>
      <c r="I68" s="338">
        <f t="shared" si="2"/>
        <v>2085.0984203850503</v>
      </c>
      <c r="J68" s="325">
        <f t="shared" si="9"/>
        <v>3.7072442046420973E-3</v>
      </c>
      <c r="K68" s="376">
        <f t="shared" si="8"/>
        <v>0.83964620863941619</v>
      </c>
      <c r="M68" s="333">
        <f>VLOOKUP(B68,'01_SINTETICO'!$B:$J,6,FALSE)</f>
        <v>8.126180466520001</v>
      </c>
      <c r="N68" s="333">
        <f>VLOOKUP(B68,'01_SINTETICO'!$B:$J,7,FALSE)</f>
        <v>1.3000602969999999</v>
      </c>
      <c r="O68" s="161">
        <f t="shared" si="4"/>
        <v>1471.1637116587808</v>
      </c>
      <c r="P68" s="161">
        <f t="shared" si="5"/>
        <v>235.36291616887996</v>
      </c>
    </row>
    <row r="69" spans="1:16" s="42" customFormat="1" ht="38.25">
      <c r="A69" s="166" t="s">
        <v>6152</v>
      </c>
      <c r="B69" s="171" t="s">
        <v>5705</v>
      </c>
      <c r="C69" s="171" t="s">
        <v>5706</v>
      </c>
      <c r="D69" s="304" t="s">
        <v>75</v>
      </c>
      <c r="E69" s="304" t="s">
        <v>76</v>
      </c>
      <c r="F69" s="174">
        <v>36.81</v>
      </c>
      <c r="G69" s="337">
        <f t="shared" si="0"/>
        <v>1869.8899404887447</v>
      </c>
      <c r="H69" s="337">
        <f t="shared" si="1"/>
        <v>162.72575722681125</v>
      </c>
      <c r="I69" s="338">
        <f t="shared" si="2"/>
        <v>2032.6156977155561</v>
      </c>
      <c r="J69" s="325">
        <f t="shared" si="9"/>
        <v>3.6139314537627452E-3</v>
      </c>
      <c r="K69" s="376">
        <f t="shared" si="8"/>
        <v>0.84326014009317896</v>
      </c>
      <c r="M69" s="333">
        <f>VLOOKUP(B69,'01_SINTETICO'!$B:$J,6,FALSE)</f>
        <v>41.702998706589995</v>
      </c>
      <c r="N69" s="333">
        <f>VLOOKUP(B69,'01_SINTETICO'!$B:$J,7,FALSE)</f>
        <v>3.5501881634999997</v>
      </c>
      <c r="O69" s="161">
        <f t="shared" si="4"/>
        <v>1535.0873823895779</v>
      </c>
      <c r="P69" s="161">
        <f t="shared" si="5"/>
        <v>130.68242629843499</v>
      </c>
    </row>
    <row r="70" spans="1:16" s="42" customFormat="1" ht="25.5">
      <c r="A70" s="166" t="s">
        <v>5216</v>
      </c>
      <c r="B70" s="171" t="s">
        <v>5742</v>
      </c>
      <c r="C70" s="171" t="s">
        <v>5743</v>
      </c>
      <c r="D70" s="304" t="s">
        <v>75</v>
      </c>
      <c r="E70" s="304" t="s">
        <v>76</v>
      </c>
      <c r="F70" s="174">
        <v>34</v>
      </c>
      <c r="G70" s="337">
        <f t="shared" si="0"/>
        <v>1599.1012379059739</v>
      </c>
      <c r="H70" s="337">
        <f t="shared" si="1"/>
        <v>387.30453449288132</v>
      </c>
      <c r="I70" s="338">
        <f t="shared" si="2"/>
        <v>1986.4057723988553</v>
      </c>
      <c r="J70" s="325">
        <f t="shared" si="9"/>
        <v>3.5317715537060142E-3</v>
      </c>
      <c r="K70" s="376">
        <f t="shared" si="8"/>
        <v>0.84679191164688494</v>
      </c>
      <c r="M70" s="333">
        <f>VLOOKUP(B70,'01_SINTETICO'!$B:$J,6,FALSE)</f>
        <v>38.611271119099996</v>
      </c>
      <c r="N70" s="333">
        <f>VLOOKUP(B70,'01_SINTETICO'!$B:$J,7,FALSE)</f>
        <v>9.1481768696000003</v>
      </c>
      <c r="O70" s="161">
        <f t="shared" si="4"/>
        <v>1312.7832180493999</v>
      </c>
      <c r="P70" s="161">
        <f t="shared" si="5"/>
        <v>311.03801356640002</v>
      </c>
    </row>
    <row r="71" spans="1:16" s="42" customFormat="1" ht="25.5">
      <c r="A71" s="166" t="s">
        <v>6170</v>
      </c>
      <c r="B71" s="171" t="s">
        <v>5758</v>
      </c>
      <c r="C71" s="171" t="s">
        <v>5759</v>
      </c>
      <c r="D71" s="304" t="s">
        <v>75</v>
      </c>
      <c r="E71" s="304" t="s">
        <v>78</v>
      </c>
      <c r="F71" s="174">
        <v>54.43</v>
      </c>
      <c r="G71" s="337">
        <f t="shared" ref="G71:G134" si="10">O71*(1+$R$3)</f>
        <v>1742.9194303735248</v>
      </c>
      <c r="H71" s="337">
        <f t="shared" ref="H71:H134" si="11">P71*(1+$S$3)</f>
        <v>239.00108888815021</v>
      </c>
      <c r="I71" s="338">
        <f t="shared" ref="I71:I134" si="12">G71+H71</f>
        <v>1981.9205192616751</v>
      </c>
      <c r="J71" s="325">
        <f t="shared" si="9"/>
        <v>3.5237969043865384E-3</v>
      </c>
      <c r="K71" s="376">
        <f t="shared" si="8"/>
        <v>0.85031570855127148</v>
      </c>
      <c r="M71" s="333">
        <f>VLOOKUP(B71,'01_SINTETICO'!$B:$J,6,FALSE)</f>
        <v>26.287908473270001</v>
      </c>
      <c r="N71" s="333">
        <f>VLOOKUP(B71,'01_SINTETICO'!$B:$J,7,FALSE)</f>
        <v>3.5263257889999999</v>
      </c>
      <c r="O71" s="161">
        <f t="shared" ref="O71:O134" si="13">M71*F71</f>
        <v>1430.8508582000861</v>
      </c>
      <c r="P71" s="161">
        <f t="shared" ref="P71:P134" si="14">N71*F71</f>
        <v>191.93791269527</v>
      </c>
    </row>
    <row r="72" spans="1:16" s="42" customFormat="1" ht="63.75">
      <c r="A72" s="166" t="s">
        <v>6347</v>
      </c>
      <c r="B72" s="171" t="s">
        <v>6101</v>
      </c>
      <c r="C72" s="171" t="s">
        <v>6102</v>
      </c>
      <c r="D72" s="304" t="s">
        <v>75</v>
      </c>
      <c r="E72" s="304" t="s">
        <v>2</v>
      </c>
      <c r="F72" s="174">
        <v>1</v>
      </c>
      <c r="G72" s="337">
        <f t="shared" si="10"/>
        <v>1314.5841848765845</v>
      </c>
      <c r="H72" s="337">
        <f t="shared" si="11"/>
        <v>549.49929322292553</v>
      </c>
      <c r="I72" s="338">
        <f t="shared" si="12"/>
        <v>1864.0834780995101</v>
      </c>
      <c r="J72" s="325">
        <f t="shared" ref="J72:J135" si="15">I72/$R$5</f>
        <v>3.3142860804994162E-3</v>
      </c>
      <c r="K72" s="376">
        <f t="shared" si="8"/>
        <v>0.85362999463177092</v>
      </c>
      <c r="M72" s="333">
        <f>VLOOKUP(B72,'01_SINTETICO'!$B:$J,6,FALSE)</f>
        <v>1079.2087553374802</v>
      </c>
      <c r="N72" s="333">
        <f>VLOOKUP(B72,'01_SINTETICO'!$B:$J,7,FALSE)</f>
        <v>441.29400355198004</v>
      </c>
      <c r="O72" s="161">
        <f t="shared" si="13"/>
        <v>1079.2087553374802</v>
      </c>
      <c r="P72" s="161">
        <f t="shared" si="14"/>
        <v>441.29400355198004</v>
      </c>
    </row>
    <row r="73" spans="1:16" s="42" customFormat="1">
      <c r="A73" s="166" t="s">
        <v>64</v>
      </c>
      <c r="B73" s="171" t="s">
        <v>5249</v>
      </c>
      <c r="C73" s="171" t="s">
        <v>5250</v>
      </c>
      <c r="D73" s="304" t="s">
        <v>75</v>
      </c>
      <c r="E73" s="304" t="s">
        <v>93</v>
      </c>
      <c r="F73" s="174">
        <v>84</v>
      </c>
      <c r="G73" s="337">
        <f t="shared" si="10"/>
        <v>709.9034426950011</v>
      </c>
      <c r="H73" s="337">
        <f t="shared" si="11"/>
        <v>1139.32277777472</v>
      </c>
      <c r="I73" s="338">
        <f t="shared" si="12"/>
        <v>1849.2262204697211</v>
      </c>
      <c r="J73" s="325">
        <f t="shared" si="15"/>
        <v>3.287870309566772E-3</v>
      </c>
      <c r="K73" s="376">
        <f t="shared" ref="K73:K136" si="16">J73+K72</f>
        <v>0.8569178649413377</v>
      </c>
      <c r="M73" s="333">
        <f>VLOOKUP(B73,'01_SINTETICO'!$B:$J,6,FALSE)</f>
        <v>6.9380440527500005</v>
      </c>
      <c r="N73" s="333">
        <f>VLOOKUP(B73,'01_SINTETICO'!$B:$J,7,FALSE)</f>
        <v>10.892520399999999</v>
      </c>
      <c r="O73" s="161">
        <f t="shared" si="13"/>
        <v>582.795700431</v>
      </c>
      <c r="P73" s="161">
        <f t="shared" si="14"/>
        <v>914.97171359999993</v>
      </c>
    </row>
    <row r="74" spans="1:16" s="42" customFormat="1" ht="25.5">
      <c r="A74" s="166" t="s">
        <v>6330</v>
      </c>
      <c r="B74" s="171" t="s">
        <v>6065</v>
      </c>
      <c r="C74" s="171" t="s">
        <v>6066</v>
      </c>
      <c r="D74" s="304" t="s">
        <v>75</v>
      </c>
      <c r="E74" s="304" t="s">
        <v>2</v>
      </c>
      <c r="F74" s="174">
        <v>4</v>
      </c>
      <c r="G74" s="337">
        <f t="shared" si="10"/>
        <v>1140.5957522512535</v>
      </c>
      <c r="H74" s="337">
        <f t="shared" si="11"/>
        <v>700.77839548024019</v>
      </c>
      <c r="I74" s="338">
        <f t="shared" si="12"/>
        <v>1841.3741477314938</v>
      </c>
      <c r="J74" s="325">
        <f t="shared" si="15"/>
        <v>3.2739095531494106E-3</v>
      </c>
      <c r="K74" s="376">
        <f t="shared" si="16"/>
        <v>0.86019177449448714</v>
      </c>
      <c r="M74" s="333">
        <f>VLOOKUP(B74,'01_SINTETICO'!$B:$J,6,FALSE)</f>
        <v>234.09320914770004</v>
      </c>
      <c r="N74" s="333">
        <f>VLOOKUP(B74,'01_SINTETICO'!$B:$J,7,FALSE)</f>
        <v>140.69595155000002</v>
      </c>
      <c r="O74" s="161">
        <f t="shared" si="13"/>
        <v>936.37283659080015</v>
      </c>
      <c r="P74" s="161">
        <f t="shared" si="14"/>
        <v>562.78380620000007</v>
      </c>
    </row>
    <row r="75" spans="1:16" s="42" customFormat="1">
      <c r="A75" s="166" t="s">
        <v>5220</v>
      </c>
      <c r="B75" s="171" t="s">
        <v>5754</v>
      </c>
      <c r="C75" s="171" t="s">
        <v>5755</v>
      </c>
      <c r="D75" s="304" t="s">
        <v>75</v>
      </c>
      <c r="E75" s="304" t="s">
        <v>78</v>
      </c>
      <c r="F75" s="174">
        <v>46.11</v>
      </c>
      <c r="G75" s="337">
        <f t="shared" si="10"/>
        <v>1682.3521998532124</v>
      </c>
      <c r="H75" s="337">
        <f t="shared" si="11"/>
        <v>137.50274516075854</v>
      </c>
      <c r="I75" s="338">
        <f t="shared" si="12"/>
        <v>1819.8549450139708</v>
      </c>
      <c r="J75" s="325">
        <f t="shared" si="15"/>
        <v>3.2356490380662309E-3</v>
      </c>
      <c r="K75" s="376">
        <f t="shared" si="16"/>
        <v>0.86342742353255342</v>
      </c>
      <c r="M75" s="333">
        <f>VLOOKUP(B75,'01_SINTETICO'!$B:$J,6,FALSE)</f>
        <v>29.952898509599997</v>
      </c>
      <c r="N75" s="333">
        <f>VLOOKUP(B75,'01_SINTETICO'!$B:$J,7,FALSE)</f>
        <v>2.3948434799999996</v>
      </c>
      <c r="O75" s="161">
        <f t="shared" si="13"/>
        <v>1381.1281502776558</v>
      </c>
      <c r="P75" s="161">
        <f t="shared" si="14"/>
        <v>110.42623286279998</v>
      </c>
    </row>
    <row r="76" spans="1:16" s="42" customFormat="1">
      <c r="A76" s="166" t="s">
        <v>6209</v>
      </c>
      <c r="B76" s="171" t="s">
        <v>5862</v>
      </c>
      <c r="C76" s="171" t="s">
        <v>5863</v>
      </c>
      <c r="D76" s="304" t="s">
        <v>75</v>
      </c>
      <c r="E76" s="304" t="s">
        <v>78</v>
      </c>
      <c r="F76" s="174">
        <f>43+43+49</f>
        <v>135</v>
      </c>
      <c r="G76" s="337">
        <f t="shared" si="10"/>
        <v>786.82876862681496</v>
      </c>
      <c r="H76" s="337">
        <f t="shared" si="11"/>
        <v>970.81470908928009</v>
      </c>
      <c r="I76" s="338">
        <f t="shared" si="12"/>
        <v>1757.643477716095</v>
      </c>
      <c r="J76" s="325">
        <f t="shared" si="15"/>
        <v>3.1250388628593739E-3</v>
      </c>
      <c r="K76" s="376">
        <f t="shared" si="16"/>
        <v>0.86655246239541284</v>
      </c>
      <c r="M76" s="333">
        <f>VLOOKUP(B76,'01_SINTETICO'!$B:$J,6,FALSE)</f>
        <v>4.7847970191999991</v>
      </c>
      <c r="N76" s="333">
        <f>VLOOKUP(B76,'01_SINTETICO'!$B:$J,7,FALSE)</f>
        <v>5.7751526399999999</v>
      </c>
      <c r="O76" s="161">
        <f t="shared" si="13"/>
        <v>645.94759759199985</v>
      </c>
      <c r="P76" s="161">
        <f t="shared" si="14"/>
        <v>779.64560640000002</v>
      </c>
    </row>
    <row r="77" spans="1:16" s="42" customFormat="1" ht="38.25">
      <c r="A77" s="166" t="s">
        <v>6251</v>
      </c>
      <c r="B77" s="171" t="s">
        <v>5926</v>
      </c>
      <c r="C77" s="171" t="s">
        <v>5927</v>
      </c>
      <c r="D77" s="304" t="s">
        <v>75</v>
      </c>
      <c r="E77" s="304" t="s">
        <v>2</v>
      </c>
      <c r="F77" s="174">
        <v>2</v>
      </c>
      <c r="G77" s="337">
        <f t="shared" si="10"/>
        <v>1571.4707040983862</v>
      </c>
      <c r="H77" s="337">
        <f t="shared" si="11"/>
        <v>209.74391863040003</v>
      </c>
      <c r="I77" s="338">
        <f t="shared" si="12"/>
        <v>1781.2146227287863</v>
      </c>
      <c r="J77" s="325">
        <f t="shared" si="15"/>
        <v>3.1669476715231594E-3</v>
      </c>
      <c r="K77" s="376">
        <f t="shared" si="16"/>
        <v>0.86971941006693598</v>
      </c>
      <c r="M77" s="333">
        <f>VLOOKUP(B77,'01_SINTETICO'!$B:$J,6,FALSE)</f>
        <v>645.04995653000014</v>
      </c>
      <c r="N77" s="333">
        <f>VLOOKUP(B77,'01_SINTETICO'!$B:$J,7,FALSE)</f>
        <v>84.220976000000007</v>
      </c>
      <c r="O77" s="161">
        <f t="shared" si="13"/>
        <v>1290.0999130600003</v>
      </c>
      <c r="P77" s="161">
        <f t="shared" si="14"/>
        <v>168.44195200000001</v>
      </c>
    </row>
    <row r="78" spans="1:16" s="42" customFormat="1" ht="25.5">
      <c r="A78" s="166" t="s">
        <v>5212</v>
      </c>
      <c r="B78" s="171" t="s">
        <v>5261</v>
      </c>
      <c r="C78" s="171" t="s">
        <v>5262</v>
      </c>
      <c r="D78" s="304" t="s">
        <v>75</v>
      </c>
      <c r="E78" s="304" t="s">
        <v>78</v>
      </c>
      <c r="F78" s="174">
        <v>19</v>
      </c>
      <c r="G78" s="337">
        <f t="shared" si="10"/>
        <v>1416.254700822727</v>
      </c>
      <c r="H78" s="337">
        <f t="shared" si="11"/>
        <v>166.27676716886108</v>
      </c>
      <c r="I78" s="338">
        <f t="shared" si="12"/>
        <v>1582.5314679915882</v>
      </c>
      <c r="J78" s="325">
        <f t="shared" si="15"/>
        <v>2.8136948146035966E-3</v>
      </c>
      <c r="K78" s="376">
        <f t="shared" si="16"/>
        <v>0.87253310488153957</v>
      </c>
      <c r="M78" s="333">
        <f>VLOOKUP(B78,'01_SINTETICO'!$B:$J,6,FALSE)</f>
        <v>61.193433294420004</v>
      </c>
      <c r="N78" s="333">
        <f>VLOOKUP(B78,'01_SINTETICO'!$B:$J,7,FALSE)</f>
        <v>7.0281150002900006</v>
      </c>
      <c r="O78" s="161">
        <f t="shared" si="13"/>
        <v>1162.6752325939801</v>
      </c>
      <c r="P78" s="161">
        <f t="shared" si="14"/>
        <v>133.53418500551001</v>
      </c>
    </row>
    <row r="79" spans="1:16" s="42" customFormat="1" ht="25.5">
      <c r="A79" s="166" t="s">
        <v>5201</v>
      </c>
      <c r="B79" s="171" t="s">
        <v>5670</v>
      </c>
      <c r="C79" s="171" t="s">
        <v>5671</v>
      </c>
      <c r="D79" s="304" t="s">
        <v>75</v>
      </c>
      <c r="E79" s="304" t="s">
        <v>78</v>
      </c>
      <c r="F79" s="174">
        <v>28.9</v>
      </c>
      <c r="G79" s="337">
        <f t="shared" si="10"/>
        <v>1171.8693279238807</v>
      </c>
      <c r="H79" s="337">
        <f t="shared" si="11"/>
        <v>389.78602481722578</v>
      </c>
      <c r="I79" s="338">
        <f t="shared" si="12"/>
        <v>1561.6553527411065</v>
      </c>
      <c r="J79" s="325">
        <f t="shared" si="15"/>
        <v>2.7765776902889099E-3</v>
      </c>
      <c r="K79" s="376">
        <f t="shared" si="16"/>
        <v>0.87530968257182851</v>
      </c>
      <c r="M79" s="333">
        <f>VLOOKUP(B79,'01_SINTETICO'!$B:$J,6,FALSE)</f>
        <v>33.288820041759998</v>
      </c>
      <c r="N79" s="333">
        <f>VLOOKUP(B79,'01_SINTETICO'!$B:$J,7,FALSE)</f>
        <v>10.831517589959999</v>
      </c>
      <c r="O79" s="161">
        <f t="shared" si="13"/>
        <v>962.04689920686383</v>
      </c>
      <c r="P79" s="161">
        <f t="shared" si="14"/>
        <v>313.03085834984398</v>
      </c>
    </row>
    <row r="80" spans="1:16" s="42" customFormat="1" ht="25.5">
      <c r="A80" s="166" t="s">
        <v>6363</v>
      </c>
      <c r="B80" s="171" t="s">
        <v>5273</v>
      </c>
      <c r="C80" s="171" t="s">
        <v>5274</v>
      </c>
      <c r="D80" s="304" t="s">
        <v>75</v>
      </c>
      <c r="E80" s="304" t="s">
        <v>76</v>
      </c>
      <c r="F80" s="174">
        <v>477</v>
      </c>
      <c r="G80" s="337">
        <f t="shared" si="10"/>
        <v>32.828404050000003</v>
      </c>
      <c r="H80" s="337">
        <f t="shared" si="11"/>
        <v>1500.1657822800003</v>
      </c>
      <c r="I80" s="338">
        <f t="shared" si="12"/>
        <v>1532.9941863300003</v>
      </c>
      <c r="J80" s="325">
        <f t="shared" si="15"/>
        <v>2.7256189719679614E-3</v>
      </c>
      <c r="K80" s="376">
        <f t="shared" si="16"/>
        <v>0.8780353015437965</v>
      </c>
      <c r="M80" s="333">
        <f>VLOOKUP(B80,'01_SINTETICO'!$B:$J,6,FALSE)</f>
        <v>5.6500000000000002E-2</v>
      </c>
      <c r="N80" s="333">
        <f>VLOOKUP(B80,'01_SINTETICO'!$B:$J,7,FALSE)</f>
        <v>2.5257000000000001</v>
      </c>
      <c r="O80" s="161">
        <f t="shared" si="13"/>
        <v>26.950500000000002</v>
      </c>
      <c r="P80" s="161">
        <f t="shared" si="14"/>
        <v>1204.7589</v>
      </c>
    </row>
    <row r="81" spans="1:16" s="42" customFormat="1" ht="25.5">
      <c r="A81" s="166" t="s">
        <v>6239</v>
      </c>
      <c r="B81" s="171" t="s">
        <v>5904</v>
      </c>
      <c r="C81" s="171" t="s">
        <v>5905</v>
      </c>
      <c r="D81" s="304" t="s">
        <v>75</v>
      </c>
      <c r="E81" s="304" t="s">
        <v>2</v>
      </c>
      <c r="F81" s="174">
        <f>12+30</f>
        <v>42</v>
      </c>
      <c r="G81" s="337">
        <f t="shared" si="10"/>
        <v>862.42865465473415</v>
      </c>
      <c r="H81" s="337">
        <f t="shared" si="11"/>
        <v>603.89224829693762</v>
      </c>
      <c r="I81" s="338">
        <f t="shared" si="12"/>
        <v>1466.3209029516718</v>
      </c>
      <c r="J81" s="325">
        <f t="shared" si="15"/>
        <v>2.6070758178452298E-3</v>
      </c>
      <c r="K81" s="376">
        <f t="shared" si="16"/>
        <v>0.88064237736164175</v>
      </c>
      <c r="M81" s="333">
        <f>VLOOKUP(B81,'01_SINTETICO'!$B:$J,6,FALSE)</f>
        <v>16.857413666380001</v>
      </c>
      <c r="N81" s="333">
        <f>VLOOKUP(B81,'01_SINTETICO'!$B:$J,7,FALSE)</f>
        <v>11.547050164</v>
      </c>
      <c r="O81" s="161">
        <f t="shared" si="13"/>
        <v>708.01137398796004</v>
      </c>
      <c r="P81" s="161">
        <f t="shared" si="14"/>
        <v>484.976106888</v>
      </c>
    </row>
    <row r="82" spans="1:16" s="42" customFormat="1" ht="38.25">
      <c r="A82" s="166" t="s">
        <v>5222</v>
      </c>
      <c r="B82" s="171" t="s">
        <v>5782</v>
      </c>
      <c r="C82" s="171" t="s">
        <v>5783</v>
      </c>
      <c r="D82" s="304" t="s">
        <v>75</v>
      </c>
      <c r="E82" s="304" t="s">
        <v>2</v>
      </c>
      <c r="F82" s="174">
        <v>14</v>
      </c>
      <c r="G82" s="337">
        <f t="shared" si="10"/>
        <v>1177.4605780109177</v>
      </c>
      <c r="H82" s="337">
        <f t="shared" si="11"/>
        <v>233.41194673288803</v>
      </c>
      <c r="I82" s="338">
        <f t="shared" si="12"/>
        <v>1410.8725247438058</v>
      </c>
      <c r="J82" s="325">
        <f t="shared" si="15"/>
        <v>2.5084902178763068E-3</v>
      </c>
      <c r="K82" s="376">
        <f t="shared" si="16"/>
        <v>0.88315086757951811</v>
      </c>
      <c r="M82" s="333">
        <f>VLOOKUP(B82,'01_SINTETICO'!$B:$J,6,FALSE)</f>
        <v>69.045502832919993</v>
      </c>
      <c r="N82" s="333">
        <f>VLOOKUP(B82,'01_SINTETICO'!$B:$J,7,FALSE)</f>
        <v>13.389240210000001</v>
      </c>
      <c r="O82" s="161">
        <f t="shared" si="13"/>
        <v>966.63703966087996</v>
      </c>
      <c r="P82" s="161">
        <f t="shared" si="14"/>
        <v>187.44936294000001</v>
      </c>
    </row>
    <row r="83" spans="1:16" s="42" customFormat="1">
      <c r="A83" s="166" t="s">
        <v>6248</v>
      </c>
      <c r="B83" s="171" t="s">
        <v>5918</v>
      </c>
      <c r="C83" s="171" t="s">
        <v>5919</v>
      </c>
      <c r="D83" s="304" t="s">
        <v>75</v>
      </c>
      <c r="E83" s="304" t="s">
        <v>2</v>
      </c>
      <c r="F83" s="174">
        <f>12+100</f>
        <v>112</v>
      </c>
      <c r="G83" s="337">
        <f t="shared" si="10"/>
        <v>360.98586287225282</v>
      </c>
      <c r="H83" s="337">
        <f t="shared" si="11"/>
        <v>1006.7708094259201</v>
      </c>
      <c r="I83" s="338">
        <f t="shared" si="12"/>
        <v>1367.7566722981728</v>
      </c>
      <c r="J83" s="325">
        <f t="shared" si="15"/>
        <v>2.4318314891829344E-3</v>
      </c>
      <c r="K83" s="376">
        <f t="shared" si="16"/>
        <v>0.88558269906870102</v>
      </c>
      <c r="M83" s="333">
        <f>VLOOKUP(B83,'01_SINTETICO'!$B:$J,6,FALSE)</f>
        <v>2.6459962739999998</v>
      </c>
      <c r="N83" s="333">
        <f>VLOOKUP(B83,'01_SINTETICO'!$B:$J,7,FALSE)</f>
        <v>7.2189408000000004</v>
      </c>
      <c r="O83" s="161">
        <f t="shared" si="13"/>
        <v>296.35158268800001</v>
      </c>
      <c r="P83" s="161">
        <f t="shared" si="14"/>
        <v>808.52136960000007</v>
      </c>
    </row>
    <row r="84" spans="1:16" s="42" customFormat="1">
      <c r="A84" s="166" t="s">
        <v>6361</v>
      </c>
      <c r="B84" s="171" t="s">
        <v>6135</v>
      </c>
      <c r="C84" s="171" t="s">
        <v>6136</v>
      </c>
      <c r="D84" s="304" t="s">
        <v>75</v>
      </c>
      <c r="E84" s="304" t="s">
        <v>76</v>
      </c>
      <c r="F84" s="174">
        <v>113.68</v>
      </c>
      <c r="G84" s="337">
        <f t="shared" si="10"/>
        <v>1127.1749971357788</v>
      </c>
      <c r="H84" s="337">
        <f t="shared" si="11"/>
        <v>261.32569624810884</v>
      </c>
      <c r="I84" s="338">
        <f t="shared" si="12"/>
        <v>1388.5006933838877</v>
      </c>
      <c r="J84" s="325">
        <f t="shared" si="15"/>
        <v>2.4687137539236024E-3</v>
      </c>
      <c r="K84" s="376">
        <f t="shared" si="16"/>
        <v>0.88805141282262468</v>
      </c>
      <c r="M84" s="333">
        <f>VLOOKUP(B84,'01_SINTETICO'!$B:$J,6,FALSE)</f>
        <v>8.1399987579999991</v>
      </c>
      <c r="N84" s="333">
        <f>VLOOKUP(B84,'01_SINTETICO'!$B:$J,7,FALSE)</f>
        <v>1.8461158</v>
      </c>
      <c r="O84" s="161">
        <f t="shared" si="13"/>
        <v>925.35505880943992</v>
      </c>
      <c r="P84" s="161">
        <f t="shared" si="14"/>
        <v>209.86644414400001</v>
      </c>
    </row>
    <row r="85" spans="1:16" s="42" customFormat="1" ht="25.5">
      <c r="A85" s="166" t="s">
        <v>6160</v>
      </c>
      <c r="B85" s="171" t="s">
        <v>5723</v>
      </c>
      <c r="C85" s="171" t="s">
        <v>5724</v>
      </c>
      <c r="D85" s="304" t="s">
        <v>75</v>
      </c>
      <c r="E85" s="304" t="s">
        <v>76</v>
      </c>
      <c r="F85" s="174">
        <v>550.16</v>
      </c>
      <c r="G85" s="337">
        <f t="shared" si="10"/>
        <v>772.46763011927567</v>
      </c>
      <c r="H85" s="337">
        <f t="shared" si="11"/>
        <v>579.43310577086106</v>
      </c>
      <c r="I85" s="338">
        <f t="shared" si="12"/>
        <v>1351.9007358901367</v>
      </c>
      <c r="J85" s="325">
        <f t="shared" si="15"/>
        <v>2.4036400964970151E-3</v>
      </c>
      <c r="K85" s="376">
        <f t="shared" si="16"/>
        <v>0.89045505291912164</v>
      </c>
      <c r="M85" s="333">
        <f>VLOOKUP(B85,'01_SINTETICO'!$B:$J,6,FALSE)</f>
        <v>1.1526788778600001</v>
      </c>
      <c r="N85" s="333">
        <f>VLOOKUP(B85,'01_SINTETICO'!$B:$J,7,FALSE)</f>
        <v>0.84581460799999997</v>
      </c>
      <c r="O85" s="161">
        <f t="shared" si="13"/>
        <v>634.1578114434576</v>
      </c>
      <c r="P85" s="161">
        <f t="shared" si="14"/>
        <v>465.33336473727996</v>
      </c>
    </row>
    <row r="86" spans="1:16" s="42" customFormat="1" ht="38.25">
      <c r="A86" s="166" t="s">
        <v>6333</v>
      </c>
      <c r="B86" s="171" t="s">
        <v>6073</v>
      </c>
      <c r="C86" s="171" t="s">
        <v>6074</v>
      </c>
      <c r="D86" s="304" t="s">
        <v>75</v>
      </c>
      <c r="E86" s="304" t="s">
        <v>2</v>
      </c>
      <c r="F86" s="174">
        <v>3</v>
      </c>
      <c r="G86" s="337">
        <f t="shared" si="10"/>
        <v>1312.4407128313519</v>
      </c>
      <c r="H86" s="337">
        <f t="shared" si="11"/>
        <v>62.262295576008</v>
      </c>
      <c r="I86" s="338">
        <f t="shared" si="12"/>
        <v>1374.7030084073599</v>
      </c>
      <c r="J86" s="325">
        <f t="shared" si="15"/>
        <v>2.4441818722787715E-3</v>
      </c>
      <c r="K86" s="376">
        <f t="shared" si="16"/>
        <v>0.89289923479140043</v>
      </c>
      <c r="M86" s="333">
        <f>VLOOKUP(B86,'01_SINTETICO'!$B:$J,6,FALSE)</f>
        <v>359.14969018180005</v>
      </c>
      <c r="N86" s="333">
        <f>VLOOKUP(B86,'01_SINTETICO'!$B:$J,7,FALSE)</f>
        <v>16.66728118</v>
      </c>
      <c r="O86" s="161">
        <f t="shared" si="13"/>
        <v>1077.4490705454002</v>
      </c>
      <c r="P86" s="161">
        <f t="shared" si="14"/>
        <v>50.001843539999996</v>
      </c>
    </row>
    <row r="87" spans="1:16" s="42" customFormat="1" ht="25.5">
      <c r="A87" s="166" t="s">
        <v>121</v>
      </c>
      <c r="B87" s="171" t="s">
        <v>5657</v>
      </c>
      <c r="C87" s="171" t="s">
        <v>5658</v>
      </c>
      <c r="D87" s="304" t="s">
        <v>75</v>
      </c>
      <c r="E87" s="304" t="s">
        <v>93</v>
      </c>
      <c r="F87" s="174">
        <v>221.35</v>
      </c>
      <c r="G87" s="337">
        <f t="shared" si="10"/>
        <v>1051.6814233112475</v>
      </c>
      <c r="H87" s="337">
        <f t="shared" si="11"/>
        <v>201.04857247005748</v>
      </c>
      <c r="I87" s="338">
        <f t="shared" si="12"/>
        <v>1252.729995781305</v>
      </c>
      <c r="J87" s="325">
        <f t="shared" si="15"/>
        <v>2.2273174117046872E-3</v>
      </c>
      <c r="K87" s="376">
        <f t="shared" si="16"/>
        <v>0.89512655220310511</v>
      </c>
      <c r="M87" s="333">
        <f>VLOOKUP(B87,'01_SINTETICO'!$B:$J,6,FALSE)</f>
        <v>3.90051303134</v>
      </c>
      <c r="N87" s="333">
        <f>VLOOKUP(B87,'01_SINTETICO'!$B:$J,7,FALSE)</f>
        <v>0.7294278743999999</v>
      </c>
      <c r="O87" s="161">
        <f t="shared" si="13"/>
        <v>863.37855948710899</v>
      </c>
      <c r="P87" s="161">
        <f t="shared" si="14"/>
        <v>161.45885999843998</v>
      </c>
    </row>
    <row r="88" spans="1:16" s="42" customFormat="1">
      <c r="A88" s="166" t="s">
        <v>5275</v>
      </c>
      <c r="B88" s="171" t="s">
        <v>5744</v>
      </c>
      <c r="C88" s="171" t="s">
        <v>5745</v>
      </c>
      <c r="D88" s="304" t="s">
        <v>75</v>
      </c>
      <c r="E88" s="304" t="s">
        <v>78</v>
      </c>
      <c r="F88" s="174">
        <v>84.34</v>
      </c>
      <c r="G88" s="337">
        <f t="shared" si="10"/>
        <v>1232.814648</v>
      </c>
      <c r="H88" s="337">
        <f t="shared" si="11"/>
        <v>0</v>
      </c>
      <c r="I88" s="338">
        <f t="shared" si="12"/>
        <v>1232.814648</v>
      </c>
      <c r="J88" s="325">
        <f t="shared" si="15"/>
        <v>2.1919085039409755E-3</v>
      </c>
      <c r="K88" s="376">
        <f t="shared" si="16"/>
        <v>0.89731846070704613</v>
      </c>
      <c r="M88" s="333">
        <f>VLOOKUP(B88,'01_SINTETICO'!$B:$J,6,FALSE)</f>
        <v>12</v>
      </c>
      <c r="N88" s="333">
        <f>VLOOKUP(B88,'01_SINTETICO'!$B:$J,7,FALSE)</f>
        <v>0</v>
      </c>
      <c r="O88" s="161">
        <f t="shared" si="13"/>
        <v>1012.08</v>
      </c>
      <c r="P88" s="161">
        <f t="shared" si="14"/>
        <v>0</v>
      </c>
    </row>
    <row r="89" spans="1:16" s="42" customFormat="1">
      <c r="A89" s="166" t="s">
        <v>6276</v>
      </c>
      <c r="B89" s="171" t="s">
        <v>5958</v>
      </c>
      <c r="C89" s="171" t="s">
        <v>5959</v>
      </c>
      <c r="D89" s="304" t="s">
        <v>75</v>
      </c>
      <c r="E89" s="304" t="s">
        <v>78</v>
      </c>
      <c r="F89" s="174">
        <v>120</v>
      </c>
      <c r="G89" s="337">
        <f t="shared" si="10"/>
        <v>700.57290743612634</v>
      </c>
      <c r="H89" s="337">
        <f t="shared" si="11"/>
        <v>503.38540471296005</v>
      </c>
      <c r="I89" s="338">
        <f t="shared" si="12"/>
        <v>1203.9583121490864</v>
      </c>
      <c r="J89" s="325">
        <f t="shared" si="15"/>
        <v>2.1406027800458176E-3</v>
      </c>
      <c r="K89" s="376">
        <f t="shared" si="16"/>
        <v>0.89945906348709193</v>
      </c>
      <c r="M89" s="333">
        <f>VLOOKUP(B89,'01_SINTETICO'!$B:$J,6,FALSE)</f>
        <v>4.7927982611999997</v>
      </c>
      <c r="N89" s="333">
        <f>VLOOKUP(B89,'01_SINTETICO'!$B:$J,7,FALSE)</f>
        <v>3.3688390400000001</v>
      </c>
      <c r="O89" s="161">
        <f t="shared" si="13"/>
        <v>575.13579134399993</v>
      </c>
      <c r="P89" s="161">
        <f t="shared" si="14"/>
        <v>404.26068480000004</v>
      </c>
    </row>
    <row r="90" spans="1:16" s="42" customFormat="1">
      <c r="A90" s="166" t="s">
        <v>6303</v>
      </c>
      <c r="B90" s="171" t="s">
        <v>6001</v>
      </c>
      <c r="C90" s="171" t="s">
        <v>6002</v>
      </c>
      <c r="D90" s="304" t="s">
        <v>75</v>
      </c>
      <c r="E90" s="304" t="s">
        <v>2</v>
      </c>
      <c r="F90" s="174">
        <v>34</v>
      </c>
      <c r="G90" s="337">
        <f t="shared" si="10"/>
        <v>802.10842763967082</v>
      </c>
      <c r="H90" s="337">
        <f t="shared" si="11"/>
        <v>376.93978519577598</v>
      </c>
      <c r="I90" s="338">
        <f t="shared" si="12"/>
        <v>1179.0482128354467</v>
      </c>
      <c r="J90" s="325">
        <f t="shared" si="15"/>
        <v>2.0963133496694347E-3</v>
      </c>
      <c r="K90" s="376">
        <f t="shared" si="16"/>
        <v>0.90155537683676135</v>
      </c>
      <c r="M90" s="333">
        <f>VLOOKUP(B90,'01_SINTETICO'!$B:$J,6,FALSE)</f>
        <v>19.3673954046</v>
      </c>
      <c r="N90" s="333">
        <f>VLOOKUP(B90,'01_SINTETICO'!$B:$J,7,FALSE)</f>
        <v>8.9033603199999991</v>
      </c>
      <c r="O90" s="161">
        <f t="shared" si="13"/>
        <v>658.49144375640003</v>
      </c>
      <c r="P90" s="161">
        <f t="shared" si="14"/>
        <v>302.71425087999995</v>
      </c>
    </row>
    <row r="91" spans="1:16" s="42" customFormat="1" ht="25.5">
      <c r="A91" s="166" t="s">
        <v>6291</v>
      </c>
      <c r="B91" s="171" t="s">
        <v>5976</v>
      </c>
      <c r="C91" s="171" t="s">
        <v>5977</v>
      </c>
      <c r="D91" s="304" t="s">
        <v>75</v>
      </c>
      <c r="E91" s="304" t="s">
        <v>2</v>
      </c>
      <c r="F91" s="174">
        <v>2</v>
      </c>
      <c r="G91" s="337">
        <f t="shared" si="10"/>
        <v>792.37386845437595</v>
      </c>
      <c r="H91" s="337">
        <f t="shared" si="11"/>
        <v>368.12930924</v>
      </c>
      <c r="I91" s="338">
        <f t="shared" si="12"/>
        <v>1160.5031776943761</v>
      </c>
      <c r="J91" s="325">
        <f t="shared" si="15"/>
        <v>2.0633408178313828E-3</v>
      </c>
      <c r="K91" s="376">
        <f t="shared" si="16"/>
        <v>0.90361871765459267</v>
      </c>
      <c r="M91" s="333">
        <f>VLOOKUP(B91,'01_SINTETICO'!$B:$J,6,FALSE)</f>
        <v>325.24992548</v>
      </c>
      <c r="N91" s="333">
        <f>VLOOKUP(B91,'01_SINTETICO'!$B:$J,7,FALSE)</f>
        <v>147.81934999999999</v>
      </c>
      <c r="O91" s="161">
        <f t="shared" si="13"/>
        <v>650.49985096</v>
      </c>
      <c r="P91" s="161">
        <f t="shared" si="14"/>
        <v>295.63869999999997</v>
      </c>
    </row>
    <row r="92" spans="1:16" s="42" customFormat="1" ht="25.5">
      <c r="A92" s="166" t="s">
        <v>6353</v>
      </c>
      <c r="B92" s="171" t="s">
        <v>6115</v>
      </c>
      <c r="C92" s="171" t="s">
        <v>6116</v>
      </c>
      <c r="D92" s="304" t="s">
        <v>75</v>
      </c>
      <c r="E92" s="304" t="s">
        <v>2</v>
      </c>
      <c r="F92" s="174">
        <v>19</v>
      </c>
      <c r="G92" s="337">
        <f t="shared" si="10"/>
        <v>1064.5036086381904</v>
      </c>
      <c r="H92" s="337">
        <f t="shared" si="11"/>
        <v>106.02199116960003</v>
      </c>
      <c r="I92" s="338">
        <f t="shared" si="12"/>
        <v>1170.5255998077905</v>
      </c>
      <c r="J92" s="325">
        <f t="shared" si="15"/>
        <v>2.0811603921657065E-3</v>
      </c>
      <c r="K92" s="376">
        <f t="shared" si="16"/>
        <v>0.90569987804675833</v>
      </c>
      <c r="M92" s="333">
        <f>VLOOKUP(B92,'01_SINTETICO'!$B:$J,6,FALSE)</f>
        <v>45.994996895</v>
      </c>
      <c r="N92" s="333">
        <f>VLOOKUP(B92,'01_SINTETICO'!$B:$J,7,FALSE)</f>
        <v>4.4812920000000007</v>
      </c>
      <c r="O92" s="161">
        <f t="shared" si="13"/>
        <v>873.90494100499996</v>
      </c>
      <c r="P92" s="161">
        <f t="shared" si="14"/>
        <v>85.144548000000015</v>
      </c>
    </row>
    <row r="93" spans="1:16" s="42" customFormat="1">
      <c r="A93" s="166" t="s">
        <v>6362</v>
      </c>
      <c r="B93" s="171" t="s">
        <v>5271</v>
      </c>
      <c r="C93" s="171" t="s">
        <v>5272</v>
      </c>
      <c r="D93" s="304" t="s">
        <v>75</v>
      </c>
      <c r="E93" s="304" t="s">
        <v>76</v>
      </c>
      <c r="F93" s="174">
        <v>477</v>
      </c>
      <c r="G93" s="337">
        <f t="shared" si="10"/>
        <v>431.93994742930124</v>
      </c>
      <c r="H93" s="337">
        <f t="shared" si="11"/>
        <v>690.98916510439199</v>
      </c>
      <c r="I93" s="338">
        <f t="shared" si="12"/>
        <v>1122.9291125336931</v>
      </c>
      <c r="J93" s="325">
        <f t="shared" si="15"/>
        <v>1.9965352253711174E-3</v>
      </c>
      <c r="K93" s="376">
        <f t="shared" si="16"/>
        <v>0.90769641327212947</v>
      </c>
      <c r="M93" s="333">
        <f>VLOOKUP(B93,'01_SINTETICO'!$B:$J,6,FALSE)</f>
        <v>0.74339913060000007</v>
      </c>
      <c r="N93" s="333">
        <f>VLOOKUP(B93,'01_SINTETICO'!$B:$J,7,FALSE)</f>
        <v>1.1633589799999999</v>
      </c>
      <c r="O93" s="161">
        <f t="shared" si="13"/>
        <v>354.60138529620002</v>
      </c>
      <c r="P93" s="161">
        <f t="shared" si="14"/>
        <v>554.92223345999992</v>
      </c>
    </row>
    <row r="94" spans="1:16" s="42" customFormat="1" ht="25.5">
      <c r="A94" s="166" t="s">
        <v>6328</v>
      </c>
      <c r="B94" s="171" t="s">
        <v>6061</v>
      </c>
      <c r="C94" s="171" t="s">
        <v>6062</v>
      </c>
      <c r="D94" s="304" t="s">
        <v>75</v>
      </c>
      <c r="E94" s="304" t="s">
        <v>78</v>
      </c>
      <c r="F94" s="174">
        <v>68</v>
      </c>
      <c r="G94" s="337">
        <f t="shared" si="10"/>
        <v>971.37560500930249</v>
      </c>
      <c r="H94" s="337">
        <f t="shared" si="11"/>
        <v>140.46591564543999</v>
      </c>
      <c r="I94" s="338">
        <f t="shared" si="12"/>
        <v>1111.8415206547425</v>
      </c>
      <c r="J94" s="325">
        <f t="shared" si="15"/>
        <v>1.9768218102465276E-3</v>
      </c>
      <c r="K94" s="376">
        <f t="shared" si="16"/>
        <v>0.90967323508237596</v>
      </c>
      <c r="M94" s="333">
        <f>VLOOKUP(B94,'01_SINTETICO'!$B:$J,6,FALSE)</f>
        <v>11.727227130600001</v>
      </c>
      <c r="N94" s="333">
        <f>VLOOKUP(B94,'01_SINTETICO'!$B:$J,7,FALSE)</f>
        <v>1.6589103999999999</v>
      </c>
      <c r="O94" s="161">
        <f t="shared" si="13"/>
        <v>797.45144488080007</v>
      </c>
      <c r="P94" s="161">
        <f t="shared" si="14"/>
        <v>112.80590719999999</v>
      </c>
    </row>
    <row r="95" spans="1:16" s="42" customFormat="1">
      <c r="A95" s="166" t="s">
        <v>6157</v>
      </c>
      <c r="B95" s="171" t="s">
        <v>5717</v>
      </c>
      <c r="C95" s="171" t="s">
        <v>5718</v>
      </c>
      <c r="D95" s="304" t="s">
        <v>75</v>
      </c>
      <c r="E95" s="304" t="s">
        <v>76</v>
      </c>
      <c r="F95" s="174">
        <v>64.260000000000005</v>
      </c>
      <c r="G95" s="337">
        <f t="shared" si="10"/>
        <v>428.2036271111142</v>
      </c>
      <c r="H95" s="337">
        <f t="shared" si="11"/>
        <v>631.84735017447133</v>
      </c>
      <c r="I95" s="338">
        <f t="shared" si="12"/>
        <v>1060.0509772855855</v>
      </c>
      <c r="J95" s="325">
        <f t="shared" si="15"/>
        <v>1.884739733984096E-3</v>
      </c>
      <c r="K95" s="376">
        <f t="shared" si="16"/>
        <v>0.91155797481636003</v>
      </c>
      <c r="M95" s="333">
        <f>VLOOKUP(B95,'01_SINTETICO'!$B:$J,6,FALSE)</f>
        <v>5.4704956529999995</v>
      </c>
      <c r="N95" s="333">
        <f>VLOOKUP(B95,'01_SINTETICO'!$B:$J,7,FALSE)</f>
        <v>7.8964581000000003</v>
      </c>
      <c r="O95" s="161">
        <f t="shared" si="13"/>
        <v>351.53405066177999</v>
      </c>
      <c r="P95" s="161">
        <f t="shared" si="14"/>
        <v>507.42639750600006</v>
      </c>
    </row>
    <row r="96" spans="1:16" s="42" customFormat="1" ht="25.5">
      <c r="A96" s="168" t="s">
        <v>6182</v>
      </c>
      <c r="B96" s="171" t="s">
        <v>5804</v>
      </c>
      <c r="C96" s="171" t="s">
        <v>5805</v>
      </c>
      <c r="D96" s="304" t="s">
        <v>75</v>
      </c>
      <c r="E96" s="304" t="s">
        <v>76</v>
      </c>
      <c r="F96" s="174">
        <v>3</v>
      </c>
      <c r="G96" s="337">
        <f t="shared" si="10"/>
        <v>950.05947673631294</v>
      </c>
      <c r="H96" s="337">
        <f t="shared" si="11"/>
        <v>99.357930307680022</v>
      </c>
      <c r="I96" s="338">
        <f t="shared" si="12"/>
        <v>1049.4174070439931</v>
      </c>
      <c r="J96" s="325">
        <f t="shared" si="15"/>
        <v>1.865833556094652E-3</v>
      </c>
      <c r="K96" s="376">
        <f t="shared" si="16"/>
        <v>0.91342380837245463</v>
      </c>
      <c r="M96" s="333">
        <f>VLOOKUP(B96,'01_SINTETICO'!$B:$J,6,FALSE)</f>
        <v>259.98398509600003</v>
      </c>
      <c r="N96" s="333">
        <f>VLOOKUP(B96,'01_SINTETICO'!$B:$J,7,FALSE)</f>
        <v>26.597582800000001</v>
      </c>
      <c r="O96" s="161">
        <f t="shared" si="13"/>
        <v>779.95195528800014</v>
      </c>
      <c r="P96" s="161">
        <f t="shared" si="14"/>
        <v>79.792748400000008</v>
      </c>
    </row>
    <row r="97" spans="1:16" s="42" customFormat="1" ht="25.5">
      <c r="A97" s="168" t="s">
        <v>5200</v>
      </c>
      <c r="B97" s="171" t="s">
        <v>5668</v>
      </c>
      <c r="C97" s="171" t="s">
        <v>5669</v>
      </c>
      <c r="D97" s="304" t="s">
        <v>75</v>
      </c>
      <c r="E97" s="304" t="s">
        <v>78</v>
      </c>
      <c r="F97" s="174">
        <v>19.91</v>
      </c>
      <c r="G97" s="337">
        <f t="shared" si="10"/>
        <v>749.67119030322294</v>
      </c>
      <c r="H97" s="337">
        <f t="shared" si="11"/>
        <v>251.03032883270606</v>
      </c>
      <c r="I97" s="338">
        <f t="shared" si="12"/>
        <v>1000.7015191359289</v>
      </c>
      <c r="J97" s="325">
        <f t="shared" si="15"/>
        <v>1.7792181276067183E-3</v>
      </c>
      <c r="K97" s="376">
        <f t="shared" si="16"/>
        <v>0.91520302650006136</v>
      </c>
      <c r="M97" s="333">
        <f>VLOOKUP(B97,'01_SINTETICO'!$B:$J,6,FALSE)</f>
        <v>30.911253596740004</v>
      </c>
      <c r="N97" s="333">
        <f>VLOOKUP(B97,'01_SINTETICO'!$B:$J,7,FALSE)</f>
        <v>10.12548472756</v>
      </c>
      <c r="O97" s="161">
        <f t="shared" si="13"/>
        <v>615.44305911109348</v>
      </c>
      <c r="P97" s="161">
        <f t="shared" si="14"/>
        <v>201.5984009257196</v>
      </c>
    </row>
    <row r="98" spans="1:16" s="42" customFormat="1" ht="51">
      <c r="A98" s="168" t="s">
        <v>6350</v>
      </c>
      <c r="B98" s="171" t="s">
        <v>6107</v>
      </c>
      <c r="C98" s="171" t="s">
        <v>6108</v>
      </c>
      <c r="D98" s="304" t="s">
        <v>75</v>
      </c>
      <c r="E98" s="304" t="s">
        <v>2</v>
      </c>
      <c r="F98" s="174">
        <v>19</v>
      </c>
      <c r="G98" s="337">
        <f t="shared" si="10"/>
        <v>924.64506405527629</v>
      </c>
      <c r="H98" s="337">
        <f t="shared" si="11"/>
        <v>39.319539194320001</v>
      </c>
      <c r="I98" s="338">
        <f t="shared" si="12"/>
        <v>963.96460324959628</v>
      </c>
      <c r="J98" s="325">
        <f t="shared" si="15"/>
        <v>1.7139009621508639E-3</v>
      </c>
      <c r="K98" s="376">
        <f t="shared" si="16"/>
        <v>0.91691692746221221</v>
      </c>
      <c r="M98" s="333">
        <f>VLOOKUP(B98,'01_SINTETICO'!$B:$J,6,FALSE)</f>
        <v>39.951998758000002</v>
      </c>
      <c r="N98" s="333">
        <f>VLOOKUP(B98,'01_SINTETICO'!$B:$J,7,FALSE)</f>
        <v>1.6619413999999999</v>
      </c>
      <c r="O98" s="161">
        <f t="shared" si="13"/>
        <v>759.08797640200009</v>
      </c>
      <c r="P98" s="161">
        <f t="shared" si="14"/>
        <v>31.576886599999998</v>
      </c>
    </row>
    <row r="99" spans="1:16" s="42" customFormat="1">
      <c r="A99" s="166" t="s">
        <v>6300</v>
      </c>
      <c r="B99" s="171" t="s">
        <v>5995</v>
      </c>
      <c r="C99" s="171" t="s">
        <v>5996</v>
      </c>
      <c r="D99" s="304" t="s">
        <v>75</v>
      </c>
      <c r="E99" s="304" t="s">
        <v>2</v>
      </c>
      <c r="F99" s="174">
        <v>33</v>
      </c>
      <c r="G99" s="337">
        <f t="shared" si="10"/>
        <v>814.09977307743952</v>
      </c>
      <c r="H99" s="337">
        <f t="shared" si="11"/>
        <v>128.54305870348801</v>
      </c>
      <c r="I99" s="338">
        <f t="shared" si="12"/>
        <v>942.64283178092751</v>
      </c>
      <c r="J99" s="325">
        <f t="shared" si="15"/>
        <v>1.6759914740724412E-3</v>
      </c>
      <c r="K99" s="376">
        <f t="shared" si="16"/>
        <v>0.9185929189362847</v>
      </c>
      <c r="M99" s="333">
        <f>VLOOKUP(B99,'01_SINTETICO'!$B:$J,6,FALSE)</f>
        <v>20.252598385400002</v>
      </c>
      <c r="N99" s="333">
        <f>VLOOKUP(B99,'01_SINTETICO'!$B:$J,7,FALSE)</f>
        <v>3.12820768</v>
      </c>
      <c r="O99" s="161">
        <f t="shared" si="13"/>
        <v>668.33574671820008</v>
      </c>
      <c r="P99" s="161">
        <f t="shared" si="14"/>
        <v>103.23085344</v>
      </c>
    </row>
    <row r="100" spans="1:16" s="42" customFormat="1" ht="25.5">
      <c r="A100" s="166" t="s">
        <v>5203</v>
      </c>
      <c r="B100" s="171" t="s">
        <v>5674</v>
      </c>
      <c r="C100" s="171" t="s">
        <v>5675</v>
      </c>
      <c r="D100" s="304" t="s">
        <v>75</v>
      </c>
      <c r="E100" s="304" t="s">
        <v>76</v>
      </c>
      <c r="F100" s="174">
        <v>8.39</v>
      </c>
      <c r="G100" s="337">
        <f t="shared" si="10"/>
        <v>622.79810910305491</v>
      </c>
      <c r="H100" s="337">
        <f t="shared" si="11"/>
        <v>296.61160147069819</v>
      </c>
      <c r="I100" s="338">
        <f t="shared" si="12"/>
        <v>919.40971057375305</v>
      </c>
      <c r="J100" s="325">
        <f t="shared" si="15"/>
        <v>1.6346836618804682E-3</v>
      </c>
      <c r="K100" s="376">
        <f t="shared" si="16"/>
        <v>0.92022760259816516</v>
      </c>
      <c r="M100" s="333">
        <f>VLOOKUP(B100,'01_SINTETICO'!$B:$J,6,FALSE)</f>
        <v>60.939990375899995</v>
      </c>
      <c r="N100" s="333">
        <f>VLOOKUP(B100,'01_SINTETICO'!$B:$J,7,FALSE)</f>
        <v>28.391416504999999</v>
      </c>
      <c r="O100" s="161">
        <f t="shared" si="13"/>
        <v>511.28651925380098</v>
      </c>
      <c r="P100" s="161">
        <f t="shared" si="14"/>
        <v>238.20398447695001</v>
      </c>
    </row>
    <row r="101" spans="1:16" s="42" customFormat="1" ht="25.5">
      <c r="A101" s="166" t="s">
        <v>6144</v>
      </c>
      <c r="B101" s="171" t="s">
        <v>5639</v>
      </c>
      <c r="C101" s="171" t="s">
        <v>5640</v>
      </c>
      <c r="D101" s="304" t="s">
        <v>75</v>
      </c>
      <c r="E101" s="304" t="s">
        <v>76</v>
      </c>
      <c r="F101" s="174">
        <v>83.23</v>
      </c>
      <c r="G101" s="337">
        <f t="shared" si="10"/>
        <v>284.58013293143335</v>
      </c>
      <c r="H101" s="337">
        <f t="shared" si="11"/>
        <v>602.84096657902046</v>
      </c>
      <c r="I101" s="338">
        <f t="shared" si="12"/>
        <v>887.42109951045381</v>
      </c>
      <c r="J101" s="325">
        <f t="shared" si="15"/>
        <v>1.5778088439728001E-3</v>
      </c>
      <c r="K101" s="376">
        <f t="shared" si="16"/>
        <v>0.92180541144213801</v>
      </c>
      <c r="M101" s="333">
        <f>VLOOKUP(B101,'01_SINTETICO'!$B:$J,6,FALSE)</f>
        <v>2.806995653</v>
      </c>
      <c r="N101" s="333">
        <f>VLOOKUP(B101,'01_SINTETICO'!$B:$J,7,FALSE)</f>
        <v>5.8167948999999997</v>
      </c>
      <c r="O101" s="161">
        <f t="shared" si="13"/>
        <v>233.62624819919</v>
      </c>
      <c r="P101" s="161">
        <f t="shared" si="14"/>
        <v>484.13183952700001</v>
      </c>
    </row>
    <row r="102" spans="1:16" s="42" customFormat="1" ht="25.5">
      <c r="A102" s="166" t="s">
        <v>6357</v>
      </c>
      <c r="B102" s="171" t="s">
        <v>6123</v>
      </c>
      <c r="C102" s="171" t="s">
        <v>6124</v>
      </c>
      <c r="D102" s="304" t="s">
        <v>75</v>
      </c>
      <c r="E102" s="304" t="s">
        <v>78</v>
      </c>
      <c r="F102" s="174">
        <v>22</v>
      </c>
      <c r="G102" s="337">
        <f t="shared" si="10"/>
        <v>783.5834028115803</v>
      </c>
      <c r="H102" s="337">
        <f t="shared" si="11"/>
        <v>129.5735937564499</v>
      </c>
      <c r="I102" s="338">
        <f t="shared" si="12"/>
        <v>913.15699656803019</v>
      </c>
      <c r="J102" s="325">
        <f t="shared" si="15"/>
        <v>1.6235665186634493E-3</v>
      </c>
      <c r="K102" s="376">
        <f t="shared" si="16"/>
        <v>0.92342897796080148</v>
      </c>
      <c r="M102" s="333">
        <f>VLOOKUP(B102,'01_SINTETICO'!$B:$J,6,FALSE)</f>
        <v>29.240150562783334</v>
      </c>
      <c r="N102" s="333">
        <f>VLOOKUP(B102,'01_SINTETICO'!$B:$J,7,FALSE)</f>
        <v>4.7299299767999994</v>
      </c>
      <c r="O102" s="161">
        <f t="shared" si="13"/>
        <v>643.28331238123337</v>
      </c>
      <c r="P102" s="161">
        <f t="shared" si="14"/>
        <v>104.05845948959998</v>
      </c>
    </row>
    <row r="103" spans="1:16" s="42" customFormat="1" ht="25.5">
      <c r="A103" s="166" t="s">
        <v>6184</v>
      </c>
      <c r="B103" s="171" t="s">
        <v>5808</v>
      </c>
      <c r="C103" s="171" t="s">
        <v>5809</v>
      </c>
      <c r="D103" s="304" t="s">
        <v>75</v>
      </c>
      <c r="E103" s="304" t="s">
        <v>2</v>
      </c>
      <c r="F103" s="174">
        <v>1</v>
      </c>
      <c r="G103" s="337">
        <f t="shared" si="10"/>
        <v>903.36000583559905</v>
      </c>
      <c r="H103" s="337">
        <f t="shared" si="11"/>
        <v>14.490205620000001</v>
      </c>
      <c r="I103" s="338">
        <f t="shared" si="12"/>
        <v>917.85021145559904</v>
      </c>
      <c r="J103" s="325">
        <f t="shared" si="15"/>
        <v>1.6319109179124146E-3</v>
      </c>
      <c r="K103" s="376">
        <f t="shared" si="16"/>
        <v>0.92506088887871385</v>
      </c>
      <c r="M103" s="333">
        <f>VLOOKUP(B103,'01_SINTETICO'!$B:$J,6,FALSE)</f>
        <v>741.61399379000011</v>
      </c>
      <c r="N103" s="333">
        <f>VLOOKUP(B103,'01_SINTETICO'!$B:$J,7,FALSE)</f>
        <v>11.636850000000001</v>
      </c>
      <c r="O103" s="161">
        <f t="shared" si="13"/>
        <v>741.61399379000011</v>
      </c>
      <c r="P103" s="161">
        <f t="shared" si="14"/>
        <v>11.636850000000001</v>
      </c>
    </row>
    <row r="104" spans="1:16" s="42" customFormat="1">
      <c r="A104" s="166" t="s">
        <v>6301</v>
      </c>
      <c r="B104" s="171" t="s">
        <v>5997</v>
      </c>
      <c r="C104" s="171" t="s">
        <v>5998</v>
      </c>
      <c r="D104" s="304" t="s">
        <v>75</v>
      </c>
      <c r="E104" s="304" t="s">
        <v>2</v>
      </c>
      <c r="F104" s="174">
        <v>1</v>
      </c>
      <c r="G104" s="337">
        <f t="shared" si="10"/>
        <v>912.75887299999988</v>
      </c>
      <c r="H104" s="337">
        <f t="shared" si="11"/>
        <v>0</v>
      </c>
      <c r="I104" s="338">
        <f t="shared" si="12"/>
        <v>912.75887299999988</v>
      </c>
      <c r="J104" s="325">
        <f t="shared" si="15"/>
        <v>1.6228586665659741E-3</v>
      </c>
      <c r="K104" s="376">
        <f t="shared" si="16"/>
        <v>0.92668374754527982</v>
      </c>
      <c r="M104" s="333">
        <f>VLOOKUP(B104,'01_SINTETICO'!$B:$J,6,FALSE)</f>
        <v>749.32999999999993</v>
      </c>
      <c r="N104" s="333">
        <f>VLOOKUP(B104,'01_SINTETICO'!$B:$J,7,FALSE)</f>
        <v>0</v>
      </c>
      <c r="O104" s="161">
        <f t="shared" si="13"/>
        <v>749.32999999999993</v>
      </c>
      <c r="P104" s="161">
        <f t="shared" si="14"/>
        <v>0</v>
      </c>
    </row>
    <row r="105" spans="1:16" s="42" customFormat="1" ht="25.5">
      <c r="A105" s="166" t="s">
        <v>6238</v>
      </c>
      <c r="B105" s="171" t="s">
        <v>5902</v>
      </c>
      <c r="C105" s="171" t="s">
        <v>5903</v>
      </c>
      <c r="D105" s="304" t="s">
        <v>75</v>
      </c>
      <c r="E105" s="304" t="s">
        <v>2</v>
      </c>
      <c r="F105" s="174">
        <f>24+33</f>
        <v>57</v>
      </c>
      <c r="G105" s="337">
        <f t="shared" si="10"/>
        <v>484.95949090285552</v>
      </c>
      <c r="H105" s="337">
        <f t="shared" si="11"/>
        <v>401.35997000774398</v>
      </c>
      <c r="I105" s="338">
        <f t="shared" si="12"/>
        <v>886.31946091059945</v>
      </c>
      <c r="J105" s="325">
        <f t="shared" si="15"/>
        <v>1.5758501626582913E-3</v>
      </c>
      <c r="K105" s="376">
        <f t="shared" si="16"/>
        <v>0.92825959770793809</v>
      </c>
      <c r="M105" s="333">
        <f>VLOOKUP(B105,'01_SINTETICO'!$B:$J,6,FALSE)</f>
        <v>6.9846985008699995</v>
      </c>
      <c r="N105" s="333">
        <f>VLOOKUP(B105,'01_SINTETICO'!$B:$J,7,FALSE)</f>
        <v>5.6548369599999999</v>
      </c>
      <c r="O105" s="161">
        <f t="shared" si="13"/>
        <v>398.12781454958997</v>
      </c>
      <c r="P105" s="161">
        <f t="shared" si="14"/>
        <v>322.32570671999997</v>
      </c>
    </row>
    <row r="106" spans="1:16" s="42" customFormat="1" ht="25.5">
      <c r="A106" s="166" t="s">
        <v>5229</v>
      </c>
      <c r="B106" s="171" t="s">
        <v>5677</v>
      </c>
      <c r="C106" s="171" t="s">
        <v>5678</v>
      </c>
      <c r="D106" s="304" t="s">
        <v>75</v>
      </c>
      <c r="E106" s="304" t="s">
        <v>76</v>
      </c>
      <c r="F106" s="174">
        <v>7.6</v>
      </c>
      <c r="G106" s="337">
        <f t="shared" si="10"/>
        <v>793.4654675999999</v>
      </c>
      <c r="H106" s="337">
        <f t="shared" si="11"/>
        <v>0</v>
      </c>
      <c r="I106" s="338">
        <f t="shared" si="12"/>
        <v>793.4654675999999</v>
      </c>
      <c r="J106" s="325">
        <f t="shared" si="15"/>
        <v>1.4107584695213181E-3</v>
      </c>
      <c r="K106" s="376">
        <f t="shared" si="16"/>
        <v>0.92967035617745941</v>
      </c>
      <c r="M106" s="333">
        <f>VLOOKUP(B106,'01_SINTETICO'!$B:$J,6,FALSE)</f>
        <v>85.71</v>
      </c>
      <c r="N106" s="333">
        <f>VLOOKUP(B106,'01_SINTETICO'!$B:$J,7,FALSE)</f>
        <v>0</v>
      </c>
      <c r="O106" s="161">
        <f t="shared" si="13"/>
        <v>651.39599999999996</v>
      </c>
      <c r="P106" s="161">
        <f t="shared" si="14"/>
        <v>0</v>
      </c>
    </row>
    <row r="107" spans="1:16" s="42" customFormat="1" ht="51">
      <c r="A107" s="166" t="s">
        <v>6310</v>
      </c>
      <c r="B107" s="171" t="s">
        <v>6021</v>
      </c>
      <c r="C107" s="171" t="s">
        <v>6022</v>
      </c>
      <c r="D107" s="304" t="s">
        <v>75</v>
      </c>
      <c r="E107" s="304" t="s">
        <v>2</v>
      </c>
      <c r="F107" s="174">
        <v>5</v>
      </c>
      <c r="G107" s="337">
        <f t="shared" si="10"/>
        <v>451.39135058989922</v>
      </c>
      <c r="H107" s="337">
        <f t="shared" si="11"/>
        <v>331.03312316253215</v>
      </c>
      <c r="I107" s="338">
        <f t="shared" si="12"/>
        <v>782.42447375243137</v>
      </c>
      <c r="J107" s="325">
        <f t="shared" si="15"/>
        <v>1.391127904338055E-3</v>
      </c>
      <c r="K107" s="376">
        <f t="shared" si="16"/>
        <v>0.93106148408179745</v>
      </c>
      <c r="M107" s="333">
        <f>VLOOKUP(B107,'01_SINTETICO'!$B:$J,6,FALSE)</f>
        <v>74.114005515130003</v>
      </c>
      <c r="N107" s="333">
        <f>VLOOKUP(B107,'01_SINTETICO'!$B:$J,7,FALSE)</f>
        <v>53.169470472619999</v>
      </c>
      <c r="O107" s="161">
        <f t="shared" si="13"/>
        <v>370.57002757564999</v>
      </c>
      <c r="P107" s="161">
        <f t="shared" si="14"/>
        <v>265.84735236310001</v>
      </c>
    </row>
    <row r="108" spans="1:16" s="42" customFormat="1" ht="25.5">
      <c r="A108" s="166" t="s">
        <v>6168</v>
      </c>
      <c r="B108" s="171" t="s">
        <v>5737</v>
      </c>
      <c r="C108" s="171" t="s">
        <v>5738</v>
      </c>
      <c r="D108" s="304" t="s">
        <v>75</v>
      </c>
      <c r="E108" s="304" t="s">
        <v>78</v>
      </c>
      <c r="F108" s="174">
        <v>70.239999999999995</v>
      </c>
      <c r="G108" s="337">
        <f t="shared" si="10"/>
        <v>277.99910173068423</v>
      </c>
      <c r="H108" s="337">
        <f t="shared" si="11"/>
        <v>481.54770074751997</v>
      </c>
      <c r="I108" s="338">
        <f t="shared" si="12"/>
        <v>759.5468024782042</v>
      </c>
      <c r="J108" s="325">
        <f t="shared" si="15"/>
        <v>1.3504520717644427E-3</v>
      </c>
      <c r="K108" s="376">
        <f t="shared" si="16"/>
        <v>0.93241193615356188</v>
      </c>
      <c r="M108" s="333">
        <f>VLOOKUP(B108,'01_SINTETICO'!$B:$J,6,FALSE)</f>
        <v>3.2491962739999996</v>
      </c>
      <c r="N108" s="333">
        <f>VLOOKUP(B108,'01_SINTETICO'!$B:$J,7,FALSE)</f>
        <v>5.5057399999999994</v>
      </c>
      <c r="O108" s="161">
        <f t="shared" si="13"/>
        <v>228.22354628575997</v>
      </c>
      <c r="P108" s="161">
        <f t="shared" si="14"/>
        <v>386.72317759999993</v>
      </c>
    </row>
    <row r="109" spans="1:16" s="42" customFormat="1" ht="63.75">
      <c r="A109" s="166" t="s">
        <v>6335</v>
      </c>
      <c r="B109" s="171" t="s">
        <v>6077</v>
      </c>
      <c r="C109" s="171" t="s">
        <v>6078</v>
      </c>
      <c r="D109" s="304" t="s">
        <v>75</v>
      </c>
      <c r="E109" s="304" t="s">
        <v>2</v>
      </c>
      <c r="F109" s="174">
        <v>1</v>
      </c>
      <c r="G109" s="337">
        <f t="shared" si="10"/>
        <v>722.9883204412198</v>
      </c>
      <c r="H109" s="337">
        <f t="shared" si="11"/>
        <v>53.372992346300009</v>
      </c>
      <c r="I109" s="338">
        <f t="shared" si="12"/>
        <v>776.36131278751986</v>
      </c>
      <c r="J109" s="325">
        <f t="shared" si="15"/>
        <v>1.3803477809015655E-3</v>
      </c>
      <c r="K109" s="376">
        <f t="shared" si="16"/>
        <v>0.93379228393446345</v>
      </c>
      <c r="M109" s="333">
        <f>VLOOKUP(B109,'01_SINTETICO'!$B:$J,6,FALSE)</f>
        <v>593.53773946409967</v>
      </c>
      <c r="N109" s="333">
        <f>VLOOKUP(B109,'01_SINTETICO'!$B:$J,7,FALSE)</f>
        <v>42.862987750000002</v>
      </c>
      <c r="O109" s="161">
        <f t="shared" si="13"/>
        <v>593.53773946409967</v>
      </c>
      <c r="P109" s="161">
        <f t="shared" si="14"/>
        <v>42.862987750000002</v>
      </c>
    </row>
    <row r="110" spans="1:16" s="42" customFormat="1" ht="25.5">
      <c r="A110" s="166" t="s">
        <v>6323</v>
      </c>
      <c r="B110" s="171" t="s">
        <v>6049</v>
      </c>
      <c r="C110" s="171" t="s">
        <v>6050</v>
      </c>
      <c r="D110" s="304" t="s">
        <v>75</v>
      </c>
      <c r="E110" s="304" t="s">
        <v>78</v>
      </c>
      <c r="F110" s="174">
        <v>28.81</v>
      </c>
      <c r="G110" s="337">
        <f t="shared" si="10"/>
        <v>386.38302504657423</v>
      </c>
      <c r="H110" s="337">
        <f t="shared" si="11"/>
        <v>374.07607837980157</v>
      </c>
      <c r="I110" s="338">
        <f t="shared" si="12"/>
        <v>760.4591034263758</v>
      </c>
      <c r="J110" s="325">
        <f t="shared" si="15"/>
        <v>1.3520741162540138E-3</v>
      </c>
      <c r="K110" s="376">
        <f t="shared" si="16"/>
        <v>0.93514435805071749</v>
      </c>
      <c r="M110" s="333">
        <f>VLOOKUP(B110,'01_SINTETICO'!$B:$J,6,FALSE)</f>
        <v>11.0101145352</v>
      </c>
      <c r="N110" s="333">
        <f>VLOOKUP(B110,'01_SINTETICO'!$B:$J,7,FALSE)</f>
        <v>10.427436799999999</v>
      </c>
      <c r="O110" s="161">
        <f t="shared" si="13"/>
        <v>317.20139975911195</v>
      </c>
      <c r="P110" s="161">
        <f t="shared" si="14"/>
        <v>300.41445420799994</v>
      </c>
    </row>
    <row r="111" spans="1:16" s="42" customFormat="1">
      <c r="A111" s="166" t="s">
        <v>65</v>
      </c>
      <c r="B111" s="171" t="s">
        <v>5655</v>
      </c>
      <c r="C111" s="171" t="s">
        <v>5656</v>
      </c>
      <c r="D111" s="304" t="s">
        <v>75</v>
      </c>
      <c r="E111" s="304" t="s">
        <v>76</v>
      </c>
      <c r="F111" s="174">
        <v>478.99</v>
      </c>
      <c r="G111" s="337">
        <f t="shared" si="10"/>
        <v>557.38236717852487</v>
      </c>
      <c r="H111" s="337">
        <f t="shared" si="11"/>
        <v>201.60556736131781</v>
      </c>
      <c r="I111" s="338">
        <f t="shared" si="12"/>
        <v>758.98793453984263</v>
      </c>
      <c r="J111" s="325">
        <f t="shared" si="15"/>
        <v>1.3494584208626936E-3</v>
      </c>
      <c r="K111" s="376">
        <f t="shared" si="16"/>
        <v>0.93649381647158014</v>
      </c>
      <c r="M111" s="333">
        <f>VLOOKUP(B111,'01_SINTETICO'!$B:$J,6,FALSE)</f>
        <v>0.95530892646999999</v>
      </c>
      <c r="N111" s="333">
        <f>VLOOKUP(B111,'01_SINTETICO'!$B:$J,7,FALSE)</f>
        <v>0.33801576983999998</v>
      </c>
      <c r="O111" s="161">
        <f t="shared" si="13"/>
        <v>457.5834226898653</v>
      </c>
      <c r="P111" s="161">
        <f t="shared" si="14"/>
        <v>161.90617359566158</v>
      </c>
    </row>
    <row r="112" spans="1:16" s="42" customFormat="1">
      <c r="A112" s="166" t="s">
        <v>6288</v>
      </c>
      <c r="B112" s="171" t="s">
        <v>5972</v>
      </c>
      <c r="C112" s="171" t="s">
        <v>5973</v>
      </c>
      <c r="D112" s="304" t="s">
        <v>75</v>
      </c>
      <c r="E112" s="304" t="s">
        <v>2</v>
      </c>
      <c r="F112" s="174">
        <v>60</v>
      </c>
      <c r="G112" s="337">
        <f t="shared" si="10"/>
        <v>195.57786368156397</v>
      </c>
      <c r="H112" s="337">
        <f t="shared" si="11"/>
        <v>539.34150504960007</v>
      </c>
      <c r="I112" s="338">
        <f t="shared" si="12"/>
        <v>734.91936873116401</v>
      </c>
      <c r="J112" s="325">
        <f t="shared" si="15"/>
        <v>1.3066652125249341E-3</v>
      </c>
      <c r="K112" s="376">
        <f t="shared" si="16"/>
        <v>0.93780048168410512</v>
      </c>
      <c r="M112" s="333">
        <f>VLOOKUP(B112,'01_SINTETICO'!$B:$J,6,FALSE)</f>
        <v>2.6759962739999996</v>
      </c>
      <c r="N112" s="333">
        <f>VLOOKUP(B112,'01_SINTETICO'!$B:$J,7,FALSE)</f>
        <v>7.2189408000000004</v>
      </c>
      <c r="O112" s="161">
        <f t="shared" si="13"/>
        <v>160.55977643999998</v>
      </c>
      <c r="P112" s="161">
        <f t="shared" si="14"/>
        <v>433.13644800000003</v>
      </c>
    </row>
    <row r="113" spans="1:16" s="42" customFormat="1" ht="25.5">
      <c r="A113" s="166" t="s">
        <v>5197</v>
      </c>
      <c r="B113" s="171" t="s">
        <v>5663</v>
      </c>
      <c r="C113" s="171" t="s">
        <v>5664</v>
      </c>
      <c r="D113" s="304" t="s">
        <v>75</v>
      </c>
      <c r="E113" s="304" t="s">
        <v>78</v>
      </c>
      <c r="F113" s="174">
        <v>7</v>
      </c>
      <c r="G113" s="337">
        <f t="shared" si="10"/>
        <v>403.74429883716425</v>
      </c>
      <c r="H113" s="337">
        <f t="shared" si="11"/>
        <v>327.03657885711516</v>
      </c>
      <c r="I113" s="338">
        <f t="shared" si="12"/>
        <v>730.78087769427941</v>
      </c>
      <c r="J113" s="325">
        <f t="shared" si="15"/>
        <v>1.2993070961106403E-3</v>
      </c>
      <c r="K113" s="376">
        <f t="shared" si="16"/>
        <v>0.93909978878021572</v>
      </c>
      <c r="M113" s="333">
        <f>VLOOKUP(B113,'01_SINTETICO'!$B:$J,6,FALSE)</f>
        <v>47.350592707279986</v>
      </c>
      <c r="N113" s="333">
        <f>VLOOKUP(B113,'01_SINTETICO'!$B:$J,7,FALSE)</f>
        <v>37.519684601109994</v>
      </c>
      <c r="O113" s="161">
        <f t="shared" si="13"/>
        <v>331.4541489509599</v>
      </c>
      <c r="P113" s="161">
        <f t="shared" si="14"/>
        <v>262.63779220776996</v>
      </c>
    </row>
    <row r="114" spans="1:16" s="42" customFormat="1" ht="38.25">
      <c r="A114" s="166" t="s">
        <v>6252</v>
      </c>
      <c r="B114" s="171" t="s">
        <v>5928</v>
      </c>
      <c r="C114" s="171" t="s">
        <v>5929</v>
      </c>
      <c r="D114" s="304" t="s">
        <v>75</v>
      </c>
      <c r="E114" s="304" t="s">
        <v>2</v>
      </c>
      <c r="F114" s="174">
        <v>1</v>
      </c>
      <c r="G114" s="337">
        <f t="shared" si="10"/>
        <v>624.70252448479221</v>
      </c>
      <c r="H114" s="337">
        <f t="shared" si="11"/>
        <v>119.85366778880001</v>
      </c>
      <c r="I114" s="338">
        <f t="shared" si="12"/>
        <v>744.55619227359216</v>
      </c>
      <c r="J114" s="325">
        <f t="shared" si="15"/>
        <v>1.3237992038413861E-3</v>
      </c>
      <c r="K114" s="376">
        <f t="shared" si="16"/>
        <v>0.94042358798405712</v>
      </c>
      <c r="M114" s="333">
        <f>VLOOKUP(B114,'01_SINTETICO'!$B:$J,6,FALSE)</f>
        <v>512.84995032000018</v>
      </c>
      <c r="N114" s="333">
        <f>VLOOKUP(B114,'01_SINTETICO'!$B:$J,7,FALSE)</f>
        <v>96.252544</v>
      </c>
      <c r="O114" s="161">
        <f t="shared" si="13"/>
        <v>512.84995032000018</v>
      </c>
      <c r="P114" s="161">
        <f t="shared" si="14"/>
        <v>96.252544</v>
      </c>
    </row>
    <row r="115" spans="1:16" s="42" customFormat="1">
      <c r="A115" s="166" t="s">
        <v>6502</v>
      </c>
      <c r="B115" s="171" t="s">
        <v>6139</v>
      </c>
      <c r="C115" s="171" t="s">
        <v>6140</v>
      </c>
      <c r="D115" s="304" t="s">
        <v>75</v>
      </c>
      <c r="E115" s="304" t="s">
        <v>2</v>
      </c>
      <c r="F115" s="174">
        <v>1</v>
      </c>
      <c r="G115" s="337">
        <f t="shared" si="10"/>
        <v>736.32013135889974</v>
      </c>
      <c r="H115" s="337">
        <f t="shared" si="11"/>
        <v>4.2269201204999991</v>
      </c>
      <c r="I115" s="338">
        <f t="shared" si="12"/>
        <v>740.54705147939978</v>
      </c>
      <c r="J115" s="325">
        <f t="shared" si="15"/>
        <v>1.3166710683876557E-3</v>
      </c>
      <c r="K115" s="376">
        <f t="shared" si="16"/>
        <v>0.94174025905244474</v>
      </c>
      <c r="M115" s="333">
        <f>VLOOKUP(B115,'01_SINTETICO'!$B:$J,6,FALSE)</f>
        <v>604.48249844750001</v>
      </c>
      <c r="N115" s="333">
        <f>VLOOKUP(B115,'01_SINTETICO'!$B:$J,7,FALSE)</f>
        <v>3.3945712499999994</v>
      </c>
      <c r="O115" s="161">
        <f t="shared" si="13"/>
        <v>604.48249844750001</v>
      </c>
      <c r="P115" s="161">
        <f t="shared" si="14"/>
        <v>3.3945712499999994</v>
      </c>
    </row>
    <row r="116" spans="1:16" s="42" customFormat="1" ht="25.5">
      <c r="A116" s="166" t="s">
        <v>5202</v>
      </c>
      <c r="B116" s="171" t="s">
        <v>5672</v>
      </c>
      <c r="C116" s="171" t="s">
        <v>5673</v>
      </c>
      <c r="D116" s="304" t="s">
        <v>75</v>
      </c>
      <c r="E116" s="304" t="s">
        <v>78</v>
      </c>
      <c r="F116" s="174">
        <v>36.49</v>
      </c>
      <c r="G116" s="337">
        <f t="shared" si="10"/>
        <v>333.79693784552001</v>
      </c>
      <c r="H116" s="337">
        <f t="shared" si="11"/>
        <v>377.01257509488744</v>
      </c>
      <c r="I116" s="338">
        <f t="shared" si="12"/>
        <v>710.80951294040744</v>
      </c>
      <c r="J116" s="325">
        <f t="shared" si="15"/>
        <v>1.2637985918027654E-3</v>
      </c>
      <c r="K116" s="376">
        <f t="shared" si="16"/>
        <v>0.94300405764424755</v>
      </c>
      <c r="M116" s="333">
        <f>VLOOKUP(B116,'01_SINTETICO'!$B:$J,6,FALSE)</f>
        <v>7.5097510747899996</v>
      </c>
      <c r="N116" s="333">
        <f>VLOOKUP(B116,'01_SINTETICO'!$B:$J,7,FALSE)</f>
        <v>8.2974159296199996</v>
      </c>
      <c r="O116" s="161">
        <f t="shared" si="13"/>
        <v>274.03081671908711</v>
      </c>
      <c r="P116" s="161">
        <f t="shared" si="14"/>
        <v>302.77270727183378</v>
      </c>
    </row>
    <row r="117" spans="1:16" s="42" customFormat="1">
      <c r="A117" s="166" t="s">
        <v>6142</v>
      </c>
      <c r="B117" s="171" t="s">
        <v>5626</v>
      </c>
      <c r="C117" s="171" t="s">
        <v>5627</v>
      </c>
      <c r="D117" s="304" t="s">
        <v>75</v>
      </c>
      <c r="E117" s="304" t="s">
        <v>2</v>
      </c>
      <c r="F117" s="174">
        <v>3</v>
      </c>
      <c r="G117" s="337">
        <f t="shared" si="10"/>
        <v>716.09662800000001</v>
      </c>
      <c r="H117" s="337">
        <f t="shared" si="11"/>
        <v>0</v>
      </c>
      <c r="I117" s="338">
        <f t="shared" si="12"/>
        <v>716.09662800000001</v>
      </c>
      <c r="J117" s="325">
        <f t="shared" si="15"/>
        <v>1.2731989282436377E-3</v>
      </c>
      <c r="K117" s="376">
        <f t="shared" si="16"/>
        <v>0.94427725657249117</v>
      </c>
      <c r="M117" s="333">
        <f>VLOOKUP(B117,'01_SINTETICO'!$B:$J,6,FALSE)</f>
        <v>195.96</v>
      </c>
      <c r="N117" s="333">
        <f>VLOOKUP(B117,'01_SINTETICO'!$B:$J,7,FALSE)</f>
        <v>0</v>
      </c>
      <c r="O117" s="161">
        <f t="shared" si="13"/>
        <v>587.88</v>
      </c>
      <c r="P117" s="161">
        <f t="shared" si="14"/>
        <v>0</v>
      </c>
    </row>
    <row r="118" spans="1:16" s="42" customFormat="1">
      <c r="A118" s="166" t="s">
        <v>6319</v>
      </c>
      <c r="B118" s="171" t="s">
        <v>6039</v>
      </c>
      <c r="C118" s="171" t="s">
        <v>6040</v>
      </c>
      <c r="D118" s="304" t="s">
        <v>75</v>
      </c>
      <c r="E118" s="304" t="s">
        <v>93</v>
      </c>
      <c r="F118" s="174">
        <v>10.8</v>
      </c>
      <c r="G118" s="337">
        <f t="shared" si="10"/>
        <v>208.69242772477727</v>
      </c>
      <c r="H118" s="337">
        <f t="shared" si="11"/>
        <v>442.08406530775875</v>
      </c>
      <c r="I118" s="338">
        <f t="shared" si="12"/>
        <v>650.776493032536</v>
      </c>
      <c r="J118" s="325">
        <f t="shared" si="15"/>
        <v>1.1570616325471343E-3</v>
      </c>
      <c r="K118" s="376">
        <f t="shared" si="16"/>
        <v>0.94543431820503832</v>
      </c>
      <c r="M118" s="333">
        <f>VLOOKUP(B118,'01_SINTETICO'!$B:$J,6,FALSE)</f>
        <v>15.863535783170001</v>
      </c>
      <c r="N118" s="333">
        <f>VLOOKUP(B118,'01_SINTETICO'!$B:$J,7,FALSE)</f>
        <v>32.873200892</v>
      </c>
      <c r="O118" s="161">
        <f t="shared" si="13"/>
        <v>171.32618645823601</v>
      </c>
      <c r="P118" s="161">
        <f t="shared" si="14"/>
        <v>355.03056963360001</v>
      </c>
    </row>
    <row r="119" spans="1:16" s="42" customFormat="1" ht="25.5">
      <c r="A119" s="166" t="s">
        <v>6235</v>
      </c>
      <c r="B119" s="171" t="s">
        <v>5896</v>
      </c>
      <c r="C119" s="171" t="s">
        <v>5897</v>
      </c>
      <c r="D119" s="304" t="s">
        <v>75</v>
      </c>
      <c r="E119" s="304" t="s">
        <v>2</v>
      </c>
      <c r="F119" s="174">
        <f>2+17+10</f>
        <v>29</v>
      </c>
      <c r="G119" s="337">
        <f t="shared" si="10"/>
        <v>202.7678156986909</v>
      </c>
      <c r="H119" s="337">
        <f t="shared" si="11"/>
        <v>453.2695239319338</v>
      </c>
      <c r="I119" s="338">
        <f t="shared" si="12"/>
        <v>656.03733963062473</v>
      </c>
      <c r="J119" s="325">
        <f t="shared" si="15"/>
        <v>1.1664152644292561E-3</v>
      </c>
      <c r="K119" s="376">
        <f t="shared" si="16"/>
        <v>0.9466007334694676</v>
      </c>
      <c r="M119" s="333">
        <f>VLOOKUP(B119,'01_SINTETICO'!$B:$J,6,FALSE)</f>
        <v>5.7400818034499999</v>
      </c>
      <c r="N119" s="333">
        <f>VLOOKUP(B119,'01_SINTETICO'!$B:$J,7,FALSE)</f>
        <v>12.552187266189998</v>
      </c>
      <c r="O119" s="161">
        <f t="shared" si="13"/>
        <v>166.46237230004999</v>
      </c>
      <c r="P119" s="161">
        <f t="shared" si="14"/>
        <v>364.01343071950993</v>
      </c>
    </row>
    <row r="120" spans="1:16" s="42" customFormat="1">
      <c r="A120" s="166" t="s">
        <v>61</v>
      </c>
      <c r="B120" s="171" t="s">
        <v>5240</v>
      </c>
      <c r="C120" s="171" t="s">
        <v>5241</v>
      </c>
      <c r="D120" s="304" t="s">
        <v>75</v>
      </c>
      <c r="E120" s="304" t="s">
        <v>76</v>
      </c>
      <c r="F120" s="174">
        <v>2</v>
      </c>
      <c r="G120" s="337">
        <f t="shared" si="10"/>
        <v>586.22670328800098</v>
      </c>
      <c r="H120" s="337">
        <f t="shared" si="11"/>
        <v>75.838306038981202</v>
      </c>
      <c r="I120" s="338">
        <f t="shared" si="12"/>
        <v>662.06500932698214</v>
      </c>
      <c r="J120" s="325">
        <f t="shared" si="15"/>
        <v>1.1771322854249324E-3</v>
      </c>
      <c r="K120" s="376">
        <f t="shared" si="16"/>
        <v>0.94777786575489253</v>
      </c>
      <c r="M120" s="333">
        <f>VLOOKUP(B120,'01_SINTETICO'!$B:$J,6,FALSE)</f>
        <v>240.63159974058001</v>
      </c>
      <c r="N120" s="333">
        <f>VLOOKUP(B120,'01_SINTETICO'!$B:$J,7,FALSE)</f>
        <v>30.4522590905</v>
      </c>
      <c r="O120" s="161">
        <f t="shared" si="13"/>
        <v>481.26319948116003</v>
      </c>
      <c r="P120" s="161">
        <f t="shared" si="14"/>
        <v>60.904518181</v>
      </c>
    </row>
    <row r="121" spans="1:16" s="42" customFormat="1">
      <c r="A121" s="166" t="s">
        <v>6502</v>
      </c>
      <c r="B121" s="171" t="s">
        <v>6752</v>
      </c>
      <c r="C121" s="171" t="s">
        <v>6753</v>
      </c>
      <c r="D121" s="304" t="s">
        <v>75</v>
      </c>
      <c r="E121" s="304" t="s">
        <v>2</v>
      </c>
      <c r="F121" s="174">
        <v>1</v>
      </c>
      <c r="G121" s="337">
        <f t="shared" si="10"/>
        <v>560.38686717799499</v>
      </c>
      <c r="H121" s="337">
        <f t="shared" si="11"/>
        <v>79.173471284599998</v>
      </c>
      <c r="I121" s="338">
        <f t="shared" si="12"/>
        <v>639.56033846259493</v>
      </c>
      <c r="J121" s="325">
        <f t="shared" si="15"/>
        <v>1.1371196367059475E-3</v>
      </c>
      <c r="K121" s="376">
        <f t="shared" si="16"/>
        <v>0.94891498539159846</v>
      </c>
      <c r="M121" s="333">
        <f>VLOOKUP(B121,'01_SINTETICO'!$B:$J,6,FALSE)</f>
        <v>460.04996894999999</v>
      </c>
      <c r="N121" s="333">
        <f>VLOOKUP(B121,'01_SINTETICO'!$B:$J,7,FALSE)</f>
        <v>63.582935499999998</v>
      </c>
      <c r="O121" s="161">
        <f t="shared" si="13"/>
        <v>460.04996894999999</v>
      </c>
      <c r="P121" s="161">
        <f t="shared" si="14"/>
        <v>63.582935499999998</v>
      </c>
    </row>
    <row r="122" spans="1:16" s="42" customFormat="1" ht="25.5">
      <c r="A122" s="166" t="s">
        <v>82</v>
      </c>
      <c r="B122" s="171" t="s">
        <v>5251</v>
      </c>
      <c r="C122" s="171" t="s">
        <v>5252</v>
      </c>
      <c r="D122" s="304" t="s">
        <v>75</v>
      </c>
      <c r="E122" s="304" t="s">
        <v>93</v>
      </c>
      <c r="F122" s="174">
        <v>84</v>
      </c>
      <c r="G122" s="337">
        <f t="shared" si="10"/>
        <v>515.05076178519153</v>
      </c>
      <c r="H122" s="337">
        <f t="shared" si="11"/>
        <v>76.450268876889595</v>
      </c>
      <c r="I122" s="338">
        <f t="shared" si="12"/>
        <v>591.50103066208112</v>
      </c>
      <c r="J122" s="325">
        <f t="shared" si="15"/>
        <v>1.051671588507981E-3</v>
      </c>
      <c r="K122" s="376">
        <f t="shared" si="16"/>
        <v>0.94996665698010641</v>
      </c>
      <c r="M122" s="333">
        <f>VLOOKUP(B122,'01_SINTETICO'!$B:$J,6,FALSE)</f>
        <v>5.0337055150799994</v>
      </c>
      <c r="N122" s="333">
        <f>VLOOKUP(B122,'01_SINTETICO'!$B:$J,7,FALSE)</f>
        <v>0.73090447199999997</v>
      </c>
      <c r="O122" s="161">
        <f t="shared" si="13"/>
        <v>422.83126326671993</v>
      </c>
      <c r="P122" s="161">
        <f t="shared" si="14"/>
        <v>61.395975647999997</v>
      </c>
    </row>
    <row r="123" spans="1:16" s="42" customFormat="1" ht="25.5">
      <c r="A123" s="166" t="s">
        <v>5230</v>
      </c>
      <c r="B123" s="171" t="s">
        <v>5679</v>
      </c>
      <c r="C123" s="171" t="s">
        <v>5680</v>
      </c>
      <c r="D123" s="304" t="s">
        <v>75</v>
      </c>
      <c r="E123" s="304" t="s">
        <v>2</v>
      </c>
      <c r="F123" s="174">
        <v>1</v>
      </c>
      <c r="G123" s="337">
        <f t="shared" si="10"/>
        <v>63.322363434616513</v>
      </c>
      <c r="H123" s="337">
        <f t="shared" si="11"/>
        <v>42.795042939000005</v>
      </c>
      <c r="I123" s="338">
        <f t="shared" si="12"/>
        <v>106.11740637361652</v>
      </c>
      <c r="J123" s="325">
        <f t="shared" si="15"/>
        <v>1.8867365489519259E-4</v>
      </c>
      <c r="K123" s="376">
        <f t="shared" si="16"/>
        <v>0.95015533063500157</v>
      </c>
      <c r="M123" s="333">
        <f>VLOOKUP(B123,'01_SINTETICO'!$B:$J,6,FALSE)</f>
        <v>51.984536109199993</v>
      </c>
      <c r="N123" s="333">
        <f>VLOOKUP(B123,'01_SINTETICO'!$B:$J,7,FALSE)</f>
        <v>34.368007500000004</v>
      </c>
      <c r="O123" s="161">
        <f t="shared" si="13"/>
        <v>51.984536109199993</v>
      </c>
      <c r="P123" s="161">
        <f t="shared" si="14"/>
        <v>34.368007500000004</v>
      </c>
    </row>
    <row r="124" spans="1:16" s="42" customFormat="1" ht="25.5">
      <c r="A124" s="166" t="s">
        <v>6154</v>
      </c>
      <c r="B124" s="171" t="s">
        <v>5709</v>
      </c>
      <c r="C124" s="171" t="s">
        <v>5710</v>
      </c>
      <c r="D124" s="304" t="s">
        <v>75</v>
      </c>
      <c r="E124" s="304" t="s">
        <v>78</v>
      </c>
      <c r="F124" s="174">
        <v>22</v>
      </c>
      <c r="G124" s="337">
        <f t="shared" si="10"/>
        <v>348.70279949018345</v>
      </c>
      <c r="H124" s="337">
        <f t="shared" si="11"/>
        <v>208.09326055582576</v>
      </c>
      <c r="I124" s="338">
        <f t="shared" si="12"/>
        <v>556.79606004600919</v>
      </c>
      <c r="J124" s="325">
        <f t="shared" si="15"/>
        <v>9.8996716250541951E-4</v>
      </c>
      <c r="K124" s="376">
        <f t="shared" si="16"/>
        <v>0.95114529779750701</v>
      </c>
      <c r="M124" s="333">
        <f>VLOOKUP(B124,'01_SINTETICO'!$B:$J,6,FALSE)</f>
        <v>13.012172440320001</v>
      </c>
      <c r="N124" s="333">
        <f>VLOOKUP(B124,'01_SINTETICO'!$B:$J,7,FALSE)</f>
        <v>7.5961970532600009</v>
      </c>
      <c r="O124" s="161">
        <f t="shared" si="13"/>
        <v>286.26779368704001</v>
      </c>
      <c r="P124" s="161">
        <f t="shared" si="14"/>
        <v>167.11633517172001</v>
      </c>
    </row>
    <row r="125" spans="1:16" s="42" customFormat="1" ht="25.5">
      <c r="A125" s="166" t="s">
        <v>5226</v>
      </c>
      <c r="B125" s="171" t="s">
        <v>5769</v>
      </c>
      <c r="C125" s="171" t="s">
        <v>5770</v>
      </c>
      <c r="D125" s="304" t="s">
        <v>75</v>
      </c>
      <c r="E125" s="304" t="s">
        <v>2</v>
      </c>
      <c r="F125" s="174">
        <v>18</v>
      </c>
      <c r="G125" s="337">
        <f t="shared" si="10"/>
        <v>401.57821034725941</v>
      </c>
      <c r="H125" s="337">
        <f t="shared" si="11"/>
        <v>144.72352175252402</v>
      </c>
      <c r="I125" s="338">
        <f t="shared" si="12"/>
        <v>546.30173209978341</v>
      </c>
      <c r="J125" s="325">
        <f t="shared" si="15"/>
        <v>9.7130855335781177E-4</v>
      </c>
      <c r="K125" s="376">
        <f t="shared" si="16"/>
        <v>0.95211660635086481</v>
      </c>
      <c r="M125" s="333">
        <f>VLOOKUP(B125,'01_SINTETICO'!$B:$J,6,FALSE)</f>
        <v>18.315327620759991</v>
      </c>
      <c r="N125" s="333">
        <f>VLOOKUP(B125,'01_SINTETICO'!$B:$J,7,FALSE)</f>
        <v>6.4569512150000001</v>
      </c>
      <c r="O125" s="161">
        <f t="shared" si="13"/>
        <v>329.67589717367986</v>
      </c>
      <c r="P125" s="161">
        <f t="shared" si="14"/>
        <v>116.22512187000001</v>
      </c>
    </row>
    <row r="126" spans="1:16" s="42" customFormat="1" ht="38.25">
      <c r="A126" s="166" t="s">
        <v>6332</v>
      </c>
      <c r="B126" s="171" t="s">
        <v>6071</v>
      </c>
      <c r="C126" s="171" t="s">
        <v>6072</v>
      </c>
      <c r="D126" s="304" t="s">
        <v>75</v>
      </c>
      <c r="E126" s="304" t="s">
        <v>2</v>
      </c>
      <c r="F126" s="174">
        <v>1</v>
      </c>
      <c r="G126" s="337">
        <f t="shared" si="10"/>
        <v>494.34781746231829</v>
      </c>
      <c r="H126" s="337">
        <f t="shared" si="11"/>
        <v>25.606491459208002</v>
      </c>
      <c r="I126" s="338">
        <f t="shared" si="12"/>
        <v>519.95430892152626</v>
      </c>
      <c r="J126" s="325">
        <f t="shared" si="15"/>
        <v>9.2446360305239214E-4</v>
      </c>
      <c r="K126" s="376">
        <f t="shared" si="16"/>
        <v>0.95304106995391724</v>
      </c>
      <c r="M126" s="333">
        <f>VLOOKUP(B126,'01_SINTETICO'!$B:$J,6,FALSE)</f>
        <v>405.83516744299999</v>
      </c>
      <c r="N126" s="333">
        <f>VLOOKUP(B126,'01_SINTETICO'!$B:$J,7,FALSE)</f>
        <v>20.564159539999999</v>
      </c>
      <c r="O126" s="161">
        <f t="shared" si="13"/>
        <v>405.83516744299999</v>
      </c>
      <c r="P126" s="161">
        <f t="shared" si="14"/>
        <v>20.564159539999999</v>
      </c>
    </row>
    <row r="127" spans="1:16" s="42" customFormat="1" ht="25.5">
      <c r="A127" s="166" t="s">
        <v>6188</v>
      </c>
      <c r="B127" s="171" t="s">
        <v>5818</v>
      </c>
      <c r="C127" s="171" t="s">
        <v>5819</v>
      </c>
      <c r="D127" s="304" t="s">
        <v>75</v>
      </c>
      <c r="E127" s="304" t="s">
        <v>78</v>
      </c>
      <c r="F127" s="174">
        <f>1.5+64</f>
        <v>65.5</v>
      </c>
      <c r="G127" s="337">
        <f t="shared" si="10"/>
        <v>500.77797791294273</v>
      </c>
      <c r="H127" s="337">
        <f t="shared" si="11"/>
        <v>17.663434290374401</v>
      </c>
      <c r="I127" s="338">
        <f t="shared" si="12"/>
        <v>518.4414122033171</v>
      </c>
      <c r="J127" s="325">
        <f t="shared" si="15"/>
        <v>9.2177371679284218E-4</v>
      </c>
      <c r="K127" s="376">
        <f t="shared" si="16"/>
        <v>0.95396284367071005</v>
      </c>
      <c r="M127" s="333">
        <f>VLOOKUP(B127,'01_SINTETICO'!$B:$J,6,FALSE)</f>
        <v>6.2765498002199998</v>
      </c>
      <c r="N127" s="333">
        <f>VLOOKUP(B127,'01_SINTETICO'!$B:$J,7,FALSE)</f>
        <v>0.216568224</v>
      </c>
      <c r="O127" s="161">
        <f t="shared" si="13"/>
        <v>411.11401191440996</v>
      </c>
      <c r="P127" s="161">
        <f t="shared" si="14"/>
        <v>14.185218672</v>
      </c>
    </row>
    <row r="128" spans="1:16" s="42" customFormat="1" ht="25.5">
      <c r="A128" s="166" t="s">
        <v>6278</v>
      </c>
      <c r="B128" s="171" t="s">
        <v>5960</v>
      </c>
      <c r="C128" s="171" t="s">
        <v>5961</v>
      </c>
      <c r="D128" s="304" t="s">
        <v>75</v>
      </c>
      <c r="E128" s="304" t="s">
        <v>2</v>
      </c>
      <c r="F128" s="174">
        <v>4</v>
      </c>
      <c r="G128" s="337">
        <f t="shared" si="10"/>
        <v>411.4351644908752</v>
      </c>
      <c r="H128" s="337">
        <f t="shared" si="11"/>
        <v>71.912200673280012</v>
      </c>
      <c r="I128" s="338">
        <f t="shared" si="12"/>
        <v>483.34736516415524</v>
      </c>
      <c r="J128" s="325">
        <f t="shared" si="15"/>
        <v>8.5937752425275854E-4</v>
      </c>
      <c r="K128" s="376">
        <f t="shared" si="16"/>
        <v>0.95482222119496285</v>
      </c>
      <c r="M128" s="333">
        <f>VLOOKUP(B128,'01_SINTETICO'!$B:$J,6,FALSE)</f>
        <v>84.441992548000002</v>
      </c>
      <c r="N128" s="333">
        <f>VLOOKUP(B128,'01_SINTETICO'!$B:$J,7,FALSE)</f>
        <v>14.437881600000001</v>
      </c>
      <c r="O128" s="161">
        <f t="shared" si="13"/>
        <v>337.76797019200001</v>
      </c>
      <c r="P128" s="161">
        <f t="shared" si="14"/>
        <v>57.751526400000003</v>
      </c>
    </row>
    <row r="129" spans="1:16" s="42" customFormat="1" ht="25.5">
      <c r="A129" s="166" t="s">
        <v>6746</v>
      </c>
      <c r="B129" s="171" t="s">
        <v>6745</v>
      </c>
      <c r="C129" s="171" t="s">
        <v>6742</v>
      </c>
      <c r="D129" s="304" t="s">
        <v>75</v>
      </c>
      <c r="E129" s="304" t="s">
        <v>5715</v>
      </c>
      <c r="F129" s="174">
        <v>34</v>
      </c>
      <c r="G129" s="337">
        <f t="shared" si="10"/>
        <v>202.84962403438215</v>
      </c>
      <c r="H129" s="337">
        <f t="shared" si="11"/>
        <v>265.97178440962097</v>
      </c>
      <c r="I129" s="338">
        <f t="shared" si="12"/>
        <v>468.82140844400311</v>
      </c>
      <c r="J129" s="325">
        <f t="shared" si="15"/>
        <v>8.3355079667904463E-4</v>
      </c>
      <c r="K129" s="376">
        <f t="shared" si="16"/>
        <v>0.95565577199164187</v>
      </c>
      <c r="M129" s="333">
        <f>VLOOKUP(B129,'01_SINTETICO'!$B:$J,6,FALSE)</f>
        <v>4.8979274384500009</v>
      </c>
      <c r="N129" s="333">
        <f>VLOOKUP(B129,'01_SINTETICO'!$B:$J,7,FALSE)</f>
        <v>6.2822836021999997</v>
      </c>
      <c r="O129" s="161">
        <f t="shared" si="13"/>
        <v>166.52953290730002</v>
      </c>
      <c r="P129" s="161">
        <f t="shared" si="14"/>
        <v>213.59764247479998</v>
      </c>
    </row>
    <row r="130" spans="1:16" s="42" customFormat="1" ht="25.5">
      <c r="A130" s="166" t="s">
        <v>6250</v>
      </c>
      <c r="B130" s="171" t="s">
        <v>5924</v>
      </c>
      <c r="C130" s="171" t="s">
        <v>5925</v>
      </c>
      <c r="D130" s="304" t="s">
        <v>75</v>
      </c>
      <c r="E130" s="304" t="s">
        <v>2</v>
      </c>
      <c r="F130" s="174">
        <v>30</v>
      </c>
      <c r="G130" s="337">
        <f t="shared" si="10"/>
        <v>182.56869184078198</v>
      </c>
      <c r="H130" s="337">
        <f t="shared" si="11"/>
        <v>269.67075252480004</v>
      </c>
      <c r="I130" s="338">
        <f t="shared" si="12"/>
        <v>452.23944436558202</v>
      </c>
      <c r="J130" s="325">
        <f t="shared" si="15"/>
        <v>8.0406854796104027E-4</v>
      </c>
      <c r="K130" s="376">
        <f t="shared" si="16"/>
        <v>0.95645984053960287</v>
      </c>
      <c r="M130" s="333">
        <f>VLOOKUP(B130,'01_SINTETICO'!$B:$J,6,FALSE)</f>
        <v>4.9959962740000003</v>
      </c>
      <c r="N130" s="333">
        <f>VLOOKUP(B130,'01_SINTETICO'!$B:$J,7,FALSE)</f>
        <v>7.2189408000000004</v>
      </c>
      <c r="O130" s="161">
        <f t="shared" si="13"/>
        <v>149.87988822</v>
      </c>
      <c r="P130" s="161">
        <f t="shared" si="14"/>
        <v>216.56822400000001</v>
      </c>
    </row>
    <row r="131" spans="1:16" s="42" customFormat="1" ht="38.25">
      <c r="A131" s="166" t="s">
        <v>5221</v>
      </c>
      <c r="B131" s="171" t="s">
        <v>5780</v>
      </c>
      <c r="C131" s="171" t="s">
        <v>5781</v>
      </c>
      <c r="D131" s="304" t="s">
        <v>75</v>
      </c>
      <c r="E131" s="304" t="s">
        <v>2</v>
      </c>
      <c r="F131" s="174">
        <v>5</v>
      </c>
      <c r="G131" s="337">
        <f t="shared" si="10"/>
        <v>377.6445150038993</v>
      </c>
      <c r="H131" s="337">
        <f t="shared" si="11"/>
        <v>83.361409547459999</v>
      </c>
      <c r="I131" s="338">
        <f t="shared" si="12"/>
        <v>461.00592455135927</v>
      </c>
      <c r="J131" s="325">
        <f t="shared" si="15"/>
        <v>8.1965509416245688E-4</v>
      </c>
      <c r="K131" s="376">
        <f t="shared" si="16"/>
        <v>0.95727949563376535</v>
      </c>
      <c r="M131" s="333">
        <f>VLOOKUP(B131,'01_SINTETICO'!$B:$J,6,FALSE)</f>
        <v>62.005502832920016</v>
      </c>
      <c r="N131" s="333">
        <f>VLOOKUP(B131,'01_SINTETICO'!$B:$J,7,FALSE)</f>
        <v>13.389240210000001</v>
      </c>
      <c r="O131" s="161">
        <f t="shared" si="13"/>
        <v>310.02751416460006</v>
      </c>
      <c r="P131" s="161">
        <f t="shared" si="14"/>
        <v>66.946201049999999</v>
      </c>
    </row>
    <row r="132" spans="1:16" s="42" customFormat="1" ht="25.5">
      <c r="A132" s="166" t="s">
        <v>6322</v>
      </c>
      <c r="B132" s="171" t="s">
        <v>6047</v>
      </c>
      <c r="C132" s="171" t="s">
        <v>6048</v>
      </c>
      <c r="D132" s="304" t="s">
        <v>75</v>
      </c>
      <c r="E132" s="304" t="s">
        <v>78</v>
      </c>
      <c r="F132" s="174">
        <v>23.21</v>
      </c>
      <c r="G132" s="337">
        <f t="shared" si="10"/>
        <v>184.45610193790168</v>
      </c>
      <c r="H132" s="337">
        <f t="shared" si="11"/>
        <v>252.73506930382652</v>
      </c>
      <c r="I132" s="338">
        <f t="shared" si="12"/>
        <v>437.19117124172817</v>
      </c>
      <c r="J132" s="325">
        <f t="shared" si="15"/>
        <v>7.773131570486168E-4</v>
      </c>
      <c r="K132" s="376">
        <f t="shared" si="16"/>
        <v>0.95805680879081401</v>
      </c>
      <c r="M132" s="333">
        <f>VLOOKUP(B132,'01_SINTETICO'!$B:$J,6,FALSE)</f>
        <v>6.5243153290200002</v>
      </c>
      <c r="N132" s="333">
        <f>VLOOKUP(B132,'01_SINTETICO'!$B:$J,7,FALSE)</f>
        <v>8.7448276799999984</v>
      </c>
      <c r="O132" s="161">
        <f t="shared" si="13"/>
        <v>151.42935878655422</v>
      </c>
      <c r="P132" s="161">
        <f t="shared" si="14"/>
        <v>202.96745045279997</v>
      </c>
    </row>
    <row r="133" spans="1:16" s="42" customFormat="1" ht="25.5">
      <c r="A133" s="166" t="s">
        <v>6236</v>
      </c>
      <c r="B133" s="171" t="s">
        <v>5898</v>
      </c>
      <c r="C133" s="171" t="s">
        <v>5899</v>
      </c>
      <c r="D133" s="304" t="s">
        <v>75</v>
      </c>
      <c r="E133" s="304" t="s">
        <v>2</v>
      </c>
      <c r="F133" s="174">
        <f>12+30+13</f>
        <v>55</v>
      </c>
      <c r="G133" s="337">
        <f t="shared" si="10"/>
        <v>183.60837106797257</v>
      </c>
      <c r="H133" s="337">
        <f t="shared" si="11"/>
        <v>243.30161050838439</v>
      </c>
      <c r="I133" s="338">
        <f t="shared" si="12"/>
        <v>426.90998157635693</v>
      </c>
      <c r="J133" s="325">
        <f t="shared" si="15"/>
        <v>7.5903350155075546E-4</v>
      </c>
      <c r="K133" s="376">
        <f t="shared" si="16"/>
        <v>0.95881584229236472</v>
      </c>
      <c r="M133" s="333">
        <f>VLOOKUP(B133,'01_SINTETICO'!$B:$J,6,FALSE)</f>
        <v>2.7406075194300001</v>
      </c>
      <c r="N133" s="333">
        <f>VLOOKUP(B133,'01_SINTETICO'!$B:$J,7,FALSE)</f>
        <v>3.5525744021900003</v>
      </c>
      <c r="O133" s="161">
        <f t="shared" si="13"/>
        <v>150.73341356865001</v>
      </c>
      <c r="P133" s="161">
        <f t="shared" si="14"/>
        <v>195.39159212045001</v>
      </c>
    </row>
    <row r="134" spans="1:16" s="42" customFormat="1" ht="25.5">
      <c r="A134" s="166" t="s">
        <v>6342</v>
      </c>
      <c r="B134" s="171" t="s">
        <v>6091</v>
      </c>
      <c r="C134" s="171" t="s">
        <v>6092</v>
      </c>
      <c r="D134" s="304" t="s">
        <v>75</v>
      </c>
      <c r="E134" s="304" t="s">
        <v>2</v>
      </c>
      <c r="F134" s="174">
        <v>5</v>
      </c>
      <c r="G134" s="337">
        <f t="shared" si="10"/>
        <v>402.12525115339861</v>
      </c>
      <c r="H134" s="337">
        <f t="shared" si="11"/>
        <v>23.015665033239998</v>
      </c>
      <c r="I134" s="338">
        <f t="shared" si="12"/>
        <v>425.14091618663861</v>
      </c>
      <c r="J134" s="325">
        <f t="shared" si="15"/>
        <v>7.5588815486133873E-4</v>
      </c>
      <c r="K134" s="376">
        <f t="shared" si="16"/>
        <v>0.9595717304472261</v>
      </c>
      <c r="M134" s="333">
        <f>VLOOKUP(B134,'01_SINTETICO'!$B:$J,6,FALSE)</f>
        <v>66.024998137000026</v>
      </c>
      <c r="N134" s="333">
        <f>VLOOKUP(B134,'01_SINTETICO'!$B:$J,7,FALSE)</f>
        <v>3.6967017399999995</v>
      </c>
      <c r="O134" s="161">
        <f t="shared" si="13"/>
        <v>330.12499068500011</v>
      </c>
      <c r="P134" s="161">
        <f t="shared" si="14"/>
        <v>18.483508699999998</v>
      </c>
    </row>
    <row r="135" spans="1:16" s="42" customFormat="1" ht="25.5">
      <c r="A135" s="166" t="s">
        <v>6269</v>
      </c>
      <c r="B135" s="171" t="s">
        <v>5822</v>
      </c>
      <c r="C135" s="171" t="s">
        <v>5823</v>
      </c>
      <c r="D135" s="304" t="s">
        <v>75</v>
      </c>
      <c r="E135" s="304" t="s">
        <v>2</v>
      </c>
      <c r="F135" s="174">
        <f>21+4+6</f>
        <v>31</v>
      </c>
      <c r="G135" s="337">
        <f t="shared" ref="G135:G198" si="17">O135*(1+$R$3)</f>
        <v>359.08237892595434</v>
      </c>
      <c r="H135" s="337">
        <f t="shared" ref="H135:H198" si="18">P135*(1+$S$3)</f>
        <v>61.305151073971196</v>
      </c>
      <c r="I135" s="338">
        <f t="shared" ref="I135:I198" si="19">G135+H135</f>
        <v>420.38752999992556</v>
      </c>
      <c r="J135" s="325">
        <f t="shared" si="15"/>
        <v>7.4743677279666691E-4</v>
      </c>
      <c r="K135" s="376">
        <f t="shared" si="16"/>
        <v>0.96031916722002275</v>
      </c>
      <c r="M135" s="333">
        <f>VLOOKUP(B135,'01_SINTETICO'!$B:$J,6,FALSE)</f>
        <v>9.5093198801399943</v>
      </c>
      <c r="N135" s="333">
        <f>VLOOKUP(B135,'01_SINTETICO'!$B:$J,7,FALSE)</f>
        <v>1.5881669759999997</v>
      </c>
      <c r="O135" s="161">
        <f t="shared" ref="O135:O198" si="20">M135*F135</f>
        <v>294.78891628433985</v>
      </c>
      <c r="P135" s="161">
        <f t="shared" ref="P135:P198" si="21">N135*F135</f>
        <v>49.233176255999993</v>
      </c>
    </row>
    <row r="136" spans="1:16" s="42" customFormat="1" ht="25.5">
      <c r="A136" s="166" t="s">
        <v>6337</v>
      </c>
      <c r="B136" s="171" t="s">
        <v>6081</v>
      </c>
      <c r="C136" s="171" t="s">
        <v>6082</v>
      </c>
      <c r="D136" s="304" t="s">
        <v>75</v>
      </c>
      <c r="E136" s="304" t="s">
        <v>2</v>
      </c>
      <c r="F136" s="174">
        <v>2</v>
      </c>
      <c r="G136" s="337">
        <f t="shared" si="17"/>
        <v>381.77286137666169</v>
      </c>
      <c r="H136" s="337">
        <f t="shared" si="18"/>
        <v>35.414134458032002</v>
      </c>
      <c r="I136" s="338">
        <f t="shared" si="19"/>
        <v>417.18699583469368</v>
      </c>
      <c r="J136" s="325">
        <f t="shared" ref="J136:J199" si="22">I136/$R$5</f>
        <v>7.4174631635594702E-4</v>
      </c>
      <c r="K136" s="376">
        <f t="shared" si="16"/>
        <v>0.96106091353637868</v>
      </c>
      <c r="M136" s="333">
        <f>VLOOKUP(B136,'01_SINTETICO'!$B:$J,6,FALSE)</f>
        <v>156.70834142380005</v>
      </c>
      <c r="N136" s="333">
        <f>VLOOKUP(B136,'01_SINTETICO'!$B:$J,7,FALSE)</f>
        <v>14.220259579999999</v>
      </c>
      <c r="O136" s="161">
        <f t="shared" si="20"/>
        <v>313.4166828476001</v>
      </c>
      <c r="P136" s="161">
        <f t="shared" si="21"/>
        <v>28.440519159999997</v>
      </c>
    </row>
    <row r="137" spans="1:16" s="42" customFormat="1" ht="38.25">
      <c r="A137" s="166" t="s">
        <v>5228</v>
      </c>
      <c r="B137" s="171" t="s">
        <v>5773</v>
      </c>
      <c r="C137" s="171" t="s">
        <v>5774</v>
      </c>
      <c r="D137" s="304" t="s">
        <v>75</v>
      </c>
      <c r="E137" s="304" t="s">
        <v>2</v>
      </c>
      <c r="F137" s="174">
        <v>1</v>
      </c>
      <c r="G137" s="337">
        <f t="shared" si="17"/>
        <v>378.94500817416446</v>
      </c>
      <c r="H137" s="337">
        <f t="shared" si="18"/>
        <v>36.46337379890921</v>
      </c>
      <c r="I137" s="338">
        <f t="shared" si="19"/>
        <v>415.40838197307369</v>
      </c>
      <c r="J137" s="325">
        <f t="shared" si="22"/>
        <v>7.3858399276185537E-4</v>
      </c>
      <c r="K137" s="376">
        <f t="shared" ref="K137:K200" si="23">J137+K136</f>
        <v>0.96179949752914051</v>
      </c>
      <c r="M137" s="333">
        <f>VLOOKUP(B137,'01_SINTETICO'!$B:$J,6,FALSE)</f>
        <v>311.09515489218001</v>
      </c>
      <c r="N137" s="333">
        <f>VLOOKUP(B137,'01_SINTETICO'!$B:$J,7,FALSE)</f>
        <v>29.283146321000004</v>
      </c>
      <c r="O137" s="161">
        <f t="shared" si="20"/>
        <v>311.09515489218001</v>
      </c>
      <c r="P137" s="161">
        <f t="shared" si="21"/>
        <v>29.283146321000004</v>
      </c>
    </row>
    <row r="138" spans="1:16" s="42" customFormat="1">
      <c r="A138" s="166" t="s">
        <v>6230</v>
      </c>
      <c r="B138" s="171" t="s">
        <v>5886</v>
      </c>
      <c r="C138" s="171" t="s">
        <v>5887</v>
      </c>
      <c r="D138" s="304" t="s">
        <v>75</v>
      </c>
      <c r="E138" s="304" t="s">
        <v>2</v>
      </c>
      <c r="F138" s="174">
        <v>32</v>
      </c>
      <c r="G138" s="337">
        <f t="shared" si="17"/>
        <v>162.99790030291734</v>
      </c>
      <c r="H138" s="337">
        <f t="shared" si="18"/>
        <v>239.70733557760002</v>
      </c>
      <c r="I138" s="338">
        <f t="shared" si="19"/>
        <v>402.70523588051736</v>
      </c>
      <c r="J138" s="325">
        <f t="shared" si="22"/>
        <v>7.1599816934367127E-4</v>
      </c>
      <c r="K138" s="376">
        <f t="shared" si="23"/>
        <v>0.96251549569848416</v>
      </c>
      <c r="M138" s="333">
        <f>VLOOKUP(B138,'01_SINTETICO'!$B:$J,6,FALSE)</f>
        <v>4.1816635616666673</v>
      </c>
      <c r="N138" s="333">
        <f>VLOOKUP(B138,'01_SINTETICO'!$B:$J,7,FALSE)</f>
        <v>6.015784</v>
      </c>
      <c r="O138" s="161">
        <f t="shared" si="20"/>
        <v>133.81323397333335</v>
      </c>
      <c r="P138" s="161">
        <f t="shared" si="21"/>
        <v>192.505088</v>
      </c>
    </row>
    <row r="139" spans="1:16" s="42" customFormat="1" ht="38.25">
      <c r="A139" s="166" t="s">
        <v>6232</v>
      </c>
      <c r="B139" s="171" t="s">
        <v>5890</v>
      </c>
      <c r="C139" s="171" t="s">
        <v>5891</v>
      </c>
      <c r="D139" s="304" t="s">
        <v>75</v>
      </c>
      <c r="E139" s="304" t="s">
        <v>2</v>
      </c>
      <c r="F139" s="174">
        <v>1</v>
      </c>
      <c r="G139" s="337">
        <f t="shared" si="17"/>
        <v>323.49077917799502</v>
      </c>
      <c r="H139" s="337">
        <f t="shared" si="18"/>
        <v>74.908542367999999</v>
      </c>
      <c r="I139" s="338">
        <f t="shared" si="19"/>
        <v>398.39932154599501</v>
      </c>
      <c r="J139" s="325">
        <f t="shared" si="22"/>
        <v>7.0834237918706298E-4</v>
      </c>
      <c r="K139" s="376">
        <f t="shared" si="23"/>
        <v>0.9632238380776712</v>
      </c>
      <c r="M139" s="333">
        <f>VLOOKUP(B139,'01_SINTETICO'!$B:$J,6,FALSE)</f>
        <v>265.56996895000003</v>
      </c>
      <c r="N139" s="333">
        <f>VLOOKUP(B139,'01_SINTETICO'!$B:$J,7,FALSE)</f>
        <v>60.15784</v>
      </c>
      <c r="O139" s="161">
        <f t="shared" si="20"/>
        <v>265.56996895000003</v>
      </c>
      <c r="P139" s="161">
        <f t="shared" si="21"/>
        <v>60.15784</v>
      </c>
    </row>
    <row r="140" spans="1:16" s="42" customFormat="1">
      <c r="A140" s="166" t="s">
        <v>6284</v>
      </c>
      <c r="B140" s="171" t="s">
        <v>5968</v>
      </c>
      <c r="C140" s="171" t="s">
        <v>5969</v>
      </c>
      <c r="D140" s="304" t="s">
        <v>75</v>
      </c>
      <c r="E140" s="304" t="s">
        <v>2</v>
      </c>
      <c r="F140" s="174">
        <v>3</v>
      </c>
      <c r="G140" s="337">
        <f t="shared" si="17"/>
        <v>362.64613565157356</v>
      </c>
      <c r="H140" s="337">
        <f t="shared" si="18"/>
        <v>36.855002845056006</v>
      </c>
      <c r="I140" s="338">
        <f t="shared" si="19"/>
        <v>399.50113849662955</v>
      </c>
      <c r="J140" s="325">
        <f t="shared" si="22"/>
        <v>7.1030137760405955E-4</v>
      </c>
      <c r="K140" s="376">
        <f t="shared" si="23"/>
        <v>0.96393413945527529</v>
      </c>
      <c r="M140" s="333">
        <f>VLOOKUP(B140,'01_SINTETICO'!$B:$J,6,FALSE)</f>
        <v>99.238194907800008</v>
      </c>
      <c r="N140" s="333">
        <f>VLOOKUP(B140,'01_SINTETICO'!$B:$J,7,FALSE)</f>
        <v>9.8658857600000012</v>
      </c>
      <c r="O140" s="161">
        <f t="shared" si="20"/>
        <v>297.71458472340004</v>
      </c>
      <c r="P140" s="161">
        <f t="shared" si="21"/>
        <v>29.597657280000004</v>
      </c>
    </row>
    <row r="141" spans="1:16" s="42" customFormat="1">
      <c r="A141" s="166" t="s">
        <v>6195</v>
      </c>
      <c r="B141" s="171" t="s">
        <v>5832</v>
      </c>
      <c r="C141" s="171" t="s">
        <v>5833</v>
      </c>
      <c r="D141" s="304" t="s">
        <v>75</v>
      </c>
      <c r="E141" s="304" t="s">
        <v>2</v>
      </c>
      <c r="F141" s="174">
        <v>4</v>
      </c>
      <c r="G141" s="337">
        <f t="shared" si="17"/>
        <v>270.02834748479199</v>
      </c>
      <c r="H141" s="337">
        <f t="shared" si="18"/>
        <v>119.85366778880001</v>
      </c>
      <c r="I141" s="338">
        <f t="shared" si="19"/>
        <v>389.882015273592</v>
      </c>
      <c r="J141" s="325">
        <f t="shared" si="22"/>
        <v>6.9319885693946721E-4</v>
      </c>
      <c r="K141" s="376">
        <f t="shared" si="23"/>
        <v>0.9646273383122147</v>
      </c>
      <c r="M141" s="333">
        <f>VLOOKUP(B141,'01_SINTETICO'!$B:$J,6,FALSE)</f>
        <v>55.419987579999997</v>
      </c>
      <c r="N141" s="333">
        <f>VLOOKUP(B141,'01_SINTETICO'!$B:$J,7,FALSE)</f>
        <v>24.063136</v>
      </c>
      <c r="O141" s="161">
        <f t="shared" si="20"/>
        <v>221.67995031999999</v>
      </c>
      <c r="P141" s="161">
        <f t="shared" si="21"/>
        <v>96.252544</v>
      </c>
    </row>
    <row r="142" spans="1:16" s="42" customFormat="1">
      <c r="A142" s="166" t="s">
        <v>6218</v>
      </c>
      <c r="B142" s="171" t="s">
        <v>5870</v>
      </c>
      <c r="C142" s="171" t="s">
        <v>5871</v>
      </c>
      <c r="D142" s="304" t="s">
        <v>75</v>
      </c>
      <c r="E142" s="304" t="s">
        <v>2</v>
      </c>
      <c r="F142" s="174">
        <v>30</v>
      </c>
      <c r="G142" s="337">
        <f t="shared" si="17"/>
        <v>152.81053153398503</v>
      </c>
      <c r="H142" s="337">
        <f t="shared" si="18"/>
        <v>224.72562710400001</v>
      </c>
      <c r="I142" s="338">
        <f t="shared" si="19"/>
        <v>377.53615863798507</v>
      </c>
      <c r="J142" s="325">
        <f t="shared" si="22"/>
        <v>6.712482837596919E-4</v>
      </c>
      <c r="K142" s="376">
        <f t="shared" si="23"/>
        <v>0.96529858659597434</v>
      </c>
      <c r="M142" s="333">
        <f>VLOOKUP(B142,'01_SINTETICO'!$B:$J,6,FALSE)</f>
        <v>4.1816635616666673</v>
      </c>
      <c r="N142" s="333">
        <f>VLOOKUP(B142,'01_SINTETICO'!$B:$J,7,FALSE)</f>
        <v>6.015784</v>
      </c>
      <c r="O142" s="161">
        <f t="shared" si="20"/>
        <v>125.44990685000002</v>
      </c>
      <c r="P142" s="161">
        <f t="shared" si="21"/>
        <v>180.47352000000001</v>
      </c>
    </row>
    <row r="143" spans="1:16" s="42" customFormat="1">
      <c r="A143" s="166" t="s">
        <v>6299</v>
      </c>
      <c r="B143" s="171" t="s">
        <v>5993</v>
      </c>
      <c r="C143" s="171" t="s">
        <v>5994</v>
      </c>
      <c r="D143" s="304" t="s">
        <v>75</v>
      </c>
      <c r="E143" s="304" t="s">
        <v>78</v>
      </c>
      <c r="F143" s="174">
        <v>15</v>
      </c>
      <c r="G143" s="337">
        <f t="shared" si="17"/>
        <v>325.82832139883612</v>
      </c>
      <c r="H143" s="337">
        <f t="shared" si="18"/>
        <v>58.428663047040004</v>
      </c>
      <c r="I143" s="338">
        <f t="shared" si="19"/>
        <v>384.25698444587613</v>
      </c>
      <c r="J143" s="325">
        <f t="shared" si="22"/>
        <v>6.831977161141186E-4</v>
      </c>
      <c r="K143" s="376">
        <f t="shared" si="23"/>
        <v>0.96598178431208848</v>
      </c>
      <c r="M143" s="333">
        <f>VLOOKUP(B143,'01_SINTETICO'!$B:$J,6,FALSE)</f>
        <v>17.832598385400001</v>
      </c>
      <c r="N143" s="333">
        <f>VLOOKUP(B143,'01_SINTETICO'!$B:$J,7,FALSE)</f>
        <v>3.12820768</v>
      </c>
      <c r="O143" s="161">
        <f t="shared" si="20"/>
        <v>267.48897578100002</v>
      </c>
      <c r="P143" s="161">
        <f t="shared" si="21"/>
        <v>46.923115199999998</v>
      </c>
    </row>
    <row r="144" spans="1:16" s="42" customFormat="1">
      <c r="A144" s="166" t="s">
        <v>6244</v>
      </c>
      <c r="B144" s="171" t="s">
        <v>5910</v>
      </c>
      <c r="C144" s="171" t="s">
        <v>5911</v>
      </c>
      <c r="D144" s="304" t="s">
        <v>75</v>
      </c>
      <c r="E144" s="304" t="s">
        <v>78</v>
      </c>
      <c r="F144" s="174">
        <f>2+3</f>
        <v>5</v>
      </c>
      <c r="G144" s="337">
        <f t="shared" si="17"/>
        <v>375.10211473825262</v>
      </c>
      <c r="H144" s="337">
        <f t="shared" si="18"/>
        <v>10.487195931520002</v>
      </c>
      <c r="I144" s="338">
        <f t="shared" si="19"/>
        <v>385.5893106697726</v>
      </c>
      <c r="J144" s="325">
        <f t="shared" si="22"/>
        <v>6.8556655329894602E-4</v>
      </c>
      <c r="K144" s="376">
        <f t="shared" si="23"/>
        <v>0.96666735086538746</v>
      </c>
      <c r="M144" s="333">
        <f>VLOOKUP(B144,'01_SINTETICO'!$B:$J,6,FALSE)</f>
        <v>61.588065797266665</v>
      </c>
      <c r="N144" s="333">
        <f>VLOOKUP(B144,'01_SINTETICO'!$B:$J,7,FALSE)</f>
        <v>1.6844195200000001</v>
      </c>
      <c r="O144" s="161">
        <f t="shared" si="20"/>
        <v>307.94032898633333</v>
      </c>
      <c r="P144" s="161">
        <f t="shared" si="21"/>
        <v>8.4220976000000007</v>
      </c>
    </row>
    <row r="145" spans="1:16" s="42" customFormat="1" ht="25.5">
      <c r="A145" s="166" t="s">
        <v>6263</v>
      </c>
      <c r="B145" s="171" t="s">
        <v>5944</v>
      </c>
      <c r="C145" s="171" t="s">
        <v>5945</v>
      </c>
      <c r="D145" s="304" t="s">
        <v>75</v>
      </c>
      <c r="E145" s="304" t="s">
        <v>2</v>
      </c>
      <c r="F145" s="174">
        <v>11</v>
      </c>
      <c r="G145" s="337">
        <f t="shared" si="17"/>
        <v>186.04855918416041</v>
      </c>
      <c r="H145" s="337">
        <f t="shared" si="18"/>
        <v>186.83724552481124</v>
      </c>
      <c r="I145" s="338">
        <f t="shared" si="19"/>
        <v>372.88580470897165</v>
      </c>
      <c r="J145" s="325">
        <f t="shared" si="22"/>
        <v>6.629800900455142E-4</v>
      </c>
      <c r="K145" s="376">
        <f t="shared" si="23"/>
        <v>0.96733033095543297</v>
      </c>
      <c r="M145" s="333">
        <f>VLOOKUP(B145,'01_SINTETICO'!$B:$J,6,FALSE)</f>
        <v>13.885153419570003</v>
      </c>
      <c r="N145" s="333">
        <f>VLOOKUP(B145,'01_SINTETICO'!$B:$J,7,FALSE)</f>
        <v>13.640542996000001</v>
      </c>
      <c r="O145" s="161">
        <f t="shared" si="20"/>
        <v>152.73668761527003</v>
      </c>
      <c r="P145" s="161">
        <f t="shared" si="21"/>
        <v>150.04597295600001</v>
      </c>
    </row>
    <row r="146" spans="1:16" s="42" customFormat="1" ht="25.5">
      <c r="A146" s="166" t="s">
        <v>6331</v>
      </c>
      <c r="B146" s="171" t="s">
        <v>6069</v>
      </c>
      <c r="C146" s="171" t="s">
        <v>6070</v>
      </c>
      <c r="D146" s="304" t="s">
        <v>75</v>
      </c>
      <c r="E146" s="304" t="s">
        <v>2</v>
      </c>
      <c r="F146" s="174">
        <v>2</v>
      </c>
      <c r="G146" s="337">
        <f t="shared" si="17"/>
        <v>333.11207821035697</v>
      </c>
      <c r="H146" s="337">
        <f t="shared" si="18"/>
        <v>45.798264363720001</v>
      </c>
      <c r="I146" s="338">
        <f t="shared" si="19"/>
        <v>378.91034257407699</v>
      </c>
      <c r="J146" s="325">
        <f t="shared" si="22"/>
        <v>6.7369154273652632E-4</v>
      </c>
      <c r="K146" s="376">
        <f t="shared" si="23"/>
        <v>0.96800402249816953</v>
      </c>
      <c r="M146" s="333">
        <f>VLOOKUP(B146,'01_SINTETICO'!$B:$J,6,FALSE)</f>
        <v>136.73429037450003</v>
      </c>
      <c r="N146" s="333">
        <f>VLOOKUP(B146,'01_SINTETICO'!$B:$J,7,FALSE)</f>
        <v>18.38992305</v>
      </c>
      <c r="O146" s="161">
        <f t="shared" si="20"/>
        <v>273.46858074900007</v>
      </c>
      <c r="P146" s="161">
        <f t="shared" si="21"/>
        <v>36.7798461</v>
      </c>
    </row>
    <row r="147" spans="1:16" s="42" customFormat="1" ht="25.5">
      <c r="A147" s="166" t="s">
        <v>5198</v>
      </c>
      <c r="B147" s="171" t="s">
        <v>5665</v>
      </c>
      <c r="C147" s="171" t="s">
        <v>5666</v>
      </c>
      <c r="D147" s="304" t="s">
        <v>75</v>
      </c>
      <c r="E147" s="304" t="s">
        <v>78</v>
      </c>
      <c r="F147" s="174">
        <v>6</v>
      </c>
      <c r="G147" s="337">
        <f t="shared" si="17"/>
        <v>224.13071571663477</v>
      </c>
      <c r="H147" s="337">
        <f t="shared" si="18"/>
        <v>144.65911550264326</v>
      </c>
      <c r="I147" s="338">
        <f t="shared" si="19"/>
        <v>368.78983121927803</v>
      </c>
      <c r="J147" s="325">
        <f t="shared" si="22"/>
        <v>6.5569756859061318E-4</v>
      </c>
      <c r="K147" s="376">
        <f t="shared" si="23"/>
        <v>0.96865972006676015</v>
      </c>
      <c r="M147" s="333">
        <f>VLOOKUP(B147,'01_SINTETICO'!$B:$J,6,FALSE)</f>
        <v>30.666709864629993</v>
      </c>
      <c r="N147" s="333">
        <f>VLOOKUP(B147,'01_SINTETICO'!$B:$J,7,FALSE)</f>
        <v>19.362233041899998</v>
      </c>
      <c r="O147" s="161">
        <f t="shared" si="20"/>
        <v>184.00025918777996</v>
      </c>
      <c r="P147" s="161">
        <f t="shared" si="21"/>
        <v>116.17339825139999</v>
      </c>
    </row>
    <row r="148" spans="1:16" s="42" customFormat="1">
      <c r="A148" s="166" t="s">
        <v>6364</v>
      </c>
      <c r="B148" s="171" t="s">
        <v>6500</v>
      </c>
      <c r="C148" s="171" t="s">
        <v>6503</v>
      </c>
      <c r="D148" s="304" t="s">
        <v>75</v>
      </c>
      <c r="E148" s="304" t="s">
        <v>2</v>
      </c>
      <c r="F148" s="174">
        <v>1</v>
      </c>
      <c r="G148" s="337">
        <f t="shared" si="17"/>
        <v>66.508259999999993</v>
      </c>
      <c r="H148" s="337">
        <f t="shared" si="18"/>
        <v>307.82516978400002</v>
      </c>
      <c r="I148" s="338">
        <f t="shared" si="19"/>
        <v>374.33342978400003</v>
      </c>
      <c r="J148" s="325">
        <f t="shared" si="22"/>
        <v>6.6555392522635066E-4</v>
      </c>
      <c r="K148" s="376">
        <f t="shared" si="23"/>
        <v>0.96932527399198654</v>
      </c>
      <c r="M148" s="333">
        <f>VLOOKUP(B148,'01_SINTETICO'!$B:$J,6,FALSE)</f>
        <v>54.599999999999994</v>
      </c>
      <c r="N148" s="333">
        <f>VLOOKUP(B148,'01_SINTETICO'!$B:$J,7,FALSE)</f>
        <v>247.20942000000002</v>
      </c>
      <c r="O148" s="161">
        <f t="shared" si="20"/>
        <v>54.599999999999994</v>
      </c>
      <c r="P148" s="161">
        <f t="shared" si="21"/>
        <v>247.20942000000002</v>
      </c>
    </row>
    <row r="149" spans="1:16" s="42" customFormat="1" ht="38.25">
      <c r="A149" s="166" t="s">
        <v>6313</v>
      </c>
      <c r="B149" s="171" t="s">
        <v>6027</v>
      </c>
      <c r="C149" s="171" t="s">
        <v>6028</v>
      </c>
      <c r="D149" s="304" t="s">
        <v>75</v>
      </c>
      <c r="E149" s="304" t="s">
        <v>78</v>
      </c>
      <c r="F149" s="174">
        <v>15.05</v>
      </c>
      <c r="G149" s="337">
        <f t="shared" si="17"/>
        <v>194.68319825891137</v>
      </c>
      <c r="H149" s="337">
        <f t="shared" si="18"/>
        <v>168.76566629753603</v>
      </c>
      <c r="I149" s="338">
        <f t="shared" si="19"/>
        <v>363.4488645564474</v>
      </c>
      <c r="J149" s="325">
        <f t="shared" si="22"/>
        <v>6.4620148556911769E-4</v>
      </c>
      <c r="K149" s="376">
        <f t="shared" si="23"/>
        <v>0.96997147547755569</v>
      </c>
      <c r="M149" s="333">
        <f>VLOOKUP(B149,'01_SINTETICO'!$B:$J,6,FALSE)</f>
        <v>10.619621280400001</v>
      </c>
      <c r="N149" s="333">
        <f>VLOOKUP(B149,'01_SINTETICO'!$B:$J,7,FALSE)</f>
        <v>9.0055136000000005</v>
      </c>
      <c r="O149" s="161">
        <f t="shared" si="20"/>
        <v>159.82530027002002</v>
      </c>
      <c r="P149" s="161">
        <f t="shared" si="21"/>
        <v>135.53297968000001</v>
      </c>
    </row>
    <row r="150" spans="1:16" s="42" customFormat="1" ht="25.5">
      <c r="A150" s="166" t="s">
        <v>6320</v>
      </c>
      <c r="B150" s="171" t="s">
        <v>6041</v>
      </c>
      <c r="C150" s="171" t="s">
        <v>6042</v>
      </c>
      <c r="D150" s="304" t="s">
        <v>75</v>
      </c>
      <c r="E150" s="304" t="s">
        <v>93</v>
      </c>
      <c r="F150" s="174">
        <v>12.42</v>
      </c>
      <c r="G150" s="337">
        <f t="shared" si="17"/>
        <v>102.49768278381167</v>
      </c>
      <c r="H150" s="337">
        <f t="shared" si="18"/>
        <v>252.59640055353873</v>
      </c>
      <c r="I150" s="338">
        <f t="shared" si="19"/>
        <v>355.09408333735041</v>
      </c>
      <c r="J150" s="325">
        <f t="shared" si="22"/>
        <v>6.3134692812821271E-4</v>
      </c>
      <c r="K150" s="376">
        <f t="shared" si="23"/>
        <v>0.97060282240568385</v>
      </c>
      <c r="M150" s="333">
        <f>VLOOKUP(B150,'01_SINTETICO'!$B:$J,6,FALSE)</f>
        <v>6.7750032543100023</v>
      </c>
      <c r="N150" s="333">
        <f>VLOOKUP(B150,'01_SINTETICO'!$B:$J,7,FALSE)</f>
        <v>16.333018342999999</v>
      </c>
      <c r="O150" s="161">
        <f t="shared" si="20"/>
        <v>84.145540418530231</v>
      </c>
      <c r="P150" s="161">
        <f t="shared" si="21"/>
        <v>202.85608782006</v>
      </c>
    </row>
    <row r="151" spans="1:16" s="42" customFormat="1" ht="25.5">
      <c r="A151" s="166" t="s">
        <v>6360</v>
      </c>
      <c r="B151" s="171" t="s">
        <v>6131</v>
      </c>
      <c r="C151" s="171" t="s">
        <v>6132</v>
      </c>
      <c r="D151" s="304" t="s">
        <v>75</v>
      </c>
      <c r="E151" s="304" t="s">
        <v>2</v>
      </c>
      <c r="F151" s="174">
        <v>6</v>
      </c>
      <c r="G151" s="337">
        <f t="shared" si="17"/>
        <v>87.922321840781976</v>
      </c>
      <c r="H151" s="337">
        <f t="shared" si="18"/>
        <v>262.28208687120002</v>
      </c>
      <c r="I151" s="338">
        <f t="shared" si="19"/>
        <v>350.20440871198201</v>
      </c>
      <c r="J151" s="325">
        <f t="shared" si="22"/>
        <v>6.2265322919282382E-4</v>
      </c>
      <c r="K151" s="376">
        <f t="shared" si="23"/>
        <v>0.97122547563487671</v>
      </c>
      <c r="M151" s="333">
        <f>VLOOKUP(B151,'01_SINTETICO'!$B:$J,6,FALSE)</f>
        <v>12.029981369999998</v>
      </c>
      <c r="N151" s="333">
        <f>VLOOKUP(B151,'01_SINTETICO'!$B:$J,7,FALSE)</f>
        <v>35.105750999999998</v>
      </c>
      <c r="O151" s="161">
        <f t="shared" si="20"/>
        <v>72.179888219999981</v>
      </c>
      <c r="P151" s="161">
        <f t="shared" si="21"/>
        <v>210.63450599999999</v>
      </c>
    </row>
    <row r="152" spans="1:16" s="42" customFormat="1">
      <c r="A152" s="166" t="s">
        <v>6304</v>
      </c>
      <c r="B152" s="171" t="s">
        <v>6005</v>
      </c>
      <c r="C152" s="171" t="s">
        <v>6006</v>
      </c>
      <c r="D152" s="304" t="s">
        <v>75</v>
      </c>
      <c r="E152" s="304" t="s">
        <v>78</v>
      </c>
      <c r="F152" s="174">
        <v>60</v>
      </c>
      <c r="G152" s="337">
        <f t="shared" si="17"/>
        <v>201.09606092039095</v>
      </c>
      <c r="H152" s="337">
        <f t="shared" si="18"/>
        <v>154.11406447800002</v>
      </c>
      <c r="I152" s="338">
        <f t="shared" si="19"/>
        <v>355.21012539839097</v>
      </c>
      <c r="J152" s="325">
        <f t="shared" si="22"/>
        <v>6.3155324752977259E-4</v>
      </c>
      <c r="K152" s="376">
        <f t="shared" si="23"/>
        <v>0.97185702888240644</v>
      </c>
      <c r="M152" s="333">
        <f>VLOOKUP(B152,'01_SINTETICO'!$B:$J,6,FALSE)</f>
        <v>2.7514990684999998</v>
      </c>
      <c r="N152" s="333">
        <f>VLOOKUP(B152,'01_SINTETICO'!$B:$J,7,FALSE)</f>
        <v>2.0627752500000001</v>
      </c>
      <c r="O152" s="161">
        <f t="shared" si="20"/>
        <v>165.08994410999998</v>
      </c>
      <c r="P152" s="161">
        <f t="shared" si="21"/>
        <v>123.766515</v>
      </c>
    </row>
    <row r="153" spans="1:16" s="42" customFormat="1">
      <c r="A153" s="166" t="s">
        <v>6207</v>
      </c>
      <c r="B153" s="171" t="s">
        <v>5858</v>
      </c>
      <c r="C153" s="171" t="s">
        <v>5859</v>
      </c>
      <c r="D153" s="304" t="s">
        <v>75</v>
      </c>
      <c r="E153" s="304" t="s">
        <v>2</v>
      </c>
      <c r="F153" s="174">
        <v>30</v>
      </c>
      <c r="G153" s="337">
        <f t="shared" si="17"/>
        <v>126.13414153398502</v>
      </c>
      <c r="H153" s="337">
        <f t="shared" si="18"/>
        <v>224.72562710400001</v>
      </c>
      <c r="I153" s="338">
        <f t="shared" si="19"/>
        <v>350.85976863798504</v>
      </c>
      <c r="J153" s="325">
        <f t="shared" si="22"/>
        <v>6.2381844003557183E-4</v>
      </c>
      <c r="K153" s="376">
        <f t="shared" si="23"/>
        <v>0.972480847322442</v>
      </c>
      <c r="M153" s="333">
        <f>VLOOKUP(B153,'01_SINTETICO'!$B:$J,6,FALSE)</f>
        <v>3.4516635616666669</v>
      </c>
      <c r="N153" s="333">
        <f>VLOOKUP(B153,'01_SINTETICO'!$B:$J,7,FALSE)</f>
        <v>6.015784</v>
      </c>
      <c r="O153" s="161">
        <f t="shared" si="20"/>
        <v>103.54990685000001</v>
      </c>
      <c r="P153" s="161">
        <f t="shared" si="21"/>
        <v>180.47352000000001</v>
      </c>
    </row>
    <row r="154" spans="1:16" s="42" customFormat="1" ht="25.5">
      <c r="A154" s="166" t="s">
        <v>6234</v>
      </c>
      <c r="B154" s="171" t="s">
        <v>5894</v>
      </c>
      <c r="C154" s="171" t="s">
        <v>5895</v>
      </c>
      <c r="D154" s="304" t="s">
        <v>75</v>
      </c>
      <c r="E154" s="304" t="s">
        <v>78</v>
      </c>
      <c r="F154" s="174">
        <v>30</v>
      </c>
      <c r="G154" s="337">
        <f t="shared" si="17"/>
        <v>284.97436240177552</v>
      </c>
      <c r="H154" s="337">
        <f t="shared" si="18"/>
        <v>69.21549314803201</v>
      </c>
      <c r="I154" s="338">
        <f t="shared" si="19"/>
        <v>354.18985554980753</v>
      </c>
      <c r="J154" s="325">
        <f t="shared" si="22"/>
        <v>6.2973923748288311E-4</v>
      </c>
      <c r="K154" s="376">
        <f t="shared" si="23"/>
        <v>0.97311058655992488</v>
      </c>
      <c r="M154" s="333">
        <f>VLOOKUP(B154,'01_SINTETICO'!$B:$J,6,FALSE)</f>
        <v>7.7983297047799995</v>
      </c>
      <c r="N154" s="333">
        <f>VLOOKUP(B154,'01_SINTETICO'!$B:$J,7,FALSE)</f>
        <v>1.8528614720000001</v>
      </c>
      <c r="O154" s="161">
        <f t="shared" si="20"/>
        <v>233.94989114339998</v>
      </c>
      <c r="P154" s="161">
        <f t="shared" si="21"/>
        <v>55.585844160000001</v>
      </c>
    </row>
    <row r="155" spans="1:16" s="42" customFormat="1" ht="25.5">
      <c r="A155" s="166" t="s">
        <v>6257</v>
      </c>
      <c r="B155" s="171" t="s">
        <v>5934</v>
      </c>
      <c r="C155" s="171" t="s">
        <v>5935</v>
      </c>
      <c r="D155" s="304" t="s">
        <v>75</v>
      </c>
      <c r="E155" s="304" t="s">
        <v>2</v>
      </c>
      <c r="F155" s="174">
        <v>28</v>
      </c>
      <c r="G155" s="337">
        <f t="shared" si="17"/>
        <v>121.3740250329505</v>
      </c>
      <c r="H155" s="337">
        <f t="shared" si="18"/>
        <v>209.4381568781989</v>
      </c>
      <c r="I155" s="338">
        <f t="shared" si="19"/>
        <v>330.81218191114942</v>
      </c>
      <c r="J155" s="325">
        <f t="shared" si="22"/>
        <v>5.8817441528186435E-4</v>
      </c>
      <c r="K155" s="376">
        <f t="shared" si="23"/>
        <v>0.9736987609752068</v>
      </c>
      <c r="M155" s="333">
        <f>VLOOKUP(B155,'01_SINTETICO'!$B:$J,6,FALSE)</f>
        <v>3.55864593081</v>
      </c>
      <c r="N155" s="333">
        <f>VLOOKUP(B155,'01_SINTETICO'!$B:$J,7,FALSE)</f>
        <v>6.0070142741900003</v>
      </c>
      <c r="O155" s="161">
        <f t="shared" si="20"/>
        <v>99.642086062679994</v>
      </c>
      <c r="P155" s="161">
        <f t="shared" si="21"/>
        <v>168.19639967732002</v>
      </c>
    </row>
    <row r="156" spans="1:16" s="328" customFormat="1">
      <c r="A156" s="166" t="s">
        <v>6147</v>
      </c>
      <c r="B156" s="171" t="s">
        <v>5645</v>
      </c>
      <c r="C156" s="171" t="s">
        <v>5646</v>
      </c>
      <c r="D156" s="304" t="s">
        <v>75</v>
      </c>
      <c r="E156" s="304" t="s">
        <v>76</v>
      </c>
      <c r="F156" s="174">
        <v>21.31</v>
      </c>
      <c r="G156" s="337">
        <f t="shared" si="17"/>
        <v>104.09025991261468</v>
      </c>
      <c r="H156" s="337">
        <f t="shared" si="18"/>
        <v>220.49983690288397</v>
      </c>
      <c r="I156" s="338">
        <f t="shared" si="19"/>
        <v>324.59009681549867</v>
      </c>
      <c r="J156" s="325">
        <f t="shared" si="22"/>
        <v>5.7711172937403008E-4</v>
      </c>
      <c r="K156" s="376">
        <f t="shared" si="23"/>
        <v>0.97427587270458083</v>
      </c>
      <c r="M156" s="333">
        <f>VLOOKUP(B156,'01_SINTETICO'!$B:$J,6,FALSE)</f>
        <v>4.0099937900000002</v>
      </c>
      <c r="N156" s="333">
        <f>VLOOKUP(B156,'01_SINTETICO'!$B:$J,7,FALSE)</f>
        <v>8.3097069999999995</v>
      </c>
      <c r="O156" s="161">
        <f t="shared" si="20"/>
        <v>85.452967664900001</v>
      </c>
      <c r="P156" s="161">
        <f t="shared" si="21"/>
        <v>177.07985616999997</v>
      </c>
    </row>
    <row r="157" spans="1:16" s="42" customFormat="1" ht="25.5">
      <c r="A157" s="166" t="s">
        <v>6196</v>
      </c>
      <c r="B157" s="171" t="s">
        <v>5834</v>
      </c>
      <c r="C157" s="171" t="s">
        <v>5835</v>
      </c>
      <c r="D157" s="304" t="s">
        <v>75</v>
      </c>
      <c r="E157" s="304" t="s">
        <v>78</v>
      </c>
      <c r="F157" s="174">
        <v>5</v>
      </c>
      <c r="G157" s="337">
        <f t="shared" si="17"/>
        <v>209.06244248479197</v>
      </c>
      <c r="H157" s="337">
        <f t="shared" si="18"/>
        <v>119.85366778880001</v>
      </c>
      <c r="I157" s="338">
        <f t="shared" si="19"/>
        <v>328.91611027359198</v>
      </c>
      <c r="J157" s="325">
        <f t="shared" si="22"/>
        <v>5.8480325518639844E-4</v>
      </c>
      <c r="K157" s="376">
        <f t="shared" si="23"/>
        <v>0.97486067595976722</v>
      </c>
      <c r="M157" s="333">
        <f>VLOOKUP(B157,'01_SINTETICO'!$B:$J,6,FALSE)</f>
        <v>34.325990063999996</v>
      </c>
      <c r="N157" s="333">
        <f>VLOOKUP(B157,'01_SINTETICO'!$B:$J,7,FALSE)</f>
        <v>19.250508799999999</v>
      </c>
      <c r="O157" s="161">
        <f t="shared" si="20"/>
        <v>171.62995031999998</v>
      </c>
      <c r="P157" s="161">
        <f t="shared" si="21"/>
        <v>96.252544</v>
      </c>
    </row>
    <row r="158" spans="1:16" s="42" customFormat="1" ht="25.5">
      <c r="A158" s="166" t="s">
        <v>6204</v>
      </c>
      <c r="B158" s="171" t="s">
        <v>5852</v>
      </c>
      <c r="C158" s="171" t="s">
        <v>5853</v>
      </c>
      <c r="D158" s="304" t="s">
        <v>75</v>
      </c>
      <c r="E158" s="304" t="s">
        <v>2</v>
      </c>
      <c r="F158" s="174">
        <f>170+170</f>
        <v>340</v>
      </c>
      <c r="G158" s="337">
        <f t="shared" si="17"/>
        <v>145.07806904310976</v>
      </c>
      <c r="H158" s="337">
        <f t="shared" si="18"/>
        <v>174.66260640839999</v>
      </c>
      <c r="I158" s="338">
        <f t="shared" si="19"/>
        <v>319.74067545150979</v>
      </c>
      <c r="J158" s="325">
        <f t="shared" si="22"/>
        <v>5.68489599563872E-4</v>
      </c>
      <c r="K158" s="376">
        <f t="shared" si="23"/>
        <v>0.97542916555933112</v>
      </c>
      <c r="M158" s="333">
        <f>VLOOKUP(B158,'01_SINTETICO'!$B:$J,6,FALSE)</f>
        <v>0.35029981369999996</v>
      </c>
      <c r="N158" s="333">
        <f>VLOOKUP(B158,'01_SINTETICO'!$B:$J,7,FALSE)</f>
        <v>0.41255504999999998</v>
      </c>
      <c r="O158" s="161">
        <f t="shared" si="20"/>
        <v>119.10193665799999</v>
      </c>
      <c r="P158" s="161">
        <f t="shared" si="21"/>
        <v>140.26871699999998</v>
      </c>
    </row>
    <row r="159" spans="1:16" s="42" customFormat="1" ht="25.5">
      <c r="A159" s="166" t="s">
        <v>6255</v>
      </c>
      <c r="B159" s="171" t="s">
        <v>5932</v>
      </c>
      <c r="C159" s="171" t="s">
        <v>5933</v>
      </c>
      <c r="D159" s="304" t="s">
        <v>75</v>
      </c>
      <c r="E159" s="304" t="s">
        <v>2</v>
      </c>
      <c r="F159" s="174">
        <v>73</v>
      </c>
      <c r="G159" s="337">
        <f t="shared" si="17"/>
        <v>309.16670255842615</v>
      </c>
      <c r="H159" s="337">
        <f t="shared" si="18"/>
        <v>312.78810951182083</v>
      </c>
      <c r="I159" s="338">
        <f t="shared" si="19"/>
        <v>621.95481207024704</v>
      </c>
      <c r="J159" s="325">
        <f t="shared" si="22"/>
        <v>1.1058175240336581E-3</v>
      </c>
      <c r="K159" s="376">
        <f t="shared" si="23"/>
        <v>0.97653498308336473</v>
      </c>
      <c r="M159" s="333">
        <f>VLOOKUP(B159,'01_SINTETICO'!$B:$J,6,FALSE)</f>
        <v>3.4768576545600003</v>
      </c>
      <c r="N159" s="333">
        <f>VLOOKUP(B159,'01_SINTETICO'!$B:$J,7,FALSE)</f>
        <v>3.441028448</v>
      </c>
      <c r="O159" s="161">
        <f t="shared" si="20"/>
        <v>253.81060878288002</v>
      </c>
      <c r="P159" s="161">
        <f t="shared" si="21"/>
        <v>251.195076704</v>
      </c>
    </row>
    <row r="160" spans="1:16" s="42" customFormat="1" ht="51">
      <c r="A160" s="166" t="s">
        <v>6351</v>
      </c>
      <c r="B160" s="171" t="s">
        <v>6109</v>
      </c>
      <c r="C160" s="171" t="s">
        <v>6110</v>
      </c>
      <c r="D160" s="304" t="s">
        <v>75</v>
      </c>
      <c r="E160" s="304" t="s">
        <v>2</v>
      </c>
      <c r="F160" s="174">
        <v>6</v>
      </c>
      <c r="G160" s="337">
        <f t="shared" si="17"/>
        <v>307.99901212271885</v>
      </c>
      <c r="H160" s="337">
        <f t="shared" si="18"/>
        <v>12.416696587680001</v>
      </c>
      <c r="I160" s="338">
        <f t="shared" si="19"/>
        <v>320.41570871039886</v>
      </c>
      <c r="J160" s="325">
        <f t="shared" si="22"/>
        <v>5.6968978901895538E-4</v>
      </c>
      <c r="K160" s="376">
        <f t="shared" si="23"/>
        <v>0.97710467287238367</v>
      </c>
      <c r="M160" s="333">
        <f>VLOOKUP(B160,'01_SINTETICO'!$B:$J,6,FALSE)</f>
        <v>42.141998758000007</v>
      </c>
      <c r="N160" s="333">
        <f>VLOOKUP(B160,'01_SINTETICO'!$B:$J,7,FALSE)</f>
        <v>1.6619413999999999</v>
      </c>
      <c r="O160" s="161">
        <f t="shared" si="20"/>
        <v>252.85199254800006</v>
      </c>
      <c r="P160" s="161">
        <f t="shared" si="21"/>
        <v>9.9716483999999994</v>
      </c>
    </row>
    <row r="161" spans="1:16" s="42" customFormat="1" ht="25.5">
      <c r="A161" s="166" t="s">
        <v>6150</v>
      </c>
      <c r="B161" s="171" t="s">
        <v>5651</v>
      </c>
      <c r="C161" s="171" t="s">
        <v>5652</v>
      </c>
      <c r="D161" s="304" t="s">
        <v>75</v>
      </c>
      <c r="E161" s="304" t="s">
        <v>5653</v>
      </c>
      <c r="F161" s="174">
        <v>300</v>
      </c>
      <c r="G161" s="337">
        <f t="shared" si="17"/>
        <v>76.199138487891901</v>
      </c>
      <c r="H161" s="337">
        <f t="shared" si="18"/>
        <v>228.57366866400005</v>
      </c>
      <c r="I161" s="338">
        <f t="shared" si="19"/>
        <v>304.77280715189193</v>
      </c>
      <c r="J161" s="325">
        <f t="shared" si="22"/>
        <v>5.4187716608490111E-4</v>
      </c>
      <c r="K161" s="376">
        <f t="shared" si="23"/>
        <v>0.97764655003846856</v>
      </c>
      <c r="M161" s="333">
        <f>VLOOKUP(B161,'01_SINTETICO'!$B:$J,6,FALSE)</f>
        <v>0.20851911033000001</v>
      </c>
      <c r="N161" s="333">
        <f>VLOOKUP(B161,'01_SINTETICO'!$B:$J,7,FALSE)</f>
        <v>0.61187940000000007</v>
      </c>
      <c r="O161" s="161">
        <f t="shared" si="20"/>
        <v>62.555733099000001</v>
      </c>
      <c r="P161" s="161">
        <f t="shared" si="21"/>
        <v>183.56382000000002</v>
      </c>
    </row>
    <row r="162" spans="1:16" s="42" customFormat="1" ht="25.5">
      <c r="A162" s="166" t="s">
        <v>6259</v>
      </c>
      <c r="B162" s="171" t="s">
        <v>5936</v>
      </c>
      <c r="C162" s="171" t="s">
        <v>5937</v>
      </c>
      <c r="D162" s="304" t="s">
        <v>75</v>
      </c>
      <c r="E162" s="304" t="s">
        <v>2</v>
      </c>
      <c r="F162" s="174">
        <v>15</v>
      </c>
      <c r="G162" s="337">
        <f t="shared" si="17"/>
        <v>176.53444703052915</v>
      </c>
      <c r="H162" s="337">
        <f t="shared" si="18"/>
        <v>132.97677218892002</v>
      </c>
      <c r="I162" s="338">
        <f t="shared" si="19"/>
        <v>309.51121921944917</v>
      </c>
      <c r="J162" s="325">
        <f t="shared" si="22"/>
        <v>5.5030192460225392E-4</v>
      </c>
      <c r="K162" s="376">
        <f t="shared" si="23"/>
        <v>0.97819685196307082</v>
      </c>
      <c r="M162" s="333">
        <f>VLOOKUP(B162,'01_SINTETICO'!$B:$J,6,FALSE)</f>
        <v>9.6617380636800014</v>
      </c>
      <c r="N162" s="333">
        <f>VLOOKUP(B162,'01_SINTETICO'!$B:$J,7,FALSE)</f>
        <v>7.1194331399999999</v>
      </c>
      <c r="O162" s="161">
        <f t="shared" si="20"/>
        <v>144.92607095520003</v>
      </c>
      <c r="P162" s="161">
        <f t="shared" si="21"/>
        <v>106.7914971</v>
      </c>
    </row>
    <row r="163" spans="1:16" s="42" customFormat="1">
      <c r="A163" s="166" t="s">
        <v>6194</v>
      </c>
      <c r="B163" s="171" t="s">
        <v>5830</v>
      </c>
      <c r="C163" s="171" t="s">
        <v>5831</v>
      </c>
      <c r="D163" s="304" t="s">
        <v>75</v>
      </c>
      <c r="E163" s="304" t="s">
        <v>2</v>
      </c>
      <c r="F163" s="174">
        <v>2</v>
      </c>
      <c r="G163" s="337">
        <f t="shared" si="17"/>
        <v>253.89586436815637</v>
      </c>
      <c r="H163" s="337">
        <f t="shared" si="18"/>
        <v>53.934150504960002</v>
      </c>
      <c r="I163" s="338">
        <f t="shared" si="19"/>
        <v>307.8300148731164</v>
      </c>
      <c r="J163" s="325">
        <f t="shared" si="22"/>
        <v>5.4731279228656675E-4</v>
      </c>
      <c r="K163" s="376">
        <f t="shared" si="23"/>
        <v>0.97874416475535742</v>
      </c>
      <c r="M163" s="333">
        <f>VLOOKUP(B163,'01_SINTETICO'!$B:$J,6,FALSE)</f>
        <v>104.217988822</v>
      </c>
      <c r="N163" s="333">
        <f>VLOOKUP(B163,'01_SINTETICO'!$B:$J,7,FALSE)</f>
        <v>21.656822399999999</v>
      </c>
      <c r="O163" s="161">
        <f t="shared" si="20"/>
        <v>208.43597764399999</v>
      </c>
      <c r="P163" s="161">
        <f t="shared" si="21"/>
        <v>43.313644799999999</v>
      </c>
    </row>
    <row r="164" spans="1:16" s="42" customFormat="1" ht="38.25">
      <c r="A164" s="166" t="s">
        <v>123</v>
      </c>
      <c r="B164" s="171" t="s">
        <v>5661</v>
      </c>
      <c r="C164" s="171" t="s">
        <v>5662</v>
      </c>
      <c r="D164" s="304" t="s">
        <v>75</v>
      </c>
      <c r="E164" s="304" t="s">
        <v>93</v>
      </c>
      <c r="F164" s="174">
        <v>0.44</v>
      </c>
      <c r="G164" s="337">
        <f t="shared" si="17"/>
        <v>207.10309516252755</v>
      </c>
      <c r="H164" s="337">
        <f t="shared" si="18"/>
        <v>91.57023112362738</v>
      </c>
      <c r="I164" s="338">
        <f t="shared" si="19"/>
        <v>298.67332628615492</v>
      </c>
      <c r="J164" s="325">
        <f t="shared" si="22"/>
        <v>5.3103246692357659E-4</v>
      </c>
      <c r="K164" s="376">
        <f t="shared" si="23"/>
        <v>0.97927519722228096</v>
      </c>
      <c r="M164" s="333">
        <f>VLOOKUP(B164,'01_SINTETICO'!$B:$J,6,FALSE)</f>
        <v>386.41232463845995</v>
      </c>
      <c r="N164" s="333">
        <f>VLOOKUP(B164,'01_SINTETICO'!$B:$J,7,FALSE)</f>
        <v>167.13312049839999</v>
      </c>
      <c r="O164" s="161">
        <f t="shared" si="20"/>
        <v>170.02142284092238</v>
      </c>
      <c r="P164" s="161">
        <f t="shared" si="21"/>
        <v>73.538573019295995</v>
      </c>
    </row>
    <row r="165" spans="1:16" s="42" customFormat="1" ht="25.5">
      <c r="A165" s="166" t="s">
        <v>6356</v>
      </c>
      <c r="B165" s="171" t="s">
        <v>6121</v>
      </c>
      <c r="C165" s="171" t="s">
        <v>6122</v>
      </c>
      <c r="D165" s="304" t="s">
        <v>75</v>
      </c>
      <c r="E165" s="304" t="s">
        <v>2</v>
      </c>
      <c r="F165" s="174">
        <v>1</v>
      </c>
      <c r="G165" s="337">
        <f t="shared" si="17"/>
        <v>280.59870753770139</v>
      </c>
      <c r="H165" s="337">
        <f t="shared" si="18"/>
        <v>19.923615708027683</v>
      </c>
      <c r="I165" s="338">
        <f t="shared" si="19"/>
        <v>300.52232324572907</v>
      </c>
      <c r="J165" s="325">
        <f t="shared" si="22"/>
        <v>5.3431992961395461E-4</v>
      </c>
      <c r="K165" s="376">
        <f t="shared" si="23"/>
        <v>0.9798095171518949</v>
      </c>
      <c r="M165" s="333">
        <f>VLOOKUP(B165,'01_SINTETICO'!$B:$J,6,FALSE)</f>
        <v>230.35769439101995</v>
      </c>
      <c r="N165" s="333">
        <f>VLOOKUP(B165,'01_SINTETICO'!$B:$J,7,FALSE)</f>
        <v>16.0003338484</v>
      </c>
      <c r="O165" s="161">
        <f t="shared" si="20"/>
        <v>230.35769439101995</v>
      </c>
      <c r="P165" s="161">
        <f t="shared" si="21"/>
        <v>16.0003338484</v>
      </c>
    </row>
    <row r="166" spans="1:16" s="42" customFormat="1">
      <c r="A166" s="166" t="s">
        <v>6246</v>
      </c>
      <c r="B166" s="171" t="s">
        <v>5914</v>
      </c>
      <c r="C166" s="171" t="s">
        <v>5915</v>
      </c>
      <c r="D166" s="304" t="s">
        <v>75</v>
      </c>
      <c r="E166" s="304" t="s">
        <v>2</v>
      </c>
      <c r="F166" s="174">
        <f>12+160</f>
        <v>172</v>
      </c>
      <c r="G166" s="337">
        <f t="shared" si="17"/>
        <v>138.09007205538165</v>
      </c>
      <c r="H166" s="337">
        <f t="shared" si="18"/>
        <v>154.611231447552</v>
      </c>
      <c r="I166" s="338">
        <f t="shared" si="19"/>
        <v>292.70130350293368</v>
      </c>
      <c r="J166" s="325">
        <f t="shared" si="22"/>
        <v>5.2041438451718401E-4</v>
      </c>
      <c r="K166" s="376">
        <f t="shared" si="23"/>
        <v>0.98032993153641212</v>
      </c>
      <c r="M166" s="333">
        <f>VLOOKUP(B166,'01_SINTETICO'!$B:$J,6,FALSE)</f>
        <v>0.65909962739999994</v>
      </c>
      <c r="N166" s="333">
        <f>VLOOKUP(B166,'01_SINTETICO'!$B:$J,7,FALSE)</f>
        <v>0.72189407999999999</v>
      </c>
      <c r="O166" s="161">
        <f t="shared" si="20"/>
        <v>113.36513591279999</v>
      </c>
      <c r="P166" s="161">
        <f t="shared" si="21"/>
        <v>124.16578176</v>
      </c>
    </row>
    <row r="167" spans="1:16" s="42" customFormat="1">
      <c r="A167" s="166" t="s">
        <v>6200</v>
      </c>
      <c r="B167" s="171" t="s">
        <v>5844</v>
      </c>
      <c r="C167" s="171" t="s">
        <v>5845</v>
      </c>
      <c r="D167" s="304" t="s">
        <v>75</v>
      </c>
      <c r="E167" s="304" t="s">
        <v>2</v>
      </c>
      <c r="F167" s="174">
        <f>316+316+336</f>
        <v>968</v>
      </c>
      <c r="G167" s="337">
        <f t="shared" si="17"/>
        <v>115.69607024740105</v>
      </c>
      <c r="H167" s="337">
        <f t="shared" si="18"/>
        <v>174.02752562933759</v>
      </c>
      <c r="I167" s="338">
        <f t="shared" si="19"/>
        <v>289.72359587673861</v>
      </c>
      <c r="J167" s="325">
        <f t="shared" si="22"/>
        <v>5.1512010716681718E-4</v>
      </c>
      <c r="K167" s="376">
        <f t="shared" si="23"/>
        <v>0.98084505164357894</v>
      </c>
      <c r="M167" s="333">
        <f>VLOOKUP(B167,'01_SINTETICO'!$B:$J,6,FALSE)</f>
        <v>9.8120625339999989E-2</v>
      </c>
      <c r="N167" s="333">
        <f>VLOOKUP(B167,'01_SINTETICO'!$B:$J,7,FALSE)</f>
        <v>0.14437881599999999</v>
      </c>
      <c r="O167" s="161">
        <f t="shared" si="20"/>
        <v>94.98076532911999</v>
      </c>
      <c r="P167" s="161">
        <f t="shared" si="21"/>
        <v>139.75869388799998</v>
      </c>
    </row>
    <row r="168" spans="1:16" s="42" customFormat="1">
      <c r="A168" s="166" t="s">
        <v>6305</v>
      </c>
      <c r="B168" s="171" t="s">
        <v>6007</v>
      </c>
      <c r="C168" s="171" t="s">
        <v>6008</v>
      </c>
      <c r="D168" s="304" t="s">
        <v>75</v>
      </c>
      <c r="E168" s="304" t="s">
        <v>78</v>
      </c>
      <c r="F168" s="174">
        <v>25</v>
      </c>
      <c r="G168" s="337">
        <f t="shared" si="17"/>
        <v>195.56591717799498</v>
      </c>
      <c r="H168" s="337">
        <f t="shared" si="18"/>
        <v>85.618924710000002</v>
      </c>
      <c r="I168" s="338">
        <f t="shared" si="19"/>
        <v>281.18484188799499</v>
      </c>
      <c r="J168" s="325">
        <f t="shared" si="22"/>
        <v>4.9993845150483223E-4</v>
      </c>
      <c r="K168" s="376">
        <f t="shared" si="23"/>
        <v>0.9813449900950838</v>
      </c>
      <c r="M168" s="333">
        <f>VLOOKUP(B168,'01_SINTETICO'!$B:$J,6,FALSE)</f>
        <v>6.421998758</v>
      </c>
      <c r="N168" s="333">
        <f>VLOOKUP(B168,'01_SINTETICO'!$B:$J,7,FALSE)</f>
        <v>2.7503670000000002</v>
      </c>
      <c r="O168" s="161">
        <f t="shared" si="20"/>
        <v>160.54996894999999</v>
      </c>
      <c r="P168" s="161">
        <f t="shared" si="21"/>
        <v>68.759174999999999</v>
      </c>
    </row>
    <row r="169" spans="1:16" s="42" customFormat="1">
      <c r="A169" s="166" t="s">
        <v>6205</v>
      </c>
      <c r="B169" s="171" t="s">
        <v>5854</v>
      </c>
      <c r="C169" s="171" t="s">
        <v>5855</v>
      </c>
      <c r="D169" s="304" t="s">
        <v>75</v>
      </c>
      <c r="E169" s="304" t="s">
        <v>2</v>
      </c>
      <c r="F169" s="174">
        <f>316+316+160</f>
        <v>792</v>
      </c>
      <c r="G169" s="337">
        <f t="shared" si="17"/>
        <v>118.59706857795825</v>
      </c>
      <c r="H169" s="337">
        <f t="shared" si="18"/>
        <v>156.62477306640386</v>
      </c>
      <c r="I169" s="338">
        <f t="shared" si="19"/>
        <v>275.22184164436214</v>
      </c>
      <c r="J169" s="325">
        <f t="shared" si="22"/>
        <v>4.8933641091079404E-4</v>
      </c>
      <c r="K169" s="376">
        <f t="shared" si="23"/>
        <v>0.98183432650599456</v>
      </c>
      <c r="M169" s="333">
        <f>VLOOKUP(B169,'01_SINTETICO'!$B:$J,6,FALSE)</f>
        <v>0.12293224978</v>
      </c>
      <c r="N169" s="333">
        <f>VLOOKUP(B169,'01_SINTETICO'!$B:$J,7,FALSE)</f>
        <v>0.1588166976</v>
      </c>
      <c r="O169" s="161">
        <f t="shared" si="20"/>
        <v>97.362341825759998</v>
      </c>
      <c r="P169" s="161">
        <f t="shared" si="21"/>
        <v>125.7828244992</v>
      </c>
    </row>
    <row r="170" spans="1:16" s="42" customFormat="1">
      <c r="A170" s="166" t="s">
        <v>6206</v>
      </c>
      <c r="B170" s="171" t="s">
        <v>5856</v>
      </c>
      <c r="C170" s="171" t="s">
        <v>5857</v>
      </c>
      <c r="D170" s="304" t="s">
        <v>75</v>
      </c>
      <c r="E170" s="304" t="s">
        <v>2</v>
      </c>
      <c r="F170" s="174">
        <f>5+15+5</f>
        <v>25</v>
      </c>
      <c r="G170" s="337">
        <f t="shared" si="17"/>
        <v>103.16486612492234</v>
      </c>
      <c r="H170" s="337">
        <f t="shared" si="18"/>
        <v>164.79879320960001</v>
      </c>
      <c r="I170" s="338">
        <f t="shared" si="19"/>
        <v>267.96365933452233</v>
      </c>
      <c r="J170" s="325">
        <f t="shared" si="22"/>
        <v>4.7643157436143806E-4</v>
      </c>
      <c r="K170" s="376">
        <f t="shared" si="23"/>
        <v>0.98231075808035595</v>
      </c>
      <c r="M170" s="333">
        <f>VLOOKUP(B170,'01_SINTETICO'!$B:$J,6,FALSE)</f>
        <v>3.3877306009333337</v>
      </c>
      <c r="N170" s="333">
        <f>VLOOKUP(B170,'01_SINTETICO'!$B:$J,7,FALSE)</f>
        <v>5.2938899199999998</v>
      </c>
      <c r="O170" s="161">
        <f t="shared" si="20"/>
        <v>84.693265023333339</v>
      </c>
      <c r="P170" s="161">
        <f t="shared" si="21"/>
        <v>132.34724800000001</v>
      </c>
    </row>
    <row r="171" spans="1:16" s="42" customFormat="1">
      <c r="A171" s="166" t="s">
        <v>6245</v>
      </c>
      <c r="B171" s="171" t="s">
        <v>5912</v>
      </c>
      <c r="C171" s="171" t="s">
        <v>5913</v>
      </c>
      <c r="D171" s="304" t="s">
        <v>75</v>
      </c>
      <c r="E171" s="304" t="s">
        <v>2</v>
      </c>
      <c r="F171" s="174">
        <f>4+8</f>
        <v>12</v>
      </c>
      <c r="G171" s="337">
        <f t="shared" si="17"/>
        <v>161.46153673631278</v>
      </c>
      <c r="H171" s="337">
        <f t="shared" si="18"/>
        <v>107.86830100992002</v>
      </c>
      <c r="I171" s="338">
        <f t="shared" si="19"/>
        <v>269.32983774623278</v>
      </c>
      <c r="J171" s="325">
        <f t="shared" si="22"/>
        <v>4.7886059974930703E-4</v>
      </c>
      <c r="K171" s="376">
        <f t="shared" si="23"/>
        <v>0.98278961868010528</v>
      </c>
      <c r="M171" s="333">
        <f>VLOOKUP(B171,'01_SINTETICO'!$B:$J,6,FALSE)</f>
        <v>11.045996274</v>
      </c>
      <c r="N171" s="333">
        <f>VLOOKUP(B171,'01_SINTETICO'!$B:$J,7,FALSE)</f>
        <v>7.2189408000000004</v>
      </c>
      <c r="O171" s="161">
        <f t="shared" si="20"/>
        <v>132.55195528799999</v>
      </c>
      <c r="P171" s="161">
        <f t="shared" si="21"/>
        <v>86.627289600000012</v>
      </c>
    </row>
    <row r="172" spans="1:16" s="42" customFormat="1">
      <c r="A172" s="166" t="s">
        <v>6192</v>
      </c>
      <c r="B172" s="171" t="s">
        <v>5826</v>
      </c>
      <c r="C172" s="171" t="s">
        <v>5827</v>
      </c>
      <c r="D172" s="304" t="s">
        <v>75</v>
      </c>
      <c r="E172" s="304" t="s">
        <v>78</v>
      </c>
      <c r="F172" s="174">
        <f>1+1+2</f>
        <v>4</v>
      </c>
      <c r="G172" s="337">
        <f t="shared" si="17"/>
        <v>185.46006961481064</v>
      </c>
      <c r="H172" s="337">
        <f t="shared" si="18"/>
        <v>80.301957418496002</v>
      </c>
      <c r="I172" s="338">
        <f t="shared" si="19"/>
        <v>265.76202703330665</v>
      </c>
      <c r="J172" s="325">
        <f t="shared" si="22"/>
        <v>4.7251713631398732E-4</v>
      </c>
      <c r="K172" s="376">
        <f t="shared" si="23"/>
        <v>0.9832621358164193</v>
      </c>
      <c r="M172" s="333">
        <f>VLOOKUP(B172,'01_SINTETICO'!$B:$J,6,FALSE)</f>
        <v>38.063391678599999</v>
      </c>
      <c r="N172" s="333">
        <f>VLOOKUP(B172,'01_SINTETICO'!$B:$J,7,FALSE)</f>
        <v>16.122301119999999</v>
      </c>
      <c r="O172" s="161">
        <f t="shared" si="20"/>
        <v>152.25356671439999</v>
      </c>
      <c r="P172" s="161">
        <f t="shared" si="21"/>
        <v>64.489204479999998</v>
      </c>
    </row>
    <row r="173" spans="1:16" s="42" customFormat="1" ht="25.5">
      <c r="A173" s="166" t="s">
        <v>6237</v>
      </c>
      <c r="B173" s="171" t="s">
        <v>5900</v>
      </c>
      <c r="C173" s="171" t="s">
        <v>5901</v>
      </c>
      <c r="D173" s="304" t="s">
        <v>75</v>
      </c>
      <c r="E173" s="304" t="s">
        <v>2</v>
      </c>
      <c r="F173" s="174">
        <f>2+6</f>
        <v>8</v>
      </c>
      <c r="G173" s="337">
        <f t="shared" si="17"/>
        <v>121.37297904302574</v>
      </c>
      <c r="H173" s="337">
        <f t="shared" si="18"/>
        <v>135.88163310895362</v>
      </c>
      <c r="I173" s="338">
        <f t="shared" si="19"/>
        <v>257.25461215197936</v>
      </c>
      <c r="J173" s="325">
        <f t="shared" si="22"/>
        <v>4.5739120067136079E-4</v>
      </c>
      <c r="K173" s="376">
        <f t="shared" si="23"/>
        <v>0.98371952701709064</v>
      </c>
      <c r="M173" s="333">
        <f>VLOOKUP(B173,'01_SINTETICO'!$B:$J,6,FALSE)</f>
        <v>12.455153419570001</v>
      </c>
      <c r="N173" s="333">
        <f>VLOOKUP(B173,'01_SINTETICO'!$B:$J,7,FALSE)</f>
        <v>13.640542996000001</v>
      </c>
      <c r="O173" s="161">
        <f t="shared" si="20"/>
        <v>99.641227356560009</v>
      </c>
      <c r="P173" s="161">
        <f t="shared" si="21"/>
        <v>109.12434396800001</v>
      </c>
    </row>
    <row r="174" spans="1:16" s="42" customFormat="1" ht="25.5">
      <c r="A174" s="166" t="s">
        <v>6267</v>
      </c>
      <c r="B174" s="171" t="s">
        <v>5948</v>
      </c>
      <c r="C174" s="171" t="s">
        <v>5949</v>
      </c>
      <c r="D174" s="374" t="s">
        <v>75</v>
      </c>
      <c r="E174" s="374" t="s">
        <v>2</v>
      </c>
      <c r="F174" s="174">
        <v>7</v>
      </c>
      <c r="G174" s="337">
        <f t="shared" si="17"/>
        <v>142.75974035577553</v>
      </c>
      <c r="H174" s="337">
        <f t="shared" si="18"/>
        <v>113.86257492320483</v>
      </c>
      <c r="I174" s="338">
        <f t="shared" si="19"/>
        <v>256.62231527898035</v>
      </c>
      <c r="J174" s="325">
        <f t="shared" si="22"/>
        <v>4.5626699526449754E-4</v>
      </c>
      <c r="K174" s="376">
        <f t="shared" si="23"/>
        <v>0.98417579401235511</v>
      </c>
      <c r="M174" s="333">
        <f>VLOOKUP(B174,'01_SINTETICO'!$B:$J,6,FALSE)</f>
        <v>16.742671884289997</v>
      </c>
      <c r="N174" s="333">
        <f>VLOOKUP(B174,'01_SINTETICO'!$B:$J,7,FALSE)</f>
        <v>13.063027732000002</v>
      </c>
      <c r="O174" s="161">
        <f t="shared" si="20"/>
        <v>117.19870319002999</v>
      </c>
      <c r="P174" s="161">
        <f t="shared" si="21"/>
        <v>91.44119412400002</v>
      </c>
    </row>
    <row r="175" spans="1:16" s="42" customFormat="1" ht="25.5">
      <c r="A175" s="166" t="s">
        <v>6261</v>
      </c>
      <c r="B175" s="326" t="s">
        <v>5940</v>
      </c>
      <c r="C175" s="326" t="s">
        <v>5941</v>
      </c>
      <c r="D175" s="327" t="s">
        <v>75</v>
      </c>
      <c r="E175" s="327" t="s">
        <v>2</v>
      </c>
      <c r="F175" s="174">
        <v>6</v>
      </c>
      <c r="G175" s="337">
        <f t="shared" si="17"/>
        <v>142.57861119489115</v>
      </c>
      <c r="H175" s="337">
        <f t="shared" si="18"/>
        <v>112.51827443102401</v>
      </c>
      <c r="I175" s="338">
        <f t="shared" si="19"/>
        <v>255.09688562591515</v>
      </c>
      <c r="J175" s="325">
        <f t="shared" si="22"/>
        <v>4.5355482581214583E-4</v>
      </c>
      <c r="K175" s="376">
        <f t="shared" si="23"/>
        <v>0.98462934883816722</v>
      </c>
      <c r="M175" s="333">
        <f>VLOOKUP(B175,'01_SINTETICO'!$B:$J,6,FALSE)</f>
        <v>19.508334180949998</v>
      </c>
      <c r="N175" s="333">
        <f>VLOOKUP(B175,'01_SINTETICO'!$B:$J,7,FALSE)</f>
        <v>15.060268019999999</v>
      </c>
      <c r="O175" s="161">
        <f t="shared" si="20"/>
        <v>117.05000508569998</v>
      </c>
      <c r="P175" s="161">
        <f t="shared" si="21"/>
        <v>90.36160812</v>
      </c>
    </row>
    <row r="176" spans="1:16" s="42" customFormat="1">
      <c r="A176" s="166" t="s">
        <v>6198</v>
      </c>
      <c r="B176" s="171" t="s">
        <v>5838</v>
      </c>
      <c r="C176" s="171" t="s">
        <v>5839</v>
      </c>
      <c r="D176" s="304" t="s">
        <v>75</v>
      </c>
      <c r="E176" s="304" t="s">
        <v>2</v>
      </c>
      <c r="F176" s="174">
        <v>12</v>
      </c>
      <c r="G176" s="337">
        <f t="shared" si="17"/>
        <v>142.4591767363128</v>
      </c>
      <c r="H176" s="337">
        <f t="shared" si="18"/>
        <v>107.86830100992002</v>
      </c>
      <c r="I176" s="338">
        <f t="shared" si="19"/>
        <v>250.32747774623283</v>
      </c>
      <c r="J176" s="325">
        <f t="shared" si="22"/>
        <v>4.4507495764445451E-4</v>
      </c>
      <c r="K176" s="376">
        <f t="shared" si="23"/>
        <v>0.98507442379581167</v>
      </c>
      <c r="M176" s="333">
        <f>VLOOKUP(B176,'01_SINTETICO'!$B:$J,6,FALSE)</f>
        <v>9.7459962739999995</v>
      </c>
      <c r="N176" s="333">
        <f>VLOOKUP(B176,'01_SINTETICO'!$B:$J,7,FALSE)</f>
        <v>7.2189408000000004</v>
      </c>
      <c r="O176" s="161">
        <f t="shared" si="20"/>
        <v>116.95195528799999</v>
      </c>
      <c r="P176" s="161">
        <f t="shared" si="21"/>
        <v>86.627289600000012</v>
      </c>
    </row>
    <row r="177" spans="1:16" s="42" customFormat="1" ht="38.25">
      <c r="A177" s="166" t="s">
        <v>6174</v>
      </c>
      <c r="B177" s="171" t="s">
        <v>5775</v>
      </c>
      <c r="C177" s="171" t="s">
        <v>5776</v>
      </c>
      <c r="D177" s="304" t="s">
        <v>75</v>
      </c>
      <c r="E177" s="304" t="s">
        <v>2</v>
      </c>
      <c r="F177" s="174">
        <v>1</v>
      </c>
      <c r="G177" s="337">
        <f t="shared" si="17"/>
        <v>125.49162330647782</v>
      </c>
      <c r="H177" s="337">
        <f t="shared" si="18"/>
        <v>121.94647693562898</v>
      </c>
      <c r="I177" s="338">
        <f t="shared" si="19"/>
        <v>247.4381002421068</v>
      </c>
      <c r="J177" s="325">
        <f t="shared" si="22"/>
        <v>4.3993772867604138E-4</v>
      </c>
      <c r="K177" s="376">
        <f t="shared" si="23"/>
        <v>0.98551436152448768</v>
      </c>
      <c r="M177" s="333">
        <f>VLOOKUP(B177,'01_SINTETICO'!$B:$J,6,FALSE)</f>
        <v>103.02243108651</v>
      </c>
      <c r="N177" s="333">
        <f>VLOOKUP(B177,'01_SINTETICO'!$B:$J,7,FALSE)</f>
        <v>97.933245210110002</v>
      </c>
      <c r="O177" s="161">
        <f t="shared" si="20"/>
        <v>103.02243108651</v>
      </c>
      <c r="P177" s="161">
        <f t="shared" si="21"/>
        <v>97.933245210110002</v>
      </c>
    </row>
    <row r="178" spans="1:16" s="42" customFormat="1" ht="25.5">
      <c r="A178" s="166" t="s">
        <v>6265</v>
      </c>
      <c r="B178" s="171" t="s">
        <v>5946</v>
      </c>
      <c r="C178" s="171" t="s">
        <v>5947</v>
      </c>
      <c r="D178" s="304" t="s">
        <v>75</v>
      </c>
      <c r="E178" s="304" t="s">
        <v>2</v>
      </c>
      <c r="F178" s="174">
        <v>6</v>
      </c>
      <c r="G178" s="337">
        <f t="shared" si="17"/>
        <v>131.76188319489111</v>
      </c>
      <c r="H178" s="337">
        <f t="shared" si="18"/>
        <v>112.51827443102401</v>
      </c>
      <c r="I178" s="338">
        <f t="shared" si="19"/>
        <v>244.28015762591514</v>
      </c>
      <c r="J178" s="325">
        <f t="shared" si="22"/>
        <v>4.3432299876784507E-4</v>
      </c>
      <c r="K178" s="376">
        <f t="shared" si="23"/>
        <v>0.98594868452325557</v>
      </c>
      <c r="M178" s="333">
        <f>VLOOKUP(B178,'01_SINTETICO'!$B:$J,6,FALSE)</f>
        <v>18.028334180949994</v>
      </c>
      <c r="N178" s="333">
        <f>VLOOKUP(B178,'01_SINTETICO'!$B:$J,7,FALSE)</f>
        <v>15.060268019999999</v>
      </c>
      <c r="O178" s="161">
        <f t="shared" si="20"/>
        <v>108.17000508569996</v>
      </c>
      <c r="P178" s="161">
        <f t="shared" si="21"/>
        <v>90.36160812</v>
      </c>
    </row>
    <row r="179" spans="1:16" s="42" customFormat="1">
      <c r="A179" s="166" t="s">
        <v>6283</v>
      </c>
      <c r="B179" s="171" t="s">
        <v>5966</v>
      </c>
      <c r="C179" s="171" t="s">
        <v>5967</v>
      </c>
      <c r="D179" s="304" t="s">
        <v>75</v>
      </c>
      <c r="E179" s="304" t="s">
        <v>2</v>
      </c>
      <c r="F179" s="174">
        <v>3</v>
      </c>
      <c r="G179" s="337">
        <f t="shared" si="17"/>
        <v>209.32388865157353</v>
      </c>
      <c r="H179" s="337">
        <f t="shared" si="18"/>
        <v>36.855002845056006</v>
      </c>
      <c r="I179" s="338">
        <f t="shared" si="19"/>
        <v>246.17889149662955</v>
      </c>
      <c r="J179" s="325">
        <f t="shared" si="22"/>
        <v>4.3769889223625209E-4</v>
      </c>
      <c r="K179" s="376">
        <f t="shared" si="23"/>
        <v>0.98638638341549179</v>
      </c>
      <c r="M179" s="333">
        <f>VLOOKUP(B179,'01_SINTETICO'!$B:$J,6,FALSE)</f>
        <v>57.281528241133337</v>
      </c>
      <c r="N179" s="333">
        <f>VLOOKUP(B179,'01_SINTETICO'!$B:$J,7,FALSE)</f>
        <v>9.8658857600000012</v>
      </c>
      <c r="O179" s="161">
        <f t="shared" si="20"/>
        <v>171.8445847234</v>
      </c>
      <c r="P179" s="161">
        <f t="shared" si="21"/>
        <v>29.597657280000004</v>
      </c>
    </row>
    <row r="180" spans="1:16" s="42" customFormat="1" ht="25.5">
      <c r="A180" s="166" t="s">
        <v>6273</v>
      </c>
      <c r="B180" s="171" t="s">
        <v>5956</v>
      </c>
      <c r="C180" s="171" t="s">
        <v>5957</v>
      </c>
      <c r="D180" s="304" t="s">
        <v>75</v>
      </c>
      <c r="E180" s="304" t="s">
        <v>2</v>
      </c>
      <c r="F180" s="174">
        <v>4</v>
      </c>
      <c r="G180" s="337">
        <f t="shared" si="17"/>
        <v>198.57889789475684</v>
      </c>
      <c r="H180" s="337">
        <f t="shared" si="18"/>
        <v>42.342889881211036</v>
      </c>
      <c r="I180" s="338">
        <f t="shared" si="19"/>
        <v>240.92178777596786</v>
      </c>
      <c r="J180" s="325">
        <f t="shared" si="22"/>
        <v>4.2835191508107953E-4</v>
      </c>
      <c r="K180" s="376">
        <f t="shared" si="23"/>
        <v>0.98681473533057285</v>
      </c>
      <c r="M180" s="333">
        <f>VLOOKUP(B180,'01_SINTETICO'!$B:$J,6,FALSE)</f>
        <v>40.755869365149998</v>
      </c>
      <c r="N180" s="333">
        <f>VLOOKUP(B180,'01_SINTETICO'!$B:$J,7,FALSE)</f>
        <v>8.501222671299999</v>
      </c>
      <c r="O180" s="161">
        <f t="shared" si="20"/>
        <v>163.02347746059999</v>
      </c>
      <c r="P180" s="161">
        <f t="shared" si="21"/>
        <v>34.004890685199996</v>
      </c>
    </row>
    <row r="181" spans="1:16" s="42" customFormat="1" ht="25.5">
      <c r="A181" s="166" t="s">
        <v>6186</v>
      </c>
      <c r="B181" s="171" t="s">
        <v>5814</v>
      </c>
      <c r="C181" s="171" t="s">
        <v>5815</v>
      </c>
      <c r="D181" s="304" t="s">
        <v>75</v>
      </c>
      <c r="E181" s="304" t="s">
        <v>2</v>
      </c>
      <c r="F181" s="174">
        <v>15</v>
      </c>
      <c r="G181" s="337">
        <f t="shared" si="17"/>
        <v>90.553485920391026</v>
      </c>
      <c r="H181" s="337">
        <f t="shared" si="18"/>
        <v>134.83537626240002</v>
      </c>
      <c r="I181" s="338">
        <f t="shared" si="19"/>
        <v>225.38886218279106</v>
      </c>
      <c r="J181" s="325">
        <f t="shared" si="22"/>
        <v>4.0073482620725667E-4</v>
      </c>
      <c r="K181" s="376">
        <f t="shared" si="23"/>
        <v>0.98721547015678013</v>
      </c>
      <c r="M181" s="333">
        <f>VLOOKUP(B181,'01_SINTETICO'!$B:$J,6,FALSE)</f>
        <v>4.9559962740000012</v>
      </c>
      <c r="N181" s="333">
        <f>VLOOKUP(B181,'01_SINTETICO'!$B:$J,7,FALSE)</f>
        <v>7.2189408000000004</v>
      </c>
      <c r="O181" s="161">
        <f t="shared" si="20"/>
        <v>74.339944110000019</v>
      </c>
      <c r="P181" s="161">
        <f t="shared" si="21"/>
        <v>108.28411200000001</v>
      </c>
    </row>
    <row r="182" spans="1:16" s="42" customFormat="1">
      <c r="A182" s="166" t="s">
        <v>6298</v>
      </c>
      <c r="B182" s="171" t="s">
        <v>5991</v>
      </c>
      <c r="C182" s="171" t="s">
        <v>5992</v>
      </c>
      <c r="D182" s="304" t="s">
        <v>75</v>
      </c>
      <c r="E182" s="304" t="s">
        <v>78</v>
      </c>
      <c r="F182" s="174">
        <v>10</v>
      </c>
      <c r="G182" s="337">
        <f t="shared" si="17"/>
        <v>191.02973093255741</v>
      </c>
      <c r="H182" s="337">
        <f t="shared" si="18"/>
        <v>38.95244203136</v>
      </c>
      <c r="I182" s="338">
        <f t="shared" si="19"/>
        <v>229.98217296391741</v>
      </c>
      <c r="J182" s="325">
        <f t="shared" si="22"/>
        <v>4.0890159886746813E-4</v>
      </c>
      <c r="K182" s="376">
        <f t="shared" si="23"/>
        <v>0.98762437175564755</v>
      </c>
      <c r="M182" s="333">
        <f>VLOOKUP(B182,'01_SINTETICO'!$B:$J,6,FALSE)</f>
        <v>15.6825983854</v>
      </c>
      <c r="N182" s="333">
        <f>VLOOKUP(B182,'01_SINTETICO'!$B:$J,7,FALSE)</f>
        <v>3.12820768</v>
      </c>
      <c r="O182" s="161">
        <f t="shared" si="20"/>
        <v>156.82598385400001</v>
      </c>
      <c r="P182" s="161">
        <f t="shared" si="21"/>
        <v>31.282076799999999</v>
      </c>
    </row>
    <row r="183" spans="1:16" s="42" customFormat="1" ht="51">
      <c r="A183" s="166" t="s">
        <v>6349</v>
      </c>
      <c r="B183" s="171" t="s">
        <v>6105</v>
      </c>
      <c r="C183" s="171" t="s">
        <v>6106</v>
      </c>
      <c r="D183" s="304" t="s">
        <v>75</v>
      </c>
      <c r="E183" s="304" t="s">
        <v>2</v>
      </c>
      <c r="F183" s="174">
        <v>7</v>
      </c>
      <c r="G183" s="337">
        <f t="shared" si="17"/>
        <v>213.95194580983861</v>
      </c>
      <c r="H183" s="337">
        <f t="shared" si="18"/>
        <v>14.48614601896</v>
      </c>
      <c r="I183" s="338">
        <f t="shared" si="19"/>
        <v>228.4380918287986</v>
      </c>
      <c r="J183" s="325">
        <f t="shared" si="22"/>
        <v>4.0615626762377109E-4</v>
      </c>
      <c r="K183" s="376">
        <f t="shared" si="23"/>
        <v>0.98803052802327129</v>
      </c>
      <c r="M183" s="333">
        <f>VLOOKUP(B183,'01_SINTETICO'!$B:$J,6,FALSE)</f>
        <v>25.091998757999999</v>
      </c>
      <c r="N183" s="333">
        <f>VLOOKUP(B183,'01_SINTETICO'!$B:$J,7,FALSE)</f>
        <v>1.6619413999999999</v>
      </c>
      <c r="O183" s="161">
        <f t="shared" si="20"/>
        <v>175.643991306</v>
      </c>
      <c r="P183" s="161">
        <f t="shared" si="21"/>
        <v>11.633589799999999</v>
      </c>
    </row>
    <row r="184" spans="1:16" s="42" customFormat="1" ht="38.25">
      <c r="A184" s="166" t="s">
        <v>6329</v>
      </c>
      <c r="B184" s="171" t="s">
        <v>6063</v>
      </c>
      <c r="C184" s="171" t="s">
        <v>6064</v>
      </c>
      <c r="D184" s="304" t="s">
        <v>75</v>
      </c>
      <c r="E184" s="304" t="s">
        <v>2</v>
      </c>
      <c r="F184" s="174">
        <v>12</v>
      </c>
      <c r="G184" s="337">
        <f t="shared" si="17"/>
        <v>202.43943878726259</v>
      </c>
      <c r="H184" s="337">
        <f t="shared" si="18"/>
        <v>21.246945223680004</v>
      </c>
      <c r="I184" s="338">
        <f t="shared" si="19"/>
        <v>223.68638401094259</v>
      </c>
      <c r="J184" s="325">
        <f t="shared" si="22"/>
        <v>3.9770786964999765E-4</v>
      </c>
      <c r="K184" s="376">
        <f t="shared" si="23"/>
        <v>0.98842823589292128</v>
      </c>
      <c r="M184" s="333">
        <f>VLOOKUP(B184,'01_SINTETICO'!$B:$J,6,FALSE)</f>
        <v>13.849399254800003</v>
      </c>
      <c r="N184" s="333">
        <f>VLOOKUP(B184,'01_SINTETICO'!$B:$J,7,FALSE)</f>
        <v>1.4219232000000002</v>
      </c>
      <c r="O184" s="161">
        <f t="shared" si="20"/>
        <v>166.19279105760003</v>
      </c>
      <c r="P184" s="161">
        <f t="shared" si="21"/>
        <v>17.063078400000002</v>
      </c>
    </row>
    <row r="185" spans="1:16" s="42" customFormat="1">
      <c r="A185" s="166" t="s">
        <v>6346</v>
      </c>
      <c r="B185" s="171" t="s">
        <v>6099</v>
      </c>
      <c r="C185" s="171" t="s">
        <v>6100</v>
      </c>
      <c r="D185" s="304" t="s">
        <v>75</v>
      </c>
      <c r="E185" s="304" t="s">
        <v>2</v>
      </c>
      <c r="F185" s="174">
        <v>6</v>
      </c>
      <c r="G185" s="337">
        <f t="shared" si="17"/>
        <v>197.91499985096266</v>
      </c>
      <c r="H185" s="337">
        <f t="shared" si="18"/>
        <v>24.204743226467766</v>
      </c>
      <c r="I185" s="338">
        <f t="shared" si="19"/>
        <v>222.11974307743043</v>
      </c>
      <c r="J185" s="325">
        <f t="shared" si="22"/>
        <v>3.9492242774244229E-4</v>
      </c>
      <c r="K185" s="376">
        <f t="shared" si="23"/>
        <v>0.9888231583206637</v>
      </c>
      <c r="M185" s="333">
        <f>VLOOKUP(B185,'01_SINTETICO'!$B:$J,6,FALSE)</f>
        <v>27.079741653799999</v>
      </c>
      <c r="N185" s="333">
        <f>VLOOKUP(B185,'01_SINTETICO'!$B:$J,7,FALSE)</f>
        <v>3.2397396973000001</v>
      </c>
      <c r="O185" s="161">
        <f t="shared" si="20"/>
        <v>162.4784499228</v>
      </c>
      <c r="P185" s="161">
        <f t="shared" si="21"/>
        <v>19.438438183800002</v>
      </c>
    </row>
    <row r="186" spans="1:16" s="42" customFormat="1" ht="25.5">
      <c r="A186" s="166" t="s">
        <v>6321</v>
      </c>
      <c r="B186" s="171" t="s">
        <v>6045</v>
      </c>
      <c r="C186" s="171" t="s">
        <v>6046</v>
      </c>
      <c r="D186" s="304" t="s">
        <v>75</v>
      </c>
      <c r="E186" s="304" t="s">
        <v>2</v>
      </c>
      <c r="F186" s="174">
        <v>7</v>
      </c>
      <c r="G186" s="337">
        <f t="shared" si="17"/>
        <v>176.41058045967719</v>
      </c>
      <c r="H186" s="337">
        <f t="shared" si="18"/>
        <v>41.313504601600002</v>
      </c>
      <c r="I186" s="338">
        <f t="shared" si="19"/>
        <v>217.72408506127721</v>
      </c>
      <c r="J186" s="325">
        <f t="shared" si="22"/>
        <v>3.8710707593618879E-4</v>
      </c>
      <c r="K186" s="376">
        <f t="shared" si="23"/>
        <v>0.98921026539659984</v>
      </c>
      <c r="M186" s="333">
        <f>VLOOKUP(B186,'01_SINTETICO'!$B:$J,6,FALSE)</f>
        <v>20.689197516</v>
      </c>
      <c r="N186" s="333">
        <f>VLOOKUP(B186,'01_SINTETICO'!$B:$J,7,FALSE)</f>
        <v>4.739744</v>
      </c>
      <c r="O186" s="161">
        <f t="shared" si="20"/>
        <v>144.82438261199999</v>
      </c>
      <c r="P186" s="161">
        <f t="shared" si="21"/>
        <v>33.178207999999998</v>
      </c>
    </row>
    <row r="187" spans="1:16" s="42" customFormat="1">
      <c r="A187" s="166" t="s">
        <v>6275</v>
      </c>
      <c r="B187" s="171" t="s">
        <v>5908</v>
      </c>
      <c r="C187" s="171" t="s">
        <v>5909</v>
      </c>
      <c r="D187" s="304" t="s">
        <v>75</v>
      </c>
      <c r="E187" s="304" t="s">
        <v>2</v>
      </c>
      <c r="F187" s="174">
        <f>4+1</f>
        <v>5</v>
      </c>
      <c r="G187" s="337">
        <f t="shared" si="17"/>
        <v>175.70075525566415</v>
      </c>
      <c r="H187" s="337">
        <f t="shared" si="18"/>
        <v>37.454271184</v>
      </c>
      <c r="I187" s="338">
        <f t="shared" si="19"/>
        <v>213.15502643966414</v>
      </c>
      <c r="J187" s="325">
        <f t="shared" si="22"/>
        <v>3.7898342290856955E-4</v>
      </c>
      <c r="K187" s="376">
        <f t="shared" si="23"/>
        <v>0.98958924881950838</v>
      </c>
      <c r="M187" s="333">
        <f>VLOOKUP(B187,'01_SINTETICO'!$B:$J,6,FALSE)</f>
        <v>28.848330228333335</v>
      </c>
      <c r="N187" s="333">
        <f>VLOOKUP(B187,'01_SINTETICO'!$B:$J,7,FALSE)</f>
        <v>6.015784</v>
      </c>
      <c r="O187" s="161">
        <f t="shared" si="20"/>
        <v>144.24165114166667</v>
      </c>
      <c r="P187" s="161">
        <f t="shared" si="21"/>
        <v>30.07892</v>
      </c>
    </row>
    <row r="188" spans="1:16" s="42" customFormat="1" ht="51">
      <c r="A188" s="166" t="s">
        <v>6352</v>
      </c>
      <c r="B188" s="171" t="s">
        <v>6111</v>
      </c>
      <c r="C188" s="171" t="s">
        <v>6112</v>
      </c>
      <c r="D188" s="304" t="s">
        <v>75</v>
      </c>
      <c r="E188" s="304" t="s">
        <v>2</v>
      </c>
      <c r="F188" s="174">
        <v>1</v>
      </c>
      <c r="G188" s="337">
        <f t="shared" si="17"/>
        <v>210.71899418981968</v>
      </c>
      <c r="H188" s="337">
        <f t="shared" si="18"/>
        <v>3.1041741469200006</v>
      </c>
      <c r="I188" s="338">
        <f t="shared" si="19"/>
        <v>213.82316833673968</v>
      </c>
      <c r="J188" s="325">
        <f t="shared" si="22"/>
        <v>3.8017135972325217E-4</v>
      </c>
      <c r="K188" s="376">
        <f t="shared" si="23"/>
        <v>0.98996942017923162</v>
      </c>
      <c r="M188" s="333">
        <f>VLOOKUP(B188,'01_SINTETICO'!$B:$J,6,FALSE)</f>
        <v>172.98989753699999</v>
      </c>
      <c r="N188" s="333">
        <f>VLOOKUP(B188,'01_SINTETICO'!$B:$J,7,FALSE)</f>
        <v>2.4929121000000003</v>
      </c>
      <c r="O188" s="161">
        <f t="shared" si="20"/>
        <v>172.98989753699999</v>
      </c>
      <c r="P188" s="161">
        <f t="shared" si="21"/>
        <v>2.4929121000000003</v>
      </c>
    </row>
    <row r="189" spans="1:16" s="42" customFormat="1">
      <c r="A189" s="166" t="s">
        <v>6247</v>
      </c>
      <c r="B189" s="171" t="s">
        <v>5916</v>
      </c>
      <c r="C189" s="171" t="s">
        <v>5917</v>
      </c>
      <c r="D189" s="304" t="s">
        <v>75</v>
      </c>
      <c r="E189" s="304" t="s">
        <v>2</v>
      </c>
      <c r="F189" s="174">
        <f>9+12</f>
        <v>21</v>
      </c>
      <c r="G189" s="337">
        <f t="shared" si="17"/>
        <v>176.1871862147579</v>
      </c>
      <c r="H189" s="337">
        <f t="shared" si="18"/>
        <v>31.46158779456</v>
      </c>
      <c r="I189" s="338">
        <f t="shared" si="19"/>
        <v>207.64877400931789</v>
      </c>
      <c r="J189" s="325">
        <f t="shared" si="22"/>
        <v>3.691934666110016E-4</v>
      </c>
      <c r="K189" s="376">
        <f t="shared" si="23"/>
        <v>0.99033861364584264</v>
      </c>
      <c r="M189" s="333">
        <f>VLOOKUP(B189,'01_SINTETICO'!$B:$J,6,FALSE)</f>
        <v>6.8876660456666672</v>
      </c>
      <c r="N189" s="333">
        <f>VLOOKUP(B189,'01_SINTETICO'!$B:$J,7,FALSE)</f>
        <v>1.2031567999999999</v>
      </c>
      <c r="O189" s="161">
        <f t="shared" si="20"/>
        <v>144.640986959</v>
      </c>
      <c r="P189" s="161">
        <f t="shared" si="21"/>
        <v>25.266292799999999</v>
      </c>
    </row>
    <row r="190" spans="1:16" s="42" customFormat="1" ht="25.5">
      <c r="A190" s="166" t="s">
        <v>6270</v>
      </c>
      <c r="B190" s="171" t="s">
        <v>5950</v>
      </c>
      <c r="C190" s="171" t="s">
        <v>5951</v>
      </c>
      <c r="D190" s="304" t="s">
        <v>75</v>
      </c>
      <c r="E190" s="304" t="s">
        <v>2</v>
      </c>
      <c r="F190" s="174">
        <v>15</v>
      </c>
      <c r="G190" s="337">
        <f t="shared" si="17"/>
        <v>173.7495381899779</v>
      </c>
      <c r="H190" s="337">
        <f t="shared" si="18"/>
        <v>29.663782777727995</v>
      </c>
      <c r="I190" s="338">
        <f t="shared" si="19"/>
        <v>203.41332096770589</v>
      </c>
      <c r="J190" s="325">
        <f t="shared" si="22"/>
        <v>3.6166295457903231E-4</v>
      </c>
      <c r="K190" s="376">
        <f t="shared" si="23"/>
        <v>0.9907002766004217</v>
      </c>
      <c r="M190" s="333">
        <f>VLOOKUP(B190,'01_SINTETICO'!$B:$J,6,FALSE)</f>
        <v>9.5093198801399943</v>
      </c>
      <c r="N190" s="333">
        <f>VLOOKUP(B190,'01_SINTETICO'!$B:$J,7,FALSE)</f>
        <v>1.5881669759999997</v>
      </c>
      <c r="O190" s="161">
        <f t="shared" si="20"/>
        <v>142.63979820209991</v>
      </c>
      <c r="P190" s="161">
        <f t="shared" si="21"/>
        <v>23.822504639999995</v>
      </c>
    </row>
    <row r="191" spans="1:16" s="42" customFormat="1" ht="38.25">
      <c r="A191" s="166" t="s">
        <v>6326</v>
      </c>
      <c r="B191" s="171" t="s">
        <v>6055</v>
      </c>
      <c r="C191" s="171" t="s">
        <v>6056</v>
      </c>
      <c r="D191" s="304" t="s">
        <v>75</v>
      </c>
      <c r="E191" s="304" t="s">
        <v>2</v>
      </c>
      <c r="F191" s="174">
        <v>17</v>
      </c>
      <c r="G191" s="337">
        <f t="shared" si="17"/>
        <v>122.8316184345549</v>
      </c>
      <c r="H191" s="337">
        <f t="shared" si="18"/>
        <v>75.249597667199993</v>
      </c>
      <c r="I191" s="338">
        <f t="shared" si="19"/>
        <v>198.08121610175488</v>
      </c>
      <c r="J191" s="325">
        <f t="shared" si="22"/>
        <v>3.5218262757404117E-4</v>
      </c>
      <c r="K191" s="376">
        <f t="shared" si="23"/>
        <v>0.99105245922799579</v>
      </c>
      <c r="M191" s="333">
        <f>VLOOKUP(B191,'01_SINTETICO'!$B:$J,6,FALSE)</f>
        <v>5.9316881370000001</v>
      </c>
      <c r="N191" s="333">
        <f>VLOOKUP(B191,'01_SINTETICO'!$B:$J,7,FALSE)</f>
        <v>3.5548079999999995</v>
      </c>
      <c r="O191" s="161">
        <f t="shared" si="20"/>
        <v>100.838698329</v>
      </c>
      <c r="P191" s="161">
        <f t="shared" si="21"/>
        <v>60.431735999999994</v>
      </c>
    </row>
    <row r="192" spans="1:16" s="42" customFormat="1">
      <c r="A192" s="166" t="s">
        <v>6285</v>
      </c>
      <c r="B192" s="171" t="s">
        <v>5970</v>
      </c>
      <c r="C192" s="171" t="s">
        <v>5971</v>
      </c>
      <c r="D192" s="304" t="s">
        <v>75</v>
      </c>
      <c r="E192" s="304" t="s">
        <v>2</v>
      </c>
      <c r="F192" s="174">
        <v>3</v>
      </c>
      <c r="G192" s="337">
        <f t="shared" si="17"/>
        <v>178.61389093499065</v>
      </c>
      <c r="H192" s="337">
        <f t="shared" si="18"/>
        <v>19.775855185152</v>
      </c>
      <c r="I192" s="338">
        <f t="shared" si="19"/>
        <v>198.38974612014266</v>
      </c>
      <c r="J192" s="325">
        <f t="shared" si="22"/>
        <v>3.5273118495216964E-4</v>
      </c>
      <c r="K192" s="376">
        <f t="shared" si="23"/>
        <v>0.99140519041294795</v>
      </c>
      <c r="M192" s="333">
        <f>VLOOKUP(B192,'01_SINTETICO'!$B:$J,6,FALSE)</f>
        <v>48.877730600933326</v>
      </c>
      <c r="N192" s="333">
        <f>VLOOKUP(B192,'01_SINTETICO'!$B:$J,7,FALSE)</f>
        <v>5.2938899199999998</v>
      </c>
      <c r="O192" s="161">
        <f t="shared" si="20"/>
        <v>146.63319180279998</v>
      </c>
      <c r="P192" s="161">
        <f t="shared" si="21"/>
        <v>15.881669759999999</v>
      </c>
    </row>
    <row r="193" spans="1:16" s="42" customFormat="1" ht="25.5">
      <c r="A193" s="166" t="s">
        <v>6272</v>
      </c>
      <c r="B193" s="171" t="s">
        <v>5954</v>
      </c>
      <c r="C193" s="171" t="s">
        <v>5955</v>
      </c>
      <c r="D193" s="304" t="s">
        <v>75</v>
      </c>
      <c r="E193" s="304" t="s">
        <v>2</v>
      </c>
      <c r="F193" s="174">
        <v>2</v>
      </c>
      <c r="G193" s="337">
        <f t="shared" si="17"/>
        <v>161.28948360711371</v>
      </c>
      <c r="H193" s="337">
        <f t="shared" si="18"/>
        <v>34.038441652019202</v>
      </c>
      <c r="I193" s="338">
        <f t="shared" si="19"/>
        <v>195.32792525913291</v>
      </c>
      <c r="J193" s="325">
        <f t="shared" si="22"/>
        <v>3.4728735672245252E-4</v>
      </c>
      <c r="K193" s="376">
        <f t="shared" si="23"/>
        <v>0.99175247776967035</v>
      </c>
      <c r="M193" s="333">
        <f>VLOOKUP(B193,'01_SINTETICO'!$B:$J,6,FALSE)</f>
        <v>66.205354078940033</v>
      </c>
      <c r="N193" s="333">
        <f>VLOOKUP(B193,'01_SINTETICO'!$B:$J,7,FALSE)</f>
        <v>13.667861247999999</v>
      </c>
      <c r="O193" s="161">
        <f t="shared" si="20"/>
        <v>132.41070815788007</v>
      </c>
      <c r="P193" s="161">
        <f t="shared" si="21"/>
        <v>27.335722495999999</v>
      </c>
    </row>
    <row r="194" spans="1:16" s="42" customFormat="1" ht="25.5">
      <c r="A194" s="166" t="s">
        <v>6271</v>
      </c>
      <c r="B194" s="171" t="s">
        <v>5952</v>
      </c>
      <c r="C194" s="171" t="s">
        <v>5953</v>
      </c>
      <c r="D194" s="304" t="s">
        <v>75</v>
      </c>
      <c r="E194" s="304" t="s">
        <v>2</v>
      </c>
      <c r="F194" s="174">
        <v>2</v>
      </c>
      <c r="G194" s="337">
        <f t="shared" si="17"/>
        <v>157.02798896441175</v>
      </c>
      <c r="H194" s="337">
        <f t="shared" si="18"/>
        <v>24.330294561126401</v>
      </c>
      <c r="I194" s="338">
        <f t="shared" si="19"/>
        <v>181.35828352553816</v>
      </c>
      <c r="J194" s="325">
        <f t="shared" si="22"/>
        <v>3.2244974097660596E-4</v>
      </c>
      <c r="K194" s="376">
        <f t="shared" si="23"/>
        <v>0.99207492751064696</v>
      </c>
      <c r="M194" s="333">
        <f>VLOOKUP(B194,'01_SINTETICO'!$B:$J,6,FALSE)</f>
        <v>64.456115657340021</v>
      </c>
      <c r="N194" s="333">
        <f>VLOOKUP(B194,'01_SINTETICO'!$B:$J,7,FALSE)</f>
        <v>9.769633215999999</v>
      </c>
      <c r="O194" s="161">
        <f t="shared" si="20"/>
        <v>128.91223131468004</v>
      </c>
      <c r="P194" s="161">
        <f t="shared" si="21"/>
        <v>19.539266431999998</v>
      </c>
    </row>
    <row r="195" spans="1:16" s="42" customFormat="1">
      <c r="A195" s="166" t="s">
        <v>6191</v>
      </c>
      <c r="B195" s="171" t="s">
        <v>5824</v>
      </c>
      <c r="C195" s="171" t="s">
        <v>5825</v>
      </c>
      <c r="D195" s="304" t="s">
        <v>75</v>
      </c>
      <c r="E195" s="304" t="s">
        <v>78</v>
      </c>
      <c r="F195" s="174">
        <v>4</v>
      </c>
      <c r="G195" s="337">
        <f t="shared" si="17"/>
        <v>60.506382611160717</v>
      </c>
      <c r="H195" s="337">
        <f t="shared" si="18"/>
        <v>109.06683768780799</v>
      </c>
      <c r="I195" s="338">
        <f t="shared" si="19"/>
        <v>169.57322029896869</v>
      </c>
      <c r="J195" s="325">
        <f t="shared" si="22"/>
        <v>3.0149624212930825E-4</v>
      </c>
      <c r="K195" s="376">
        <f t="shared" si="23"/>
        <v>0.99237642375277624</v>
      </c>
      <c r="M195" s="333">
        <f>VLOOKUP(B195,'01_SINTETICO'!$B:$J,6,FALSE)</f>
        <v>12.4181886978</v>
      </c>
      <c r="N195" s="333">
        <f>VLOOKUP(B195,'01_SINTETICO'!$B:$J,7,FALSE)</f>
        <v>21.897453759999998</v>
      </c>
      <c r="O195" s="161">
        <f t="shared" si="20"/>
        <v>49.672754791199999</v>
      </c>
      <c r="P195" s="161">
        <f t="shared" si="21"/>
        <v>87.589815039999991</v>
      </c>
    </row>
    <row r="196" spans="1:16" s="42" customFormat="1">
      <c r="A196" s="166" t="s">
        <v>6187</v>
      </c>
      <c r="B196" s="171" t="s">
        <v>5816</v>
      </c>
      <c r="C196" s="171" t="s">
        <v>5817</v>
      </c>
      <c r="D196" s="304" t="s">
        <v>75</v>
      </c>
      <c r="E196" s="304" t="s">
        <v>2</v>
      </c>
      <c r="F196" s="174">
        <v>1</v>
      </c>
      <c r="G196" s="337">
        <f t="shared" si="17"/>
        <v>85.438640609048875</v>
      </c>
      <c r="H196" s="337">
        <f t="shared" si="18"/>
        <v>74.775083212802286</v>
      </c>
      <c r="I196" s="338">
        <f t="shared" si="19"/>
        <v>160.21372382185115</v>
      </c>
      <c r="J196" s="325">
        <f t="shared" si="22"/>
        <v>2.8485533025007212E-4</v>
      </c>
      <c r="K196" s="376">
        <f t="shared" si="23"/>
        <v>0.99266127908302626</v>
      </c>
      <c r="M196" s="333">
        <f>VLOOKUP(B196,'01_SINTETICO'!$B:$J,6,FALSE)</f>
        <v>70.140908471429995</v>
      </c>
      <c r="N196" s="333">
        <f>VLOOKUP(B196,'01_SINTETICO'!$B:$J,7,FALSE)</f>
        <v>60.050661108900002</v>
      </c>
      <c r="O196" s="161">
        <f t="shared" si="20"/>
        <v>70.140908471429995</v>
      </c>
      <c r="P196" s="161">
        <f t="shared" si="21"/>
        <v>60.050661108900002</v>
      </c>
    </row>
    <row r="197" spans="1:16" s="42" customFormat="1">
      <c r="A197" s="166" t="s">
        <v>122</v>
      </c>
      <c r="B197" s="171" t="s">
        <v>5659</v>
      </c>
      <c r="C197" s="171" t="s">
        <v>5660</v>
      </c>
      <c r="D197" s="304" t="s">
        <v>75</v>
      </c>
      <c r="E197" s="304" t="s">
        <v>93</v>
      </c>
      <c r="F197" s="174">
        <v>1.48</v>
      </c>
      <c r="G197" s="337">
        <f t="shared" si="17"/>
        <v>45.044473915803692</v>
      </c>
      <c r="H197" s="337">
        <f t="shared" si="18"/>
        <v>110.20122179866802</v>
      </c>
      <c r="I197" s="338">
        <f t="shared" si="19"/>
        <v>155.24569571447171</v>
      </c>
      <c r="J197" s="325">
        <f t="shared" si="22"/>
        <v>2.76022321107904E-4</v>
      </c>
      <c r="K197" s="376">
        <f t="shared" si="23"/>
        <v>0.99293730140413416</v>
      </c>
      <c r="M197" s="333">
        <f>VLOOKUP(B197,'01_SINTETICO'!$B:$J,6,FALSE)</f>
        <v>24.9860071821</v>
      </c>
      <c r="N197" s="333">
        <f>VLOOKUP(B197,'01_SINTETICO'!$B:$J,7,FALSE)</f>
        <v>59.79785175</v>
      </c>
      <c r="O197" s="161">
        <f t="shared" si="20"/>
        <v>36.979290629508</v>
      </c>
      <c r="P197" s="161">
        <f t="shared" si="21"/>
        <v>88.500820590000004</v>
      </c>
    </row>
    <row r="198" spans="1:16" s="42" customFormat="1">
      <c r="A198" s="166" t="s">
        <v>6185</v>
      </c>
      <c r="B198" s="171" t="s">
        <v>5812</v>
      </c>
      <c r="C198" s="171" t="s">
        <v>5813</v>
      </c>
      <c r="D198" s="304" t="s">
        <v>75</v>
      </c>
      <c r="E198" s="304" t="s">
        <v>78</v>
      </c>
      <c r="F198" s="174">
        <v>12</v>
      </c>
      <c r="G198" s="337">
        <f t="shared" si="17"/>
        <v>110.51185527906887</v>
      </c>
      <c r="H198" s="337">
        <f t="shared" si="18"/>
        <v>46.742930437632012</v>
      </c>
      <c r="I198" s="338">
        <f t="shared" si="19"/>
        <v>157.25478571670089</v>
      </c>
      <c r="J198" s="325">
        <f t="shared" si="22"/>
        <v>2.7959442456093576E-4</v>
      </c>
      <c r="K198" s="376">
        <f t="shared" si="23"/>
        <v>0.9932168958286951</v>
      </c>
      <c r="M198" s="333">
        <f>VLOOKUP(B198,'01_SINTETICO'!$B:$J,6,FALSE)</f>
        <v>7.5603983853999992</v>
      </c>
      <c r="N198" s="333">
        <f>VLOOKUP(B198,'01_SINTETICO'!$B:$J,7,FALSE)</f>
        <v>3.12820768</v>
      </c>
      <c r="O198" s="161">
        <f t="shared" si="20"/>
        <v>90.72478062479999</v>
      </c>
      <c r="P198" s="161">
        <f t="shared" si="21"/>
        <v>37.538492160000004</v>
      </c>
    </row>
    <row r="199" spans="1:16" s="42" customFormat="1" ht="25.5">
      <c r="A199" s="166" t="s">
        <v>6341</v>
      </c>
      <c r="B199" s="171" t="s">
        <v>6089</v>
      </c>
      <c r="C199" s="171" t="s">
        <v>6090</v>
      </c>
      <c r="D199" s="304" t="s">
        <v>75</v>
      </c>
      <c r="E199" s="304" t="s">
        <v>2</v>
      </c>
      <c r="F199" s="174">
        <v>5</v>
      </c>
      <c r="G199" s="337">
        <f t="shared" ref="G199:G249" si="24">O199*(1+$R$3)</f>
        <v>144.96607343559899</v>
      </c>
      <c r="H199" s="337">
        <f t="shared" ref="H199:H249" si="25">P199*(1+$S$3)</f>
        <v>10.3472471564</v>
      </c>
      <c r="I199" s="338">
        <f t="shared" ref="I199:I249" si="26">G199+H199</f>
        <v>155.31332059199897</v>
      </c>
      <c r="J199" s="325">
        <f t="shared" si="22"/>
        <v>2.7614255616868175E-4</v>
      </c>
      <c r="K199" s="376">
        <f t="shared" si="23"/>
        <v>0.9934930383848638</v>
      </c>
      <c r="M199" s="333">
        <f>VLOOKUP(B199,'01_SINTETICO'!$B:$J,6,FALSE)</f>
        <v>23.801998758</v>
      </c>
      <c r="N199" s="333">
        <f>VLOOKUP(B199,'01_SINTETICO'!$B:$J,7,FALSE)</f>
        <v>1.6619413999999999</v>
      </c>
      <c r="O199" s="161">
        <f t="shared" ref="O199:O248" si="27">M199*F199</f>
        <v>119.00999379</v>
      </c>
      <c r="P199" s="161">
        <f t="shared" ref="P199:P248" si="28">N199*F199</f>
        <v>8.3097069999999995</v>
      </c>
    </row>
    <row r="200" spans="1:16" s="42" customFormat="1" ht="25.5">
      <c r="A200" s="166" t="s">
        <v>6355</v>
      </c>
      <c r="B200" s="171" t="s">
        <v>6119</v>
      </c>
      <c r="C200" s="171" t="s">
        <v>6120</v>
      </c>
      <c r="D200" s="304" t="s">
        <v>75</v>
      </c>
      <c r="E200" s="304" t="s">
        <v>2</v>
      </c>
      <c r="F200" s="174">
        <v>2</v>
      </c>
      <c r="G200" s="337">
        <f t="shared" si="24"/>
        <v>143.74797343559899</v>
      </c>
      <c r="H200" s="337">
        <f t="shared" si="25"/>
        <v>10.3472471564</v>
      </c>
      <c r="I200" s="338">
        <f t="shared" si="26"/>
        <v>154.09522059199898</v>
      </c>
      <c r="J200" s="325">
        <f t="shared" ref="J200:J249" si="29">I200/$R$5</f>
        <v>2.7397680987990912E-4</v>
      </c>
      <c r="K200" s="376">
        <f t="shared" si="23"/>
        <v>0.99376701519474375</v>
      </c>
      <c r="M200" s="333">
        <f>VLOOKUP(B200,'01_SINTETICO'!$B:$J,6,FALSE)</f>
        <v>59.004996894999998</v>
      </c>
      <c r="N200" s="333">
        <f>VLOOKUP(B200,'01_SINTETICO'!$B:$J,7,FALSE)</f>
        <v>4.1548534999999998</v>
      </c>
      <c r="O200" s="161">
        <f t="shared" si="27"/>
        <v>118.00999379</v>
      </c>
      <c r="P200" s="161">
        <f t="shared" si="28"/>
        <v>8.3097069999999995</v>
      </c>
    </row>
    <row r="201" spans="1:16" s="42" customFormat="1" ht="38.25">
      <c r="A201" s="166" t="s">
        <v>6311</v>
      </c>
      <c r="B201" s="171" t="s">
        <v>6023</v>
      </c>
      <c r="C201" s="171" t="s">
        <v>6024</v>
      </c>
      <c r="D201" s="304" t="s">
        <v>75</v>
      </c>
      <c r="E201" s="304" t="s">
        <v>2</v>
      </c>
      <c r="F201" s="174">
        <v>6</v>
      </c>
      <c r="G201" s="337">
        <f t="shared" si="24"/>
        <v>102.55809683039698</v>
      </c>
      <c r="H201" s="337">
        <f t="shared" si="25"/>
        <v>44.264469216000002</v>
      </c>
      <c r="I201" s="338">
        <f t="shared" si="26"/>
        <v>146.82256604639699</v>
      </c>
      <c r="J201" s="325">
        <f t="shared" si="29"/>
        <v>2.6104624211727661E-4</v>
      </c>
      <c r="K201" s="376">
        <f t="shared" ref="K201:K249" si="30">J201+K200</f>
        <v>0.99402806143686107</v>
      </c>
      <c r="M201" s="333">
        <f>VLOOKUP(B201,'01_SINTETICO'!$B:$J,6,FALSE)</f>
        <v>14.032522894999998</v>
      </c>
      <c r="N201" s="333">
        <f>VLOOKUP(B201,'01_SINTETICO'!$B:$J,7,FALSE)</f>
        <v>5.9246799999999995</v>
      </c>
      <c r="O201" s="161">
        <f t="shared" si="27"/>
        <v>84.195137369999983</v>
      </c>
      <c r="P201" s="161">
        <f t="shared" si="28"/>
        <v>35.548079999999999</v>
      </c>
    </row>
    <row r="202" spans="1:16" s="42" customFormat="1">
      <c r="A202" s="166" t="s">
        <v>6296</v>
      </c>
      <c r="B202" s="171" t="s">
        <v>5987</v>
      </c>
      <c r="C202" s="171" t="s">
        <v>5988</v>
      </c>
      <c r="D202" s="304" t="s">
        <v>75</v>
      </c>
      <c r="E202" s="304" t="s">
        <v>2</v>
      </c>
      <c r="F202" s="174">
        <v>3</v>
      </c>
      <c r="G202" s="337">
        <f t="shared" si="24"/>
        <v>86.431476368156396</v>
      </c>
      <c r="H202" s="337">
        <f t="shared" si="25"/>
        <v>52.648904623920004</v>
      </c>
      <c r="I202" s="338">
        <f t="shared" si="26"/>
        <v>139.08038099207641</v>
      </c>
      <c r="J202" s="325">
        <f t="shared" si="29"/>
        <v>2.4728086279834915E-4</v>
      </c>
      <c r="K202" s="376">
        <f t="shared" si="30"/>
        <v>0.99427534229965941</v>
      </c>
      <c r="M202" s="333">
        <f>VLOOKUP(B202,'01_SINTETICO'!$B:$J,6,FALSE)</f>
        <v>23.651992547999999</v>
      </c>
      <c r="N202" s="333">
        <f>VLOOKUP(B202,'01_SINTETICO'!$B:$J,7,FALSE)</f>
        <v>14.093828200000001</v>
      </c>
      <c r="O202" s="161">
        <f t="shared" si="27"/>
        <v>70.955977644000001</v>
      </c>
      <c r="P202" s="161">
        <f t="shared" si="28"/>
        <v>42.281484599999999</v>
      </c>
    </row>
    <row r="203" spans="1:16" s="42" customFormat="1">
      <c r="A203" s="166" t="s">
        <v>6148</v>
      </c>
      <c r="B203" s="171" t="s">
        <v>5647</v>
      </c>
      <c r="C203" s="171" t="s">
        <v>5648</v>
      </c>
      <c r="D203" s="304" t="s">
        <v>75</v>
      </c>
      <c r="E203" s="304" t="s">
        <v>2</v>
      </c>
      <c r="F203" s="174">
        <v>17</v>
      </c>
      <c r="G203" s="337">
        <f t="shared" si="24"/>
        <v>39.858119234487823</v>
      </c>
      <c r="H203" s="337">
        <f t="shared" si="25"/>
        <v>93.35572611904</v>
      </c>
      <c r="I203" s="338">
        <f t="shared" si="26"/>
        <v>133.21384535352783</v>
      </c>
      <c r="J203" s="325">
        <f t="shared" si="29"/>
        <v>2.3685033345992144E-4</v>
      </c>
      <c r="K203" s="376">
        <f t="shared" si="30"/>
        <v>0.9945121926331193</v>
      </c>
      <c r="M203" s="333">
        <f>VLOOKUP(B203,'01_SINTETICO'!$B:$J,6,FALSE)</f>
        <v>1.9247970191999995</v>
      </c>
      <c r="N203" s="333">
        <f>VLOOKUP(B203,'01_SINTETICO'!$B:$J,7,FALSE)</f>
        <v>4.4101455999999999</v>
      </c>
      <c r="O203" s="161">
        <f t="shared" si="27"/>
        <v>32.721549326399987</v>
      </c>
      <c r="P203" s="161">
        <f t="shared" si="28"/>
        <v>74.972475199999991</v>
      </c>
    </row>
    <row r="204" spans="1:16" s="42" customFormat="1" ht="25.5">
      <c r="A204" s="166" t="s">
        <v>6344</v>
      </c>
      <c r="B204" s="171" t="s">
        <v>6095</v>
      </c>
      <c r="C204" s="171" t="s">
        <v>6096</v>
      </c>
      <c r="D204" s="304" t="s">
        <v>75</v>
      </c>
      <c r="E204" s="304" t="s">
        <v>2</v>
      </c>
      <c r="F204" s="174">
        <v>2</v>
      </c>
      <c r="G204" s="337">
        <f t="shared" si="24"/>
        <v>132.87521737423961</v>
      </c>
      <c r="H204" s="337">
        <f t="shared" si="25"/>
        <v>4.1388988625599996</v>
      </c>
      <c r="I204" s="338">
        <f t="shared" si="26"/>
        <v>137.01411623679962</v>
      </c>
      <c r="J204" s="325">
        <f t="shared" si="29"/>
        <v>2.4360710430121235E-4</v>
      </c>
      <c r="K204" s="376">
        <f t="shared" si="30"/>
        <v>0.99475579973742045</v>
      </c>
      <c r="M204" s="333">
        <f>VLOOKUP(B204,'01_SINTETICO'!$B:$J,6,FALSE)</f>
        <v>54.541998758000005</v>
      </c>
      <c r="N204" s="333">
        <f>VLOOKUP(B204,'01_SINTETICO'!$B:$J,7,FALSE)</f>
        <v>1.6619413999999999</v>
      </c>
      <c r="O204" s="161">
        <f t="shared" si="27"/>
        <v>109.08399751600001</v>
      </c>
      <c r="P204" s="161">
        <f t="shared" si="28"/>
        <v>3.3238827999999998</v>
      </c>
    </row>
    <row r="205" spans="1:16" s="42" customFormat="1">
      <c r="A205" s="166" t="s">
        <v>6197</v>
      </c>
      <c r="B205" s="171" t="s">
        <v>5836</v>
      </c>
      <c r="C205" s="171" t="s">
        <v>5837</v>
      </c>
      <c r="D205" s="304" t="s">
        <v>75</v>
      </c>
      <c r="E205" s="304" t="s">
        <v>78</v>
      </c>
      <c r="F205" s="174">
        <v>3</v>
      </c>
      <c r="G205" s="337">
        <f t="shared" si="24"/>
        <v>97.087424245437589</v>
      </c>
      <c r="H205" s="337">
        <f t="shared" si="25"/>
        <v>35.956100336639999</v>
      </c>
      <c r="I205" s="338">
        <f t="shared" si="26"/>
        <v>133.04352458207759</v>
      </c>
      <c r="J205" s="325">
        <f t="shared" si="29"/>
        <v>2.3654750809363852E-4</v>
      </c>
      <c r="K205" s="376">
        <f t="shared" si="30"/>
        <v>0.99499234724551411</v>
      </c>
      <c r="M205" s="333">
        <f>VLOOKUP(B205,'01_SINTETICO'!$B:$J,6,FALSE)</f>
        <v>26.567995031999999</v>
      </c>
      <c r="N205" s="333">
        <f>VLOOKUP(B205,'01_SINTETICO'!$B:$J,7,FALSE)</f>
        <v>9.6252543999999993</v>
      </c>
      <c r="O205" s="161">
        <f t="shared" si="27"/>
        <v>79.703985095999997</v>
      </c>
      <c r="P205" s="161">
        <f t="shared" si="28"/>
        <v>28.875763199999998</v>
      </c>
    </row>
    <row r="206" spans="1:16" s="42" customFormat="1" ht="25.5">
      <c r="A206" s="166" t="s">
        <v>6309</v>
      </c>
      <c r="B206" s="171" t="s">
        <v>6019</v>
      </c>
      <c r="C206" s="171" t="s">
        <v>6020</v>
      </c>
      <c r="D206" s="304" t="s">
        <v>75</v>
      </c>
      <c r="E206" s="304" t="s">
        <v>2</v>
      </c>
      <c r="F206" s="174">
        <v>1</v>
      </c>
      <c r="G206" s="337">
        <f t="shared" si="24"/>
        <v>76.759759342395981</v>
      </c>
      <c r="H206" s="337">
        <f t="shared" si="25"/>
        <v>54.423413492800002</v>
      </c>
      <c r="I206" s="338">
        <f t="shared" si="26"/>
        <v>131.18317283519599</v>
      </c>
      <c r="J206" s="325">
        <f t="shared" si="29"/>
        <v>2.3323985692245351E-4</v>
      </c>
      <c r="K206" s="376">
        <f t="shared" si="30"/>
        <v>0.99522558710243658</v>
      </c>
      <c r="M206" s="333">
        <f>VLOOKUP(B206,'01_SINTETICO'!$B:$J,6,FALSE)</f>
        <v>63.015975159999989</v>
      </c>
      <c r="N206" s="333">
        <f>VLOOKUP(B206,'01_SINTETICO'!$B:$J,7,FALSE)</f>
        <v>43.706564</v>
      </c>
      <c r="O206" s="161">
        <f t="shared" si="27"/>
        <v>63.015975159999989</v>
      </c>
      <c r="P206" s="161">
        <f t="shared" si="28"/>
        <v>43.706564</v>
      </c>
    </row>
    <row r="207" spans="1:16" s="42" customFormat="1" ht="25.5">
      <c r="A207" s="166" t="s">
        <v>6343</v>
      </c>
      <c r="B207" s="171" t="s">
        <v>6093</v>
      </c>
      <c r="C207" s="171" t="s">
        <v>6094</v>
      </c>
      <c r="D207" s="304" t="s">
        <v>75</v>
      </c>
      <c r="E207" s="304" t="s">
        <v>2</v>
      </c>
      <c r="F207" s="174">
        <v>2</v>
      </c>
      <c r="G207" s="337">
        <f t="shared" si="24"/>
        <v>127.7104733742396</v>
      </c>
      <c r="H207" s="337">
        <f t="shared" si="25"/>
        <v>4.1388988625599996</v>
      </c>
      <c r="I207" s="338">
        <f t="shared" si="26"/>
        <v>131.84937223679961</v>
      </c>
      <c r="J207" s="325">
        <f t="shared" si="29"/>
        <v>2.344243400368165E-4</v>
      </c>
      <c r="K207" s="376">
        <f t="shared" si="30"/>
        <v>0.99546001144247342</v>
      </c>
      <c r="M207" s="333">
        <f>VLOOKUP(B207,'01_SINTETICO'!$B:$J,6,FALSE)</f>
        <v>52.421998758000001</v>
      </c>
      <c r="N207" s="333">
        <f>VLOOKUP(B207,'01_SINTETICO'!$B:$J,7,FALSE)</f>
        <v>1.6619413999999999</v>
      </c>
      <c r="O207" s="161">
        <f t="shared" si="27"/>
        <v>104.843997516</v>
      </c>
      <c r="P207" s="161">
        <f t="shared" si="28"/>
        <v>3.3238827999999998</v>
      </c>
    </row>
    <row r="208" spans="1:16" s="42" customFormat="1">
      <c r="A208" s="166" t="s">
        <v>6282</v>
      </c>
      <c r="B208" s="171" t="s">
        <v>5964</v>
      </c>
      <c r="C208" s="171" t="s">
        <v>5965</v>
      </c>
      <c r="D208" s="304" t="s">
        <v>75</v>
      </c>
      <c r="E208" s="304" t="s">
        <v>2</v>
      </c>
      <c r="F208" s="174">
        <v>10</v>
      </c>
      <c r="G208" s="337">
        <f t="shared" si="24"/>
        <v>65.988507075729331</v>
      </c>
      <c r="H208" s="337">
        <f t="shared" si="25"/>
        <v>59.926833894400005</v>
      </c>
      <c r="I208" s="338">
        <f t="shared" si="26"/>
        <v>125.91534097012934</v>
      </c>
      <c r="J208" s="325">
        <f t="shared" si="29"/>
        <v>2.2387380543928615E-4</v>
      </c>
      <c r="K208" s="376">
        <f t="shared" si="30"/>
        <v>0.99568388524791274</v>
      </c>
      <c r="M208" s="333">
        <f>VLOOKUP(B208,'01_SINTETICO'!$B:$J,6,FALSE)</f>
        <v>5.4173308493333341</v>
      </c>
      <c r="N208" s="333">
        <f>VLOOKUP(B208,'01_SINTETICO'!$B:$J,7,FALSE)</f>
        <v>4.8126271999999997</v>
      </c>
      <c r="O208" s="161">
        <f t="shared" si="27"/>
        <v>54.173308493333337</v>
      </c>
      <c r="P208" s="161">
        <f t="shared" si="28"/>
        <v>48.126272</v>
      </c>
    </row>
    <row r="209" spans="1:16" s="42" customFormat="1" ht="25.5">
      <c r="A209" s="166" t="s">
        <v>6348</v>
      </c>
      <c r="B209" s="171" t="s">
        <v>6103</v>
      </c>
      <c r="C209" s="171" t="s">
        <v>6104</v>
      </c>
      <c r="D209" s="304" t="s">
        <v>75</v>
      </c>
      <c r="E209" s="304" t="s">
        <v>2</v>
      </c>
      <c r="F209" s="174">
        <v>5</v>
      </c>
      <c r="G209" s="337">
        <f t="shared" si="24"/>
        <v>79.987728881036588</v>
      </c>
      <c r="H209" s="337">
        <f t="shared" si="25"/>
        <v>35.180640331760003</v>
      </c>
      <c r="I209" s="338">
        <f t="shared" si="26"/>
        <v>115.16836921279659</v>
      </c>
      <c r="J209" s="325">
        <f t="shared" si="29"/>
        <v>2.0476600296084646E-4</v>
      </c>
      <c r="K209" s="376">
        <f t="shared" si="30"/>
        <v>0.99588865125087356</v>
      </c>
      <c r="M209" s="333">
        <f>VLOOKUP(B209,'01_SINTETICO'!$B:$J,6,FALSE)</f>
        <v>13.133195777199999</v>
      </c>
      <c r="N209" s="333">
        <f>VLOOKUP(B209,'01_SINTETICO'!$B:$J,7,FALSE)</f>
        <v>5.6506007600000006</v>
      </c>
      <c r="O209" s="161">
        <f t="shared" si="27"/>
        <v>65.665978885999991</v>
      </c>
      <c r="P209" s="161">
        <f t="shared" si="28"/>
        <v>28.253003800000002</v>
      </c>
    </row>
    <row r="210" spans="1:16" s="42" customFormat="1" ht="25.5">
      <c r="A210" s="166" t="s">
        <v>397</v>
      </c>
      <c r="B210" s="171" t="s">
        <v>5633</v>
      </c>
      <c r="C210" s="171" t="s">
        <v>5634</v>
      </c>
      <c r="D210" s="304" t="s">
        <v>75</v>
      </c>
      <c r="E210" s="304" t="s">
        <v>2</v>
      </c>
      <c r="F210" s="174">
        <v>200</v>
      </c>
      <c r="G210" s="337">
        <f t="shared" si="24"/>
        <v>27.549184766064009</v>
      </c>
      <c r="H210" s="337">
        <f t="shared" si="25"/>
        <v>71.233895754735997</v>
      </c>
      <c r="I210" s="338">
        <f t="shared" si="26"/>
        <v>98.783080520800013</v>
      </c>
      <c r="J210" s="325">
        <f t="shared" si="29"/>
        <v>1.7563343734623414E-4</v>
      </c>
      <c r="K210" s="376">
        <f t="shared" si="30"/>
        <v>0.99606428468821984</v>
      </c>
      <c r="M210" s="333">
        <f>VLOOKUP(B210,'01_SINTETICO'!$B:$J,6,FALSE)</f>
        <v>0.11308260720000003</v>
      </c>
      <c r="N210" s="333">
        <f>VLOOKUP(B210,'01_SINTETICO'!$B:$J,7,FALSE)</f>
        <v>0.28603395339999999</v>
      </c>
      <c r="O210" s="161">
        <f t="shared" si="27"/>
        <v>22.616521440000007</v>
      </c>
      <c r="P210" s="161">
        <f t="shared" si="28"/>
        <v>57.206790679999997</v>
      </c>
    </row>
    <row r="211" spans="1:16" s="42" customFormat="1" ht="38.25">
      <c r="A211" s="166" t="s">
        <v>6312</v>
      </c>
      <c r="B211" s="171" t="s">
        <v>6025</v>
      </c>
      <c r="C211" s="171" t="s">
        <v>6026</v>
      </c>
      <c r="D211" s="304" t="s">
        <v>75</v>
      </c>
      <c r="E211" s="304" t="s">
        <v>78</v>
      </c>
      <c r="F211" s="174">
        <v>6.16</v>
      </c>
      <c r="G211" s="337">
        <f t="shared" si="24"/>
        <v>45.4824130459739</v>
      </c>
      <c r="H211" s="337">
        <f t="shared" si="25"/>
        <v>54.533826074112</v>
      </c>
      <c r="I211" s="338">
        <f t="shared" si="26"/>
        <v>100.0162391200859</v>
      </c>
      <c r="J211" s="325">
        <f t="shared" si="29"/>
        <v>1.7782595738553421E-4</v>
      </c>
      <c r="K211" s="376">
        <f t="shared" si="30"/>
        <v>0.99624211064560542</v>
      </c>
      <c r="M211" s="333">
        <f>VLOOKUP(B211,'01_SINTETICO'!$B:$J,6,FALSE)</f>
        <v>6.0614962739999996</v>
      </c>
      <c r="N211" s="333">
        <f>VLOOKUP(B211,'01_SINTETICO'!$B:$J,7,FALSE)</f>
        <v>7.109615999999999</v>
      </c>
      <c r="O211" s="161">
        <f t="shared" si="27"/>
        <v>37.338817047839996</v>
      </c>
      <c r="P211" s="161">
        <f t="shared" si="28"/>
        <v>43.795234559999997</v>
      </c>
    </row>
    <row r="212" spans="1:16" s="42" customFormat="1" ht="25.5">
      <c r="A212" s="166" t="s">
        <v>6141</v>
      </c>
      <c r="B212" s="171" t="s">
        <v>5238</v>
      </c>
      <c r="C212" s="171" t="s">
        <v>58</v>
      </c>
      <c r="D212" s="304" t="s">
        <v>75</v>
      </c>
      <c r="E212" s="304" t="s">
        <v>2</v>
      </c>
      <c r="F212" s="174">
        <v>4</v>
      </c>
      <c r="G212" s="337">
        <f t="shared" si="24"/>
        <v>102.32039999999999</v>
      </c>
      <c r="H212" s="337">
        <f t="shared" si="25"/>
        <v>0</v>
      </c>
      <c r="I212" s="338">
        <f t="shared" si="26"/>
        <v>102.32039999999999</v>
      </c>
      <c r="J212" s="325">
        <f t="shared" si="29"/>
        <v>1.819226882568986E-4</v>
      </c>
      <c r="K212" s="376">
        <f t="shared" si="30"/>
        <v>0.99642403333386231</v>
      </c>
      <c r="M212" s="333">
        <f>VLOOKUP(B212,'01_SINTETICO'!$B:$J,6,FALSE)</f>
        <v>21</v>
      </c>
      <c r="N212" s="333">
        <f>VLOOKUP(B212,'01_SINTETICO'!$B:$J,7,FALSE)</f>
        <v>0</v>
      </c>
      <c r="O212" s="161">
        <f t="shared" si="27"/>
        <v>84</v>
      </c>
      <c r="P212" s="161">
        <f t="shared" si="28"/>
        <v>0</v>
      </c>
    </row>
    <row r="213" spans="1:16" s="42" customFormat="1" ht="38.25">
      <c r="A213" s="166" t="s">
        <v>6318</v>
      </c>
      <c r="B213" s="171" t="s">
        <v>6037</v>
      </c>
      <c r="C213" s="171" t="s">
        <v>6038</v>
      </c>
      <c r="D213" s="304" t="s">
        <v>75</v>
      </c>
      <c r="E213" s="304" t="s">
        <v>2</v>
      </c>
      <c r="F213" s="174">
        <v>5</v>
      </c>
      <c r="G213" s="337">
        <f t="shared" si="24"/>
        <v>62.258533808997505</v>
      </c>
      <c r="H213" s="337">
        <f t="shared" si="25"/>
        <v>36.887057679999998</v>
      </c>
      <c r="I213" s="338">
        <f t="shared" si="26"/>
        <v>99.145591488997496</v>
      </c>
      <c r="J213" s="325">
        <f t="shared" si="29"/>
        <v>1.7627797127941946E-4</v>
      </c>
      <c r="K213" s="376">
        <f t="shared" si="30"/>
        <v>0.99660031130514171</v>
      </c>
      <c r="M213" s="333">
        <f>VLOOKUP(B213,'01_SINTETICO'!$B:$J,6,FALSE)</f>
        <v>10.222236895000002</v>
      </c>
      <c r="N213" s="333">
        <f>VLOOKUP(B213,'01_SINTETICO'!$B:$J,7,FALSE)</f>
        <v>5.9246799999999995</v>
      </c>
      <c r="O213" s="161">
        <f t="shared" si="27"/>
        <v>51.111184475000009</v>
      </c>
      <c r="P213" s="161">
        <f t="shared" si="28"/>
        <v>29.623399999999997</v>
      </c>
    </row>
    <row r="214" spans="1:16" s="42" customFormat="1" ht="38.25">
      <c r="A214" s="166" t="s">
        <v>6317</v>
      </c>
      <c r="B214" s="171" t="s">
        <v>6035</v>
      </c>
      <c r="C214" s="171" t="s">
        <v>6036</v>
      </c>
      <c r="D214" s="304" t="s">
        <v>75</v>
      </c>
      <c r="E214" s="304" t="s">
        <v>2</v>
      </c>
      <c r="F214" s="174">
        <v>5</v>
      </c>
      <c r="G214" s="337">
        <f t="shared" si="24"/>
        <v>61.954008808997528</v>
      </c>
      <c r="H214" s="337">
        <f t="shared" si="25"/>
        <v>36.887057679999998</v>
      </c>
      <c r="I214" s="338">
        <f t="shared" si="26"/>
        <v>98.841066488997527</v>
      </c>
      <c r="J214" s="325">
        <f t="shared" si="29"/>
        <v>1.7573653470722637E-4</v>
      </c>
      <c r="K214" s="376">
        <f t="shared" si="30"/>
        <v>0.99677604783984897</v>
      </c>
      <c r="M214" s="333">
        <f>VLOOKUP(B214,'01_SINTETICO'!$B:$J,6,FALSE)</f>
        <v>10.172236895000005</v>
      </c>
      <c r="N214" s="333">
        <f>VLOOKUP(B214,'01_SINTETICO'!$B:$J,7,FALSE)</f>
        <v>5.9246799999999995</v>
      </c>
      <c r="O214" s="161">
        <f t="shared" si="27"/>
        <v>50.861184475000023</v>
      </c>
      <c r="P214" s="161">
        <f t="shared" si="28"/>
        <v>29.623399999999997</v>
      </c>
    </row>
    <row r="215" spans="1:16" s="42" customFormat="1" ht="25.5">
      <c r="A215" s="166" t="s">
        <v>6166</v>
      </c>
      <c r="B215" s="171" t="s">
        <v>5733</v>
      </c>
      <c r="C215" s="171" t="s">
        <v>5734</v>
      </c>
      <c r="D215" s="304" t="s">
        <v>75</v>
      </c>
      <c r="E215" s="304" t="s">
        <v>2</v>
      </c>
      <c r="F215" s="174">
        <v>1</v>
      </c>
      <c r="G215" s="337">
        <f t="shared" si="24"/>
        <v>82.474783694880486</v>
      </c>
      <c r="H215" s="337">
        <f t="shared" si="25"/>
        <v>11.825210910612002</v>
      </c>
      <c r="I215" s="338">
        <f t="shared" si="26"/>
        <v>94.299994605492486</v>
      </c>
      <c r="J215" s="325">
        <f t="shared" si="29"/>
        <v>1.6766264128406682E-4</v>
      </c>
      <c r="K215" s="376">
        <f t="shared" si="30"/>
        <v>0.99694371048113306</v>
      </c>
      <c r="M215" s="333">
        <f>VLOOKUP(B215,'01_SINTETICO'!$B:$J,6,FALSE)</f>
        <v>67.707728179033325</v>
      </c>
      <c r="N215" s="333">
        <f>VLOOKUP(B215,'01_SINTETICO'!$B:$J,7,FALSE)</f>
        <v>9.4966358100000008</v>
      </c>
      <c r="O215" s="161">
        <f t="shared" si="27"/>
        <v>67.707728179033325</v>
      </c>
      <c r="P215" s="161">
        <f t="shared" si="28"/>
        <v>9.4966358100000008</v>
      </c>
    </row>
    <row r="216" spans="1:16" s="42" customFormat="1">
      <c r="A216" s="166" t="s">
        <v>6146</v>
      </c>
      <c r="B216" s="171" t="s">
        <v>5643</v>
      </c>
      <c r="C216" s="171" t="s">
        <v>5644</v>
      </c>
      <c r="D216" s="304" t="s">
        <v>75</v>
      </c>
      <c r="E216" s="304" t="s">
        <v>76</v>
      </c>
      <c r="F216" s="174">
        <v>11.03</v>
      </c>
      <c r="G216" s="337">
        <f t="shared" si="24"/>
        <v>26.938422497328482</v>
      </c>
      <c r="H216" s="337">
        <f t="shared" si="25"/>
        <v>57.065068067545994</v>
      </c>
      <c r="I216" s="338">
        <f t="shared" si="26"/>
        <v>84.003490564874483</v>
      </c>
      <c r="J216" s="325">
        <f t="shared" si="29"/>
        <v>1.493557572734761E-4</v>
      </c>
      <c r="K216" s="376">
        <f t="shared" si="30"/>
        <v>0.99709306623840654</v>
      </c>
      <c r="M216" s="333">
        <f>VLOOKUP(B216,'01_SINTETICO'!$B:$J,6,FALSE)</f>
        <v>2.0049968950000001</v>
      </c>
      <c r="N216" s="333">
        <f>VLOOKUP(B216,'01_SINTETICO'!$B:$J,7,FALSE)</f>
        <v>4.1548534999999998</v>
      </c>
      <c r="O216" s="161">
        <f t="shared" si="27"/>
        <v>22.115115751849999</v>
      </c>
      <c r="P216" s="161">
        <f t="shared" si="28"/>
        <v>45.828034104999993</v>
      </c>
    </row>
    <row r="217" spans="1:16" s="42" customFormat="1">
      <c r="A217" s="166" t="s">
        <v>6292</v>
      </c>
      <c r="B217" s="171" t="s">
        <v>5978</v>
      </c>
      <c r="C217" s="171" t="s">
        <v>5979</v>
      </c>
      <c r="D217" s="304" t="s">
        <v>75</v>
      </c>
      <c r="E217" s="304" t="s">
        <v>5980</v>
      </c>
      <c r="F217" s="174">
        <v>1</v>
      </c>
      <c r="G217" s="337">
        <f t="shared" si="24"/>
        <v>72.550028435599003</v>
      </c>
      <c r="H217" s="337">
        <f t="shared" si="25"/>
        <v>14.553293179920001</v>
      </c>
      <c r="I217" s="338">
        <f t="shared" si="26"/>
        <v>87.103321615519008</v>
      </c>
      <c r="J217" s="325">
        <f t="shared" si="29"/>
        <v>1.5486716651225409E-4</v>
      </c>
      <c r="K217" s="376">
        <f t="shared" si="30"/>
        <v>0.9972479334049188</v>
      </c>
      <c r="M217" s="333">
        <f>VLOOKUP(B217,'01_SINTETICO'!$B:$J,6,FALSE)</f>
        <v>59.55999379</v>
      </c>
      <c r="N217" s="333">
        <f>VLOOKUP(B217,'01_SINTETICO'!$B:$J,7,FALSE)</f>
        <v>11.6875146</v>
      </c>
      <c r="O217" s="161">
        <f t="shared" si="27"/>
        <v>59.55999379</v>
      </c>
      <c r="P217" s="161">
        <f t="shared" si="28"/>
        <v>11.6875146</v>
      </c>
    </row>
    <row r="218" spans="1:16" s="42" customFormat="1" ht="25.5">
      <c r="A218" s="166" t="s">
        <v>6227</v>
      </c>
      <c r="B218" s="171" t="s">
        <v>5884</v>
      </c>
      <c r="C218" s="171" t="s">
        <v>5885</v>
      </c>
      <c r="D218" s="304" t="s">
        <v>75</v>
      </c>
      <c r="E218" s="304" t="s">
        <v>2</v>
      </c>
      <c r="F218" s="174">
        <v>170</v>
      </c>
      <c r="G218" s="337">
        <f t="shared" si="24"/>
        <v>50.305681487693057</v>
      </c>
      <c r="H218" s="337">
        <f t="shared" si="25"/>
        <v>33.618953814758399</v>
      </c>
      <c r="I218" s="338">
        <f t="shared" si="26"/>
        <v>83.924635302451463</v>
      </c>
      <c r="J218" s="325">
        <f t="shared" si="29"/>
        <v>1.4921555491575274E-4</v>
      </c>
      <c r="K218" s="376">
        <f t="shared" si="30"/>
        <v>0.99739714895983456</v>
      </c>
      <c r="M218" s="333">
        <f>VLOOKUP(B218,'01_SINTETICO'!$B:$J,6,FALSE)</f>
        <v>0.24293224978</v>
      </c>
      <c r="N218" s="333">
        <f>VLOOKUP(B218,'01_SINTETICO'!$B:$J,7,FALSE)</f>
        <v>0.1588166976</v>
      </c>
      <c r="O218" s="161">
        <f t="shared" si="27"/>
        <v>41.298482462599999</v>
      </c>
      <c r="P218" s="161">
        <f t="shared" si="28"/>
        <v>26.998838591999998</v>
      </c>
    </row>
    <row r="219" spans="1:16" s="42" customFormat="1">
      <c r="A219" s="166" t="s">
        <v>6143</v>
      </c>
      <c r="B219" s="171" t="s">
        <v>5637</v>
      </c>
      <c r="C219" s="171" t="s">
        <v>5638</v>
      </c>
      <c r="D219" s="304" t="s">
        <v>75</v>
      </c>
      <c r="E219" s="304" t="s">
        <v>2</v>
      </c>
      <c r="F219" s="174">
        <v>21</v>
      </c>
      <c r="G219" s="337">
        <f t="shared" si="24"/>
        <v>25.644010536894754</v>
      </c>
      <c r="H219" s="337">
        <f t="shared" si="25"/>
        <v>54.323047571099998</v>
      </c>
      <c r="I219" s="338">
        <f t="shared" si="26"/>
        <v>79.967058107994745</v>
      </c>
      <c r="J219" s="325">
        <f t="shared" si="29"/>
        <v>1.421790980391205E-4</v>
      </c>
      <c r="K219" s="376">
        <f t="shared" si="30"/>
        <v>0.99753932805787371</v>
      </c>
      <c r="M219" s="333">
        <f>VLOOKUP(B219,'01_SINTETICO'!$B:$J,6,FALSE)</f>
        <v>1.0024984475000001</v>
      </c>
      <c r="N219" s="333">
        <f>VLOOKUP(B219,'01_SINTETICO'!$B:$J,7,FALSE)</f>
        <v>2.0774267499999999</v>
      </c>
      <c r="O219" s="161">
        <f t="shared" si="27"/>
        <v>21.052467397500003</v>
      </c>
      <c r="P219" s="161">
        <f t="shared" si="28"/>
        <v>43.625961749999995</v>
      </c>
    </row>
    <row r="220" spans="1:16" s="42" customFormat="1" ht="25.5">
      <c r="A220" s="166" t="s">
        <v>6336</v>
      </c>
      <c r="B220" s="171" t="s">
        <v>6079</v>
      </c>
      <c r="C220" s="171" t="s">
        <v>6080</v>
      </c>
      <c r="D220" s="304" t="s">
        <v>75</v>
      </c>
      <c r="E220" s="304" t="s">
        <v>2</v>
      </c>
      <c r="F220" s="174">
        <v>1</v>
      </c>
      <c r="G220" s="337">
        <f t="shared" si="24"/>
        <v>61.528052476699251</v>
      </c>
      <c r="H220" s="337">
        <f t="shared" si="25"/>
        <v>10.809877370820001</v>
      </c>
      <c r="I220" s="338">
        <f t="shared" si="26"/>
        <v>72.337929847519248</v>
      </c>
      <c r="J220" s="325">
        <f t="shared" si="29"/>
        <v>1.286147304037088E-4</v>
      </c>
      <c r="K220" s="376">
        <f t="shared" si="30"/>
        <v>0.99766794278827742</v>
      </c>
      <c r="M220" s="333">
        <f>VLOOKUP(B220,'01_SINTETICO'!$B:$J,6,FALSE)</f>
        <v>50.511495342500005</v>
      </c>
      <c r="N220" s="333">
        <f>VLOOKUP(B220,'01_SINTETICO'!$B:$J,7,FALSE)</f>
        <v>8.6812378500000005</v>
      </c>
      <c r="O220" s="161">
        <f t="shared" si="27"/>
        <v>50.511495342500005</v>
      </c>
      <c r="P220" s="161">
        <f t="shared" si="28"/>
        <v>8.6812378500000005</v>
      </c>
    </row>
    <row r="221" spans="1:16" s="42" customFormat="1" ht="25.5">
      <c r="A221" s="166" t="s">
        <v>6241</v>
      </c>
      <c r="B221" s="171" t="s">
        <v>5906</v>
      </c>
      <c r="C221" s="171" t="s">
        <v>5907</v>
      </c>
      <c r="D221" s="304" t="s">
        <v>75</v>
      </c>
      <c r="E221" s="304" t="s">
        <v>2</v>
      </c>
      <c r="F221" s="174">
        <v>3</v>
      </c>
      <c r="G221" s="337">
        <f t="shared" si="24"/>
        <v>54.360553954390859</v>
      </c>
      <c r="H221" s="337">
        <f t="shared" si="25"/>
        <v>16.9892574090624</v>
      </c>
      <c r="I221" s="338">
        <f t="shared" si="26"/>
        <v>71.349811363453256</v>
      </c>
      <c r="J221" s="325">
        <f t="shared" si="29"/>
        <v>1.2685788454562365E-4</v>
      </c>
      <c r="K221" s="376">
        <f t="shared" si="30"/>
        <v>0.997794800672823</v>
      </c>
      <c r="M221" s="333">
        <f>VLOOKUP(B221,'01_SINTETICO'!$B:$J,6,FALSE)</f>
        <v>14.875777564619998</v>
      </c>
      <c r="N221" s="333">
        <f>VLOOKUP(B221,'01_SINTETICO'!$B:$J,7,FALSE)</f>
        <v>4.5479327039999999</v>
      </c>
      <c r="O221" s="161">
        <f t="shared" si="27"/>
        <v>44.627332693859998</v>
      </c>
      <c r="P221" s="161">
        <f t="shared" si="28"/>
        <v>13.643798111999999</v>
      </c>
    </row>
    <row r="222" spans="1:16" s="42" customFormat="1">
      <c r="A222" s="166" t="s">
        <v>6249</v>
      </c>
      <c r="B222" s="171" t="s">
        <v>5920</v>
      </c>
      <c r="C222" s="171" t="s">
        <v>5921</v>
      </c>
      <c r="D222" s="304" t="s">
        <v>75</v>
      </c>
      <c r="E222" s="304" t="s">
        <v>78</v>
      </c>
      <c r="F222" s="174">
        <f>1+2</f>
        <v>3</v>
      </c>
      <c r="G222" s="337">
        <f t="shared" si="24"/>
        <v>43.508082184078191</v>
      </c>
      <c r="H222" s="337">
        <f t="shared" si="25"/>
        <v>26.967075252480004</v>
      </c>
      <c r="I222" s="338">
        <f t="shared" si="26"/>
        <v>70.475157436558192</v>
      </c>
      <c r="J222" s="325">
        <f t="shared" si="29"/>
        <v>1.2530277536236005E-4</v>
      </c>
      <c r="K222" s="376">
        <f t="shared" si="30"/>
        <v>0.99792010344818538</v>
      </c>
      <c r="M222" s="333">
        <f>VLOOKUP(B222,'01_SINTETICO'!$B:$J,6,FALSE)</f>
        <v>11.905996274</v>
      </c>
      <c r="N222" s="333">
        <f>VLOOKUP(B222,'01_SINTETICO'!$B:$J,7,FALSE)</f>
        <v>7.2189408000000004</v>
      </c>
      <c r="O222" s="161">
        <f t="shared" si="27"/>
        <v>35.717988821999995</v>
      </c>
      <c r="P222" s="161">
        <f t="shared" si="28"/>
        <v>21.656822400000003</v>
      </c>
    </row>
    <row r="223" spans="1:16" s="42" customFormat="1" ht="25.5">
      <c r="A223" s="166" t="s">
        <v>6339</v>
      </c>
      <c r="B223" s="171" t="s">
        <v>6085</v>
      </c>
      <c r="C223" s="171" t="s">
        <v>6086</v>
      </c>
      <c r="D223" s="304" t="s">
        <v>75</v>
      </c>
      <c r="E223" s="304" t="s">
        <v>2</v>
      </c>
      <c r="F223" s="174">
        <v>3</v>
      </c>
      <c r="G223" s="337">
        <f t="shared" si="24"/>
        <v>62.126926877423678</v>
      </c>
      <c r="H223" s="337">
        <f t="shared" si="25"/>
        <v>9.0623239029444012</v>
      </c>
      <c r="I223" s="338">
        <f t="shared" si="26"/>
        <v>71.189250780368084</v>
      </c>
      <c r="J223" s="325">
        <f t="shared" si="29"/>
        <v>1.2657241250971536E-4</v>
      </c>
      <c r="K223" s="376">
        <f t="shared" si="30"/>
        <v>0.99804667586069507</v>
      </c>
      <c r="M223" s="333">
        <f>VLOOKUP(B223,'01_SINTETICO'!$B:$J,6,FALSE)</f>
        <v>17.001047225850005</v>
      </c>
      <c r="N223" s="333">
        <f>VLOOKUP(B223,'01_SINTETICO'!$B:$J,7,FALSE)</f>
        <v>2.4259352990000003</v>
      </c>
      <c r="O223" s="161">
        <f t="shared" si="27"/>
        <v>51.003141677550019</v>
      </c>
      <c r="P223" s="161">
        <f t="shared" si="28"/>
        <v>7.2778058970000004</v>
      </c>
    </row>
    <row r="224" spans="1:16" s="42" customFormat="1">
      <c r="A224" s="166" t="s">
        <v>6224</v>
      </c>
      <c r="B224" s="171" t="s">
        <v>5878</v>
      </c>
      <c r="C224" s="171" t="s">
        <v>5879</v>
      </c>
      <c r="D224" s="304" t="s">
        <v>75</v>
      </c>
      <c r="E224" s="304" t="s">
        <v>2</v>
      </c>
      <c r="F224" s="174">
        <v>2</v>
      </c>
      <c r="G224" s="337">
        <f t="shared" si="24"/>
        <v>51.44279012271879</v>
      </c>
      <c r="H224" s="337">
        <f t="shared" si="25"/>
        <v>17.978050168320003</v>
      </c>
      <c r="I224" s="338">
        <f t="shared" si="26"/>
        <v>69.420840291038786</v>
      </c>
      <c r="J224" s="325">
        <f t="shared" si="29"/>
        <v>1.2342823021409803E-4</v>
      </c>
      <c r="K224" s="376">
        <f t="shared" si="30"/>
        <v>0.99817010409090912</v>
      </c>
      <c r="M224" s="333">
        <f>VLOOKUP(B224,'01_SINTETICO'!$B:$J,6,FALSE)</f>
        <v>21.115996273999997</v>
      </c>
      <c r="N224" s="333">
        <f>VLOOKUP(B224,'01_SINTETICO'!$B:$J,7,FALSE)</f>
        <v>7.2189408000000004</v>
      </c>
      <c r="O224" s="161">
        <f t="shared" si="27"/>
        <v>42.231992547999994</v>
      </c>
      <c r="P224" s="161">
        <f t="shared" si="28"/>
        <v>14.437881600000001</v>
      </c>
    </row>
    <row r="225" spans="1:16" s="42" customFormat="1" ht="25.5">
      <c r="A225" s="166" t="s">
        <v>6340</v>
      </c>
      <c r="B225" s="171" t="s">
        <v>6087</v>
      </c>
      <c r="C225" s="171" t="s">
        <v>6088</v>
      </c>
      <c r="D225" s="304" t="s">
        <v>75</v>
      </c>
      <c r="E225" s="304" t="s">
        <v>2</v>
      </c>
      <c r="F225" s="174">
        <v>3</v>
      </c>
      <c r="G225" s="337">
        <f t="shared" si="24"/>
        <v>60.628663877423691</v>
      </c>
      <c r="H225" s="337">
        <f t="shared" si="25"/>
        <v>9.0623239029444012</v>
      </c>
      <c r="I225" s="338">
        <f t="shared" si="26"/>
        <v>69.69098778036809</v>
      </c>
      <c r="J225" s="325">
        <f t="shared" si="29"/>
        <v>1.2390854457452506E-4</v>
      </c>
      <c r="K225" s="376">
        <f t="shared" si="30"/>
        <v>0.99829401263548367</v>
      </c>
      <c r="M225" s="333">
        <f>VLOOKUP(B225,'01_SINTETICO'!$B:$J,6,FALSE)</f>
        <v>16.591047225850009</v>
      </c>
      <c r="N225" s="333">
        <f>VLOOKUP(B225,'01_SINTETICO'!$B:$J,7,FALSE)</f>
        <v>2.4259352990000003</v>
      </c>
      <c r="O225" s="161">
        <f t="shared" si="27"/>
        <v>49.773141677550029</v>
      </c>
      <c r="P225" s="161">
        <f t="shared" si="28"/>
        <v>7.2778058970000004</v>
      </c>
    </row>
    <row r="226" spans="1:16" s="42" customFormat="1">
      <c r="A226" s="166" t="s">
        <v>6212</v>
      </c>
      <c r="B226" s="171" t="s">
        <v>5866</v>
      </c>
      <c r="C226" s="171" t="s">
        <v>5867</v>
      </c>
      <c r="D226" s="304" t="s">
        <v>75</v>
      </c>
      <c r="E226" s="304" t="s">
        <v>2</v>
      </c>
      <c r="F226" s="174">
        <v>2</v>
      </c>
      <c r="G226" s="337">
        <f t="shared" si="24"/>
        <v>41.31631878938547</v>
      </c>
      <c r="H226" s="337">
        <f t="shared" si="25"/>
        <v>17.978050168320003</v>
      </c>
      <c r="I226" s="338">
        <f t="shared" si="26"/>
        <v>59.294368957705473</v>
      </c>
      <c r="J226" s="325">
        <f t="shared" si="29"/>
        <v>1.0542365940010183E-4</v>
      </c>
      <c r="K226" s="376">
        <f t="shared" si="30"/>
        <v>0.99839943629488381</v>
      </c>
      <c r="M226" s="333">
        <f>VLOOKUP(B226,'01_SINTETICO'!$B:$J,6,FALSE)</f>
        <v>16.959329607333334</v>
      </c>
      <c r="N226" s="333">
        <f>VLOOKUP(B226,'01_SINTETICO'!$B:$J,7,FALSE)</f>
        <v>7.2189408000000004</v>
      </c>
      <c r="O226" s="161">
        <f t="shared" si="27"/>
        <v>33.918659214666668</v>
      </c>
      <c r="P226" s="161">
        <f t="shared" si="28"/>
        <v>14.437881600000001</v>
      </c>
    </row>
    <row r="227" spans="1:16" s="42" customFormat="1" ht="25.5">
      <c r="A227" s="166" t="s">
        <v>398</v>
      </c>
      <c r="B227" s="171" t="s">
        <v>5635</v>
      </c>
      <c r="C227" s="171" t="s">
        <v>5636</v>
      </c>
      <c r="D227" s="304" t="s">
        <v>75</v>
      </c>
      <c r="E227" s="304" t="s">
        <v>2</v>
      </c>
      <c r="F227" s="174">
        <v>60</v>
      </c>
      <c r="G227" s="337">
        <f t="shared" si="24"/>
        <v>15.884615490601256</v>
      </c>
      <c r="H227" s="337">
        <f t="shared" si="25"/>
        <v>41.089886241201597</v>
      </c>
      <c r="I227" s="338">
        <f t="shared" si="26"/>
        <v>56.974501731802853</v>
      </c>
      <c r="J227" s="325">
        <f t="shared" si="29"/>
        <v>1.0129900310345641E-4</v>
      </c>
      <c r="K227" s="376">
        <f t="shared" si="30"/>
        <v>0.99850073529798722</v>
      </c>
      <c r="M227" s="333">
        <f>VLOOKUP(B227,'01_SINTETICO'!$B:$J,6,FALSE)</f>
        <v>0.21734142640999995</v>
      </c>
      <c r="N227" s="333">
        <f>VLOOKUP(B227,'01_SINTETICO'!$B:$J,7,FALSE)</f>
        <v>0.54997706179999994</v>
      </c>
      <c r="O227" s="161">
        <f t="shared" si="27"/>
        <v>13.040485584599997</v>
      </c>
      <c r="P227" s="161">
        <f t="shared" si="28"/>
        <v>32.998623707999997</v>
      </c>
    </row>
    <row r="228" spans="1:16" s="42" customFormat="1" ht="25.5">
      <c r="A228" s="166" t="s">
        <v>6338</v>
      </c>
      <c r="B228" s="171" t="s">
        <v>6083</v>
      </c>
      <c r="C228" s="171" t="s">
        <v>6084</v>
      </c>
      <c r="D228" s="304" t="s">
        <v>75</v>
      </c>
      <c r="E228" s="304" t="s">
        <v>2</v>
      </c>
      <c r="F228" s="174">
        <v>3</v>
      </c>
      <c r="G228" s="337">
        <f t="shared" si="24"/>
        <v>48.094414877423652</v>
      </c>
      <c r="H228" s="337">
        <f t="shared" si="25"/>
        <v>9.0623239029444012</v>
      </c>
      <c r="I228" s="338">
        <f t="shared" si="26"/>
        <v>57.156738780368052</v>
      </c>
      <c r="J228" s="325">
        <f t="shared" si="29"/>
        <v>1.0162301526305493E-4</v>
      </c>
      <c r="K228" s="376">
        <f t="shared" si="30"/>
        <v>0.99860235831325028</v>
      </c>
      <c r="M228" s="333">
        <f>VLOOKUP(B228,'01_SINTETICO'!$B:$J,6,FALSE)</f>
        <v>13.16104722585</v>
      </c>
      <c r="N228" s="333">
        <f>VLOOKUP(B228,'01_SINTETICO'!$B:$J,7,FALSE)</f>
        <v>2.4259352990000003</v>
      </c>
      <c r="O228" s="161">
        <f t="shared" si="27"/>
        <v>39.483141677550002</v>
      </c>
      <c r="P228" s="161">
        <f t="shared" si="28"/>
        <v>7.2778058970000004</v>
      </c>
    </row>
    <row r="229" spans="1:16" s="42" customFormat="1">
      <c r="A229" s="166" t="s">
        <v>6302</v>
      </c>
      <c r="B229" s="171" t="s">
        <v>5999</v>
      </c>
      <c r="C229" s="171" t="s">
        <v>6000</v>
      </c>
      <c r="D229" s="304" t="s">
        <v>75</v>
      </c>
      <c r="E229" s="304" t="s">
        <v>2</v>
      </c>
      <c r="F229" s="174">
        <v>1</v>
      </c>
      <c r="G229" s="337">
        <f t="shared" si="24"/>
        <v>54.341875687119796</v>
      </c>
      <c r="H229" s="337">
        <f t="shared" si="25"/>
        <v>2.9963416947199999</v>
      </c>
      <c r="I229" s="338">
        <f t="shared" si="26"/>
        <v>57.338217381839797</v>
      </c>
      <c r="J229" s="325">
        <f t="shared" si="29"/>
        <v>1.0194567892583226E-4</v>
      </c>
      <c r="K229" s="376">
        <f t="shared" si="30"/>
        <v>0.99870430399217613</v>
      </c>
      <c r="M229" s="333">
        <f>VLOOKUP(B229,'01_SINTETICO'!$B:$J,6,FALSE)</f>
        <v>44.611998757999999</v>
      </c>
      <c r="N229" s="333">
        <f>VLOOKUP(B229,'01_SINTETICO'!$B:$J,7,FALSE)</f>
        <v>2.4063135999999998</v>
      </c>
      <c r="O229" s="161">
        <f t="shared" si="27"/>
        <v>44.611998757999999</v>
      </c>
      <c r="P229" s="161">
        <f t="shared" si="28"/>
        <v>2.4063135999999998</v>
      </c>
    </row>
    <row r="230" spans="1:16" s="42" customFormat="1">
      <c r="A230" s="166" t="s">
        <v>6201</v>
      </c>
      <c r="B230" s="171" t="s">
        <v>5846</v>
      </c>
      <c r="C230" s="171" t="s">
        <v>5847</v>
      </c>
      <c r="D230" s="304" t="s">
        <v>75</v>
      </c>
      <c r="E230" s="304" t="s">
        <v>2</v>
      </c>
      <c r="F230" s="174">
        <v>2</v>
      </c>
      <c r="G230" s="337">
        <f t="shared" si="24"/>
        <v>37.726984122718797</v>
      </c>
      <c r="H230" s="337">
        <f t="shared" si="25"/>
        <v>17.978050168320003</v>
      </c>
      <c r="I230" s="338">
        <f t="shared" si="26"/>
        <v>55.7050342910388</v>
      </c>
      <c r="J230" s="325">
        <f t="shared" si="29"/>
        <v>9.9041927002518546E-5</v>
      </c>
      <c r="K230" s="376">
        <f t="shared" si="30"/>
        <v>0.99880334591917863</v>
      </c>
      <c r="M230" s="333">
        <f>VLOOKUP(B230,'01_SINTETICO'!$B:$J,6,FALSE)</f>
        <v>15.485996273999998</v>
      </c>
      <c r="N230" s="333">
        <f>VLOOKUP(B230,'01_SINTETICO'!$B:$J,7,FALSE)</f>
        <v>7.2189408000000004</v>
      </c>
      <c r="O230" s="161">
        <f t="shared" si="27"/>
        <v>30.971992547999996</v>
      </c>
      <c r="P230" s="161">
        <f t="shared" si="28"/>
        <v>14.437881600000001</v>
      </c>
    </row>
    <row r="231" spans="1:16" s="42" customFormat="1">
      <c r="A231" s="166" t="s">
        <v>6294</v>
      </c>
      <c r="B231" s="171" t="s">
        <v>5983</v>
      </c>
      <c r="C231" s="171" t="s">
        <v>5984</v>
      </c>
      <c r="D231" s="304" t="s">
        <v>75</v>
      </c>
      <c r="E231" s="304" t="s">
        <v>2</v>
      </c>
      <c r="F231" s="174">
        <v>13</v>
      </c>
      <c r="G231" s="337">
        <f t="shared" si="24"/>
        <v>43.873276279767211</v>
      </c>
      <c r="H231" s="337">
        <f t="shared" si="25"/>
        <v>11.685732609407999</v>
      </c>
      <c r="I231" s="338">
        <f t="shared" si="26"/>
        <v>55.55900888917521</v>
      </c>
      <c r="J231" s="325">
        <f t="shared" si="29"/>
        <v>9.87822980950786E-5</v>
      </c>
      <c r="K231" s="376">
        <f t="shared" si="30"/>
        <v>0.99890212821727375</v>
      </c>
      <c r="M231" s="333">
        <f>VLOOKUP(B231,'01_SINTETICO'!$B:$J,6,FALSE)</f>
        <v>2.7705996273999998</v>
      </c>
      <c r="N231" s="333">
        <f>VLOOKUP(B231,'01_SINTETICO'!$B:$J,7,FALSE)</f>
        <v>0.72189407999999999</v>
      </c>
      <c r="O231" s="161">
        <f t="shared" si="27"/>
        <v>36.017795156199995</v>
      </c>
      <c r="P231" s="161">
        <f t="shared" si="28"/>
        <v>9.3846230399999992</v>
      </c>
    </row>
    <row r="232" spans="1:16" s="42" customFormat="1" ht="38.25">
      <c r="A232" s="166" t="s">
        <v>6316</v>
      </c>
      <c r="B232" s="171" t="s">
        <v>6033</v>
      </c>
      <c r="C232" s="171" t="s">
        <v>6034</v>
      </c>
      <c r="D232" s="304" t="s">
        <v>75</v>
      </c>
      <c r="E232" s="304" t="s">
        <v>2</v>
      </c>
      <c r="F232" s="174">
        <v>7</v>
      </c>
      <c r="G232" s="337">
        <f t="shared" si="24"/>
        <v>32.058104780938592</v>
      </c>
      <c r="H232" s="337">
        <f t="shared" si="25"/>
        <v>20.656752300800001</v>
      </c>
      <c r="I232" s="338">
        <f t="shared" si="26"/>
        <v>52.714857081738593</v>
      </c>
      <c r="J232" s="325">
        <f t="shared" si="29"/>
        <v>9.3725479096916099E-5</v>
      </c>
      <c r="K232" s="376">
        <f t="shared" si="30"/>
        <v>0.99899585369637067</v>
      </c>
      <c r="M232" s="333">
        <f>VLOOKUP(B232,'01_SINTETICO'!$B:$J,6,FALSE)</f>
        <v>3.7597317579999987</v>
      </c>
      <c r="N232" s="333">
        <f>VLOOKUP(B232,'01_SINTETICO'!$B:$J,7,FALSE)</f>
        <v>2.369872</v>
      </c>
      <c r="O232" s="161">
        <f t="shared" si="27"/>
        <v>26.318122305999992</v>
      </c>
      <c r="P232" s="161">
        <f t="shared" si="28"/>
        <v>16.589103999999999</v>
      </c>
    </row>
    <row r="233" spans="1:16" s="42" customFormat="1">
      <c r="A233" s="166" t="s">
        <v>6297</v>
      </c>
      <c r="B233" s="171" t="s">
        <v>5989</v>
      </c>
      <c r="C233" s="171" t="s">
        <v>5990</v>
      </c>
      <c r="D233" s="304" t="s">
        <v>75</v>
      </c>
      <c r="E233" s="304" t="s">
        <v>2</v>
      </c>
      <c r="F233" s="174">
        <v>64</v>
      </c>
      <c r="G233" s="337">
        <f t="shared" si="24"/>
        <v>39.987377501249156</v>
      </c>
      <c r="H233" s="337">
        <f t="shared" si="25"/>
        <v>12.656547318497282</v>
      </c>
      <c r="I233" s="338">
        <f t="shared" si="26"/>
        <v>52.643924819746438</v>
      </c>
      <c r="J233" s="325">
        <f t="shared" si="29"/>
        <v>9.3599363602979847E-5</v>
      </c>
      <c r="K233" s="376">
        <f t="shared" si="30"/>
        <v>0.99908945305997365</v>
      </c>
      <c r="M233" s="333">
        <f>VLOOKUP(B233,'01_SINTETICO'!$B:$J,6,FALSE)</f>
        <v>0.51293224978000007</v>
      </c>
      <c r="N233" s="333">
        <f>VLOOKUP(B233,'01_SINTETICO'!$B:$J,7,FALSE)</f>
        <v>0.1588166976</v>
      </c>
      <c r="O233" s="161">
        <f t="shared" si="27"/>
        <v>32.827663985920005</v>
      </c>
      <c r="P233" s="161">
        <f t="shared" si="28"/>
        <v>10.1642686464</v>
      </c>
    </row>
    <row r="234" spans="1:16" s="42" customFormat="1">
      <c r="A234" s="166" t="s">
        <v>6223</v>
      </c>
      <c r="B234" s="171" t="s">
        <v>5876</v>
      </c>
      <c r="C234" s="171" t="s">
        <v>5877</v>
      </c>
      <c r="D234" s="304" t="s">
        <v>75</v>
      </c>
      <c r="E234" s="304" t="s">
        <v>2</v>
      </c>
      <c r="F234" s="174">
        <v>30</v>
      </c>
      <c r="G234" s="337">
        <f t="shared" si="24"/>
        <v>36.919386092039097</v>
      </c>
      <c r="H234" s="337">
        <f t="shared" si="25"/>
        <v>15.411406447800001</v>
      </c>
      <c r="I234" s="338">
        <f t="shared" si="26"/>
        <v>52.330792539839095</v>
      </c>
      <c r="J234" s="325">
        <f t="shared" si="29"/>
        <v>9.3042623538039176E-5</v>
      </c>
      <c r="K234" s="376">
        <f t="shared" si="30"/>
        <v>0.9991824956835117</v>
      </c>
      <c r="M234" s="333">
        <f>VLOOKUP(B234,'01_SINTETICO'!$B:$J,6,FALSE)</f>
        <v>1.0102998136999999</v>
      </c>
      <c r="N234" s="333">
        <f>VLOOKUP(B234,'01_SINTETICO'!$B:$J,7,FALSE)</f>
        <v>0.41255504999999998</v>
      </c>
      <c r="O234" s="161">
        <f t="shared" si="27"/>
        <v>30.308994410999997</v>
      </c>
      <c r="P234" s="161">
        <f t="shared" si="28"/>
        <v>12.376651499999999</v>
      </c>
    </row>
    <row r="235" spans="1:16" s="42" customFormat="1" ht="25.5">
      <c r="A235" s="166" t="s">
        <v>6260</v>
      </c>
      <c r="B235" s="171" t="s">
        <v>5938</v>
      </c>
      <c r="C235" s="171" t="s">
        <v>5939</v>
      </c>
      <c r="D235" s="304" t="s">
        <v>75</v>
      </c>
      <c r="E235" s="304" t="s">
        <v>2</v>
      </c>
      <c r="F235" s="174">
        <v>2</v>
      </c>
      <c r="G235" s="337">
        <f t="shared" si="24"/>
        <v>28.472834593619755</v>
      </c>
      <c r="H235" s="337">
        <f t="shared" si="25"/>
        <v>22.704163505091199</v>
      </c>
      <c r="I235" s="338">
        <f t="shared" si="26"/>
        <v>51.176998098710953</v>
      </c>
      <c r="J235" s="325">
        <f t="shared" si="29"/>
        <v>9.0991210658242989E-5</v>
      </c>
      <c r="K235" s="376">
        <f t="shared" si="30"/>
        <v>0.99927348689416995</v>
      </c>
      <c r="M235" s="333">
        <f>VLOOKUP(B235,'01_SINTETICO'!$B:$J,6,FALSE)</f>
        <v>11.68739618817</v>
      </c>
      <c r="N235" s="333">
        <f>VLOOKUP(B235,'01_SINTETICO'!$B:$J,7,FALSE)</f>
        <v>9.1166734279999986</v>
      </c>
      <c r="O235" s="161">
        <f t="shared" si="27"/>
        <v>23.37479237634</v>
      </c>
      <c r="P235" s="161">
        <f t="shared" si="28"/>
        <v>18.233346855999997</v>
      </c>
    </row>
    <row r="236" spans="1:16" s="42" customFormat="1" ht="38.25">
      <c r="A236" s="166" t="s">
        <v>6315</v>
      </c>
      <c r="B236" s="171" t="s">
        <v>6031</v>
      </c>
      <c r="C236" s="171" t="s">
        <v>6032</v>
      </c>
      <c r="D236" s="304" t="s">
        <v>75</v>
      </c>
      <c r="E236" s="304" t="s">
        <v>2</v>
      </c>
      <c r="F236" s="174">
        <v>7</v>
      </c>
      <c r="G236" s="337">
        <f t="shared" si="24"/>
        <v>26.430482780938593</v>
      </c>
      <c r="H236" s="337">
        <f t="shared" si="25"/>
        <v>20.656752300800001</v>
      </c>
      <c r="I236" s="338">
        <f t="shared" si="26"/>
        <v>47.087235081738598</v>
      </c>
      <c r="J236" s="325">
        <f t="shared" si="29"/>
        <v>8.3719731242786689E-5</v>
      </c>
      <c r="K236" s="376">
        <f t="shared" si="30"/>
        <v>0.99935720662541272</v>
      </c>
      <c r="M236" s="333">
        <f>VLOOKUP(B236,'01_SINTETICO'!$B:$J,6,FALSE)</f>
        <v>3.099731757999999</v>
      </c>
      <c r="N236" s="333">
        <f>VLOOKUP(B236,'01_SINTETICO'!$B:$J,7,FALSE)</f>
        <v>2.369872</v>
      </c>
      <c r="O236" s="161">
        <f t="shared" si="27"/>
        <v>21.698122305999995</v>
      </c>
      <c r="P236" s="161">
        <f t="shared" si="28"/>
        <v>16.589103999999999</v>
      </c>
    </row>
    <row r="237" spans="1:16" s="42" customFormat="1">
      <c r="A237" s="166" t="s">
        <v>6295</v>
      </c>
      <c r="B237" s="171" t="s">
        <v>5985</v>
      </c>
      <c r="C237" s="171" t="s">
        <v>5986</v>
      </c>
      <c r="D237" s="304" t="s">
        <v>75</v>
      </c>
      <c r="E237" s="304" t="s">
        <v>2</v>
      </c>
      <c r="F237" s="174">
        <v>11</v>
      </c>
      <c r="G237" s="337">
        <f t="shared" si="24"/>
        <v>37.123541467495336</v>
      </c>
      <c r="H237" s="337">
        <f t="shared" si="25"/>
        <v>9.8879275925760002</v>
      </c>
      <c r="I237" s="338">
        <f t="shared" si="26"/>
        <v>47.011469060071335</v>
      </c>
      <c r="J237" s="325">
        <f t="shared" si="29"/>
        <v>8.358502146506652E-5</v>
      </c>
      <c r="K237" s="376">
        <f t="shared" si="30"/>
        <v>0.99944079164687782</v>
      </c>
      <c r="M237" s="333">
        <f>VLOOKUP(B237,'01_SINTETICO'!$B:$J,6,FALSE)</f>
        <v>2.7705996273999998</v>
      </c>
      <c r="N237" s="333">
        <f>VLOOKUP(B237,'01_SINTETICO'!$B:$J,7,FALSE)</f>
        <v>0.72189407999999999</v>
      </c>
      <c r="O237" s="161">
        <f t="shared" si="27"/>
        <v>30.476595901399996</v>
      </c>
      <c r="P237" s="161">
        <f t="shared" si="28"/>
        <v>7.9408348799999997</v>
      </c>
    </row>
    <row r="238" spans="1:16" s="42" customFormat="1" ht="25.5">
      <c r="A238" s="166" t="s">
        <v>6262</v>
      </c>
      <c r="B238" s="171" t="s">
        <v>5942</v>
      </c>
      <c r="C238" s="171" t="s">
        <v>5943</v>
      </c>
      <c r="D238" s="304" t="s">
        <v>75</v>
      </c>
      <c r="E238" s="304" t="s">
        <v>2</v>
      </c>
      <c r="F238" s="174">
        <v>1</v>
      </c>
      <c r="G238" s="337">
        <f t="shared" si="24"/>
        <v>25.90695786581519</v>
      </c>
      <c r="H238" s="337">
        <f t="shared" si="25"/>
        <v>18.753045738503999</v>
      </c>
      <c r="I238" s="338">
        <f t="shared" si="26"/>
        <v>44.660003604319186</v>
      </c>
      <c r="J238" s="325">
        <f t="shared" si="29"/>
        <v>7.9404184436930735E-5</v>
      </c>
      <c r="K238" s="376">
        <f t="shared" si="30"/>
        <v>0.99952019583131479</v>
      </c>
      <c r="M238" s="333">
        <f>VLOOKUP(B238,'01_SINTETICO'!$B:$J,6,FALSE)</f>
        <v>21.268334180949996</v>
      </c>
      <c r="N238" s="333">
        <f>VLOOKUP(B238,'01_SINTETICO'!$B:$J,7,FALSE)</f>
        <v>15.060268019999999</v>
      </c>
      <c r="O238" s="161">
        <f t="shared" si="27"/>
        <v>21.268334180949996</v>
      </c>
      <c r="P238" s="161">
        <f t="shared" si="28"/>
        <v>15.060268019999999</v>
      </c>
    </row>
    <row r="239" spans="1:16" s="42" customFormat="1" ht="25.5">
      <c r="A239" s="166" t="s">
        <v>6306</v>
      </c>
      <c r="B239" s="171" t="s">
        <v>6009</v>
      </c>
      <c r="C239" s="171" t="s">
        <v>6010</v>
      </c>
      <c r="D239" s="304" t="s">
        <v>75</v>
      </c>
      <c r="E239" s="304" t="s">
        <v>2</v>
      </c>
      <c r="F239" s="174">
        <v>4</v>
      </c>
      <c r="G239" s="337">
        <f t="shared" si="24"/>
        <v>40.103881071543931</v>
      </c>
      <c r="H239" s="337">
        <f t="shared" si="25"/>
        <v>1.0959222362879999</v>
      </c>
      <c r="I239" s="338">
        <f t="shared" si="26"/>
        <v>41.199803307831928</v>
      </c>
      <c r="J239" s="325">
        <f t="shared" si="29"/>
        <v>7.3252049184876613E-5</v>
      </c>
      <c r="K239" s="376">
        <f t="shared" si="30"/>
        <v>0.99959344788049964</v>
      </c>
      <c r="M239" s="333">
        <f>VLOOKUP(B239,'01_SINTETICO'!$B:$J,6,FALSE)</f>
        <v>8.2308269172366657</v>
      </c>
      <c r="N239" s="333">
        <f>VLOOKUP(B239,'01_SINTETICO'!$B:$J,7,FALSE)</f>
        <v>0.22002935999999998</v>
      </c>
      <c r="O239" s="161">
        <f t="shared" si="27"/>
        <v>32.923307668946663</v>
      </c>
      <c r="P239" s="161">
        <f t="shared" si="28"/>
        <v>0.88011743999999992</v>
      </c>
    </row>
    <row r="240" spans="1:16" s="42" customFormat="1" ht="25.5">
      <c r="A240" s="166" t="s">
        <v>6219</v>
      </c>
      <c r="B240" s="171" t="s">
        <v>5872</v>
      </c>
      <c r="C240" s="171" t="s">
        <v>5873</v>
      </c>
      <c r="D240" s="304" t="s">
        <v>75</v>
      </c>
      <c r="E240" s="304" t="s">
        <v>2</v>
      </c>
      <c r="F240" s="174">
        <v>1</v>
      </c>
      <c r="G240" s="337">
        <f t="shared" si="24"/>
        <v>29.033653186511479</v>
      </c>
      <c r="H240" s="337">
        <f t="shared" si="25"/>
        <v>7.7904884062720008</v>
      </c>
      <c r="I240" s="338">
        <f t="shared" si="26"/>
        <v>36.824141592783477</v>
      </c>
      <c r="J240" s="325">
        <f t="shared" si="29"/>
        <v>6.547225021903592E-5</v>
      </c>
      <c r="K240" s="376">
        <f t="shared" si="30"/>
        <v>0.99965892013071866</v>
      </c>
      <c r="M240" s="333">
        <f>VLOOKUP(B240,'01_SINTETICO'!$B:$J,6,FALSE)</f>
        <v>23.8351967708</v>
      </c>
      <c r="N240" s="333">
        <f>VLOOKUP(B240,'01_SINTETICO'!$B:$J,7,FALSE)</f>
        <v>6.2564153600000001</v>
      </c>
      <c r="O240" s="161">
        <f t="shared" si="27"/>
        <v>23.8351967708</v>
      </c>
      <c r="P240" s="161">
        <f t="shared" si="28"/>
        <v>6.2564153600000001</v>
      </c>
    </row>
    <row r="241" spans="1:16" s="42" customFormat="1" ht="25.5">
      <c r="A241" s="166" t="s">
        <v>6208</v>
      </c>
      <c r="B241" s="171" t="s">
        <v>5860</v>
      </c>
      <c r="C241" s="171" t="s">
        <v>5861</v>
      </c>
      <c r="D241" s="304" t="s">
        <v>75</v>
      </c>
      <c r="E241" s="304" t="s">
        <v>2</v>
      </c>
      <c r="F241" s="174">
        <v>1</v>
      </c>
      <c r="G241" s="337">
        <f t="shared" si="24"/>
        <v>24.498260853178145</v>
      </c>
      <c r="H241" s="337">
        <f t="shared" si="25"/>
        <v>7.7904884062720008</v>
      </c>
      <c r="I241" s="338">
        <f t="shared" si="26"/>
        <v>32.288749259450142</v>
      </c>
      <c r="J241" s="325">
        <f t="shared" si="29"/>
        <v>5.7408454870505923E-5</v>
      </c>
      <c r="K241" s="376">
        <f t="shared" si="30"/>
        <v>0.99971632858558912</v>
      </c>
      <c r="M241" s="333">
        <f>VLOOKUP(B241,'01_SINTETICO'!$B:$J,6,FALSE)</f>
        <v>20.111863437466667</v>
      </c>
      <c r="N241" s="333">
        <f>VLOOKUP(B241,'01_SINTETICO'!$B:$J,7,FALSE)</f>
        <v>6.2564153600000001</v>
      </c>
      <c r="O241" s="161">
        <f t="shared" si="27"/>
        <v>20.111863437466667</v>
      </c>
      <c r="P241" s="161">
        <f t="shared" si="28"/>
        <v>6.2564153600000001</v>
      </c>
    </row>
    <row r="242" spans="1:16" s="42" customFormat="1" ht="25.5">
      <c r="A242" s="166" t="s">
        <v>6225</v>
      </c>
      <c r="B242" s="171" t="s">
        <v>5880</v>
      </c>
      <c r="C242" s="171" t="s">
        <v>5881</v>
      </c>
      <c r="D242" s="304" t="s">
        <v>75</v>
      </c>
      <c r="E242" s="304" t="s">
        <v>2</v>
      </c>
      <c r="F242" s="174">
        <v>1</v>
      </c>
      <c r="G242" s="337">
        <f t="shared" si="24"/>
        <v>23.495115051132831</v>
      </c>
      <c r="H242" s="337">
        <f t="shared" si="25"/>
        <v>7.4908542368000006</v>
      </c>
      <c r="I242" s="338">
        <f t="shared" si="26"/>
        <v>30.985969287932832</v>
      </c>
      <c r="J242" s="325">
        <f t="shared" si="29"/>
        <v>5.5092150061047844E-5</v>
      </c>
      <c r="K242" s="376">
        <f t="shared" si="30"/>
        <v>0.99977142073565017</v>
      </c>
      <c r="M242" s="333">
        <f>VLOOKUP(B242,'01_SINTETICO'!$B:$J,6,FALSE)</f>
        <v>19.288330228333333</v>
      </c>
      <c r="N242" s="333">
        <f>VLOOKUP(B242,'01_SINTETICO'!$B:$J,7,FALSE)</f>
        <v>6.015784</v>
      </c>
      <c r="O242" s="161">
        <f t="shared" si="27"/>
        <v>19.288330228333333</v>
      </c>
      <c r="P242" s="161">
        <f t="shared" si="28"/>
        <v>6.015784</v>
      </c>
    </row>
    <row r="243" spans="1:16" s="42" customFormat="1" ht="25.5">
      <c r="A243" s="166" t="s">
        <v>6175</v>
      </c>
      <c r="B243" s="171" t="s">
        <v>5777</v>
      </c>
      <c r="C243" s="171" t="s">
        <v>5778</v>
      </c>
      <c r="D243" s="304" t="s">
        <v>75</v>
      </c>
      <c r="E243" s="304" t="s">
        <v>2</v>
      </c>
      <c r="F243" s="174">
        <v>1</v>
      </c>
      <c r="G243" s="337">
        <f t="shared" si="24"/>
        <v>18.410029396176053</v>
      </c>
      <c r="H243" s="337">
        <f t="shared" si="25"/>
        <v>8.8825021116744001</v>
      </c>
      <c r="I243" s="338">
        <f t="shared" si="26"/>
        <v>27.292531507850455</v>
      </c>
      <c r="J243" s="325">
        <f t="shared" si="29"/>
        <v>4.8525325362725925E-5</v>
      </c>
      <c r="K243" s="376">
        <f t="shared" si="30"/>
        <v>0.99981994606101288</v>
      </c>
      <c r="M243" s="333">
        <f>VLOOKUP(B243,'01_SINTETICO'!$B:$J,6,FALSE)</f>
        <v>15.113725799339999</v>
      </c>
      <c r="N243" s="333">
        <f>VLOOKUP(B243,'01_SINTETICO'!$B:$J,7,FALSE)</f>
        <v>7.1333939219999998</v>
      </c>
      <c r="O243" s="161">
        <f t="shared" si="27"/>
        <v>15.113725799339999</v>
      </c>
      <c r="P243" s="161">
        <f t="shared" si="28"/>
        <v>7.1333939219999998</v>
      </c>
    </row>
    <row r="244" spans="1:16" s="42" customFormat="1" ht="38.25">
      <c r="A244" s="166" t="s">
        <v>6324</v>
      </c>
      <c r="B244" s="171" t="s">
        <v>6051</v>
      </c>
      <c r="C244" s="171" t="s">
        <v>6052</v>
      </c>
      <c r="D244" s="304" t="s">
        <v>75</v>
      </c>
      <c r="E244" s="304" t="s">
        <v>2</v>
      </c>
      <c r="F244" s="174">
        <v>2</v>
      </c>
      <c r="G244" s="337">
        <f t="shared" si="24"/>
        <v>16.253566639359398</v>
      </c>
      <c r="H244" s="337">
        <f t="shared" si="25"/>
        <v>8.8528938431999986</v>
      </c>
      <c r="I244" s="338">
        <f t="shared" si="26"/>
        <v>25.106460482559399</v>
      </c>
      <c r="J244" s="325">
        <f t="shared" si="29"/>
        <v>4.4638554810211826E-5</v>
      </c>
      <c r="K244" s="376">
        <f t="shared" si="30"/>
        <v>0.99986458461582306</v>
      </c>
      <c r="M244" s="333">
        <f>VLOOKUP(B244,'01_SINTETICO'!$B:$J,6,FALSE)</f>
        <v>6.6716881369999994</v>
      </c>
      <c r="N244" s="333">
        <f>VLOOKUP(B244,'01_SINTETICO'!$B:$J,7,FALSE)</f>
        <v>3.5548079999999995</v>
      </c>
      <c r="O244" s="161">
        <f t="shared" si="27"/>
        <v>13.343376273999999</v>
      </c>
      <c r="P244" s="161">
        <f t="shared" si="28"/>
        <v>7.109615999999999</v>
      </c>
    </row>
    <row r="245" spans="1:16" s="42" customFormat="1" ht="25.5">
      <c r="A245" s="166" t="s">
        <v>6202</v>
      </c>
      <c r="B245" s="171" t="s">
        <v>5848</v>
      </c>
      <c r="C245" s="171" t="s">
        <v>5849</v>
      </c>
      <c r="D245" s="304" t="s">
        <v>75</v>
      </c>
      <c r="E245" s="304" t="s">
        <v>2</v>
      </c>
      <c r="F245" s="174">
        <v>1</v>
      </c>
      <c r="G245" s="337">
        <f t="shared" si="24"/>
        <v>16.507281384466165</v>
      </c>
      <c r="H245" s="337">
        <f t="shared" si="25"/>
        <v>7.4908542368000006</v>
      </c>
      <c r="I245" s="338">
        <f t="shared" si="26"/>
        <v>23.998135621266165</v>
      </c>
      <c r="J245" s="325">
        <f t="shared" si="29"/>
        <v>4.2667985517789009E-5</v>
      </c>
      <c r="K245" s="376">
        <f t="shared" si="30"/>
        <v>0.99990725260134083</v>
      </c>
      <c r="M245" s="333">
        <f>VLOOKUP(B245,'01_SINTETICO'!$B:$J,6,FALSE)</f>
        <v>13.551663561666667</v>
      </c>
      <c r="N245" s="333">
        <f>VLOOKUP(B245,'01_SINTETICO'!$B:$J,7,FALSE)</f>
        <v>6.015784</v>
      </c>
      <c r="O245" s="161">
        <f t="shared" si="27"/>
        <v>13.551663561666667</v>
      </c>
      <c r="P245" s="161">
        <f t="shared" si="28"/>
        <v>6.015784</v>
      </c>
    </row>
    <row r="246" spans="1:16" s="42" customFormat="1" ht="25.5">
      <c r="A246" s="166" t="s">
        <v>6213</v>
      </c>
      <c r="B246" s="171" t="s">
        <v>5868</v>
      </c>
      <c r="C246" s="171" t="s">
        <v>5869</v>
      </c>
      <c r="D246" s="304" t="s">
        <v>75</v>
      </c>
      <c r="E246" s="304" t="s">
        <v>2</v>
      </c>
      <c r="F246" s="174">
        <v>1</v>
      </c>
      <c r="G246" s="337">
        <f t="shared" si="24"/>
        <v>13.949271384466167</v>
      </c>
      <c r="H246" s="337">
        <f t="shared" si="25"/>
        <v>7.4908542368000006</v>
      </c>
      <c r="I246" s="338">
        <f t="shared" si="26"/>
        <v>21.440125621266169</v>
      </c>
      <c r="J246" s="325">
        <f t="shared" si="29"/>
        <v>3.811991831136655E-5</v>
      </c>
      <c r="K246" s="376">
        <f t="shared" si="30"/>
        <v>0.99994537251965221</v>
      </c>
      <c r="M246" s="333">
        <f>VLOOKUP(B246,'01_SINTETICO'!$B:$J,6,FALSE)</f>
        <v>11.451663561666667</v>
      </c>
      <c r="N246" s="333">
        <f>VLOOKUP(B246,'01_SINTETICO'!$B:$J,7,FALSE)</f>
        <v>6.015784</v>
      </c>
      <c r="O246" s="161">
        <f t="shared" si="27"/>
        <v>11.451663561666667</v>
      </c>
      <c r="P246" s="161">
        <f t="shared" si="28"/>
        <v>6.015784</v>
      </c>
    </row>
    <row r="247" spans="1:16" s="42" customFormat="1">
      <c r="A247" s="166" t="s">
        <v>6193</v>
      </c>
      <c r="B247" s="171" t="s">
        <v>5828</v>
      </c>
      <c r="C247" s="171" t="s">
        <v>5829</v>
      </c>
      <c r="D247" s="304" t="s">
        <v>75</v>
      </c>
      <c r="E247" s="304" t="s">
        <v>2</v>
      </c>
      <c r="F247" s="174">
        <v>1</v>
      </c>
      <c r="G247" s="337">
        <f t="shared" si="24"/>
        <v>8.76130409325574</v>
      </c>
      <c r="H247" s="337">
        <f t="shared" si="25"/>
        <v>3.8952442031360004</v>
      </c>
      <c r="I247" s="338">
        <f t="shared" si="26"/>
        <v>12.65654829639174</v>
      </c>
      <c r="J247" s="325">
        <f t="shared" si="29"/>
        <v>2.2502973895067414E-5</v>
      </c>
      <c r="K247" s="376">
        <f t="shared" si="30"/>
        <v>0.99996787549354726</v>
      </c>
      <c r="M247" s="333">
        <f>VLOOKUP(B247,'01_SINTETICO'!$B:$J,6,FALSE)</f>
        <v>7.1925983854000002</v>
      </c>
      <c r="N247" s="333">
        <f>VLOOKUP(B247,'01_SINTETICO'!$B:$J,7,FALSE)</f>
        <v>3.12820768</v>
      </c>
      <c r="O247" s="161">
        <f t="shared" si="27"/>
        <v>7.1925983854000002</v>
      </c>
      <c r="P247" s="161">
        <f t="shared" si="28"/>
        <v>3.12820768</v>
      </c>
    </row>
    <row r="248" spans="1:16" s="42" customFormat="1" ht="25.5">
      <c r="A248" s="166" t="s">
        <v>6325</v>
      </c>
      <c r="B248" s="171" t="s">
        <v>6053</v>
      </c>
      <c r="C248" s="171" t="s">
        <v>6054</v>
      </c>
      <c r="D248" s="304" t="s">
        <v>75</v>
      </c>
      <c r="E248" s="304" t="s">
        <v>2</v>
      </c>
      <c r="F248" s="174">
        <v>2</v>
      </c>
      <c r="G248" s="337">
        <f t="shared" si="24"/>
        <v>7.1610844940713516</v>
      </c>
      <c r="H248" s="337">
        <f t="shared" si="25"/>
        <v>4.3084083370240007</v>
      </c>
      <c r="I248" s="338">
        <f t="shared" si="26"/>
        <v>11.469492831095351</v>
      </c>
      <c r="J248" s="325">
        <f t="shared" si="29"/>
        <v>2.0392423883957581E-5</v>
      </c>
      <c r="K248" s="376">
        <f t="shared" si="30"/>
        <v>0.99998826791743123</v>
      </c>
      <c r="M248" s="333">
        <f>VLOOKUP(B248,'01_SINTETICO'!$B:$J,6,FALSE)</f>
        <v>2.9394485239599999</v>
      </c>
      <c r="N248" s="333">
        <f>VLOOKUP(B248,'01_SINTETICO'!$B:$J,7,FALSE)</f>
        <v>1.7300065600000001</v>
      </c>
      <c r="O248" s="161">
        <f t="shared" si="27"/>
        <v>5.8788970479199998</v>
      </c>
      <c r="P248" s="161">
        <f t="shared" si="28"/>
        <v>3.4600131200000002</v>
      </c>
    </row>
    <row r="249" spans="1:16">
      <c r="A249" s="166" t="s">
        <v>6307</v>
      </c>
      <c r="B249" s="171" t="s">
        <v>6011</v>
      </c>
      <c r="C249" s="171" t="s">
        <v>6012</v>
      </c>
      <c r="D249" s="374" t="s">
        <v>75</v>
      </c>
      <c r="E249" s="374" t="s">
        <v>2</v>
      </c>
      <c r="F249" s="174">
        <v>2</v>
      </c>
      <c r="G249" s="337">
        <f t="shared" si="24"/>
        <v>4.8007748122718796</v>
      </c>
      <c r="H249" s="337">
        <f t="shared" si="25"/>
        <v>1.7978050168320001</v>
      </c>
      <c r="I249" s="338">
        <f t="shared" si="26"/>
        <v>6.5985798291038797</v>
      </c>
      <c r="J249" s="325">
        <f t="shared" si="29"/>
        <v>1.1732082567975932E-5</v>
      </c>
      <c r="K249" s="376">
        <f t="shared" si="30"/>
        <v>0.99999999999999922</v>
      </c>
      <c r="M249" s="333">
        <f>VLOOKUP(B249,'01_SINTETICO'!$B:$J,6,FALSE)</f>
        <v>1.9705996273999999</v>
      </c>
      <c r="N249" s="333">
        <f>VLOOKUP(B249,'01_SINTETICO'!$B:$J,7,FALSE)</f>
        <v>0.72189407999999999</v>
      </c>
      <c r="O249" s="161">
        <f t="shared" ref="O249" si="31">M249*F249</f>
        <v>3.9411992547999999</v>
      </c>
      <c r="P249" s="161">
        <f t="shared" ref="P249" si="32">N249*F249</f>
        <v>1.44378816</v>
      </c>
    </row>
    <row r="254" spans="1:16" s="119" customFormat="1">
      <c r="A254" s="173"/>
      <c r="B254" s="187"/>
      <c r="C254" s="173"/>
      <c r="F254" s="119">
        <v>0</v>
      </c>
      <c r="G254" s="329"/>
      <c r="J254" s="324"/>
      <c r="K254" s="324"/>
      <c r="M254" s="332"/>
      <c r="N254" s="332"/>
      <c r="O254" s="332"/>
      <c r="P254" s="331"/>
    </row>
  </sheetData>
  <autoFilter ref="A6:I6">
    <sortState ref="A7:I249">
      <sortCondition descending="1" ref="I6"/>
    </sortState>
  </autoFilter>
  <mergeCells count="15">
    <mergeCell ref="O4:P4"/>
    <mergeCell ref="M4:N4"/>
    <mergeCell ref="A1:C3"/>
    <mergeCell ref="A4:A5"/>
    <mergeCell ref="B4:B5"/>
    <mergeCell ref="C4:C5"/>
    <mergeCell ref="D4:D5"/>
    <mergeCell ref="E4:E5"/>
    <mergeCell ref="F4:F5"/>
    <mergeCell ref="D1:K1"/>
    <mergeCell ref="D2:I3"/>
    <mergeCell ref="J2:K2"/>
    <mergeCell ref="J3:K3"/>
    <mergeCell ref="G4:I4"/>
    <mergeCell ref="J4:K4"/>
  </mergeCells>
  <conditionalFormatting sqref="A247:B247 D247:F247 A248:F248 A7:F246 I7:XFD8 M249:P249 L9:XFD248 I9:K249">
    <cfRule type="expression" dxfId="5" priority="6">
      <formula>IF(AND($A7&lt;&gt;"",$B7=""),TRUE,FALSE)</formula>
    </cfRule>
  </conditionalFormatting>
  <conditionalFormatting sqref="C247">
    <cfRule type="expression" dxfId="4" priority="5">
      <formula>IF(AND($A247&lt;&gt;"",$B247=""),TRUE,FALSE)</formula>
    </cfRule>
  </conditionalFormatting>
  <conditionalFormatting sqref="I16:J16">
    <cfRule type="duplicateValues" dxfId="3" priority="4"/>
  </conditionalFormatting>
  <conditionalFormatting sqref="B1:B248 B250:B1048576">
    <cfRule type="duplicateValues" dxfId="2" priority="3"/>
  </conditionalFormatting>
  <conditionalFormatting sqref="D249:F249 A249:B249">
    <cfRule type="expression" dxfId="1" priority="2">
      <formula>IF(AND($A249&lt;&gt;"",$B249=""),TRUE,FALSE)</formula>
    </cfRule>
  </conditionalFormatting>
  <conditionalFormatting sqref="C249">
    <cfRule type="expression" dxfId="0" priority="1">
      <formula>IF(AND($A249&lt;&gt;"",$B249=""),TRUE,FALSE)</formula>
    </cfRule>
  </conditionalFormatting>
  <printOptions horizontalCentered="1"/>
  <pageMargins left="0.23622047244094491" right="0.23622047244094491" top="0.74803149606299213" bottom="0.74803149606299213" header="0.31496062992125984" footer="0.31496062992125984"/>
  <pageSetup paperSize="9" scale="70" fitToHeight="0" orientation="landscape" r:id="rId1"/>
  <rowBreaks count="1" manualBreakCount="1">
    <brk id="233" max="10"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7">
    <tabColor theme="3" tint="0.39997558519241921"/>
    <pageSetUpPr fitToPage="1"/>
  </sheetPr>
  <dimension ref="B1:N44"/>
  <sheetViews>
    <sheetView view="pageBreakPreview" zoomScale="90" zoomScaleNormal="90" zoomScaleSheetLayoutView="90" zoomScalePageLayoutView="70" workbookViewId="0">
      <selection activeCell="B11" sqref="B11"/>
    </sheetView>
  </sheetViews>
  <sheetFormatPr defaultRowHeight="15"/>
  <cols>
    <col min="1" max="1" width="3.5703125" style="120" customWidth="1"/>
    <col min="2" max="2" width="52.5703125" style="120" bestFit="1" customWidth="1"/>
    <col min="3" max="4" width="28.5703125" style="120" customWidth="1"/>
    <col min="5" max="5" width="24" style="120" bestFit="1" customWidth="1"/>
    <col min="6" max="6" width="3.5703125" style="120" customWidth="1"/>
    <col min="7" max="7" width="12.28515625" style="121" bestFit="1" customWidth="1"/>
    <col min="8" max="11" width="12.5703125" style="120" customWidth="1"/>
    <col min="12" max="16384" width="9.140625" style="120"/>
  </cols>
  <sheetData>
    <row r="1" spans="2:14" ht="18">
      <c r="B1" s="551" t="s">
        <v>5153</v>
      </c>
      <c r="C1" s="551"/>
      <c r="D1" s="551"/>
      <c r="E1" s="551"/>
    </row>
    <row r="2" spans="2:14" ht="18">
      <c r="B2" s="551" t="s">
        <v>83</v>
      </c>
      <c r="C2" s="551"/>
      <c r="D2" s="551"/>
      <c r="E2" s="551"/>
    </row>
    <row r="3" spans="2:14" ht="18">
      <c r="B3" s="551" t="s">
        <v>393</v>
      </c>
      <c r="C3" s="551"/>
      <c r="D3" s="551"/>
      <c r="E3" s="551"/>
    </row>
    <row r="4" spans="2:14" ht="18">
      <c r="B4" s="551" t="s">
        <v>394</v>
      </c>
      <c r="C4" s="551"/>
      <c r="D4" s="551"/>
      <c r="E4" s="551"/>
    </row>
    <row r="5" spans="2:14" ht="18">
      <c r="B5" s="122"/>
      <c r="C5" s="122"/>
      <c r="D5" s="122"/>
      <c r="E5" s="122"/>
    </row>
    <row r="6" spans="2:14" ht="18">
      <c r="B6" s="122"/>
      <c r="C6" s="122" t="s">
        <v>5154</v>
      </c>
      <c r="D6" s="122"/>
      <c r="E6" s="122"/>
    </row>
    <row r="7" spans="2:14" ht="18">
      <c r="B7" s="122"/>
      <c r="C7" s="122"/>
      <c r="D7" s="122"/>
      <c r="E7" s="122"/>
    </row>
    <row r="8" spans="2:14" ht="34.5" customHeight="1">
      <c r="B8" s="552" t="s">
        <v>5185</v>
      </c>
      <c r="C8" s="552"/>
      <c r="D8" s="552"/>
      <c r="E8" s="552"/>
    </row>
    <row r="9" spans="2:14">
      <c r="B9" s="123"/>
      <c r="H9" s="124"/>
      <c r="I9" s="124"/>
      <c r="J9" s="125"/>
      <c r="K9" s="125"/>
    </row>
    <row r="10" spans="2:14">
      <c r="B10" s="126">
        <v>0.02</v>
      </c>
      <c r="C10" s="144" t="s">
        <v>5186</v>
      </c>
      <c r="E10" s="123"/>
      <c r="H10" s="124"/>
      <c r="I10" s="549" t="s">
        <v>5155</v>
      </c>
      <c r="J10" s="549"/>
      <c r="K10" s="549"/>
    </row>
    <row r="11" spans="2:14">
      <c r="B11" s="123"/>
      <c r="H11" s="124"/>
      <c r="I11" s="124"/>
      <c r="J11" s="125"/>
      <c r="K11" s="125"/>
    </row>
    <row r="12" spans="2:14" ht="60">
      <c r="B12" s="127" t="s">
        <v>4</v>
      </c>
      <c r="C12" s="128" t="s">
        <v>5156</v>
      </c>
      <c r="D12" s="128" t="s">
        <v>5157</v>
      </c>
      <c r="E12" s="128" t="s">
        <v>5158</v>
      </c>
      <c r="H12" s="124"/>
      <c r="I12" s="124" t="s">
        <v>5159</v>
      </c>
      <c r="J12" s="124" t="s">
        <v>5160</v>
      </c>
      <c r="K12" s="124" t="s">
        <v>5161</v>
      </c>
      <c r="L12" s="123"/>
    </row>
    <row r="13" spans="2:14">
      <c r="B13" s="129" t="s">
        <v>5162</v>
      </c>
      <c r="C13" s="130">
        <v>0.03</v>
      </c>
      <c r="D13" s="130">
        <f>C13</f>
        <v>0.03</v>
      </c>
      <c r="E13" s="130">
        <v>1.4999999999999999E-2</v>
      </c>
      <c r="H13" s="124" t="s">
        <v>5163</v>
      </c>
      <c r="I13" s="130">
        <v>0.03</v>
      </c>
      <c r="J13" s="130">
        <v>0.04</v>
      </c>
      <c r="K13" s="130">
        <v>5.5E-2</v>
      </c>
      <c r="M13" s="120" t="s">
        <v>5164</v>
      </c>
      <c r="N13" s="131">
        <f>0.97/100</f>
        <v>9.7000000000000003E-3</v>
      </c>
    </row>
    <row r="14" spans="2:14">
      <c r="B14" s="129" t="s">
        <v>5165</v>
      </c>
      <c r="C14" s="130">
        <v>4.0000000000000001E-3</v>
      </c>
      <c r="D14" s="130">
        <f>C14</f>
        <v>4.0000000000000001E-3</v>
      </c>
      <c r="E14" s="130">
        <v>1.5E-3</v>
      </c>
      <c r="H14" s="124"/>
      <c r="I14" s="130"/>
      <c r="J14" s="130"/>
      <c r="K14" s="130"/>
    </row>
    <row r="15" spans="2:14">
      <c r="B15" s="129" t="s">
        <v>5166</v>
      </c>
      <c r="C15" s="130">
        <v>4.0000000000000001E-3</v>
      </c>
      <c r="D15" s="130">
        <f>C15</f>
        <v>4.0000000000000001E-3</v>
      </c>
      <c r="E15" s="130">
        <v>1.5E-3</v>
      </c>
      <c r="H15" s="124" t="s">
        <v>5167</v>
      </c>
      <c r="I15" s="130">
        <v>8.0000000000000002E-3</v>
      </c>
      <c r="J15" s="130">
        <v>8.0000000000000002E-3</v>
      </c>
      <c r="K15" s="130">
        <v>0.01</v>
      </c>
    </row>
    <row r="16" spans="2:14">
      <c r="B16" s="129" t="s">
        <v>5168</v>
      </c>
      <c r="C16" s="130">
        <v>9.7000000000000003E-3</v>
      </c>
      <c r="D16" s="130">
        <f>C16</f>
        <v>9.7000000000000003E-3</v>
      </c>
      <c r="E16" s="130">
        <v>5.5999999999999999E-3</v>
      </c>
      <c r="H16" s="124" t="s">
        <v>5169</v>
      </c>
      <c r="I16" s="130">
        <v>9.7000000000000003E-3</v>
      </c>
      <c r="J16" s="130">
        <v>1.2699999999999999E-2</v>
      </c>
      <c r="K16" s="130">
        <v>1.2699999999999999E-2</v>
      </c>
    </row>
    <row r="17" spans="2:12">
      <c r="B17" s="132" t="s">
        <v>5170</v>
      </c>
      <c r="C17" s="133">
        <f>SUM(C13:C16)</f>
        <v>4.7700000000000006E-2</v>
      </c>
      <c r="D17" s="133">
        <f>SUM(D13:D16)</f>
        <v>4.7700000000000006E-2</v>
      </c>
      <c r="E17" s="133">
        <f>SUM(E13:E16)</f>
        <v>2.3600000000000003E-2</v>
      </c>
      <c r="H17" s="124"/>
      <c r="I17" s="130"/>
      <c r="J17" s="130"/>
      <c r="K17" s="130"/>
    </row>
    <row r="18" spans="2:12">
      <c r="B18" s="129" t="s">
        <v>5171</v>
      </c>
      <c r="C18" s="130">
        <v>5.8999999999999999E-3</v>
      </c>
      <c r="D18" s="130">
        <f>C18</f>
        <v>5.8999999999999999E-3</v>
      </c>
      <c r="E18" s="130">
        <v>8.5000000000000006E-3</v>
      </c>
      <c r="H18" s="124"/>
      <c r="I18" s="130"/>
      <c r="J18" s="130"/>
      <c r="K18" s="130"/>
    </row>
    <row r="19" spans="2:12">
      <c r="B19" s="132" t="s">
        <v>5172</v>
      </c>
      <c r="C19" s="134">
        <f>C18</f>
        <v>5.8999999999999999E-3</v>
      </c>
      <c r="D19" s="134">
        <f>D18</f>
        <v>5.8999999999999999E-3</v>
      </c>
      <c r="E19" s="134">
        <f>E18</f>
        <v>8.5000000000000006E-3</v>
      </c>
      <c r="H19" s="124" t="s">
        <v>5173</v>
      </c>
      <c r="I19" s="130">
        <v>5.8999999999999999E-3</v>
      </c>
      <c r="J19" s="130">
        <v>1.23E-2</v>
      </c>
      <c r="K19" s="130">
        <v>1.3899999999999999E-2</v>
      </c>
    </row>
    <row r="20" spans="2:12">
      <c r="B20" s="129" t="s">
        <v>5174</v>
      </c>
      <c r="C20" s="130">
        <v>6.1600000000000002E-2</v>
      </c>
      <c r="D20" s="130">
        <v>6.1600000000000002E-2</v>
      </c>
      <c r="E20" s="130">
        <v>3.5000000000000003E-2</v>
      </c>
      <c r="H20" s="124"/>
      <c r="I20" s="130"/>
      <c r="J20" s="130"/>
      <c r="K20" s="130"/>
    </row>
    <row r="21" spans="2:12">
      <c r="B21" s="132" t="s">
        <v>5175</v>
      </c>
      <c r="C21" s="135">
        <f>C20</f>
        <v>6.1600000000000002E-2</v>
      </c>
      <c r="D21" s="135">
        <f>D20</f>
        <v>6.1600000000000002E-2</v>
      </c>
      <c r="E21" s="135">
        <f>E20</f>
        <v>3.5000000000000003E-2</v>
      </c>
      <c r="H21" s="124" t="s">
        <v>113</v>
      </c>
      <c r="I21" s="130">
        <v>6.1600000000000002E-2</v>
      </c>
      <c r="J21" s="130">
        <v>7.3999999999999996E-2</v>
      </c>
      <c r="K21" s="130">
        <v>8.9599999999999999E-2</v>
      </c>
      <c r="L21" s="136"/>
    </row>
    <row r="22" spans="2:12">
      <c r="B22" s="137" t="s">
        <v>5176</v>
      </c>
      <c r="C22" s="138">
        <f>(1+C17)*(1+C19)*(1+C21)</f>
        <v>1.1188005260880003</v>
      </c>
      <c r="D22" s="138">
        <f>(1+D17)*(1+D19)*(1+D21)</f>
        <v>1.1188005260880003</v>
      </c>
      <c r="E22" s="138">
        <f>(1+E17)*(1+E19)*(1+E21)</f>
        <v>1.0684311210000002</v>
      </c>
      <c r="H22" s="124"/>
      <c r="I22" s="130"/>
      <c r="J22" s="130"/>
      <c r="K22" s="130"/>
    </row>
    <row r="23" spans="2:12">
      <c r="B23" s="129" t="s">
        <v>5177</v>
      </c>
      <c r="C23" s="130">
        <v>6.4999999999999997E-3</v>
      </c>
      <c r="D23" s="130">
        <f>C23</f>
        <v>6.4999999999999997E-3</v>
      </c>
      <c r="E23" s="130">
        <f>D23</f>
        <v>6.4999999999999997E-3</v>
      </c>
      <c r="H23" s="124"/>
      <c r="I23" s="130"/>
      <c r="J23" s="130"/>
      <c r="K23" s="130"/>
    </row>
    <row r="24" spans="2:12">
      <c r="B24" s="129" t="s">
        <v>5178</v>
      </c>
      <c r="C24" s="130">
        <v>0.03</v>
      </c>
      <c r="D24" s="130">
        <f>C24</f>
        <v>0.03</v>
      </c>
      <c r="E24" s="130">
        <f>D24</f>
        <v>0.03</v>
      </c>
      <c r="H24" s="124"/>
      <c r="I24" s="130"/>
      <c r="J24" s="130"/>
      <c r="K24" s="130"/>
    </row>
    <row r="25" spans="2:12">
      <c r="B25" s="129" t="s">
        <v>5179</v>
      </c>
      <c r="C25" s="130"/>
      <c r="D25" s="130">
        <v>0.02</v>
      </c>
      <c r="E25" s="130"/>
      <c r="H25" s="124"/>
      <c r="I25" s="130">
        <v>0.02</v>
      </c>
      <c r="J25" s="130"/>
      <c r="K25" s="130">
        <v>0.05</v>
      </c>
      <c r="L25" s="120" t="s">
        <v>5180</v>
      </c>
    </row>
    <row r="26" spans="2:12">
      <c r="B26" s="129" t="s">
        <v>5181</v>
      </c>
      <c r="C26" s="130">
        <v>4.4999999999999998E-2</v>
      </c>
      <c r="D26" s="130">
        <v>4.4999999999999998E-2</v>
      </c>
      <c r="E26" s="130">
        <v>4.4999999999999998E-2</v>
      </c>
      <c r="H26" s="124"/>
      <c r="I26" s="130"/>
      <c r="J26" s="130"/>
      <c r="K26" s="130"/>
    </row>
    <row r="27" spans="2:12">
      <c r="B27" s="137" t="s">
        <v>5182</v>
      </c>
      <c r="C27" s="139">
        <f>1-SUM(C23:C26)</f>
        <v>0.91849999999999998</v>
      </c>
      <c r="D27" s="139">
        <f>1-SUM(D23:D26)</f>
        <v>0.89849999999999997</v>
      </c>
      <c r="E27" s="139">
        <f>1-SUM(E23:E26)</f>
        <v>0.91849999999999998</v>
      </c>
      <c r="H27" s="124"/>
      <c r="I27" s="130"/>
      <c r="J27" s="130"/>
      <c r="K27" s="130"/>
    </row>
    <row r="28" spans="2:12" ht="18">
      <c r="C28" s="140">
        <f>C22/C27-1</f>
        <v>0.21807351778769757</v>
      </c>
      <c r="D28" s="140">
        <f>D22/D27-1</f>
        <v>0.24518700733222065</v>
      </c>
      <c r="E28" s="140">
        <f>E22/E27-1</f>
        <v>0.16323475340228644</v>
      </c>
      <c r="H28" s="124" t="s">
        <v>26</v>
      </c>
      <c r="I28" s="141">
        <v>0.2034</v>
      </c>
      <c r="J28" s="141">
        <v>0.22120000000000001</v>
      </c>
      <c r="K28" s="141">
        <v>0.25</v>
      </c>
    </row>
    <row r="29" spans="2:12" ht="18">
      <c r="C29" s="140"/>
      <c r="D29" s="140"/>
      <c r="E29" s="140"/>
      <c r="H29" s="142"/>
      <c r="I29" s="143"/>
      <c r="J29" s="143"/>
      <c r="K29" s="143"/>
    </row>
    <row r="30" spans="2:12">
      <c r="B30" s="120" t="s">
        <v>5187</v>
      </c>
      <c r="I30" s="136" t="s">
        <v>5183</v>
      </c>
      <c r="J30" s="136"/>
      <c r="K30" s="136"/>
    </row>
    <row r="31" spans="2:12">
      <c r="I31" s="136"/>
      <c r="J31" s="136"/>
      <c r="K31" s="136"/>
    </row>
    <row r="44" spans="2:5" ht="41.25" customHeight="1">
      <c r="B44" s="550" t="s">
        <v>5184</v>
      </c>
      <c r="C44" s="550"/>
      <c r="D44" s="550"/>
      <c r="E44" s="550"/>
    </row>
  </sheetData>
  <mergeCells count="7">
    <mergeCell ref="I10:K10"/>
    <mergeCell ref="B44:E44"/>
    <mergeCell ref="B1:E1"/>
    <mergeCell ref="B2:E2"/>
    <mergeCell ref="B3:E3"/>
    <mergeCell ref="B4:E4"/>
    <mergeCell ref="B8:E8"/>
  </mergeCells>
  <printOptions horizontalCentered="1"/>
  <pageMargins left="0.98402777777777795" right="0.78749999999999998" top="0.98402777777777795" bottom="0.78749999999999998" header="0.51180555555555496" footer="0.51180555555555496"/>
  <pageSetup paperSize="9" scale="58" firstPageNumber="0"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9">
    <tabColor theme="3" tint="0.39997558519241921"/>
    <pageSetUpPr fitToPage="1"/>
  </sheetPr>
  <dimension ref="A1:G60"/>
  <sheetViews>
    <sheetView view="pageBreakPreview" zoomScale="80" zoomScaleNormal="85" zoomScaleSheetLayoutView="80" workbookViewId="0">
      <selection activeCell="P25" sqref="P25"/>
    </sheetView>
  </sheetViews>
  <sheetFormatPr defaultRowHeight="15"/>
  <cols>
    <col min="1" max="3" width="18.140625" customWidth="1"/>
    <col min="4" max="6" width="14.85546875" customWidth="1"/>
    <col min="7" max="7" width="20.7109375" customWidth="1"/>
  </cols>
  <sheetData>
    <row r="1" spans="1:7">
      <c r="A1" s="553" t="s">
        <v>30</v>
      </c>
      <c r="B1" s="553"/>
      <c r="C1" s="553"/>
      <c r="D1" s="554" t="s">
        <v>5195</v>
      </c>
      <c r="E1" s="554"/>
      <c r="F1" s="554"/>
      <c r="G1" s="554"/>
    </row>
    <row r="2" spans="1:7">
      <c r="A2" s="553"/>
      <c r="B2" s="553"/>
      <c r="C2" s="553"/>
      <c r="D2" s="555" t="str">
        <f>'01_SINTETICO'!D2</f>
        <v>OBRA: REFORMA GERAL DO POSTO AVANÇADO DE IPORÁ-GOIÁS</v>
      </c>
      <c r="E2" s="556"/>
      <c r="F2" s="557"/>
      <c r="G2" s="63">
        <f>'01_SINTETICO'!J2</f>
        <v>43292</v>
      </c>
    </row>
    <row r="3" spans="1:7">
      <c r="A3" s="553"/>
      <c r="B3" s="553"/>
      <c r="C3" s="553"/>
      <c r="D3" s="558"/>
      <c r="E3" s="559"/>
      <c r="F3" s="560"/>
      <c r="G3" s="114" t="str">
        <f>'CAPA-DADOS'!E16</f>
        <v>SINAPI-MAR/2018</v>
      </c>
    </row>
    <row r="4" spans="1:7">
      <c r="A4" s="145"/>
      <c r="B4" s="146"/>
      <c r="C4" s="146"/>
      <c r="D4" s="146"/>
      <c r="E4" s="146"/>
      <c r="F4" s="146"/>
      <c r="G4" s="147"/>
    </row>
    <row r="5" spans="1:7">
      <c r="A5" s="148"/>
      <c r="B5" s="55"/>
      <c r="C5" s="55"/>
      <c r="D5" s="55"/>
      <c r="E5" s="55"/>
      <c r="F5" s="55"/>
      <c r="G5" s="149"/>
    </row>
    <row r="6" spans="1:7">
      <c r="A6" s="148"/>
      <c r="B6" s="55"/>
      <c r="C6" s="55"/>
      <c r="D6" s="55"/>
      <c r="E6" s="55"/>
      <c r="F6" s="55"/>
      <c r="G6" s="149"/>
    </row>
    <row r="7" spans="1:7">
      <c r="A7" s="148"/>
      <c r="B7" s="55"/>
      <c r="C7" s="55"/>
      <c r="D7" s="55"/>
      <c r="E7" s="55"/>
      <c r="F7" s="55"/>
      <c r="G7" s="149"/>
    </row>
    <row r="8" spans="1:7">
      <c r="A8" s="148"/>
      <c r="B8" s="55"/>
      <c r="C8" s="55"/>
      <c r="D8" s="55"/>
      <c r="E8" s="55"/>
      <c r="F8" s="55"/>
      <c r="G8" s="149"/>
    </row>
    <row r="9" spans="1:7">
      <c r="A9" s="148"/>
      <c r="B9" s="55"/>
      <c r="C9" s="55"/>
      <c r="D9" s="55"/>
      <c r="E9" s="55"/>
      <c r="F9" s="55"/>
      <c r="G9" s="149"/>
    </row>
    <row r="10" spans="1:7">
      <c r="A10" s="148"/>
      <c r="B10" s="55"/>
      <c r="C10" s="55"/>
      <c r="D10" s="55"/>
      <c r="E10" s="55"/>
      <c r="F10" s="55"/>
      <c r="G10" s="149"/>
    </row>
    <row r="11" spans="1:7">
      <c r="A11" s="148"/>
      <c r="B11" s="55"/>
      <c r="C11" s="55"/>
      <c r="D11" s="55"/>
      <c r="E11" s="55"/>
      <c r="F11" s="55"/>
      <c r="G11" s="149"/>
    </row>
    <row r="12" spans="1:7">
      <c r="A12" s="148"/>
      <c r="B12" s="55"/>
      <c r="C12" s="55"/>
      <c r="D12" s="55"/>
      <c r="E12" s="55"/>
      <c r="F12" s="55"/>
      <c r="G12" s="149"/>
    </row>
    <row r="13" spans="1:7">
      <c r="A13" s="148"/>
      <c r="B13" s="55"/>
      <c r="C13" s="55"/>
      <c r="D13" s="55"/>
      <c r="E13" s="55"/>
      <c r="F13" s="55"/>
      <c r="G13" s="149"/>
    </row>
    <row r="14" spans="1:7">
      <c r="A14" s="148"/>
      <c r="B14" s="55"/>
      <c r="C14" s="55"/>
      <c r="D14" s="55"/>
      <c r="E14" s="55"/>
      <c r="F14" s="55"/>
      <c r="G14" s="149"/>
    </row>
    <row r="15" spans="1:7">
      <c r="A15" s="148"/>
      <c r="B15" s="55"/>
      <c r="C15" s="55"/>
      <c r="D15" s="55"/>
      <c r="E15" s="55"/>
      <c r="F15" s="55"/>
      <c r="G15" s="149"/>
    </row>
    <row r="16" spans="1:7">
      <c r="A16" s="148"/>
      <c r="B16" s="55"/>
      <c r="C16" s="55"/>
      <c r="D16" s="55"/>
      <c r="E16" s="55"/>
      <c r="F16" s="55"/>
      <c r="G16" s="149"/>
    </row>
    <row r="17" spans="1:7">
      <c r="A17" s="148"/>
      <c r="B17" s="55"/>
      <c r="C17" s="55"/>
      <c r="D17" s="55"/>
      <c r="E17" s="55"/>
      <c r="F17" s="55"/>
      <c r="G17" s="149"/>
    </row>
    <row r="18" spans="1:7">
      <c r="A18" s="148"/>
      <c r="B18" s="55"/>
      <c r="C18" s="55"/>
      <c r="D18" s="55"/>
      <c r="E18" s="55"/>
      <c r="F18" s="55"/>
      <c r="G18" s="149"/>
    </row>
    <row r="19" spans="1:7">
      <c r="A19" s="148"/>
      <c r="B19" s="55"/>
      <c r="C19" s="55"/>
      <c r="D19" s="55"/>
      <c r="E19" s="55"/>
      <c r="F19" s="55"/>
      <c r="G19" s="149"/>
    </row>
    <row r="20" spans="1:7">
      <c r="A20" s="148"/>
      <c r="B20" s="55"/>
      <c r="C20" s="55"/>
      <c r="D20" s="55"/>
      <c r="E20" s="55"/>
      <c r="F20" s="55"/>
      <c r="G20" s="149"/>
    </row>
    <row r="21" spans="1:7">
      <c r="A21" s="148"/>
      <c r="B21" s="55"/>
      <c r="C21" s="55"/>
      <c r="D21" s="55"/>
      <c r="E21" s="55"/>
      <c r="F21" s="55"/>
      <c r="G21" s="149"/>
    </row>
    <row r="22" spans="1:7">
      <c r="A22" s="148"/>
      <c r="B22" s="55"/>
      <c r="C22" s="55"/>
      <c r="D22" s="55"/>
      <c r="E22" s="55"/>
      <c r="F22" s="55"/>
      <c r="G22" s="149"/>
    </row>
    <row r="23" spans="1:7">
      <c r="A23" s="148"/>
      <c r="B23" s="55"/>
      <c r="C23" s="55"/>
      <c r="D23" s="55"/>
      <c r="E23" s="55"/>
      <c r="F23" s="55"/>
      <c r="G23" s="149"/>
    </row>
    <row r="24" spans="1:7">
      <c r="A24" s="148"/>
      <c r="B24" s="55"/>
      <c r="C24" s="55"/>
      <c r="D24" s="55"/>
      <c r="E24" s="55"/>
      <c r="F24" s="55"/>
      <c r="G24" s="149"/>
    </row>
    <row r="25" spans="1:7">
      <c r="A25" s="148"/>
      <c r="B25" s="55"/>
      <c r="C25" s="55"/>
      <c r="D25" s="55"/>
      <c r="E25" s="55"/>
      <c r="F25" s="55"/>
      <c r="G25" s="149"/>
    </row>
    <row r="26" spans="1:7">
      <c r="A26" s="148"/>
      <c r="B26" s="55"/>
      <c r="C26" s="55"/>
      <c r="D26" s="55"/>
      <c r="E26" s="55"/>
      <c r="F26" s="55"/>
      <c r="G26" s="149"/>
    </row>
    <row r="27" spans="1:7">
      <c r="A27" s="148"/>
      <c r="B27" s="55"/>
      <c r="C27" s="55"/>
      <c r="D27" s="55"/>
      <c r="E27" s="55"/>
      <c r="F27" s="55"/>
      <c r="G27" s="149"/>
    </row>
    <row r="28" spans="1:7">
      <c r="A28" s="148"/>
      <c r="B28" s="55"/>
      <c r="C28" s="55"/>
      <c r="D28" s="55"/>
      <c r="E28" s="55"/>
      <c r="F28" s="55"/>
      <c r="G28" s="149"/>
    </row>
    <row r="29" spans="1:7">
      <c r="A29" s="148"/>
      <c r="B29" s="55"/>
      <c r="C29" s="55"/>
      <c r="D29" s="55"/>
      <c r="E29" s="55"/>
      <c r="F29" s="55"/>
      <c r="G29" s="149"/>
    </row>
    <row r="30" spans="1:7">
      <c r="A30" s="148"/>
      <c r="B30" s="55"/>
      <c r="C30" s="55"/>
      <c r="D30" s="55"/>
      <c r="E30" s="55"/>
      <c r="F30" s="55"/>
      <c r="G30" s="149"/>
    </row>
    <row r="31" spans="1:7">
      <c r="A31" s="148"/>
      <c r="B31" s="55"/>
      <c r="C31" s="55"/>
      <c r="D31" s="55"/>
      <c r="E31" s="55"/>
      <c r="F31" s="55"/>
      <c r="G31" s="149"/>
    </row>
    <row r="32" spans="1:7">
      <c r="A32" s="148"/>
      <c r="B32" s="55"/>
      <c r="C32" s="55"/>
      <c r="D32" s="55"/>
      <c r="E32" s="55"/>
      <c r="F32" s="55"/>
      <c r="G32" s="149"/>
    </row>
    <row r="33" spans="1:7">
      <c r="A33" s="148"/>
      <c r="B33" s="55"/>
      <c r="C33" s="55"/>
      <c r="D33" s="55"/>
      <c r="E33" s="55"/>
      <c r="F33" s="55"/>
      <c r="G33" s="149"/>
    </row>
    <row r="34" spans="1:7">
      <c r="A34" s="148"/>
      <c r="B34" s="55"/>
      <c r="C34" s="55"/>
      <c r="D34" s="55"/>
      <c r="E34" s="55"/>
      <c r="F34" s="55"/>
      <c r="G34" s="149"/>
    </row>
    <row r="35" spans="1:7">
      <c r="A35" s="148"/>
      <c r="B35" s="55"/>
      <c r="C35" s="55"/>
      <c r="D35" s="55"/>
      <c r="E35" s="55"/>
      <c r="F35" s="55"/>
      <c r="G35" s="149"/>
    </row>
    <row r="36" spans="1:7">
      <c r="A36" s="148"/>
      <c r="B36" s="55"/>
      <c r="C36" s="55"/>
      <c r="D36" s="55"/>
      <c r="E36" s="55"/>
      <c r="F36" s="55"/>
      <c r="G36" s="149"/>
    </row>
    <row r="37" spans="1:7">
      <c r="A37" s="148"/>
      <c r="B37" s="55"/>
      <c r="C37" s="55"/>
      <c r="D37" s="55"/>
      <c r="E37" s="55"/>
      <c r="F37" s="55"/>
      <c r="G37" s="149"/>
    </row>
    <row r="38" spans="1:7">
      <c r="A38" s="148"/>
      <c r="B38" s="55"/>
      <c r="C38" s="55"/>
      <c r="D38" s="55"/>
      <c r="E38" s="55"/>
      <c r="F38" s="55"/>
      <c r="G38" s="149"/>
    </row>
    <row r="39" spans="1:7">
      <c r="A39" s="148"/>
      <c r="B39" s="55"/>
      <c r="C39" s="55"/>
      <c r="D39" s="55"/>
      <c r="E39" s="55"/>
      <c r="F39" s="55"/>
      <c r="G39" s="149"/>
    </row>
    <row r="40" spans="1:7">
      <c r="A40" s="148"/>
      <c r="B40" s="55"/>
      <c r="C40" s="55"/>
      <c r="D40" s="55"/>
      <c r="E40" s="55"/>
      <c r="F40" s="55"/>
      <c r="G40" s="149"/>
    </row>
    <row r="41" spans="1:7">
      <c r="A41" s="148"/>
      <c r="B41" s="55"/>
      <c r="C41" s="55"/>
      <c r="D41" s="55"/>
      <c r="E41" s="55"/>
      <c r="F41" s="55"/>
      <c r="G41" s="149"/>
    </row>
    <row r="42" spans="1:7">
      <c r="A42" s="148"/>
      <c r="B42" s="55"/>
      <c r="C42" s="55"/>
      <c r="D42" s="55"/>
      <c r="E42" s="55"/>
      <c r="F42" s="55"/>
      <c r="G42" s="149"/>
    </row>
    <row r="43" spans="1:7">
      <c r="A43" s="148"/>
      <c r="B43" s="55"/>
      <c r="C43" s="55"/>
      <c r="D43" s="55"/>
      <c r="E43" s="55"/>
      <c r="F43" s="55"/>
      <c r="G43" s="149"/>
    </row>
    <row r="44" spans="1:7">
      <c r="A44" s="148"/>
      <c r="B44" s="55"/>
      <c r="C44" s="55"/>
      <c r="D44" s="55"/>
      <c r="E44" s="55"/>
      <c r="F44" s="55"/>
      <c r="G44" s="149"/>
    </row>
    <row r="45" spans="1:7">
      <c r="A45" s="148"/>
      <c r="B45" s="55"/>
      <c r="C45" s="55"/>
      <c r="D45" s="55"/>
      <c r="E45" s="55"/>
      <c r="F45" s="55"/>
      <c r="G45" s="149"/>
    </row>
    <row r="46" spans="1:7">
      <c r="A46" s="148"/>
      <c r="B46" s="55"/>
      <c r="C46" s="55"/>
      <c r="D46" s="55"/>
      <c r="E46" s="55"/>
      <c r="F46" s="55"/>
      <c r="G46" s="149"/>
    </row>
    <row r="47" spans="1:7">
      <c r="A47" s="148"/>
      <c r="B47" s="55"/>
      <c r="C47" s="55"/>
      <c r="D47" s="55"/>
      <c r="E47" s="55"/>
      <c r="F47" s="55"/>
      <c r="G47" s="149"/>
    </row>
    <row r="48" spans="1:7">
      <c r="A48" s="148"/>
      <c r="B48" s="55"/>
      <c r="C48" s="55"/>
      <c r="D48" s="55"/>
      <c r="E48" s="55"/>
      <c r="F48" s="55"/>
      <c r="G48" s="149"/>
    </row>
    <row r="49" spans="1:7">
      <c r="A49" s="148"/>
      <c r="B49" s="55"/>
      <c r="C49" s="55"/>
      <c r="D49" s="55"/>
      <c r="E49" s="55"/>
      <c r="F49" s="55"/>
      <c r="G49" s="149"/>
    </row>
    <row r="50" spans="1:7">
      <c r="A50" s="148"/>
      <c r="B50" s="55"/>
      <c r="C50" s="55"/>
      <c r="D50" s="55"/>
      <c r="E50" s="55"/>
      <c r="F50" s="55"/>
      <c r="G50" s="149"/>
    </row>
    <row r="51" spans="1:7">
      <c r="A51" s="148"/>
      <c r="B51" s="55"/>
      <c r="C51" s="55"/>
      <c r="D51" s="55"/>
      <c r="E51" s="55"/>
      <c r="F51" s="55"/>
      <c r="G51" s="149"/>
    </row>
    <row r="52" spans="1:7">
      <c r="A52" s="148"/>
      <c r="B52" s="55"/>
      <c r="C52" s="55"/>
      <c r="D52" s="55"/>
      <c r="E52" s="55"/>
      <c r="F52" s="55"/>
      <c r="G52" s="149"/>
    </row>
    <row r="53" spans="1:7">
      <c r="A53" s="148"/>
      <c r="B53" s="55"/>
      <c r="C53" s="55"/>
      <c r="D53" s="55"/>
      <c r="E53" s="55"/>
      <c r="F53" s="55"/>
      <c r="G53" s="149"/>
    </row>
    <row r="54" spans="1:7">
      <c r="A54" s="148"/>
      <c r="B54" s="55"/>
      <c r="C54" s="55"/>
      <c r="D54" s="55"/>
      <c r="E54" s="55"/>
      <c r="F54" s="55"/>
      <c r="G54" s="149"/>
    </row>
    <row r="55" spans="1:7">
      <c r="A55" s="148"/>
      <c r="B55" s="55"/>
      <c r="C55" s="55"/>
      <c r="D55" s="55"/>
      <c r="E55" s="55"/>
      <c r="F55" s="55"/>
      <c r="G55" s="149"/>
    </row>
    <row r="56" spans="1:7">
      <c r="A56" s="148"/>
      <c r="B56" s="55"/>
      <c r="C56" s="55"/>
      <c r="D56" s="55"/>
      <c r="E56" s="55"/>
      <c r="F56" s="55"/>
      <c r="G56" s="149"/>
    </row>
    <row r="57" spans="1:7">
      <c r="A57" s="148"/>
      <c r="B57" s="55"/>
      <c r="C57" s="55"/>
      <c r="D57" s="55"/>
      <c r="E57" s="55"/>
      <c r="F57" s="55"/>
      <c r="G57" s="149"/>
    </row>
    <row r="58" spans="1:7">
      <c r="A58" s="148" t="s">
        <v>5194</v>
      </c>
      <c r="B58" s="55"/>
      <c r="C58" s="55"/>
      <c r="D58" s="55"/>
      <c r="E58" s="55"/>
      <c r="F58" s="55"/>
      <c r="G58" s="149"/>
    </row>
    <row r="59" spans="1:7">
      <c r="A59" s="148"/>
      <c r="B59" s="55"/>
      <c r="C59" s="55"/>
      <c r="D59" s="55"/>
      <c r="E59" s="55"/>
      <c r="F59" s="55"/>
      <c r="G59" s="149"/>
    </row>
    <row r="60" spans="1:7">
      <c r="A60" s="150"/>
      <c r="B60" s="151"/>
      <c r="C60" s="151"/>
      <c r="D60" s="151"/>
      <c r="E60" s="151"/>
      <c r="F60" s="151"/>
      <c r="G60" s="152"/>
    </row>
  </sheetData>
  <mergeCells count="3">
    <mergeCell ref="A1:C3"/>
    <mergeCell ref="D1:G1"/>
    <mergeCell ref="D2:F3"/>
  </mergeCells>
  <pageMargins left="0.25" right="0.25" top="0.75" bottom="0.75" header="0.3" footer="0.3"/>
  <pageSetup paperSize="9" scale="82" fitToHeight="0"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8">
    <pageSetUpPr fitToPage="1"/>
  </sheetPr>
  <dimension ref="A1:J434"/>
  <sheetViews>
    <sheetView view="pageBreakPreview" zoomScale="90" zoomScaleNormal="85" zoomScaleSheetLayoutView="90" workbookViewId="0">
      <selection activeCell="B369" sqref="B369"/>
    </sheetView>
  </sheetViews>
  <sheetFormatPr defaultRowHeight="14.25"/>
  <cols>
    <col min="1" max="1" width="20.85546875" style="392" customWidth="1"/>
    <col min="2" max="2" width="61.42578125" style="388" customWidth="1"/>
    <col min="3" max="4" width="9.140625" style="389"/>
    <col min="5" max="5" width="9.140625" style="389" bestFit="1" customWidth="1"/>
    <col min="6" max="6" width="20.140625" style="390" customWidth="1"/>
    <col min="7" max="7" width="22.42578125" style="391" customWidth="1"/>
    <col min="8" max="8" width="13.28515625" style="389" bestFit="1" customWidth="1"/>
    <col min="9" max="9" width="9.5703125" style="113" bestFit="1" customWidth="1"/>
    <col min="10" max="10" width="12.140625" style="113" bestFit="1" customWidth="1"/>
    <col min="11" max="16384" width="9.140625" style="113"/>
  </cols>
  <sheetData>
    <row r="1" spans="1:8" ht="18">
      <c r="A1" s="387" t="s">
        <v>69</v>
      </c>
    </row>
    <row r="2" spans="1:8" ht="42.75">
      <c r="B2" s="388" t="s">
        <v>70</v>
      </c>
    </row>
    <row r="3" spans="1:8">
      <c r="A3" s="393" t="s">
        <v>0</v>
      </c>
      <c r="B3" s="394" t="s">
        <v>37</v>
      </c>
      <c r="C3" s="395" t="s">
        <v>1</v>
      </c>
      <c r="D3" s="395" t="s">
        <v>67</v>
      </c>
      <c r="E3" s="395" t="s">
        <v>68</v>
      </c>
      <c r="F3" s="396" t="s">
        <v>71</v>
      </c>
      <c r="G3" s="397" t="s">
        <v>84</v>
      </c>
      <c r="H3" s="395" t="s">
        <v>72</v>
      </c>
    </row>
    <row r="4" spans="1:8" s="40" customFormat="1">
      <c r="A4" s="373">
        <v>3</v>
      </c>
      <c r="B4" s="373" t="s">
        <v>464</v>
      </c>
      <c r="C4" s="374" t="s">
        <v>43</v>
      </c>
      <c r="D4" s="374" t="s">
        <v>113</v>
      </c>
      <c r="E4" s="375">
        <v>23.85</v>
      </c>
      <c r="F4" s="362">
        <f t="shared" ref="F4:F67" si="0">G4</f>
        <v>3.64</v>
      </c>
      <c r="G4" s="177">
        <f>VLOOKUP(A4,'INSUMOS SINAPI'!$A:$E,5,FALSE)</f>
        <v>3.64</v>
      </c>
      <c r="H4" s="178">
        <f t="shared" ref="H4:H67" si="1">F4-G4</f>
        <v>0</v>
      </c>
    </row>
    <row r="5" spans="1:8" s="40" customFormat="1">
      <c r="A5" s="373">
        <v>10</v>
      </c>
      <c r="B5" s="373" t="s">
        <v>332</v>
      </c>
      <c r="C5" s="374" t="s">
        <v>43</v>
      </c>
      <c r="D5" s="374" t="s">
        <v>2</v>
      </c>
      <c r="E5" s="375">
        <v>71.680000000000007</v>
      </c>
      <c r="F5" s="362">
        <f t="shared" si="0"/>
        <v>6.13</v>
      </c>
      <c r="G5" s="177">
        <f>VLOOKUP(A5,'INSUMOS SINAPI'!$A:$E,5,FALSE)</f>
        <v>6.13</v>
      </c>
      <c r="H5" s="178">
        <f t="shared" si="1"/>
        <v>0</v>
      </c>
    </row>
    <row r="6" spans="1:8" s="40" customFormat="1">
      <c r="A6" s="373">
        <v>13</v>
      </c>
      <c r="B6" s="373" t="s">
        <v>190</v>
      </c>
      <c r="C6" s="374" t="s">
        <v>43</v>
      </c>
      <c r="D6" s="374" t="s">
        <v>94</v>
      </c>
      <c r="E6" s="375">
        <v>0.24</v>
      </c>
      <c r="F6" s="362">
        <f t="shared" si="0"/>
        <v>9.23</v>
      </c>
      <c r="G6" s="177">
        <f>VLOOKUP(A6,'INSUMOS SINAPI'!$A:$E,5,FALSE)</f>
        <v>9.23</v>
      </c>
      <c r="H6" s="178">
        <f t="shared" si="1"/>
        <v>0</v>
      </c>
    </row>
    <row r="7" spans="1:8" s="40" customFormat="1">
      <c r="A7" s="373">
        <v>31</v>
      </c>
      <c r="B7" s="373" t="s">
        <v>184</v>
      </c>
      <c r="C7" s="374" t="s">
        <v>43</v>
      </c>
      <c r="D7" s="374" t="s">
        <v>94</v>
      </c>
      <c r="E7" s="375">
        <v>10</v>
      </c>
      <c r="F7" s="362">
        <f t="shared" si="0"/>
        <v>4.17</v>
      </c>
      <c r="G7" s="177">
        <f>VLOOKUP(A7,'INSUMOS SINAPI'!$A:$E,5,FALSE)</f>
        <v>4.17</v>
      </c>
      <c r="H7" s="178">
        <f t="shared" si="1"/>
        <v>0</v>
      </c>
    </row>
    <row r="8" spans="1:8" s="40" customFormat="1">
      <c r="A8" s="373">
        <v>32</v>
      </c>
      <c r="B8" s="373" t="s">
        <v>147</v>
      </c>
      <c r="C8" s="374" t="s">
        <v>43</v>
      </c>
      <c r="D8" s="374" t="s">
        <v>94</v>
      </c>
      <c r="E8" s="375">
        <v>15.15</v>
      </c>
      <c r="F8" s="362">
        <f t="shared" si="0"/>
        <v>4.59</v>
      </c>
      <c r="G8" s="177">
        <f>VLOOKUP(A8,'INSUMOS SINAPI'!$A:$E,5,FALSE)</f>
        <v>4.59</v>
      </c>
      <c r="H8" s="178">
        <f t="shared" si="1"/>
        <v>0</v>
      </c>
    </row>
    <row r="9" spans="1:8" s="40" customFormat="1">
      <c r="A9" s="373">
        <v>33</v>
      </c>
      <c r="B9" s="373" t="s">
        <v>6370</v>
      </c>
      <c r="C9" s="374" t="s">
        <v>43</v>
      </c>
      <c r="D9" s="374" t="s">
        <v>94</v>
      </c>
      <c r="E9" s="375">
        <v>36.520000000000003</v>
      </c>
      <c r="F9" s="362">
        <f t="shared" si="0"/>
        <v>5.15</v>
      </c>
      <c r="G9" s="177">
        <f>VLOOKUP(A9,'INSUMOS SINAPI'!$A:$E,5,FALSE)</f>
        <v>5.15</v>
      </c>
      <c r="H9" s="178">
        <f t="shared" si="1"/>
        <v>0</v>
      </c>
    </row>
    <row r="10" spans="1:8" s="40" customFormat="1">
      <c r="A10" s="373">
        <v>34</v>
      </c>
      <c r="B10" s="373" t="s">
        <v>474</v>
      </c>
      <c r="C10" s="374" t="s">
        <v>43</v>
      </c>
      <c r="D10" s="374" t="s">
        <v>94</v>
      </c>
      <c r="E10" s="375">
        <v>23.08</v>
      </c>
      <c r="F10" s="362">
        <f>G10</f>
        <v>4.38</v>
      </c>
      <c r="G10" s="177">
        <f>VLOOKUP(A10,'INSUMOS SINAPI'!$A:$E,5,FALSE)</f>
        <v>4.38</v>
      </c>
      <c r="H10" s="178">
        <f t="shared" si="1"/>
        <v>0</v>
      </c>
    </row>
    <row r="11" spans="1:8" s="40" customFormat="1">
      <c r="A11" s="373">
        <v>36</v>
      </c>
      <c r="B11" s="373" t="s">
        <v>169</v>
      </c>
      <c r="C11" s="374" t="s">
        <v>43</v>
      </c>
      <c r="D11" s="374" t="s">
        <v>94</v>
      </c>
      <c r="E11" s="375">
        <v>7.2</v>
      </c>
      <c r="F11" s="362">
        <f>G11</f>
        <v>4.34</v>
      </c>
      <c r="G11" s="177">
        <f>VLOOKUP(A11,'INSUMOS SINAPI'!$A:$E,5,FALSE)</f>
        <v>4.34</v>
      </c>
      <c r="H11" s="178">
        <f t="shared" si="1"/>
        <v>0</v>
      </c>
    </row>
    <row r="12" spans="1:8" s="40" customFormat="1">
      <c r="A12" s="373">
        <v>39</v>
      </c>
      <c r="B12" s="373" t="s">
        <v>337</v>
      </c>
      <c r="C12" s="374" t="s">
        <v>43</v>
      </c>
      <c r="D12" s="374" t="s">
        <v>94</v>
      </c>
      <c r="E12" s="375">
        <v>8.7200000000000006</v>
      </c>
      <c r="F12" s="362">
        <f>G12</f>
        <v>4.34</v>
      </c>
      <c r="G12" s="177">
        <f>VLOOKUP(A12,'INSUMOS SINAPI'!$A:$E,5,FALSE)</f>
        <v>4.34</v>
      </c>
      <c r="H12" s="178">
        <f t="shared" si="1"/>
        <v>0</v>
      </c>
    </row>
    <row r="13" spans="1:8" s="40" customFormat="1">
      <c r="A13" s="373">
        <v>118</v>
      </c>
      <c r="B13" s="373" t="s">
        <v>275</v>
      </c>
      <c r="C13" s="374" t="s">
        <v>43</v>
      </c>
      <c r="D13" s="374" t="s">
        <v>2</v>
      </c>
      <c r="E13" s="375">
        <v>1</v>
      </c>
      <c r="F13" s="362">
        <f>G13</f>
        <v>75.39</v>
      </c>
      <c r="G13" s="177">
        <f>VLOOKUP(A13,'INSUMOS SINAPI'!$A:$E,5,FALSE)</f>
        <v>75.39</v>
      </c>
      <c r="H13" s="178">
        <f t="shared" si="1"/>
        <v>0</v>
      </c>
    </row>
    <row r="14" spans="1:8" s="40" customFormat="1" ht="51.75" customHeight="1">
      <c r="A14" s="373">
        <v>122</v>
      </c>
      <c r="B14" s="373" t="s">
        <v>556</v>
      </c>
      <c r="C14" s="374" t="s">
        <v>43</v>
      </c>
      <c r="D14" s="374" t="s">
        <v>2</v>
      </c>
      <c r="E14" s="375">
        <v>3.23</v>
      </c>
      <c r="F14" s="362">
        <f t="shared" si="0"/>
        <v>54.47</v>
      </c>
      <c r="G14" s="177">
        <f>VLOOKUP(A14,'INSUMOS SINAPI'!$A:$E,5,FALSE)</f>
        <v>54.47</v>
      </c>
      <c r="H14" s="178">
        <f t="shared" si="1"/>
        <v>0</v>
      </c>
    </row>
    <row r="15" spans="1:8" s="40" customFormat="1">
      <c r="A15" s="373">
        <v>135</v>
      </c>
      <c r="B15" s="373" t="s">
        <v>719</v>
      </c>
      <c r="C15" s="374" t="s">
        <v>43</v>
      </c>
      <c r="D15" s="374" t="s">
        <v>94</v>
      </c>
      <c r="E15" s="375">
        <v>235.67</v>
      </c>
      <c r="F15" s="362">
        <f t="shared" si="0"/>
        <v>5.19</v>
      </c>
      <c r="G15" s="177">
        <f>VLOOKUP(A15,'INSUMOS SINAPI'!$A:$E,5,FALSE)</f>
        <v>5.19</v>
      </c>
      <c r="H15" s="178">
        <f t="shared" si="1"/>
        <v>0</v>
      </c>
    </row>
    <row r="16" spans="1:8" s="40" customFormat="1">
      <c r="A16" s="373">
        <v>142</v>
      </c>
      <c r="B16" s="373" t="s">
        <v>154</v>
      </c>
      <c r="C16" s="374" t="s">
        <v>43</v>
      </c>
      <c r="D16" s="374" t="s">
        <v>6388</v>
      </c>
      <c r="E16" s="375">
        <v>11.7</v>
      </c>
      <c r="F16" s="362">
        <f t="shared" si="0"/>
        <v>31.53</v>
      </c>
      <c r="G16" s="177">
        <f>VLOOKUP(A16,'INSUMOS SINAPI'!$A:$E,5,FALSE)</f>
        <v>31.53</v>
      </c>
      <c r="H16" s="178">
        <f t="shared" si="1"/>
        <v>0</v>
      </c>
    </row>
    <row r="17" spans="1:8" s="40" customFormat="1">
      <c r="A17" s="373">
        <v>183</v>
      </c>
      <c r="B17" s="373" t="s">
        <v>6404</v>
      </c>
      <c r="C17" s="374" t="s">
        <v>43</v>
      </c>
      <c r="D17" s="374" t="s">
        <v>6405</v>
      </c>
      <c r="E17" s="375">
        <v>18</v>
      </c>
      <c r="F17" s="362">
        <f t="shared" si="0"/>
        <v>89.95</v>
      </c>
      <c r="G17" s="177">
        <f>VLOOKUP(A17,'INSUMOS SINAPI'!$A:$E,5,FALSE)</f>
        <v>89.95</v>
      </c>
      <c r="H17" s="178">
        <f t="shared" si="1"/>
        <v>0</v>
      </c>
    </row>
    <row r="18" spans="1:8" s="40" customFormat="1">
      <c r="A18" s="373">
        <v>184</v>
      </c>
      <c r="B18" s="373" t="s">
        <v>230</v>
      </c>
      <c r="C18" s="374" t="s">
        <v>43</v>
      </c>
      <c r="D18" s="374" t="s">
        <v>6405</v>
      </c>
      <c r="E18" s="375">
        <v>1</v>
      </c>
      <c r="F18" s="362">
        <f t="shared" si="0"/>
        <v>59.45</v>
      </c>
      <c r="G18" s="177">
        <f>VLOOKUP(A18,'INSUMOS SINAPI'!$A:$E,5,FALSE)</f>
        <v>59.45</v>
      </c>
      <c r="H18" s="178">
        <f t="shared" si="1"/>
        <v>0</v>
      </c>
    </row>
    <row r="19" spans="1:8" s="40" customFormat="1">
      <c r="A19" s="373">
        <v>242</v>
      </c>
      <c r="B19" s="373" t="s">
        <v>135</v>
      </c>
      <c r="C19" s="374" t="s">
        <v>92</v>
      </c>
      <c r="D19" s="374" t="s">
        <v>97</v>
      </c>
      <c r="E19" s="375">
        <v>23.89</v>
      </c>
      <c r="F19" s="362">
        <f t="shared" si="0"/>
        <v>8.8800000000000008</v>
      </c>
      <c r="G19" s="177">
        <f>VLOOKUP(A19,'INSUMOS SINAPI'!$A:$E,5,FALSE)</f>
        <v>8.8800000000000008</v>
      </c>
      <c r="H19" s="178">
        <f t="shared" si="1"/>
        <v>0</v>
      </c>
    </row>
    <row r="20" spans="1:8" s="40" customFormat="1">
      <c r="A20" s="373">
        <v>246</v>
      </c>
      <c r="B20" s="373" t="s">
        <v>141</v>
      </c>
      <c r="C20" s="374" t="s">
        <v>92</v>
      </c>
      <c r="D20" s="374" t="s">
        <v>97</v>
      </c>
      <c r="E20" s="375">
        <v>98.9</v>
      </c>
      <c r="F20" s="362">
        <f t="shared" si="0"/>
        <v>10.01</v>
      </c>
      <c r="G20" s="177">
        <f>VLOOKUP(A20,'INSUMOS SINAPI'!$A:$E,5,FALSE)</f>
        <v>10.01</v>
      </c>
      <c r="H20" s="178">
        <f t="shared" si="1"/>
        <v>0</v>
      </c>
    </row>
    <row r="21" spans="1:8" s="40" customFormat="1">
      <c r="A21" s="373">
        <v>247</v>
      </c>
      <c r="B21" s="373" t="s">
        <v>348</v>
      </c>
      <c r="C21" s="374" t="s">
        <v>92</v>
      </c>
      <c r="D21" s="374" t="s">
        <v>97</v>
      </c>
      <c r="E21" s="375">
        <v>773.15</v>
      </c>
      <c r="F21" s="362">
        <f t="shared" si="0"/>
        <v>10.01</v>
      </c>
      <c r="G21" s="177">
        <f>VLOOKUP(A21,'INSUMOS SINAPI'!$A:$E,5,FALSE)</f>
        <v>10.01</v>
      </c>
      <c r="H21" s="178">
        <f t="shared" si="1"/>
        <v>0</v>
      </c>
    </row>
    <row r="22" spans="1:8" s="40" customFormat="1">
      <c r="A22" s="373">
        <v>252</v>
      </c>
      <c r="B22" s="373" t="s">
        <v>5607</v>
      </c>
      <c r="C22" s="374" t="s">
        <v>92</v>
      </c>
      <c r="D22" s="374" t="s">
        <v>97</v>
      </c>
      <c r="E22" s="375">
        <v>443.64</v>
      </c>
      <c r="F22" s="362">
        <f t="shared" si="0"/>
        <v>9.4700000000000006</v>
      </c>
      <c r="G22" s="177">
        <f>VLOOKUP(A22,'INSUMOS SINAPI'!$A:$E,5,FALSE)</f>
        <v>9.4700000000000006</v>
      </c>
      <c r="H22" s="178">
        <f t="shared" si="1"/>
        <v>0</v>
      </c>
    </row>
    <row r="23" spans="1:8" s="40" customFormat="1">
      <c r="A23" s="373">
        <v>296</v>
      </c>
      <c r="B23" s="373" t="s">
        <v>607</v>
      </c>
      <c r="C23" s="374" t="s">
        <v>43</v>
      </c>
      <c r="D23" s="374" t="s">
        <v>2</v>
      </c>
      <c r="E23" s="375">
        <v>6</v>
      </c>
      <c r="F23" s="362">
        <f t="shared" si="0"/>
        <v>1.1299999999999999</v>
      </c>
      <c r="G23" s="177">
        <f>VLOOKUP(A23,'INSUMOS SINAPI'!$A:$E,5,FALSE)</f>
        <v>1.1299999999999999</v>
      </c>
      <c r="H23" s="178">
        <f t="shared" si="1"/>
        <v>0</v>
      </c>
    </row>
    <row r="24" spans="1:8" s="40" customFormat="1">
      <c r="A24" s="373">
        <v>298</v>
      </c>
      <c r="B24" s="373" t="s">
        <v>281</v>
      </c>
      <c r="C24" s="374" t="s">
        <v>43</v>
      </c>
      <c r="D24" s="374" t="s">
        <v>2</v>
      </c>
      <c r="E24" s="375">
        <v>12</v>
      </c>
      <c r="F24" s="362">
        <f t="shared" si="0"/>
        <v>1.82</v>
      </c>
      <c r="G24" s="177">
        <f>VLOOKUP(A24,'INSUMOS SINAPI'!$A:$E,5,FALSE)</f>
        <v>1.82</v>
      </c>
      <c r="H24" s="178">
        <f t="shared" si="1"/>
        <v>0</v>
      </c>
    </row>
    <row r="25" spans="1:8" s="40" customFormat="1">
      <c r="A25" s="373">
        <v>301</v>
      </c>
      <c r="B25" s="373" t="s">
        <v>609</v>
      </c>
      <c r="C25" s="374" t="s">
        <v>43</v>
      </c>
      <c r="D25" s="374" t="s">
        <v>2</v>
      </c>
      <c r="E25" s="375">
        <v>10</v>
      </c>
      <c r="F25" s="362">
        <f t="shared" si="0"/>
        <v>2</v>
      </c>
      <c r="G25" s="177">
        <f>VLOOKUP(A25,'INSUMOS SINAPI'!$A:$E,5,FALSE)</f>
        <v>2</v>
      </c>
      <c r="H25" s="178">
        <f t="shared" si="1"/>
        <v>0</v>
      </c>
    </row>
    <row r="26" spans="1:8" s="40" customFormat="1">
      <c r="A26" s="373">
        <v>335</v>
      </c>
      <c r="B26" s="373" t="s">
        <v>697</v>
      </c>
      <c r="C26" s="374" t="s">
        <v>43</v>
      </c>
      <c r="D26" s="374" t="s">
        <v>94</v>
      </c>
      <c r="E26" s="375">
        <v>1.45</v>
      </c>
      <c r="F26" s="362">
        <f t="shared" si="0"/>
        <v>9.3800000000000008</v>
      </c>
      <c r="G26" s="177">
        <f>VLOOKUP(A26,'INSUMOS SINAPI'!$A:$E,5,FALSE)</f>
        <v>9.3800000000000008</v>
      </c>
      <c r="H26" s="178">
        <f t="shared" si="1"/>
        <v>0</v>
      </c>
    </row>
    <row r="27" spans="1:8" s="40" customFormat="1">
      <c r="A27" s="373">
        <v>337</v>
      </c>
      <c r="B27" s="373" t="s">
        <v>704</v>
      </c>
      <c r="C27" s="374" t="s">
        <v>43</v>
      </c>
      <c r="D27" s="374" t="s">
        <v>94</v>
      </c>
      <c r="E27" s="375">
        <v>2.92</v>
      </c>
      <c r="F27" s="362">
        <f t="shared" si="0"/>
        <v>10</v>
      </c>
      <c r="G27" s="177">
        <f>VLOOKUP(A27,'INSUMOS SINAPI'!$A:$E,5,FALSE)</f>
        <v>10</v>
      </c>
      <c r="H27" s="178">
        <f t="shared" si="1"/>
        <v>0</v>
      </c>
    </row>
    <row r="28" spans="1:8" s="40" customFormat="1">
      <c r="A28" s="373">
        <v>342</v>
      </c>
      <c r="B28" s="373" t="s">
        <v>304</v>
      </c>
      <c r="C28" s="374" t="s">
        <v>43</v>
      </c>
      <c r="D28" s="374" t="s">
        <v>94</v>
      </c>
      <c r="E28" s="375">
        <v>7.0000000000000007E-2</v>
      </c>
      <c r="F28" s="362">
        <f t="shared" si="0"/>
        <v>10.6</v>
      </c>
      <c r="G28" s="177">
        <f>VLOOKUP(A28,'INSUMOS SINAPI'!$A:$E,5,FALSE)</f>
        <v>10.6</v>
      </c>
      <c r="H28" s="178">
        <f t="shared" si="1"/>
        <v>0</v>
      </c>
    </row>
    <row r="29" spans="1:8" s="40" customFormat="1">
      <c r="A29" s="373">
        <v>345</v>
      </c>
      <c r="B29" s="373" t="s">
        <v>701</v>
      </c>
      <c r="C29" s="374" t="s">
        <v>43</v>
      </c>
      <c r="D29" s="374" t="s">
        <v>94</v>
      </c>
      <c r="E29" s="375">
        <v>7.59</v>
      </c>
      <c r="F29" s="362">
        <f t="shared" si="0"/>
        <v>14.34</v>
      </c>
      <c r="G29" s="177">
        <f>VLOOKUP(A29,'INSUMOS SINAPI'!$A:$E,5,FALSE)</f>
        <v>14.34</v>
      </c>
      <c r="H29" s="178">
        <f t="shared" si="1"/>
        <v>0</v>
      </c>
    </row>
    <row r="30" spans="1:8" s="40" customFormat="1">
      <c r="A30" s="373">
        <v>367</v>
      </c>
      <c r="B30" s="373" t="s">
        <v>6380</v>
      </c>
      <c r="C30" s="374" t="s">
        <v>43</v>
      </c>
      <c r="D30" s="374" t="s">
        <v>93</v>
      </c>
      <c r="E30" s="375">
        <v>4.83</v>
      </c>
      <c r="F30" s="362">
        <f t="shared" si="0"/>
        <v>72.5</v>
      </c>
      <c r="G30" s="177">
        <f>VLOOKUP(A30,'INSUMOS SINAPI'!$A:$E,5,FALSE)</f>
        <v>72.5</v>
      </c>
      <c r="H30" s="178">
        <f t="shared" si="1"/>
        <v>0</v>
      </c>
    </row>
    <row r="31" spans="1:8" s="40" customFormat="1">
      <c r="A31" s="373">
        <v>370</v>
      </c>
      <c r="B31" s="373" t="s">
        <v>6367</v>
      </c>
      <c r="C31" s="374" t="s">
        <v>43</v>
      </c>
      <c r="D31" s="374" t="s">
        <v>93</v>
      </c>
      <c r="E31" s="375">
        <v>78.23</v>
      </c>
      <c r="F31" s="362">
        <f t="shared" si="0"/>
        <v>77.5</v>
      </c>
      <c r="G31" s="177">
        <f>VLOOKUP(A31,'INSUMOS SINAPI'!$A:$E,5,FALSE)</f>
        <v>77.5</v>
      </c>
      <c r="H31" s="178">
        <f t="shared" si="1"/>
        <v>0</v>
      </c>
    </row>
    <row r="32" spans="1:8" s="40" customFormat="1">
      <c r="A32" s="373">
        <v>377</v>
      </c>
      <c r="B32" s="373" t="s">
        <v>158</v>
      </c>
      <c r="C32" s="374" t="s">
        <v>43</v>
      </c>
      <c r="D32" s="374" t="s">
        <v>2</v>
      </c>
      <c r="E32" s="375">
        <v>5</v>
      </c>
      <c r="F32" s="362">
        <f t="shared" si="0"/>
        <v>23</v>
      </c>
      <c r="G32" s="177">
        <f>VLOOKUP(A32,'INSUMOS SINAPI'!$A:$E,5,FALSE)</f>
        <v>23</v>
      </c>
      <c r="H32" s="178">
        <f t="shared" si="1"/>
        <v>0</v>
      </c>
    </row>
    <row r="33" spans="1:8" s="40" customFormat="1">
      <c r="A33" s="373">
        <v>378</v>
      </c>
      <c r="B33" s="373" t="s">
        <v>156</v>
      </c>
      <c r="C33" s="374" t="s">
        <v>92</v>
      </c>
      <c r="D33" s="374" t="s">
        <v>97</v>
      </c>
      <c r="E33" s="375">
        <v>7.93</v>
      </c>
      <c r="F33" s="362">
        <f t="shared" si="0"/>
        <v>13.35</v>
      </c>
      <c r="G33" s="177">
        <f>VLOOKUP(A33,'INSUMOS SINAPI'!$A:$E,5,FALSE)</f>
        <v>13.35</v>
      </c>
      <c r="H33" s="178">
        <f t="shared" si="1"/>
        <v>0</v>
      </c>
    </row>
    <row r="34" spans="1:8" s="40" customFormat="1">
      <c r="A34" s="373">
        <v>411</v>
      </c>
      <c r="B34" s="373" t="s">
        <v>422</v>
      </c>
      <c r="C34" s="374" t="s">
        <v>43</v>
      </c>
      <c r="D34" s="374" t="s">
        <v>2</v>
      </c>
      <c r="E34" s="375">
        <v>180</v>
      </c>
      <c r="F34" s="362">
        <f t="shared" si="0"/>
        <v>0.1</v>
      </c>
      <c r="G34" s="177">
        <f>VLOOKUP(A34,'INSUMOS SINAPI'!$A:$E,5,FALSE)</f>
        <v>0.1</v>
      </c>
      <c r="H34" s="178">
        <f t="shared" si="1"/>
        <v>0</v>
      </c>
    </row>
    <row r="35" spans="1:8" s="40" customFormat="1">
      <c r="A35" s="373">
        <v>442</v>
      </c>
      <c r="B35" s="373" t="s">
        <v>3497</v>
      </c>
      <c r="C35" s="374" t="s">
        <v>43</v>
      </c>
      <c r="D35" s="374" t="s">
        <v>2</v>
      </c>
      <c r="E35" s="375">
        <v>12</v>
      </c>
      <c r="F35" s="362">
        <f t="shared" si="0"/>
        <v>2.87</v>
      </c>
      <c r="G35" s="177">
        <f>VLOOKUP(A35,'INSUMOS SINAPI'!$A:$E,5,FALSE)</f>
        <v>2.87</v>
      </c>
      <c r="H35" s="178">
        <f t="shared" si="1"/>
        <v>0</v>
      </c>
    </row>
    <row r="36" spans="1:8" s="40" customFormat="1">
      <c r="A36" s="373">
        <v>589</v>
      </c>
      <c r="B36" s="373" t="s">
        <v>1358</v>
      </c>
      <c r="C36" s="374" t="s">
        <v>43</v>
      </c>
      <c r="D36" s="374" t="s">
        <v>78</v>
      </c>
      <c r="E36" s="375">
        <v>6</v>
      </c>
      <c r="F36" s="362">
        <f t="shared" si="0"/>
        <v>27.35</v>
      </c>
      <c r="G36" s="177">
        <f>VLOOKUP(A36,'INSUMOS SINAPI'!$A:$E,5,FALSE)</f>
        <v>27.35</v>
      </c>
      <c r="H36" s="178">
        <f t="shared" si="1"/>
        <v>0</v>
      </c>
    </row>
    <row r="37" spans="1:8" s="40" customFormat="1">
      <c r="A37" s="373">
        <v>597</v>
      </c>
      <c r="B37" s="373" t="s">
        <v>6411</v>
      </c>
      <c r="C37" s="374" t="s">
        <v>43</v>
      </c>
      <c r="D37" s="374" t="s">
        <v>76</v>
      </c>
      <c r="E37" s="375">
        <v>16.96</v>
      </c>
      <c r="F37" s="362">
        <f t="shared" si="0"/>
        <v>547.32000000000005</v>
      </c>
      <c r="G37" s="177">
        <f>VLOOKUP(A37,'INSUMOS SINAPI'!$A:$E,5,FALSE)</f>
        <v>547.32000000000005</v>
      </c>
      <c r="H37" s="178">
        <f t="shared" si="1"/>
        <v>0</v>
      </c>
    </row>
    <row r="38" spans="1:8" s="40" customFormat="1">
      <c r="A38" s="373">
        <v>601</v>
      </c>
      <c r="B38" s="373" t="s">
        <v>5404</v>
      </c>
      <c r="C38" s="374" t="s">
        <v>43</v>
      </c>
      <c r="D38" s="374" t="s">
        <v>76</v>
      </c>
      <c r="E38" s="375">
        <v>4.92</v>
      </c>
      <c r="F38" s="362">
        <f t="shared" si="0"/>
        <v>625.82000000000005</v>
      </c>
      <c r="G38" s="177">
        <f>VLOOKUP(A38,'INSUMOS SINAPI'!$A:$E,5,FALSE)</f>
        <v>625.82000000000005</v>
      </c>
      <c r="H38" s="178">
        <f t="shared" si="1"/>
        <v>0</v>
      </c>
    </row>
    <row r="39" spans="1:8" s="40" customFormat="1">
      <c r="A39" s="373">
        <v>651</v>
      </c>
      <c r="B39" s="373" t="s">
        <v>6480</v>
      </c>
      <c r="C39" s="374" t="s">
        <v>43</v>
      </c>
      <c r="D39" s="374" t="s">
        <v>2</v>
      </c>
      <c r="E39" s="375">
        <v>135</v>
      </c>
      <c r="F39" s="362">
        <f t="shared" si="0"/>
        <v>1.9</v>
      </c>
      <c r="G39" s="177">
        <f>VLOOKUP(A39,'INSUMOS SINAPI'!$A:$E,5,FALSE)</f>
        <v>1.9</v>
      </c>
      <c r="H39" s="178">
        <f t="shared" si="1"/>
        <v>0</v>
      </c>
    </row>
    <row r="40" spans="1:8" s="40" customFormat="1">
      <c r="A40" s="373">
        <v>857</v>
      </c>
      <c r="B40" s="373" t="s">
        <v>292</v>
      </c>
      <c r="C40" s="374" t="s">
        <v>43</v>
      </c>
      <c r="D40" s="374" t="s">
        <v>78</v>
      </c>
      <c r="E40" s="375">
        <v>12.24</v>
      </c>
      <c r="F40" s="362">
        <f t="shared" si="0"/>
        <v>6.39</v>
      </c>
      <c r="G40" s="177">
        <f>VLOOKUP(A40,'INSUMOS SINAPI'!$A:$E,5,FALSE)</f>
        <v>6.39</v>
      </c>
      <c r="H40" s="178">
        <f t="shared" si="1"/>
        <v>0</v>
      </c>
    </row>
    <row r="41" spans="1:8" s="40" customFormat="1">
      <c r="A41" s="373">
        <v>981</v>
      </c>
      <c r="B41" s="373" t="s">
        <v>1136</v>
      </c>
      <c r="C41" s="374" t="s">
        <v>43</v>
      </c>
      <c r="D41" s="374" t="s">
        <v>78</v>
      </c>
      <c r="E41" s="362">
        <v>1547</v>
      </c>
      <c r="F41" s="362">
        <f t="shared" si="0"/>
        <v>2.2999999999999998</v>
      </c>
      <c r="G41" s="177">
        <f>VLOOKUP(A41,'INSUMOS SINAPI'!$A:$E,5,FALSE)</f>
        <v>2.2999999999999998</v>
      </c>
      <c r="H41" s="178">
        <f t="shared" si="1"/>
        <v>0</v>
      </c>
    </row>
    <row r="42" spans="1:8" s="40" customFormat="1">
      <c r="A42" s="373">
        <v>995</v>
      </c>
      <c r="B42" s="373" t="s">
        <v>381</v>
      </c>
      <c r="C42" s="374" t="s">
        <v>43</v>
      </c>
      <c r="D42" s="374" t="s">
        <v>78</v>
      </c>
      <c r="E42" s="375">
        <v>205.4</v>
      </c>
      <c r="F42" s="362">
        <f t="shared" si="0"/>
        <v>9.2200000000000006</v>
      </c>
      <c r="G42" s="177">
        <f>VLOOKUP(A42,'INSUMOS SINAPI'!$A:$E,5,FALSE)</f>
        <v>9.2200000000000006</v>
      </c>
      <c r="H42" s="178">
        <f t="shared" si="1"/>
        <v>0</v>
      </c>
    </row>
    <row r="43" spans="1:8" s="40" customFormat="1">
      <c r="A43" s="373">
        <v>1003</v>
      </c>
      <c r="B43" s="373" t="s">
        <v>377</v>
      </c>
      <c r="C43" s="374" t="s">
        <v>43</v>
      </c>
      <c r="D43" s="374" t="s">
        <v>78</v>
      </c>
      <c r="E43" s="375">
        <v>180</v>
      </c>
      <c r="F43" s="362">
        <f t="shared" si="0"/>
        <v>2.96</v>
      </c>
      <c r="G43" s="177">
        <f>VLOOKUP(A43,'INSUMOS SINAPI'!$A:$E,5,FALSE)</f>
        <v>2.96</v>
      </c>
      <c r="H43" s="178">
        <f t="shared" si="1"/>
        <v>0</v>
      </c>
    </row>
    <row r="44" spans="1:8" s="40" customFormat="1">
      <c r="A44" s="373">
        <v>1014</v>
      </c>
      <c r="B44" s="373" t="s">
        <v>1132</v>
      </c>
      <c r="C44" s="374" t="s">
        <v>43</v>
      </c>
      <c r="D44" s="374" t="s">
        <v>78</v>
      </c>
      <c r="E44" s="362">
        <v>3001.18</v>
      </c>
      <c r="F44" s="362">
        <f t="shared" si="0"/>
        <v>1.29</v>
      </c>
      <c r="G44" s="177">
        <f>VLOOKUP(A44,'INSUMOS SINAPI'!$A:$E,5,FALSE)</f>
        <v>1.29</v>
      </c>
      <c r="H44" s="178">
        <f t="shared" si="1"/>
        <v>0</v>
      </c>
    </row>
    <row r="45" spans="1:8" s="40" customFormat="1">
      <c r="A45" s="373">
        <v>1020</v>
      </c>
      <c r="B45" s="373" t="s">
        <v>352</v>
      </c>
      <c r="C45" s="374" t="s">
        <v>43</v>
      </c>
      <c r="D45" s="374" t="s">
        <v>78</v>
      </c>
      <c r="E45" s="375">
        <v>102.97</v>
      </c>
      <c r="F45" s="362">
        <f t="shared" si="0"/>
        <v>6.01</v>
      </c>
      <c r="G45" s="177">
        <f>VLOOKUP(A45,'INSUMOS SINAPI'!$A:$E,5,FALSE)</f>
        <v>6.01</v>
      </c>
      <c r="H45" s="178">
        <f t="shared" si="1"/>
        <v>0</v>
      </c>
    </row>
    <row r="46" spans="1:8" s="40" customFormat="1">
      <c r="A46" s="373">
        <v>1106</v>
      </c>
      <c r="B46" s="373" t="s">
        <v>342</v>
      </c>
      <c r="C46" s="374" t="s">
        <v>43</v>
      </c>
      <c r="D46" s="374" t="s">
        <v>94</v>
      </c>
      <c r="E46" s="362">
        <v>4152.68</v>
      </c>
      <c r="F46" s="362">
        <f t="shared" si="0"/>
        <v>0.53</v>
      </c>
      <c r="G46" s="177">
        <f>VLOOKUP(A46,'INSUMOS SINAPI'!$A:$E,5,FALSE)</f>
        <v>0.53</v>
      </c>
      <c r="H46" s="178">
        <f t="shared" si="1"/>
        <v>0</v>
      </c>
    </row>
    <row r="47" spans="1:8" s="40" customFormat="1">
      <c r="A47" s="373">
        <v>1213</v>
      </c>
      <c r="B47" s="373" t="s">
        <v>96</v>
      </c>
      <c r="C47" s="374" t="s">
        <v>92</v>
      </c>
      <c r="D47" s="374" t="s">
        <v>97</v>
      </c>
      <c r="E47" s="375">
        <v>61.39</v>
      </c>
      <c r="F47" s="362">
        <f t="shared" si="0"/>
        <v>13.35</v>
      </c>
      <c r="G47" s="177">
        <f>VLOOKUP(A47,'INSUMOS SINAPI'!$A:$E,5,FALSE)</f>
        <v>13.35</v>
      </c>
      <c r="H47" s="178">
        <f t="shared" si="1"/>
        <v>0</v>
      </c>
    </row>
    <row r="48" spans="1:8" s="40" customFormat="1">
      <c r="A48" s="373">
        <v>1214</v>
      </c>
      <c r="B48" s="373" t="s">
        <v>1412</v>
      </c>
      <c r="C48" s="374" t="s">
        <v>92</v>
      </c>
      <c r="D48" s="374" t="s">
        <v>97</v>
      </c>
      <c r="E48" s="375">
        <v>109.74</v>
      </c>
      <c r="F48" s="362">
        <f t="shared" si="0"/>
        <v>13.14</v>
      </c>
      <c r="G48" s="177">
        <f>VLOOKUP(A48,'INSUMOS SINAPI'!$A:$E,5,FALSE)</f>
        <v>13.14</v>
      </c>
      <c r="H48" s="178">
        <f t="shared" si="1"/>
        <v>0</v>
      </c>
    </row>
    <row r="49" spans="1:8" s="40" customFormat="1">
      <c r="A49" s="373">
        <v>1321</v>
      </c>
      <c r="B49" s="373" t="s">
        <v>219</v>
      </c>
      <c r="C49" s="374" t="s">
        <v>43</v>
      </c>
      <c r="D49" s="374" t="s">
        <v>94</v>
      </c>
      <c r="E49" s="375">
        <v>301.86</v>
      </c>
      <c r="F49" s="362">
        <f t="shared" si="0"/>
        <v>5.82</v>
      </c>
      <c r="G49" s="177">
        <f>VLOOKUP(A49,'INSUMOS SINAPI'!$A:$E,5,FALSE)</f>
        <v>5.82</v>
      </c>
      <c r="H49" s="178">
        <f t="shared" si="1"/>
        <v>0</v>
      </c>
    </row>
    <row r="50" spans="1:8" s="40" customFormat="1">
      <c r="A50" s="373">
        <v>1346</v>
      </c>
      <c r="B50" s="373" t="s">
        <v>1482</v>
      </c>
      <c r="C50" s="374" t="s">
        <v>43</v>
      </c>
      <c r="D50" s="374" t="s">
        <v>76</v>
      </c>
      <c r="E50" s="375">
        <v>19.79</v>
      </c>
      <c r="F50" s="362">
        <f t="shared" si="0"/>
        <v>21.45</v>
      </c>
      <c r="G50" s="177">
        <f>VLOOKUP(A50,'INSUMOS SINAPI'!$A:$E,5,FALSE)</f>
        <v>21.45</v>
      </c>
      <c r="H50" s="178">
        <f t="shared" si="1"/>
        <v>0</v>
      </c>
    </row>
    <row r="51" spans="1:8" s="40" customFormat="1">
      <c r="A51" s="373">
        <v>1351</v>
      </c>
      <c r="B51" s="373" t="s">
        <v>1491</v>
      </c>
      <c r="C51" s="374" t="s">
        <v>43</v>
      </c>
      <c r="D51" s="374" t="s">
        <v>2</v>
      </c>
      <c r="E51" s="375">
        <v>10</v>
      </c>
      <c r="F51" s="362">
        <f t="shared" si="0"/>
        <v>16.420000000000002</v>
      </c>
      <c r="G51" s="177">
        <f>VLOOKUP(A51,'INSUMOS SINAPI'!$A:$E,5,FALSE)</f>
        <v>16.420000000000002</v>
      </c>
      <c r="H51" s="178">
        <f t="shared" si="1"/>
        <v>0</v>
      </c>
    </row>
    <row r="52" spans="1:8" s="40" customFormat="1">
      <c r="A52" s="373">
        <v>1358</v>
      </c>
      <c r="B52" s="373" t="s">
        <v>302</v>
      </c>
      <c r="C52" s="374" t="s">
        <v>43</v>
      </c>
      <c r="D52" s="374" t="s">
        <v>76</v>
      </c>
      <c r="E52" s="375">
        <v>0.06</v>
      </c>
      <c r="F52" s="362">
        <f t="shared" si="0"/>
        <v>17.59</v>
      </c>
      <c r="G52" s="177">
        <f>VLOOKUP(A52,'INSUMOS SINAPI'!$A:$E,5,FALSE)</f>
        <v>17.59</v>
      </c>
      <c r="H52" s="178">
        <f t="shared" si="1"/>
        <v>0</v>
      </c>
    </row>
    <row r="53" spans="1:8" s="40" customFormat="1">
      <c r="A53" s="373">
        <v>1368</v>
      </c>
      <c r="B53" s="373" t="s">
        <v>391</v>
      </c>
      <c r="C53" s="374" t="s">
        <v>43</v>
      </c>
      <c r="D53" s="374" t="s">
        <v>2</v>
      </c>
      <c r="E53" s="375">
        <v>1</v>
      </c>
      <c r="F53" s="362">
        <f t="shared" si="0"/>
        <v>47.4</v>
      </c>
      <c r="G53" s="177">
        <f>VLOOKUP(A53,'INSUMOS SINAPI'!$A:$E,5,FALSE)</f>
        <v>47.4</v>
      </c>
      <c r="H53" s="178">
        <f t="shared" si="1"/>
        <v>0</v>
      </c>
    </row>
    <row r="54" spans="1:8" s="40" customFormat="1">
      <c r="A54" s="373">
        <v>1370</v>
      </c>
      <c r="B54" s="373" t="s">
        <v>144</v>
      </c>
      <c r="C54" s="374" t="s">
        <v>43</v>
      </c>
      <c r="D54" s="374" t="s">
        <v>2</v>
      </c>
      <c r="E54" s="375">
        <v>5</v>
      </c>
      <c r="F54" s="362">
        <f t="shared" si="0"/>
        <v>64.540000000000006</v>
      </c>
      <c r="G54" s="177">
        <f>VLOOKUP(A54,'INSUMOS SINAPI'!$A:$E,5,FALSE)</f>
        <v>64.540000000000006</v>
      </c>
      <c r="H54" s="178">
        <f t="shared" si="1"/>
        <v>0</v>
      </c>
    </row>
    <row r="55" spans="1:8" s="40" customFormat="1">
      <c r="A55" s="373">
        <v>1379</v>
      </c>
      <c r="B55" s="373" t="s">
        <v>335</v>
      </c>
      <c r="C55" s="374" t="s">
        <v>43</v>
      </c>
      <c r="D55" s="374" t="s">
        <v>94</v>
      </c>
      <c r="E55" s="362">
        <v>17307.77</v>
      </c>
      <c r="F55" s="362">
        <f t="shared" si="0"/>
        <v>0.42</v>
      </c>
      <c r="G55" s="177">
        <f>VLOOKUP(A55,'INSUMOS SINAPI'!$A:$E,5,FALSE)</f>
        <v>0.42</v>
      </c>
      <c r="H55" s="178">
        <f t="shared" si="1"/>
        <v>0</v>
      </c>
    </row>
    <row r="56" spans="1:8" s="40" customFormat="1">
      <c r="A56" s="373">
        <v>1380</v>
      </c>
      <c r="B56" s="373" t="s">
        <v>193</v>
      </c>
      <c r="C56" s="374" t="s">
        <v>43</v>
      </c>
      <c r="D56" s="374" t="s">
        <v>94</v>
      </c>
      <c r="E56" s="375">
        <v>39.200000000000003</v>
      </c>
      <c r="F56" s="362">
        <f t="shared" si="0"/>
        <v>2.46</v>
      </c>
      <c r="G56" s="177">
        <f>VLOOKUP(A56,'INSUMOS SINAPI'!$A:$E,5,FALSE)</f>
        <v>2.46</v>
      </c>
      <c r="H56" s="178">
        <f t="shared" si="1"/>
        <v>0</v>
      </c>
    </row>
    <row r="57" spans="1:8" s="40" customFormat="1">
      <c r="A57" s="373">
        <v>1381</v>
      </c>
      <c r="B57" s="373" t="s">
        <v>6384</v>
      </c>
      <c r="C57" s="374" t="s">
        <v>43</v>
      </c>
      <c r="D57" s="374" t="s">
        <v>94</v>
      </c>
      <c r="E57" s="362">
        <v>3989.53</v>
      </c>
      <c r="F57" s="362">
        <f t="shared" si="0"/>
        <v>0.42</v>
      </c>
      <c r="G57" s="177">
        <f>VLOOKUP(A57,'INSUMOS SINAPI'!$A:$E,5,FALSE)</f>
        <v>0.42</v>
      </c>
      <c r="H57" s="178">
        <f t="shared" si="1"/>
        <v>0</v>
      </c>
    </row>
    <row r="58" spans="1:8" s="40" customFormat="1">
      <c r="A58" s="373">
        <v>1382</v>
      </c>
      <c r="B58" s="373" t="s">
        <v>170</v>
      </c>
      <c r="C58" s="374" t="s">
        <v>43</v>
      </c>
      <c r="D58" s="374" t="s">
        <v>6476</v>
      </c>
      <c r="E58" s="375">
        <v>7.12</v>
      </c>
      <c r="F58" s="362">
        <f t="shared" si="0"/>
        <v>20.23</v>
      </c>
      <c r="G58" s="177">
        <f>VLOOKUP(A58,'INSUMOS SINAPI'!$A:$E,5,FALSE)</f>
        <v>20.23</v>
      </c>
      <c r="H58" s="178">
        <f t="shared" si="1"/>
        <v>0</v>
      </c>
    </row>
    <row r="59" spans="1:8" s="40" customFormat="1">
      <c r="A59" s="373">
        <v>1442</v>
      </c>
      <c r="B59" s="373" t="s">
        <v>1548</v>
      </c>
      <c r="C59" s="374" t="s">
        <v>43</v>
      </c>
      <c r="D59" s="374" t="s">
        <v>2</v>
      </c>
      <c r="E59" s="375">
        <v>0</v>
      </c>
      <c r="F59" s="362">
        <f t="shared" si="0"/>
        <v>8110.33</v>
      </c>
      <c r="G59" s="177">
        <f>VLOOKUP(A59,'INSUMOS SINAPI'!$A:$E,5,FALSE)</f>
        <v>8110.33</v>
      </c>
      <c r="H59" s="178">
        <f t="shared" si="1"/>
        <v>0</v>
      </c>
    </row>
    <row r="60" spans="1:8" s="40" customFormat="1">
      <c r="A60" s="373">
        <v>1535</v>
      </c>
      <c r="B60" s="373" t="s">
        <v>362</v>
      </c>
      <c r="C60" s="374" t="s">
        <v>43</v>
      </c>
      <c r="D60" s="374" t="s">
        <v>2</v>
      </c>
      <c r="E60" s="375">
        <v>90</v>
      </c>
      <c r="F60" s="362">
        <f t="shared" si="0"/>
        <v>2.59</v>
      </c>
      <c r="G60" s="177">
        <f>VLOOKUP(A60,'INSUMOS SINAPI'!$A:$E,5,FALSE)</f>
        <v>2.59</v>
      </c>
      <c r="H60" s="178">
        <f t="shared" si="1"/>
        <v>0</v>
      </c>
    </row>
    <row r="61" spans="1:8" s="40" customFormat="1">
      <c r="A61" s="373">
        <v>1571</v>
      </c>
      <c r="B61" s="373" t="s">
        <v>356</v>
      </c>
      <c r="C61" s="374" t="s">
        <v>43</v>
      </c>
      <c r="D61" s="374" t="s">
        <v>2</v>
      </c>
      <c r="E61" s="375">
        <v>46</v>
      </c>
      <c r="F61" s="362">
        <f t="shared" si="0"/>
        <v>0.61</v>
      </c>
      <c r="G61" s="177">
        <f>VLOOKUP(A61,'INSUMOS SINAPI'!$A:$E,5,FALSE)</f>
        <v>0.61</v>
      </c>
      <c r="H61" s="178">
        <f t="shared" si="1"/>
        <v>0</v>
      </c>
    </row>
    <row r="62" spans="1:8" s="40" customFormat="1">
      <c r="A62" s="373">
        <v>1574</v>
      </c>
      <c r="B62" s="373" t="s">
        <v>370</v>
      </c>
      <c r="C62" s="374" t="s">
        <v>43</v>
      </c>
      <c r="D62" s="374" t="s">
        <v>2</v>
      </c>
      <c r="E62" s="375">
        <v>6</v>
      </c>
      <c r="F62" s="362">
        <f t="shared" si="0"/>
        <v>0.79</v>
      </c>
      <c r="G62" s="177">
        <f>VLOOKUP(A62,'INSUMOS SINAPI'!$A:$E,5,FALSE)</f>
        <v>0.79</v>
      </c>
      <c r="H62" s="178">
        <f t="shared" si="1"/>
        <v>0</v>
      </c>
    </row>
    <row r="63" spans="1:8" s="40" customFormat="1">
      <c r="A63" s="373">
        <v>1575</v>
      </c>
      <c r="B63" s="373" t="s">
        <v>383</v>
      </c>
      <c r="C63" s="374" t="s">
        <v>43</v>
      </c>
      <c r="D63" s="374" t="s">
        <v>2</v>
      </c>
      <c r="E63" s="375">
        <v>9</v>
      </c>
      <c r="F63" s="362">
        <f t="shared" si="0"/>
        <v>0.94</v>
      </c>
      <c r="G63" s="177">
        <f>VLOOKUP(A63,'INSUMOS SINAPI'!$A:$E,5,FALSE)</f>
        <v>0.94</v>
      </c>
      <c r="H63" s="178">
        <f t="shared" si="1"/>
        <v>0</v>
      </c>
    </row>
    <row r="64" spans="1:8" s="40" customFormat="1">
      <c r="A64" s="373">
        <v>1585</v>
      </c>
      <c r="B64" s="373" t="s">
        <v>350</v>
      </c>
      <c r="C64" s="374" t="s">
        <v>43</v>
      </c>
      <c r="D64" s="374" t="s">
        <v>2</v>
      </c>
      <c r="E64" s="375">
        <v>15</v>
      </c>
      <c r="F64" s="362">
        <f t="shared" si="0"/>
        <v>2.5499999999999998</v>
      </c>
      <c r="G64" s="177">
        <f>VLOOKUP(A64,'INSUMOS SINAPI'!$A:$E,5,FALSE)</f>
        <v>2.5499999999999998</v>
      </c>
      <c r="H64" s="178">
        <f t="shared" si="1"/>
        <v>0</v>
      </c>
    </row>
    <row r="65" spans="1:8" s="40" customFormat="1">
      <c r="A65" s="373">
        <v>1649</v>
      </c>
      <c r="B65" s="373" t="s">
        <v>6412</v>
      </c>
      <c r="C65" s="374" t="s">
        <v>43</v>
      </c>
      <c r="D65" s="374" t="s">
        <v>2</v>
      </c>
      <c r="E65" s="375">
        <v>33.83</v>
      </c>
      <c r="F65" s="362">
        <f t="shared" si="0"/>
        <v>42.38</v>
      </c>
      <c r="G65" s="177">
        <f>VLOOKUP(A65,'INSUMOS SINAPI'!$A:$E,5,FALSE)</f>
        <v>42.38</v>
      </c>
      <c r="H65" s="178">
        <f t="shared" si="1"/>
        <v>0</v>
      </c>
    </row>
    <row r="66" spans="1:8" s="40" customFormat="1">
      <c r="A66" s="373">
        <v>1743</v>
      </c>
      <c r="B66" s="373" t="s">
        <v>261</v>
      </c>
      <c r="C66" s="374" t="s">
        <v>43</v>
      </c>
      <c r="D66" s="374" t="s">
        <v>2</v>
      </c>
      <c r="E66" s="375">
        <v>1</v>
      </c>
      <c r="F66" s="362">
        <f t="shared" si="0"/>
        <v>97.87</v>
      </c>
      <c r="G66" s="177">
        <f>VLOOKUP(A66,'INSUMOS SINAPI'!$A:$E,5,FALSE)</f>
        <v>97.87</v>
      </c>
      <c r="H66" s="178">
        <f t="shared" si="1"/>
        <v>0</v>
      </c>
    </row>
    <row r="67" spans="1:8" s="40" customFormat="1">
      <c r="A67" s="373">
        <v>1871</v>
      </c>
      <c r="B67" s="373" t="s">
        <v>378</v>
      </c>
      <c r="C67" s="374" t="s">
        <v>43</v>
      </c>
      <c r="D67" s="374" t="s">
        <v>2</v>
      </c>
      <c r="E67" s="375">
        <v>73</v>
      </c>
      <c r="F67" s="362">
        <f t="shared" si="0"/>
        <v>2.33</v>
      </c>
      <c r="G67" s="177">
        <f>VLOOKUP(A67,'INSUMOS SINAPI'!$A:$E,5,FALSE)</f>
        <v>2.33</v>
      </c>
      <c r="H67" s="178">
        <f t="shared" si="1"/>
        <v>0</v>
      </c>
    </row>
    <row r="68" spans="1:8" s="40" customFormat="1">
      <c r="A68" s="373">
        <v>1872</v>
      </c>
      <c r="B68" s="373" t="s">
        <v>366</v>
      </c>
      <c r="C68" s="374" t="s">
        <v>43</v>
      </c>
      <c r="D68" s="374" t="s">
        <v>2</v>
      </c>
      <c r="E68" s="375">
        <v>112</v>
      </c>
      <c r="F68" s="362">
        <f t="shared" ref="F68:F131" si="2">G68</f>
        <v>1.3</v>
      </c>
      <c r="G68" s="177">
        <f>VLOOKUP(A68,'INSUMOS SINAPI'!$A:$E,5,FALSE)</f>
        <v>1.3</v>
      </c>
      <c r="H68" s="178">
        <f t="shared" ref="H68:H131" si="3">F68-G68</f>
        <v>0</v>
      </c>
    </row>
    <row r="69" spans="1:8" s="40" customFormat="1">
      <c r="A69" s="373">
        <v>2350</v>
      </c>
      <c r="B69" s="373" t="s">
        <v>202</v>
      </c>
      <c r="C69" s="374" t="s">
        <v>92</v>
      </c>
      <c r="D69" s="374" t="s">
        <v>97</v>
      </c>
      <c r="E69" s="375">
        <v>24.85</v>
      </c>
      <c r="F69" s="362">
        <f t="shared" si="2"/>
        <v>12.31</v>
      </c>
      <c r="G69" s="177">
        <f>VLOOKUP(A69,'INSUMOS SINAPI'!$A:$E,5,FALSE)</f>
        <v>12.31</v>
      </c>
      <c r="H69" s="178">
        <f t="shared" si="3"/>
        <v>0</v>
      </c>
    </row>
    <row r="70" spans="1:8" s="40" customFormat="1">
      <c r="A70" s="373">
        <v>2355</v>
      </c>
      <c r="B70" s="373" t="s">
        <v>194</v>
      </c>
      <c r="C70" s="374" t="s">
        <v>92</v>
      </c>
      <c r="D70" s="374" t="s">
        <v>97</v>
      </c>
      <c r="E70" s="375">
        <v>9.5399999999999991</v>
      </c>
      <c r="F70" s="362">
        <f t="shared" si="2"/>
        <v>21.44</v>
      </c>
      <c r="G70" s="177">
        <f>VLOOKUP(A70,'INSUMOS SINAPI'!$A:$E,5,FALSE)</f>
        <v>21.44</v>
      </c>
      <c r="H70" s="178">
        <f t="shared" si="3"/>
        <v>0</v>
      </c>
    </row>
    <row r="71" spans="1:8" s="40" customFormat="1">
      <c r="A71" s="373">
        <v>2358</v>
      </c>
      <c r="B71" s="373" t="s">
        <v>198</v>
      </c>
      <c r="C71" s="374" t="s">
        <v>92</v>
      </c>
      <c r="D71" s="374" t="s">
        <v>97</v>
      </c>
      <c r="E71" s="375">
        <v>4.7699999999999996</v>
      </c>
      <c r="F71" s="362">
        <f t="shared" si="2"/>
        <v>32.04</v>
      </c>
      <c r="G71" s="177">
        <f>VLOOKUP(A71,'INSUMOS SINAPI'!$A:$E,5,FALSE)</f>
        <v>32.04</v>
      </c>
      <c r="H71" s="178">
        <f t="shared" si="3"/>
        <v>0</v>
      </c>
    </row>
    <row r="72" spans="1:8" s="40" customFormat="1">
      <c r="A72" s="373">
        <v>2359</v>
      </c>
      <c r="B72" s="373" t="s">
        <v>186</v>
      </c>
      <c r="C72" s="374" t="s">
        <v>92</v>
      </c>
      <c r="D72" s="374" t="s">
        <v>97</v>
      </c>
      <c r="E72" s="375">
        <v>38.159999999999997</v>
      </c>
      <c r="F72" s="362">
        <f t="shared" si="2"/>
        <v>17.39</v>
      </c>
      <c r="G72" s="177">
        <f>VLOOKUP(A72,'INSUMOS SINAPI'!$A:$E,5,FALSE)</f>
        <v>17.39</v>
      </c>
      <c r="H72" s="178">
        <f t="shared" si="3"/>
        <v>0</v>
      </c>
    </row>
    <row r="73" spans="1:8" s="40" customFormat="1">
      <c r="A73" s="373">
        <v>2410</v>
      </c>
      <c r="B73" s="373" t="s">
        <v>6374</v>
      </c>
      <c r="C73" s="374" t="s">
        <v>6375</v>
      </c>
      <c r="D73" s="374" t="s">
        <v>76</v>
      </c>
      <c r="E73" s="375">
        <v>10.25</v>
      </c>
      <c r="F73" s="362">
        <f t="shared" si="2"/>
        <v>85.71</v>
      </c>
      <c r="G73" s="177">
        <f>VLOOKUP(A73,'INSUMOS SINAPI'!$A:$E,5,FALSE)</f>
        <v>85.71</v>
      </c>
      <c r="H73" s="178">
        <f t="shared" si="3"/>
        <v>0</v>
      </c>
    </row>
    <row r="74" spans="1:8" s="40" customFormat="1">
      <c r="A74" s="373">
        <v>2420</v>
      </c>
      <c r="B74" s="373" t="s">
        <v>6377</v>
      </c>
      <c r="C74" s="374" t="s">
        <v>43</v>
      </c>
      <c r="D74" s="374" t="s">
        <v>2</v>
      </c>
      <c r="E74" s="375">
        <v>3</v>
      </c>
      <c r="F74" s="362">
        <f t="shared" si="2"/>
        <v>21.45</v>
      </c>
      <c r="G74" s="177">
        <f>VLOOKUP(A74,'INSUMOS SINAPI'!$A:$E,5,FALSE)</f>
        <v>21.45</v>
      </c>
      <c r="H74" s="178">
        <f t="shared" si="3"/>
        <v>0</v>
      </c>
    </row>
    <row r="75" spans="1:8" s="40" customFormat="1">
      <c r="A75" s="373">
        <v>2432</v>
      </c>
      <c r="B75" s="373" t="s">
        <v>6407</v>
      </c>
      <c r="C75" s="374" t="s">
        <v>43</v>
      </c>
      <c r="D75" s="374" t="s">
        <v>2</v>
      </c>
      <c r="E75" s="375">
        <v>57</v>
      </c>
      <c r="F75" s="362">
        <f t="shared" si="2"/>
        <v>36.86</v>
      </c>
      <c r="G75" s="177">
        <f>VLOOKUP(A75,'INSUMOS SINAPI'!$A:$E,5,FALSE)</f>
        <v>36.86</v>
      </c>
      <c r="H75" s="178">
        <f t="shared" si="3"/>
        <v>0</v>
      </c>
    </row>
    <row r="76" spans="1:8" s="40" customFormat="1">
      <c r="A76" s="373">
        <v>2436</v>
      </c>
      <c r="B76" s="373" t="s">
        <v>333</v>
      </c>
      <c r="C76" s="374" t="s">
        <v>92</v>
      </c>
      <c r="D76" s="374" t="s">
        <v>97</v>
      </c>
      <c r="E76" s="375">
        <v>826.75</v>
      </c>
      <c r="F76" s="362">
        <f t="shared" si="2"/>
        <v>13.35</v>
      </c>
      <c r="G76" s="177">
        <f>VLOOKUP(A76,'INSUMOS SINAPI'!$A:$E,5,FALSE)</f>
        <v>13.35</v>
      </c>
      <c r="H76" s="178">
        <f t="shared" si="3"/>
        <v>0</v>
      </c>
    </row>
    <row r="77" spans="1:8" s="40" customFormat="1">
      <c r="A77" s="373">
        <v>2437</v>
      </c>
      <c r="B77" s="373" t="s">
        <v>308</v>
      </c>
      <c r="C77" s="374" t="s">
        <v>92</v>
      </c>
      <c r="D77" s="374" t="s">
        <v>97</v>
      </c>
      <c r="E77" s="375">
        <v>0.51</v>
      </c>
      <c r="F77" s="362">
        <f t="shared" si="2"/>
        <v>18.2</v>
      </c>
      <c r="G77" s="177">
        <f>VLOOKUP(A77,'INSUMOS SINAPI'!$A:$E,5,FALSE)</f>
        <v>18.2</v>
      </c>
      <c r="H77" s="178">
        <f t="shared" si="3"/>
        <v>0</v>
      </c>
    </row>
    <row r="78" spans="1:8" s="40" customFormat="1">
      <c r="A78" s="373">
        <v>2616</v>
      </c>
      <c r="B78" s="373" t="s">
        <v>6413</v>
      </c>
      <c r="C78" s="374" t="s">
        <v>43</v>
      </c>
      <c r="D78" s="374" t="s">
        <v>2</v>
      </c>
      <c r="E78" s="375">
        <v>23.88</v>
      </c>
      <c r="F78" s="362">
        <f t="shared" si="2"/>
        <v>2</v>
      </c>
      <c r="G78" s="177">
        <f>VLOOKUP(A78,'INSUMOS SINAPI'!$A:$E,5,FALSE)</f>
        <v>2</v>
      </c>
      <c r="H78" s="178">
        <f t="shared" si="3"/>
        <v>0</v>
      </c>
    </row>
    <row r="79" spans="1:8" s="40" customFormat="1">
      <c r="A79" s="373">
        <v>2690</v>
      </c>
      <c r="B79" s="373" t="s">
        <v>358</v>
      </c>
      <c r="C79" s="374" t="s">
        <v>43</v>
      </c>
      <c r="D79" s="374" t="s">
        <v>78</v>
      </c>
      <c r="E79" s="375">
        <v>660.03</v>
      </c>
      <c r="F79" s="362">
        <f t="shared" si="2"/>
        <v>1.95</v>
      </c>
      <c r="G79" s="177">
        <f>VLOOKUP(A79,'INSUMOS SINAPI'!$A:$E,5,FALSE)</f>
        <v>1.95</v>
      </c>
      <c r="H79" s="178">
        <f t="shared" si="3"/>
        <v>0</v>
      </c>
    </row>
    <row r="80" spans="1:8" s="40" customFormat="1">
      <c r="A80" s="373">
        <v>2692</v>
      </c>
      <c r="B80" s="373" t="s">
        <v>2052</v>
      </c>
      <c r="C80" s="374" t="s">
        <v>43</v>
      </c>
      <c r="D80" s="374" t="s">
        <v>113</v>
      </c>
      <c r="E80" s="375">
        <v>0.3</v>
      </c>
      <c r="F80" s="362">
        <f t="shared" si="2"/>
        <v>6.2</v>
      </c>
      <c r="G80" s="177">
        <f>VLOOKUP(A80,'INSUMOS SINAPI'!$A:$E,5,FALSE)</f>
        <v>6.2</v>
      </c>
      <c r="H80" s="178">
        <f t="shared" si="3"/>
        <v>0</v>
      </c>
    </row>
    <row r="81" spans="1:8" s="40" customFormat="1">
      <c r="A81" s="373">
        <v>2696</v>
      </c>
      <c r="B81" s="373" t="s">
        <v>129</v>
      </c>
      <c r="C81" s="374" t="s">
        <v>92</v>
      </c>
      <c r="D81" s="374" t="s">
        <v>97</v>
      </c>
      <c r="E81" s="375">
        <v>113.82</v>
      </c>
      <c r="F81" s="362">
        <f t="shared" si="2"/>
        <v>13.35</v>
      </c>
      <c r="G81" s="177">
        <f>VLOOKUP(A81,'INSUMOS SINAPI'!$A:$E,5,FALSE)</f>
        <v>13.35</v>
      </c>
      <c r="H81" s="178">
        <f t="shared" si="3"/>
        <v>0</v>
      </c>
    </row>
    <row r="82" spans="1:8" s="40" customFormat="1">
      <c r="A82" s="373">
        <v>2705</v>
      </c>
      <c r="B82" s="373" t="s">
        <v>99</v>
      </c>
      <c r="C82" s="374" t="s">
        <v>43</v>
      </c>
      <c r="D82" s="374" t="s">
        <v>100</v>
      </c>
      <c r="E82" s="375">
        <v>124.14</v>
      </c>
      <c r="F82" s="362">
        <f t="shared" si="2"/>
        <v>0.46</v>
      </c>
      <c r="G82" s="177">
        <f>VLOOKUP(A82,'INSUMOS SINAPI'!$A:$E,5,FALSE)</f>
        <v>0.46</v>
      </c>
      <c r="H82" s="178">
        <f t="shared" si="3"/>
        <v>0</v>
      </c>
    </row>
    <row r="83" spans="1:8" s="40" customFormat="1">
      <c r="A83" s="373">
        <v>2707</v>
      </c>
      <c r="B83" s="373" t="s">
        <v>5606</v>
      </c>
      <c r="C83" s="374" t="s">
        <v>92</v>
      </c>
      <c r="D83" s="374" t="s">
        <v>97</v>
      </c>
      <c r="E83" s="375">
        <v>1.43</v>
      </c>
      <c r="F83" s="362">
        <f t="shared" si="2"/>
        <v>87.4</v>
      </c>
      <c r="G83" s="177">
        <f>VLOOKUP(A83,'INSUMOS SINAPI'!$A:$E,5,FALSE)</f>
        <v>87.4</v>
      </c>
      <c r="H83" s="178">
        <f t="shared" si="3"/>
        <v>0</v>
      </c>
    </row>
    <row r="84" spans="1:8" s="40" customFormat="1">
      <c r="A84" s="373">
        <v>2711</v>
      </c>
      <c r="B84" s="373" t="s">
        <v>334</v>
      </c>
      <c r="C84" s="374" t="s">
        <v>43</v>
      </c>
      <c r="D84" s="374" t="s">
        <v>2</v>
      </c>
      <c r="E84" s="375">
        <v>5.94</v>
      </c>
      <c r="F84" s="362">
        <f t="shared" si="2"/>
        <v>100.24</v>
      </c>
      <c r="G84" s="177">
        <f>VLOOKUP(A84,'INSUMOS SINAPI'!$A:$E,5,FALSE)</f>
        <v>100.24</v>
      </c>
      <c r="H84" s="178">
        <f t="shared" si="3"/>
        <v>0</v>
      </c>
    </row>
    <row r="85" spans="1:8" s="40" customFormat="1">
      <c r="A85" s="373">
        <v>3093</v>
      </c>
      <c r="B85" s="373" t="s">
        <v>237</v>
      </c>
      <c r="C85" s="374" t="s">
        <v>43</v>
      </c>
      <c r="D85" s="374" t="s">
        <v>125</v>
      </c>
      <c r="E85" s="375">
        <v>14</v>
      </c>
      <c r="F85" s="362">
        <f t="shared" si="2"/>
        <v>64.430000000000007</v>
      </c>
      <c r="G85" s="177">
        <f>VLOOKUP(A85,'INSUMOS SINAPI'!$A:$E,5,FALSE)</f>
        <v>64.430000000000007</v>
      </c>
      <c r="H85" s="178">
        <f t="shared" si="3"/>
        <v>0</v>
      </c>
    </row>
    <row r="86" spans="1:8" s="40" customFormat="1">
      <c r="A86" s="373">
        <v>3099</v>
      </c>
      <c r="B86" s="373" t="s">
        <v>160</v>
      </c>
      <c r="C86" s="374" t="s">
        <v>43</v>
      </c>
      <c r="D86" s="374" t="s">
        <v>125</v>
      </c>
      <c r="E86" s="375">
        <v>5</v>
      </c>
      <c r="F86" s="362">
        <f t="shared" si="2"/>
        <v>57.39</v>
      </c>
      <c r="G86" s="177">
        <f>VLOOKUP(A86,'INSUMOS SINAPI'!$A:$E,5,FALSE)</f>
        <v>57.39</v>
      </c>
      <c r="H86" s="178">
        <f t="shared" si="3"/>
        <v>0</v>
      </c>
    </row>
    <row r="87" spans="1:8" s="40" customFormat="1">
      <c r="A87" s="373">
        <v>3104</v>
      </c>
      <c r="B87" s="373" t="s">
        <v>6417</v>
      </c>
      <c r="C87" s="374" t="s">
        <v>43</v>
      </c>
      <c r="D87" s="374" t="s">
        <v>125</v>
      </c>
      <c r="E87" s="375">
        <v>1</v>
      </c>
      <c r="F87" s="362">
        <f t="shared" si="2"/>
        <v>405.3</v>
      </c>
      <c r="G87" s="177">
        <f>VLOOKUP(A87,'INSUMOS SINAPI'!$A:$E,5,FALSE)</f>
        <v>405.3</v>
      </c>
      <c r="H87" s="178">
        <f t="shared" si="3"/>
        <v>0</v>
      </c>
    </row>
    <row r="88" spans="1:8" s="40" customFormat="1">
      <c r="A88" s="373">
        <v>3146</v>
      </c>
      <c r="B88" s="373" t="s">
        <v>2416</v>
      </c>
      <c r="C88" s="374" t="s">
        <v>43</v>
      </c>
      <c r="D88" s="374" t="s">
        <v>2</v>
      </c>
      <c r="E88" s="375">
        <v>1.5</v>
      </c>
      <c r="F88" s="362">
        <f t="shared" si="2"/>
        <v>2.82</v>
      </c>
      <c r="G88" s="177">
        <f>VLOOKUP(A88,'INSUMOS SINAPI'!$A:$E,5,FALSE)</f>
        <v>2.82</v>
      </c>
      <c r="H88" s="178">
        <f t="shared" si="3"/>
        <v>0</v>
      </c>
    </row>
    <row r="89" spans="1:8" s="40" customFormat="1">
      <c r="A89" s="373">
        <v>3148</v>
      </c>
      <c r="B89" s="373" t="s">
        <v>203</v>
      </c>
      <c r="C89" s="374" t="s">
        <v>43</v>
      </c>
      <c r="D89" s="374" t="s">
        <v>2</v>
      </c>
      <c r="E89" s="375">
        <v>0.1</v>
      </c>
      <c r="F89" s="362">
        <f t="shared" si="2"/>
        <v>10.4</v>
      </c>
      <c r="G89" s="177">
        <f>VLOOKUP(A89,'INSUMOS SINAPI'!$A:$E,5,FALSE)</f>
        <v>10.4</v>
      </c>
      <c r="H89" s="178">
        <f t="shared" si="3"/>
        <v>0</v>
      </c>
    </row>
    <row r="90" spans="1:8" s="40" customFormat="1">
      <c r="A90" s="373">
        <v>3315</v>
      </c>
      <c r="B90" s="373" t="s">
        <v>2516</v>
      </c>
      <c r="C90" s="374" t="s">
        <v>43</v>
      </c>
      <c r="D90" s="374" t="s">
        <v>94</v>
      </c>
      <c r="E90" s="375">
        <v>302.54000000000002</v>
      </c>
      <c r="F90" s="362">
        <f t="shared" si="2"/>
        <v>0.46</v>
      </c>
      <c r="G90" s="177">
        <f>VLOOKUP(A90,'INSUMOS SINAPI'!$A:$E,5,FALSE)</f>
        <v>0.46</v>
      </c>
      <c r="H90" s="178">
        <f t="shared" si="3"/>
        <v>0</v>
      </c>
    </row>
    <row r="91" spans="1:8" s="40" customFormat="1">
      <c r="A91" s="373">
        <v>3324</v>
      </c>
      <c r="B91" s="373" t="s">
        <v>2523</v>
      </c>
      <c r="C91" s="374" t="s">
        <v>43</v>
      </c>
      <c r="D91" s="374" t="s">
        <v>76</v>
      </c>
      <c r="E91" s="375">
        <v>113.68</v>
      </c>
      <c r="F91" s="362">
        <f t="shared" si="2"/>
        <v>4.28</v>
      </c>
      <c r="G91" s="177">
        <f>VLOOKUP(A91,'INSUMOS SINAPI'!$A:$E,5,FALSE)</f>
        <v>4.28</v>
      </c>
      <c r="H91" s="178">
        <f t="shared" si="3"/>
        <v>0</v>
      </c>
    </row>
    <row r="92" spans="1:8" s="40" customFormat="1">
      <c r="A92" s="373">
        <v>3516</v>
      </c>
      <c r="B92" s="373" t="s">
        <v>2725</v>
      </c>
      <c r="C92" s="374" t="s">
        <v>43</v>
      </c>
      <c r="D92" s="374" t="s">
        <v>2</v>
      </c>
      <c r="E92" s="375">
        <v>7</v>
      </c>
      <c r="F92" s="362">
        <f t="shared" si="2"/>
        <v>1.68</v>
      </c>
      <c r="G92" s="177">
        <f>VLOOKUP(A92,'INSUMOS SINAPI'!$A:$E,5,FALSE)</f>
        <v>1.68</v>
      </c>
      <c r="H92" s="178">
        <f t="shared" si="3"/>
        <v>0</v>
      </c>
    </row>
    <row r="93" spans="1:8" s="40" customFormat="1">
      <c r="A93" s="373">
        <v>3517</v>
      </c>
      <c r="B93" s="373" t="s">
        <v>2726</v>
      </c>
      <c r="C93" s="374" t="s">
        <v>43</v>
      </c>
      <c r="D93" s="374" t="s">
        <v>2</v>
      </c>
      <c r="E93" s="375">
        <v>7</v>
      </c>
      <c r="F93" s="362">
        <f t="shared" si="2"/>
        <v>1.02</v>
      </c>
      <c r="G93" s="177">
        <f>VLOOKUP(A93,'INSUMOS SINAPI'!$A:$E,5,FALSE)</f>
        <v>1.02</v>
      </c>
      <c r="H93" s="178">
        <f t="shared" si="3"/>
        <v>0</v>
      </c>
    </row>
    <row r="94" spans="1:8" s="40" customFormat="1">
      <c r="A94" s="373">
        <v>3520</v>
      </c>
      <c r="B94" s="373" t="s">
        <v>2736</v>
      </c>
      <c r="C94" s="374" t="s">
        <v>43</v>
      </c>
      <c r="D94" s="374" t="s">
        <v>2</v>
      </c>
      <c r="E94" s="375">
        <v>5</v>
      </c>
      <c r="F94" s="362">
        <f t="shared" si="2"/>
        <v>5.25</v>
      </c>
      <c r="G94" s="177">
        <f>VLOOKUP(A94,'INSUMOS SINAPI'!$A:$E,5,FALSE)</f>
        <v>5.25</v>
      </c>
      <c r="H94" s="178">
        <f t="shared" si="3"/>
        <v>0</v>
      </c>
    </row>
    <row r="95" spans="1:8" s="40" customFormat="1">
      <c r="A95" s="373">
        <v>3524</v>
      </c>
      <c r="B95" s="373" t="s">
        <v>2729</v>
      </c>
      <c r="C95" s="374" t="s">
        <v>43</v>
      </c>
      <c r="D95" s="374" t="s">
        <v>2</v>
      </c>
      <c r="E95" s="375">
        <v>2</v>
      </c>
      <c r="F95" s="362">
        <f t="shared" si="2"/>
        <v>4.6399999999999997</v>
      </c>
      <c r="G95" s="177">
        <f>VLOOKUP(A95,'INSUMOS SINAPI'!$A:$E,5,FALSE)</f>
        <v>4.6399999999999997</v>
      </c>
      <c r="H95" s="178">
        <f t="shared" si="3"/>
        <v>0</v>
      </c>
    </row>
    <row r="96" spans="1:8" s="40" customFormat="1">
      <c r="A96" s="373">
        <v>3528</v>
      </c>
      <c r="B96" s="373" t="s">
        <v>2731</v>
      </c>
      <c r="C96" s="374" t="s">
        <v>43</v>
      </c>
      <c r="D96" s="374" t="s">
        <v>2</v>
      </c>
      <c r="E96" s="375">
        <v>5</v>
      </c>
      <c r="F96" s="362">
        <f t="shared" si="2"/>
        <v>5.3</v>
      </c>
      <c r="G96" s="177">
        <f>VLOOKUP(A96,'INSUMOS SINAPI'!$A:$E,5,FALSE)</f>
        <v>5.3</v>
      </c>
      <c r="H96" s="178">
        <f t="shared" si="3"/>
        <v>0</v>
      </c>
    </row>
    <row r="97" spans="1:8" s="40" customFormat="1">
      <c r="A97" s="373">
        <v>3536</v>
      </c>
      <c r="B97" s="373" t="s">
        <v>312</v>
      </c>
      <c r="C97" s="374" t="s">
        <v>43</v>
      </c>
      <c r="D97" s="374" t="s">
        <v>2</v>
      </c>
      <c r="E97" s="375">
        <v>2</v>
      </c>
      <c r="F97" s="362">
        <f t="shared" si="2"/>
        <v>1.32</v>
      </c>
      <c r="G97" s="177">
        <f>VLOOKUP(A97,'INSUMOS SINAPI'!$A:$E,5,FALSE)</f>
        <v>1.32</v>
      </c>
      <c r="H97" s="178">
        <f t="shared" si="3"/>
        <v>0</v>
      </c>
    </row>
    <row r="98" spans="1:8" s="40" customFormat="1">
      <c r="A98" s="373">
        <v>3767</v>
      </c>
      <c r="B98" s="373" t="s">
        <v>2919</v>
      </c>
      <c r="C98" s="374" t="s">
        <v>43</v>
      </c>
      <c r="D98" s="374" t="s">
        <v>2</v>
      </c>
      <c r="E98" s="375">
        <v>127.72</v>
      </c>
      <c r="F98" s="362">
        <f t="shared" si="2"/>
        <v>0.57999999999999996</v>
      </c>
      <c r="G98" s="177">
        <f>VLOOKUP(A98,'INSUMOS SINAPI'!$A:$E,5,FALSE)</f>
        <v>0.57999999999999996</v>
      </c>
      <c r="H98" s="178">
        <f t="shared" si="3"/>
        <v>0</v>
      </c>
    </row>
    <row r="99" spans="1:8" s="40" customFormat="1">
      <c r="A99" s="373">
        <v>3768</v>
      </c>
      <c r="B99" s="373" t="s">
        <v>6392</v>
      </c>
      <c r="C99" s="374" t="s">
        <v>43</v>
      </c>
      <c r="D99" s="374" t="s">
        <v>2</v>
      </c>
      <c r="E99" s="375">
        <v>174.55</v>
      </c>
      <c r="F99" s="362">
        <f t="shared" si="2"/>
        <v>2.46</v>
      </c>
      <c r="G99" s="177">
        <f>VLOOKUP(A99,'INSUMOS SINAPI'!$A:$E,5,FALSE)</f>
        <v>2.46</v>
      </c>
      <c r="H99" s="178">
        <f t="shared" si="3"/>
        <v>0</v>
      </c>
    </row>
    <row r="100" spans="1:8" s="40" customFormat="1">
      <c r="A100" s="373">
        <v>3811</v>
      </c>
      <c r="B100" s="373" t="s">
        <v>2968</v>
      </c>
      <c r="C100" s="374" t="s">
        <v>43</v>
      </c>
      <c r="D100" s="374" t="s">
        <v>2</v>
      </c>
      <c r="E100" s="375">
        <v>4</v>
      </c>
      <c r="F100" s="362">
        <f t="shared" si="2"/>
        <v>38.08</v>
      </c>
      <c r="G100" s="177">
        <f>VLOOKUP(A100,'INSUMOS SINAPI'!$A:$E,5,FALSE)</f>
        <v>38.08</v>
      </c>
      <c r="H100" s="178">
        <f t="shared" si="3"/>
        <v>0</v>
      </c>
    </row>
    <row r="101" spans="1:8" s="40" customFormat="1">
      <c r="A101" s="373">
        <v>4051</v>
      </c>
      <c r="B101" s="373" t="s">
        <v>118</v>
      </c>
      <c r="C101" s="374" t="s">
        <v>43</v>
      </c>
      <c r="D101" s="374" t="s">
        <v>119</v>
      </c>
      <c r="E101" s="375">
        <v>34.69</v>
      </c>
      <c r="F101" s="362">
        <f t="shared" si="2"/>
        <v>67.05</v>
      </c>
      <c r="G101" s="177">
        <f>VLOOKUP(A101,'INSUMOS SINAPI'!$A:$E,5,FALSE)</f>
        <v>67.05</v>
      </c>
      <c r="H101" s="178">
        <f t="shared" si="3"/>
        <v>0</v>
      </c>
    </row>
    <row r="102" spans="1:8" s="40" customFormat="1">
      <c r="A102" s="373">
        <v>4090</v>
      </c>
      <c r="B102" s="373" t="s">
        <v>3339</v>
      </c>
      <c r="C102" s="374" t="s">
        <v>43</v>
      </c>
      <c r="D102" s="374" t="s">
        <v>2</v>
      </c>
      <c r="E102" s="375">
        <v>0</v>
      </c>
      <c r="F102" s="362">
        <f t="shared" si="2"/>
        <v>637328</v>
      </c>
      <c r="G102" s="177">
        <f>VLOOKUP(A102,'INSUMOS SINAPI'!$A:$E,5,FALSE)</f>
        <v>637328</v>
      </c>
      <c r="H102" s="178">
        <f t="shared" si="3"/>
        <v>0</v>
      </c>
    </row>
    <row r="103" spans="1:8" s="40" customFormat="1">
      <c r="A103" s="373">
        <v>4093</v>
      </c>
      <c r="B103" s="373" t="s">
        <v>3344</v>
      </c>
      <c r="C103" s="374" t="s">
        <v>92</v>
      </c>
      <c r="D103" s="374" t="s">
        <v>97</v>
      </c>
      <c r="E103" s="375">
        <v>1.4</v>
      </c>
      <c r="F103" s="362">
        <f t="shared" si="2"/>
        <v>20.22</v>
      </c>
      <c r="G103" s="177">
        <f>VLOOKUP(A103,'INSUMOS SINAPI'!$A:$E,5,FALSE)</f>
        <v>20.22</v>
      </c>
      <c r="H103" s="178">
        <f t="shared" si="3"/>
        <v>0</v>
      </c>
    </row>
    <row r="104" spans="1:8" s="40" customFormat="1">
      <c r="A104" s="373">
        <v>4221</v>
      </c>
      <c r="B104" s="373" t="s">
        <v>114</v>
      </c>
      <c r="C104" s="374" t="s">
        <v>43</v>
      </c>
      <c r="D104" s="374" t="s">
        <v>113</v>
      </c>
      <c r="E104" s="375">
        <v>294.83999999999997</v>
      </c>
      <c r="F104" s="362">
        <f t="shared" si="2"/>
        <v>3.45</v>
      </c>
      <c r="G104" s="177">
        <f>VLOOKUP(A104,'INSUMOS SINAPI'!$A:$E,5,FALSE)</f>
        <v>3.45</v>
      </c>
      <c r="H104" s="178">
        <f t="shared" si="3"/>
        <v>0</v>
      </c>
    </row>
    <row r="105" spans="1:8" s="40" customFormat="1">
      <c r="A105" s="373">
        <v>4222</v>
      </c>
      <c r="B105" s="373" t="s">
        <v>187</v>
      </c>
      <c r="C105" s="374" t="s">
        <v>43</v>
      </c>
      <c r="D105" s="374" t="s">
        <v>113</v>
      </c>
      <c r="E105" s="375">
        <v>4.88</v>
      </c>
      <c r="F105" s="362">
        <f t="shared" si="2"/>
        <v>4.41</v>
      </c>
      <c r="G105" s="177">
        <f>VLOOKUP(A105,'INSUMOS SINAPI'!$A:$E,5,FALSE)</f>
        <v>4.41</v>
      </c>
      <c r="H105" s="178">
        <f t="shared" si="3"/>
        <v>0</v>
      </c>
    </row>
    <row r="106" spans="1:8" s="40" customFormat="1">
      <c r="A106" s="373">
        <v>4230</v>
      </c>
      <c r="B106" s="373" t="s">
        <v>243</v>
      </c>
      <c r="C106" s="374" t="s">
        <v>92</v>
      </c>
      <c r="D106" s="374" t="s">
        <v>97</v>
      </c>
      <c r="E106" s="375">
        <v>8.18</v>
      </c>
      <c r="F106" s="362">
        <f t="shared" si="2"/>
        <v>20.03</v>
      </c>
      <c r="G106" s="177">
        <f>VLOOKUP(A106,'INSUMOS SINAPI'!$A:$E,5,FALSE)</f>
        <v>20.03</v>
      </c>
      <c r="H106" s="178">
        <f t="shared" si="3"/>
        <v>0</v>
      </c>
    </row>
    <row r="107" spans="1:8" s="40" customFormat="1">
      <c r="A107" s="373">
        <v>4237</v>
      </c>
      <c r="B107" s="373" t="s">
        <v>3447</v>
      </c>
      <c r="C107" s="374" t="s">
        <v>92</v>
      </c>
      <c r="D107" s="374" t="s">
        <v>97</v>
      </c>
      <c r="E107" s="375">
        <v>2.2000000000000002</v>
      </c>
      <c r="F107" s="362">
        <f t="shared" si="2"/>
        <v>21.12</v>
      </c>
      <c r="G107" s="177">
        <f>VLOOKUP(A107,'INSUMOS SINAPI'!$A:$E,5,FALSE)</f>
        <v>21.12</v>
      </c>
      <c r="H107" s="178">
        <f t="shared" si="3"/>
        <v>0</v>
      </c>
    </row>
    <row r="108" spans="1:8" s="40" customFormat="1">
      <c r="A108" s="373">
        <v>4238</v>
      </c>
      <c r="B108" s="373" t="s">
        <v>3445</v>
      </c>
      <c r="C108" s="374" t="s">
        <v>92</v>
      </c>
      <c r="D108" s="374" t="s">
        <v>97</v>
      </c>
      <c r="E108" s="375">
        <v>1.29</v>
      </c>
      <c r="F108" s="362">
        <f t="shared" si="2"/>
        <v>19.329999999999998</v>
      </c>
      <c r="G108" s="177">
        <f>VLOOKUP(A108,'INSUMOS SINAPI'!$A:$E,5,FALSE)</f>
        <v>19.329999999999998</v>
      </c>
      <c r="H108" s="178">
        <f t="shared" si="3"/>
        <v>0</v>
      </c>
    </row>
    <row r="109" spans="1:8" s="40" customFormat="1">
      <c r="A109" s="373">
        <v>4239</v>
      </c>
      <c r="B109" s="373" t="s">
        <v>300</v>
      </c>
      <c r="C109" s="374" t="s">
        <v>92</v>
      </c>
      <c r="D109" s="374" t="s">
        <v>97</v>
      </c>
      <c r="E109" s="375">
        <v>2.19</v>
      </c>
      <c r="F109" s="362">
        <f t="shared" si="2"/>
        <v>31.37</v>
      </c>
      <c r="G109" s="177">
        <f>VLOOKUP(A109,'INSUMOS SINAPI'!$A:$E,5,FALSE)</f>
        <v>31.37</v>
      </c>
      <c r="H109" s="178">
        <f t="shared" si="3"/>
        <v>0</v>
      </c>
    </row>
    <row r="110" spans="1:8" s="40" customFormat="1">
      <c r="A110" s="373">
        <v>4248</v>
      </c>
      <c r="B110" s="373" t="s">
        <v>307</v>
      </c>
      <c r="C110" s="374" t="s">
        <v>92</v>
      </c>
      <c r="D110" s="374" t="s">
        <v>97</v>
      </c>
      <c r="E110" s="375">
        <v>0.89</v>
      </c>
      <c r="F110" s="362">
        <f t="shared" si="2"/>
        <v>22.44</v>
      </c>
      <c r="G110" s="177">
        <f>VLOOKUP(A110,'INSUMOS SINAPI'!$A:$E,5,FALSE)</f>
        <v>22.44</v>
      </c>
      <c r="H110" s="178">
        <f t="shared" si="3"/>
        <v>0</v>
      </c>
    </row>
    <row r="111" spans="1:8" s="40" customFormat="1">
      <c r="A111" s="373">
        <v>4253</v>
      </c>
      <c r="B111" s="373" t="s">
        <v>279</v>
      </c>
      <c r="C111" s="374" t="s">
        <v>92</v>
      </c>
      <c r="D111" s="374" t="s">
        <v>97</v>
      </c>
      <c r="E111" s="375">
        <v>1.74</v>
      </c>
      <c r="F111" s="362">
        <f t="shared" si="2"/>
        <v>15.72</v>
      </c>
      <c r="G111" s="177">
        <f>VLOOKUP(A111,'INSUMOS SINAPI'!$A:$E,5,FALSE)</f>
        <v>15.72</v>
      </c>
      <c r="H111" s="178">
        <f t="shared" si="3"/>
        <v>0</v>
      </c>
    </row>
    <row r="112" spans="1:8" s="40" customFormat="1" ht="24" customHeight="1">
      <c r="A112" s="373">
        <v>4254</v>
      </c>
      <c r="B112" s="373" t="s">
        <v>172</v>
      </c>
      <c r="C112" s="374" t="s">
        <v>92</v>
      </c>
      <c r="D112" s="374" t="s">
        <v>97</v>
      </c>
      <c r="E112" s="375">
        <v>0.82</v>
      </c>
      <c r="F112" s="362">
        <f t="shared" si="2"/>
        <v>27.68</v>
      </c>
      <c r="G112" s="177">
        <f>VLOOKUP(A112,'INSUMOS SINAPI'!$A:$E,5,FALSE)</f>
        <v>27.68</v>
      </c>
      <c r="H112" s="178">
        <f t="shared" si="3"/>
        <v>0</v>
      </c>
    </row>
    <row r="113" spans="1:8" s="40" customFormat="1">
      <c r="A113" s="373">
        <v>4263</v>
      </c>
      <c r="B113" s="373" t="s">
        <v>3455</v>
      </c>
      <c r="C113" s="374" t="s">
        <v>43</v>
      </c>
      <c r="D113" s="374" t="s">
        <v>2</v>
      </c>
      <c r="E113" s="375">
        <v>0</v>
      </c>
      <c r="F113" s="362">
        <f t="shared" si="2"/>
        <v>522370.48</v>
      </c>
      <c r="G113" s="177">
        <f>VLOOKUP(A113,'INSUMOS SINAPI'!$A:$E,5,FALSE)</f>
        <v>522370.48</v>
      </c>
      <c r="H113" s="178">
        <f t="shared" si="3"/>
        <v>0</v>
      </c>
    </row>
    <row r="114" spans="1:8" s="40" customFormat="1">
      <c r="A114" s="373">
        <v>4332</v>
      </c>
      <c r="B114" s="373" t="s">
        <v>3532</v>
      </c>
      <c r="C114" s="374" t="s">
        <v>43</v>
      </c>
      <c r="D114" s="374" t="s">
        <v>2</v>
      </c>
      <c r="E114" s="375">
        <v>24</v>
      </c>
      <c r="F114" s="362">
        <f t="shared" si="2"/>
        <v>0.65</v>
      </c>
      <c r="G114" s="177">
        <f>VLOOKUP(A114,'INSUMOS SINAPI'!$A:$E,5,FALSE)</f>
        <v>0.65</v>
      </c>
      <c r="H114" s="178">
        <f t="shared" si="3"/>
        <v>0</v>
      </c>
    </row>
    <row r="115" spans="1:8" s="40" customFormat="1">
      <c r="A115" s="373">
        <v>4351</v>
      </c>
      <c r="B115" s="373" t="s">
        <v>3513</v>
      </c>
      <c r="C115" s="374" t="s">
        <v>43</v>
      </c>
      <c r="D115" s="374" t="s">
        <v>2</v>
      </c>
      <c r="E115" s="375">
        <v>4</v>
      </c>
      <c r="F115" s="362">
        <f t="shared" si="2"/>
        <v>10.01</v>
      </c>
      <c r="G115" s="177">
        <f>VLOOKUP(A115,'INSUMOS SINAPI'!$A:$E,5,FALSE)</f>
        <v>10.01</v>
      </c>
      <c r="H115" s="178">
        <f t="shared" si="3"/>
        <v>0</v>
      </c>
    </row>
    <row r="116" spans="1:8" s="40" customFormat="1">
      <c r="A116" s="373">
        <v>4376</v>
      </c>
      <c r="B116" s="373" t="s">
        <v>6488</v>
      </c>
      <c r="C116" s="374" t="s">
        <v>43</v>
      </c>
      <c r="D116" s="374" t="s">
        <v>2</v>
      </c>
      <c r="E116" s="375">
        <v>24</v>
      </c>
      <c r="F116" s="362">
        <f t="shared" si="2"/>
        <v>0.11</v>
      </c>
      <c r="G116" s="177">
        <f>VLOOKUP(A116,'INSUMOS SINAPI'!$A:$E,5,FALSE)</f>
        <v>0.11</v>
      </c>
      <c r="H116" s="178">
        <f t="shared" si="3"/>
        <v>0</v>
      </c>
    </row>
    <row r="117" spans="1:8" s="40" customFormat="1">
      <c r="A117" s="373">
        <v>4384</v>
      </c>
      <c r="B117" s="373" t="s">
        <v>3512</v>
      </c>
      <c r="C117" s="374" t="s">
        <v>43</v>
      </c>
      <c r="D117" s="374" t="s">
        <v>2</v>
      </c>
      <c r="E117" s="375">
        <v>10</v>
      </c>
      <c r="F117" s="362">
        <f t="shared" si="2"/>
        <v>13.5</v>
      </c>
      <c r="G117" s="177">
        <f>VLOOKUP(A117,'INSUMOS SINAPI'!$A:$E,5,FALSE)</f>
        <v>13.5</v>
      </c>
      <c r="H117" s="178">
        <f t="shared" si="3"/>
        <v>0</v>
      </c>
    </row>
    <row r="118" spans="1:8" s="40" customFormat="1">
      <c r="A118" s="373">
        <v>4417</v>
      </c>
      <c r="B118" s="373" t="s">
        <v>4087</v>
      </c>
      <c r="C118" s="374" t="s">
        <v>43</v>
      </c>
      <c r="D118" s="374" t="s">
        <v>78</v>
      </c>
      <c r="E118" s="375">
        <v>2</v>
      </c>
      <c r="F118" s="362">
        <f t="shared" si="2"/>
        <v>2.96</v>
      </c>
      <c r="G118" s="177">
        <f>VLOOKUP(A118,'INSUMOS SINAPI'!$A:$E,5,FALSE)</f>
        <v>2.96</v>
      </c>
      <c r="H118" s="178">
        <f t="shared" si="3"/>
        <v>0</v>
      </c>
    </row>
    <row r="119" spans="1:8" s="40" customFormat="1">
      <c r="A119" s="373">
        <v>4433</v>
      </c>
      <c r="B119" s="373" t="s">
        <v>6372</v>
      </c>
      <c r="C119" s="374" t="s">
        <v>43</v>
      </c>
      <c r="D119" s="374" t="s">
        <v>78</v>
      </c>
      <c r="E119" s="375">
        <v>1.91</v>
      </c>
      <c r="F119" s="362">
        <f t="shared" si="2"/>
        <v>6.81</v>
      </c>
      <c r="G119" s="177">
        <f>VLOOKUP(A119,'INSUMOS SINAPI'!$A:$E,5,FALSE)</f>
        <v>6.81</v>
      </c>
      <c r="H119" s="178">
        <f t="shared" si="3"/>
        <v>0</v>
      </c>
    </row>
    <row r="120" spans="1:8" s="40" customFormat="1">
      <c r="A120" s="373">
        <v>4491</v>
      </c>
      <c r="B120" s="373" t="s">
        <v>3557</v>
      </c>
      <c r="C120" s="374" t="s">
        <v>43</v>
      </c>
      <c r="D120" s="374" t="s">
        <v>78</v>
      </c>
      <c r="E120" s="375">
        <v>101.85</v>
      </c>
      <c r="F120" s="362">
        <f t="shared" si="2"/>
        <v>5.65</v>
      </c>
      <c r="G120" s="177">
        <f>VLOOKUP(A120,'INSUMOS SINAPI'!$A:$E,5,FALSE)</f>
        <v>5.65</v>
      </c>
      <c r="H120" s="178">
        <f t="shared" si="3"/>
        <v>0</v>
      </c>
    </row>
    <row r="121" spans="1:8" s="40" customFormat="1">
      <c r="A121" s="373">
        <v>4512</v>
      </c>
      <c r="B121" s="373" t="s">
        <v>173</v>
      </c>
      <c r="C121" s="374" t="s">
        <v>43</v>
      </c>
      <c r="D121" s="374" t="s">
        <v>78</v>
      </c>
      <c r="E121" s="375">
        <v>12.5</v>
      </c>
      <c r="F121" s="362">
        <f t="shared" si="2"/>
        <v>1.78</v>
      </c>
      <c r="G121" s="177">
        <f>VLOOKUP(A121,'INSUMOS SINAPI'!$A:$E,5,FALSE)</f>
        <v>1.78</v>
      </c>
      <c r="H121" s="178">
        <f t="shared" si="3"/>
        <v>0</v>
      </c>
    </row>
    <row r="122" spans="1:8" s="40" customFormat="1">
      <c r="A122" s="373">
        <v>4517</v>
      </c>
      <c r="B122" s="373" t="s">
        <v>181</v>
      </c>
      <c r="C122" s="374" t="s">
        <v>43</v>
      </c>
      <c r="D122" s="374" t="s">
        <v>78</v>
      </c>
      <c r="E122" s="375">
        <v>72.2</v>
      </c>
      <c r="F122" s="362">
        <f t="shared" si="2"/>
        <v>0.74</v>
      </c>
      <c r="G122" s="177">
        <f>VLOOKUP(A122,'INSUMOS SINAPI'!$A:$E,5,FALSE)</f>
        <v>0.74</v>
      </c>
      <c r="H122" s="178">
        <f t="shared" si="3"/>
        <v>0</v>
      </c>
    </row>
    <row r="123" spans="1:8" s="40" customFormat="1">
      <c r="A123" s="373">
        <v>4718</v>
      </c>
      <c r="B123" s="373" t="s">
        <v>338</v>
      </c>
      <c r="C123" s="374" t="s">
        <v>43</v>
      </c>
      <c r="D123" s="374" t="s">
        <v>93</v>
      </c>
      <c r="E123" s="375">
        <v>1.03</v>
      </c>
      <c r="F123" s="362">
        <f t="shared" si="2"/>
        <v>45.44</v>
      </c>
      <c r="G123" s="177">
        <f>VLOOKUP(A123,'INSUMOS SINAPI'!$A:$E,5,FALSE)</f>
        <v>45.44</v>
      </c>
      <c r="H123" s="178">
        <f t="shared" si="3"/>
        <v>0</v>
      </c>
    </row>
    <row r="124" spans="1:8" s="40" customFormat="1">
      <c r="A124" s="373">
        <v>4721</v>
      </c>
      <c r="B124" s="373" t="s">
        <v>341</v>
      </c>
      <c r="C124" s="374" t="s">
        <v>43</v>
      </c>
      <c r="D124" s="374" t="s">
        <v>93</v>
      </c>
      <c r="E124" s="375">
        <v>8.5</v>
      </c>
      <c r="F124" s="362">
        <f t="shared" si="2"/>
        <v>45.44</v>
      </c>
      <c r="G124" s="177">
        <f>VLOOKUP(A124,'INSUMOS SINAPI'!$A:$E,5,FALSE)</f>
        <v>45.44</v>
      </c>
      <c r="H124" s="178">
        <f t="shared" si="3"/>
        <v>0</v>
      </c>
    </row>
    <row r="125" spans="1:8" s="40" customFormat="1">
      <c r="A125" s="373">
        <v>4722</v>
      </c>
      <c r="B125" s="373" t="s">
        <v>316</v>
      </c>
      <c r="C125" s="374" t="s">
        <v>43</v>
      </c>
      <c r="D125" s="374" t="s">
        <v>93</v>
      </c>
      <c r="E125" s="375">
        <v>0</v>
      </c>
      <c r="F125" s="362">
        <f t="shared" si="2"/>
        <v>45.44</v>
      </c>
      <c r="G125" s="177">
        <f>VLOOKUP(A125,'INSUMOS SINAPI'!$A:$E,5,FALSE)</f>
        <v>45.44</v>
      </c>
      <c r="H125" s="178">
        <f t="shared" si="3"/>
        <v>0</v>
      </c>
    </row>
    <row r="126" spans="1:8" s="40" customFormat="1">
      <c r="A126" s="373">
        <v>4741</v>
      </c>
      <c r="B126" s="373" t="s">
        <v>183</v>
      </c>
      <c r="C126" s="374" t="s">
        <v>43</v>
      </c>
      <c r="D126" s="374" t="s">
        <v>93</v>
      </c>
      <c r="E126" s="375">
        <v>2.1</v>
      </c>
      <c r="F126" s="362">
        <f t="shared" si="2"/>
        <v>43.37</v>
      </c>
      <c r="G126" s="177">
        <f>VLOOKUP(A126,'INSUMOS SINAPI'!$A:$E,5,FALSE)</f>
        <v>43.37</v>
      </c>
      <c r="H126" s="178">
        <f t="shared" si="3"/>
        <v>0</v>
      </c>
    </row>
    <row r="127" spans="1:8" s="40" customFormat="1">
      <c r="A127" s="373">
        <v>4748</v>
      </c>
      <c r="B127" s="373" t="s">
        <v>257</v>
      </c>
      <c r="C127" s="374" t="s">
        <v>43</v>
      </c>
      <c r="D127" s="374" t="s">
        <v>93</v>
      </c>
      <c r="E127" s="375">
        <v>0.34</v>
      </c>
      <c r="F127" s="362">
        <f t="shared" si="2"/>
        <v>49.16</v>
      </c>
      <c r="G127" s="177">
        <f>VLOOKUP(A127,'INSUMOS SINAPI'!$A:$E,5,FALSE)</f>
        <v>49.16</v>
      </c>
      <c r="H127" s="178">
        <f t="shared" si="3"/>
        <v>0</v>
      </c>
    </row>
    <row r="128" spans="1:8" s="40" customFormat="1">
      <c r="A128" s="373">
        <v>4750</v>
      </c>
      <c r="B128" s="373" t="s">
        <v>110</v>
      </c>
      <c r="C128" s="374" t="s">
        <v>92</v>
      </c>
      <c r="D128" s="374" t="s">
        <v>97</v>
      </c>
      <c r="E128" s="362">
        <v>1022.95</v>
      </c>
      <c r="F128" s="362">
        <f t="shared" si="2"/>
        <v>13.35</v>
      </c>
      <c r="G128" s="177">
        <f>VLOOKUP(A128,'INSUMOS SINAPI'!$A:$E,5,FALSE)</f>
        <v>13.35</v>
      </c>
      <c r="H128" s="178">
        <f t="shared" si="3"/>
        <v>0</v>
      </c>
    </row>
    <row r="129" spans="1:8" s="40" customFormat="1">
      <c r="A129" s="373">
        <v>4755</v>
      </c>
      <c r="B129" s="373" t="s">
        <v>3253</v>
      </c>
      <c r="C129" s="374" t="s">
        <v>92</v>
      </c>
      <c r="D129" s="374" t="s">
        <v>97</v>
      </c>
      <c r="E129" s="375">
        <v>85.54</v>
      </c>
      <c r="F129" s="362">
        <f t="shared" si="2"/>
        <v>12.55</v>
      </c>
      <c r="G129" s="177">
        <f>VLOOKUP(A129,'INSUMOS SINAPI'!$A:$E,5,FALSE)</f>
        <v>12.55</v>
      </c>
      <c r="H129" s="178">
        <f t="shared" si="3"/>
        <v>0</v>
      </c>
    </row>
    <row r="130" spans="1:8" s="40" customFormat="1">
      <c r="A130" s="373">
        <v>4759</v>
      </c>
      <c r="B130" s="373" t="s">
        <v>1301</v>
      </c>
      <c r="C130" s="374" t="s">
        <v>92</v>
      </c>
      <c r="D130" s="374" t="s">
        <v>97</v>
      </c>
      <c r="E130" s="375">
        <v>60.59</v>
      </c>
      <c r="F130" s="362">
        <f t="shared" si="2"/>
        <v>13.82</v>
      </c>
      <c r="G130" s="177">
        <f>VLOOKUP(A130,'INSUMOS SINAPI'!$A:$E,5,FALSE)</f>
        <v>13.82</v>
      </c>
      <c r="H130" s="178">
        <f t="shared" si="3"/>
        <v>0</v>
      </c>
    </row>
    <row r="131" spans="1:8" s="40" customFormat="1">
      <c r="A131" s="373">
        <v>4760</v>
      </c>
      <c r="B131" s="373" t="s">
        <v>227</v>
      </c>
      <c r="C131" s="374" t="s">
        <v>92</v>
      </c>
      <c r="D131" s="374" t="s">
        <v>97</v>
      </c>
      <c r="E131" s="375">
        <v>242</v>
      </c>
      <c r="F131" s="362">
        <f t="shared" si="2"/>
        <v>12.12</v>
      </c>
      <c r="G131" s="177">
        <f>VLOOKUP(A131,'INSUMOS SINAPI'!$A:$E,5,FALSE)</f>
        <v>12.12</v>
      </c>
      <c r="H131" s="178">
        <f t="shared" si="3"/>
        <v>0</v>
      </c>
    </row>
    <row r="132" spans="1:8" s="40" customFormat="1">
      <c r="A132" s="373">
        <v>4783</v>
      </c>
      <c r="B132" s="373" t="s">
        <v>111</v>
      </c>
      <c r="C132" s="374" t="s">
        <v>92</v>
      </c>
      <c r="D132" s="374" t="s">
        <v>97</v>
      </c>
      <c r="E132" s="375">
        <v>911.77</v>
      </c>
      <c r="F132" s="362">
        <f t="shared" ref="F132:F195" si="4">G132</f>
        <v>13.35</v>
      </c>
      <c r="G132" s="177">
        <f>VLOOKUP(A132,'INSUMOS SINAPI'!$A:$E,5,FALSE)</f>
        <v>13.35</v>
      </c>
      <c r="H132" s="178">
        <f t="shared" ref="H132:H195" si="5">F132-G132</f>
        <v>0</v>
      </c>
    </row>
    <row r="133" spans="1:8" s="40" customFormat="1">
      <c r="A133" s="373">
        <v>4812</v>
      </c>
      <c r="B133" s="373" t="s">
        <v>6397</v>
      </c>
      <c r="C133" s="374" t="s">
        <v>43</v>
      </c>
      <c r="D133" s="374" t="s">
        <v>76</v>
      </c>
      <c r="E133" s="375">
        <v>326.10000000000002</v>
      </c>
      <c r="F133" s="362">
        <f t="shared" si="4"/>
        <v>10.56</v>
      </c>
      <c r="G133" s="177">
        <f>VLOOKUP(A133,'INSUMOS SINAPI'!$A:$E,5,FALSE)</f>
        <v>10.56</v>
      </c>
      <c r="H133" s="178">
        <f t="shared" si="5"/>
        <v>0</v>
      </c>
    </row>
    <row r="134" spans="1:8" s="40" customFormat="1">
      <c r="A134" s="373">
        <v>4813</v>
      </c>
      <c r="B134" s="373" t="s">
        <v>3698</v>
      </c>
      <c r="C134" s="374" t="s">
        <v>43</v>
      </c>
      <c r="D134" s="374" t="s">
        <v>76</v>
      </c>
      <c r="E134" s="375">
        <v>2</v>
      </c>
      <c r="F134" s="362">
        <f t="shared" si="4"/>
        <v>200</v>
      </c>
      <c r="G134" s="177">
        <f>VLOOKUP(A134,'INSUMOS SINAPI'!$A:$E,5,FALSE)</f>
        <v>200</v>
      </c>
      <c r="H134" s="178">
        <f t="shared" si="5"/>
        <v>0</v>
      </c>
    </row>
    <row r="135" spans="1:8" s="40" customFormat="1">
      <c r="A135" s="373">
        <v>4823</v>
      </c>
      <c r="B135" s="373" t="s">
        <v>3273</v>
      </c>
      <c r="C135" s="374" t="s">
        <v>43</v>
      </c>
      <c r="D135" s="374" t="s">
        <v>94</v>
      </c>
      <c r="E135" s="375">
        <v>5.38</v>
      </c>
      <c r="F135" s="362">
        <f t="shared" si="4"/>
        <v>26.82</v>
      </c>
      <c r="G135" s="177">
        <f>VLOOKUP(A135,'INSUMOS SINAPI'!$A:$E,5,FALSE)</f>
        <v>26.82</v>
      </c>
      <c r="H135" s="178">
        <f t="shared" si="5"/>
        <v>0</v>
      </c>
    </row>
    <row r="136" spans="1:8" s="40" customFormat="1">
      <c r="A136" s="373">
        <v>4826</v>
      </c>
      <c r="B136" s="373" t="s">
        <v>6390</v>
      </c>
      <c r="C136" s="374" t="s">
        <v>43</v>
      </c>
      <c r="D136" s="374" t="s">
        <v>78</v>
      </c>
      <c r="E136" s="375">
        <v>22.12</v>
      </c>
      <c r="F136" s="362">
        <f t="shared" si="4"/>
        <v>82.52</v>
      </c>
      <c r="G136" s="177">
        <f>VLOOKUP(A136,'INSUMOS SINAPI'!$A:$E,5,FALSE)</f>
        <v>82.52</v>
      </c>
      <c r="H136" s="178">
        <f t="shared" si="5"/>
        <v>0</v>
      </c>
    </row>
    <row r="137" spans="1:8" s="40" customFormat="1">
      <c r="A137" s="373">
        <v>4828</v>
      </c>
      <c r="B137" s="373" t="s">
        <v>5602</v>
      </c>
      <c r="C137" s="374" t="s">
        <v>43</v>
      </c>
      <c r="D137" s="374" t="s">
        <v>78</v>
      </c>
      <c r="E137" s="375">
        <v>19</v>
      </c>
      <c r="F137" s="362">
        <f t="shared" si="4"/>
        <v>57.75</v>
      </c>
      <c r="G137" s="177">
        <f>VLOOKUP(A137,'INSUMOS SINAPI'!$A:$E,5,FALSE)</f>
        <v>57.75</v>
      </c>
      <c r="H137" s="178">
        <f t="shared" si="5"/>
        <v>0</v>
      </c>
    </row>
    <row r="138" spans="1:8" s="40" customFormat="1">
      <c r="A138" s="373">
        <v>4947</v>
      </c>
      <c r="B138" s="373" t="s">
        <v>3798</v>
      </c>
      <c r="C138" s="374" t="s">
        <v>43</v>
      </c>
      <c r="D138" s="374" t="s">
        <v>76</v>
      </c>
      <c r="E138" s="375">
        <v>7.5</v>
      </c>
      <c r="F138" s="362">
        <f t="shared" si="4"/>
        <v>580.70000000000005</v>
      </c>
      <c r="G138" s="177">
        <f>VLOOKUP(A138,'INSUMOS SINAPI'!$A:$E,5,FALSE)</f>
        <v>580.70000000000005</v>
      </c>
      <c r="H138" s="178">
        <f t="shared" si="5"/>
        <v>0</v>
      </c>
    </row>
    <row r="139" spans="1:8" s="40" customFormat="1">
      <c r="A139" s="373">
        <v>4948</v>
      </c>
      <c r="B139" s="373" t="s">
        <v>6410</v>
      </c>
      <c r="C139" s="374" t="s">
        <v>43</v>
      </c>
      <c r="D139" s="374" t="s">
        <v>76</v>
      </c>
      <c r="E139" s="375">
        <v>9.35</v>
      </c>
      <c r="F139" s="362">
        <f t="shared" si="4"/>
        <v>404.66</v>
      </c>
      <c r="G139" s="177">
        <f>VLOOKUP(A139,'INSUMOS SINAPI'!$A:$E,5,FALSE)</f>
        <v>404.66</v>
      </c>
      <c r="H139" s="178">
        <f t="shared" si="5"/>
        <v>0</v>
      </c>
    </row>
    <row r="140" spans="1:8" s="40" customFormat="1">
      <c r="A140" s="373">
        <v>4987</v>
      </c>
      <c r="B140" s="373" t="s">
        <v>3787</v>
      </c>
      <c r="C140" s="374" t="s">
        <v>43</v>
      </c>
      <c r="D140" s="374" t="s">
        <v>2</v>
      </c>
      <c r="E140" s="375">
        <v>1</v>
      </c>
      <c r="F140" s="362">
        <f t="shared" si="4"/>
        <v>189.63</v>
      </c>
      <c r="G140" s="177">
        <f>VLOOKUP(A140,'INSUMOS SINAPI'!$A:$E,5,FALSE)</f>
        <v>189.63</v>
      </c>
      <c r="H140" s="178">
        <f t="shared" si="5"/>
        <v>0</v>
      </c>
    </row>
    <row r="141" spans="1:8" s="40" customFormat="1">
      <c r="A141" s="373">
        <v>4992</v>
      </c>
      <c r="B141" s="373" t="s">
        <v>3785</v>
      </c>
      <c r="C141" s="374" t="s">
        <v>43</v>
      </c>
      <c r="D141" s="374" t="s">
        <v>2</v>
      </c>
      <c r="E141" s="375">
        <v>18</v>
      </c>
      <c r="F141" s="362">
        <f t="shared" si="4"/>
        <v>206.4</v>
      </c>
      <c r="G141" s="177">
        <f>VLOOKUP(A141,'INSUMOS SINAPI'!$A:$E,5,FALSE)</f>
        <v>206.4</v>
      </c>
      <c r="H141" s="178">
        <f t="shared" si="5"/>
        <v>0</v>
      </c>
    </row>
    <row r="142" spans="1:8" s="40" customFormat="1">
      <c r="A142" s="373">
        <v>5061</v>
      </c>
      <c r="B142" s="373" t="s">
        <v>3865</v>
      </c>
      <c r="C142" s="374" t="s">
        <v>43</v>
      </c>
      <c r="D142" s="374" t="s">
        <v>94</v>
      </c>
      <c r="E142" s="375">
        <v>7.13</v>
      </c>
      <c r="F142" s="362">
        <f t="shared" si="4"/>
        <v>9.4600000000000009</v>
      </c>
      <c r="G142" s="177">
        <f>VLOOKUP(A142,'INSUMOS SINAPI'!$A:$E,5,FALSE)</f>
        <v>9.4600000000000009</v>
      </c>
      <c r="H142" s="178">
        <f t="shared" si="5"/>
        <v>0</v>
      </c>
    </row>
    <row r="143" spans="1:8" s="40" customFormat="1">
      <c r="A143" s="373">
        <v>5066</v>
      </c>
      <c r="B143" s="373" t="s">
        <v>315</v>
      </c>
      <c r="C143" s="374" t="s">
        <v>43</v>
      </c>
      <c r="D143" s="374" t="s">
        <v>94</v>
      </c>
      <c r="E143" s="375">
        <v>0.21</v>
      </c>
      <c r="F143" s="362">
        <f t="shared" si="4"/>
        <v>12.68</v>
      </c>
      <c r="G143" s="177">
        <f>VLOOKUP(A143,'INSUMOS SINAPI'!$A:$E,5,FALSE)</f>
        <v>12.68</v>
      </c>
      <c r="H143" s="178">
        <f t="shared" si="5"/>
        <v>0</v>
      </c>
    </row>
    <row r="144" spans="1:8" s="40" customFormat="1">
      <c r="A144" s="373">
        <v>5068</v>
      </c>
      <c r="B144" s="373" t="s">
        <v>3861</v>
      </c>
      <c r="C144" s="374" t="s">
        <v>43</v>
      </c>
      <c r="D144" s="374" t="s">
        <v>94</v>
      </c>
      <c r="E144" s="375">
        <v>0.54</v>
      </c>
      <c r="F144" s="362">
        <f t="shared" si="4"/>
        <v>9.6199999999999992</v>
      </c>
      <c r="G144" s="177">
        <f>VLOOKUP(A144,'INSUMOS SINAPI'!$A:$E,5,FALSE)</f>
        <v>9.6199999999999992</v>
      </c>
      <c r="H144" s="178">
        <f t="shared" si="5"/>
        <v>0</v>
      </c>
    </row>
    <row r="145" spans="1:10" s="40" customFormat="1">
      <c r="A145" s="373">
        <v>5069</v>
      </c>
      <c r="B145" s="373" t="s">
        <v>3863</v>
      </c>
      <c r="C145" s="374" t="s">
        <v>43</v>
      </c>
      <c r="D145" s="374" t="s">
        <v>94</v>
      </c>
      <c r="E145" s="375">
        <v>0.4</v>
      </c>
      <c r="F145" s="362">
        <f t="shared" si="4"/>
        <v>9.81</v>
      </c>
      <c r="G145" s="177">
        <f>VLOOKUP(A145,'INSUMOS SINAPI'!$A:$E,5,FALSE)</f>
        <v>9.81</v>
      </c>
      <c r="H145" s="178">
        <f t="shared" si="5"/>
        <v>0</v>
      </c>
    </row>
    <row r="146" spans="1:10" s="40" customFormat="1">
      <c r="A146" s="373">
        <v>5071</v>
      </c>
      <c r="B146" s="373" t="s">
        <v>293</v>
      </c>
      <c r="C146" s="374" t="s">
        <v>43</v>
      </c>
      <c r="D146" s="374" t="s">
        <v>94</v>
      </c>
      <c r="E146" s="375">
        <v>0.25</v>
      </c>
      <c r="F146" s="362">
        <f t="shared" si="4"/>
        <v>9.6199999999999992</v>
      </c>
      <c r="G146" s="177">
        <f>VLOOKUP(A146,'INSUMOS SINAPI'!$A:$E,5,FALSE)</f>
        <v>9.6199999999999992</v>
      </c>
      <c r="H146" s="178">
        <f t="shared" si="5"/>
        <v>0</v>
      </c>
    </row>
    <row r="147" spans="1:10" s="40" customFormat="1">
      <c r="A147" s="373">
        <v>5075</v>
      </c>
      <c r="B147" s="373" t="s">
        <v>6369</v>
      </c>
      <c r="C147" s="374" t="s">
        <v>43</v>
      </c>
      <c r="D147" s="374" t="s">
        <v>94</v>
      </c>
      <c r="E147" s="375">
        <v>2.75</v>
      </c>
      <c r="F147" s="362">
        <f t="shared" si="4"/>
        <v>9.6199999999999992</v>
      </c>
      <c r="G147" s="177">
        <f>VLOOKUP(A147,'INSUMOS SINAPI'!$A:$E,5,FALSE)</f>
        <v>9.6199999999999992</v>
      </c>
      <c r="H147" s="178">
        <f t="shared" si="5"/>
        <v>0</v>
      </c>
    </row>
    <row r="148" spans="1:10" s="40" customFormat="1">
      <c r="A148" s="373">
        <v>5090</v>
      </c>
      <c r="B148" s="373" t="s">
        <v>6479</v>
      </c>
      <c r="C148" s="374" t="s">
        <v>43</v>
      </c>
      <c r="D148" s="374" t="s">
        <v>2</v>
      </c>
      <c r="E148" s="375">
        <v>1</v>
      </c>
      <c r="F148" s="362">
        <f t="shared" si="4"/>
        <v>12</v>
      </c>
      <c r="G148" s="177">
        <f>VLOOKUP(A148,'INSUMOS SINAPI'!$A:$E,5,FALSE)</f>
        <v>12</v>
      </c>
      <c r="H148" s="178">
        <f t="shared" si="5"/>
        <v>0</v>
      </c>
    </row>
    <row r="149" spans="1:10" s="40" customFormat="1">
      <c r="A149" s="373">
        <v>5103</v>
      </c>
      <c r="B149" s="373" t="s">
        <v>1290</v>
      </c>
      <c r="C149" s="374" t="s">
        <v>43</v>
      </c>
      <c r="D149" s="374" t="s">
        <v>2</v>
      </c>
      <c r="E149" s="375">
        <v>6</v>
      </c>
      <c r="F149" s="362">
        <f t="shared" si="4"/>
        <v>8.5399999999999991</v>
      </c>
      <c r="G149" s="177">
        <f>VLOOKUP(A149,'INSUMOS SINAPI'!$A:$E,5,FALSE)</f>
        <v>8.5399999999999991</v>
      </c>
      <c r="H149" s="178">
        <f t="shared" si="5"/>
        <v>0</v>
      </c>
    </row>
    <row r="150" spans="1:10" s="40" customFormat="1">
      <c r="A150" s="373">
        <v>5104</v>
      </c>
      <c r="B150" s="373" t="s">
        <v>3956</v>
      </c>
      <c r="C150" s="374" t="s">
        <v>43</v>
      </c>
      <c r="D150" s="374" t="s">
        <v>94</v>
      </c>
      <c r="E150" s="375">
        <v>7.0000000000000007E-2</v>
      </c>
      <c r="F150" s="362">
        <f t="shared" si="4"/>
        <v>33.090000000000003</v>
      </c>
      <c r="G150" s="177">
        <f>VLOOKUP(A150,'INSUMOS SINAPI'!$A:$E,5,FALSE)</f>
        <v>33.090000000000003</v>
      </c>
      <c r="H150" s="178">
        <f t="shared" si="5"/>
        <v>0</v>
      </c>
    </row>
    <row r="151" spans="1:10" s="40" customFormat="1">
      <c r="A151" s="373">
        <v>5318</v>
      </c>
      <c r="B151" s="373" t="s">
        <v>176</v>
      </c>
      <c r="C151" s="374" t="s">
        <v>43</v>
      </c>
      <c r="D151" s="374" t="s">
        <v>113</v>
      </c>
      <c r="E151" s="375">
        <v>3.21</v>
      </c>
      <c r="F151" s="362">
        <f t="shared" si="4"/>
        <v>10.14</v>
      </c>
      <c r="G151" s="177">
        <f>VLOOKUP(A151,'INSUMOS SINAPI'!$A:$E,5,FALSE)</f>
        <v>10.14</v>
      </c>
      <c r="H151" s="178">
        <f t="shared" si="5"/>
        <v>0</v>
      </c>
    </row>
    <row r="152" spans="1:10" s="40" customFormat="1">
      <c r="A152" s="373">
        <v>5320</v>
      </c>
      <c r="B152" s="373" t="s">
        <v>248</v>
      </c>
      <c r="C152" s="374" t="s">
        <v>43</v>
      </c>
      <c r="D152" s="374" t="s">
        <v>113</v>
      </c>
      <c r="E152" s="375">
        <v>10.29</v>
      </c>
      <c r="F152" s="362">
        <f t="shared" si="4"/>
        <v>27.26</v>
      </c>
      <c r="G152" s="177">
        <f>VLOOKUP(A152,'INSUMOS SINAPI'!$A:$E,5,FALSE)</f>
        <v>27.26</v>
      </c>
      <c r="H152" s="178">
        <f t="shared" si="5"/>
        <v>0</v>
      </c>
    </row>
    <row r="153" spans="1:10" s="40" customFormat="1">
      <c r="A153" s="373">
        <v>5333</v>
      </c>
      <c r="B153" s="373" t="s">
        <v>274</v>
      </c>
      <c r="C153" s="374" t="s">
        <v>43</v>
      </c>
      <c r="D153" s="374" t="s">
        <v>113</v>
      </c>
      <c r="E153" s="375">
        <v>0.97</v>
      </c>
      <c r="F153" s="362">
        <f t="shared" si="4"/>
        <v>15.41</v>
      </c>
      <c r="G153" s="177">
        <f>VLOOKUP(A153,'INSUMOS SINAPI'!$A:$E,5,FALSE)</f>
        <v>15.41</v>
      </c>
      <c r="H153" s="178">
        <f t="shared" si="5"/>
        <v>0</v>
      </c>
    </row>
    <row r="154" spans="1:10" s="40" customFormat="1">
      <c r="A154" s="373">
        <v>6016</v>
      </c>
      <c r="B154" s="373" t="s">
        <v>4007</v>
      </c>
      <c r="C154" s="374" t="s">
        <v>43</v>
      </c>
      <c r="D154" s="374" t="s">
        <v>2</v>
      </c>
      <c r="E154" s="375">
        <v>7</v>
      </c>
      <c r="F154" s="362">
        <f t="shared" si="4"/>
        <v>18.95</v>
      </c>
      <c r="G154" s="177">
        <f>VLOOKUP(A154,'INSUMOS SINAPI'!$A:$E,5,FALSE)</f>
        <v>18.95</v>
      </c>
      <c r="H154" s="178">
        <f t="shared" si="5"/>
        <v>0</v>
      </c>
    </row>
    <row r="155" spans="1:10" s="40" customFormat="1">
      <c r="A155" s="373">
        <v>6085</v>
      </c>
      <c r="B155" s="373" t="s">
        <v>228</v>
      </c>
      <c r="C155" s="374" t="s">
        <v>43</v>
      </c>
      <c r="D155" s="374" t="s">
        <v>113</v>
      </c>
      <c r="E155" s="375">
        <v>88.03</v>
      </c>
      <c r="F155" s="362">
        <f t="shared" si="4"/>
        <v>5.5</v>
      </c>
      <c r="G155" s="177">
        <f>VLOOKUP(A155,'INSUMOS SINAPI'!$A:$E,5,FALSE)</f>
        <v>5.5</v>
      </c>
      <c r="H155" s="178">
        <f t="shared" si="5"/>
        <v>0</v>
      </c>
      <c r="J155" s="41"/>
    </row>
    <row r="156" spans="1:10" s="40" customFormat="1">
      <c r="A156" s="373">
        <v>6110</v>
      </c>
      <c r="B156" s="373" t="s">
        <v>134</v>
      </c>
      <c r="C156" s="374" t="s">
        <v>92</v>
      </c>
      <c r="D156" s="374" t="s">
        <v>97</v>
      </c>
      <c r="E156" s="375">
        <v>469.77</v>
      </c>
      <c r="F156" s="362">
        <f t="shared" si="4"/>
        <v>12.59</v>
      </c>
      <c r="G156" s="177">
        <f>VLOOKUP(A156,'INSUMOS SINAPI'!$A:$E,5,FALSE)</f>
        <v>12.59</v>
      </c>
      <c r="H156" s="178">
        <f t="shared" si="5"/>
        <v>0</v>
      </c>
    </row>
    <row r="157" spans="1:10" s="40" customFormat="1">
      <c r="A157" s="373">
        <v>6111</v>
      </c>
      <c r="B157" s="373" t="s">
        <v>109</v>
      </c>
      <c r="C157" s="374" t="s">
        <v>92</v>
      </c>
      <c r="D157" s="374" t="s">
        <v>97</v>
      </c>
      <c r="E157" s="362">
        <v>3383.41</v>
      </c>
      <c r="F157" s="362">
        <f t="shared" si="4"/>
        <v>8.17</v>
      </c>
      <c r="G157" s="177">
        <f>VLOOKUP(A157,'INSUMOS SINAPI'!$A:$E,5,FALSE)</f>
        <v>8.17</v>
      </c>
      <c r="H157" s="178">
        <f t="shared" si="5"/>
        <v>0</v>
      </c>
    </row>
    <row r="158" spans="1:10" s="40" customFormat="1">
      <c r="A158" s="373">
        <v>6114</v>
      </c>
      <c r="B158" s="373" t="s">
        <v>177</v>
      </c>
      <c r="C158" s="374" t="s">
        <v>92</v>
      </c>
      <c r="D158" s="374" t="s">
        <v>97</v>
      </c>
      <c r="E158" s="375">
        <v>1.66</v>
      </c>
      <c r="F158" s="362">
        <f t="shared" si="4"/>
        <v>10.01</v>
      </c>
      <c r="G158" s="177">
        <f>VLOOKUP(A158,'INSUMOS SINAPI'!$A:$E,5,FALSE)</f>
        <v>10.01</v>
      </c>
      <c r="H158" s="178">
        <f t="shared" si="5"/>
        <v>0</v>
      </c>
    </row>
    <row r="159" spans="1:10" s="40" customFormat="1">
      <c r="A159" s="373">
        <v>6117</v>
      </c>
      <c r="B159" s="373" t="s">
        <v>6371</v>
      </c>
      <c r="C159" s="374" t="s">
        <v>92</v>
      </c>
      <c r="D159" s="374" t="s">
        <v>97</v>
      </c>
      <c r="E159" s="375">
        <v>2.57</v>
      </c>
      <c r="F159" s="362">
        <f t="shared" si="4"/>
        <v>10.01</v>
      </c>
      <c r="G159" s="177">
        <f>VLOOKUP(A159,'INSUMOS SINAPI'!$A:$E,5,FALSE)</f>
        <v>10.01</v>
      </c>
      <c r="H159" s="178">
        <f t="shared" si="5"/>
        <v>0</v>
      </c>
    </row>
    <row r="160" spans="1:10" s="40" customFormat="1">
      <c r="A160" s="373">
        <v>6127</v>
      </c>
      <c r="B160" s="373" t="s">
        <v>175</v>
      </c>
      <c r="C160" s="374" t="s">
        <v>92</v>
      </c>
      <c r="D160" s="374" t="s">
        <v>97</v>
      </c>
      <c r="E160" s="375">
        <v>12.83</v>
      </c>
      <c r="F160" s="362">
        <f t="shared" si="4"/>
        <v>9.7100000000000009</v>
      </c>
      <c r="G160" s="177">
        <f>VLOOKUP(A160,'INSUMOS SINAPI'!$A:$E,5,FALSE)</f>
        <v>9.7100000000000009</v>
      </c>
      <c r="H160" s="178">
        <f t="shared" si="5"/>
        <v>0</v>
      </c>
    </row>
    <row r="161" spans="1:10" s="40" customFormat="1">
      <c r="A161" s="373">
        <v>6138</v>
      </c>
      <c r="B161" s="373" t="s">
        <v>192</v>
      </c>
      <c r="C161" s="374" t="s">
        <v>43</v>
      </c>
      <c r="D161" s="374" t="s">
        <v>2</v>
      </c>
      <c r="E161" s="375">
        <v>5</v>
      </c>
      <c r="F161" s="362">
        <f t="shared" si="4"/>
        <v>1.35</v>
      </c>
      <c r="G161" s="177">
        <f>VLOOKUP(A161,'INSUMOS SINAPI'!$A:$E,5,FALSE)</f>
        <v>1.35</v>
      </c>
      <c r="H161" s="178">
        <f t="shared" si="5"/>
        <v>0</v>
      </c>
    </row>
    <row r="162" spans="1:10" s="40" customFormat="1">
      <c r="A162" s="373">
        <v>6141</v>
      </c>
      <c r="B162" s="373" t="s">
        <v>2247</v>
      </c>
      <c r="C162" s="374" t="s">
        <v>43</v>
      </c>
      <c r="D162" s="374" t="s">
        <v>2</v>
      </c>
      <c r="E162" s="375">
        <v>6</v>
      </c>
      <c r="F162" s="362">
        <f t="shared" si="4"/>
        <v>3.05</v>
      </c>
      <c r="G162" s="177">
        <f>VLOOKUP(A162,'INSUMOS SINAPI'!$A:$E,5,FALSE)</f>
        <v>3.05</v>
      </c>
      <c r="H162" s="178">
        <f t="shared" si="5"/>
        <v>0</v>
      </c>
    </row>
    <row r="163" spans="1:10" s="40" customFormat="1">
      <c r="A163" s="373">
        <v>6146</v>
      </c>
      <c r="B163" s="373" t="s">
        <v>4124</v>
      </c>
      <c r="C163" s="374" t="s">
        <v>43</v>
      </c>
      <c r="D163" s="374" t="s">
        <v>2</v>
      </c>
      <c r="E163" s="375">
        <v>1</v>
      </c>
      <c r="F163" s="362">
        <f t="shared" si="4"/>
        <v>12.21</v>
      </c>
      <c r="G163" s="177">
        <f>VLOOKUP(A163,'INSUMOS SINAPI'!$A:$E,5,FALSE)</f>
        <v>12.21</v>
      </c>
      <c r="H163" s="178">
        <f t="shared" si="5"/>
        <v>0</v>
      </c>
    </row>
    <row r="164" spans="1:10" s="40" customFormat="1">
      <c r="A164" s="373">
        <v>6148</v>
      </c>
      <c r="B164" s="373" t="s">
        <v>4121</v>
      </c>
      <c r="C164" s="374" t="s">
        <v>43</v>
      </c>
      <c r="D164" s="374" t="s">
        <v>2</v>
      </c>
      <c r="E164" s="375">
        <v>6</v>
      </c>
      <c r="F164" s="362">
        <f t="shared" si="4"/>
        <v>6.8</v>
      </c>
      <c r="G164" s="177">
        <f>VLOOKUP(A164,'INSUMOS SINAPI'!$A:$E,5,FALSE)</f>
        <v>6.8</v>
      </c>
      <c r="H164" s="178">
        <f t="shared" si="5"/>
        <v>0</v>
      </c>
    </row>
    <row r="165" spans="1:10" s="40" customFormat="1">
      <c r="A165" s="373">
        <v>6153</v>
      </c>
      <c r="B165" s="373" t="s">
        <v>5009</v>
      </c>
      <c r="C165" s="374" t="s">
        <v>43</v>
      </c>
      <c r="D165" s="374" t="s">
        <v>2</v>
      </c>
      <c r="E165" s="375">
        <v>1</v>
      </c>
      <c r="F165" s="362">
        <f t="shared" si="4"/>
        <v>2.4500000000000002</v>
      </c>
      <c r="G165" s="177">
        <f>VLOOKUP(A165,'INSUMOS SINAPI'!$A:$E,5,FALSE)</f>
        <v>2.4500000000000002</v>
      </c>
      <c r="H165" s="178">
        <f t="shared" si="5"/>
        <v>0</v>
      </c>
    </row>
    <row r="166" spans="1:10" s="40" customFormat="1">
      <c r="A166" s="373">
        <v>6157</v>
      </c>
      <c r="B166" s="373" t="s">
        <v>390</v>
      </c>
      <c r="C166" s="374" t="s">
        <v>43</v>
      </c>
      <c r="D166" s="374" t="s">
        <v>2</v>
      </c>
      <c r="E166" s="375">
        <v>1</v>
      </c>
      <c r="F166" s="362">
        <f t="shared" si="4"/>
        <v>33.31</v>
      </c>
      <c r="G166" s="177">
        <f>VLOOKUP(A166,'INSUMOS SINAPI'!$A:$E,5,FALSE)</f>
        <v>33.31</v>
      </c>
      <c r="H166" s="178">
        <f t="shared" si="5"/>
        <v>0</v>
      </c>
    </row>
    <row r="167" spans="1:10" s="40" customFormat="1">
      <c r="A167" s="373">
        <v>6189</v>
      </c>
      <c r="B167" s="373" t="s">
        <v>152</v>
      </c>
      <c r="C167" s="374" t="s">
        <v>43</v>
      </c>
      <c r="D167" s="374" t="s">
        <v>78</v>
      </c>
      <c r="E167" s="375">
        <v>77.86</v>
      </c>
      <c r="F167" s="362">
        <f t="shared" si="4"/>
        <v>13.49</v>
      </c>
      <c r="G167" s="177">
        <f>VLOOKUP(A167,'INSUMOS SINAPI'!$A:$E,5,FALSE)</f>
        <v>13.49</v>
      </c>
      <c r="H167" s="178">
        <f t="shared" si="5"/>
        <v>0</v>
      </c>
    </row>
    <row r="168" spans="1:10" s="40" customFormat="1">
      <c r="A168" s="373">
        <v>6193</v>
      </c>
      <c r="B168" s="373" t="s">
        <v>226</v>
      </c>
      <c r="C168" s="374" t="s">
        <v>43</v>
      </c>
      <c r="D168" s="374" t="s">
        <v>78</v>
      </c>
      <c r="E168" s="375">
        <v>3.44</v>
      </c>
      <c r="F168" s="362">
        <f t="shared" si="4"/>
        <v>8.99</v>
      </c>
      <c r="G168" s="177">
        <f>VLOOKUP(A168,'INSUMOS SINAPI'!$A:$E,5,FALSE)</f>
        <v>8.99</v>
      </c>
      <c r="H168" s="178">
        <f t="shared" si="5"/>
        <v>0</v>
      </c>
    </row>
    <row r="169" spans="1:10" s="40" customFormat="1">
      <c r="A169" s="373">
        <v>6297</v>
      </c>
      <c r="B169" s="373" t="s">
        <v>6414</v>
      </c>
      <c r="C169" s="374" t="s">
        <v>43</v>
      </c>
      <c r="D169" s="374" t="s">
        <v>2</v>
      </c>
      <c r="E169" s="375">
        <v>59.7</v>
      </c>
      <c r="F169" s="362">
        <f t="shared" si="4"/>
        <v>23.14</v>
      </c>
      <c r="G169" s="177">
        <f>VLOOKUP(A169,'INSUMOS SINAPI'!$A:$E,5,FALSE)</f>
        <v>23.14</v>
      </c>
      <c r="H169" s="178">
        <f t="shared" si="5"/>
        <v>0</v>
      </c>
    </row>
    <row r="170" spans="1:10" s="40" customFormat="1">
      <c r="A170" s="373">
        <v>7156</v>
      </c>
      <c r="B170" s="373" t="s">
        <v>6389</v>
      </c>
      <c r="C170" s="374" t="s">
        <v>43</v>
      </c>
      <c r="D170" s="374" t="s">
        <v>76</v>
      </c>
      <c r="E170" s="375">
        <v>50.99</v>
      </c>
      <c r="F170" s="362">
        <f t="shared" si="4"/>
        <v>15.07</v>
      </c>
      <c r="G170" s="177">
        <f>VLOOKUP(A170,'INSUMOS SINAPI'!$A:$E,5,FALSE)</f>
        <v>15.07</v>
      </c>
      <c r="H170" s="178">
        <f t="shared" si="5"/>
        <v>0</v>
      </c>
      <c r="J170" s="41"/>
    </row>
    <row r="171" spans="1:10" s="40" customFormat="1">
      <c r="A171" s="373">
        <v>7241</v>
      </c>
      <c r="B171" s="373" t="s">
        <v>1828</v>
      </c>
      <c r="C171" s="374" t="s">
        <v>43</v>
      </c>
      <c r="D171" s="374" t="s">
        <v>76</v>
      </c>
      <c r="E171" s="375">
        <v>38.04</v>
      </c>
      <c r="F171" s="362">
        <f t="shared" si="4"/>
        <v>35.14</v>
      </c>
      <c r="G171" s="177">
        <f>VLOOKUP(A171,'INSUMOS SINAPI'!$A:$E,5,FALSE)</f>
        <v>35.14</v>
      </c>
      <c r="H171" s="178">
        <f t="shared" si="5"/>
        <v>0</v>
      </c>
    </row>
    <row r="172" spans="1:10" s="40" customFormat="1">
      <c r="A172" s="373">
        <v>7243</v>
      </c>
      <c r="B172" s="373" t="s">
        <v>4455</v>
      </c>
      <c r="C172" s="374" t="s">
        <v>43</v>
      </c>
      <c r="D172" s="374" t="s">
        <v>76</v>
      </c>
      <c r="E172" s="375">
        <v>149.28</v>
      </c>
      <c r="F172" s="362">
        <f t="shared" si="4"/>
        <v>26.95</v>
      </c>
      <c r="G172" s="177">
        <f>VLOOKUP(A172,'INSUMOS SINAPI'!$A:$E,5,FALSE)</f>
        <v>26.95</v>
      </c>
      <c r="H172" s="178">
        <f t="shared" si="5"/>
        <v>0</v>
      </c>
    </row>
    <row r="173" spans="1:10" s="40" customFormat="1">
      <c r="A173" s="373">
        <v>7258</v>
      </c>
      <c r="B173" s="373" t="s">
        <v>343</v>
      </c>
      <c r="C173" s="374" t="s">
        <v>43</v>
      </c>
      <c r="D173" s="374" t="s">
        <v>2</v>
      </c>
      <c r="E173" s="362">
        <v>1198.4000000000001</v>
      </c>
      <c r="F173" s="362">
        <f t="shared" si="4"/>
        <v>0.31</v>
      </c>
      <c r="G173" s="177">
        <f>VLOOKUP(A173,'INSUMOS SINAPI'!$A:$E,5,FALSE)</f>
        <v>0.31</v>
      </c>
      <c r="H173" s="178">
        <f t="shared" si="5"/>
        <v>0</v>
      </c>
    </row>
    <row r="174" spans="1:10" s="40" customFormat="1">
      <c r="A174" s="373">
        <v>7266</v>
      </c>
      <c r="B174" s="373" t="s">
        <v>221</v>
      </c>
      <c r="C174" s="374" t="s">
        <v>43</v>
      </c>
      <c r="D174" s="374" t="s">
        <v>5601</v>
      </c>
      <c r="E174" s="375">
        <v>2.94</v>
      </c>
      <c r="F174" s="362">
        <f t="shared" si="4"/>
        <v>489.04</v>
      </c>
      <c r="G174" s="177">
        <f>VLOOKUP(A174,'INSUMOS SINAPI'!$A:$E,5,FALSE)</f>
        <v>489.04</v>
      </c>
      <c r="H174" s="178">
        <f t="shared" si="5"/>
        <v>0</v>
      </c>
    </row>
    <row r="175" spans="1:10" s="40" customFormat="1">
      <c r="A175" s="373">
        <v>7271</v>
      </c>
      <c r="B175" s="373" t="s">
        <v>6373</v>
      </c>
      <c r="C175" s="374" t="s">
        <v>43</v>
      </c>
      <c r="D175" s="374" t="s">
        <v>2</v>
      </c>
      <c r="E175" s="375">
        <v>468.58</v>
      </c>
      <c r="F175" s="362">
        <f t="shared" si="4"/>
        <v>0.48</v>
      </c>
      <c r="G175" s="177">
        <f>VLOOKUP(A175,'INSUMOS SINAPI'!$A:$E,5,FALSE)</f>
        <v>0.48</v>
      </c>
      <c r="H175" s="178">
        <f t="shared" si="5"/>
        <v>0</v>
      </c>
    </row>
    <row r="176" spans="1:10" s="40" customFormat="1">
      <c r="A176" s="373">
        <v>7288</v>
      </c>
      <c r="B176" s="373" t="s">
        <v>231</v>
      </c>
      <c r="C176" s="374" t="s">
        <v>43</v>
      </c>
      <c r="D176" s="374" t="s">
        <v>113</v>
      </c>
      <c r="E176" s="375">
        <v>41.18</v>
      </c>
      <c r="F176" s="362">
        <f t="shared" si="4"/>
        <v>26.06</v>
      </c>
      <c r="G176" s="177">
        <f>VLOOKUP(A176,'INSUMOS SINAPI'!$A:$E,5,FALSE)</f>
        <v>26.06</v>
      </c>
      <c r="H176" s="178">
        <f t="shared" si="5"/>
        <v>0</v>
      </c>
    </row>
    <row r="177" spans="1:8" s="40" customFormat="1">
      <c r="A177" s="373">
        <v>7307</v>
      </c>
      <c r="B177" s="373" t="s">
        <v>2466</v>
      </c>
      <c r="C177" s="374" t="s">
        <v>43</v>
      </c>
      <c r="D177" s="374" t="s">
        <v>113</v>
      </c>
      <c r="E177" s="375">
        <v>64.78</v>
      </c>
      <c r="F177" s="362">
        <f t="shared" si="4"/>
        <v>23.89</v>
      </c>
      <c r="G177" s="177">
        <f>VLOOKUP(A177,'INSUMOS SINAPI'!$A:$E,5,FALSE)</f>
        <v>23.89</v>
      </c>
      <c r="H177" s="178">
        <f t="shared" si="5"/>
        <v>0</v>
      </c>
    </row>
    <row r="178" spans="1:8" s="40" customFormat="1">
      <c r="A178" s="373">
        <v>7311</v>
      </c>
      <c r="B178" s="373" t="s">
        <v>140</v>
      </c>
      <c r="C178" s="374" t="s">
        <v>43</v>
      </c>
      <c r="D178" s="374" t="s">
        <v>113</v>
      </c>
      <c r="E178" s="375">
        <v>12.24</v>
      </c>
      <c r="F178" s="362">
        <f t="shared" si="4"/>
        <v>23.69</v>
      </c>
      <c r="G178" s="177">
        <f>VLOOKUP(A178,'INSUMOS SINAPI'!$A:$E,5,FALSE)</f>
        <v>23.69</v>
      </c>
      <c r="H178" s="178">
        <f t="shared" si="5"/>
        <v>0</v>
      </c>
    </row>
    <row r="179" spans="1:8" s="40" customFormat="1">
      <c r="A179" s="373">
        <v>7319</v>
      </c>
      <c r="B179" s="373" t="s">
        <v>4556</v>
      </c>
      <c r="C179" s="374" t="s">
        <v>43</v>
      </c>
      <c r="D179" s="374" t="s">
        <v>113</v>
      </c>
      <c r="E179" s="375">
        <v>0.17</v>
      </c>
      <c r="F179" s="362">
        <f t="shared" si="4"/>
        <v>6.96</v>
      </c>
      <c r="G179" s="177">
        <f>VLOOKUP(A179,'INSUMOS SINAPI'!$A:$E,5,FALSE)</f>
        <v>6.96</v>
      </c>
      <c r="H179" s="178">
        <f t="shared" si="5"/>
        <v>0</v>
      </c>
    </row>
    <row r="180" spans="1:8" s="40" customFormat="1">
      <c r="A180" s="373">
        <v>7334</v>
      </c>
      <c r="B180" s="373" t="s">
        <v>559</v>
      </c>
      <c r="C180" s="374" t="s">
        <v>43</v>
      </c>
      <c r="D180" s="374" t="s">
        <v>113</v>
      </c>
      <c r="E180" s="375">
        <v>124.13</v>
      </c>
      <c r="F180" s="362">
        <f t="shared" si="4"/>
        <v>8.85</v>
      </c>
      <c r="G180" s="177">
        <f>VLOOKUP(A180,'INSUMOS SINAPI'!$A:$E,5,FALSE)</f>
        <v>8.85</v>
      </c>
      <c r="H180" s="178">
        <f t="shared" si="5"/>
        <v>0</v>
      </c>
    </row>
    <row r="181" spans="1:8" s="40" customFormat="1">
      <c r="A181" s="373">
        <v>7348</v>
      </c>
      <c r="B181" s="373" t="s">
        <v>6394</v>
      </c>
      <c r="C181" s="374" t="s">
        <v>43</v>
      </c>
      <c r="D181" s="374" t="s">
        <v>113</v>
      </c>
      <c r="E181" s="375">
        <v>4.54</v>
      </c>
      <c r="F181" s="362">
        <f t="shared" si="4"/>
        <v>12.17</v>
      </c>
      <c r="G181" s="177">
        <f>VLOOKUP(A181,'INSUMOS SINAPI'!$A:$E,5,FALSE)</f>
        <v>12.17</v>
      </c>
      <c r="H181" s="178">
        <f t="shared" si="5"/>
        <v>0</v>
      </c>
    </row>
    <row r="182" spans="1:8" s="40" customFormat="1">
      <c r="A182" s="373">
        <v>7356</v>
      </c>
      <c r="B182" s="373" t="s">
        <v>117</v>
      </c>
      <c r="C182" s="374" t="s">
        <v>43</v>
      </c>
      <c r="D182" s="374" t="s">
        <v>113</v>
      </c>
      <c r="E182" s="375">
        <v>349.01</v>
      </c>
      <c r="F182" s="362">
        <f t="shared" si="4"/>
        <v>18.239999999999998</v>
      </c>
      <c r="G182" s="177">
        <f>VLOOKUP(A182,'INSUMOS SINAPI'!$A:$E,5,FALSE)</f>
        <v>18.239999999999998</v>
      </c>
      <c r="H182" s="178">
        <f t="shared" si="5"/>
        <v>0</v>
      </c>
    </row>
    <row r="183" spans="1:8" s="40" customFormat="1">
      <c r="A183" s="373">
        <v>7568</v>
      </c>
      <c r="B183" s="373" t="s">
        <v>347</v>
      </c>
      <c r="C183" s="374" t="s">
        <v>43</v>
      </c>
      <c r="D183" s="374" t="s">
        <v>2</v>
      </c>
      <c r="E183" s="375">
        <v>36</v>
      </c>
      <c r="F183" s="362">
        <f t="shared" si="4"/>
        <v>0.36</v>
      </c>
      <c r="G183" s="177">
        <f>VLOOKUP(A183,'INSUMOS SINAPI'!$A:$E,5,FALSE)</f>
        <v>0.36</v>
      </c>
      <c r="H183" s="178">
        <f t="shared" si="5"/>
        <v>0</v>
      </c>
    </row>
    <row r="184" spans="1:8" s="40" customFormat="1">
      <c r="A184" s="373">
        <v>7623</v>
      </c>
      <c r="B184" s="373" t="s">
        <v>4637</v>
      </c>
      <c r="C184" s="374" t="s">
        <v>43</v>
      </c>
      <c r="D184" s="374" t="s">
        <v>2</v>
      </c>
      <c r="E184" s="375">
        <v>0</v>
      </c>
      <c r="F184" s="362">
        <f t="shared" si="4"/>
        <v>2219192.64</v>
      </c>
      <c r="G184" s="177">
        <f>VLOOKUP(A184,'INSUMOS SINAPI'!$A:$E,5,FALSE)</f>
        <v>2219192.64</v>
      </c>
      <c r="H184" s="178">
        <f t="shared" si="5"/>
        <v>0</v>
      </c>
    </row>
    <row r="185" spans="1:8" s="40" customFormat="1">
      <c r="A185" s="373">
        <v>7640</v>
      </c>
      <c r="B185" s="373" t="s">
        <v>4644</v>
      </c>
      <c r="C185" s="374" t="s">
        <v>43</v>
      </c>
      <c r="D185" s="374" t="s">
        <v>2</v>
      </c>
      <c r="E185" s="375">
        <v>0</v>
      </c>
      <c r="F185" s="362">
        <f t="shared" si="4"/>
        <v>120000</v>
      </c>
      <c r="G185" s="177">
        <f>VLOOKUP(A185,'INSUMOS SINAPI'!$A:$E,5,FALSE)</f>
        <v>120000</v>
      </c>
      <c r="H185" s="178">
        <f t="shared" si="5"/>
        <v>0</v>
      </c>
    </row>
    <row r="186" spans="1:8" s="40" customFormat="1">
      <c r="A186" s="373">
        <v>7697</v>
      </c>
      <c r="B186" s="373" t="s">
        <v>6415</v>
      </c>
      <c r="C186" s="374" t="s">
        <v>43</v>
      </c>
      <c r="D186" s="374" t="s">
        <v>78</v>
      </c>
      <c r="E186" s="375">
        <v>171.14</v>
      </c>
      <c r="F186" s="362">
        <f t="shared" si="4"/>
        <v>26.65</v>
      </c>
      <c r="G186" s="177">
        <f>VLOOKUP(A186,'INSUMOS SINAPI'!$A:$E,5,FALSE)</f>
        <v>26.65</v>
      </c>
      <c r="H186" s="178">
        <f t="shared" si="5"/>
        <v>0</v>
      </c>
    </row>
    <row r="187" spans="1:8" s="40" customFormat="1">
      <c r="A187" s="373">
        <v>9835</v>
      </c>
      <c r="B187" s="373" t="s">
        <v>6472</v>
      </c>
      <c r="C187" s="374" t="s">
        <v>43</v>
      </c>
      <c r="D187" s="374" t="s">
        <v>78</v>
      </c>
      <c r="E187" s="375">
        <v>6.47</v>
      </c>
      <c r="F187" s="362">
        <f t="shared" si="4"/>
        <v>3.35</v>
      </c>
      <c r="G187" s="177">
        <f>VLOOKUP(A187,'INSUMOS SINAPI'!$A:$E,5,FALSE)</f>
        <v>3.35</v>
      </c>
      <c r="H187" s="178">
        <f t="shared" si="5"/>
        <v>0</v>
      </c>
    </row>
    <row r="188" spans="1:8" s="40" customFormat="1">
      <c r="A188" s="373">
        <v>9836</v>
      </c>
      <c r="B188" s="373" t="s">
        <v>6473</v>
      </c>
      <c r="C188" s="374" t="s">
        <v>43</v>
      </c>
      <c r="D188" s="374" t="s">
        <v>78</v>
      </c>
      <c r="E188" s="375">
        <v>71.23</v>
      </c>
      <c r="F188" s="362">
        <f t="shared" si="4"/>
        <v>8.84</v>
      </c>
      <c r="G188" s="177">
        <f>VLOOKUP(A188,'INSUMOS SINAPI'!$A:$E,5,FALSE)</f>
        <v>8.84</v>
      </c>
      <c r="H188" s="178">
        <f t="shared" si="5"/>
        <v>0</v>
      </c>
    </row>
    <row r="189" spans="1:8" s="40" customFormat="1">
      <c r="A189" s="373">
        <v>9838</v>
      </c>
      <c r="B189" s="373" t="s">
        <v>4878</v>
      </c>
      <c r="C189" s="374" t="s">
        <v>43</v>
      </c>
      <c r="D189" s="374" t="s">
        <v>78</v>
      </c>
      <c r="E189" s="375">
        <v>15.8</v>
      </c>
      <c r="F189" s="362">
        <f t="shared" si="4"/>
        <v>5.75</v>
      </c>
      <c r="G189" s="177">
        <f>VLOOKUP(A189,'INSUMOS SINAPI'!$A:$E,5,FALSE)</f>
        <v>5.75</v>
      </c>
      <c r="H189" s="178">
        <f t="shared" si="5"/>
        <v>0</v>
      </c>
    </row>
    <row r="190" spans="1:8" s="40" customFormat="1">
      <c r="A190" s="373">
        <v>9839</v>
      </c>
      <c r="B190" s="373" t="s">
        <v>234</v>
      </c>
      <c r="C190" s="374" t="s">
        <v>43</v>
      </c>
      <c r="D190" s="374" t="s">
        <v>78</v>
      </c>
      <c r="E190" s="375">
        <v>70.72</v>
      </c>
      <c r="F190" s="362">
        <f t="shared" si="4"/>
        <v>10.3</v>
      </c>
      <c r="G190" s="177">
        <f>VLOOKUP(A190,'INSUMOS SINAPI'!$A:$E,5,FALSE)</f>
        <v>10.3</v>
      </c>
      <c r="H190" s="178">
        <f t="shared" si="5"/>
        <v>0</v>
      </c>
    </row>
    <row r="191" spans="1:8" s="40" customFormat="1">
      <c r="A191" s="373">
        <v>9868</v>
      </c>
      <c r="B191" s="373" t="s">
        <v>4902</v>
      </c>
      <c r="C191" s="374" t="s">
        <v>43</v>
      </c>
      <c r="D191" s="374" t="s">
        <v>78</v>
      </c>
      <c r="E191" s="375">
        <v>24.63</v>
      </c>
      <c r="F191" s="362">
        <f t="shared" si="4"/>
        <v>3.2</v>
      </c>
      <c r="G191" s="177">
        <f>VLOOKUP(A191,'INSUMOS SINAPI'!$A:$E,5,FALSE)</f>
        <v>3.2</v>
      </c>
      <c r="H191" s="178">
        <f t="shared" si="5"/>
        <v>0</v>
      </c>
    </row>
    <row r="192" spans="1:8" s="40" customFormat="1">
      <c r="A192" s="373">
        <v>9869</v>
      </c>
      <c r="B192" s="373" t="s">
        <v>155</v>
      </c>
      <c r="C192" s="374" t="s">
        <v>43</v>
      </c>
      <c r="D192" s="374" t="s">
        <v>78</v>
      </c>
      <c r="E192" s="375">
        <v>30.57</v>
      </c>
      <c r="F192" s="362">
        <f t="shared" si="4"/>
        <v>6.86</v>
      </c>
      <c r="G192" s="177">
        <f>VLOOKUP(A192,'INSUMOS SINAPI'!$A:$E,5,FALSE)</f>
        <v>6.86</v>
      </c>
      <c r="H192" s="178">
        <f t="shared" si="5"/>
        <v>0</v>
      </c>
    </row>
    <row r="193" spans="1:10" s="40" customFormat="1">
      <c r="A193" s="373">
        <v>10228</v>
      </c>
      <c r="B193" s="373" t="s">
        <v>4973</v>
      </c>
      <c r="C193" s="374" t="s">
        <v>43</v>
      </c>
      <c r="D193" s="374" t="s">
        <v>2</v>
      </c>
      <c r="E193" s="375">
        <v>2</v>
      </c>
      <c r="F193" s="362">
        <f t="shared" si="4"/>
        <v>127.5</v>
      </c>
      <c r="G193" s="177">
        <f>VLOOKUP(A193,'INSUMOS SINAPI'!$A:$E,5,FALSE)</f>
        <v>127.5</v>
      </c>
      <c r="H193" s="178">
        <f t="shared" si="5"/>
        <v>0</v>
      </c>
    </row>
    <row r="194" spans="1:10" s="40" customFormat="1">
      <c r="A194" s="373">
        <v>10420</v>
      </c>
      <c r="B194" s="373" t="s">
        <v>783</v>
      </c>
      <c r="C194" s="374" t="s">
        <v>43</v>
      </c>
      <c r="D194" s="374" t="s">
        <v>2</v>
      </c>
      <c r="E194" s="375">
        <v>2</v>
      </c>
      <c r="F194" s="362">
        <f t="shared" si="4"/>
        <v>118</v>
      </c>
      <c r="G194" s="177">
        <f>VLOOKUP(A194,'INSUMOS SINAPI'!$A:$E,5,FALSE)</f>
        <v>118</v>
      </c>
      <c r="H194" s="178">
        <f t="shared" si="5"/>
        <v>0</v>
      </c>
    </row>
    <row r="195" spans="1:10" s="40" customFormat="1">
      <c r="A195" s="373">
        <v>10422</v>
      </c>
      <c r="B195" s="373" t="s">
        <v>782</v>
      </c>
      <c r="C195" s="374" t="s">
        <v>43</v>
      </c>
      <c r="D195" s="374" t="s">
        <v>2</v>
      </c>
      <c r="E195" s="375">
        <v>3</v>
      </c>
      <c r="F195" s="362">
        <f t="shared" si="4"/>
        <v>314.62</v>
      </c>
      <c r="G195" s="177">
        <f>VLOOKUP(A195,'INSUMOS SINAPI'!$A:$E,5,FALSE)</f>
        <v>314.62</v>
      </c>
      <c r="H195" s="178">
        <f t="shared" si="5"/>
        <v>0</v>
      </c>
    </row>
    <row r="196" spans="1:10" s="40" customFormat="1">
      <c r="A196" s="373">
        <v>10423</v>
      </c>
      <c r="B196" s="373" t="s">
        <v>239</v>
      </c>
      <c r="C196" s="374" t="s">
        <v>43</v>
      </c>
      <c r="D196" s="374" t="s">
        <v>2</v>
      </c>
      <c r="E196" s="375">
        <v>1</v>
      </c>
      <c r="F196" s="362">
        <f t="shared" ref="F196:F259" si="6">G196</f>
        <v>319.55</v>
      </c>
      <c r="G196" s="177">
        <f>VLOOKUP(A196,'INSUMOS SINAPI'!$A:$E,5,FALSE)</f>
        <v>319.55</v>
      </c>
      <c r="H196" s="178">
        <f t="shared" ref="H196:H259" si="7">F196-G196</f>
        <v>0</v>
      </c>
    </row>
    <row r="197" spans="1:10" s="40" customFormat="1">
      <c r="A197" s="373">
        <v>10481</v>
      </c>
      <c r="B197" s="373" t="s">
        <v>5031</v>
      </c>
      <c r="C197" s="374" t="s">
        <v>43</v>
      </c>
      <c r="D197" s="374" t="s">
        <v>113</v>
      </c>
      <c r="E197" s="375">
        <v>4.82</v>
      </c>
      <c r="F197" s="362">
        <f t="shared" si="6"/>
        <v>21.02</v>
      </c>
      <c r="G197" s="177">
        <f>VLOOKUP(A197,'INSUMOS SINAPI'!$A:$E,5,FALSE)</f>
        <v>21.02</v>
      </c>
      <c r="H197" s="178">
        <f t="shared" si="7"/>
        <v>0</v>
      </c>
    </row>
    <row r="198" spans="1:10" s="40" customFormat="1">
      <c r="A198" s="373">
        <v>10489</v>
      </c>
      <c r="B198" s="373" t="s">
        <v>157</v>
      </c>
      <c r="C198" s="374" t="s">
        <v>92</v>
      </c>
      <c r="D198" s="374" t="s">
        <v>97</v>
      </c>
      <c r="E198" s="375">
        <v>17.21</v>
      </c>
      <c r="F198" s="362">
        <f t="shared" si="6"/>
        <v>11.5</v>
      </c>
      <c r="G198" s="177">
        <f>VLOOKUP(A198,'INSUMOS SINAPI'!$A:$E,5,FALSE)</f>
        <v>11.5</v>
      </c>
      <c r="H198" s="178">
        <f t="shared" si="7"/>
        <v>0</v>
      </c>
    </row>
    <row r="199" spans="1:10" s="40" customFormat="1">
      <c r="A199" s="373">
        <v>10498</v>
      </c>
      <c r="B199" s="373" t="s">
        <v>179</v>
      </c>
      <c r="C199" s="374" t="s">
        <v>43</v>
      </c>
      <c r="D199" s="374" t="s">
        <v>94</v>
      </c>
      <c r="E199" s="375">
        <v>55.47</v>
      </c>
      <c r="F199" s="362">
        <f t="shared" si="6"/>
        <v>5.29</v>
      </c>
      <c r="G199" s="177">
        <f>VLOOKUP(A199,'INSUMOS SINAPI'!$A:$E,5,FALSE)</f>
        <v>5.29</v>
      </c>
      <c r="H199" s="178">
        <f t="shared" si="7"/>
        <v>0</v>
      </c>
    </row>
    <row r="200" spans="1:10" s="40" customFormat="1">
      <c r="A200" s="373">
        <v>10506</v>
      </c>
      <c r="B200" s="373" t="s">
        <v>5067</v>
      </c>
      <c r="C200" s="374" t="s">
        <v>43</v>
      </c>
      <c r="D200" s="374" t="s">
        <v>76</v>
      </c>
      <c r="E200" s="375">
        <v>20.02</v>
      </c>
      <c r="F200" s="362">
        <f t="shared" si="6"/>
        <v>131.41</v>
      </c>
      <c r="G200" s="177">
        <f>VLOOKUP(A200,'INSUMOS SINAPI'!$A:$E,5,FALSE)</f>
        <v>131.41</v>
      </c>
      <c r="H200" s="178">
        <f t="shared" si="7"/>
        <v>0</v>
      </c>
    </row>
    <row r="201" spans="1:10" s="40" customFormat="1">
      <c r="A201" s="373">
        <v>10507</v>
      </c>
      <c r="B201" s="373" t="s">
        <v>6416</v>
      </c>
      <c r="C201" s="374" t="s">
        <v>43</v>
      </c>
      <c r="D201" s="374" t="s">
        <v>76</v>
      </c>
      <c r="E201" s="375">
        <v>1.89</v>
      </c>
      <c r="F201" s="362">
        <f t="shared" si="6"/>
        <v>170.6</v>
      </c>
      <c r="G201" s="177">
        <f>VLOOKUP(A201,'INSUMOS SINAPI'!$A:$E,5,FALSE)</f>
        <v>170.6</v>
      </c>
      <c r="H201" s="178">
        <f t="shared" si="7"/>
        <v>0</v>
      </c>
    </row>
    <row r="202" spans="1:10" s="40" customFormat="1">
      <c r="A202" s="373">
        <v>10535</v>
      </c>
      <c r="B202" s="373" t="s">
        <v>95</v>
      </c>
      <c r="C202" s="374" t="s">
        <v>43</v>
      </c>
      <c r="D202" s="374" t="s">
        <v>2</v>
      </c>
      <c r="E202" s="375">
        <v>0.01</v>
      </c>
      <c r="F202" s="362">
        <f t="shared" si="6"/>
        <v>3000</v>
      </c>
      <c r="G202" s="177">
        <f>VLOOKUP(A202,'INSUMOS SINAPI'!$A:$E,5,FALSE)</f>
        <v>3000</v>
      </c>
      <c r="H202" s="178">
        <f t="shared" si="7"/>
        <v>0</v>
      </c>
    </row>
    <row r="203" spans="1:10" s="40" customFormat="1">
      <c r="A203" s="373">
        <v>10567</v>
      </c>
      <c r="B203" s="373" t="s">
        <v>162</v>
      </c>
      <c r="C203" s="374" t="s">
        <v>43</v>
      </c>
      <c r="D203" s="374" t="s">
        <v>78</v>
      </c>
      <c r="E203" s="375">
        <v>18.170000000000002</v>
      </c>
      <c r="F203" s="362">
        <f t="shared" si="6"/>
        <v>9.15</v>
      </c>
      <c r="G203" s="177">
        <f>VLOOKUP(A203,'INSUMOS SINAPI'!$A:$E,5,FALSE)</f>
        <v>9.15</v>
      </c>
      <c r="H203" s="178">
        <f t="shared" si="7"/>
        <v>0</v>
      </c>
    </row>
    <row r="204" spans="1:10" s="40" customFormat="1">
      <c r="A204" s="373">
        <v>10841</v>
      </c>
      <c r="B204" s="373" t="s">
        <v>6391</v>
      </c>
      <c r="C204" s="374" t="s">
        <v>43</v>
      </c>
      <c r="D204" s="374" t="s">
        <v>76</v>
      </c>
      <c r="E204" s="375">
        <v>52.27</v>
      </c>
      <c r="F204" s="362">
        <f t="shared" si="6"/>
        <v>154.71</v>
      </c>
      <c r="G204" s="177">
        <f>VLOOKUP(A204,'INSUMOS SINAPI'!$A:$E,5,FALSE)</f>
        <v>154.71</v>
      </c>
      <c r="H204" s="178">
        <f t="shared" si="7"/>
        <v>0</v>
      </c>
    </row>
    <row r="205" spans="1:10" s="40" customFormat="1">
      <c r="A205" s="373">
        <v>10848</v>
      </c>
      <c r="B205" s="373" t="s">
        <v>148</v>
      </c>
      <c r="C205" s="374" t="s">
        <v>43</v>
      </c>
      <c r="D205" s="374" t="s">
        <v>2</v>
      </c>
      <c r="E205" s="375">
        <v>1</v>
      </c>
      <c r="F205" s="362">
        <f t="shared" si="6"/>
        <v>603</v>
      </c>
      <c r="G205" s="177">
        <f>VLOOKUP(A205,'INSUMOS SINAPI'!$A:$E,5,FALSE)</f>
        <v>603</v>
      </c>
      <c r="H205" s="178">
        <f t="shared" si="7"/>
        <v>0</v>
      </c>
    </row>
    <row r="206" spans="1:10" s="40" customFormat="1">
      <c r="A206" s="373">
        <v>10851</v>
      </c>
      <c r="B206" s="373" t="s">
        <v>3692</v>
      </c>
      <c r="C206" s="374" t="s">
        <v>43</v>
      </c>
      <c r="D206" s="374" t="s">
        <v>2</v>
      </c>
      <c r="E206" s="375">
        <v>19</v>
      </c>
      <c r="F206" s="362">
        <f t="shared" si="6"/>
        <v>43.99</v>
      </c>
      <c r="G206" s="177">
        <f>VLOOKUP(A206,'INSUMOS SINAPI'!$A:$E,5,FALSE)</f>
        <v>43.99</v>
      </c>
      <c r="H206" s="178">
        <f t="shared" si="7"/>
        <v>0</v>
      </c>
      <c r="J206" s="41"/>
    </row>
    <row r="207" spans="1:10" s="40" customFormat="1">
      <c r="A207" s="373">
        <v>10853</v>
      </c>
      <c r="B207" s="373" t="s">
        <v>128</v>
      </c>
      <c r="C207" s="374" t="s">
        <v>43</v>
      </c>
      <c r="D207" s="374" t="s">
        <v>2</v>
      </c>
      <c r="E207" s="375">
        <v>53</v>
      </c>
      <c r="F207" s="362">
        <f t="shared" si="6"/>
        <v>54.94</v>
      </c>
      <c r="G207" s="177">
        <f>VLOOKUP(A207,'INSUMOS SINAPI'!$A:$E,5,FALSE)</f>
        <v>54.94</v>
      </c>
      <c r="H207" s="178">
        <f t="shared" si="7"/>
        <v>0</v>
      </c>
    </row>
    <row r="208" spans="1:10" s="40" customFormat="1">
      <c r="A208" s="373">
        <v>10966</v>
      </c>
      <c r="B208" s="373" t="s">
        <v>3597</v>
      </c>
      <c r="C208" s="374" t="s">
        <v>43</v>
      </c>
      <c r="D208" s="374" t="s">
        <v>94</v>
      </c>
      <c r="E208" s="375">
        <v>580</v>
      </c>
      <c r="F208" s="362">
        <f t="shared" si="6"/>
        <v>4.4800000000000004</v>
      </c>
      <c r="G208" s="177">
        <f>VLOOKUP(A208,'INSUMOS SINAPI'!$A:$E,5,FALSE)</f>
        <v>4.4800000000000004</v>
      </c>
      <c r="H208" s="178">
        <f t="shared" si="7"/>
        <v>0</v>
      </c>
    </row>
    <row r="209" spans="1:8" s="40" customFormat="1">
      <c r="A209" s="373">
        <v>11029</v>
      </c>
      <c r="B209" s="373" t="s">
        <v>2598</v>
      </c>
      <c r="C209" s="374" t="s">
        <v>43</v>
      </c>
      <c r="D209" s="374" t="s">
        <v>125</v>
      </c>
      <c r="E209" s="362">
        <v>1981.5</v>
      </c>
      <c r="F209" s="362">
        <f t="shared" si="6"/>
        <v>0.98</v>
      </c>
      <c r="G209" s="177">
        <f>VLOOKUP(A209,'INSUMOS SINAPI'!$A:$E,5,FALSE)</f>
        <v>0.98</v>
      </c>
      <c r="H209" s="178">
        <f t="shared" si="7"/>
        <v>0</v>
      </c>
    </row>
    <row r="210" spans="1:8" s="40" customFormat="1">
      <c r="A210" s="373">
        <v>11055</v>
      </c>
      <c r="B210" s="373" t="s">
        <v>185</v>
      </c>
      <c r="C210" s="374" t="s">
        <v>43</v>
      </c>
      <c r="D210" s="374" t="s">
        <v>2</v>
      </c>
      <c r="E210" s="375">
        <v>376.2</v>
      </c>
      <c r="F210" s="362">
        <f t="shared" si="6"/>
        <v>0.04</v>
      </c>
      <c r="G210" s="177">
        <f>VLOOKUP(A210,'INSUMOS SINAPI'!$A:$E,5,FALSE)</f>
        <v>0.04</v>
      </c>
      <c r="H210" s="178">
        <f t="shared" si="7"/>
        <v>0</v>
      </c>
    </row>
    <row r="211" spans="1:8" s="40" customFormat="1">
      <c r="A211" s="373">
        <v>11157</v>
      </c>
      <c r="B211" s="373" t="s">
        <v>138</v>
      </c>
      <c r="C211" s="374" t="s">
        <v>43</v>
      </c>
      <c r="D211" s="374" t="s">
        <v>5605</v>
      </c>
      <c r="E211" s="375">
        <v>2.29</v>
      </c>
      <c r="F211" s="362">
        <f t="shared" si="6"/>
        <v>116.18</v>
      </c>
      <c r="G211" s="177">
        <f>VLOOKUP(A211,'INSUMOS SINAPI'!$A:$E,5,FALSE)</f>
        <v>116.18</v>
      </c>
      <c r="H211" s="178">
        <f t="shared" si="7"/>
        <v>0</v>
      </c>
    </row>
    <row r="212" spans="1:8" s="40" customFormat="1">
      <c r="A212" s="373">
        <v>11186</v>
      </c>
      <c r="B212" s="373" t="s">
        <v>130</v>
      </c>
      <c r="C212" s="374" t="s">
        <v>43</v>
      </c>
      <c r="D212" s="374" t="s">
        <v>76</v>
      </c>
      <c r="E212" s="375">
        <v>3</v>
      </c>
      <c r="F212" s="362">
        <f t="shared" si="6"/>
        <v>238.88</v>
      </c>
      <c r="G212" s="177">
        <f>VLOOKUP(A212,'INSUMOS SINAPI'!$A:$E,5,FALSE)</f>
        <v>238.88</v>
      </c>
      <c r="H212" s="178">
        <f t="shared" si="7"/>
        <v>0</v>
      </c>
    </row>
    <row r="213" spans="1:8" s="40" customFormat="1">
      <c r="A213" s="373">
        <v>11280</v>
      </c>
      <c r="B213" s="373" t="s">
        <v>276</v>
      </c>
      <c r="C213" s="374" t="s">
        <v>43</v>
      </c>
      <c r="D213" s="374" t="s">
        <v>2</v>
      </c>
      <c r="E213" s="375">
        <v>0</v>
      </c>
      <c r="F213" s="362">
        <f t="shared" si="6"/>
        <v>8350.81</v>
      </c>
      <c r="G213" s="177">
        <f>VLOOKUP(A213,'INSUMOS SINAPI'!$A:$E,5,FALSE)</f>
        <v>8350.81</v>
      </c>
      <c r="H213" s="178">
        <f t="shared" si="7"/>
        <v>0</v>
      </c>
    </row>
    <row r="214" spans="1:8" s="40" customFormat="1">
      <c r="A214" s="373">
        <v>11359</v>
      </c>
      <c r="B214" s="373" t="s">
        <v>5603</v>
      </c>
      <c r="C214" s="374" t="s">
        <v>43</v>
      </c>
      <c r="D214" s="374" t="s">
        <v>2</v>
      </c>
      <c r="E214" s="375">
        <v>0.61</v>
      </c>
      <c r="F214" s="362">
        <f t="shared" si="6"/>
        <v>604.45000000000005</v>
      </c>
      <c r="G214" s="177">
        <f>VLOOKUP(A214,'INSUMOS SINAPI'!$A:$E,5,FALSE)</f>
        <v>604.45000000000005</v>
      </c>
      <c r="H214" s="178">
        <f t="shared" si="7"/>
        <v>0</v>
      </c>
    </row>
    <row r="215" spans="1:8" s="40" customFormat="1">
      <c r="A215" s="373">
        <v>11467</v>
      </c>
      <c r="B215" s="373" t="s">
        <v>1704</v>
      </c>
      <c r="C215" s="374" t="s">
        <v>43</v>
      </c>
      <c r="D215" s="374" t="s">
        <v>2</v>
      </c>
      <c r="E215" s="375">
        <v>1</v>
      </c>
      <c r="F215" s="362">
        <f t="shared" si="6"/>
        <v>15.64</v>
      </c>
      <c r="G215" s="177">
        <f>VLOOKUP(A215,'INSUMOS SINAPI'!$A:$E,5,FALSE)</f>
        <v>15.64</v>
      </c>
      <c r="H215" s="178">
        <f t="shared" si="7"/>
        <v>0</v>
      </c>
    </row>
    <row r="216" spans="1:8" s="40" customFormat="1">
      <c r="A216" s="373">
        <v>11518</v>
      </c>
      <c r="B216" s="373" t="s">
        <v>6376</v>
      </c>
      <c r="C216" s="374" t="s">
        <v>43</v>
      </c>
      <c r="D216" s="374" t="s">
        <v>98</v>
      </c>
      <c r="E216" s="375">
        <v>1</v>
      </c>
      <c r="F216" s="362">
        <f t="shared" si="6"/>
        <v>35.08</v>
      </c>
      <c r="G216" s="177">
        <f>VLOOKUP(A216,'INSUMOS SINAPI'!$A:$E,5,FALSE)</f>
        <v>35.08</v>
      </c>
      <c r="H216" s="178">
        <f t="shared" si="7"/>
        <v>0</v>
      </c>
    </row>
    <row r="217" spans="1:8" s="40" customFormat="1">
      <c r="A217" s="373">
        <v>11523</v>
      </c>
      <c r="B217" s="373" t="s">
        <v>289</v>
      </c>
      <c r="C217" s="374" t="s">
        <v>43</v>
      </c>
      <c r="D217" s="374" t="s">
        <v>2</v>
      </c>
      <c r="E217" s="375">
        <v>1</v>
      </c>
      <c r="F217" s="362">
        <f t="shared" si="6"/>
        <v>9.8699999999999992</v>
      </c>
      <c r="G217" s="177">
        <f>VLOOKUP(A217,'INSUMOS SINAPI'!$A:$E,5,FALSE)</f>
        <v>9.8699999999999992</v>
      </c>
      <c r="H217" s="178">
        <f t="shared" si="7"/>
        <v>0</v>
      </c>
    </row>
    <row r="218" spans="1:8" s="40" customFormat="1">
      <c r="A218" s="373">
        <v>11681</v>
      </c>
      <c r="B218" s="373" t="s">
        <v>2248</v>
      </c>
      <c r="C218" s="374" t="s">
        <v>43</v>
      </c>
      <c r="D218" s="374" t="s">
        <v>2</v>
      </c>
      <c r="E218" s="375">
        <v>3</v>
      </c>
      <c r="F218" s="362">
        <f t="shared" si="6"/>
        <v>4.97</v>
      </c>
      <c r="G218" s="177">
        <f>VLOOKUP(A218,'INSUMOS SINAPI'!$A:$E,5,FALSE)</f>
        <v>4.97</v>
      </c>
      <c r="H218" s="178">
        <f t="shared" si="7"/>
        <v>0</v>
      </c>
    </row>
    <row r="219" spans="1:8" s="40" customFormat="1">
      <c r="A219" s="373">
        <v>11703</v>
      </c>
      <c r="B219" s="373" t="s">
        <v>159</v>
      </c>
      <c r="C219" s="374" t="s">
        <v>43</v>
      </c>
      <c r="D219" s="374" t="s">
        <v>2</v>
      </c>
      <c r="E219" s="375">
        <v>3</v>
      </c>
      <c r="F219" s="362">
        <f t="shared" si="6"/>
        <v>16.260000000000002</v>
      </c>
      <c r="G219" s="177">
        <f>VLOOKUP(A219,'INSUMOS SINAPI'!$A:$E,5,FALSE)</f>
        <v>16.260000000000002</v>
      </c>
      <c r="H219" s="178">
        <f t="shared" si="7"/>
        <v>0</v>
      </c>
    </row>
    <row r="220" spans="1:8" s="40" customFormat="1">
      <c r="A220" s="373">
        <v>11756</v>
      </c>
      <c r="B220" s="373" t="s">
        <v>277</v>
      </c>
      <c r="C220" s="374" t="s">
        <v>43</v>
      </c>
      <c r="D220" s="374" t="s">
        <v>2</v>
      </c>
      <c r="E220" s="375">
        <v>2</v>
      </c>
      <c r="F220" s="362">
        <f t="shared" si="6"/>
        <v>22.08</v>
      </c>
      <c r="G220" s="177">
        <f>VLOOKUP(A220,'INSUMOS SINAPI'!$A:$E,5,FALSE)</f>
        <v>22.08</v>
      </c>
      <c r="H220" s="178">
        <f t="shared" si="7"/>
        <v>0</v>
      </c>
    </row>
    <row r="221" spans="1:8" s="40" customFormat="1">
      <c r="A221" s="373">
        <v>11757</v>
      </c>
      <c r="B221" s="373" t="s">
        <v>4079</v>
      </c>
      <c r="C221" s="374" t="s">
        <v>43</v>
      </c>
      <c r="D221" s="374" t="s">
        <v>2</v>
      </c>
      <c r="E221" s="375">
        <v>3</v>
      </c>
      <c r="F221" s="362">
        <f t="shared" si="6"/>
        <v>15.85</v>
      </c>
      <c r="G221" s="177">
        <f>VLOOKUP(A221,'INSUMOS SINAPI'!$A:$E,5,FALSE)</f>
        <v>15.85</v>
      </c>
      <c r="H221" s="178">
        <f t="shared" si="7"/>
        <v>0</v>
      </c>
    </row>
    <row r="222" spans="1:8" s="40" customFormat="1">
      <c r="A222" s="373">
        <v>11758</v>
      </c>
      <c r="B222" s="373" t="s">
        <v>151</v>
      </c>
      <c r="C222" s="374" t="s">
        <v>43</v>
      </c>
      <c r="D222" s="374" t="s">
        <v>2</v>
      </c>
      <c r="E222" s="375">
        <v>2</v>
      </c>
      <c r="F222" s="362">
        <f t="shared" si="6"/>
        <v>51.62</v>
      </c>
      <c r="G222" s="177">
        <f>VLOOKUP(A222,'INSUMOS SINAPI'!$A:$E,5,FALSE)</f>
        <v>51.62</v>
      </c>
      <c r="H222" s="178">
        <f t="shared" si="7"/>
        <v>0</v>
      </c>
    </row>
    <row r="223" spans="1:8" s="40" customFormat="1">
      <c r="A223" s="373">
        <v>11795</v>
      </c>
      <c r="B223" s="373" t="s">
        <v>6477</v>
      </c>
      <c r="C223" s="374" t="s">
        <v>43</v>
      </c>
      <c r="D223" s="374" t="s">
        <v>76</v>
      </c>
      <c r="E223" s="375">
        <v>2.89</v>
      </c>
      <c r="F223" s="362">
        <f t="shared" si="6"/>
        <v>309.43</v>
      </c>
      <c r="G223" s="177">
        <f>VLOOKUP(A223,'INSUMOS SINAPI'!$A:$E,5,FALSE)</f>
        <v>309.43</v>
      </c>
      <c r="H223" s="178">
        <f t="shared" si="7"/>
        <v>0</v>
      </c>
    </row>
    <row r="224" spans="1:8" s="40" customFormat="1">
      <c r="A224" s="373">
        <v>11831</v>
      </c>
      <c r="B224" s="373" t="s">
        <v>4618</v>
      </c>
      <c r="C224" s="374" t="s">
        <v>43</v>
      </c>
      <c r="D224" s="374" t="s">
        <v>2</v>
      </c>
      <c r="E224" s="375">
        <v>1</v>
      </c>
      <c r="F224" s="362">
        <f t="shared" si="6"/>
        <v>22.01</v>
      </c>
      <c r="G224" s="177">
        <f>VLOOKUP(A224,'INSUMOS SINAPI'!$A:$E,5,FALSE)</f>
        <v>22.01</v>
      </c>
      <c r="H224" s="178">
        <f t="shared" si="7"/>
        <v>0</v>
      </c>
    </row>
    <row r="225" spans="1:8" s="40" customFormat="1">
      <c r="A225" s="373">
        <v>11881</v>
      </c>
      <c r="B225" s="373" t="s">
        <v>1273</v>
      </c>
      <c r="C225" s="374" t="s">
        <v>43</v>
      </c>
      <c r="D225" s="374" t="s">
        <v>2</v>
      </c>
      <c r="E225" s="375">
        <v>1</v>
      </c>
      <c r="F225" s="362">
        <f t="shared" si="6"/>
        <v>46.64</v>
      </c>
      <c r="G225" s="177">
        <f>VLOOKUP(A225,'INSUMOS SINAPI'!$A:$E,5,FALSE)</f>
        <v>46.64</v>
      </c>
      <c r="H225" s="178">
        <f t="shared" si="7"/>
        <v>0</v>
      </c>
    </row>
    <row r="226" spans="1:8" s="40" customFormat="1">
      <c r="A226" s="373">
        <v>11950</v>
      </c>
      <c r="B226" s="373" t="s">
        <v>285</v>
      </c>
      <c r="C226" s="374" t="s">
        <v>43</v>
      </c>
      <c r="D226" s="374" t="s">
        <v>2</v>
      </c>
      <c r="E226" s="375">
        <v>124.05</v>
      </c>
      <c r="F226" s="362">
        <f t="shared" si="6"/>
        <v>0.12</v>
      </c>
      <c r="G226" s="177">
        <f>VLOOKUP(A226,'INSUMOS SINAPI'!$A:$E,5,FALSE)</f>
        <v>0.12</v>
      </c>
      <c r="H226" s="178">
        <f t="shared" si="7"/>
        <v>0</v>
      </c>
    </row>
    <row r="227" spans="1:8" s="40" customFormat="1">
      <c r="A227" s="373">
        <v>11964</v>
      </c>
      <c r="B227" s="373" t="s">
        <v>3477</v>
      </c>
      <c r="C227" s="374" t="s">
        <v>43</v>
      </c>
      <c r="D227" s="374" t="s">
        <v>2</v>
      </c>
      <c r="E227" s="375">
        <v>12</v>
      </c>
      <c r="F227" s="362">
        <f t="shared" si="6"/>
        <v>1.43</v>
      </c>
      <c r="G227" s="177">
        <f>VLOOKUP(A227,'INSUMOS SINAPI'!$A:$E,5,FALSE)</f>
        <v>1.43</v>
      </c>
      <c r="H227" s="178">
        <f t="shared" si="7"/>
        <v>0</v>
      </c>
    </row>
    <row r="228" spans="1:8" s="40" customFormat="1">
      <c r="A228" s="373">
        <v>12038</v>
      </c>
      <c r="B228" s="373" t="s">
        <v>3905</v>
      </c>
      <c r="C228" s="374" t="s">
        <v>43</v>
      </c>
      <c r="D228" s="374" t="s">
        <v>2</v>
      </c>
      <c r="E228" s="375">
        <v>1</v>
      </c>
      <c r="F228" s="362">
        <f t="shared" si="6"/>
        <v>245.52</v>
      </c>
      <c r="G228" s="177">
        <f>VLOOKUP(A228,'INSUMOS SINAPI'!$A:$E,5,FALSE)</f>
        <v>245.52</v>
      </c>
      <c r="H228" s="178">
        <f t="shared" si="7"/>
        <v>0</v>
      </c>
    </row>
    <row r="229" spans="1:8" s="40" customFormat="1">
      <c r="A229" s="373">
        <v>12041</v>
      </c>
      <c r="B229" s="373" t="s">
        <v>373</v>
      </c>
      <c r="C229" s="374" t="s">
        <v>43</v>
      </c>
      <c r="D229" s="374" t="s">
        <v>2</v>
      </c>
      <c r="E229" s="375">
        <v>2</v>
      </c>
      <c r="F229" s="362">
        <f t="shared" si="6"/>
        <v>616.98</v>
      </c>
      <c r="G229" s="177">
        <f>VLOOKUP(A229,'INSUMOS SINAPI'!$A:$E,5,FALSE)</f>
        <v>616.98</v>
      </c>
      <c r="H229" s="178">
        <f t="shared" si="7"/>
        <v>0</v>
      </c>
    </row>
    <row r="230" spans="1:8" s="40" customFormat="1">
      <c r="A230" s="373">
        <v>12042</v>
      </c>
      <c r="B230" s="373" t="s">
        <v>374</v>
      </c>
      <c r="C230" s="374" t="s">
        <v>43</v>
      </c>
      <c r="D230" s="374" t="s">
        <v>2</v>
      </c>
      <c r="E230" s="375">
        <v>1</v>
      </c>
      <c r="F230" s="362">
        <f t="shared" si="6"/>
        <v>480.77</v>
      </c>
      <c r="G230" s="177">
        <f>VLOOKUP(A230,'INSUMOS SINAPI'!$A:$E,5,FALSE)</f>
        <v>480.77</v>
      </c>
      <c r="H230" s="178">
        <f t="shared" si="7"/>
        <v>0</v>
      </c>
    </row>
    <row r="231" spans="1:8" s="40" customFormat="1">
      <c r="A231" s="373">
        <v>12815</v>
      </c>
      <c r="B231" s="373" t="s">
        <v>2406</v>
      </c>
      <c r="C231" s="374" t="s">
        <v>43</v>
      </c>
      <c r="D231" s="374" t="s">
        <v>2</v>
      </c>
      <c r="E231" s="375">
        <v>87.26</v>
      </c>
      <c r="F231" s="362">
        <f t="shared" si="6"/>
        <v>5.65</v>
      </c>
      <c r="G231" s="177">
        <f>VLOOKUP(A231,'INSUMOS SINAPI'!$A:$E,5,FALSE)</f>
        <v>5.65</v>
      </c>
      <c r="H231" s="178">
        <f t="shared" si="7"/>
        <v>0</v>
      </c>
    </row>
    <row r="232" spans="1:8" s="40" customFormat="1">
      <c r="A232" s="373">
        <v>12868</v>
      </c>
      <c r="B232" s="373" t="s">
        <v>273</v>
      </c>
      <c r="C232" s="374" t="s">
        <v>92</v>
      </c>
      <c r="D232" s="374" t="s">
        <v>97</v>
      </c>
      <c r="E232" s="375">
        <v>1.52</v>
      </c>
      <c r="F232" s="362">
        <f t="shared" si="6"/>
        <v>11.99</v>
      </c>
      <c r="G232" s="177">
        <f>VLOOKUP(A232,'INSUMOS SINAPI'!$A:$E,5,FALSE)</f>
        <v>11.99</v>
      </c>
      <c r="H232" s="178">
        <f t="shared" si="7"/>
        <v>0</v>
      </c>
    </row>
    <row r="233" spans="1:8" s="40" customFormat="1">
      <c r="A233" s="373">
        <v>12869</v>
      </c>
      <c r="B233" s="373" t="s">
        <v>143</v>
      </c>
      <c r="C233" s="374" t="s">
        <v>92</v>
      </c>
      <c r="D233" s="374" t="s">
        <v>97</v>
      </c>
      <c r="E233" s="375">
        <v>43.25</v>
      </c>
      <c r="F233" s="362">
        <f t="shared" si="6"/>
        <v>11.54</v>
      </c>
      <c r="G233" s="177">
        <f>VLOOKUP(A233,'INSUMOS SINAPI'!$A:$E,5,FALSE)</f>
        <v>11.54</v>
      </c>
      <c r="H233" s="178">
        <f t="shared" si="7"/>
        <v>0</v>
      </c>
    </row>
    <row r="234" spans="1:8" s="40" customFormat="1">
      <c r="A234" s="373">
        <v>12872</v>
      </c>
      <c r="B234" s="373" t="s">
        <v>206</v>
      </c>
      <c r="C234" s="374" t="s">
        <v>92</v>
      </c>
      <c r="D234" s="374" t="s">
        <v>97</v>
      </c>
      <c r="E234" s="375">
        <v>193.46</v>
      </c>
      <c r="F234" s="362">
        <f t="shared" si="6"/>
        <v>11.76</v>
      </c>
      <c r="G234" s="177">
        <f>VLOOKUP(A234,'INSUMOS SINAPI'!$A:$E,5,FALSE)</f>
        <v>11.76</v>
      </c>
      <c r="H234" s="178">
        <f t="shared" si="7"/>
        <v>0</v>
      </c>
    </row>
    <row r="235" spans="1:8" s="40" customFormat="1">
      <c r="A235" s="373">
        <v>12892</v>
      </c>
      <c r="B235" s="373" t="s">
        <v>328</v>
      </c>
      <c r="C235" s="374" t="s">
        <v>43</v>
      </c>
      <c r="D235" s="374" t="s">
        <v>98</v>
      </c>
      <c r="E235" s="375">
        <v>125.25</v>
      </c>
      <c r="F235" s="362">
        <f t="shared" si="6"/>
        <v>9</v>
      </c>
      <c r="G235" s="177">
        <f>VLOOKUP(A235,'INSUMOS SINAPI'!$A:$E,5,FALSE)</f>
        <v>9</v>
      </c>
      <c r="H235" s="178">
        <f t="shared" si="7"/>
        <v>0</v>
      </c>
    </row>
    <row r="236" spans="1:8" s="40" customFormat="1">
      <c r="A236" s="373">
        <v>12893</v>
      </c>
      <c r="B236" s="373" t="s">
        <v>329</v>
      </c>
      <c r="C236" s="374" t="s">
        <v>43</v>
      </c>
      <c r="D236" s="374" t="s">
        <v>98</v>
      </c>
      <c r="E236" s="375">
        <v>14.6</v>
      </c>
      <c r="F236" s="362">
        <f t="shared" si="6"/>
        <v>48</v>
      </c>
      <c r="G236" s="177">
        <f>VLOOKUP(A236,'INSUMOS SINAPI'!$A:$E,5,FALSE)</f>
        <v>48</v>
      </c>
      <c r="H236" s="178">
        <f t="shared" si="7"/>
        <v>0</v>
      </c>
    </row>
    <row r="237" spans="1:8" s="40" customFormat="1">
      <c r="A237" s="373">
        <v>13279</v>
      </c>
      <c r="B237" s="373" t="s">
        <v>6401</v>
      </c>
      <c r="C237" s="374" t="s">
        <v>43</v>
      </c>
      <c r="D237" s="374" t="s">
        <v>94</v>
      </c>
      <c r="E237" s="375">
        <v>8.19</v>
      </c>
      <c r="F237" s="362">
        <f t="shared" si="6"/>
        <v>12.43</v>
      </c>
      <c r="G237" s="177">
        <f>VLOOKUP(A237,'INSUMOS SINAPI'!$A:$E,5,FALSE)</f>
        <v>12.43</v>
      </c>
      <c r="H237" s="178">
        <f t="shared" si="7"/>
        <v>0</v>
      </c>
    </row>
    <row r="238" spans="1:8" s="40" customFormat="1">
      <c r="A238" s="373">
        <v>13388</v>
      </c>
      <c r="B238" s="373" t="s">
        <v>4131</v>
      </c>
      <c r="C238" s="374" t="s">
        <v>43</v>
      </c>
      <c r="D238" s="374" t="s">
        <v>94</v>
      </c>
      <c r="E238" s="375">
        <v>7.48</v>
      </c>
      <c r="F238" s="362">
        <f t="shared" si="6"/>
        <v>109.69</v>
      </c>
      <c r="G238" s="177">
        <f>VLOOKUP(A238,'INSUMOS SINAPI'!$A:$E,5,FALSE)</f>
        <v>109.69</v>
      </c>
      <c r="H238" s="178">
        <f t="shared" si="7"/>
        <v>0</v>
      </c>
    </row>
    <row r="239" spans="1:8" s="40" customFormat="1">
      <c r="A239" s="373">
        <v>13415</v>
      </c>
      <c r="B239" s="373" t="s">
        <v>4594</v>
      </c>
      <c r="C239" s="374" t="s">
        <v>43</v>
      </c>
      <c r="D239" s="374" t="s">
        <v>2</v>
      </c>
      <c r="E239" s="375">
        <v>5</v>
      </c>
      <c r="F239" s="362">
        <f t="shared" si="6"/>
        <v>44.9</v>
      </c>
      <c r="G239" s="177">
        <f>VLOOKUP(A239,'INSUMOS SINAPI'!$A:$E,5,FALSE)</f>
        <v>44.9</v>
      </c>
      <c r="H239" s="178">
        <f t="shared" si="7"/>
        <v>0</v>
      </c>
    </row>
    <row r="240" spans="1:8" s="40" customFormat="1">
      <c r="A240" s="373">
        <v>13416</v>
      </c>
      <c r="B240" s="373" t="s">
        <v>171</v>
      </c>
      <c r="C240" s="374" t="s">
        <v>43</v>
      </c>
      <c r="D240" s="374" t="s">
        <v>2</v>
      </c>
      <c r="E240" s="375">
        <v>1</v>
      </c>
      <c r="F240" s="362">
        <f t="shared" si="6"/>
        <v>37.18</v>
      </c>
      <c r="G240" s="177">
        <f>VLOOKUP(A240,'INSUMOS SINAPI'!$A:$E,5,FALSE)</f>
        <v>37.18</v>
      </c>
      <c r="H240" s="178">
        <f t="shared" si="7"/>
        <v>0</v>
      </c>
    </row>
    <row r="241" spans="1:9" s="40" customFormat="1">
      <c r="A241" s="373">
        <v>13458</v>
      </c>
      <c r="B241" s="373" t="s">
        <v>1549</v>
      </c>
      <c r="C241" s="374" t="s">
        <v>43</v>
      </c>
      <c r="D241" s="374" t="s">
        <v>2</v>
      </c>
      <c r="E241" s="375">
        <v>0</v>
      </c>
      <c r="F241" s="362">
        <f t="shared" si="6"/>
        <v>11971.23</v>
      </c>
      <c r="G241" s="177">
        <f>VLOOKUP(A241,'INSUMOS SINAPI'!$A:$E,5,FALSE)</f>
        <v>11971.23</v>
      </c>
      <c r="H241" s="178">
        <f t="shared" si="7"/>
        <v>0</v>
      </c>
    </row>
    <row r="242" spans="1:9" s="40" customFormat="1">
      <c r="A242" s="373">
        <v>13836</v>
      </c>
      <c r="B242" s="373" t="s">
        <v>254</v>
      </c>
      <c r="C242" s="374" t="s">
        <v>43</v>
      </c>
      <c r="D242" s="374" t="s">
        <v>2</v>
      </c>
      <c r="E242" s="375">
        <v>0</v>
      </c>
      <c r="F242" s="362">
        <f t="shared" si="6"/>
        <v>56150.02</v>
      </c>
      <c r="G242" s="177">
        <f>VLOOKUP(A242,'INSUMOS SINAPI'!$A:$E,5,FALSE)</f>
        <v>56150.02</v>
      </c>
      <c r="H242" s="178">
        <f t="shared" si="7"/>
        <v>0</v>
      </c>
    </row>
    <row r="243" spans="1:9" s="40" customFormat="1">
      <c r="A243" s="373">
        <v>13887</v>
      </c>
      <c r="B243" s="373" t="s">
        <v>204</v>
      </c>
      <c r="C243" s="374" t="s">
        <v>43</v>
      </c>
      <c r="D243" s="374" t="s">
        <v>2</v>
      </c>
      <c r="E243" s="375">
        <v>0</v>
      </c>
      <c r="F243" s="362">
        <f t="shared" si="6"/>
        <v>591.89</v>
      </c>
      <c r="G243" s="177">
        <f>VLOOKUP(A243,'INSUMOS SINAPI'!$A:$E,5,FALSE)</f>
        <v>591.89</v>
      </c>
      <c r="H243" s="178">
        <f t="shared" si="7"/>
        <v>0</v>
      </c>
    </row>
    <row r="244" spans="1:9" s="40" customFormat="1">
      <c r="A244" s="373">
        <v>13896</v>
      </c>
      <c r="B244" s="373" t="s">
        <v>294</v>
      </c>
      <c r="C244" s="374" t="s">
        <v>43</v>
      </c>
      <c r="D244" s="374" t="s">
        <v>2</v>
      </c>
      <c r="E244" s="375">
        <v>0</v>
      </c>
      <c r="F244" s="362">
        <f t="shared" si="6"/>
        <v>1973.59</v>
      </c>
      <c r="G244" s="177">
        <f>VLOOKUP(A244,'INSUMOS SINAPI'!$A:$E,5,FALSE)</f>
        <v>1973.59</v>
      </c>
      <c r="H244" s="178">
        <f t="shared" si="7"/>
        <v>0</v>
      </c>
    </row>
    <row r="245" spans="1:9">
      <c r="A245" s="373">
        <v>14489</v>
      </c>
      <c r="B245" s="373" t="s">
        <v>4058</v>
      </c>
      <c r="C245" s="374" t="s">
        <v>43</v>
      </c>
      <c r="D245" s="374" t="s">
        <v>2</v>
      </c>
      <c r="E245" s="375">
        <v>0</v>
      </c>
      <c r="F245" s="362">
        <f t="shared" si="6"/>
        <v>328183.11</v>
      </c>
      <c r="G245" s="177">
        <f>VLOOKUP(A245,'INSUMOS SINAPI'!$A:$E,5,FALSE)</f>
        <v>328183.11</v>
      </c>
      <c r="H245" s="178">
        <f t="shared" si="7"/>
        <v>0</v>
      </c>
      <c r="I245" s="40"/>
    </row>
    <row r="246" spans="1:9">
      <c r="A246" s="373">
        <v>14618</v>
      </c>
      <c r="B246" s="373" t="s">
        <v>205</v>
      </c>
      <c r="C246" s="374" t="s">
        <v>43</v>
      </c>
      <c r="D246" s="374" t="s">
        <v>2</v>
      </c>
      <c r="E246" s="375">
        <v>0</v>
      </c>
      <c r="F246" s="362">
        <f t="shared" si="6"/>
        <v>909.53</v>
      </c>
      <c r="G246" s="177">
        <f>VLOOKUP(A246,'INSUMOS SINAPI'!$A:$E,5,FALSE)</f>
        <v>909.53</v>
      </c>
      <c r="H246" s="178">
        <f t="shared" si="7"/>
        <v>0</v>
      </c>
      <c r="I246" s="40"/>
    </row>
    <row r="247" spans="1:9">
      <c r="A247" s="373">
        <v>20007</v>
      </c>
      <c r="B247" s="373" t="s">
        <v>253</v>
      </c>
      <c r="C247" s="374" t="s">
        <v>43</v>
      </c>
      <c r="D247" s="374" t="s">
        <v>78</v>
      </c>
      <c r="E247" s="375">
        <v>5.9</v>
      </c>
      <c r="F247" s="362">
        <f t="shared" si="6"/>
        <v>2.09</v>
      </c>
      <c r="G247" s="177">
        <f>VLOOKUP(A247,'INSUMOS SINAPI'!$A:$E,5,FALSE)</f>
        <v>2.09</v>
      </c>
      <c r="H247" s="178">
        <f t="shared" si="7"/>
        <v>0</v>
      </c>
      <c r="I247" s="40"/>
    </row>
    <row r="248" spans="1:9">
      <c r="A248" s="373">
        <v>20017</v>
      </c>
      <c r="B248" s="373" t="s">
        <v>6406</v>
      </c>
      <c r="C248" s="374" t="s">
        <v>43</v>
      </c>
      <c r="D248" s="374" t="s">
        <v>78</v>
      </c>
      <c r="E248" s="375">
        <v>104.4</v>
      </c>
      <c r="F248" s="362">
        <f t="shared" si="6"/>
        <v>2.72</v>
      </c>
      <c r="G248" s="177">
        <f>VLOOKUP(A248,'INSUMOS SINAPI'!$A:$E,5,FALSE)</f>
        <v>2.72</v>
      </c>
      <c r="H248" s="178">
        <f t="shared" si="7"/>
        <v>0</v>
      </c>
      <c r="I248" s="40"/>
    </row>
    <row r="249" spans="1:9">
      <c r="A249" s="373">
        <v>20020</v>
      </c>
      <c r="B249" s="373" t="s">
        <v>3346</v>
      </c>
      <c r="C249" s="374" t="s">
        <v>92</v>
      </c>
      <c r="D249" s="374" t="s">
        <v>97</v>
      </c>
      <c r="E249" s="375">
        <v>27.69</v>
      </c>
      <c r="F249" s="362">
        <f t="shared" si="6"/>
        <v>20.22</v>
      </c>
      <c r="G249" s="177">
        <f>VLOOKUP(A249,'INSUMOS SINAPI'!$A:$E,5,FALSE)</f>
        <v>20.22</v>
      </c>
      <c r="H249" s="178">
        <f t="shared" si="7"/>
        <v>0</v>
      </c>
      <c r="I249" s="40"/>
    </row>
    <row r="250" spans="1:9">
      <c r="A250" s="373">
        <v>20078</v>
      </c>
      <c r="B250" s="373" t="s">
        <v>3542</v>
      </c>
      <c r="C250" s="374" t="s">
        <v>43</v>
      </c>
      <c r="D250" s="374" t="s">
        <v>2</v>
      </c>
      <c r="E250" s="375">
        <v>0.94</v>
      </c>
      <c r="F250" s="362">
        <f t="shared" si="6"/>
        <v>19.940000000000001</v>
      </c>
      <c r="G250" s="177">
        <f>VLOOKUP(A250,'INSUMOS SINAPI'!$A:$E,5,FALSE)</f>
        <v>19.940000000000001</v>
      </c>
      <c r="H250" s="178">
        <f t="shared" si="7"/>
        <v>0</v>
      </c>
      <c r="I250" s="40"/>
    </row>
    <row r="251" spans="1:9">
      <c r="A251" s="373">
        <v>20083</v>
      </c>
      <c r="B251" s="373" t="s">
        <v>4143</v>
      </c>
      <c r="C251" s="374" t="s">
        <v>43</v>
      </c>
      <c r="D251" s="374" t="s">
        <v>2</v>
      </c>
      <c r="E251" s="375">
        <v>5.15</v>
      </c>
      <c r="F251" s="362">
        <f t="shared" si="6"/>
        <v>47.3</v>
      </c>
      <c r="G251" s="177">
        <f>VLOOKUP(A251,'INSUMOS SINAPI'!$A:$E,5,FALSE)</f>
        <v>47.3</v>
      </c>
      <c r="H251" s="178">
        <f t="shared" si="7"/>
        <v>0</v>
      </c>
      <c r="I251" s="40"/>
    </row>
    <row r="252" spans="1:9" ht="26.25" customHeight="1">
      <c r="A252" s="373">
        <v>20147</v>
      </c>
      <c r="B252" s="373" t="s">
        <v>2728</v>
      </c>
      <c r="C252" s="374" t="s">
        <v>43</v>
      </c>
      <c r="D252" s="374" t="s">
        <v>2</v>
      </c>
      <c r="E252" s="375">
        <v>17</v>
      </c>
      <c r="F252" s="362">
        <f t="shared" si="6"/>
        <v>3.9</v>
      </c>
      <c r="G252" s="177">
        <f>VLOOKUP(A252,'INSUMOS SINAPI'!$A:$E,5,FALSE)</f>
        <v>3.9</v>
      </c>
      <c r="H252" s="178">
        <f t="shared" si="7"/>
        <v>0</v>
      </c>
      <c r="I252" s="40"/>
    </row>
    <row r="253" spans="1:9" ht="27" customHeight="1">
      <c r="A253" s="373">
        <v>20156</v>
      </c>
      <c r="B253" s="373" t="s">
        <v>249</v>
      </c>
      <c r="C253" s="374" t="s">
        <v>43</v>
      </c>
      <c r="D253" s="374" t="s">
        <v>2</v>
      </c>
      <c r="E253" s="375">
        <v>12</v>
      </c>
      <c r="F253" s="362">
        <f t="shared" si="6"/>
        <v>10.95</v>
      </c>
      <c r="G253" s="177">
        <f>VLOOKUP(A253,'INSUMOS SINAPI'!$A:$E,5,FALSE)</f>
        <v>10.95</v>
      </c>
      <c r="H253" s="178">
        <f t="shared" si="7"/>
        <v>0</v>
      </c>
      <c r="I253" s="40"/>
    </row>
    <row r="254" spans="1:9">
      <c r="A254" s="373">
        <v>20231</v>
      </c>
      <c r="B254" s="373" t="s">
        <v>6743</v>
      </c>
      <c r="C254" s="374" t="s">
        <v>43</v>
      </c>
      <c r="D254" s="374" t="s">
        <v>78</v>
      </c>
      <c r="E254" s="375">
        <v>2.5</v>
      </c>
      <c r="F254" s="362">
        <f t="shared" si="6"/>
        <v>30.51</v>
      </c>
      <c r="G254" s="177">
        <f>VLOOKUP(A254,'INSUMOS SINAPI'!$A:$E,5,FALSE)</f>
        <v>30.51</v>
      </c>
      <c r="H254" s="178">
        <f t="shared" si="7"/>
        <v>0</v>
      </c>
      <c r="I254" s="40"/>
    </row>
    <row r="255" spans="1:9">
      <c r="A255" s="373">
        <v>20250</v>
      </c>
      <c r="B255" s="373" t="s">
        <v>4127</v>
      </c>
      <c r="C255" s="374" t="s">
        <v>43</v>
      </c>
      <c r="D255" s="374" t="s">
        <v>94</v>
      </c>
      <c r="E255" s="375">
        <v>2.37</v>
      </c>
      <c r="F255" s="362">
        <f t="shared" si="6"/>
        <v>7.75</v>
      </c>
      <c r="G255" s="177">
        <f>VLOOKUP(A255,'INSUMOS SINAPI'!$A:$E,5,FALSE)</f>
        <v>7.75</v>
      </c>
      <c r="H255" s="178">
        <f t="shared" si="7"/>
        <v>0</v>
      </c>
      <c r="I255" s="40"/>
    </row>
    <row r="256" spans="1:9" s="40" customFormat="1">
      <c r="A256" s="373">
        <v>20269</v>
      </c>
      <c r="B256" s="373" t="s">
        <v>2904</v>
      </c>
      <c r="C256" s="374" t="s">
        <v>43</v>
      </c>
      <c r="D256" s="374" t="s">
        <v>2</v>
      </c>
      <c r="E256" s="375">
        <v>5</v>
      </c>
      <c r="F256" s="362">
        <f t="shared" si="6"/>
        <v>75.69</v>
      </c>
      <c r="G256" s="177">
        <f>VLOOKUP(A256,'INSUMOS SINAPI'!$A:$E,5,FALSE)</f>
        <v>75.69</v>
      </c>
      <c r="H256" s="178">
        <f t="shared" si="7"/>
        <v>0</v>
      </c>
    </row>
    <row r="257" spans="1:8" s="40" customFormat="1">
      <c r="A257" s="373">
        <v>21012</v>
      </c>
      <c r="B257" s="373" t="s">
        <v>6484</v>
      </c>
      <c r="C257" s="374" t="s">
        <v>43</v>
      </c>
      <c r="D257" s="374" t="s">
        <v>78</v>
      </c>
      <c r="E257" s="375">
        <v>1.8</v>
      </c>
      <c r="F257" s="362">
        <f t="shared" si="6"/>
        <v>26.62</v>
      </c>
      <c r="G257" s="177">
        <f>VLOOKUP(A257,'INSUMOS SINAPI'!$A:$E,5,FALSE)</f>
        <v>26.62</v>
      </c>
      <c r="H257" s="178">
        <f t="shared" si="7"/>
        <v>0</v>
      </c>
    </row>
    <row r="258" spans="1:8" s="40" customFormat="1">
      <c r="A258" s="373">
        <v>21101</v>
      </c>
      <c r="B258" s="373" t="s">
        <v>3796</v>
      </c>
      <c r="C258" s="374" t="s">
        <v>43</v>
      </c>
      <c r="D258" s="374" t="s">
        <v>2</v>
      </c>
      <c r="E258" s="375">
        <v>3</v>
      </c>
      <c r="F258" s="362">
        <f t="shared" si="6"/>
        <v>12.42</v>
      </c>
      <c r="G258" s="177">
        <f>VLOOKUP(A258,'INSUMOS SINAPI'!$A:$E,5,FALSE)</f>
        <v>12.42</v>
      </c>
      <c r="H258" s="178">
        <f t="shared" si="7"/>
        <v>0</v>
      </c>
    </row>
    <row r="259" spans="1:8" s="40" customFormat="1">
      <c r="A259" s="373">
        <v>21127</v>
      </c>
      <c r="B259" s="373" t="s">
        <v>353</v>
      </c>
      <c r="C259" s="374" t="s">
        <v>43</v>
      </c>
      <c r="D259" s="374" t="s">
        <v>2</v>
      </c>
      <c r="E259" s="375">
        <v>37.32</v>
      </c>
      <c r="F259" s="362">
        <f t="shared" si="6"/>
        <v>3.21</v>
      </c>
      <c r="G259" s="177">
        <f>VLOOKUP(A259,'INSUMOS SINAPI'!$A:$E,5,FALSE)</f>
        <v>3.21</v>
      </c>
      <c r="H259" s="178">
        <f t="shared" si="7"/>
        <v>0</v>
      </c>
    </row>
    <row r="260" spans="1:8" s="40" customFormat="1">
      <c r="A260" s="373">
        <v>25931</v>
      </c>
      <c r="B260" s="373" t="s">
        <v>238</v>
      </c>
      <c r="C260" s="374" t="s">
        <v>43</v>
      </c>
      <c r="D260" s="374" t="s">
        <v>2</v>
      </c>
      <c r="E260" s="375">
        <v>2.1800000000000002</v>
      </c>
      <c r="F260" s="362">
        <f t="shared" ref="F260:F323" si="8">G260</f>
        <v>103.09</v>
      </c>
      <c r="G260" s="177">
        <f>VLOOKUP(A260,'INSUMOS SINAPI'!$A:$E,5,FALSE)</f>
        <v>103.09</v>
      </c>
      <c r="H260" s="178">
        <f t="shared" ref="H260:H323" si="9">F260-G260</f>
        <v>0</v>
      </c>
    </row>
    <row r="261" spans="1:8" s="40" customFormat="1">
      <c r="A261" s="373">
        <v>25951</v>
      </c>
      <c r="B261" s="373" t="s">
        <v>161</v>
      </c>
      <c r="C261" s="374" t="s">
        <v>43</v>
      </c>
      <c r="D261" s="374" t="s">
        <v>94</v>
      </c>
      <c r="E261" s="375">
        <v>11.37</v>
      </c>
      <c r="F261" s="362">
        <f t="shared" si="8"/>
        <v>1.99</v>
      </c>
      <c r="G261" s="177">
        <f>VLOOKUP(A261,'INSUMOS SINAPI'!$A:$E,5,FALSE)</f>
        <v>1.99</v>
      </c>
      <c r="H261" s="178">
        <f t="shared" si="9"/>
        <v>0</v>
      </c>
    </row>
    <row r="262" spans="1:8" s="40" customFormat="1">
      <c r="A262" s="373">
        <v>25954</v>
      </c>
      <c r="B262" s="373" t="s">
        <v>163</v>
      </c>
      <c r="C262" s="374" t="s">
        <v>43</v>
      </c>
      <c r="D262" s="374" t="s">
        <v>2</v>
      </c>
      <c r="E262" s="375">
        <v>0</v>
      </c>
      <c r="F262" s="362">
        <f t="shared" si="8"/>
        <v>1178365.6200000001</v>
      </c>
      <c r="G262" s="177">
        <f>VLOOKUP(A262,'INSUMOS SINAPI'!$A:$E,5,FALSE)</f>
        <v>1178365.6200000001</v>
      </c>
      <c r="H262" s="178">
        <f t="shared" si="9"/>
        <v>0</v>
      </c>
    </row>
    <row r="263" spans="1:8" s="40" customFormat="1">
      <c r="A263" s="373">
        <v>25957</v>
      </c>
      <c r="B263" s="373" t="s">
        <v>137</v>
      </c>
      <c r="C263" s="374" t="s">
        <v>92</v>
      </c>
      <c r="D263" s="374" t="s">
        <v>97</v>
      </c>
      <c r="E263" s="375">
        <v>163.65</v>
      </c>
      <c r="F263" s="362">
        <f t="shared" si="8"/>
        <v>16.75</v>
      </c>
      <c r="G263" s="177">
        <f>VLOOKUP(A263,'INSUMOS SINAPI'!$A:$E,5,FALSE)</f>
        <v>16.75</v>
      </c>
      <c r="H263" s="178">
        <f t="shared" si="9"/>
        <v>0</v>
      </c>
    </row>
    <row r="264" spans="1:8" s="40" customFormat="1">
      <c r="A264" s="373">
        <v>25963</v>
      </c>
      <c r="B264" s="373" t="s">
        <v>1300</v>
      </c>
      <c r="C264" s="374" t="s">
        <v>43</v>
      </c>
      <c r="D264" s="374" t="s">
        <v>94</v>
      </c>
      <c r="E264" s="375">
        <v>17.05</v>
      </c>
      <c r="F264" s="362">
        <f t="shared" si="8"/>
        <v>0.06</v>
      </c>
      <c r="G264" s="177">
        <f>VLOOKUP(A264,'INSUMOS SINAPI'!$A:$E,5,FALSE)</f>
        <v>0.06</v>
      </c>
      <c r="H264" s="178">
        <f t="shared" si="9"/>
        <v>0</v>
      </c>
    </row>
    <row r="265" spans="1:8" s="40" customFormat="1">
      <c r="A265" s="373">
        <v>25964</v>
      </c>
      <c r="B265" s="373" t="s">
        <v>142</v>
      </c>
      <c r="C265" s="374" t="s">
        <v>92</v>
      </c>
      <c r="D265" s="374" t="s">
        <v>97</v>
      </c>
      <c r="E265" s="375">
        <v>11.41</v>
      </c>
      <c r="F265" s="362">
        <f t="shared" si="8"/>
        <v>10.11</v>
      </c>
      <c r="G265" s="177">
        <f>VLOOKUP(A265,'INSUMOS SINAPI'!$A:$E,5,FALSE)</f>
        <v>10.11</v>
      </c>
      <c r="H265" s="178">
        <f t="shared" si="9"/>
        <v>0</v>
      </c>
    </row>
    <row r="266" spans="1:8" s="40" customFormat="1">
      <c r="A266" s="373">
        <v>25966</v>
      </c>
      <c r="B266" s="373" t="s">
        <v>3980</v>
      </c>
      <c r="C266" s="374" t="s">
        <v>43</v>
      </c>
      <c r="D266" s="374" t="s">
        <v>113</v>
      </c>
      <c r="E266" s="375">
        <v>13.51</v>
      </c>
      <c r="F266" s="362">
        <f t="shared" si="8"/>
        <v>13.63</v>
      </c>
      <c r="G266" s="177">
        <f>VLOOKUP(A266,'INSUMOS SINAPI'!$A:$E,5,FALSE)</f>
        <v>13.63</v>
      </c>
      <c r="H266" s="178">
        <f t="shared" si="9"/>
        <v>0</v>
      </c>
    </row>
    <row r="267" spans="1:8" s="40" customFormat="1">
      <c r="A267" s="373">
        <v>34356</v>
      </c>
      <c r="B267" s="373" t="s">
        <v>6744</v>
      </c>
      <c r="C267" s="374" t="s">
        <v>43</v>
      </c>
      <c r="D267" s="374" t="s">
        <v>94</v>
      </c>
      <c r="E267" s="375">
        <v>0.71</v>
      </c>
      <c r="F267" s="362">
        <f t="shared" si="8"/>
        <v>2.4</v>
      </c>
      <c r="G267" s="177">
        <f>VLOOKUP(A267,'INSUMOS SINAPI'!$A:$E,5,FALSE)</f>
        <v>2.4</v>
      </c>
      <c r="H267" s="178">
        <f t="shared" si="9"/>
        <v>0</v>
      </c>
    </row>
    <row r="268" spans="1:8" s="40" customFormat="1">
      <c r="A268" s="373">
        <v>34357</v>
      </c>
      <c r="B268" s="373" t="s">
        <v>6385</v>
      </c>
      <c r="C268" s="374" t="s">
        <v>43</v>
      </c>
      <c r="D268" s="374" t="s">
        <v>94</v>
      </c>
      <c r="E268" s="375">
        <v>77.900000000000006</v>
      </c>
      <c r="F268" s="362">
        <f t="shared" si="8"/>
        <v>2.67</v>
      </c>
      <c r="G268" s="177">
        <f>VLOOKUP(A268,'INSUMOS SINAPI'!$A:$E,5,FALSE)</f>
        <v>2.67</v>
      </c>
      <c r="H268" s="178">
        <f t="shared" si="9"/>
        <v>0</v>
      </c>
    </row>
    <row r="269" spans="1:8" s="40" customFormat="1">
      <c r="A269" s="373">
        <v>34360</v>
      </c>
      <c r="B269" s="373" t="s">
        <v>3605</v>
      </c>
      <c r="C269" s="374" t="s">
        <v>43</v>
      </c>
      <c r="D269" s="374" t="s">
        <v>94</v>
      </c>
      <c r="E269" s="375">
        <v>111.91</v>
      </c>
      <c r="F269" s="362">
        <f t="shared" si="8"/>
        <v>20.29</v>
      </c>
      <c r="G269" s="177">
        <f>VLOOKUP(A269,'INSUMOS SINAPI'!$A:$E,5,FALSE)</f>
        <v>20.29</v>
      </c>
      <c r="H269" s="178">
        <f t="shared" si="9"/>
        <v>0</v>
      </c>
    </row>
    <row r="270" spans="1:8" s="40" customFormat="1">
      <c r="A270" s="373">
        <v>34449</v>
      </c>
      <c r="B270" s="373" t="s">
        <v>251</v>
      </c>
      <c r="C270" s="374" t="s">
        <v>43</v>
      </c>
      <c r="D270" s="374" t="s">
        <v>94</v>
      </c>
      <c r="E270" s="375">
        <v>5.54</v>
      </c>
      <c r="F270" s="362">
        <f t="shared" si="8"/>
        <v>5.15</v>
      </c>
      <c r="G270" s="177">
        <f>VLOOKUP(A270,'INSUMOS SINAPI'!$A:$E,5,FALSE)</f>
        <v>5.15</v>
      </c>
      <c r="H270" s="178">
        <f t="shared" si="9"/>
        <v>0</v>
      </c>
    </row>
    <row r="271" spans="1:8" s="40" customFormat="1">
      <c r="A271" s="373">
        <v>34456</v>
      </c>
      <c r="B271" s="373" t="s">
        <v>246</v>
      </c>
      <c r="C271" s="374" t="s">
        <v>43</v>
      </c>
      <c r="D271" s="374" t="s">
        <v>94</v>
      </c>
      <c r="E271" s="375">
        <v>19.11</v>
      </c>
      <c r="F271" s="362">
        <f t="shared" si="8"/>
        <v>4.5599999999999996</v>
      </c>
      <c r="G271" s="177">
        <f>VLOOKUP(A271,'INSUMOS SINAPI'!$A:$E,5,FALSE)</f>
        <v>4.5599999999999996</v>
      </c>
      <c r="H271" s="178">
        <f t="shared" si="9"/>
        <v>0</v>
      </c>
    </row>
    <row r="272" spans="1:8" s="40" customFormat="1">
      <c r="A272" s="373">
        <v>34492</v>
      </c>
      <c r="B272" s="373" t="s">
        <v>223</v>
      </c>
      <c r="C272" s="374" t="s">
        <v>43</v>
      </c>
      <c r="D272" s="374" t="s">
        <v>93</v>
      </c>
      <c r="E272" s="375">
        <v>0.66</v>
      </c>
      <c r="F272" s="362">
        <f t="shared" si="8"/>
        <v>279.38</v>
      </c>
      <c r="G272" s="177">
        <f>VLOOKUP(A272,'INSUMOS SINAPI'!$A:$E,5,FALSE)</f>
        <v>279.38</v>
      </c>
      <c r="H272" s="178">
        <f t="shared" si="9"/>
        <v>0</v>
      </c>
    </row>
    <row r="273" spans="1:8" s="40" customFormat="1">
      <c r="A273" s="373">
        <v>34547</v>
      </c>
      <c r="B273" s="373" t="s">
        <v>6478</v>
      </c>
      <c r="C273" s="374" t="s">
        <v>43</v>
      </c>
      <c r="D273" s="374" t="s">
        <v>78</v>
      </c>
      <c r="E273" s="375">
        <v>7.85</v>
      </c>
      <c r="F273" s="362">
        <f t="shared" si="8"/>
        <v>1.97</v>
      </c>
      <c r="G273" s="177">
        <f>VLOOKUP(A273,'INSUMOS SINAPI'!$A:$E,5,FALSE)</f>
        <v>1.97</v>
      </c>
      <c r="H273" s="178">
        <f t="shared" si="9"/>
        <v>0</v>
      </c>
    </row>
    <row r="274" spans="1:8" s="40" customFormat="1">
      <c r="A274" s="373">
        <v>34557</v>
      </c>
      <c r="B274" s="373" t="s">
        <v>4409</v>
      </c>
      <c r="C274" s="374" t="s">
        <v>43</v>
      </c>
      <c r="D274" s="374" t="s">
        <v>78</v>
      </c>
      <c r="E274" s="375">
        <v>44.14</v>
      </c>
      <c r="F274" s="362">
        <f t="shared" si="8"/>
        <v>1.21</v>
      </c>
      <c r="G274" s="177">
        <f>VLOOKUP(A274,'INSUMOS SINAPI'!$A:$E,5,FALSE)</f>
        <v>1.21</v>
      </c>
      <c r="H274" s="178">
        <f t="shared" si="9"/>
        <v>0</v>
      </c>
    </row>
    <row r="275" spans="1:8" s="40" customFormat="1">
      <c r="A275" s="373">
        <v>34562</v>
      </c>
      <c r="B275" s="373" t="s">
        <v>278</v>
      </c>
      <c r="C275" s="374" t="s">
        <v>43</v>
      </c>
      <c r="D275" s="374" t="s">
        <v>94</v>
      </c>
      <c r="E275" s="375">
        <v>0.57999999999999996</v>
      </c>
      <c r="F275" s="362">
        <f t="shared" si="8"/>
        <v>10.35</v>
      </c>
      <c r="G275" s="177">
        <f>VLOOKUP(A275,'INSUMOS SINAPI'!$A:$E,5,FALSE)</f>
        <v>10.35</v>
      </c>
      <c r="H275" s="178">
        <f t="shared" si="9"/>
        <v>0</v>
      </c>
    </row>
    <row r="276" spans="1:8" s="40" customFormat="1">
      <c r="A276" s="373">
        <v>34627</v>
      </c>
      <c r="B276" s="373" t="s">
        <v>1175</v>
      </c>
      <c r="C276" s="374" t="s">
        <v>43</v>
      </c>
      <c r="D276" s="374" t="s">
        <v>78</v>
      </c>
      <c r="E276" s="375">
        <v>45</v>
      </c>
      <c r="F276" s="362">
        <f t="shared" si="8"/>
        <v>8.8000000000000007</v>
      </c>
      <c r="G276" s="177">
        <f>VLOOKUP(A276,'INSUMOS SINAPI'!$A:$E,5,FALSE)</f>
        <v>8.8000000000000007</v>
      </c>
      <c r="H276" s="178">
        <f t="shared" si="9"/>
        <v>0</v>
      </c>
    </row>
    <row r="277" spans="1:8" s="40" customFormat="1">
      <c r="A277" s="373">
        <v>34653</v>
      </c>
      <c r="B277" s="373" t="s">
        <v>357</v>
      </c>
      <c r="C277" s="374" t="s">
        <v>43</v>
      </c>
      <c r="D277" s="374" t="s">
        <v>2</v>
      </c>
      <c r="E277" s="375">
        <v>52</v>
      </c>
      <c r="F277" s="362">
        <f t="shared" si="8"/>
        <v>8.3699999999999992</v>
      </c>
      <c r="G277" s="177">
        <f>VLOOKUP(A277,'INSUMOS SINAPI'!$A:$E,5,FALSE)</f>
        <v>8.3699999999999992</v>
      </c>
      <c r="H277" s="178">
        <f t="shared" si="9"/>
        <v>0</v>
      </c>
    </row>
    <row r="278" spans="1:8" s="40" customFormat="1">
      <c r="A278" s="373">
        <v>34686</v>
      </c>
      <c r="B278" s="373" t="s">
        <v>6443</v>
      </c>
      <c r="C278" s="374" t="s">
        <v>43</v>
      </c>
      <c r="D278" s="374" t="s">
        <v>2</v>
      </c>
      <c r="E278" s="375">
        <v>3</v>
      </c>
      <c r="F278" s="362">
        <f t="shared" si="8"/>
        <v>12.42</v>
      </c>
      <c r="G278" s="177">
        <f>VLOOKUP(A278,'INSUMOS SINAPI'!$A:$E,5,FALSE)</f>
        <v>12.42</v>
      </c>
      <c r="H278" s="178">
        <f t="shared" si="9"/>
        <v>0</v>
      </c>
    </row>
    <row r="279" spans="1:8" s="40" customFormat="1">
      <c r="A279" s="373">
        <v>34709</v>
      </c>
      <c r="B279" s="373" t="s">
        <v>371</v>
      </c>
      <c r="C279" s="374" t="s">
        <v>43</v>
      </c>
      <c r="D279" s="374" t="s">
        <v>2</v>
      </c>
      <c r="E279" s="375">
        <v>4</v>
      </c>
      <c r="F279" s="362">
        <f t="shared" si="8"/>
        <v>58.83</v>
      </c>
      <c r="G279" s="177">
        <f>VLOOKUP(A279,'INSUMOS SINAPI'!$A:$E,5,FALSE)</f>
        <v>58.83</v>
      </c>
      <c r="H279" s="178">
        <f t="shared" si="9"/>
        <v>0</v>
      </c>
    </row>
    <row r="280" spans="1:8" s="40" customFormat="1">
      <c r="A280" s="373">
        <v>34723</v>
      </c>
      <c r="B280" s="373" t="s">
        <v>392</v>
      </c>
      <c r="C280" s="374" t="s">
        <v>43</v>
      </c>
      <c r="D280" s="374" t="s">
        <v>76</v>
      </c>
      <c r="E280" s="375">
        <v>0.35</v>
      </c>
      <c r="F280" s="362">
        <f t="shared" si="8"/>
        <v>462</v>
      </c>
      <c r="G280" s="177">
        <f>VLOOKUP(A280,'INSUMOS SINAPI'!$A:$E,5,FALSE)</f>
        <v>462</v>
      </c>
      <c r="H280" s="178">
        <f t="shared" si="9"/>
        <v>0</v>
      </c>
    </row>
    <row r="281" spans="1:8" s="40" customFormat="1">
      <c r="A281" s="373">
        <v>34794</v>
      </c>
      <c r="B281" s="373" t="s">
        <v>3280</v>
      </c>
      <c r="C281" s="374" t="s">
        <v>92</v>
      </c>
      <c r="D281" s="374" t="s">
        <v>97</v>
      </c>
      <c r="E281" s="375">
        <v>9</v>
      </c>
      <c r="F281" s="362">
        <f t="shared" si="8"/>
        <v>12.89</v>
      </c>
      <c r="G281" s="177">
        <f>VLOOKUP(A281,'INSUMOS SINAPI'!$A:$E,5,FALSE)</f>
        <v>12.89</v>
      </c>
      <c r="H281" s="178">
        <f t="shared" si="9"/>
        <v>0</v>
      </c>
    </row>
    <row r="282" spans="1:8" s="40" customFormat="1">
      <c r="A282" s="373">
        <v>36144</v>
      </c>
      <c r="B282" s="373" t="s">
        <v>4026</v>
      </c>
      <c r="C282" s="374" t="s">
        <v>43</v>
      </c>
      <c r="D282" s="374" t="s">
        <v>2</v>
      </c>
      <c r="E282" s="362">
        <v>1016.67</v>
      </c>
      <c r="F282" s="362">
        <f t="shared" si="8"/>
        <v>1.1200000000000001</v>
      </c>
      <c r="G282" s="177">
        <f>VLOOKUP(A282,'INSUMOS SINAPI'!$A:$E,5,FALSE)</f>
        <v>1.1200000000000001</v>
      </c>
      <c r="H282" s="178">
        <f t="shared" si="9"/>
        <v>0</v>
      </c>
    </row>
    <row r="283" spans="1:8" s="40" customFormat="1">
      <c r="A283" s="373">
        <v>36146</v>
      </c>
      <c r="B283" s="373" t="s">
        <v>3883</v>
      </c>
      <c r="C283" s="374" t="s">
        <v>43</v>
      </c>
      <c r="D283" s="374" t="s">
        <v>2</v>
      </c>
      <c r="E283" s="375">
        <v>11.31</v>
      </c>
      <c r="F283" s="362">
        <f t="shared" si="8"/>
        <v>170</v>
      </c>
      <c r="G283" s="177">
        <f>VLOOKUP(A283,'INSUMOS SINAPI'!$A:$E,5,FALSE)</f>
        <v>170</v>
      </c>
      <c r="H283" s="178">
        <f t="shared" si="9"/>
        <v>0</v>
      </c>
    </row>
    <row r="284" spans="1:8" s="40" customFormat="1">
      <c r="A284" s="373">
        <v>36149</v>
      </c>
      <c r="B284" s="373" t="s">
        <v>4647</v>
      </c>
      <c r="C284" s="374" t="s">
        <v>43</v>
      </c>
      <c r="D284" s="374" t="s">
        <v>2</v>
      </c>
      <c r="E284" s="375">
        <v>6.57</v>
      </c>
      <c r="F284" s="362">
        <f t="shared" si="8"/>
        <v>117.5</v>
      </c>
      <c r="G284" s="177">
        <f>VLOOKUP(A284,'INSUMOS SINAPI'!$A:$E,5,FALSE)</f>
        <v>117.5</v>
      </c>
      <c r="H284" s="178">
        <f t="shared" si="9"/>
        <v>0</v>
      </c>
    </row>
    <row r="285" spans="1:8" s="40" customFormat="1">
      <c r="A285" s="373">
        <v>36150</v>
      </c>
      <c r="B285" s="373" t="s">
        <v>780</v>
      </c>
      <c r="C285" s="374" t="s">
        <v>43</v>
      </c>
      <c r="D285" s="374" t="s">
        <v>2</v>
      </c>
      <c r="E285" s="375">
        <v>24.13</v>
      </c>
      <c r="F285" s="362">
        <f t="shared" si="8"/>
        <v>29.7</v>
      </c>
      <c r="G285" s="177">
        <f>VLOOKUP(A285,'INSUMOS SINAPI'!$A:$E,5,FALSE)</f>
        <v>29.7</v>
      </c>
      <c r="H285" s="178">
        <f t="shared" si="9"/>
        <v>0</v>
      </c>
    </row>
    <row r="286" spans="1:8" s="40" customFormat="1">
      <c r="A286" s="373">
        <v>36153</v>
      </c>
      <c r="B286" s="373" t="s">
        <v>4184</v>
      </c>
      <c r="C286" s="374" t="s">
        <v>43</v>
      </c>
      <c r="D286" s="374" t="s">
        <v>2</v>
      </c>
      <c r="E286" s="375">
        <v>9.8000000000000007</v>
      </c>
      <c r="F286" s="362">
        <f t="shared" si="8"/>
        <v>133.75</v>
      </c>
      <c r="G286" s="177">
        <f>VLOOKUP(A286,'INSUMOS SINAPI'!$A:$E,5,FALSE)</f>
        <v>133.75</v>
      </c>
      <c r="H286" s="178">
        <f t="shared" si="9"/>
        <v>0</v>
      </c>
    </row>
    <row r="287" spans="1:8" s="40" customFormat="1">
      <c r="A287" s="373">
        <v>36155</v>
      </c>
      <c r="B287" s="373" t="s">
        <v>126</v>
      </c>
      <c r="C287" s="374" t="s">
        <v>43</v>
      </c>
      <c r="D287" s="374" t="s">
        <v>76</v>
      </c>
      <c r="E287" s="375">
        <v>36.92</v>
      </c>
      <c r="F287" s="362">
        <f t="shared" si="8"/>
        <v>35.479999999999997</v>
      </c>
      <c r="G287" s="177">
        <f>VLOOKUP(A287,'INSUMOS SINAPI'!$A:$E,5,FALSE)</f>
        <v>35.479999999999997</v>
      </c>
      <c r="H287" s="178">
        <f t="shared" si="9"/>
        <v>0</v>
      </c>
    </row>
    <row r="288" spans="1:8" s="40" customFormat="1">
      <c r="A288" s="373">
        <v>36196</v>
      </c>
      <c r="B288" s="373" t="s">
        <v>215</v>
      </c>
      <c r="C288" s="374" t="s">
        <v>43</v>
      </c>
      <c r="D288" s="374" t="s">
        <v>76</v>
      </c>
      <c r="E288" s="375">
        <v>214.66</v>
      </c>
      <c r="F288" s="362">
        <f t="shared" si="8"/>
        <v>40.049999999999997</v>
      </c>
      <c r="G288" s="177">
        <f>VLOOKUP(A288,'INSUMOS SINAPI'!$A:$E,5,FALSE)</f>
        <v>40.049999999999997</v>
      </c>
      <c r="H288" s="178">
        <f t="shared" si="9"/>
        <v>0</v>
      </c>
    </row>
    <row r="289" spans="1:8" s="40" customFormat="1">
      <c r="A289" s="373">
        <v>36397</v>
      </c>
      <c r="B289" s="373" t="s">
        <v>188</v>
      </c>
      <c r="C289" s="374" t="s">
        <v>43</v>
      </c>
      <c r="D289" s="374" t="s">
        <v>2</v>
      </c>
      <c r="E289" s="375">
        <v>0</v>
      </c>
      <c r="F289" s="362">
        <f t="shared" si="8"/>
        <v>12203.38</v>
      </c>
      <c r="G289" s="177">
        <f>VLOOKUP(A289,'INSUMOS SINAPI'!$A:$E,5,FALSE)</f>
        <v>12203.38</v>
      </c>
      <c r="H289" s="178">
        <f t="shared" si="9"/>
        <v>0</v>
      </c>
    </row>
    <row r="290" spans="1:8" s="40" customFormat="1">
      <c r="A290" s="373">
        <v>36398</v>
      </c>
      <c r="B290" s="373" t="s">
        <v>301</v>
      </c>
      <c r="C290" s="374" t="s">
        <v>43</v>
      </c>
      <c r="D290" s="374" t="s">
        <v>2</v>
      </c>
      <c r="E290" s="375">
        <v>0</v>
      </c>
      <c r="F290" s="362">
        <f t="shared" si="8"/>
        <v>14832.2</v>
      </c>
      <c r="G290" s="177">
        <f>VLOOKUP(A290,'INSUMOS SINAPI'!$A:$E,5,FALSE)</f>
        <v>14832.2</v>
      </c>
      <c r="H290" s="178">
        <f t="shared" si="9"/>
        <v>0</v>
      </c>
    </row>
    <row r="291" spans="1:8" s="40" customFormat="1">
      <c r="A291" s="373">
        <v>36487</v>
      </c>
      <c r="B291" s="373" t="s">
        <v>200</v>
      </c>
      <c r="C291" s="374" t="s">
        <v>43</v>
      </c>
      <c r="D291" s="374" t="s">
        <v>2</v>
      </c>
      <c r="E291" s="375">
        <v>0</v>
      </c>
      <c r="F291" s="362">
        <f t="shared" si="8"/>
        <v>3897.08</v>
      </c>
      <c r="G291" s="177">
        <f>VLOOKUP(A291,'INSUMOS SINAPI'!$A:$E,5,FALSE)</f>
        <v>3897.08</v>
      </c>
      <c r="H291" s="178">
        <f t="shared" si="9"/>
        <v>0</v>
      </c>
    </row>
    <row r="292" spans="1:8" s="40" customFormat="1">
      <c r="A292" s="373">
        <v>36529</v>
      </c>
      <c r="B292" s="373" t="s">
        <v>2520</v>
      </c>
      <c r="C292" s="374" t="s">
        <v>43</v>
      </c>
      <c r="D292" s="374" t="s">
        <v>2</v>
      </c>
      <c r="E292" s="375">
        <v>0</v>
      </c>
      <c r="F292" s="362">
        <f t="shared" si="8"/>
        <v>29190.47</v>
      </c>
      <c r="G292" s="177">
        <f>VLOOKUP(A292,'INSUMOS SINAPI'!$A:$E,5,FALSE)</f>
        <v>29190.47</v>
      </c>
      <c r="H292" s="178">
        <f t="shared" si="9"/>
        <v>0</v>
      </c>
    </row>
    <row r="293" spans="1:8" s="40" customFormat="1">
      <c r="A293" s="373">
        <v>36888</v>
      </c>
      <c r="B293" s="373" t="s">
        <v>5384</v>
      </c>
      <c r="C293" s="374" t="s">
        <v>43</v>
      </c>
      <c r="D293" s="374" t="s">
        <v>78</v>
      </c>
      <c r="E293" s="375">
        <v>240.24</v>
      </c>
      <c r="F293" s="362">
        <f t="shared" si="8"/>
        <v>13.56</v>
      </c>
      <c r="G293" s="177">
        <f>VLOOKUP(A293,'INSUMOS SINAPI'!$A:$E,5,FALSE)</f>
        <v>13.56</v>
      </c>
      <c r="H293" s="178">
        <f t="shared" si="9"/>
        <v>0</v>
      </c>
    </row>
    <row r="294" spans="1:8" s="40" customFormat="1">
      <c r="A294" s="373">
        <v>37329</v>
      </c>
      <c r="B294" s="373" t="s">
        <v>182</v>
      </c>
      <c r="C294" s="374" t="s">
        <v>43</v>
      </c>
      <c r="D294" s="374" t="s">
        <v>94</v>
      </c>
      <c r="E294" s="375">
        <v>0.96</v>
      </c>
      <c r="F294" s="362">
        <f t="shared" si="8"/>
        <v>37.21</v>
      </c>
      <c r="G294" s="177">
        <f>VLOOKUP(A294,'INSUMOS SINAPI'!$A:$E,5,FALSE)</f>
        <v>37.21</v>
      </c>
      <c r="H294" s="178">
        <f t="shared" si="9"/>
        <v>0</v>
      </c>
    </row>
    <row r="295" spans="1:8" s="40" customFormat="1">
      <c r="A295" s="373">
        <v>37370</v>
      </c>
      <c r="B295" s="373" t="s">
        <v>104</v>
      </c>
      <c r="C295" s="374" t="s">
        <v>43</v>
      </c>
      <c r="D295" s="374" t="s">
        <v>97</v>
      </c>
      <c r="E295" s="362">
        <v>9111.5499999999993</v>
      </c>
      <c r="F295" s="362">
        <f t="shared" si="8"/>
        <v>1.7</v>
      </c>
      <c r="G295" s="177">
        <f>VLOOKUP(A295,'INSUMOS SINAPI'!$A:$E,5,FALSE)</f>
        <v>1.7</v>
      </c>
      <c r="H295" s="178">
        <f t="shared" si="9"/>
        <v>0</v>
      </c>
    </row>
    <row r="296" spans="1:8" s="40" customFormat="1">
      <c r="A296" s="373">
        <v>37371</v>
      </c>
      <c r="B296" s="373" t="s">
        <v>105</v>
      </c>
      <c r="C296" s="374" t="s">
        <v>43</v>
      </c>
      <c r="D296" s="374" t="s">
        <v>97</v>
      </c>
      <c r="E296" s="362">
        <v>9111.5499999999993</v>
      </c>
      <c r="F296" s="362">
        <f t="shared" si="8"/>
        <v>0.64</v>
      </c>
      <c r="G296" s="177">
        <f>VLOOKUP(A296,'INSUMOS SINAPI'!$A:$E,5,FALSE)</f>
        <v>0.64</v>
      </c>
      <c r="H296" s="178">
        <f t="shared" si="9"/>
        <v>0</v>
      </c>
    </row>
    <row r="297" spans="1:8" s="40" customFormat="1">
      <c r="A297" s="373">
        <v>37372</v>
      </c>
      <c r="B297" s="373" t="s">
        <v>106</v>
      </c>
      <c r="C297" s="374" t="s">
        <v>43</v>
      </c>
      <c r="D297" s="374" t="s">
        <v>97</v>
      </c>
      <c r="E297" s="362">
        <v>9111.5499999999993</v>
      </c>
      <c r="F297" s="362">
        <f t="shared" si="8"/>
        <v>0.37</v>
      </c>
      <c r="G297" s="177">
        <f>VLOOKUP(A297,'INSUMOS SINAPI'!$A:$E,5,FALSE)</f>
        <v>0.37</v>
      </c>
      <c r="H297" s="178">
        <f t="shared" si="9"/>
        <v>0</v>
      </c>
    </row>
    <row r="298" spans="1:8" s="40" customFormat="1">
      <c r="A298" s="373">
        <v>37373</v>
      </c>
      <c r="B298" s="373" t="s">
        <v>107</v>
      </c>
      <c r="C298" s="374" t="s">
        <v>43</v>
      </c>
      <c r="D298" s="374" t="s">
        <v>97</v>
      </c>
      <c r="E298" s="362">
        <v>9111.5499999999993</v>
      </c>
      <c r="F298" s="362">
        <f t="shared" si="8"/>
        <v>0.02</v>
      </c>
      <c r="G298" s="177">
        <f>VLOOKUP(A298,'INSUMOS SINAPI'!$A:$E,5,FALSE)</f>
        <v>0.02</v>
      </c>
      <c r="H298" s="178">
        <f t="shared" si="9"/>
        <v>0</v>
      </c>
    </row>
    <row r="299" spans="1:8" s="40" customFormat="1">
      <c r="A299" s="373">
        <v>37395</v>
      </c>
      <c r="B299" s="373" t="s">
        <v>265</v>
      </c>
      <c r="C299" s="374" t="s">
        <v>43</v>
      </c>
      <c r="D299" s="374" t="s">
        <v>167</v>
      </c>
      <c r="E299" s="375">
        <v>0.71</v>
      </c>
      <c r="F299" s="362">
        <f t="shared" si="8"/>
        <v>43.29</v>
      </c>
      <c r="G299" s="177">
        <f>VLOOKUP(A299,'INSUMOS SINAPI'!$A:$E,5,FALSE)</f>
        <v>43.29</v>
      </c>
      <c r="H299" s="178">
        <f t="shared" si="9"/>
        <v>0</v>
      </c>
    </row>
    <row r="300" spans="1:8" s="40" customFormat="1">
      <c r="A300" s="373">
        <v>37401</v>
      </c>
      <c r="B300" s="373" t="s">
        <v>153</v>
      </c>
      <c r="C300" s="374" t="s">
        <v>43</v>
      </c>
      <c r="D300" s="374" t="s">
        <v>2</v>
      </c>
      <c r="E300" s="375">
        <v>2</v>
      </c>
      <c r="F300" s="362">
        <f t="shared" si="8"/>
        <v>53.74</v>
      </c>
      <c r="G300" s="177">
        <f>VLOOKUP(A300,'INSUMOS SINAPI'!$A:$E,5,FALSE)</f>
        <v>53.74</v>
      </c>
      <c r="H300" s="178">
        <f t="shared" si="9"/>
        <v>0</v>
      </c>
    </row>
    <row r="301" spans="1:8" s="40" customFormat="1">
      <c r="A301" s="373">
        <v>37402</v>
      </c>
      <c r="B301" s="373" t="s">
        <v>233</v>
      </c>
      <c r="C301" s="374" t="s">
        <v>43</v>
      </c>
      <c r="D301" s="374" t="s">
        <v>2</v>
      </c>
      <c r="E301" s="375">
        <v>7.04</v>
      </c>
      <c r="F301" s="362">
        <f t="shared" si="8"/>
        <v>39.29</v>
      </c>
      <c r="G301" s="177">
        <f>VLOOKUP(A301,'INSUMOS SINAPI'!$A:$E,5,FALSE)</f>
        <v>39.29</v>
      </c>
      <c r="H301" s="178">
        <f t="shared" si="9"/>
        <v>0</v>
      </c>
    </row>
    <row r="302" spans="1:8" s="40" customFormat="1">
      <c r="A302" s="373">
        <v>37539</v>
      </c>
      <c r="B302" s="373" t="s">
        <v>3703</v>
      </c>
      <c r="C302" s="374" t="s">
        <v>43</v>
      </c>
      <c r="D302" s="374" t="s">
        <v>2</v>
      </c>
      <c r="E302" s="375">
        <v>1.25</v>
      </c>
      <c r="F302" s="362">
        <f t="shared" si="8"/>
        <v>21</v>
      </c>
      <c r="G302" s="177">
        <f>VLOOKUP(A302,'INSUMOS SINAPI'!$A:$E,5,FALSE)</f>
        <v>21</v>
      </c>
      <c r="H302" s="178">
        <f t="shared" si="9"/>
        <v>0</v>
      </c>
    </row>
    <row r="303" spans="1:8" s="40" customFormat="1">
      <c r="A303" s="373">
        <v>37544</v>
      </c>
      <c r="B303" s="373" t="s">
        <v>201</v>
      </c>
      <c r="C303" s="374" t="s">
        <v>43</v>
      </c>
      <c r="D303" s="374" t="s">
        <v>2</v>
      </c>
      <c r="E303" s="375">
        <v>0</v>
      </c>
      <c r="F303" s="362">
        <f t="shared" si="8"/>
        <v>7951.45</v>
      </c>
      <c r="G303" s="177">
        <f>VLOOKUP(A303,'INSUMOS SINAPI'!$A:$E,5,FALSE)</f>
        <v>7951.45</v>
      </c>
      <c r="H303" s="178">
        <f t="shared" si="9"/>
        <v>0</v>
      </c>
    </row>
    <row r="304" spans="1:8" s="40" customFormat="1">
      <c r="A304" s="373">
        <v>37556</v>
      </c>
      <c r="B304" s="373" t="s">
        <v>3701</v>
      </c>
      <c r="C304" s="374" t="s">
        <v>43</v>
      </c>
      <c r="D304" s="374" t="s">
        <v>2</v>
      </c>
      <c r="E304" s="375">
        <v>8.2799999999999994</v>
      </c>
      <c r="F304" s="362">
        <f t="shared" si="8"/>
        <v>24.29</v>
      </c>
      <c r="G304" s="177">
        <f>VLOOKUP(A304,'INSUMOS SINAPI'!$A:$E,5,FALSE)</f>
        <v>24.29</v>
      </c>
      <c r="H304" s="178">
        <f t="shared" si="9"/>
        <v>0</v>
      </c>
    </row>
    <row r="305" spans="1:8" s="40" customFormat="1">
      <c r="A305" s="373">
        <v>37557</v>
      </c>
      <c r="B305" s="373" t="s">
        <v>3700</v>
      </c>
      <c r="C305" s="374" t="s">
        <v>43</v>
      </c>
      <c r="D305" s="374" t="s">
        <v>2</v>
      </c>
      <c r="E305" s="375">
        <v>1.21</v>
      </c>
      <c r="F305" s="362">
        <f t="shared" si="8"/>
        <v>12.55</v>
      </c>
      <c r="G305" s="177">
        <f>VLOOKUP(A305,'INSUMOS SINAPI'!$A:$E,5,FALSE)</f>
        <v>12.55</v>
      </c>
      <c r="H305" s="178">
        <f t="shared" si="9"/>
        <v>0</v>
      </c>
    </row>
    <row r="306" spans="1:8" s="40" customFormat="1">
      <c r="A306" s="373">
        <v>37558</v>
      </c>
      <c r="B306" s="373" t="s">
        <v>3704</v>
      </c>
      <c r="C306" s="374" t="s">
        <v>43</v>
      </c>
      <c r="D306" s="374" t="s">
        <v>2</v>
      </c>
      <c r="E306" s="375">
        <v>20.59</v>
      </c>
      <c r="F306" s="362">
        <f t="shared" si="8"/>
        <v>39.15</v>
      </c>
      <c r="G306" s="177">
        <f>VLOOKUP(A306,'INSUMOS SINAPI'!$A:$E,5,FALSE)</f>
        <v>39.15</v>
      </c>
      <c r="H306" s="178">
        <f t="shared" si="9"/>
        <v>0</v>
      </c>
    </row>
    <row r="307" spans="1:8" s="40" customFormat="1">
      <c r="A307" s="373">
        <v>37559</v>
      </c>
      <c r="B307" s="373" t="s">
        <v>3702</v>
      </c>
      <c r="C307" s="374" t="s">
        <v>43</v>
      </c>
      <c r="D307" s="374" t="s">
        <v>2</v>
      </c>
      <c r="E307" s="375">
        <v>1.25</v>
      </c>
      <c r="F307" s="362">
        <f t="shared" si="8"/>
        <v>29.79</v>
      </c>
      <c r="G307" s="177">
        <f>VLOOKUP(A307,'INSUMOS SINAPI'!$A:$E,5,FALSE)</f>
        <v>29.79</v>
      </c>
      <c r="H307" s="178">
        <f t="shared" si="9"/>
        <v>0</v>
      </c>
    </row>
    <row r="308" spans="1:8" s="40" customFormat="1">
      <c r="A308" s="373">
        <v>37560</v>
      </c>
      <c r="B308" s="373" t="s">
        <v>3699</v>
      </c>
      <c r="C308" s="374" t="s">
        <v>43</v>
      </c>
      <c r="D308" s="374" t="s">
        <v>2</v>
      </c>
      <c r="E308" s="375">
        <v>6</v>
      </c>
      <c r="F308" s="362">
        <f t="shared" si="8"/>
        <v>41.34</v>
      </c>
      <c r="G308" s="177">
        <f>VLOOKUP(A308,'INSUMOS SINAPI'!$A:$E,5,FALSE)</f>
        <v>41.34</v>
      </c>
      <c r="H308" s="178">
        <f t="shared" si="9"/>
        <v>0</v>
      </c>
    </row>
    <row r="309" spans="1:8" s="40" customFormat="1">
      <c r="A309" s="373">
        <v>37588</v>
      </c>
      <c r="B309" s="373" t="s">
        <v>283</v>
      </c>
      <c r="C309" s="374" t="s">
        <v>43</v>
      </c>
      <c r="D309" s="374" t="s">
        <v>2</v>
      </c>
      <c r="E309" s="375">
        <v>5</v>
      </c>
      <c r="F309" s="362">
        <f t="shared" si="8"/>
        <v>20.29</v>
      </c>
      <c r="G309" s="177">
        <f>VLOOKUP(A309,'INSUMOS SINAPI'!$A:$E,5,FALSE)</f>
        <v>20.29</v>
      </c>
      <c r="H309" s="178">
        <f t="shared" si="9"/>
        <v>0</v>
      </c>
    </row>
    <row r="310" spans="1:8" s="40" customFormat="1">
      <c r="A310" s="373">
        <v>37590</v>
      </c>
      <c r="B310" s="373" t="s">
        <v>4172</v>
      </c>
      <c r="C310" s="374" t="s">
        <v>43</v>
      </c>
      <c r="D310" s="374" t="s">
        <v>2</v>
      </c>
      <c r="E310" s="375">
        <v>10</v>
      </c>
      <c r="F310" s="362">
        <f t="shared" si="8"/>
        <v>22.74</v>
      </c>
      <c r="G310" s="177">
        <f>VLOOKUP(A310,'INSUMOS SINAPI'!$A:$E,5,FALSE)</f>
        <v>22.74</v>
      </c>
      <c r="H310" s="178">
        <f t="shared" si="9"/>
        <v>0</v>
      </c>
    </row>
    <row r="311" spans="1:8" s="40" customFormat="1">
      <c r="A311" s="373">
        <v>37591</v>
      </c>
      <c r="B311" s="373" t="s">
        <v>247</v>
      </c>
      <c r="C311" s="374" t="s">
        <v>43</v>
      </c>
      <c r="D311" s="374" t="s">
        <v>2</v>
      </c>
      <c r="E311" s="375">
        <v>2</v>
      </c>
      <c r="F311" s="362">
        <f t="shared" si="8"/>
        <v>31.65</v>
      </c>
      <c r="G311" s="177">
        <f>VLOOKUP(A311,'INSUMOS SINAPI'!$A:$E,5,FALSE)</f>
        <v>31.65</v>
      </c>
      <c r="H311" s="178">
        <f t="shared" si="9"/>
        <v>0</v>
      </c>
    </row>
    <row r="312" spans="1:8" s="40" customFormat="1">
      <c r="A312" s="373">
        <v>37623</v>
      </c>
      <c r="B312" s="373" t="s">
        <v>6368</v>
      </c>
      <c r="C312" s="374" t="s">
        <v>92</v>
      </c>
      <c r="D312" s="374" t="s">
        <v>97</v>
      </c>
      <c r="E312" s="375">
        <v>107.2</v>
      </c>
      <c r="F312" s="362">
        <f t="shared" si="8"/>
        <v>9.94</v>
      </c>
      <c r="G312" s="177">
        <f>VLOOKUP(A312,'INSUMOS SINAPI'!$A:$E,5,FALSE)</f>
        <v>9.94</v>
      </c>
      <c r="H312" s="178">
        <f t="shared" si="9"/>
        <v>0</v>
      </c>
    </row>
    <row r="313" spans="1:8" s="40" customFormat="1">
      <c r="A313" s="373">
        <v>37733</v>
      </c>
      <c r="B313" s="373" t="s">
        <v>305</v>
      </c>
      <c r="C313" s="374" t="s">
        <v>43</v>
      </c>
      <c r="D313" s="374" t="s">
        <v>2</v>
      </c>
      <c r="E313" s="375">
        <v>0</v>
      </c>
      <c r="F313" s="362">
        <f t="shared" si="8"/>
        <v>27342.65</v>
      </c>
      <c r="G313" s="177">
        <f>VLOOKUP(A313,'INSUMOS SINAPI'!$A:$E,5,FALSE)</f>
        <v>27342.65</v>
      </c>
      <c r="H313" s="178">
        <f t="shared" si="9"/>
        <v>0</v>
      </c>
    </row>
    <row r="314" spans="1:8" s="40" customFormat="1">
      <c r="A314" s="373">
        <v>37736</v>
      </c>
      <c r="B314" s="373" t="s">
        <v>4223</v>
      </c>
      <c r="C314" s="374" t="s">
        <v>43</v>
      </c>
      <c r="D314" s="374" t="s">
        <v>2</v>
      </c>
      <c r="E314" s="375">
        <v>0</v>
      </c>
      <c r="F314" s="362">
        <f t="shared" si="8"/>
        <v>39000</v>
      </c>
      <c r="G314" s="177">
        <f>VLOOKUP(A314,'INSUMOS SINAPI'!$A:$E,5,FALSE)</f>
        <v>39000</v>
      </c>
      <c r="H314" s="178">
        <f t="shared" si="9"/>
        <v>0</v>
      </c>
    </row>
    <row r="315" spans="1:8" s="40" customFormat="1">
      <c r="A315" s="373">
        <v>37747</v>
      </c>
      <c r="B315" s="373" t="s">
        <v>1334</v>
      </c>
      <c r="C315" s="374" t="s">
        <v>43</v>
      </c>
      <c r="D315" s="374" t="s">
        <v>2</v>
      </c>
      <c r="E315" s="375">
        <v>0</v>
      </c>
      <c r="F315" s="362">
        <f t="shared" si="8"/>
        <v>237870.12</v>
      </c>
      <c r="G315" s="177">
        <f>VLOOKUP(A315,'INSUMOS SINAPI'!$A:$E,5,FALSE)</f>
        <v>237870.12</v>
      </c>
      <c r="H315" s="178">
        <f t="shared" si="9"/>
        <v>0</v>
      </c>
    </row>
    <row r="316" spans="1:8" s="40" customFormat="1">
      <c r="A316" s="373">
        <v>37752</v>
      </c>
      <c r="B316" s="373" t="s">
        <v>284</v>
      </c>
      <c r="C316" s="374" t="s">
        <v>43</v>
      </c>
      <c r="D316" s="374" t="s">
        <v>2</v>
      </c>
      <c r="E316" s="375">
        <v>0</v>
      </c>
      <c r="F316" s="362">
        <f t="shared" si="8"/>
        <v>204244.8</v>
      </c>
      <c r="G316" s="177">
        <f>VLOOKUP(A316,'INSUMOS SINAPI'!$A:$E,5,FALSE)</f>
        <v>204244.8</v>
      </c>
      <c r="H316" s="178">
        <f t="shared" si="9"/>
        <v>0</v>
      </c>
    </row>
    <row r="317" spans="1:8" s="40" customFormat="1">
      <c r="A317" s="373">
        <v>37760</v>
      </c>
      <c r="B317" s="373" t="s">
        <v>1326</v>
      </c>
      <c r="C317" s="374" t="s">
        <v>43</v>
      </c>
      <c r="D317" s="374" t="s">
        <v>2</v>
      </c>
      <c r="E317" s="375">
        <v>0</v>
      </c>
      <c r="F317" s="362">
        <f t="shared" si="8"/>
        <v>215086.06</v>
      </c>
      <c r="G317" s="177">
        <f>VLOOKUP(A317,'INSUMOS SINAPI'!$A:$E,5,FALSE)</f>
        <v>215086.06</v>
      </c>
      <c r="H317" s="178">
        <f t="shared" si="9"/>
        <v>0</v>
      </c>
    </row>
    <row r="318" spans="1:8" s="40" customFormat="1">
      <c r="A318" s="373">
        <v>38094</v>
      </c>
      <c r="B318" s="373" t="s">
        <v>367</v>
      </c>
      <c r="C318" s="374" t="s">
        <v>43</v>
      </c>
      <c r="D318" s="374" t="s">
        <v>2</v>
      </c>
      <c r="E318" s="375">
        <v>98</v>
      </c>
      <c r="F318" s="362">
        <f t="shared" si="8"/>
        <v>1.9</v>
      </c>
      <c r="G318" s="177">
        <f>VLOOKUP(A318,'INSUMOS SINAPI'!$A:$E,5,FALSE)</f>
        <v>1.9</v>
      </c>
      <c r="H318" s="178">
        <f t="shared" si="9"/>
        <v>0</v>
      </c>
    </row>
    <row r="319" spans="1:8" s="40" customFormat="1">
      <c r="A319" s="373">
        <v>38099</v>
      </c>
      <c r="B319" s="373" t="s">
        <v>368</v>
      </c>
      <c r="C319" s="374" t="s">
        <v>43</v>
      </c>
      <c r="D319" s="374" t="s">
        <v>2</v>
      </c>
      <c r="E319" s="375">
        <v>98</v>
      </c>
      <c r="F319" s="362">
        <f t="shared" si="8"/>
        <v>0.98</v>
      </c>
      <c r="G319" s="177">
        <f>VLOOKUP(A319,'INSUMOS SINAPI'!$A:$E,5,FALSE)</f>
        <v>0.98</v>
      </c>
      <c r="H319" s="178">
        <f t="shared" si="9"/>
        <v>0</v>
      </c>
    </row>
    <row r="320" spans="1:8" s="40" customFormat="1">
      <c r="A320" s="373">
        <v>38101</v>
      </c>
      <c r="B320" s="373" t="s">
        <v>369</v>
      </c>
      <c r="C320" s="374" t="s">
        <v>43</v>
      </c>
      <c r="D320" s="374" t="s">
        <v>2</v>
      </c>
      <c r="E320" s="375">
        <v>168</v>
      </c>
      <c r="F320" s="362">
        <f t="shared" si="8"/>
        <v>5.0999999999999996</v>
      </c>
      <c r="G320" s="177">
        <f>VLOOKUP(A320,'INSUMOS SINAPI'!$A:$E,5,FALSE)</f>
        <v>5.0999999999999996</v>
      </c>
      <c r="H320" s="178">
        <f t="shared" si="9"/>
        <v>0</v>
      </c>
    </row>
    <row r="321" spans="1:8" s="40" customFormat="1">
      <c r="A321" s="373">
        <v>38102</v>
      </c>
      <c r="B321" s="373" t="s">
        <v>6449</v>
      </c>
      <c r="C321" s="374" t="s">
        <v>43</v>
      </c>
      <c r="D321" s="374" t="s">
        <v>2</v>
      </c>
      <c r="E321" s="375">
        <v>11</v>
      </c>
      <c r="F321" s="362">
        <f t="shared" si="8"/>
        <v>6.53</v>
      </c>
      <c r="G321" s="177">
        <f>VLOOKUP(A321,'INSUMOS SINAPI'!$A:$E,5,FALSE)</f>
        <v>6.53</v>
      </c>
      <c r="H321" s="178">
        <f t="shared" si="9"/>
        <v>0</v>
      </c>
    </row>
    <row r="322" spans="1:8" s="40" customFormat="1">
      <c r="A322" s="373">
        <v>38112</v>
      </c>
      <c r="B322" s="373" t="s">
        <v>379</v>
      </c>
      <c r="C322" s="374" t="s">
        <v>43</v>
      </c>
      <c r="D322" s="374" t="s">
        <v>2</v>
      </c>
      <c r="E322" s="375">
        <v>25</v>
      </c>
      <c r="F322" s="362">
        <f t="shared" si="8"/>
        <v>4.4800000000000004</v>
      </c>
      <c r="G322" s="177">
        <f>VLOOKUP(A322,'INSUMOS SINAPI'!$A:$E,5,FALSE)</f>
        <v>4.4800000000000004</v>
      </c>
      <c r="H322" s="178">
        <f t="shared" si="9"/>
        <v>0</v>
      </c>
    </row>
    <row r="323" spans="1:8" s="40" customFormat="1">
      <c r="A323" s="373">
        <v>38113</v>
      </c>
      <c r="B323" s="373" t="s">
        <v>380</v>
      </c>
      <c r="C323" s="374" t="s">
        <v>43</v>
      </c>
      <c r="D323" s="374" t="s">
        <v>2</v>
      </c>
      <c r="E323" s="375">
        <v>14</v>
      </c>
      <c r="F323" s="362">
        <f t="shared" si="8"/>
        <v>5.84</v>
      </c>
      <c r="G323" s="177">
        <f>VLOOKUP(A323,'INSUMOS SINAPI'!$A:$E,5,FALSE)</f>
        <v>5.84</v>
      </c>
      <c r="H323" s="178">
        <f t="shared" si="9"/>
        <v>0</v>
      </c>
    </row>
    <row r="324" spans="1:8" s="40" customFormat="1">
      <c r="A324" s="373">
        <v>38125</v>
      </c>
      <c r="B324" s="373" t="s">
        <v>220</v>
      </c>
      <c r="C324" s="374" t="s">
        <v>43</v>
      </c>
      <c r="D324" s="374" t="s">
        <v>94</v>
      </c>
      <c r="E324" s="375">
        <v>341.04</v>
      </c>
      <c r="F324" s="362">
        <f t="shared" ref="F324:F360" si="10">G324</f>
        <v>0.95</v>
      </c>
      <c r="G324" s="177">
        <f>VLOOKUP(A324,'INSUMOS SINAPI'!$A:$E,5,FALSE)</f>
        <v>0.95</v>
      </c>
      <c r="H324" s="178">
        <f t="shared" ref="H324:H387" si="11">F324-G324</f>
        <v>0</v>
      </c>
    </row>
    <row r="325" spans="1:8" s="40" customFormat="1">
      <c r="A325" s="373">
        <v>38382</v>
      </c>
      <c r="B325" s="373" t="s">
        <v>2915</v>
      </c>
      <c r="C325" s="374" t="s">
        <v>43</v>
      </c>
      <c r="D325" s="374" t="s">
        <v>2</v>
      </c>
      <c r="E325" s="375">
        <v>24.41</v>
      </c>
      <c r="F325" s="362">
        <f t="shared" si="10"/>
        <v>7.37</v>
      </c>
      <c r="G325" s="177">
        <f>VLOOKUP(A325,'INSUMOS SINAPI'!$A:$E,5,FALSE)</f>
        <v>7.37</v>
      </c>
      <c r="H325" s="178">
        <f t="shared" si="11"/>
        <v>0</v>
      </c>
    </row>
    <row r="326" spans="1:8" s="40" customFormat="1">
      <c r="A326" s="373">
        <v>38383</v>
      </c>
      <c r="B326" s="373" t="s">
        <v>6471</v>
      </c>
      <c r="C326" s="374" t="s">
        <v>43</v>
      </c>
      <c r="D326" s="374" t="s">
        <v>2</v>
      </c>
      <c r="E326" s="375">
        <v>28.92</v>
      </c>
      <c r="F326" s="362">
        <f t="shared" si="10"/>
        <v>1.38</v>
      </c>
      <c r="G326" s="177">
        <f>VLOOKUP(A326,'INSUMOS SINAPI'!$A:$E,5,FALSE)</f>
        <v>1.38</v>
      </c>
      <c r="H326" s="178">
        <f t="shared" si="11"/>
        <v>0</v>
      </c>
    </row>
    <row r="327" spans="1:8" s="40" customFormat="1">
      <c r="A327" s="373">
        <v>38390</v>
      </c>
      <c r="B327" s="373" t="s">
        <v>4067</v>
      </c>
      <c r="C327" s="374" t="s">
        <v>43</v>
      </c>
      <c r="D327" s="374" t="s">
        <v>2</v>
      </c>
      <c r="E327" s="375">
        <v>13.51</v>
      </c>
      <c r="F327" s="362">
        <f t="shared" si="10"/>
        <v>22.22</v>
      </c>
      <c r="G327" s="177">
        <f>VLOOKUP(A327,'INSUMOS SINAPI'!$A:$E,5,FALSE)</f>
        <v>22.22</v>
      </c>
      <c r="H327" s="178">
        <f t="shared" si="11"/>
        <v>0</v>
      </c>
    </row>
    <row r="328" spans="1:8" s="40" customFormat="1">
      <c r="A328" s="373">
        <v>38393</v>
      </c>
      <c r="B328" s="373" t="s">
        <v>4066</v>
      </c>
      <c r="C328" s="374" t="s">
        <v>43</v>
      </c>
      <c r="D328" s="374" t="s">
        <v>2</v>
      </c>
      <c r="E328" s="375">
        <v>13.51</v>
      </c>
      <c r="F328" s="362">
        <f t="shared" si="10"/>
        <v>10.02</v>
      </c>
      <c r="G328" s="177">
        <f>VLOOKUP(A328,'INSUMOS SINAPI'!$A:$E,5,FALSE)</f>
        <v>10.02</v>
      </c>
      <c r="H328" s="178">
        <f t="shared" si="11"/>
        <v>0</v>
      </c>
    </row>
    <row r="329" spans="1:8" s="40" customFormat="1">
      <c r="A329" s="373">
        <v>38396</v>
      </c>
      <c r="B329" s="373" t="s">
        <v>4090</v>
      </c>
      <c r="C329" s="374" t="s">
        <v>43</v>
      </c>
      <c r="D329" s="374" t="s">
        <v>2</v>
      </c>
      <c r="E329" s="375">
        <v>0.48</v>
      </c>
      <c r="F329" s="362">
        <f t="shared" si="10"/>
        <v>308.81</v>
      </c>
      <c r="G329" s="177">
        <f>VLOOKUP(A329,'INSUMOS SINAPI'!$A:$E,5,FALSE)</f>
        <v>308.81</v>
      </c>
      <c r="H329" s="178">
        <f t="shared" si="11"/>
        <v>0</v>
      </c>
    </row>
    <row r="330" spans="1:8" s="40" customFormat="1">
      <c r="A330" s="373">
        <v>38399</v>
      </c>
      <c r="B330" s="373" t="s">
        <v>914</v>
      </c>
      <c r="C330" s="374" t="s">
        <v>43</v>
      </c>
      <c r="D330" s="374" t="s">
        <v>2</v>
      </c>
      <c r="E330" s="375">
        <v>2.42</v>
      </c>
      <c r="F330" s="362">
        <f t="shared" si="10"/>
        <v>123.87</v>
      </c>
      <c r="G330" s="177">
        <f>VLOOKUP(A330,'INSUMOS SINAPI'!$A:$E,5,FALSE)</f>
        <v>123.87</v>
      </c>
      <c r="H330" s="178">
        <f t="shared" si="11"/>
        <v>0</v>
      </c>
    </row>
    <row r="331" spans="1:8" s="40" customFormat="1">
      <c r="A331" s="373">
        <v>38413</v>
      </c>
      <c r="B331" s="373" t="s">
        <v>2921</v>
      </c>
      <c r="C331" s="374" t="s">
        <v>43</v>
      </c>
      <c r="D331" s="374" t="s">
        <v>2</v>
      </c>
      <c r="E331" s="375">
        <v>0.39</v>
      </c>
      <c r="F331" s="362">
        <f t="shared" si="10"/>
        <v>623.17999999999995</v>
      </c>
      <c r="G331" s="177">
        <f>VLOOKUP(A331,'INSUMOS SINAPI'!$A:$E,5,FALSE)</f>
        <v>623.17999999999995</v>
      </c>
      <c r="H331" s="178">
        <f t="shared" si="11"/>
        <v>0</v>
      </c>
    </row>
    <row r="332" spans="1:8" s="40" customFormat="1">
      <c r="A332" s="373">
        <v>38476</v>
      </c>
      <c r="B332" s="373" t="s">
        <v>2266</v>
      </c>
      <c r="C332" s="374" t="s">
        <v>43</v>
      </c>
      <c r="D332" s="374" t="s">
        <v>2</v>
      </c>
      <c r="E332" s="375">
        <v>1.84</v>
      </c>
      <c r="F332" s="362">
        <f t="shared" si="10"/>
        <v>186.63</v>
      </c>
      <c r="G332" s="177">
        <f>VLOOKUP(A332,'INSUMOS SINAPI'!$A:$E,5,FALSE)</f>
        <v>186.63</v>
      </c>
      <c r="H332" s="178">
        <f t="shared" si="11"/>
        <v>0</v>
      </c>
    </row>
    <row r="333" spans="1:8" s="40" customFormat="1">
      <c r="A333" s="373">
        <v>38477</v>
      </c>
      <c r="B333" s="373" t="s">
        <v>2267</v>
      </c>
      <c r="C333" s="374" t="s">
        <v>43</v>
      </c>
      <c r="D333" s="374" t="s">
        <v>2</v>
      </c>
      <c r="E333" s="375">
        <v>0.39</v>
      </c>
      <c r="F333" s="362">
        <f t="shared" si="10"/>
        <v>528.54</v>
      </c>
      <c r="G333" s="177">
        <f>VLOOKUP(A333,'INSUMOS SINAPI'!$A:$E,5,FALSE)</f>
        <v>528.54</v>
      </c>
      <c r="H333" s="178">
        <f t="shared" si="11"/>
        <v>0</v>
      </c>
    </row>
    <row r="334" spans="1:8" s="40" customFormat="1">
      <c r="A334" s="373">
        <v>38774</v>
      </c>
      <c r="B334" s="373" t="s">
        <v>327</v>
      </c>
      <c r="C334" s="374" t="s">
        <v>43</v>
      </c>
      <c r="D334" s="374" t="s">
        <v>2</v>
      </c>
      <c r="E334" s="375">
        <v>6</v>
      </c>
      <c r="F334" s="362">
        <f t="shared" si="10"/>
        <v>26.06</v>
      </c>
      <c r="G334" s="177">
        <f>VLOOKUP(A334,'INSUMOS SINAPI'!$A:$E,5,FALSE)</f>
        <v>26.06</v>
      </c>
      <c r="H334" s="178">
        <f t="shared" si="11"/>
        <v>0</v>
      </c>
    </row>
    <row r="335" spans="1:8" s="40" customFormat="1">
      <c r="A335" s="373">
        <v>38877</v>
      </c>
      <c r="B335" s="373" t="s">
        <v>6393</v>
      </c>
      <c r="C335" s="374" t="s">
        <v>43</v>
      </c>
      <c r="D335" s="374" t="s">
        <v>94</v>
      </c>
      <c r="E335" s="362">
        <v>1085.5899999999999</v>
      </c>
      <c r="F335" s="362">
        <f t="shared" si="10"/>
        <v>5.62</v>
      </c>
      <c r="G335" s="177">
        <f>VLOOKUP(A335,'INSUMOS SINAPI'!$A:$E,5,FALSE)</f>
        <v>5.62</v>
      </c>
      <c r="H335" s="178">
        <f t="shared" si="11"/>
        <v>0</v>
      </c>
    </row>
    <row r="336" spans="1:8" s="40" customFormat="1">
      <c r="A336" s="373">
        <v>39017</v>
      </c>
      <c r="B336" s="373" t="s">
        <v>298</v>
      </c>
      <c r="C336" s="374" t="s">
        <v>43</v>
      </c>
      <c r="D336" s="374" t="s">
        <v>2</v>
      </c>
      <c r="E336" s="375">
        <v>292.86</v>
      </c>
      <c r="F336" s="362">
        <f t="shared" si="10"/>
        <v>0.08</v>
      </c>
      <c r="G336" s="177">
        <f>VLOOKUP(A336,'INSUMOS SINAPI'!$A:$E,5,FALSE)</f>
        <v>0.08</v>
      </c>
      <c r="H336" s="178">
        <f t="shared" si="11"/>
        <v>0</v>
      </c>
    </row>
    <row r="337" spans="1:8" s="40" customFormat="1">
      <c r="A337" s="373">
        <v>39026</v>
      </c>
      <c r="B337" s="373" t="s">
        <v>306</v>
      </c>
      <c r="C337" s="374" t="s">
        <v>43</v>
      </c>
      <c r="D337" s="374" t="s">
        <v>94</v>
      </c>
      <c r="E337" s="375">
        <v>0.55000000000000004</v>
      </c>
      <c r="F337" s="362">
        <f t="shared" si="10"/>
        <v>10.82</v>
      </c>
      <c r="G337" s="177">
        <f>VLOOKUP(A337,'INSUMOS SINAPI'!$A:$E,5,FALSE)</f>
        <v>10.82</v>
      </c>
      <c r="H337" s="178">
        <f t="shared" si="11"/>
        <v>0</v>
      </c>
    </row>
    <row r="338" spans="1:8" s="40" customFormat="1">
      <c r="A338" s="373">
        <v>39413</v>
      </c>
      <c r="B338" s="373" t="s">
        <v>1463</v>
      </c>
      <c r="C338" s="374" t="s">
        <v>43</v>
      </c>
      <c r="D338" s="374" t="s">
        <v>76</v>
      </c>
      <c r="E338" s="375">
        <v>37.28</v>
      </c>
      <c r="F338" s="362">
        <f t="shared" si="10"/>
        <v>16.149999999999999</v>
      </c>
      <c r="G338" s="177">
        <f>VLOOKUP(A338,'INSUMOS SINAPI'!$A:$E,5,FALSE)</f>
        <v>16.149999999999999</v>
      </c>
      <c r="H338" s="178">
        <f t="shared" si="11"/>
        <v>0</v>
      </c>
    </row>
    <row r="339" spans="1:8" s="40" customFormat="1">
      <c r="A339" s="373">
        <v>39427</v>
      </c>
      <c r="B339" s="373" t="s">
        <v>3601</v>
      </c>
      <c r="C339" s="374" t="s">
        <v>43</v>
      </c>
      <c r="D339" s="374" t="s">
        <v>78</v>
      </c>
      <c r="E339" s="375">
        <v>130.93</v>
      </c>
      <c r="F339" s="362">
        <f t="shared" si="10"/>
        <v>2.64</v>
      </c>
      <c r="G339" s="177">
        <f>VLOOKUP(A339,'INSUMOS SINAPI'!$A:$E,5,FALSE)</f>
        <v>2.64</v>
      </c>
      <c r="H339" s="178">
        <f t="shared" si="11"/>
        <v>0</v>
      </c>
    </row>
    <row r="340" spans="1:8" s="40" customFormat="1">
      <c r="A340" s="373">
        <v>39430</v>
      </c>
      <c r="B340" s="373" t="s">
        <v>3583</v>
      </c>
      <c r="C340" s="374" t="s">
        <v>43</v>
      </c>
      <c r="D340" s="374" t="s">
        <v>2</v>
      </c>
      <c r="E340" s="375">
        <v>45.1</v>
      </c>
      <c r="F340" s="362">
        <f t="shared" si="10"/>
        <v>0.99</v>
      </c>
      <c r="G340" s="177">
        <f>VLOOKUP(A340,'INSUMOS SINAPI'!$A:$E,5,FALSE)</f>
        <v>0.99</v>
      </c>
      <c r="H340" s="178">
        <f t="shared" si="11"/>
        <v>0</v>
      </c>
    </row>
    <row r="341" spans="1:8" s="40" customFormat="1">
      <c r="A341" s="373">
        <v>39432</v>
      </c>
      <c r="B341" s="373" t="s">
        <v>2409</v>
      </c>
      <c r="C341" s="374" t="s">
        <v>43</v>
      </c>
      <c r="D341" s="374" t="s">
        <v>78</v>
      </c>
      <c r="E341" s="375">
        <v>48.94</v>
      </c>
      <c r="F341" s="362">
        <f t="shared" si="10"/>
        <v>2.39</v>
      </c>
      <c r="G341" s="177">
        <f>VLOOKUP(A341,'INSUMOS SINAPI'!$A:$E,5,FALSE)</f>
        <v>2.39</v>
      </c>
      <c r="H341" s="178">
        <f t="shared" si="11"/>
        <v>0</v>
      </c>
    </row>
    <row r="342" spans="1:8" s="40" customFormat="1">
      <c r="A342" s="373">
        <v>39434</v>
      </c>
      <c r="B342" s="373" t="s">
        <v>3268</v>
      </c>
      <c r="C342" s="374" t="s">
        <v>43</v>
      </c>
      <c r="D342" s="374" t="s">
        <v>94</v>
      </c>
      <c r="E342" s="375">
        <v>17.690000000000001</v>
      </c>
      <c r="F342" s="362">
        <f t="shared" si="10"/>
        <v>3.21</v>
      </c>
      <c r="G342" s="177">
        <f>VLOOKUP(A342,'INSUMOS SINAPI'!$A:$E,5,FALSE)</f>
        <v>3.21</v>
      </c>
      <c r="H342" s="178">
        <f t="shared" si="11"/>
        <v>0</v>
      </c>
    </row>
    <row r="343" spans="1:8" s="40" customFormat="1">
      <c r="A343" s="373">
        <v>39435</v>
      </c>
      <c r="B343" s="373" t="s">
        <v>3486</v>
      </c>
      <c r="C343" s="374" t="s">
        <v>43</v>
      </c>
      <c r="D343" s="374" t="s">
        <v>2</v>
      </c>
      <c r="E343" s="375">
        <v>271.12</v>
      </c>
      <c r="F343" s="362">
        <f t="shared" si="10"/>
        <v>0.06</v>
      </c>
      <c r="G343" s="177">
        <f>VLOOKUP(A343,'INSUMOS SINAPI'!$A:$E,5,FALSE)</f>
        <v>0.06</v>
      </c>
      <c r="H343" s="178">
        <f t="shared" si="11"/>
        <v>0</v>
      </c>
    </row>
    <row r="344" spans="1:8" s="40" customFormat="1">
      <c r="A344" s="373">
        <v>39443</v>
      </c>
      <c r="B344" s="373" t="s">
        <v>3493</v>
      </c>
      <c r="C344" s="374" t="s">
        <v>43</v>
      </c>
      <c r="D344" s="374" t="s">
        <v>2</v>
      </c>
      <c r="E344" s="375">
        <v>74.5</v>
      </c>
      <c r="F344" s="362">
        <f t="shared" si="10"/>
        <v>0.14000000000000001</v>
      </c>
      <c r="G344" s="177">
        <f>VLOOKUP(A344,'INSUMOS SINAPI'!$A:$E,5,FALSE)</f>
        <v>0.14000000000000001</v>
      </c>
      <c r="H344" s="178">
        <f t="shared" si="11"/>
        <v>0</v>
      </c>
    </row>
    <row r="345" spans="1:8" s="40" customFormat="1">
      <c r="A345" s="373">
        <v>39596</v>
      </c>
      <c r="B345" s="373" t="s">
        <v>5504</v>
      </c>
      <c r="C345" s="374" t="s">
        <v>43</v>
      </c>
      <c r="D345" s="374" t="s">
        <v>2</v>
      </c>
      <c r="E345" s="375">
        <v>2</v>
      </c>
      <c r="F345" s="362">
        <f t="shared" si="10"/>
        <v>277.13</v>
      </c>
      <c r="G345" s="177">
        <f>VLOOKUP(A345,'INSUMOS SINAPI'!$A:$E,5,FALSE)</f>
        <v>277.13</v>
      </c>
      <c r="H345" s="178">
        <f t="shared" si="11"/>
        <v>0</v>
      </c>
    </row>
    <row r="346" spans="1:8" s="40" customFormat="1">
      <c r="A346" s="373">
        <v>39599</v>
      </c>
      <c r="B346" s="373" t="s">
        <v>5319</v>
      </c>
      <c r="C346" s="374" t="s">
        <v>43</v>
      </c>
      <c r="D346" s="374" t="s">
        <v>78</v>
      </c>
      <c r="E346" s="362">
        <v>1186.48</v>
      </c>
      <c r="F346" s="362">
        <f t="shared" si="10"/>
        <v>1.48</v>
      </c>
      <c r="G346" s="177">
        <f>VLOOKUP(A346,'INSUMOS SINAPI'!$A:$E,5,FALSE)</f>
        <v>1.48</v>
      </c>
      <c r="H346" s="178">
        <f t="shared" si="11"/>
        <v>0</v>
      </c>
    </row>
    <row r="347" spans="1:8" s="40" customFormat="1">
      <c r="A347" s="373">
        <v>39606</v>
      </c>
      <c r="B347" s="373" t="s">
        <v>5501</v>
      </c>
      <c r="C347" s="374" t="s">
        <v>43</v>
      </c>
      <c r="D347" s="374" t="s">
        <v>2</v>
      </c>
      <c r="E347" s="375">
        <v>10</v>
      </c>
      <c r="F347" s="362">
        <f t="shared" si="10"/>
        <v>14.64</v>
      </c>
      <c r="G347" s="177">
        <f>VLOOKUP(A347,'INSUMOS SINAPI'!$A:$E,5,FALSE)</f>
        <v>14.64</v>
      </c>
      <c r="H347" s="178">
        <f t="shared" si="11"/>
        <v>0</v>
      </c>
    </row>
    <row r="348" spans="1:8" s="40" customFormat="1">
      <c r="A348" s="373">
        <v>39607</v>
      </c>
      <c r="B348" s="373" t="s">
        <v>5502</v>
      </c>
      <c r="C348" s="374" t="s">
        <v>43</v>
      </c>
      <c r="D348" s="374" t="s">
        <v>2</v>
      </c>
      <c r="E348" s="375">
        <v>15</v>
      </c>
      <c r="F348" s="362">
        <f t="shared" si="10"/>
        <v>16.79</v>
      </c>
      <c r="G348" s="177">
        <f>VLOOKUP(A348,'INSUMOS SINAPI'!$A:$E,5,FALSE)</f>
        <v>16.79</v>
      </c>
      <c r="H348" s="178">
        <f t="shared" si="11"/>
        <v>0</v>
      </c>
    </row>
    <row r="349" spans="1:8" s="40" customFormat="1">
      <c r="A349" s="373">
        <v>39660</v>
      </c>
      <c r="B349" s="373" t="s">
        <v>264</v>
      </c>
      <c r="C349" s="374" t="s">
        <v>43</v>
      </c>
      <c r="D349" s="374" t="s">
        <v>78</v>
      </c>
      <c r="E349" s="375">
        <v>5</v>
      </c>
      <c r="F349" s="362">
        <f t="shared" si="10"/>
        <v>16.14</v>
      </c>
      <c r="G349" s="177">
        <f>VLOOKUP(A349,'INSUMOS SINAPI'!$A:$E,5,FALSE)</f>
        <v>16.14</v>
      </c>
      <c r="H349" s="178">
        <f t="shared" si="11"/>
        <v>0</v>
      </c>
    </row>
    <row r="350" spans="1:8" s="40" customFormat="1">
      <c r="A350" s="373">
        <v>39661</v>
      </c>
      <c r="B350" s="373" t="s">
        <v>4794</v>
      </c>
      <c r="C350" s="374" t="s">
        <v>43</v>
      </c>
      <c r="D350" s="374" t="s">
        <v>78</v>
      </c>
      <c r="E350" s="375">
        <v>45</v>
      </c>
      <c r="F350" s="362">
        <f t="shared" si="10"/>
        <v>5.27</v>
      </c>
      <c r="G350" s="177">
        <f>VLOOKUP(A350,'INSUMOS SINAPI'!$A:$E,5,FALSE)</f>
        <v>5.27</v>
      </c>
      <c r="H350" s="178">
        <f t="shared" si="11"/>
        <v>0</v>
      </c>
    </row>
    <row r="351" spans="1:8" s="40" customFormat="1">
      <c r="A351" s="373">
        <v>39664</v>
      </c>
      <c r="B351" s="373" t="s">
        <v>4795</v>
      </c>
      <c r="C351" s="374" t="s">
        <v>43</v>
      </c>
      <c r="D351" s="374" t="s">
        <v>78</v>
      </c>
      <c r="E351" s="375">
        <v>45</v>
      </c>
      <c r="F351" s="362">
        <f t="shared" si="10"/>
        <v>11.9</v>
      </c>
      <c r="G351" s="177">
        <f>VLOOKUP(A351,'INSUMOS SINAPI'!$A:$E,5,FALSE)</f>
        <v>11.9</v>
      </c>
      <c r="H351" s="178">
        <f t="shared" si="11"/>
        <v>0</v>
      </c>
    </row>
    <row r="352" spans="1:8" s="40" customFormat="1">
      <c r="A352" s="373">
        <v>40424</v>
      </c>
      <c r="B352" s="373" t="s">
        <v>1433</v>
      </c>
      <c r="C352" s="374" t="s">
        <v>43</v>
      </c>
      <c r="D352" s="374" t="s">
        <v>94</v>
      </c>
      <c r="E352" s="375">
        <v>19.2</v>
      </c>
      <c r="F352" s="362">
        <f t="shared" si="10"/>
        <v>4.76</v>
      </c>
      <c r="G352" s="177">
        <f>VLOOKUP(A352,'INSUMOS SINAPI'!$A:$E,5,FALSE)</f>
        <v>4.76</v>
      </c>
      <c r="H352" s="178">
        <f t="shared" si="11"/>
        <v>0</v>
      </c>
    </row>
    <row r="353" spans="1:8" s="40" customFormat="1">
      <c r="A353" s="373">
        <v>40536</v>
      </c>
      <c r="B353" s="373" t="s">
        <v>3599</v>
      </c>
      <c r="C353" s="374" t="s">
        <v>43</v>
      </c>
      <c r="D353" s="374" t="s">
        <v>94</v>
      </c>
      <c r="E353" s="362">
        <v>1852.37</v>
      </c>
      <c r="F353" s="362">
        <f t="shared" si="10"/>
        <v>4.8899999999999997</v>
      </c>
      <c r="G353" s="177">
        <f>VLOOKUP(A353,'INSUMOS SINAPI'!$A:$E,5,FALSE)</f>
        <v>4.8899999999999997</v>
      </c>
      <c r="H353" s="178">
        <f t="shared" si="11"/>
        <v>0</v>
      </c>
    </row>
    <row r="354" spans="1:8" s="40" customFormat="1">
      <c r="A354" s="373">
        <v>40547</v>
      </c>
      <c r="B354" s="373" t="s">
        <v>3530</v>
      </c>
      <c r="C354" s="374" t="s">
        <v>43</v>
      </c>
      <c r="D354" s="374" t="s">
        <v>167</v>
      </c>
      <c r="E354" s="375">
        <v>9.8000000000000007</v>
      </c>
      <c r="F354" s="362">
        <f t="shared" si="10"/>
        <v>16.41</v>
      </c>
      <c r="G354" s="177">
        <f>VLOOKUP(A354,'INSUMOS SINAPI'!$A:$E,5,FALSE)</f>
        <v>16.41</v>
      </c>
      <c r="H354" s="178">
        <f t="shared" si="11"/>
        <v>0</v>
      </c>
    </row>
    <row r="355" spans="1:8" s="40" customFormat="1">
      <c r="A355" s="373">
        <v>40549</v>
      </c>
      <c r="B355" s="373" t="s">
        <v>5138</v>
      </c>
      <c r="C355" s="374" t="s">
        <v>43</v>
      </c>
      <c r="D355" s="374" t="s">
        <v>167</v>
      </c>
      <c r="E355" s="375">
        <v>0.64</v>
      </c>
      <c r="F355" s="362">
        <f t="shared" si="10"/>
        <v>111.38</v>
      </c>
      <c r="G355" s="177">
        <f>VLOOKUP(A355,'INSUMOS SINAPI'!$A:$E,5,FALSE)</f>
        <v>111.38</v>
      </c>
      <c r="H355" s="178">
        <f t="shared" si="11"/>
        <v>0</v>
      </c>
    </row>
    <row r="356" spans="1:8" s="40" customFormat="1">
      <c r="A356" s="373">
        <v>40811</v>
      </c>
      <c r="B356" s="373" t="s">
        <v>112</v>
      </c>
      <c r="C356" s="374" t="s">
        <v>92</v>
      </c>
      <c r="D356" s="374" t="s">
        <v>77</v>
      </c>
      <c r="E356" s="375">
        <v>2.02</v>
      </c>
      <c r="F356" s="362">
        <f t="shared" si="10"/>
        <v>12231.91</v>
      </c>
      <c r="G356" s="177">
        <f>VLOOKUP(A356,'INSUMOS SINAPI'!$A:$E,5,FALSE)</f>
        <v>12231.91</v>
      </c>
      <c r="H356" s="178">
        <f t="shared" si="11"/>
        <v>0</v>
      </c>
    </row>
    <row r="357" spans="1:8" s="40" customFormat="1">
      <c r="A357" s="373">
        <v>40819</v>
      </c>
      <c r="B357" s="373" t="s">
        <v>116</v>
      </c>
      <c r="C357" s="374" t="s">
        <v>92</v>
      </c>
      <c r="D357" s="374" t="s">
        <v>77</v>
      </c>
      <c r="E357" s="375">
        <v>4.05</v>
      </c>
      <c r="F357" s="362">
        <f t="shared" si="10"/>
        <v>7527.41</v>
      </c>
      <c r="G357" s="177">
        <f>VLOOKUP(A357,'INSUMOS SINAPI'!$A:$E,5,FALSE)</f>
        <v>7527.41</v>
      </c>
      <c r="H357" s="178">
        <f t="shared" si="11"/>
        <v>0</v>
      </c>
    </row>
    <row r="358" spans="1:8" s="40" customFormat="1">
      <c r="A358" s="373">
        <v>40863</v>
      </c>
      <c r="B358" s="373" t="s">
        <v>2322</v>
      </c>
      <c r="C358" s="374" t="s">
        <v>43</v>
      </c>
      <c r="D358" s="374" t="s">
        <v>77</v>
      </c>
      <c r="E358" s="375">
        <v>6</v>
      </c>
      <c r="F358" s="362">
        <f t="shared" si="10"/>
        <v>69.239999999999995</v>
      </c>
      <c r="G358" s="177">
        <f>VLOOKUP(A358,'INSUMOS SINAPI'!$A:$E,5,FALSE)</f>
        <v>69.239999999999995</v>
      </c>
      <c r="H358" s="178">
        <f t="shared" si="11"/>
        <v>0</v>
      </c>
    </row>
    <row r="359" spans="1:8" s="40" customFormat="1">
      <c r="A359" s="373">
        <v>40864</v>
      </c>
      <c r="B359" s="373" t="s">
        <v>115</v>
      </c>
      <c r="C359" s="374" t="s">
        <v>43</v>
      </c>
      <c r="D359" s="374" t="s">
        <v>77</v>
      </c>
      <c r="E359" s="375">
        <v>6</v>
      </c>
      <c r="F359" s="362">
        <f t="shared" si="10"/>
        <v>3.94</v>
      </c>
      <c r="G359" s="177">
        <f>VLOOKUP(A359,'INSUMOS SINAPI'!$A:$E,5,FALSE)</f>
        <v>3.94</v>
      </c>
      <c r="H359" s="178">
        <f t="shared" si="11"/>
        <v>0</v>
      </c>
    </row>
    <row r="360" spans="1:8" s="40" customFormat="1">
      <c r="A360" s="373">
        <v>40872</v>
      </c>
      <c r="B360" s="373" t="s">
        <v>131</v>
      </c>
      <c r="C360" s="374" t="s">
        <v>43</v>
      </c>
      <c r="D360" s="374" t="s">
        <v>78</v>
      </c>
      <c r="E360" s="375">
        <v>57.15</v>
      </c>
      <c r="F360" s="362">
        <f t="shared" si="10"/>
        <v>17.7</v>
      </c>
      <c r="G360" s="177">
        <f>VLOOKUP(A360,'INSUMOS SINAPI'!$A:$E,5,FALSE)</f>
        <v>17.7</v>
      </c>
      <c r="H360" s="178">
        <f t="shared" si="11"/>
        <v>0</v>
      </c>
    </row>
    <row r="361" spans="1:8">
      <c r="A361" s="384" t="s">
        <v>6398</v>
      </c>
      <c r="B361" s="384" t="s">
        <v>6399</v>
      </c>
      <c r="C361" s="327" t="s">
        <v>43</v>
      </c>
      <c r="D361" s="327" t="s">
        <v>6400</v>
      </c>
      <c r="E361" s="380">
        <v>84.34</v>
      </c>
      <c r="F361" s="401">
        <v>12</v>
      </c>
      <c r="G361" s="385" t="e">
        <f>VLOOKUP(A361,'INSUMOS SINAPI'!$A:$E,5,FALSE)</f>
        <v>#N/A</v>
      </c>
      <c r="H361" s="386" t="e">
        <f t="shared" si="11"/>
        <v>#N/A</v>
      </c>
    </row>
    <row r="362" spans="1:8">
      <c r="A362" s="384" t="s">
        <v>6763</v>
      </c>
      <c r="B362" s="384" t="s">
        <v>6381</v>
      </c>
      <c r="C362" s="327" t="s">
        <v>43</v>
      </c>
      <c r="D362" s="327" t="s">
        <v>94</v>
      </c>
      <c r="E362" s="380">
        <v>312.63</v>
      </c>
      <c r="F362" s="401">
        <v>3.6</v>
      </c>
      <c r="G362" s="385" t="e">
        <f>VLOOKUP(A362,'INSUMOS SINAPI'!$A:$E,5,FALSE)</f>
        <v>#N/A</v>
      </c>
      <c r="H362" s="386" t="e">
        <f t="shared" si="11"/>
        <v>#N/A</v>
      </c>
    </row>
    <row r="363" spans="1:8">
      <c r="A363" s="384" t="s">
        <v>6418</v>
      </c>
      <c r="B363" s="384" t="s">
        <v>5825</v>
      </c>
      <c r="C363" s="327" t="s">
        <v>43</v>
      </c>
      <c r="D363" s="327" t="s">
        <v>94</v>
      </c>
      <c r="E363" s="380">
        <v>4</v>
      </c>
      <c r="F363" s="401">
        <v>5.12</v>
      </c>
      <c r="G363" s="385" t="e">
        <f>VLOOKUP(A363,'INSUMOS SINAPI'!$A:$E,5,FALSE)</f>
        <v>#N/A</v>
      </c>
      <c r="H363" s="386" t="e">
        <f t="shared" si="11"/>
        <v>#N/A</v>
      </c>
    </row>
    <row r="364" spans="1:8">
      <c r="A364" s="384" t="s">
        <v>6419</v>
      </c>
      <c r="B364" s="384" t="s">
        <v>5827</v>
      </c>
      <c r="C364" s="327" t="s">
        <v>43</v>
      </c>
      <c r="D364" s="327" t="s">
        <v>78</v>
      </c>
      <c r="E364" s="380">
        <v>4</v>
      </c>
      <c r="F364" s="401">
        <v>32.69</v>
      </c>
      <c r="G364" s="385" t="e">
        <f>VLOOKUP(A364,'INSUMOS SINAPI'!$A:$E,5,FALSE)</f>
        <v>#N/A</v>
      </c>
      <c r="H364" s="386" t="e">
        <f t="shared" si="11"/>
        <v>#N/A</v>
      </c>
    </row>
    <row r="365" spans="1:8" ht="25.5" customHeight="1">
      <c r="A365" s="384" t="s">
        <v>6420</v>
      </c>
      <c r="B365" s="384" t="s">
        <v>6421</v>
      </c>
      <c r="C365" s="327" t="s">
        <v>43</v>
      </c>
      <c r="D365" s="327" t="s">
        <v>2</v>
      </c>
      <c r="E365" s="380">
        <v>1</v>
      </c>
      <c r="F365" s="401">
        <v>6.15</v>
      </c>
      <c r="G365" s="385" t="e">
        <f>VLOOKUP(A365,'INSUMOS SINAPI'!$A:$E,5,FALSE)</f>
        <v>#N/A</v>
      </c>
      <c r="H365" s="386" t="e">
        <f t="shared" si="11"/>
        <v>#N/A</v>
      </c>
    </row>
    <row r="366" spans="1:8">
      <c r="A366" s="384" t="s">
        <v>6422</v>
      </c>
      <c r="B366" s="384" t="s">
        <v>5831</v>
      </c>
      <c r="C366" s="327" t="s">
        <v>43</v>
      </c>
      <c r="D366" s="327" t="s">
        <v>2</v>
      </c>
      <c r="E366" s="380">
        <v>2</v>
      </c>
      <c r="F366" s="401">
        <v>97</v>
      </c>
      <c r="G366" s="385" t="e">
        <f>VLOOKUP(A366,'INSUMOS SINAPI'!$A:$E,5,FALSE)</f>
        <v>#N/A</v>
      </c>
      <c r="H366" s="386" t="e">
        <f t="shared" si="11"/>
        <v>#N/A</v>
      </c>
    </row>
    <row r="367" spans="1:8">
      <c r="A367" s="384" t="s">
        <v>6425</v>
      </c>
      <c r="B367" s="384" t="s">
        <v>5835</v>
      </c>
      <c r="C367" s="327" t="s">
        <v>43</v>
      </c>
      <c r="D367" s="327" t="s">
        <v>78</v>
      </c>
      <c r="E367" s="380">
        <v>5</v>
      </c>
      <c r="F367" s="401">
        <v>27.91</v>
      </c>
      <c r="G367" s="385" t="e">
        <f>VLOOKUP(A367,'INSUMOS SINAPI'!$A:$E,5,FALSE)</f>
        <v>#N/A</v>
      </c>
      <c r="H367" s="386" t="e">
        <f t="shared" si="11"/>
        <v>#N/A</v>
      </c>
    </row>
    <row r="368" spans="1:8">
      <c r="A368" s="384" t="s">
        <v>6426</v>
      </c>
      <c r="B368" s="384" t="s">
        <v>5837</v>
      </c>
      <c r="C368" s="327" t="s">
        <v>43</v>
      </c>
      <c r="D368" s="327" t="s">
        <v>2</v>
      </c>
      <c r="E368" s="380">
        <v>3</v>
      </c>
      <c r="F368" s="401">
        <v>23.36</v>
      </c>
      <c r="G368" s="385" t="e">
        <f>VLOOKUP(A368,'INSUMOS SINAPI'!$A:$E,5,FALSE)</f>
        <v>#N/A</v>
      </c>
      <c r="H368" s="386" t="e">
        <f t="shared" si="11"/>
        <v>#N/A</v>
      </c>
    </row>
    <row r="369" spans="1:8">
      <c r="A369" s="384" t="s">
        <v>6444</v>
      </c>
      <c r="B369" s="384" t="s">
        <v>6445</v>
      </c>
      <c r="C369" s="327" t="s">
        <v>43</v>
      </c>
      <c r="D369" s="327" t="s">
        <v>2</v>
      </c>
      <c r="E369" s="380">
        <v>12</v>
      </c>
      <c r="F369" s="401">
        <v>8.64</v>
      </c>
      <c r="G369" s="385" t="e">
        <f>VLOOKUP(A369,'INSUMOS SINAPI'!$A:$E,5,FALSE)</f>
        <v>#N/A</v>
      </c>
      <c r="H369" s="386" t="e">
        <f t="shared" si="11"/>
        <v>#N/A</v>
      </c>
    </row>
    <row r="370" spans="1:8">
      <c r="A370" s="384" t="s">
        <v>6427</v>
      </c>
      <c r="B370" s="384" t="s">
        <v>6428</v>
      </c>
      <c r="C370" s="327" t="s">
        <v>43</v>
      </c>
      <c r="D370" s="327" t="s">
        <v>2</v>
      </c>
      <c r="E370" s="380">
        <v>12</v>
      </c>
      <c r="F370" s="401">
        <v>7.34</v>
      </c>
      <c r="G370" s="385" t="e">
        <f>VLOOKUP(A370,'INSUMOS SINAPI'!$A:$E,5,FALSE)</f>
        <v>#N/A</v>
      </c>
      <c r="H370" s="386" t="e">
        <f t="shared" si="11"/>
        <v>#N/A</v>
      </c>
    </row>
    <row r="371" spans="1:8">
      <c r="A371" s="384" t="s">
        <v>6446</v>
      </c>
      <c r="B371" s="384" t="s">
        <v>5919</v>
      </c>
      <c r="C371" s="327" t="s">
        <v>43</v>
      </c>
      <c r="D371" s="327" t="s">
        <v>2</v>
      </c>
      <c r="E371" s="380">
        <v>112</v>
      </c>
      <c r="F371" s="401">
        <v>0.24</v>
      </c>
      <c r="G371" s="385" t="e">
        <f>VLOOKUP(A371,'INSUMOS SINAPI'!$A:$E,5,FALSE)</f>
        <v>#N/A</v>
      </c>
      <c r="H371" s="386" t="e">
        <f t="shared" si="11"/>
        <v>#N/A</v>
      </c>
    </row>
    <row r="372" spans="1:8">
      <c r="A372" s="384" t="s">
        <v>6454</v>
      </c>
      <c r="B372" s="384" t="s">
        <v>5973</v>
      </c>
      <c r="C372" s="327" t="s">
        <v>43</v>
      </c>
      <c r="D372" s="327" t="s">
        <v>2</v>
      </c>
      <c r="E372" s="380">
        <v>60</v>
      </c>
      <c r="F372" s="401">
        <v>0.27</v>
      </c>
      <c r="G372" s="385" t="e">
        <f>VLOOKUP(A372,'INSUMOS SINAPI'!$A:$E,5,FALSE)</f>
        <v>#N/A</v>
      </c>
      <c r="H372" s="386" t="e">
        <f t="shared" si="11"/>
        <v>#N/A</v>
      </c>
    </row>
    <row r="373" spans="1:8" ht="25.5" customHeight="1">
      <c r="A373" s="384" t="s">
        <v>6447</v>
      </c>
      <c r="B373" s="384" t="s">
        <v>6448</v>
      </c>
      <c r="C373" s="327" t="s">
        <v>43</v>
      </c>
      <c r="D373" s="327" t="s">
        <v>78</v>
      </c>
      <c r="E373" s="380">
        <v>3</v>
      </c>
      <c r="F373" s="401">
        <v>9.5</v>
      </c>
      <c r="G373" s="385" t="e">
        <f>VLOOKUP(A373,'INSUMOS SINAPI'!$A:$E,5,FALSE)</f>
        <v>#N/A</v>
      </c>
      <c r="H373" s="386" t="e">
        <f t="shared" si="11"/>
        <v>#N/A</v>
      </c>
    </row>
    <row r="374" spans="1:8" s="40" customFormat="1">
      <c r="A374" s="373" t="s">
        <v>6435</v>
      </c>
      <c r="B374" s="373" t="s">
        <v>5863</v>
      </c>
      <c r="C374" s="374" t="s">
        <v>43</v>
      </c>
      <c r="D374" s="374" t="s">
        <v>78</v>
      </c>
      <c r="E374" s="375">
        <v>135</v>
      </c>
      <c r="F374" s="362">
        <v>2.86</v>
      </c>
      <c r="G374" s="177" t="e">
        <f>VLOOKUP(A374,'INSUMOS SINAPI'!$A:$E,5,FALSE)</f>
        <v>#N/A</v>
      </c>
      <c r="H374" s="178" t="e">
        <f t="shared" si="11"/>
        <v>#N/A</v>
      </c>
    </row>
    <row r="375" spans="1:8" s="40" customFormat="1">
      <c r="A375" s="373" t="s">
        <v>6429</v>
      </c>
      <c r="B375" s="373" t="s">
        <v>5845</v>
      </c>
      <c r="C375" s="374" t="s">
        <v>43</v>
      </c>
      <c r="D375" s="374" t="s">
        <v>2</v>
      </c>
      <c r="E375" s="375">
        <v>968</v>
      </c>
      <c r="F375" s="362">
        <v>0.05</v>
      </c>
      <c r="G375" s="177" t="e">
        <f>VLOOKUP(A375,'INSUMOS SINAPI'!$A:$E,5,FALSE)</f>
        <v>#N/A</v>
      </c>
      <c r="H375" s="178" t="e">
        <f t="shared" si="11"/>
        <v>#N/A</v>
      </c>
    </row>
    <row r="376" spans="1:8" s="40" customFormat="1">
      <c r="A376" s="373" t="s">
        <v>6433</v>
      </c>
      <c r="B376" s="373" t="s">
        <v>5855</v>
      </c>
      <c r="C376" s="374" t="s">
        <v>43</v>
      </c>
      <c r="D376" s="374" t="s">
        <v>2</v>
      </c>
      <c r="E376" s="375">
        <v>792</v>
      </c>
      <c r="F376" s="362">
        <v>7.0000000000000007E-2</v>
      </c>
      <c r="G376" s="177" t="e">
        <f>VLOOKUP(A376,'INSUMOS SINAPI'!$A:$E,5,FALSE)</f>
        <v>#N/A</v>
      </c>
      <c r="H376" s="178" t="e">
        <f t="shared" si="11"/>
        <v>#N/A</v>
      </c>
    </row>
    <row r="377" spans="1:8" s="40" customFormat="1">
      <c r="A377" s="373" t="s">
        <v>6441</v>
      </c>
      <c r="B377" s="373" t="s">
        <v>6442</v>
      </c>
      <c r="C377" s="374" t="s">
        <v>43</v>
      </c>
      <c r="D377" s="374" t="s">
        <v>2</v>
      </c>
      <c r="E377" s="375">
        <v>170</v>
      </c>
      <c r="F377" s="362">
        <v>0.19</v>
      </c>
      <c r="G377" s="177" t="e">
        <f>VLOOKUP(A377,'INSUMOS SINAPI'!$A:$E,5,FALSE)</f>
        <v>#N/A</v>
      </c>
      <c r="H377" s="178" t="e">
        <f t="shared" si="11"/>
        <v>#N/A</v>
      </c>
    </row>
    <row r="378" spans="1:8" s="40" customFormat="1">
      <c r="A378" s="373" t="s">
        <v>6450</v>
      </c>
      <c r="B378" s="373" t="s">
        <v>5959</v>
      </c>
      <c r="C378" s="374" t="s">
        <v>43</v>
      </c>
      <c r="D378" s="374" t="s">
        <v>78</v>
      </c>
      <c r="E378" s="375">
        <v>120</v>
      </c>
      <c r="F378" s="362">
        <v>3.67</v>
      </c>
      <c r="G378" s="177" t="e">
        <f>VLOOKUP(A378,'INSUMOS SINAPI'!$A:$E,5,FALSE)</f>
        <v>#N/A</v>
      </c>
      <c r="H378" s="178" t="e">
        <f t="shared" si="11"/>
        <v>#N/A</v>
      </c>
    </row>
    <row r="379" spans="1:8" s="40" customFormat="1">
      <c r="A379" s="373" t="s">
        <v>6456</v>
      </c>
      <c r="B379" s="373" t="s">
        <v>5984</v>
      </c>
      <c r="C379" s="374" t="s">
        <v>43</v>
      </c>
      <c r="D379" s="374" t="s">
        <v>2</v>
      </c>
      <c r="E379" s="375">
        <v>13</v>
      </c>
      <c r="F379" s="362">
        <v>2.5299999999999998</v>
      </c>
      <c r="G379" s="177" t="e">
        <f>VLOOKUP(A379,'INSUMOS SINAPI'!$A:$E,5,FALSE)</f>
        <v>#N/A</v>
      </c>
      <c r="H379" s="178" t="e">
        <f t="shared" si="11"/>
        <v>#N/A</v>
      </c>
    </row>
    <row r="380" spans="1:8" s="40" customFormat="1">
      <c r="A380" s="373" t="s">
        <v>6457</v>
      </c>
      <c r="B380" s="373" t="s">
        <v>5986</v>
      </c>
      <c r="C380" s="374" t="s">
        <v>43</v>
      </c>
      <c r="D380" s="374" t="s">
        <v>2</v>
      </c>
      <c r="E380" s="375">
        <v>11</v>
      </c>
      <c r="F380" s="362">
        <v>2.5299999999999998</v>
      </c>
      <c r="G380" s="177" t="e">
        <f>VLOOKUP(A380,'INSUMOS SINAPI'!$A:$E,5,FALSE)</f>
        <v>#N/A</v>
      </c>
      <c r="H380" s="178" t="e">
        <f t="shared" si="11"/>
        <v>#N/A</v>
      </c>
    </row>
    <row r="381" spans="1:8" s="40" customFormat="1">
      <c r="A381" s="373" t="s">
        <v>6460</v>
      </c>
      <c r="B381" s="373" t="s">
        <v>5996</v>
      </c>
      <c r="C381" s="374" t="s">
        <v>43</v>
      </c>
      <c r="D381" s="374" t="s">
        <v>2</v>
      </c>
      <c r="E381" s="375">
        <v>33</v>
      </c>
      <c r="F381" s="362">
        <v>19.21</v>
      </c>
      <c r="G381" s="177" t="e">
        <f>VLOOKUP(A381,'INSUMOS SINAPI'!$A:$E,5,FALSE)</f>
        <v>#N/A</v>
      </c>
      <c r="H381" s="178" t="e">
        <f t="shared" si="11"/>
        <v>#N/A</v>
      </c>
    </row>
    <row r="382" spans="1:8" s="40" customFormat="1">
      <c r="A382" s="373" t="s">
        <v>6461</v>
      </c>
      <c r="B382" s="373" t="s">
        <v>6000</v>
      </c>
      <c r="C382" s="374" t="s">
        <v>43</v>
      </c>
      <c r="D382" s="374" t="s">
        <v>2</v>
      </c>
      <c r="E382" s="375">
        <v>1</v>
      </c>
      <c r="F382" s="362">
        <v>43.81</v>
      </c>
      <c r="G382" s="177" t="e">
        <f>VLOOKUP(A382,'INSUMOS SINAPI'!$A:$E,5,FALSE)</f>
        <v>#N/A</v>
      </c>
      <c r="H382" s="178" t="e">
        <f t="shared" si="11"/>
        <v>#N/A</v>
      </c>
    </row>
    <row r="383" spans="1:8" s="40" customFormat="1">
      <c r="A383" s="373" t="s">
        <v>6462</v>
      </c>
      <c r="B383" s="373" t="s">
        <v>6002</v>
      </c>
      <c r="C383" s="374" t="s">
        <v>43</v>
      </c>
      <c r="D383" s="374" t="s">
        <v>2</v>
      </c>
      <c r="E383" s="375">
        <v>34</v>
      </c>
      <c r="F383" s="362">
        <v>16.399999999999999</v>
      </c>
      <c r="G383" s="177" t="e">
        <f>VLOOKUP(A383,'INSUMOS SINAPI'!$A:$E,5,FALSE)</f>
        <v>#N/A</v>
      </c>
      <c r="H383" s="178" t="e">
        <f t="shared" si="11"/>
        <v>#N/A</v>
      </c>
    </row>
    <row r="384" spans="1:8" s="40" customFormat="1">
      <c r="A384" s="373" t="s">
        <v>6423</v>
      </c>
      <c r="B384" s="373" t="s">
        <v>6424</v>
      </c>
      <c r="C384" s="374" t="s">
        <v>43</v>
      </c>
      <c r="D384" s="374" t="s">
        <v>2</v>
      </c>
      <c r="E384" s="375">
        <v>4</v>
      </c>
      <c r="F384" s="362">
        <v>47.4</v>
      </c>
      <c r="G384" s="177" t="e">
        <f>VLOOKUP(A384,'INSUMOS SINAPI'!$A:$E,5,FALSE)</f>
        <v>#N/A</v>
      </c>
      <c r="H384" s="178" t="e">
        <f t="shared" si="11"/>
        <v>#N/A</v>
      </c>
    </row>
    <row r="385" spans="1:8" s="40" customFormat="1">
      <c r="A385" s="373" t="s">
        <v>6451</v>
      </c>
      <c r="B385" s="373" t="s">
        <v>6452</v>
      </c>
      <c r="C385" s="374" t="s">
        <v>43</v>
      </c>
      <c r="D385" s="374" t="s">
        <v>2</v>
      </c>
      <c r="E385" s="375">
        <v>4</v>
      </c>
      <c r="F385" s="362">
        <v>79.63</v>
      </c>
      <c r="G385" s="177" t="e">
        <f>VLOOKUP(A385,'INSUMOS SINAPI'!$A:$E,5,FALSE)</f>
        <v>#N/A</v>
      </c>
      <c r="H385" s="178" t="e">
        <f t="shared" si="11"/>
        <v>#N/A</v>
      </c>
    </row>
    <row r="386" spans="1:8" s="40" customFormat="1">
      <c r="A386" s="373" t="s">
        <v>6458</v>
      </c>
      <c r="B386" s="373" t="s">
        <v>6459</v>
      </c>
      <c r="C386" s="374" t="s">
        <v>43</v>
      </c>
      <c r="D386" s="374" t="s">
        <v>2</v>
      </c>
      <c r="E386" s="375">
        <v>64</v>
      </c>
      <c r="F386" s="362">
        <v>0.46</v>
      </c>
      <c r="G386" s="177" t="e">
        <f>VLOOKUP(A386,'INSUMOS SINAPI'!$A:$E,5,FALSE)</f>
        <v>#N/A</v>
      </c>
      <c r="H386" s="178" t="e">
        <f t="shared" si="11"/>
        <v>#N/A</v>
      </c>
    </row>
    <row r="387" spans="1:8" s="40" customFormat="1">
      <c r="A387" s="373" t="s">
        <v>6469</v>
      </c>
      <c r="B387" s="373" t="s">
        <v>6012</v>
      </c>
      <c r="C387" s="374" t="s">
        <v>43</v>
      </c>
      <c r="D387" s="374" t="s">
        <v>2</v>
      </c>
      <c r="E387" s="375">
        <v>2</v>
      </c>
      <c r="F387" s="362">
        <v>1.73</v>
      </c>
      <c r="G387" s="177" t="e">
        <f>VLOOKUP(A387,'INSUMOS SINAPI'!$A:$E,5,FALSE)</f>
        <v>#N/A</v>
      </c>
      <c r="H387" s="178" t="e">
        <f t="shared" si="11"/>
        <v>#N/A</v>
      </c>
    </row>
    <row r="388" spans="1:8" s="40" customFormat="1">
      <c r="A388" s="373" t="s">
        <v>6474</v>
      </c>
      <c r="B388" s="373" t="s">
        <v>6475</v>
      </c>
      <c r="C388" s="374" t="s">
        <v>43</v>
      </c>
      <c r="D388" s="374" t="s">
        <v>2</v>
      </c>
      <c r="E388" s="375">
        <v>1</v>
      </c>
      <c r="F388" s="362">
        <v>7660</v>
      </c>
      <c r="G388" s="177" t="e">
        <f>VLOOKUP(A388,'INSUMOS SINAPI'!$A:$E,5,FALSE)</f>
        <v>#N/A</v>
      </c>
      <c r="H388" s="178" t="e">
        <f t="shared" ref="H388:H434" si="12">F388-G388</f>
        <v>#N/A</v>
      </c>
    </row>
    <row r="389" spans="1:8" s="40" customFormat="1">
      <c r="A389" s="373" t="s">
        <v>6489</v>
      </c>
      <c r="B389" s="373" t="s">
        <v>6490</v>
      </c>
      <c r="C389" s="374" t="s">
        <v>43</v>
      </c>
      <c r="D389" s="374" t="s">
        <v>93</v>
      </c>
      <c r="E389" s="375">
        <v>1.32</v>
      </c>
      <c r="F389" s="362">
        <v>18.2</v>
      </c>
      <c r="G389" s="177" t="e">
        <f>VLOOKUP(A389,'INSUMOS SINAPI'!$A:$E,5,FALSE)</f>
        <v>#N/A</v>
      </c>
      <c r="H389" s="178" t="e">
        <f t="shared" si="12"/>
        <v>#N/A</v>
      </c>
    </row>
    <row r="390" spans="1:8">
      <c r="A390" s="384" t="s">
        <v>6482</v>
      </c>
      <c r="B390" s="384" t="s">
        <v>6483</v>
      </c>
      <c r="C390" s="327" t="s">
        <v>43</v>
      </c>
      <c r="D390" s="327" t="s">
        <v>2</v>
      </c>
      <c r="E390" s="380">
        <v>2</v>
      </c>
      <c r="F390" s="401">
        <f>VLOOKUP(A390,'04_PESQUISAS'!$A:$G,7,FALSE)</f>
        <v>57</v>
      </c>
      <c r="G390" s="385" t="e">
        <f>VLOOKUP(A390,'INSUMOS SINAPI'!$A:$E,5,FALSE)</f>
        <v>#N/A</v>
      </c>
      <c r="H390" s="386" t="e">
        <f t="shared" si="12"/>
        <v>#N/A</v>
      </c>
    </row>
    <row r="391" spans="1:8">
      <c r="A391" s="384" t="s">
        <v>6395</v>
      </c>
      <c r="B391" s="384" t="s">
        <v>6396</v>
      </c>
      <c r="C391" s="327" t="s">
        <v>43</v>
      </c>
      <c r="D391" s="327" t="s">
        <v>2</v>
      </c>
      <c r="E391" s="380">
        <v>0.35</v>
      </c>
      <c r="F391" s="401">
        <f>VLOOKUP(A391,'04_PESQUISAS'!$A:$G,7,FALSE)</f>
        <v>172.46666666666667</v>
      </c>
      <c r="G391" s="385" t="e">
        <f>VLOOKUP(A391,'INSUMOS SINAPI'!$A:$E,5,FALSE)</f>
        <v>#N/A</v>
      </c>
      <c r="H391" s="386" t="e">
        <f t="shared" si="12"/>
        <v>#N/A</v>
      </c>
    </row>
    <row r="392" spans="1:8">
      <c r="A392" s="384" t="s">
        <v>6378</v>
      </c>
      <c r="B392" s="384" t="s">
        <v>6379</v>
      </c>
      <c r="C392" s="327" t="s">
        <v>43</v>
      </c>
      <c r="D392" s="327" t="s">
        <v>2</v>
      </c>
      <c r="E392" s="380">
        <v>1</v>
      </c>
      <c r="F392" s="401">
        <f>VLOOKUP(A392,'04_PESQUISAS'!$A:$G,7,FALSE)</f>
        <v>300</v>
      </c>
      <c r="G392" s="385" t="e">
        <f>VLOOKUP(A392,'INSUMOS SINAPI'!$A:$E,5,FALSE)</f>
        <v>#N/A</v>
      </c>
      <c r="H392" s="386" t="e">
        <f t="shared" si="12"/>
        <v>#N/A</v>
      </c>
    </row>
    <row r="393" spans="1:8">
      <c r="A393" s="384" t="s">
        <v>6754</v>
      </c>
      <c r="B393" s="384" t="s">
        <v>6755</v>
      </c>
      <c r="C393" s="327" t="s">
        <v>43</v>
      </c>
      <c r="D393" s="327" t="s">
        <v>2</v>
      </c>
      <c r="E393" s="380">
        <v>1</v>
      </c>
      <c r="F393" s="401">
        <f>VLOOKUP(A393,'04_PESQUISAS'!$A:$G,7,FALSE)</f>
        <v>440</v>
      </c>
      <c r="G393" s="385" t="e">
        <f>VLOOKUP(A393,'INSUMOS SINAPI'!$A:$E,5,FALSE)</f>
        <v>#N/A</v>
      </c>
      <c r="H393" s="386" t="e">
        <f t="shared" si="12"/>
        <v>#N/A</v>
      </c>
    </row>
    <row r="394" spans="1:8">
      <c r="A394" s="384" t="s">
        <v>66</v>
      </c>
      <c r="B394" s="384" t="s">
        <v>5604</v>
      </c>
      <c r="C394" s="327" t="s">
        <v>43</v>
      </c>
      <c r="D394" s="327" t="s">
        <v>2</v>
      </c>
      <c r="E394" s="380">
        <v>4</v>
      </c>
      <c r="F394" s="401">
        <f>VLOOKUP(A394,'04_PESQUISAS'!$A:$G,7,FALSE)</f>
        <v>21</v>
      </c>
      <c r="G394" s="385" t="e">
        <f>VLOOKUP(A394,'INSUMOS SINAPI'!$A:$E,5,FALSE)</f>
        <v>#N/A</v>
      </c>
      <c r="H394" s="386" t="e">
        <f t="shared" si="12"/>
        <v>#N/A</v>
      </c>
    </row>
    <row r="395" spans="1:8">
      <c r="A395" s="384" t="s">
        <v>6365</v>
      </c>
      <c r="B395" s="384" t="s">
        <v>6366</v>
      </c>
      <c r="C395" s="327" t="s">
        <v>43</v>
      </c>
      <c r="D395" s="327" t="s">
        <v>2</v>
      </c>
      <c r="E395" s="380">
        <v>3</v>
      </c>
      <c r="F395" s="401">
        <f>VLOOKUP(A395,'04_PESQUISAS'!$A:$G,7,FALSE)</f>
        <v>195.96</v>
      </c>
      <c r="G395" s="385" t="e">
        <f>VLOOKUP(A395,'INSUMOS SINAPI'!$A:$E,5,FALSE)</f>
        <v>#N/A</v>
      </c>
      <c r="H395" s="386" t="e">
        <f t="shared" si="12"/>
        <v>#N/A</v>
      </c>
    </row>
    <row r="396" spans="1:8">
      <c r="A396" s="398" t="s">
        <v>6402</v>
      </c>
      <c r="B396" s="398" t="s">
        <v>6403</v>
      </c>
      <c r="C396" s="399" t="s">
        <v>43</v>
      </c>
      <c r="D396" s="399" t="s">
        <v>76</v>
      </c>
      <c r="E396" s="400">
        <v>400.46</v>
      </c>
      <c r="F396" s="402">
        <f>VLOOKUP(A396,'04_PESQUISAS'!$A:$G,7,FALSE)</f>
        <v>53.333333333333336</v>
      </c>
      <c r="G396" s="385" t="e">
        <f>VLOOKUP(A396,'INSUMOS SINAPI'!$A:$E,5,FALSE)</f>
        <v>#N/A</v>
      </c>
      <c r="H396" s="386" t="e">
        <f t="shared" si="12"/>
        <v>#N/A</v>
      </c>
    </row>
    <row r="397" spans="1:8">
      <c r="A397" s="384" t="s">
        <v>6467</v>
      </c>
      <c r="B397" s="384" t="s">
        <v>6468</v>
      </c>
      <c r="C397" s="327" t="s">
        <v>43</v>
      </c>
      <c r="D397" s="327" t="s">
        <v>2</v>
      </c>
      <c r="E397" s="380">
        <v>4</v>
      </c>
      <c r="F397" s="401">
        <f>VLOOKUP(A397,'04_PESQUISAS'!$A:$G,7,FALSE)</f>
        <v>8.1666666666666661</v>
      </c>
      <c r="G397" s="385" t="e">
        <f>VLOOKUP(A397,'INSUMOS SINAPI'!$A:$E,5,FALSE)</f>
        <v>#N/A</v>
      </c>
      <c r="H397" s="386" t="e">
        <f t="shared" si="12"/>
        <v>#N/A</v>
      </c>
    </row>
    <row r="398" spans="1:8">
      <c r="A398" s="384" t="s">
        <v>6463</v>
      </c>
      <c r="B398" s="384" t="s">
        <v>6464</v>
      </c>
      <c r="C398" s="327" t="s">
        <v>43</v>
      </c>
      <c r="D398" s="327" t="s">
        <v>78</v>
      </c>
      <c r="E398" s="380">
        <v>60</v>
      </c>
      <c r="F398" s="401">
        <f>VLOOKUP(A398,'04_PESQUISAS'!$A:$G,7,FALSE)</f>
        <v>2.15</v>
      </c>
      <c r="G398" s="385" t="e">
        <f>VLOOKUP(A398,'INSUMOS SINAPI'!$A:$E,5,FALSE)</f>
        <v>#N/A</v>
      </c>
      <c r="H398" s="386" t="e">
        <f t="shared" si="12"/>
        <v>#N/A</v>
      </c>
    </row>
    <row r="399" spans="1:8">
      <c r="A399" s="384" t="s">
        <v>6408</v>
      </c>
      <c r="B399" s="384" t="s">
        <v>6409</v>
      </c>
      <c r="C399" s="327" t="s">
        <v>43</v>
      </c>
      <c r="D399" s="327" t="s">
        <v>76</v>
      </c>
      <c r="E399" s="380">
        <v>33.6</v>
      </c>
      <c r="F399" s="401">
        <f>VLOOKUP(A399,'04_PESQUISAS'!$A:$G,7,FALSE)</f>
        <v>119.15555555555557</v>
      </c>
      <c r="G399" s="385" t="e">
        <f>VLOOKUP(A399,'INSUMOS SINAPI'!$A:$E,5,FALSE)</f>
        <v>#N/A</v>
      </c>
      <c r="H399" s="386" t="e">
        <f t="shared" si="12"/>
        <v>#N/A</v>
      </c>
    </row>
    <row r="400" spans="1:8">
      <c r="A400" s="384" t="s">
        <v>5609</v>
      </c>
      <c r="B400" s="384" t="s">
        <v>6481</v>
      </c>
      <c r="C400" s="327" t="s">
        <v>43</v>
      </c>
      <c r="D400" s="327" t="s">
        <v>2</v>
      </c>
      <c r="E400" s="380">
        <v>2.88</v>
      </c>
      <c r="F400" s="401">
        <f>VLOOKUP(A400,'04_PESQUISAS'!$A:$G,7,FALSE)</f>
        <v>18.066666666666666</v>
      </c>
      <c r="G400" s="385" t="e">
        <f>VLOOKUP(A400,'INSUMOS SINAPI'!$A:$E,5,FALSE)</f>
        <v>#N/A</v>
      </c>
      <c r="H400" s="386" t="e">
        <f t="shared" si="12"/>
        <v>#N/A</v>
      </c>
    </row>
    <row r="401" spans="1:8">
      <c r="A401" s="384" t="s">
        <v>6382</v>
      </c>
      <c r="B401" s="384" t="s">
        <v>6383</v>
      </c>
      <c r="C401" s="327" t="s">
        <v>43</v>
      </c>
      <c r="D401" s="327" t="s">
        <v>76</v>
      </c>
      <c r="E401" s="380">
        <v>91.95</v>
      </c>
      <c r="F401" s="401">
        <f>VLOOKUP(A401,'04_PESQUISAS'!$A:$G,7,FALSE)</f>
        <v>60.444444444444436</v>
      </c>
      <c r="G401" s="385" t="e">
        <f>VLOOKUP(A401,'INSUMOS SINAPI'!$A:$E,5,FALSE)</f>
        <v>#N/A</v>
      </c>
      <c r="H401" s="386" t="e">
        <f t="shared" si="12"/>
        <v>#N/A</v>
      </c>
    </row>
    <row r="402" spans="1:8">
      <c r="A402" s="384" t="s">
        <v>6386</v>
      </c>
      <c r="B402" s="384" t="s">
        <v>6387</v>
      </c>
      <c r="C402" s="327" t="s">
        <v>43</v>
      </c>
      <c r="D402" s="327" t="s">
        <v>76</v>
      </c>
      <c r="E402" s="380">
        <v>513.16</v>
      </c>
      <c r="F402" s="401">
        <f>VLOOKUP(A402,'04_PESQUISAS'!$A:$G,7,FALSE)</f>
        <v>38.21</v>
      </c>
      <c r="G402" s="385" t="e">
        <f>VLOOKUP(A402,'INSUMOS SINAPI'!$A:$E,5,FALSE)</f>
        <v>#N/A</v>
      </c>
      <c r="H402" s="386" t="e">
        <f t="shared" si="12"/>
        <v>#N/A</v>
      </c>
    </row>
    <row r="403" spans="1:8">
      <c r="A403" s="384" t="s">
        <v>6485</v>
      </c>
      <c r="B403" s="384" t="s">
        <v>6124</v>
      </c>
      <c r="C403" s="327" t="s">
        <v>43</v>
      </c>
      <c r="D403" s="327" t="s">
        <v>78</v>
      </c>
      <c r="E403" s="380">
        <v>22</v>
      </c>
      <c r="F403" s="401">
        <f>VLOOKUP(A403,'04_PESQUISAS'!$A:$G,7,FALSE)</f>
        <v>26.093333333333334</v>
      </c>
      <c r="G403" s="385" t="e">
        <f>VLOOKUP(A403,'INSUMOS SINAPI'!$A:$E,5,FALSE)</f>
        <v>#N/A</v>
      </c>
      <c r="H403" s="386" t="e">
        <f t="shared" si="12"/>
        <v>#N/A</v>
      </c>
    </row>
    <row r="404" spans="1:8">
      <c r="A404" s="384" t="s">
        <v>6486</v>
      </c>
      <c r="B404" s="384" t="s">
        <v>6487</v>
      </c>
      <c r="C404" s="327" t="s">
        <v>43</v>
      </c>
      <c r="D404" s="327" t="s">
        <v>78</v>
      </c>
      <c r="E404" s="380">
        <v>52</v>
      </c>
      <c r="F404" s="401">
        <f>VLOOKUP(A404,'04_PESQUISAS'!$A:$G,7,FALSE)</f>
        <v>75.033333333333331</v>
      </c>
      <c r="G404" s="385" t="e">
        <f>VLOOKUP(A404,'INSUMOS SINAPI'!$A:$E,5,FALSE)</f>
        <v>#N/A</v>
      </c>
      <c r="H404" s="386" t="e">
        <f t="shared" si="12"/>
        <v>#N/A</v>
      </c>
    </row>
    <row r="405" spans="1:8">
      <c r="A405" s="384" t="s">
        <v>6470</v>
      </c>
      <c r="B405" s="384" t="s">
        <v>6016</v>
      </c>
      <c r="C405" s="327" t="s">
        <v>43</v>
      </c>
      <c r="D405" s="327" t="s">
        <v>2</v>
      </c>
      <c r="E405" s="380">
        <v>33</v>
      </c>
      <c r="F405" s="401">
        <f>VLOOKUP(A405,'04_PESQUISAS'!$A:$G,7,FALSE)</f>
        <v>60.063333333333333</v>
      </c>
      <c r="G405" s="385" t="e">
        <f>VLOOKUP(A405,'INSUMOS SINAPI'!$A:$E,5,FALSE)</f>
        <v>#N/A</v>
      </c>
      <c r="H405" s="386" t="e">
        <f t="shared" si="12"/>
        <v>#N/A</v>
      </c>
    </row>
    <row r="406" spans="1:8">
      <c r="A406" s="384" t="s">
        <v>6436</v>
      </c>
      <c r="B406" s="384" t="s">
        <v>5867</v>
      </c>
      <c r="C406" s="327" t="s">
        <v>43</v>
      </c>
      <c r="D406" s="327" t="s">
        <v>2</v>
      </c>
      <c r="E406" s="380">
        <v>2</v>
      </c>
      <c r="F406" s="401">
        <f>VLOOKUP(A406,'04_PESQUISAS'!$A:$G,7,FALSE)</f>
        <v>14.553333333333335</v>
      </c>
      <c r="G406" s="385" t="e">
        <f>VLOOKUP(A406,'INSUMOS SINAPI'!$A:$E,5,FALSE)</f>
        <v>#N/A</v>
      </c>
      <c r="H406" s="386" t="e">
        <f t="shared" si="12"/>
        <v>#N/A</v>
      </c>
    </row>
    <row r="407" spans="1:8">
      <c r="A407" s="384" t="s">
        <v>6437</v>
      </c>
      <c r="B407" s="384" t="s">
        <v>5869</v>
      </c>
      <c r="C407" s="327" t="s">
        <v>43</v>
      </c>
      <c r="D407" s="327" t="s">
        <v>2</v>
      </c>
      <c r="E407" s="380">
        <v>1</v>
      </c>
      <c r="F407" s="401">
        <f>VLOOKUP(A407,'04_PESQUISAS'!$A:$G,7,FALSE)</f>
        <v>9.4466666666666672</v>
      </c>
      <c r="G407" s="385" t="e">
        <f>VLOOKUP(A407,'INSUMOS SINAPI'!$A:$E,5,FALSE)</f>
        <v>#N/A</v>
      </c>
      <c r="H407" s="386" t="e">
        <f t="shared" si="12"/>
        <v>#N/A</v>
      </c>
    </row>
    <row r="408" spans="1:8">
      <c r="A408" s="384" t="s">
        <v>6656</v>
      </c>
      <c r="B408" s="384" t="s">
        <v>6455</v>
      </c>
      <c r="C408" s="327" t="s">
        <v>43</v>
      </c>
      <c r="D408" s="327" t="s">
        <v>2</v>
      </c>
      <c r="E408" s="380">
        <v>1</v>
      </c>
      <c r="F408" s="401">
        <f>VLOOKUP(A408,'04_PESQUISAS'!$A:$G,7,FALSE)</f>
        <v>55.55</v>
      </c>
      <c r="G408" s="385" t="e">
        <f>VLOOKUP(A408,'INSUMOS SINAPI'!$A:$E,5,FALSE)</f>
        <v>#N/A</v>
      </c>
      <c r="H408" s="386" t="e">
        <f t="shared" si="12"/>
        <v>#N/A</v>
      </c>
    </row>
    <row r="409" spans="1:8">
      <c r="A409" s="384" t="s">
        <v>6660</v>
      </c>
      <c r="B409" s="384" t="s">
        <v>5909</v>
      </c>
      <c r="C409" s="327" t="s">
        <v>43</v>
      </c>
      <c r="D409" s="327" t="s">
        <v>2</v>
      </c>
      <c r="E409" s="380">
        <v>5</v>
      </c>
      <c r="F409" s="401">
        <f>VLOOKUP(A409,'04_PESQUISAS'!$A:$G,7,FALSE)</f>
        <v>26.843333333333334</v>
      </c>
      <c r="G409" s="385" t="e">
        <f>VLOOKUP(A409,'INSUMOS SINAPI'!$A:$E,5,FALSE)</f>
        <v>#N/A</v>
      </c>
      <c r="H409" s="386" t="e">
        <f t="shared" si="12"/>
        <v>#N/A</v>
      </c>
    </row>
    <row r="410" spans="1:8">
      <c r="A410" s="384" t="s">
        <v>6664</v>
      </c>
      <c r="B410" s="384" t="s">
        <v>6466</v>
      </c>
      <c r="C410" s="327" t="s">
        <v>43</v>
      </c>
      <c r="D410" s="327" t="s">
        <v>78</v>
      </c>
      <c r="E410" s="380">
        <v>25</v>
      </c>
      <c r="F410" s="401">
        <f>VLOOKUP(A410,'04_PESQUISAS'!$A:$G,7,FALSE)</f>
        <v>5.62</v>
      </c>
      <c r="G410" s="385" t="e">
        <f>VLOOKUP(A410,'INSUMOS SINAPI'!$A:$E,5,FALSE)</f>
        <v>#N/A</v>
      </c>
      <c r="H410" s="386" t="e">
        <f t="shared" si="12"/>
        <v>#N/A</v>
      </c>
    </row>
    <row r="411" spans="1:8">
      <c r="A411" s="384" t="s">
        <v>6669</v>
      </c>
      <c r="B411" s="384" t="s">
        <v>5911</v>
      </c>
      <c r="C411" s="327" t="s">
        <v>43</v>
      </c>
      <c r="D411" s="327" t="s">
        <v>78</v>
      </c>
      <c r="E411" s="380">
        <v>5</v>
      </c>
      <c r="F411" s="401">
        <f>VLOOKUP(A411,'04_PESQUISAS'!$A:$G,7,FALSE)</f>
        <v>61.026666666666664</v>
      </c>
      <c r="G411" s="385" t="e">
        <f>VLOOKUP(A411,'INSUMOS SINAPI'!$A:$E,5,FALSE)</f>
        <v>#N/A</v>
      </c>
      <c r="H411" s="386" t="e">
        <f t="shared" si="12"/>
        <v>#N/A</v>
      </c>
    </row>
    <row r="412" spans="1:8">
      <c r="A412" s="384" t="s">
        <v>6670</v>
      </c>
      <c r="B412" s="384" t="s">
        <v>6430</v>
      </c>
      <c r="C412" s="327" t="s">
        <v>43</v>
      </c>
      <c r="D412" s="327" t="s">
        <v>2</v>
      </c>
      <c r="E412" s="380">
        <v>2</v>
      </c>
      <c r="F412" s="401">
        <f>VLOOKUP(A412,'04_PESQUISAS'!$A:$G,7,FALSE)</f>
        <v>13.079999999999998</v>
      </c>
      <c r="G412" s="385" t="e">
        <f>VLOOKUP(A412,'INSUMOS SINAPI'!$A:$E,5,FALSE)</f>
        <v>#N/A</v>
      </c>
      <c r="H412" s="386" t="e">
        <f t="shared" si="12"/>
        <v>#N/A</v>
      </c>
    </row>
    <row r="413" spans="1:8">
      <c r="A413" s="384" t="s">
        <v>6672</v>
      </c>
      <c r="B413" s="384" t="s">
        <v>6432</v>
      </c>
      <c r="C413" s="327" t="s">
        <v>43</v>
      </c>
      <c r="D413" s="327" t="s">
        <v>2</v>
      </c>
      <c r="E413" s="380">
        <v>30</v>
      </c>
      <c r="F413" s="401">
        <f>VLOOKUP(A413,'04_PESQUISAS'!$A:$G,7,FALSE)</f>
        <v>36.82</v>
      </c>
      <c r="G413" s="385" t="e">
        <f>VLOOKUP(A413,'INSUMOS SINAPI'!$A:$E,5,FALSE)</f>
        <v>#N/A</v>
      </c>
      <c r="H413" s="386" t="e">
        <f t="shared" si="12"/>
        <v>#N/A</v>
      </c>
    </row>
    <row r="414" spans="1:8">
      <c r="A414" s="384" t="s">
        <v>6674</v>
      </c>
      <c r="B414" s="384" t="s">
        <v>5988</v>
      </c>
      <c r="C414" s="327" t="s">
        <v>43</v>
      </c>
      <c r="D414" s="327" t="s">
        <v>2</v>
      </c>
      <c r="E414" s="380">
        <v>3</v>
      </c>
      <c r="F414" s="401">
        <f>VLOOKUP(A414,'04_PESQUISAS'!$A:$G,7,FALSE)</f>
        <v>18.84</v>
      </c>
      <c r="G414" s="385" t="e">
        <f>VLOOKUP(A414,'INSUMOS SINAPI'!$A:$E,5,FALSE)</f>
        <v>#N/A</v>
      </c>
      <c r="H414" s="386" t="e">
        <f t="shared" si="12"/>
        <v>#N/A</v>
      </c>
    </row>
    <row r="415" spans="1:8">
      <c r="A415" s="384" t="s">
        <v>6678</v>
      </c>
      <c r="B415" s="384" t="s">
        <v>5963</v>
      </c>
      <c r="C415" s="327" t="s">
        <v>43</v>
      </c>
      <c r="D415" s="327" t="s">
        <v>2</v>
      </c>
      <c r="E415" s="380">
        <v>80</v>
      </c>
      <c r="F415" s="401">
        <f>VLOOKUP(A415,'04_PESQUISAS'!$A:$G,7,FALSE)</f>
        <v>42.593333333333334</v>
      </c>
      <c r="G415" s="385" t="e">
        <f>VLOOKUP(A415,'INSUMOS SINAPI'!$A:$E,5,FALSE)</f>
        <v>#N/A</v>
      </c>
      <c r="H415" s="386" t="e">
        <f t="shared" si="12"/>
        <v>#N/A</v>
      </c>
    </row>
    <row r="416" spans="1:8">
      <c r="A416" s="384" t="s">
        <v>6681</v>
      </c>
      <c r="B416" s="384" t="s">
        <v>5853</v>
      </c>
      <c r="C416" s="327" t="s">
        <v>43</v>
      </c>
      <c r="D416" s="327" t="s">
        <v>2</v>
      </c>
      <c r="E416" s="380">
        <v>340</v>
      </c>
      <c r="F416" s="401">
        <f>VLOOKUP(A416,'04_PESQUISAS'!$A:$G,7,FALSE)</f>
        <v>0.22999999999999998</v>
      </c>
      <c r="G416" s="385" t="e">
        <f>VLOOKUP(A416,'INSUMOS SINAPI'!$A:$E,5,FALSE)</f>
        <v>#N/A</v>
      </c>
      <c r="H416" s="386" t="e">
        <f t="shared" si="12"/>
        <v>#N/A</v>
      </c>
    </row>
    <row r="417" spans="1:8">
      <c r="A417" s="384" t="s">
        <v>6682</v>
      </c>
      <c r="B417" s="384" t="s">
        <v>5915</v>
      </c>
      <c r="C417" s="327" t="s">
        <v>43</v>
      </c>
      <c r="D417" s="327" t="s">
        <v>2</v>
      </c>
      <c r="E417" s="380">
        <v>172</v>
      </c>
      <c r="F417" s="401">
        <f>VLOOKUP(A417,'04_PESQUISAS'!$A:$G,7,FALSE)</f>
        <v>0.41850000000000004</v>
      </c>
      <c r="G417" s="385" t="e">
        <f>VLOOKUP(A417,'INSUMOS SINAPI'!$A:$E,5,FALSE)</f>
        <v>#N/A</v>
      </c>
      <c r="H417" s="386" t="e">
        <f t="shared" si="12"/>
        <v>#N/A</v>
      </c>
    </row>
    <row r="418" spans="1:8">
      <c r="A418" s="384" t="s">
        <v>6688</v>
      </c>
      <c r="B418" s="384" t="s">
        <v>5965</v>
      </c>
      <c r="C418" s="327" t="s">
        <v>43</v>
      </c>
      <c r="D418" s="327" t="s">
        <v>2</v>
      </c>
      <c r="E418" s="380">
        <v>10</v>
      </c>
      <c r="F418" s="401">
        <f>VLOOKUP(A418,'04_PESQUISAS'!$A:$G,7,FALSE)</f>
        <v>3.8133333333333339</v>
      </c>
      <c r="G418" s="385" t="e">
        <f>VLOOKUP(A418,'INSUMOS SINAPI'!$A:$E,5,FALSE)</f>
        <v>#N/A</v>
      </c>
      <c r="H418" s="386" t="e">
        <f t="shared" si="12"/>
        <v>#N/A</v>
      </c>
    </row>
    <row r="419" spans="1:8">
      <c r="A419" s="384" t="s">
        <v>6692</v>
      </c>
      <c r="B419" s="384" t="s">
        <v>5998</v>
      </c>
      <c r="C419" s="327" t="s">
        <v>43</v>
      </c>
      <c r="D419" s="327" t="s">
        <v>2</v>
      </c>
      <c r="E419" s="380">
        <v>1</v>
      </c>
      <c r="F419" s="401">
        <f>VLOOKUP(A419,'04_PESQUISAS'!$A:$G,7,FALSE)</f>
        <v>749.32999999999993</v>
      </c>
      <c r="G419" s="385" t="e">
        <f>VLOOKUP(A419,'INSUMOS SINAPI'!$A:$E,5,FALSE)</f>
        <v>#N/A</v>
      </c>
      <c r="H419" s="386" t="e">
        <f t="shared" si="12"/>
        <v>#N/A</v>
      </c>
    </row>
    <row r="420" spans="1:8">
      <c r="A420" s="384" t="s">
        <v>6695</v>
      </c>
      <c r="B420" s="384" t="s">
        <v>5967</v>
      </c>
      <c r="C420" s="327" t="s">
        <v>43</v>
      </c>
      <c r="D420" s="327" t="s">
        <v>2</v>
      </c>
      <c r="E420" s="380">
        <v>3</v>
      </c>
      <c r="F420" s="401">
        <f>VLOOKUP(A420,'04_PESQUISAS'!$A:$G,7,FALSE)</f>
        <v>53.993333333333339</v>
      </c>
      <c r="G420" s="385" t="e">
        <f>VLOOKUP(A420,'INSUMOS SINAPI'!$A:$E,5,FALSE)</f>
        <v>#N/A</v>
      </c>
      <c r="H420" s="386" t="e">
        <f t="shared" si="12"/>
        <v>#N/A</v>
      </c>
    </row>
    <row r="421" spans="1:8">
      <c r="A421" s="384" t="s">
        <v>6697</v>
      </c>
      <c r="B421" s="384" t="s">
        <v>5969</v>
      </c>
      <c r="C421" s="327" t="s">
        <v>43</v>
      </c>
      <c r="D421" s="327" t="s">
        <v>2</v>
      </c>
      <c r="E421" s="380">
        <v>3</v>
      </c>
      <c r="F421" s="401">
        <f>VLOOKUP(A421,'04_PESQUISAS'!$A:$G,7,FALSE)</f>
        <v>95.95</v>
      </c>
      <c r="G421" s="385" t="e">
        <f>VLOOKUP(A421,'INSUMOS SINAPI'!$A:$E,5,FALSE)</f>
        <v>#N/A</v>
      </c>
      <c r="H421" s="386" t="e">
        <f t="shared" si="12"/>
        <v>#N/A</v>
      </c>
    </row>
    <row r="422" spans="1:8">
      <c r="A422" s="384" t="s">
        <v>6699</v>
      </c>
      <c r="B422" s="384" t="s">
        <v>6434</v>
      </c>
      <c r="C422" s="327" t="s">
        <v>43</v>
      </c>
      <c r="D422" s="327" t="s">
        <v>2</v>
      </c>
      <c r="E422" s="380">
        <v>25</v>
      </c>
      <c r="F422" s="401">
        <f>VLOOKUP(A422,'04_PESQUISAS'!$A:$G,7,FALSE)</f>
        <v>1.6233333333333333</v>
      </c>
      <c r="G422" s="385" t="e">
        <f>VLOOKUP(A422,'INSUMOS SINAPI'!$A:$E,5,FALSE)</f>
        <v>#N/A</v>
      </c>
      <c r="H422" s="386" t="e">
        <f t="shared" si="12"/>
        <v>#N/A</v>
      </c>
    </row>
    <row r="423" spans="1:8">
      <c r="A423" s="384" t="s">
        <v>6701</v>
      </c>
      <c r="B423" s="384" t="s">
        <v>6453</v>
      </c>
      <c r="C423" s="327" t="s">
        <v>43</v>
      </c>
      <c r="D423" s="327" t="s">
        <v>2</v>
      </c>
      <c r="E423" s="380">
        <v>3</v>
      </c>
      <c r="F423" s="401">
        <f>VLOOKUP(A423,'04_PESQUISAS'!$A:$G,7,FALSE)</f>
        <v>47.113333333333323</v>
      </c>
      <c r="G423" s="385" t="e">
        <f>VLOOKUP(A423,'INSUMOS SINAPI'!$A:$E,5,FALSE)</f>
        <v>#N/A</v>
      </c>
      <c r="H423" s="386" t="e">
        <f t="shared" si="12"/>
        <v>#N/A</v>
      </c>
    </row>
    <row r="424" spans="1:8">
      <c r="A424" s="384" t="s">
        <v>6702</v>
      </c>
      <c r="B424" s="384" t="s">
        <v>5871</v>
      </c>
      <c r="C424" s="327" t="s">
        <v>43</v>
      </c>
      <c r="D424" s="327" t="s">
        <v>2</v>
      </c>
      <c r="E424" s="380">
        <v>30</v>
      </c>
      <c r="F424" s="401">
        <f>VLOOKUP(A424,'04_PESQUISAS'!$A:$G,7,FALSE)</f>
        <v>2.1766666666666667</v>
      </c>
      <c r="G424" s="385" t="e">
        <f>VLOOKUP(A424,'INSUMOS SINAPI'!$A:$E,5,FALSE)</f>
        <v>#N/A</v>
      </c>
      <c r="H424" s="386" t="e">
        <f t="shared" si="12"/>
        <v>#N/A</v>
      </c>
    </row>
    <row r="425" spans="1:8">
      <c r="A425" s="384" t="s">
        <v>6702</v>
      </c>
      <c r="B425" s="384" t="s">
        <v>5887</v>
      </c>
      <c r="C425" s="327" t="s">
        <v>43</v>
      </c>
      <c r="D425" s="327" t="s">
        <v>2</v>
      </c>
      <c r="E425" s="380">
        <v>32</v>
      </c>
      <c r="F425" s="401">
        <f>VLOOKUP(A425,'04_PESQUISAS'!$A:$G,7,FALSE)</f>
        <v>2.1766666666666667</v>
      </c>
      <c r="G425" s="385" t="e">
        <f>VLOOKUP(A425,'INSUMOS SINAPI'!$A:$E,5,FALSE)</f>
        <v>#N/A</v>
      </c>
      <c r="H425" s="386" t="e">
        <f t="shared" si="12"/>
        <v>#N/A</v>
      </c>
    </row>
    <row r="426" spans="1:8">
      <c r="A426" s="384" t="s">
        <v>6705</v>
      </c>
      <c r="B426" s="384" t="s">
        <v>5861</v>
      </c>
      <c r="C426" s="327" t="s">
        <v>43</v>
      </c>
      <c r="D426" s="327" t="s">
        <v>2</v>
      </c>
      <c r="E426" s="380">
        <v>1</v>
      </c>
      <c r="F426" s="401">
        <f>VLOOKUP(A426,'04_PESQUISAS'!$A:$G,7,FALSE)</f>
        <v>18.026666666666667</v>
      </c>
      <c r="G426" s="385" t="e">
        <f>VLOOKUP(A426,'INSUMOS SINAPI'!$A:$E,5,FALSE)</f>
        <v>#N/A</v>
      </c>
      <c r="H426" s="386" t="e">
        <f t="shared" si="12"/>
        <v>#N/A</v>
      </c>
    </row>
    <row r="427" spans="1:8">
      <c r="A427" s="384" t="s">
        <v>6706</v>
      </c>
      <c r="B427" s="384" t="s">
        <v>5873</v>
      </c>
      <c r="C427" s="327" t="s">
        <v>43</v>
      </c>
      <c r="D427" s="327" t="s">
        <v>2</v>
      </c>
      <c r="E427" s="380">
        <v>1</v>
      </c>
      <c r="F427" s="401">
        <f>VLOOKUP(A427,'04_PESQUISAS'!$A:$G,7,FALSE)</f>
        <v>21.75</v>
      </c>
      <c r="G427" s="385" t="e">
        <f>VLOOKUP(A427,'INSUMOS SINAPI'!$A:$E,5,FALSE)</f>
        <v>#N/A</v>
      </c>
      <c r="H427" s="386" t="e">
        <f t="shared" si="12"/>
        <v>#N/A</v>
      </c>
    </row>
    <row r="428" spans="1:8">
      <c r="A428" s="384" t="s">
        <v>6708</v>
      </c>
      <c r="B428" s="384" t="s">
        <v>5917</v>
      </c>
      <c r="C428" s="327" t="s">
        <v>43</v>
      </c>
      <c r="D428" s="327" t="s">
        <v>2</v>
      </c>
      <c r="E428" s="380">
        <v>21</v>
      </c>
      <c r="F428" s="401">
        <f>VLOOKUP(A428,'04_PESQUISAS'!$A:$G,7,FALSE)</f>
        <v>6.4866666666666672</v>
      </c>
      <c r="G428" s="385" t="e">
        <f>VLOOKUP(A428,'INSUMOS SINAPI'!$A:$E,5,FALSE)</f>
        <v>#N/A</v>
      </c>
      <c r="H428" s="386" t="e">
        <f t="shared" si="12"/>
        <v>#N/A</v>
      </c>
    </row>
    <row r="429" spans="1:8">
      <c r="A429" s="384" t="s">
        <v>6712</v>
      </c>
      <c r="B429" s="384" t="s">
        <v>6431</v>
      </c>
      <c r="C429" s="327" t="s">
        <v>43</v>
      </c>
      <c r="D429" s="327" t="s">
        <v>2</v>
      </c>
      <c r="E429" s="380">
        <v>1</v>
      </c>
      <c r="F429" s="401">
        <f>VLOOKUP(A429,'04_PESQUISAS'!$A:$G,7,FALSE)</f>
        <v>11.546666666666667</v>
      </c>
      <c r="G429" s="385" t="e">
        <f>VLOOKUP(A429,'INSUMOS SINAPI'!$A:$E,5,FALSE)</f>
        <v>#N/A</v>
      </c>
      <c r="H429" s="386" t="e">
        <f t="shared" si="12"/>
        <v>#N/A</v>
      </c>
    </row>
    <row r="430" spans="1:8">
      <c r="A430" s="384" t="s">
        <v>6713</v>
      </c>
      <c r="B430" s="384" t="s">
        <v>5859</v>
      </c>
      <c r="C430" s="327" t="s">
        <v>43</v>
      </c>
      <c r="D430" s="327" t="s">
        <v>2</v>
      </c>
      <c r="E430" s="380">
        <v>30</v>
      </c>
      <c r="F430" s="401">
        <f>VLOOKUP(A430,'04_PESQUISAS'!$A:$G,7,FALSE)</f>
        <v>1.4466666666666665</v>
      </c>
      <c r="G430" s="385" t="e">
        <f>VLOOKUP(A430,'INSUMOS SINAPI'!$A:$E,5,FALSE)</f>
        <v>#N/A</v>
      </c>
      <c r="H430" s="386" t="e">
        <f t="shared" si="12"/>
        <v>#N/A</v>
      </c>
    </row>
    <row r="431" spans="1:8">
      <c r="A431" s="384" t="s">
        <v>6715</v>
      </c>
      <c r="B431" s="384" t="s">
        <v>6440</v>
      </c>
      <c r="C431" s="327" t="s">
        <v>43</v>
      </c>
      <c r="D431" s="327" t="s">
        <v>2</v>
      </c>
      <c r="E431" s="380">
        <v>18</v>
      </c>
      <c r="F431" s="401">
        <f>VLOOKUP(A431,'04_PESQUISAS'!$A:$G,7,FALSE)</f>
        <v>77.223333333333343</v>
      </c>
      <c r="G431" s="385" t="e">
        <f>VLOOKUP(A431,'INSUMOS SINAPI'!$A:$E,5,FALSE)</f>
        <v>#N/A</v>
      </c>
      <c r="H431" s="386" t="e">
        <f t="shared" si="12"/>
        <v>#N/A</v>
      </c>
    </row>
    <row r="432" spans="1:8">
      <c r="A432" s="384" t="s">
        <v>6739</v>
      </c>
      <c r="B432" s="384" t="s">
        <v>5879</v>
      </c>
      <c r="C432" s="327" t="s">
        <v>43</v>
      </c>
      <c r="D432" s="327" t="s">
        <v>2</v>
      </c>
      <c r="E432" s="380">
        <v>2</v>
      </c>
      <c r="F432" s="401">
        <f>VLOOKUP(A432,'04_PESQUISAS'!$A:$G,7,FALSE)</f>
        <v>18.709999999999997</v>
      </c>
      <c r="G432" s="385" t="e">
        <f>VLOOKUP(A432,'INSUMOS SINAPI'!$A:$E,5,FALSE)</f>
        <v>#N/A</v>
      </c>
      <c r="H432" s="386" t="e">
        <f t="shared" si="12"/>
        <v>#N/A</v>
      </c>
    </row>
    <row r="433" spans="1:8">
      <c r="A433" s="384" t="s">
        <v>6740</v>
      </c>
      <c r="B433" s="384" t="s">
        <v>6439</v>
      </c>
      <c r="C433" s="327" t="s">
        <v>43</v>
      </c>
      <c r="D433" s="327" t="s">
        <v>2</v>
      </c>
      <c r="E433" s="380">
        <v>1</v>
      </c>
      <c r="F433" s="401">
        <f>VLOOKUP(A433,'04_PESQUISAS'!$A:$G,7,FALSE)</f>
        <v>17.283333333333331</v>
      </c>
      <c r="G433" s="385" t="e">
        <f>VLOOKUP(A433,'INSUMOS SINAPI'!$A:$E,5,FALSE)</f>
        <v>#N/A</v>
      </c>
      <c r="H433" s="386" t="e">
        <f t="shared" si="12"/>
        <v>#N/A</v>
      </c>
    </row>
    <row r="434" spans="1:8">
      <c r="A434" s="384" t="s">
        <v>6741</v>
      </c>
      <c r="B434" s="384" t="s">
        <v>6438</v>
      </c>
      <c r="C434" s="327" t="s">
        <v>43</v>
      </c>
      <c r="D434" s="327" t="s">
        <v>2</v>
      </c>
      <c r="E434" s="380">
        <v>30</v>
      </c>
      <c r="F434" s="401">
        <f>VLOOKUP(A434,'04_PESQUISAS'!$A:$G,7,FALSE)</f>
        <v>0.89</v>
      </c>
      <c r="G434" s="385" t="e">
        <f>VLOOKUP(A434,'INSUMOS SINAPI'!$A:$E,5,FALSE)</f>
        <v>#N/A</v>
      </c>
      <c r="H434" s="386" t="e">
        <f t="shared" si="12"/>
        <v>#N/A</v>
      </c>
    </row>
  </sheetData>
  <autoFilter ref="A3:H434"/>
  <pageMargins left="0.511811024" right="0.511811024" top="0.78740157499999996" bottom="0.78740157499999996" header="0.31496062000000002" footer="0.31496062000000002"/>
  <pageSetup paperSize="9" scale="55" fitToHeight="0"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11</vt:i4>
      </vt:variant>
      <vt:variant>
        <vt:lpstr>Intervalos nomeados</vt:lpstr>
      </vt:variant>
      <vt:variant>
        <vt:i4>15</vt:i4>
      </vt:variant>
    </vt:vector>
  </HeadingPairs>
  <TitlesOfParts>
    <vt:vector size="26" baseType="lpstr">
      <vt:lpstr>CAPA-DADOS</vt:lpstr>
      <vt:lpstr>01_SINTETICO</vt:lpstr>
      <vt:lpstr>02_CRONOGRAMA</vt:lpstr>
      <vt:lpstr>03_COMPOSIÇÕES</vt:lpstr>
      <vt:lpstr>04_PESQUISAS</vt:lpstr>
      <vt:lpstr>CURVA ABC</vt:lpstr>
      <vt:lpstr>05_BDI</vt:lpstr>
      <vt:lpstr>06_ENCARGOS</vt:lpstr>
      <vt:lpstr>INSUMOS_AUX</vt:lpstr>
      <vt:lpstr>INSUMOS SINAPI</vt:lpstr>
      <vt:lpstr>Plan1</vt:lpstr>
      <vt:lpstr>'01_SINTETICO'!Area_de_impressao</vt:lpstr>
      <vt:lpstr>'02_CRONOGRAMA'!Area_de_impressao</vt:lpstr>
      <vt:lpstr>'04_PESQUISAS'!Area_de_impressao</vt:lpstr>
      <vt:lpstr>'05_BDI'!Area_de_impressao</vt:lpstr>
      <vt:lpstr>'06_ENCARGOS'!Area_de_impressao</vt:lpstr>
      <vt:lpstr>'CAPA-DADOS'!Area_de_impressao</vt:lpstr>
      <vt:lpstr>'CURVA ABC'!Area_de_impressao</vt:lpstr>
      <vt:lpstr>INSUMOS_AUX!Area_de_impressao</vt:lpstr>
      <vt:lpstr>'01_SINTETICO'!BDI_MAT</vt:lpstr>
      <vt:lpstr>'01_SINTETICO'!BDI_MDO</vt:lpstr>
      <vt:lpstr>MED_DIRETA</vt:lpstr>
      <vt:lpstr>'01_SINTETICO'!Titulos_de_impressao</vt:lpstr>
      <vt:lpstr>'03_COMPOSIÇÕES'!Titulos_de_impressao</vt:lpstr>
      <vt:lpstr>'04_PESQUISAS'!Titulos_de_impressao</vt:lpstr>
      <vt:lpstr>'CURVA ABC'!Titulos_de_impressao</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Reinaldo de Sa Moreira e Silva</dc:creator>
  <cp:lastModifiedBy>Raphael Kratka Lins Rocha  </cp:lastModifiedBy>
  <cp:lastPrinted>2018-07-11T16:17:14Z</cp:lastPrinted>
  <dcterms:created xsi:type="dcterms:W3CDTF">2015-10-01T18:13:15Z</dcterms:created>
  <dcterms:modified xsi:type="dcterms:W3CDTF">2018-07-11T16:18:46Z</dcterms:modified>
</cp:coreProperties>
</file>